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  <sheet state="visible" name="Planilha3" sheetId="2" r:id="rId6"/>
    <sheet state="visible" name="Planilha4" sheetId="3" r:id="rId7"/>
    <sheet state="visible" name="Planilha5" sheetId="4" r:id="rId8"/>
    <sheet state="visible" name="Dados_Tese_Completo_Reservatori" sheetId="5" r:id="rId9"/>
    <sheet state="visible" name="Planilha6" sheetId="6" r:id="rId10"/>
    <sheet state="visible" name="Planilha7" sheetId="7" r:id="rId11"/>
    <sheet state="visible" name="Planilha2" sheetId="8" r:id="rId12"/>
    <sheet state="visible" name="Plan1" sheetId="9" r:id="rId13"/>
    <sheet state="visible" name="Plan2" sheetId="10" r:id="rId14"/>
    <sheet state="visible" name="Planilha8" sheetId="11" r:id="rId15"/>
    <sheet state="visible" name="Planilha9" sheetId="12" r:id="rId16"/>
    <sheet state="visible" name="Planilha14" sheetId="13" r:id="rId17"/>
    <sheet state="visible" name="Planilha10" sheetId="14" r:id="rId18"/>
    <sheet state="visible" name="Planilha11" sheetId="15" r:id="rId19"/>
    <sheet state="visible" name="Planilha12" sheetId="16" r:id="rId20"/>
    <sheet state="visible" name="Planilha13" sheetId="17" r:id="rId21"/>
  </sheets>
  <definedNames>
    <definedName localSheetId="4" name="solver_opt">Dados_Tese_Completo_Reservatori!$A$1</definedName>
    <definedName hidden="1" localSheetId="4" name="_xlnm._FilterDatabase">Dados_Tese_Completo_Reservatori!$AV$1:$AV$334</definedName>
    <definedName hidden="1" localSheetId="5" name="_xlnm._FilterDatabase">Planilha6!$B$1:$B$334</definedName>
  </definedNames>
  <calcPr/>
</workbook>
</file>

<file path=xl/sharedStrings.xml><?xml version="1.0" encoding="utf-8"?>
<sst xmlns="http://schemas.openxmlformats.org/spreadsheetml/2006/main" count="4885" uniqueCount="559">
  <si>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</si>
  <si>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</si>
  <si>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</si>
  <si>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</si>
  <si>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</si>
  <si>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</si>
  <si>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</si>
  <si>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</si>
  <si>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gl</t>
  </si>
  <si>
    <t>SQ</t>
  </si>
  <si>
    <t>MQ</t>
  </si>
  <si>
    <t>F</t>
  </si>
  <si>
    <t>F de significação</t>
  </si>
  <si>
    <t>Regressão</t>
  </si>
  <si>
    <t>Resíduo</t>
  </si>
  <si>
    <t>Total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</si>
  <si>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</si>
  <si>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</si>
  <si>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</si>
  <si>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</si>
  <si>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</si>
  <si>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</si>
  <si>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</si>
  <si>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Interseção</t>
  </si>
  <si>
    <t>Variável X 1</t>
  </si>
  <si>
    <t>Variável X 2</t>
  </si>
  <si>
    <t>Variável X 3</t>
  </si>
  <si>
    <t>Variável X 4</t>
  </si>
  <si>
    <t>Variável X 5</t>
  </si>
  <si>
    <t>%Well</t>
  </si>
  <si>
    <t>:</t>
  </si>
  <si>
    <t>3-BRSA-1132-RJS</t>
  </si>
  <si>
    <t>%DEPTH</t>
  </si>
  <si>
    <t>AO10</t>
  </si>
  <si>
    <t>AO20</t>
  </si>
  <si>
    <t>AO30</t>
  </si>
  <si>
    <t>AO60</t>
  </si>
  <si>
    <t>AO90</t>
  </si>
  <si>
    <t>AORT</t>
  </si>
  <si>
    <t>AORX</t>
  </si>
  <si>
    <t>n</t>
  </si>
  <si>
    <t>AT(10/20/30) Paral</t>
  </si>
  <si>
    <t>AT10</t>
  </si>
  <si>
    <t>AT20</t>
  </si>
  <si>
    <t>AT30</t>
  </si>
  <si>
    <t>AT60</t>
  </si>
  <si>
    <t>AT90</t>
  </si>
  <si>
    <t>_DEN</t>
  </si>
  <si>
    <t>_NEU</t>
  </si>
  <si>
    <t>_GR</t>
  </si>
  <si>
    <t>Totuosity</t>
  </si>
  <si>
    <t>_VP</t>
  </si>
  <si>
    <t>_VS</t>
  </si>
  <si>
    <t>Phi</t>
  </si>
  <si>
    <t>k</t>
  </si>
  <si>
    <t>previsão</t>
  </si>
  <si>
    <t>nmrT2M</t>
  </si>
  <si>
    <t>SW</t>
  </si>
  <si>
    <t>SWU</t>
  </si>
  <si>
    <t>SXO</t>
  </si>
  <si>
    <t>SXOU</t>
  </si>
  <si>
    <t>AORT/AO90</t>
  </si>
  <si>
    <t>AORT/AORX</t>
  </si>
  <si>
    <t>Di</t>
  </si>
  <si>
    <t>Phi%</t>
  </si>
  <si>
    <t>Phi Frac</t>
  </si>
  <si>
    <t>Phi Horiz</t>
  </si>
  <si>
    <t>Phi Vert</t>
  </si>
  <si>
    <t>Fracture Dipping</t>
  </si>
  <si>
    <t>Index Resisty</t>
  </si>
  <si>
    <t>Angle</t>
  </si>
  <si>
    <t>Porosidade total</t>
  </si>
  <si>
    <t>%M</t>
  </si>
  <si>
    <t>ohm,m</t>
  </si>
  <si>
    <t>Index</t>
  </si>
  <si>
    <t>G/CC</t>
  </si>
  <si>
    <t>V/V</t>
  </si>
  <si>
    <t>API</t>
  </si>
  <si>
    <t>M/S</t>
  </si>
  <si>
    <t>%</t>
  </si>
  <si>
    <t>ms</t>
  </si>
  <si>
    <t>Dec</t>
  </si>
  <si>
    <t>coef</t>
  </si>
  <si>
    <t>R_ABGH</t>
  </si>
  <si>
    <t>1/AO90</t>
  </si>
  <si>
    <t>1/AO10</t>
  </si>
  <si>
    <t>Bv</t>
  </si>
  <si>
    <t>Bh</t>
  </si>
  <si>
    <t>BV</t>
  </si>
  <si>
    <t>RT   RXO</t>
  </si>
  <si>
    <t>AORT and AO90</t>
  </si>
  <si>
    <t>AO90 and A10</t>
  </si>
  <si>
    <t>AO90 and RXO</t>
  </si>
  <si>
    <t>RT abd AO10</t>
  </si>
  <si>
    <t>AO90 and AO60</t>
  </si>
  <si>
    <t>AO60 AO20</t>
  </si>
  <si>
    <t>AO60 AO30</t>
  </si>
  <si>
    <t>AO60 AO10</t>
  </si>
  <si>
    <t>AO30 AO10</t>
  </si>
  <si>
    <t>AO30 AO20</t>
  </si>
  <si>
    <t>AO20 AO10</t>
  </si>
  <si>
    <t>AO10  RXO</t>
  </si>
  <si>
    <t>Fracture Diping</t>
  </si>
  <si>
    <t>depth</t>
  </si>
  <si>
    <t>perm</t>
  </si>
  <si>
    <t>por</t>
  </si>
  <si>
    <t>tort</t>
  </si>
  <si>
    <t>RMS</t>
  </si>
  <si>
    <t>-RJS : 23/1</t>
  </si>
  <si>
    <t>INDUÇÃO</t>
  </si>
  <si>
    <t>Wellname</t>
  </si>
  <si>
    <t>: 3-BRSA-</t>
  </si>
  <si>
    <t>1132-RJS</t>
  </si>
  <si>
    <t>_RSHA</t>
  </si>
  <si>
    <t>_RMED</t>
  </si>
  <si>
    <t>_RDEP</t>
  </si>
  <si>
    <t>1/SWU</t>
  </si>
  <si>
    <t>Req_1D_z</t>
  </si>
  <si>
    <t>Phi_1D_z</t>
  </si>
  <si>
    <t>Req_1D_xy</t>
  </si>
  <si>
    <t>Phi_1D_xy</t>
  </si>
  <si>
    <t>Req_2D_z</t>
  </si>
  <si>
    <t>Phi_2D_y</t>
  </si>
  <si>
    <t>Req_2D_xy</t>
  </si>
  <si>
    <t>Phi_2D_xy</t>
  </si>
  <si>
    <t>Req_3D_xyz_AO</t>
  </si>
  <si>
    <t>Phi_3D_xyz</t>
  </si>
  <si>
    <t>Req_3D_xyz_AT</t>
  </si>
  <si>
    <t>Req_3D_xyz_AF</t>
  </si>
  <si>
    <t>Res_MiX</t>
  </si>
  <si>
    <t>Teste_Phi_Req</t>
  </si>
  <si>
    <t>Normalized_AS</t>
  </si>
  <si>
    <t>Phi_3D_Mix</t>
  </si>
  <si>
    <t>K_Test3</t>
  </si>
  <si>
    <t>K_Coates</t>
  </si>
  <si>
    <t>K Timur Coates</t>
  </si>
  <si>
    <t>FFI</t>
  </si>
  <si>
    <t>BVI</t>
  </si>
  <si>
    <t>FFI/BVI</t>
  </si>
  <si>
    <t>F=AO90/RXO</t>
  </si>
  <si>
    <t>phi frcture calc</t>
  </si>
  <si>
    <t>Rw</t>
  </si>
  <si>
    <t>Phi_DEN</t>
  </si>
  <si>
    <t>Phi_Total</t>
  </si>
  <si>
    <t>DRDN</t>
  </si>
  <si>
    <t>Phi_Res</t>
  </si>
  <si>
    <t>aperture fracture</t>
  </si>
  <si>
    <t>a</t>
  </si>
  <si>
    <t>Phi_res</t>
  </si>
  <si>
    <t>Phi_(Total_3D)</t>
  </si>
  <si>
    <t>Tortuosity</t>
  </si>
  <si>
    <t>Phi_Teste</t>
  </si>
  <si>
    <t>Phi_Req_3D</t>
  </si>
  <si>
    <t>Date</t>
  </si>
  <si>
    <t>: 04/05/2</t>
  </si>
  <si>
    <t>018 15:36:55</t>
  </si>
  <si>
    <t>LLD/LSS</t>
  </si>
  <si>
    <t>AO90/AO10</t>
  </si>
  <si>
    <t>AT90/AT10</t>
  </si>
  <si>
    <t>ILD/ILM</t>
  </si>
  <si>
    <t>ILD_/ILM_</t>
  </si>
  <si>
    <t>raio laterolog</t>
  </si>
  <si>
    <t>raioILM__ILD_</t>
  </si>
  <si>
    <t>raio indução</t>
  </si>
  <si>
    <t>raio AO</t>
  </si>
  <si>
    <t>raio AT</t>
  </si>
  <si>
    <t>OHMM</t>
  </si>
  <si>
    <t>ILS</t>
  </si>
  <si>
    <t>ILM</t>
  </si>
  <si>
    <t>ILD</t>
  </si>
  <si>
    <t>ILM_1</t>
  </si>
  <si>
    <t>ILD_1</t>
  </si>
  <si>
    <t>I</t>
  </si>
  <si>
    <t>11,11,11,11</t>
  </si>
  <si>
    <t>,11,11,11,1</t>
  </si>
  <si>
    <t>1,11,11</t>
  </si>
  <si>
    <t>DEPTH</t>
  </si>
  <si>
    <t>AF10</t>
  </si>
  <si>
    <t>AF20</t>
  </si>
  <si>
    <t>AF30</t>
  </si>
  <si>
    <t>AF60</t>
  </si>
  <si>
    <t>AF90</t>
  </si>
  <si>
    <t>M</t>
  </si>
  <si>
    <t>LLS</t>
  </si>
  <si>
    <t>LLD</t>
  </si>
  <si>
    <t>RMSE/R²</t>
  </si>
  <si>
    <t>Fracture Zone</t>
  </si>
  <si>
    <t>Now Fractured Zone</t>
  </si>
  <si>
    <t>Now Fracture Zone</t>
  </si>
  <si>
    <t>Non Fracture Zone</t>
  </si>
  <si>
    <t>Fractured Zone</t>
  </si>
  <si>
    <t>Non Fractured Zone</t>
  </si>
  <si>
    <t>Phi_Core</t>
  </si>
  <si>
    <t>K_Core</t>
  </si>
  <si>
    <t>K_3</t>
  </si>
  <si>
    <t>K_Model</t>
  </si>
  <si>
    <t>K_NMR</t>
  </si>
  <si>
    <t>ERRO1</t>
  </si>
  <si>
    <t>ERRO2</t>
  </si>
  <si>
    <t>ERRO3</t>
  </si>
  <si>
    <t>ERRO4</t>
  </si>
  <si>
    <t>MSE</t>
  </si>
  <si>
    <t>RMSE</t>
  </si>
  <si>
    <t>AO10/RXO</t>
  </si>
  <si>
    <t>Nivel 1</t>
  </si>
  <si>
    <t>AO20/AO10</t>
  </si>
  <si>
    <t>Nivel 2</t>
  </si>
  <si>
    <t>AO30/AO20</t>
  </si>
  <si>
    <t>Nivel 3</t>
  </si>
  <si>
    <t>AO60/AO30</t>
  </si>
  <si>
    <t>Nivel 4</t>
  </si>
  <si>
    <t>AT90/AT60</t>
  </si>
  <si>
    <t>Nivel 5</t>
  </si>
  <si>
    <t>RT/AT90</t>
  </si>
  <si>
    <t>Nivel 6</t>
  </si>
  <si>
    <t>Horizontal</t>
  </si>
  <si>
    <t>Vertical</t>
  </si>
  <si>
    <t>Mergulho</t>
  </si>
  <si>
    <t>G_H</t>
  </si>
  <si>
    <t>=</t>
  </si>
  <si>
    <t>G_V</t>
  </si>
  <si>
    <t>G_M</t>
  </si>
  <si>
    <t>T_G</t>
  </si>
  <si>
    <t>574.98</t>
  </si>
  <si>
    <t>SUB-VERTICAL</t>
  </si>
  <si>
    <t>SUB-HORIZONTAL</t>
  </si>
  <si>
    <t>575.06</t>
  </si>
  <si>
    <t>575.13</t>
  </si>
  <si>
    <t>MERGULHO</t>
  </si>
  <si>
    <t>575.21</t>
  </si>
  <si>
    <t>575.29</t>
  </si>
  <si>
    <t>575.36</t>
  </si>
  <si>
    <t>575.44</t>
  </si>
  <si>
    <t>575.52</t>
  </si>
  <si>
    <t>575.59</t>
  </si>
  <si>
    <t>575.67</t>
  </si>
  <si>
    <t>575.74</t>
  </si>
  <si>
    <t>575.82</t>
  </si>
  <si>
    <t>575.90</t>
  </si>
  <si>
    <t>575.97</t>
  </si>
  <si>
    <t>576.05</t>
  </si>
  <si>
    <t>576.13</t>
  </si>
  <si>
    <t>576.20</t>
  </si>
  <si>
    <t>576.28</t>
  </si>
  <si>
    <t>576.35</t>
  </si>
  <si>
    <t>576.43</t>
  </si>
  <si>
    <t>576.51</t>
  </si>
  <si>
    <t>576.58</t>
  </si>
  <si>
    <t>576.66</t>
  </si>
  <si>
    <t>576.74</t>
  </si>
  <si>
    <t>576.81</t>
  </si>
  <si>
    <t>576.89</t>
  </si>
  <si>
    <t>576.96</t>
  </si>
  <si>
    <t>577.04</t>
  </si>
  <si>
    <t>577.12</t>
  </si>
  <si>
    <t>577.19</t>
  </si>
  <si>
    <t>577.27</t>
  </si>
  <si>
    <t>577.34</t>
  </si>
  <si>
    <t>577.42</t>
  </si>
  <si>
    <t>577.50</t>
  </si>
  <si>
    <t>577.57</t>
  </si>
  <si>
    <t>577.65</t>
  </si>
  <si>
    <t>577.73</t>
  </si>
  <si>
    <t>577.80</t>
  </si>
  <si>
    <t>577.88</t>
  </si>
  <si>
    <t>577.95</t>
  </si>
  <si>
    <t>578.03</t>
  </si>
  <si>
    <t>578.11</t>
  </si>
  <si>
    <t>578.18</t>
  </si>
  <si>
    <t>578.26</t>
  </si>
  <si>
    <t>578.34</t>
  </si>
  <si>
    <t>578.41</t>
  </si>
  <si>
    <t>578.49</t>
  </si>
  <si>
    <t>578.56</t>
  </si>
  <si>
    <t>578.64</t>
  </si>
  <si>
    <t>578.72</t>
  </si>
  <si>
    <t>578.79</t>
  </si>
  <si>
    <t>578.87</t>
  </si>
  <si>
    <t>578.94</t>
  </si>
  <si>
    <t>579.02</t>
  </si>
  <si>
    <t>579.10</t>
  </si>
  <si>
    <t>579.17</t>
  </si>
  <si>
    <t>579.25</t>
  </si>
  <si>
    <t>579.33</t>
  </si>
  <si>
    <t>579.40</t>
  </si>
  <si>
    <t>579.48</t>
  </si>
  <si>
    <t>579.55</t>
  </si>
  <si>
    <t>579.63</t>
  </si>
  <si>
    <t>579.71</t>
  </si>
  <si>
    <t>579.78</t>
  </si>
  <si>
    <t>579.86</t>
  </si>
  <si>
    <t>579.94</t>
  </si>
  <si>
    <t>580.01</t>
  </si>
  <si>
    <t>580.09</t>
  </si>
  <si>
    <t>580.16</t>
  </si>
  <si>
    <t>580.24</t>
  </si>
  <si>
    <t>580.32</t>
  </si>
  <si>
    <t>580.39</t>
  </si>
  <si>
    <t>580.47</t>
  </si>
  <si>
    <t>580.55</t>
  </si>
  <si>
    <t>580.62</t>
  </si>
  <si>
    <t>580.70</t>
  </si>
  <si>
    <t>580.77</t>
  </si>
  <si>
    <t>580.85</t>
  </si>
  <si>
    <t>580.93</t>
  </si>
  <si>
    <t>581.00</t>
  </si>
  <si>
    <t>581.08</t>
  </si>
  <si>
    <t>581.15</t>
  </si>
  <si>
    <t>581.23</t>
  </si>
  <si>
    <t>581.31</t>
  </si>
  <si>
    <t>581.38</t>
  </si>
  <si>
    <t>581.46</t>
  </si>
  <si>
    <t>581.54</t>
  </si>
  <si>
    <t>581.61</t>
  </si>
  <si>
    <t>581.69</t>
  </si>
  <si>
    <t>581.76</t>
  </si>
  <si>
    <t>581.84</t>
  </si>
  <si>
    <t>581.92</t>
  </si>
  <si>
    <t>581.99</t>
  </si>
  <si>
    <t>582.07</t>
  </si>
  <si>
    <t>582.15</t>
  </si>
  <si>
    <t>582.22</t>
  </si>
  <si>
    <t>582.30</t>
  </si>
  <si>
    <t>582.37</t>
  </si>
  <si>
    <t>582.45</t>
  </si>
  <si>
    <t>582.53</t>
  </si>
  <si>
    <t>582.60</t>
  </si>
  <si>
    <t>582.68</t>
  </si>
  <si>
    <t>582.75</t>
  </si>
  <si>
    <t>582.83</t>
  </si>
  <si>
    <t>582.91</t>
  </si>
  <si>
    <t>582.98</t>
  </si>
  <si>
    <t>583.06</t>
  </si>
  <si>
    <t>583.14</t>
  </si>
  <si>
    <t>583.21</t>
  </si>
  <si>
    <t>583.29</t>
  </si>
  <si>
    <t>583.36</t>
  </si>
  <si>
    <t>583.44</t>
  </si>
  <si>
    <t>583.52</t>
  </si>
  <si>
    <t>583.59</t>
  </si>
  <si>
    <t>583.67</t>
  </si>
  <si>
    <t>583.75</t>
  </si>
  <si>
    <t>583.82</t>
  </si>
  <si>
    <t>583.90</t>
  </si>
  <si>
    <t>583.97</t>
  </si>
  <si>
    <t>584.05</t>
  </si>
  <si>
    <t>584.13</t>
  </si>
  <si>
    <t>584.20</t>
  </si>
  <si>
    <t>584.28</t>
  </si>
  <si>
    <t>584.36</t>
  </si>
  <si>
    <t>584.43</t>
  </si>
  <si>
    <t>584.51</t>
  </si>
  <si>
    <t>584.58</t>
  </si>
  <si>
    <t>584.66</t>
  </si>
  <si>
    <t>584.74</t>
  </si>
  <si>
    <t>584.81</t>
  </si>
  <si>
    <t>584.89</t>
  </si>
  <si>
    <t>584.96</t>
  </si>
  <si>
    <t>585.04</t>
  </si>
  <si>
    <t>585.12</t>
  </si>
  <si>
    <t>585.19</t>
  </si>
  <si>
    <t>585.27</t>
  </si>
  <si>
    <t>585.35</t>
  </si>
  <si>
    <t>585.42</t>
  </si>
  <si>
    <t>585.50</t>
  </si>
  <si>
    <t>585.57</t>
  </si>
  <si>
    <t>585.65</t>
  </si>
  <si>
    <t>585.73</t>
  </si>
  <si>
    <t>585.80</t>
  </si>
  <si>
    <t>585.88</t>
  </si>
  <si>
    <t>585.96</t>
  </si>
  <si>
    <t>586.03</t>
  </si>
  <si>
    <t>586.11</t>
  </si>
  <si>
    <t>586.18</t>
  </si>
  <si>
    <t>586.26</t>
  </si>
  <si>
    <t>586.34</t>
  </si>
  <si>
    <t>586.41</t>
  </si>
  <si>
    <t>586.49</t>
  </si>
  <si>
    <t>586.56</t>
  </si>
  <si>
    <t>586.64</t>
  </si>
  <si>
    <t>586.72</t>
  </si>
  <si>
    <t>586.79</t>
  </si>
  <si>
    <t>586.87</t>
  </si>
  <si>
    <t>586.95</t>
  </si>
  <si>
    <t>587.02</t>
  </si>
  <si>
    <t>587.10</t>
  </si>
  <si>
    <t>587.17</t>
  </si>
  <si>
    <t>587.25</t>
  </si>
  <si>
    <t>587.33</t>
  </si>
  <si>
    <t>587.40</t>
  </si>
  <si>
    <t>587.48</t>
  </si>
  <si>
    <t>587.56</t>
  </si>
  <si>
    <t>587.63</t>
  </si>
  <si>
    <t>587.71</t>
  </si>
  <si>
    <t>587.78</t>
  </si>
  <si>
    <t>587.86</t>
  </si>
  <si>
    <t>587.94</t>
  </si>
  <si>
    <t>588.01</t>
  </si>
  <si>
    <t>588.09</t>
  </si>
  <si>
    <t>588.17</t>
  </si>
  <si>
    <t>588.24</t>
  </si>
  <si>
    <t>588.32</t>
  </si>
  <si>
    <t>588.39</t>
  </si>
  <si>
    <t>588.47</t>
  </si>
  <si>
    <t>588.55</t>
  </si>
  <si>
    <t>588.62</t>
  </si>
  <si>
    <t>588.70</t>
  </si>
  <si>
    <t>588.77</t>
  </si>
  <si>
    <t>588.85</t>
  </si>
  <si>
    <t>588.93</t>
  </si>
  <si>
    <t>589.00</t>
  </si>
  <si>
    <t>589.08</t>
  </si>
  <si>
    <t>589.16</t>
  </si>
  <si>
    <t>589.23</t>
  </si>
  <si>
    <t>589.31</t>
  </si>
  <si>
    <t>589.38</t>
  </si>
  <si>
    <t>589.46</t>
  </si>
  <si>
    <t>589.54</t>
  </si>
  <si>
    <t>589.61</t>
  </si>
  <si>
    <t>589.69</t>
  </si>
  <si>
    <t>589.77</t>
  </si>
  <si>
    <t>589.84</t>
  </si>
  <si>
    <t>589.92</t>
  </si>
  <si>
    <t>589.99</t>
  </si>
  <si>
    <t>590.07</t>
  </si>
  <si>
    <t>590.15</t>
  </si>
  <si>
    <t>590.22</t>
  </si>
  <si>
    <t>590.30</t>
  </si>
  <si>
    <t>590.37</t>
  </si>
  <si>
    <t>590.45</t>
  </si>
  <si>
    <t>590.53</t>
  </si>
  <si>
    <t>590.60</t>
  </si>
  <si>
    <t>590.68</t>
  </si>
  <si>
    <t>590.76</t>
  </si>
  <si>
    <t>590.83</t>
  </si>
  <si>
    <t>590.91</t>
  </si>
  <si>
    <t>590.98</t>
  </si>
  <si>
    <t>591.06</t>
  </si>
  <si>
    <t>591.14</t>
  </si>
  <si>
    <t>591.21</t>
  </si>
  <si>
    <t>591.29</t>
  </si>
  <si>
    <t>591.37</t>
  </si>
  <si>
    <t>591.44</t>
  </si>
  <si>
    <t>591.52</t>
  </si>
  <si>
    <t>591.59</t>
  </si>
  <si>
    <t>591.67</t>
  </si>
  <si>
    <t>591.75</t>
  </si>
  <si>
    <t>591.82</t>
  </si>
  <si>
    <t>591.90</t>
  </si>
  <si>
    <t>591.98</t>
  </si>
  <si>
    <t>592.05</t>
  </si>
  <si>
    <t>592.13</t>
  </si>
  <si>
    <t>592.20</t>
  </si>
  <si>
    <t>592.28</t>
  </si>
  <si>
    <t>592.36</t>
  </si>
  <si>
    <t>592.43</t>
  </si>
  <si>
    <t>592.51</t>
  </si>
  <si>
    <t>592.58</t>
  </si>
  <si>
    <t>592.66</t>
  </si>
  <si>
    <t>592.74</t>
  </si>
  <si>
    <t>592.81</t>
  </si>
  <si>
    <t>592.89</t>
  </si>
  <si>
    <t>592.97</t>
  </si>
  <si>
    <t>593.04</t>
  </si>
  <si>
    <t>593.12</t>
  </si>
  <si>
    <t>593.19</t>
  </si>
  <si>
    <t>593.27</t>
  </si>
  <si>
    <t>593.35</t>
  </si>
  <si>
    <t>593.42</t>
  </si>
  <si>
    <t>593.50</t>
  </si>
  <si>
    <t>593.58</t>
  </si>
  <si>
    <t>593.65</t>
  </si>
  <si>
    <t>593.73</t>
  </si>
  <si>
    <t>593.80</t>
  </si>
  <si>
    <t>593.88</t>
  </si>
  <si>
    <t>593.96</t>
  </si>
  <si>
    <t>594.03</t>
  </si>
  <si>
    <t>594.11</t>
  </si>
  <si>
    <t>594.18</t>
  </si>
  <si>
    <t>594.26</t>
  </si>
  <si>
    <t>594.34</t>
  </si>
  <si>
    <t>594.41</t>
  </si>
  <si>
    <t>594.49</t>
  </si>
  <si>
    <t>594.57</t>
  </si>
  <si>
    <t>594.64</t>
  </si>
  <si>
    <t>594.72</t>
  </si>
  <si>
    <t>594.79</t>
  </si>
  <si>
    <t>594.87</t>
  </si>
  <si>
    <t>594.95</t>
  </si>
  <si>
    <t>595.02</t>
  </si>
  <si>
    <t>595.10</t>
  </si>
  <si>
    <t>595.18</t>
  </si>
  <si>
    <t>595.25</t>
  </si>
  <si>
    <t>595.33</t>
  </si>
  <si>
    <t>595.40</t>
  </si>
  <si>
    <t>595.48</t>
  </si>
  <si>
    <t>595.56</t>
  </si>
  <si>
    <t>595.63</t>
  </si>
  <si>
    <t>595.71</t>
  </si>
  <si>
    <t>595.79</t>
  </si>
  <si>
    <t>595.86</t>
  </si>
  <si>
    <t>595.94</t>
  </si>
  <si>
    <t>596.01</t>
  </si>
  <si>
    <t>596.09</t>
  </si>
  <si>
    <t>596.17</t>
  </si>
  <si>
    <t>596.24</t>
  </si>
  <si>
    <t>596.32</t>
  </si>
  <si>
    <t>596.39</t>
  </si>
  <si>
    <t>596.47</t>
  </si>
  <si>
    <t>596.55</t>
  </si>
  <si>
    <t>596.62</t>
  </si>
  <si>
    <t>596.70</t>
  </si>
  <si>
    <t>596.78</t>
  </si>
  <si>
    <t>596.85</t>
  </si>
  <si>
    <t>596.93</t>
  </si>
  <si>
    <t>597.00</t>
  </si>
  <si>
    <t>597.08</t>
  </si>
  <si>
    <t>597.16</t>
  </si>
  <si>
    <t>597.23</t>
  </si>
  <si>
    <t>597.31</t>
  </si>
  <si>
    <t>597.39</t>
  </si>
  <si>
    <t>597.46</t>
  </si>
  <si>
    <t>597.54</t>
  </si>
  <si>
    <t>597.61</t>
  </si>
  <si>
    <t>597.69</t>
  </si>
  <si>
    <t>597.77</t>
  </si>
  <si>
    <t>597.84</t>
  </si>
  <si>
    <t>597.92</t>
  </si>
  <si>
    <t>597.99</t>
  </si>
  <si>
    <t>598.07</t>
  </si>
  <si>
    <t>598.15</t>
  </si>
  <si>
    <t>598.22</t>
  </si>
  <si>
    <t>598.30</t>
  </si>
  <si>
    <t>598.38</t>
  </si>
  <si>
    <t>598.45</t>
  </si>
  <si>
    <t>598.53</t>
  </si>
  <si>
    <t>598.60</t>
  </si>
  <si>
    <t>598.68</t>
  </si>
  <si>
    <t>598.76</t>
  </si>
  <si>
    <t>598.83</t>
  </si>
  <si>
    <t>598.91</t>
  </si>
  <si>
    <t>598.99</t>
  </si>
  <si>
    <t>599.06</t>
  </si>
  <si>
    <t>599.14</t>
  </si>
  <si>
    <t>599.21</t>
  </si>
  <si>
    <t>599.29</t>
  </si>
  <si>
    <t>599.37</t>
  </si>
  <si>
    <t>599.44</t>
  </si>
  <si>
    <t>599.52</t>
  </si>
  <si>
    <t>599.60</t>
  </si>
  <si>
    <t>599.67</t>
  </si>
  <si>
    <t>599.75</t>
  </si>
  <si>
    <t>599.82</t>
  </si>
  <si>
    <t>599.90</t>
  </si>
  <si>
    <t>599.98</t>
  </si>
  <si>
    <t>600.05</t>
  </si>
  <si>
    <t>Depth</t>
  </si>
  <si>
    <t>Level</t>
  </si>
  <si>
    <t>Tipo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</si>
</sst>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5">
    <font>
      <sz val="11.0"/>
      <color theme="1"/>
      <name val="Calibri"/>
      <scheme val="minor"/>
    </font>
    <font>
      <color theme="1"/>
      <name val="Calibri"/>
    </font>
    <font>
      <i/>
      <sz val="11.0"/>
      <color theme="1"/>
      <name val="Calibri"/>
    </font>
    <font/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4" numFmtId="9" xfId="0" applyFont="1" applyNumberFormat="1"/>
    <xf borderId="2" fillId="0" fontId="4" numFmtId="0" xfId="0" applyBorder="1" applyFont="1"/>
    <xf borderId="0" fillId="0" fontId="4" numFmtId="10" xfId="0" applyFont="1" applyNumberFormat="1"/>
    <xf borderId="2" fillId="0" fontId="4" numFmtId="164" xfId="0" applyBorder="1" applyFont="1" applyNumberFormat="1"/>
    <xf borderId="2" fillId="0" fontId="4" numFmtId="9" xfId="0" applyBorder="1" applyFont="1" applyNumberFormat="1"/>
    <xf borderId="0" fillId="0" fontId="4" numFmtId="164" xfId="0" applyFont="1" applyNumberFormat="1"/>
    <xf borderId="2" fillId="0" fontId="4" numFmtId="10" xfId="0" applyBorder="1" applyFont="1" applyNumberFormat="1"/>
    <xf borderId="0" fillId="0" fontId="4" numFmtId="14" xfId="0" applyFont="1" applyNumberFormat="1"/>
    <xf borderId="0" fillId="0" fontId="4" numFmtId="21" xfId="0" applyFont="1" applyNumberFormat="1"/>
    <xf borderId="3" fillId="2" fontId="4" numFmtId="0" xfId="0" applyBorder="1" applyFill="1" applyFont="1"/>
    <xf borderId="0" fillId="0" fontId="4" numFmtId="17" xfId="0" applyFont="1" applyNumberFormat="1"/>
    <xf borderId="3" fillId="3" fontId="4" numFmtId="0" xfId="0" applyBorder="1" applyFill="1" applyFont="1"/>
    <xf borderId="3" fillId="4" fontId="4" numFmtId="0" xfId="0" applyBorder="1" applyFill="1" applyFont="1"/>
    <xf borderId="3" fillId="5" fontId="4" numFmtId="0" xfId="0" applyBorder="1" applyFill="1" applyFont="1"/>
    <xf borderId="0" fillId="0" fontId="4" numFmtId="0" xfId="0" applyFont="1"/>
    <xf borderId="0" fillId="0" fontId="4" numFmtId="2" xfId="0" applyFont="1" applyNumberFormat="1"/>
    <xf borderId="3" fillId="4" fontId="4" numFmtId="2" xfId="0" applyBorder="1" applyFont="1" applyNumberFormat="1"/>
    <xf borderId="0" fillId="0" fontId="4" numFmtId="22" xfId="0" applyFont="1" applyNumberFormat="1"/>
    <xf borderId="0" fillId="0" fontId="4" numFmtId="20" xfId="0" applyFont="1" applyNumberFormat="1"/>
    <xf borderId="3" fillId="6" fontId="4" numFmtId="0" xfId="0" applyBorder="1" applyFill="1" applyFont="1"/>
    <xf borderId="0" fillId="0" fontId="4" numFmtId="11" xfId="0" applyFont="1" applyNumberFormat="1"/>
    <xf borderId="0" fillId="0" fontId="1" numFmtId="11" xfId="0" applyFont="1" applyNumberFormat="1"/>
    <xf borderId="0" fillId="0" fontId="4" numFmtId="165" xfId="0" applyFont="1" applyNumberFormat="1"/>
    <xf borderId="3" fillId="7" fontId="4" numFmtId="0" xfId="0" applyBorder="1" applyFill="1" applyFont="1"/>
    <xf borderId="3" fillId="8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Dados_Tese_Completo_Reservatori!$AH$5:$AH$334</c:f>
            </c:numRef>
          </c:xVal>
          <c:yVal>
            <c:numRef>
              <c:f>Dados_Tese_Completo_Reservatori!$AD$5:$AD$334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Dados_Tese_Completo_Reservatori!$AH$5:$AH$334</c:f>
            </c:numRef>
          </c:xVal>
          <c:yVal>
            <c:numRef>
              <c:f>Dados_Tese_Completo_Reservatori!$AE$5:$AE$334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Dados_Tese_Completo_Reservatori!$AH$5:$AH$334</c:f>
            </c:numRef>
          </c:xVal>
          <c:yVal>
            <c:numRef>
              <c:f>Dados_Tese_Completo_Reservatori!$AF$5:$AF$334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Dados_Tese_Completo_Reservatori!$AH$5:$AH$334</c:f>
            </c:numRef>
          </c:xVal>
          <c:yVal>
            <c:numRef>
              <c:f>Dados_Tese_Completo_Reservatori!$AG$5:$AG$334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939411"/>
        <c:axId val="994641277"/>
      </c:scatterChart>
      <c:valAx>
        <c:axId val="1871939411"/>
        <c:scaling>
          <c:orientation val="minMax"/>
          <c:min val="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900">
                <a:solidFill>
                  <a:srgbClr val="333333"/>
                </a:solidFill>
                <a:latin typeface="Calibri"/>
              </a:defRPr>
            </a:pPr>
          </a:p>
        </c:txPr>
        <c:crossAx val="994641277"/>
      </c:valAx>
      <c:valAx>
        <c:axId val="994641277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1939411"/>
        <c:majorUnit val="0.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Di1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Dados_Tese_Completo_Reservatori!$AM$5:$AM$334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996574"/>
        <c:axId val="942423854"/>
      </c:scatterChart>
      <c:valAx>
        <c:axId val="967996574"/>
        <c:scaling>
          <c:orientation val="minMax"/>
          <c:max val="0.700000000000000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2423854"/>
        <c:majorUnit val="0.17500000000000004"/>
      </c:valAx>
      <c:valAx>
        <c:axId val="942423854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799657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Tortuosity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Dados_Tese_Completo_Reservatori!$AH$5:$AH$334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946498"/>
        <c:axId val="876639805"/>
      </c:scatterChart>
      <c:valAx>
        <c:axId val="2028946498"/>
        <c:scaling>
          <c:orientation val="minMax"/>
          <c:max val="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6639805"/>
        <c:majorUnit val="4.0"/>
      </c:valAx>
      <c:valAx>
        <c:axId val="876639805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894649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Porosity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Phi Core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Dados_Tese_Completo_Reservatori!$Z$5:$Z$334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297223"/>
        <c:axId val="497363895"/>
      </c:scatterChart>
      <c:valAx>
        <c:axId val="1379297223"/>
        <c:scaling>
          <c:orientation val="minMax"/>
          <c:max val="0.3000000000000003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7363895"/>
        <c:majorUnit val="0.050000000000000024"/>
      </c:valAx>
      <c:valAx>
        <c:axId val="497363895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929722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Permeability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Dados_Tese_Completo_Reservatori!$AA$5:$AA$334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385234"/>
        <c:axId val="1088237031"/>
      </c:scatterChart>
      <c:valAx>
        <c:axId val="1220385234"/>
        <c:scaling>
          <c:orientation val="minMax"/>
          <c:max val="1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8237031"/>
      </c:valAx>
      <c:valAx>
        <c:axId val="1088237031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0385234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Fracture Dipping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Dados_Tese_Completo_Reservatori!$AV$5:$AV$334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44344"/>
        <c:axId val="13115531"/>
      </c:scatterChart>
      <c:valAx>
        <c:axId val="99244344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15531"/>
      </c:valAx>
      <c:valAx>
        <c:axId val="13115531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244344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Dados_Tese_Completo_Reservatori!$AF$5:$AF$334</c:f>
            </c:numRef>
          </c:xVal>
          <c:yVal>
            <c:numRef>
              <c:f>Dados_Tese_Completo_Reservatori!$AW$5:$AW$334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161190"/>
        <c:axId val="1339087535"/>
      </c:scatterChart>
      <c:valAx>
        <c:axId val="966161190"/>
        <c:scaling>
          <c:orientation val="minMax"/>
          <c:max val="0.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9087535"/>
      </c:valAx>
      <c:valAx>
        <c:axId val="1339087535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616119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NMR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Dados_Tese_Completo_Reservatori!$AC$5:$AC$334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9779"/>
        <c:axId val="782812718"/>
      </c:scatterChart>
      <c:valAx>
        <c:axId val="143359779"/>
        <c:scaling>
          <c:orientation val="minMax"/>
          <c:max val="3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2812718"/>
      </c:valAx>
      <c:valAx>
        <c:axId val="782812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35977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Dados_Tese_Completo_Reservatori!$AC$5:$AC$334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829788"/>
        <c:axId val="305250122"/>
      </c:scatterChart>
      <c:valAx>
        <c:axId val="1666829788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5250122"/>
      </c:valAx>
      <c:valAx>
        <c:axId val="305250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682978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Dados_Tese_Completo_Reservatori!$AZ$5:$AZ$334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103932"/>
        <c:axId val="1300355268"/>
      </c:scatterChart>
      <c:valAx>
        <c:axId val="1551103932"/>
        <c:scaling>
          <c:orientation val="minMax"/>
          <c:max val="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0355268"/>
        <c:majorUnit val="1.0"/>
        <c:minorUnit val="1.0"/>
      </c:valAx>
      <c:valAx>
        <c:axId val="1300355268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1103932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Dados_Tese_Completo_Reservatori!$AZ$5:$AZ$334</c:f>
            </c:numRef>
          </c:xVal>
          <c:yVal>
            <c:numRef>
              <c:f>Dados_Tese_Completo_Reservatori!$A$5:$A$334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231817"/>
        <c:axId val="291427763"/>
      </c:scatterChart>
      <c:valAx>
        <c:axId val="1481231817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1427763"/>
      </c:valAx>
      <c:valAx>
        <c:axId val="291427763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1231817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Dados_Tese_Completo_Reservatori!$Z$5:$Z$334</c:f>
            </c:numRef>
          </c:xVal>
          <c:yVal>
            <c:numRef>
              <c:f>Dados_Tese_Completo_Reservatori!$AE$5:$AE$334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80010"/>
        <c:axId val="2042934531"/>
      </c:scatterChart>
      <c:valAx>
        <c:axId val="1224780010"/>
        <c:scaling>
          <c:orientation val="minMax"/>
          <c:max val="0.2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2934531"/>
      </c:valAx>
      <c:valAx>
        <c:axId val="2042934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4780010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1"/>
            <c:dispEq val="0"/>
          </c:trendline>
          <c:xVal>
            <c:numRef>
              <c:f>Dados_Tese_Completo_Reservatori!$AM$5:$AM$334</c:f>
            </c:numRef>
          </c:xVal>
          <c:yVal>
            <c:numRef>
              <c:f>Dados_Tese_Completo_Reservatori!$F$5:$F$334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46841"/>
        <c:axId val="1279451723"/>
      </c:scatterChart>
      <c:valAx>
        <c:axId val="1569468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9451723"/>
      </c:valAx>
      <c:valAx>
        <c:axId val="1279451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946841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Dados_Tese_Completo_Reservatori!$AM$5:$AM$334</c:f>
            </c:numRef>
          </c:xVal>
          <c:yVal>
            <c:numRef>
              <c:f>Dados_Tese_Completo_Reservatori!$AF$5:$AF$334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81510"/>
        <c:axId val="920863618"/>
      </c:scatterChart>
      <c:valAx>
        <c:axId val="465881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0863618"/>
      </c:valAx>
      <c:valAx>
        <c:axId val="92086361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588151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Dados_Tese_Completo_Reservatori!$AD$1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val>
            <c:numRef>
              <c:f>Dados_Tese_Completo_Reservatori!$AD$2:$AD$334</c:f>
              <c:numCache/>
            </c:numRef>
          </c:val>
        </c:ser>
        <c:axId val="656149072"/>
        <c:axId val="516481870"/>
      </c:areaChart>
      <c:catAx>
        <c:axId val="656149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6481870"/>
      </c:catAx>
      <c:valAx>
        <c:axId val="516481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614907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percentStacked"/>
        <c:ser>
          <c:idx val="0"/>
          <c:order val="0"/>
          <c:tx>
            <c:strRef>
              <c:f>Dados_Tese_Completo_Reservatori!$AD$1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val>
            <c:numRef>
              <c:f>Dados_Tese_Completo_Reservatori!$AD$2:$AD$334</c:f>
              <c:numCache/>
            </c:numRef>
          </c:val>
        </c:ser>
        <c:axId val="1119559061"/>
        <c:axId val="237064534"/>
      </c:areaChart>
      <c:catAx>
        <c:axId val="111955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7064534"/>
      </c:catAx>
      <c:valAx>
        <c:axId val="237064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955906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Dados_Tese_Completo_Reservatori!$AC$1</c:f>
            </c:strRef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Dados_Tese_Completo_Reservatori!$AC$2:$AC$334</c:f>
              <c:numCache/>
            </c:numRef>
          </c:val>
          <c:smooth val="0"/>
        </c:ser>
        <c:axId val="2014371449"/>
        <c:axId val="111079502"/>
      </c:lineChart>
      <c:catAx>
        <c:axId val="2014371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079502"/>
      </c:catAx>
      <c:valAx>
        <c:axId val="111079502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4371449"/>
        <c:majorUnit val="100.0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Dados_Tese_Completo_Reservatori!$Z$5:$Z$334</c:f>
            </c:numRef>
          </c:xVal>
          <c:yVal>
            <c:numRef>
              <c:f>Dados_Tese_Completo_Reservatori!$J$5:$J$334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686077"/>
        <c:axId val="1995023776"/>
      </c:scatterChart>
      <c:valAx>
        <c:axId val="1082686077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5023776"/>
      </c:valAx>
      <c:valAx>
        <c:axId val="1995023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2686077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Dados_Tese_Completo_Reservatori!$B$5:$B$334</c:f>
            </c:numRef>
          </c:xVal>
          <c:yVal>
            <c:numRef>
              <c:f>Dados_Tese_Completo_Reservatori!$H$5:$H$334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488578"/>
        <c:axId val="693794372"/>
      </c:scatterChart>
      <c:valAx>
        <c:axId val="19304885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3794372"/>
      </c:valAx>
      <c:valAx>
        <c:axId val="693794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0488578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Dados_Tese_Completo_Reservatori!$Z$5:$Z$334</c:f>
            </c:numRef>
          </c:xVal>
          <c:yVal>
            <c:numRef>
              <c:f>Dados_Tese_Completo_Reservatori!$G$5:$G$334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43590"/>
        <c:axId val="1186369021"/>
      </c:scatterChart>
      <c:valAx>
        <c:axId val="618443590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6369021"/>
      </c:valAx>
      <c:valAx>
        <c:axId val="1186369021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8443590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AO10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Planilha7!$B$5:$B$334</c:f>
            </c:numRef>
          </c:xVal>
          <c:yVal>
            <c:numRef>
              <c:f>Planilha7!$A$5:$A$334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784124"/>
        <c:axId val="2015975533"/>
      </c:scatterChart>
      <c:valAx>
        <c:axId val="1644784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5975533"/>
      </c:valAx>
      <c:valAx>
        <c:axId val="2015975533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47841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Planilha2!$B$5:$B$334</c:f>
            </c:numRef>
          </c:xVal>
          <c:yVal>
            <c:numRef>
              <c:f>Planilha2!$A$5:$A$334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011835"/>
        <c:axId val="3944365"/>
      </c:scatterChart>
      <c:valAx>
        <c:axId val="671011835"/>
        <c:scaling>
          <c:orientation val="minMax"/>
          <c:max val="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44365"/>
      </c:valAx>
      <c:valAx>
        <c:axId val="3944365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1011835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Planilha2!$C$5:$C$334</c:f>
            </c:numRef>
          </c:xVal>
          <c:yVal>
            <c:numRef>
              <c:f>Planilha2!$H$5:$H$334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770072"/>
        <c:axId val="557490939"/>
      </c:scatterChart>
      <c:valAx>
        <c:axId val="1079770072"/>
        <c:scaling>
          <c:orientation val="minMax"/>
          <c:max val="1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7490939"/>
        <c:majorUnit val="2.0"/>
      </c:valAx>
      <c:valAx>
        <c:axId val="557490939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9770072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Plan1!$F$4:$F$333</c:f>
            </c:numRef>
          </c:xVal>
          <c:yVal>
            <c:numRef>
              <c:f>Plan1!$G$4:$G$333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32603"/>
        <c:axId val="1298238474"/>
      </c:scatterChart>
      <c:valAx>
        <c:axId val="205732603"/>
        <c:scaling>
          <c:orientation val="minMax"/>
          <c:max val="1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8238474"/>
      </c:valAx>
      <c:valAx>
        <c:axId val="1298238474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732603"/>
        <c:majorUnit val="10.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K_Core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Plan1!$G$4:$G$333</c:f>
            </c:numRef>
          </c:xVal>
          <c:yVal>
            <c:numRef>
              <c:f>Plan1!$I$4:$I$333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306352"/>
        <c:axId val="1368100750"/>
      </c:scatterChart>
      <c:valAx>
        <c:axId val="1825306352"/>
        <c:scaling>
          <c:orientation val="minMax"/>
          <c:max val="10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368100750"/>
        <c:majorUnit val="100.0"/>
        <c:minorUnit val="20.0"/>
      </c:valAx>
      <c:valAx>
        <c:axId val="1368100750"/>
        <c:scaling>
          <c:orientation val="minMax"/>
          <c:max val="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825306352"/>
      </c:valAx>
    </c:plotArea>
    <c:legend>
      <c:legendPos val="b"/>
      <c:overlay val="0"/>
      <c:txPr>
        <a:bodyPr/>
        <a:lstStyle/>
        <a:p>
          <a:pPr lvl="0">
            <a:defRPr b="1" i="0" sz="16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perm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(perm)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Plan1!$F$4:$F$335</c:f>
            </c:numRef>
          </c:xVal>
          <c:yVal>
            <c:numRef>
              <c:f>Plan1!$G$4:$G$335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344619"/>
        <c:axId val="802055540"/>
      </c:scatterChart>
      <c:valAx>
        <c:axId val="2049344619"/>
        <c:scaling>
          <c:orientation val="minMax"/>
          <c:max val="1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2055540"/>
        <c:majorUnit val="10.0"/>
      </c:valAx>
      <c:valAx>
        <c:axId val="802055540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934461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Plan1!$F$4:$F$333</c:f>
            </c:numRef>
          </c:xVal>
          <c:yVal>
            <c:numRef>
              <c:f>Plan1!$I$4:$I$333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378975"/>
        <c:axId val="1580077344"/>
      </c:scatterChart>
      <c:valAx>
        <c:axId val="1567378975"/>
        <c:scaling>
          <c:orientation val="minMax"/>
          <c:max val="1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80077344"/>
        <c:majorUnit val="10.0"/>
      </c:valAx>
      <c:valAx>
        <c:axId val="1580077344"/>
        <c:scaling>
          <c:orientation val="minMax"/>
          <c:max val="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73789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Plan2!$F$3:$F$332</c:f>
            </c:numRef>
          </c:xVal>
          <c:yVal>
            <c:numRef>
              <c:f>Plan2!$G$3:$G$332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7576"/>
        <c:axId val="906642233"/>
      </c:scatterChart>
      <c:valAx>
        <c:axId val="54307576"/>
        <c:scaling>
          <c:orientation val="minMax"/>
          <c:max val="1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6642233"/>
      </c:valAx>
      <c:valAx>
        <c:axId val="906642233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30757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ILM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Planilha9!$O$5:$O$334</c:f>
            </c:numRef>
          </c:xVal>
          <c:yVal>
            <c:numRef>
              <c:f>Planilha9!$A$5:$A$334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400782"/>
        <c:axId val="1438777417"/>
      </c:scatterChart>
      <c:valAx>
        <c:axId val="1649400782"/>
        <c:scaling>
          <c:orientation val="minMax"/>
          <c:max val="1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8777417"/>
      </c:valAx>
      <c:valAx>
        <c:axId val="1438777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940078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Phi_AU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Planilha9!$BP$5:$BP$334</c:f>
            </c:numRef>
          </c:xVal>
          <c:yVal>
            <c:numRef>
              <c:f>Planilha9!$A$5:$A$334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460742"/>
        <c:axId val="532128636"/>
      </c:scatterChart>
      <c:valAx>
        <c:axId val="2003460742"/>
        <c:scaling>
          <c:orientation val="minMax"/>
          <c:max val="0.300000000000000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2128636"/>
      </c:valAx>
      <c:valAx>
        <c:axId val="532128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346074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Planilha9!$AP$5:$AP$334</c:f>
            </c:numRef>
          </c:xVal>
          <c:yVal>
            <c:numRef>
              <c:f>Planilha9!$BX$5:$BX$334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901893"/>
        <c:axId val="1299661101"/>
      </c:scatterChart>
      <c:valAx>
        <c:axId val="1414901893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9661101"/>
      </c:valAx>
      <c:valAx>
        <c:axId val="1299661101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4901893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Phi_Core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Planilha9!$AE$5:$AE$334</c:f>
            </c:numRef>
          </c:xVal>
          <c:yVal>
            <c:numRef>
              <c:f>Planilha9!$A$5:$A$334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382495"/>
        <c:axId val="951683027"/>
      </c:scatterChart>
      <c:valAx>
        <c:axId val="230382495"/>
        <c:scaling>
          <c:orientation val="minMax"/>
          <c:max val="0.2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1683027"/>
      </c:valAx>
      <c:valAx>
        <c:axId val="951683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038249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NPHi x RHOB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Planilha9!$BU$5:$BU$334</c:f>
            </c:numRef>
          </c:xVal>
          <c:yVal>
            <c:numRef>
              <c:f>Planilha9!$BT$5:$BT$334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724410"/>
        <c:axId val="1875180288"/>
      </c:scatterChart>
      <c:valAx>
        <c:axId val="2447244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5180288"/>
      </c:valAx>
      <c:valAx>
        <c:axId val="1875180288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4724410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LLD/LLS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Planilha9!$I$6:$I$334</c:f>
            </c:numRef>
          </c:xVal>
          <c:yVal>
            <c:numRef>
              <c:f>Planilha9!$DA$6:$DA$334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653"/>
        <c:axId val="884036562"/>
      </c:scatterChart>
      <c:valAx>
        <c:axId val="11651653"/>
        <c:scaling>
          <c:orientation val="minMax"/>
          <c:max val="25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Times New Roman"/>
                  </a:rPr>
                  <a:t>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</a:p>
        </c:txPr>
        <c:crossAx val="884036562"/>
      </c:valAx>
      <c:valAx>
        <c:axId val="884036562"/>
        <c:scaling>
          <c:orientation val="minMax"/>
          <c:max val="2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LLD/LLS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</a:p>
        </c:txPr>
        <c:crossAx val="11651653"/>
        <c:majorUnit val="0.5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Planilha9!$DA$5:$DA$334</c:f>
            </c:numRef>
          </c:xVal>
          <c:yVal>
            <c:numRef>
              <c:f>Planilha9!$DB$5:$DB$334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Planilha9!$DA$5:$DA$334</c:f>
            </c:numRef>
          </c:xVal>
          <c:yVal>
            <c:numRef>
              <c:f>Planilha9!$DC$5:$DC$334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870887"/>
        <c:axId val="1282266601"/>
      </c:scatterChart>
      <c:valAx>
        <c:axId val="20278708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2266601"/>
      </c:valAx>
      <c:valAx>
        <c:axId val="1282266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7870887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AO10 e LLS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(AO10 e LLS)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Planilha9!$B$5:$B$334</c:f>
            </c:numRef>
          </c:xVal>
          <c:yVal>
            <c:numRef>
              <c:f>Planilha9!$I$5:$I$334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656089"/>
        <c:axId val="34626289"/>
      </c:scatterChart>
      <c:valAx>
        <c:axId val="493656089"/>
        <c:scaling>
          <c:orientation val="minMax"/>
          <c:max val="2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626289"/>
      </c:valAx>
      <c:valAx>
        <c:axId val="34626289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365608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ILM e AO60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(ILM e AO60)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Planilha9!$E$5:$E$334</c:f>
            </c:numRef>
          </c:xVal>
          <c:yVal>
            <c:numRef>
              <c:f>Planilha9!$O$5:$O$334</c:f>
              <c:numCache/>
            </c:numRef>
          </c:yVal>
        </c:ser>
        <c:ser>
          <c:idx val="1"/>
          <c:order val="1"/>
          <c:tx>
            <c:v>ILM e AO90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(ILM e AO90)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Planilha9!$E$5:$E$334</c:f>
            </c:numRef>
          </c:xVal>
          <c:yVal>
            <c:numRef>
              <c:f>Planilha9!$P$5:$P$334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663434"/>
        <c:axId val="1145939409"/>
      </c:scatterChart>
      <c:valAx>
        <c:axId val="18366634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5939409"/>
      </c:valAx>
      <c:valAx>
        <c:axId val="1145939409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666343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AT10 e LLS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(AT10 e LLS)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Planilha9!$Z$5:$Z$334</c:f>
            </c:numRef>
          </c:xVal>
          <c:yVal>
            <c:numRef>
              <c:f>Planilha9!$I$5:$I$334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862662"/>
        <c:axId val="212229507"/>
      </c:scatterChart>
      <c:valAx>
        <c:axId val="21378626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229507"/>
      </c:valAx>
      <c:valAx>
        <c:axId val="212229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78626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ILD/ILM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Planilha9!$M$5:$M$334</c:f>
            </c:numRef>
          </c:xVal>
          <c:yVal>
            <c:numRef>
              <c:f>Planilha9!$DD$5:$DD$334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63941"/>
        <c:axId val="1561044051"/>
      </c:scatterChart>
      <c:valAx>
        <c:axId val="140763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ILM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</a:p>
        </c:txPr>
        <c:crossAx val="1561044051"/>
      </c:valAx>
      <c:valAx>
        <c:axId val="1561044051"/>
        <c:scaling>
          <c:orientation val="minMax"/>
          <c:max val="2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Times New Roman"/>
                  </a:rPr>
                  <a:t>ILD/ILM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Times New Roman"/>
              </a:defRPr>
            </a:pPr>
          </a:p>
        </c:txPr>
        <c:crossAx val="140763941"/>
        <c:majorUnit val="0.5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Planilha9!$DF$336:$DF$337</c:f>
            </c:strRef>
          </c:cat>
          <c:val>
            <c:numRef>
              <c:f>Planilha9!$DO$336:$DO$337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Planilha9!$DF$339:$DF$340</c:f>
            </c:strRef>
          </c:cat>
          <c:val>
            <c:numRef>
              <c:f>Planilha9!$DO$339:$DO$340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ILM_ e AT60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(ILM_ e AT60)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Planilha9!$O$5:$O$334</c:f>
            </c:numRef>
          </c:xVal>
          <c:yVal>
            <c:numRef>
              <c:f>Planilha9!$AC$5:$AC$334</c:f>
              <c:numCache/>
            </c:numRef>
          </c:yVal>
        </c:ser>
        <c:ser>
          <c:idx val="1"/>
          <c:order val="1"/>
          <c:tx>
            <c:v>ILM_ e AT90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(ILM_ e AT90)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Planilha9!$O$5:$O$334</c:f>
            </c:numRef>
          </c:xVal>
          <c:yVal>
            <c:numRef>
              <c:f>Planilha9!$AD$5:$AD$334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042106"/>
        <c:axId val="1865893325"/>
      </c:scatterChart>
      <c:valAx>
        <c:axId val="6630421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5893325"/>
      </c:valAx>
      <c:valAx>
        <c:axId val="1865893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30421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ILM_1 x R3DAO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(ILM_1 x R3DAO)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Planilha9!$AO$5:$AO$334</c:f>
            </c:numRef>
          </c:xVal>
          <c:yVal>
            <c:numRef>
              <c:f>Planilha9!$O$5:$O$334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80616"/>
        <c:axId val="2125917340"/>
      </c:scatterChart>
      <c:valAx>
        <c:axId val="6507806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5917340"/>
      </c:valAx>
      <c:valAx>
        <c:axId val="2125917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0780616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Planilha9!$CI$5:$CI$334</c:f>
            </c:numRef>
          </c:xVal>
          <c:yVal>
            <c:numRef>
              <c:f>Planilha9!$CT$5:$CT$334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309041"/>
        <c:axId val="164308149"/>
      </c:scatterChart>
      <c:valAx>
        <c:axId val="2743090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308149"/>
      </c:valAx>
      <c:valAx>
        <c:axId val="164308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4309041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Planilha9!$AF$5:$AF$334</c:f>
            </c:numRef>
          </c:xVal>
          <c:yVal>
            <c:numRef>
              <c:f>Planilha9!$CL$5:$CL$334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496979"/>
        <c:axId val="1474151338"/>
      </c:scatterChart>
      <c:valAx>
        <c:axId val="15434969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4151338"/>
      </c:valAx>
      <c:valAx>
        <c:axId val="1474151338"/>
        <c:scaling>
          <c:orientation val="minMax"/>
          <c:min val="0.00100000000000000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3496979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Planilha9!$AS$5:$AS$334</c:f>
            </c:numRef>
          </c:xVal>
          <c:yVal>
            <c:numRef>
              <c:f>Planilha9!$AE$5:$AE$334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32100"/>
        <c:axId val="1477332981"/>
      </c:scatterChart>
      <c:valAx>
        <c:axId val="2146632100"/>
        <c:scaling>
          <c:orientation val="minMax"/>
          <c:max val="1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7332981"/>
      </c:valAx>
      <c:valAx>
        <c:axId val="147733298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6632100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Planilha9!$BN$5:$BN$334</c:f>
            </c:numRef>
          </c:xVal>
          <c:yVal>
            <c:numRef>
              <c:f>Planilha9!$AX$5:$AX$334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46657"/>
        <c:axId val="671452933"/>
      </c:scatterChart>
      <c:valAx>
        <c:axId val="364646657"/>
        <c:scaling>
          <c:orientation val="minMax"/>
          <c:max val="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1452933"/>
      </c:valAx>
      <c:valAx>
        <c:axId val="67145293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4646657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Planilha9!$AE$5:$AE$334</c:f>
            </c:numRef>
          </c:xVal>
          <c:yVal>
            <c:numRef>
              <c:f>Planilha9!$CO$5:$CO$334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35535"/>
        <c:axId val="601612832"/>
      </c:scatterChart>
      <c:valAx>
        <c:axId val="1258935535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1612832"/>
      </c:valAx>
      <c:valAx>
        <c:axId val="601612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8935535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DRDN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Planilha9!$BY$5:$BY$334</c:f>
            </c:numRef>
          </c:xVal>
          <c:yVal>
            <c:numRef>
              <c:f>Planilha9!$A$5:$A$334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853902"/>
        <c:axId val="1134977678"/>
      </c:scatterChart>
      <c:valAx>
        <c:axId val="18978539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4977678"/>
      </c:valAx>
      <c:valAx>
        <c:axId val="1134977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785390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Planilha9!$CC$5:$CC$334</c:f>
            </c:numRef>
          </c:xVal>
          <c:yVal>
            <c:numRef>
              <c:f>Planilha9!$A$5:$A$334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466498"/>
        <c:axId val="100664129"/>
      </c:scatterChart>
      <c:valAx>
        <c:axId val="902466498"/>
        <c:scaling>
          <c:orientation val="minMax"/>
          <c:max val="0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664129"/>
      </c:valAx>
      <c:valAx>
        <c:axId val="100664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2466498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Planilha9!$AE$5:$AE$334</c:f>
            </c:numRef>
          </c:xVal>
          <c:yVal>
            <c:numRef>
              <c:f>Planilha9!$BP$5:$BP$334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1896"/>
        <c:axId val="382302812"/>
      </c:scatterChart>
      <c:valAx>
        <c:axId val="1439189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2302812"/>
      </c:valAx>
      <c:valAx>
        <c:axId val="38230281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91896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Planilha9!$BA$5:$BA$334</c:f>
            </c:numRef>
          </c:xVal>
          <c:yVal>
            <c:numRef>
              <c:f>Planilha9!$BD$5:$BD$334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935394"/>
        <c:axId val="30314430"/>
      </c:scatterChart>
      <c:valAx>
        <c:axId val="376935394"/>
        <c:scaling>
          <c:orientation val="minMax"/>
          <c:max val="1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314430"/>
      </c:valAx>
      <c:valAx>
        <c:axId val="30314430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6935394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I x Phi 3D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(I x Phi 3D)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Planilha9!$S$5:$S$334</c:f>
            </c:numRef>
          </c:xVal>
          <c:yVal>
            <c:numRef>
              <c:f>Planilha9!$AX$5:$AX$334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05650"/>
        <c:axId val="2137653909"/>
      </c:scatterChart>
      <c:valAx>
        <c:axId val="1666405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7653909"/>
      </c:valAx>
      <c:valAx>
        <c:axId val="213765390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640565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Planilha9!$AT$5:$AT$334</c:f>
            </c:numRef>
          </c:xVal>
          <c:yVal>
            <c:numRef>
              <c:f>Planilha9!$AW$5:$AW$334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066074"/>
        <c:axId val="2146035558"/>
      </c:scatterChart>
      <c:valAx>
        <c:axId val="1768066074"/>
        <c:scaling>
          <c:orientation val="minMax"/>
          <c:max val="0.35000000000000003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6035558"/>
      </c:valAx>
      <c:valAx>
        <c:axId val="2146035558"/>
        <c:scaling>
          <c:orientation val="minMax"/>
          <c:max val="0.30000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8066074"/>
      </c:valAx>
    </c:plotArea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1/SWU x T2_NMR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(1/SWU x T2_NMR)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Planilha9!$BH$5:$BH$334</c:f>
            </c:numRef>
          </c:xVal>
          <c:yVal>
            <c:numRef>
              <c:f>Planilha9!$V$5:$V$334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373770"/>
        <c:axId val="2017335864"/>
      </c:scatterChart>
      <c:valAx>
        <c:axId val="4243737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7335864"/>
      </c:valAx>
      <c:valAx>
        <c:axId val="2017335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4373770"/>
      </c:valAx>
    </c:plotArea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Planilha9!$BK$2:$BK$4495</c:f>
            </c:numRef>
          </c:xVal>
          <c:yVal>
            <c:numRef>
              <c:f>Planilha9!$BJ$2:$BJ$4495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7385"/>
        <c:axId val="1693207090"/>
      </c:scatterChart>
      <c:valAx>
        <c:axId val="490673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3207090"/>
      </c:valAx>
      <c:valAx>
        <c:axId val="169320709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067385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695653111854169"/>
          <c:y val="0.005695858440230183"/>
          <c:w val="0.7082444180778773"/>
          <c:h val="0.9892963168336353"/>
        </c:manualLayout>
      </c:layout>
      <c:scatterChart>
        <c:scatterStyle val="lineMarker"/>
        <c:varyColors val="0"/>
        <c:ser>
          <c:idx val="0"/>
          <c:order val="0"/>
          <c:tx>
            <c:v>K_Core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Planilha9!$AF$5:$AF$334</c:f>
            </c:numRef>
          </c:xVal>
          <c:yVal>
            <c:numRef>
              <c:f>Planilha9!$A$5:$A$334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730288"/>
        <c:axId val="2123882091"/>
      </c:scatterChart>
      <c:valAx>
        <c:axId val="1492730288"/>
        <c:scaling>
          <c:orientation val="minMax"/>
          <c:max val="1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3882091"/>
      </c:valAx>
      <c:valAx>
        <c:axId val="2123882091"/>
        <c:scaling>
          <c:orientation val="minMax"/>
          <c:max val="5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273028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Planilha14!$A$2:$A$331</c:f>
            </c:numRef>
          </c:xVal>
          <c:yVal>
            <c:numRef>
              <c:f>Planilha14!$B$2:$B$331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26705"/>
        <c:axId val="1428393206"/>
      </c:scatterChart>
      <c:valAx>
        <c:axId val="1998026705"/>
        <c:scaling>
          <c:orientation val="minMax"/>
          <c:min val="0.010000000000000002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8393206"/>
      </c:valAx>
      <c:valAx>
        <c:axId val="1428393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8026705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970603674540682"/>
          <c:y val="0.17634259259259263"/>
          <c:w val="0.8332939632545932"/>
          <c:h val="0.720887649460484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Planilha14!$C$2:$C$331</c:f>
            </c:numRef>
          </c:xVal>
          <c:yVal>
            <c:numRef>
              <c:f>Planilha14!$G$2:$G$331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643301"/>
        <c:axId val="750720564"/>
      </c:scatterChart>
      <c:valAx>
        <c:axId val="1821643301"/>
        <c:scaling>
          <c:orientation val="minMax"/>
          <c:max val="1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0720564"/>
      </c:valAx>
      <c:valAx>
        <c:axId val="750720564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1643301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Planilha14!$G$2:$G$331</c:f>
            </c:numRef>
          </c:xVal>
          <c:yVal>
            <c:numRef>
              <c:f>Planilha14!$H$2:$H$331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965321"/>
        <c:axId val="1424423795"/>
      </c:scatterChart>
      <c:valAx>
        <c:axId val="6049653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4423795"/>
      </c:valAx>
      <c:valAx>
        <c:axId val="1424423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4965321"/>
      </c:valAx>
    </c:plotArea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Planilha14!$C$2:$C$331</c:f>
            </c:numRef>
          </c:xVal>
          <c:yVal>
            <c:numRef>
              <c:f>Planilha14!$I$2:$I$331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722426"/>
        <c:axId val="203109837"/>
      </c:scatterChart>
      <c:valAx>
        <c:axId val="1984722426"/>
        <c:scaling>
          <c:orientation val="minMax"/>
          <c:min val="0.0010000000000000002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109837"/>
      </c:valAx>
      <c:valAx>
        <c:axId val="203109837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4722426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Planilha14!$G$2:$G$331</c:f>
            </c:numRef>
          </c:xVal>
          <c:yVal>
            <c:numRef>
              <c:f>Planilha14!$I$2:$I$331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584051"/>
        <c:axId val="1972490437"/>
      </c:scatterChart>
      <c:valAx>
        <c:axId val="1068584051"/>
        <c:scaling>
          <c:orientation val="minMax"/>
          <c:max val="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2490437"/>
      </c:valAx>
      <c:valAx>
        <c:axId val="1972490437"/>
        <c:scaling>
          <c:orientation val="minMax"/>
          <c:max val="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8584051"/>
      </c:valAx>
    </c:plotArea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AF10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Planilha10!$B$2316:$B$2480</c:f>
            </c:numRef>
          </c:xVal>
          <c:yVal>
            <c:numRef>
              <c:f>Planilha10!$A$2316:$A$2480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962046"/>
        <c:axId val="1572412371"/>
      </c:scatterChart>
      <c:valAx>
        <c:axId val="20659620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2412371"/>
      </c:valAx>
      <c:valAx>
        <c:axId val="1572412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5962046"/>
      </c:valAx>
    </c:plotArea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Planilha11!$AG$337:$AG$339</c:f>
            </c:strRef>
          </c:cat>
          <c:val>
            <c:numRef>
              <c:f>Planilha11!$AI$337:$AI$339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Planilha11!$AJ$337:$AJ$339</c:f>
            </c:strRef>
          </c:cat>
          <c:val>
            <c:numRef>
              <c:f>Planilha11!$AL$337:$AL$339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Planilha11!$AM$337:$AM$339</c:f>
            </c:strRef>
          </c:cat>
          <c:val>
            <c:numRef>
              <c:f>Planilha11!$AO$337:$AO$339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Planilha11!$AP$337:$AP$339</c:f>
            </c:strRef>
          </c:cat>
          <c:val>
            <c:numRef>
              <c:f>Planilha11!$AR$337:$AR$339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Planilha11!$AS$337:$AS$339</c:f>
            </c:strRef>
          </c:cat>
          <c:val>
            <c:numRef>
              <c:f>Planilha11!$AU$337:$AU$339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Planilha11!$AV$337:$AV$339</c:f>
            </c:strRef>
          </c:cat>
          <c:val>
            <c:numRef>
              <c:f>Planilha11!$AX$337:$AX$339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Planilha11!$AG$341:$AG$343</c:f>
            </c:strRef>
          </c:cat>
          <c:val>
            <c:numRef>
              <c:f>Planilha11!$AJ$341:$AJ$343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48.xml"/><Relationship Id="rId22" Type="http://schemas.openxmlformats.org/officeDocument/2006/relationships/chart" Target="../charts/chart50.xml"/><Relationship Id="rId21" Type="http://schemas.openxmlformats.org/officeDocument/2006/relationships/chart" Target="../charts/chart49.xml"/><Relationship Id="rId24" Type="http://schemas.openxmlformats.org/officeDocument/2006/relationships/chart" Target="../charts/chart52.xml"/><Relationship Id="rId23" Type="http://schemas.openxmlformats.org/officeDocument/2006/relationships/chart" Target="../charts/chart51.xml"/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26" Type="http://schemas.openxmlformats.org/officeDocument/2006/relationships/chart" Target="../charts/chart54.xml"/><Relationship Id="rId25" Type="http://schemas.openxmlformats.org/officeDocument/2006/relationships/chart" Target="../charts/chart53.xml"/><Relationship Id="rId28" Type="http://schemas.openxmlformats.org/officeDocument/2006/relationships/chart" Target="../charts/chart56.xml"/><Relationship Id="rId27" Type="http://schemas.openxmlformats.org/officeDocument/2006/relationships/chart" Target="../charts/chart55.xml"/><Relationship Id="rId5" Type="http://schemas.openxmlformats.org/officeDocument/2006/relationships/chart" Target="../charts/chart33.xml"/><Relationship Id="rId6" Type="http://schemas.openxmlformats.org/officeDocument/2006/relationships/chart" Target="../charts/chart34.xml"/><Relationship Id="rId29" Type="http://schemas.openxmlformats.org/officeDocument/2006/relationships/chart" Target="../charts/chart57.xml"/><Relationship Id="rId7" Type="http://schemas.openxmlformats.org/officeDocument/2006/relationships/chart" Target="../charts/chart35.xml"/><Relationship Id="rId8" Type="http://schemas.openxmlformats.org/officeDocument/2006/relationships/chart" Target="../charts/chart36.xml"/><Relationship Id="rId11" Type="http://schemas.openxmlformats.org/officeDocument/2006/relationships/chart" Target="../charts/chart39.xml"/><Relationship Id="rId10" Type="http://schemas.openxmlformats.org/officeDocument/2006/relationships/chart" Target="../charts/chart38.xml"/><Relationship Id="rId13" Type="http://schemas.openxmlformats.org/officeDocument/2006/relationships/chart" Target="../charts/chart41.xml"/><Relationship Id="rId12" Type="http://schemas.openxmlformats.org/officeDocument/2006/relationships/chart" Target="../charts/chart40.xml"/><Relationship Id="rId15" Type="http://schemas.openxmlformats.org/officeDocument/2006/relationships/chart" Target="../charts/chart43.xml"/><Relationship Id="rId14" Type="http://schemas.openxmlformats.org/officeDocument/2006/relationships/chart" Target="../charts/chart42.xml"/><Relationship Id="rId17" Type="http://schemas.openxmlformats.org/officeDocument/2006/relationships/chart" Target="../charts/chart45.xml"/><Relationship Id="rId16" Type="http://schemas.openxmlformats.org/officeDocument/2006/relationships/chart" Target="../charts/chart44.xml"/><Relationship Id="rId19" Type="http://schemas.openxmlformats.org/officeDocument/2006/relationships/chart" Target="../charts/chart47.xml"/><Relationship Id="rId18" Type="http://schemas.openxmlformats.org/officeDocument/2006/relationships/chart" Target="../charts/chart4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Relationship Id="rId4" Type="http://schemas.openxmlformats.org/officeDocument/2006/relationships/chart" Target="../charts/chart61.xml"/><Relationship Id="rId5" Type="http://schemas.openxmlformats.org/officeDocument/2006/relationships/chart" Target="../charts/chart6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Relationship Id="rId4" Type="http://schemas.openxmlformats.org/officeDocument/2006/relationships/chart" Target="../charts/chart67.xml"/><Relationship Id="rId5" Type="http://schemas.openxmlformats.org/officeDocument/2006/relationships/chart" Target="../charts/chart68.xml"/><Relationship Id="rId6" Type="http://schemas.openxmlformats.org/officeDocument/2006/relationships/chart" Target="../charts/chart69.xml"/><Relationship Id="rId7" Type="http://schemas.openxmlformats.org/officeDocument/2006/relationships/chart" Target="../charts/chart7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400050</xdr:colOff>
      <xdr:row>7</xdr:row>
      <xdr:rowOff>38100</xdr:rowOff>
    </xdr:from>
    <xdr:ext cx="4143375" cy="3581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54</xdr:col>
      <xdr:colOff>0</xdr:colOff>
      <xdr:row>4</xdr:row>
      <xdr:rowOff>9525</xdr:rowOff>
    </xdr:from>
    <xdr:ext cx="1743075" cy="79438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58</xdr:col>
      <xdr:colOff>0</xdr:colOff>
      <xdr:row>4</xdr:row>
      <xdr:rowOff>9525</xdr:rowOff>
    </xdr:from>
    <xdr:ext cx="1743075" cy="79438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62</xdr:col>
      <xdr:colOff>9525</xdr:colOff>
      <xdr:row>4</xdr:row>
      <xdr:rowOff>9525</xdr:rowOff>
    </xdr:from>
    <xdr:ext cx="1762125" cy="79629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66</xdr:col>
      <xdr:colOff>9525</xdr:colOff>
      <xdr:row>4</xdr:row>
      <xdr:rowOff>0</xdr:rowOff>
    </xdr:from>
    <xdr:ext cx="1743075" cy="7972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70</xdr:col>
      <xdr:colOff>9525</xdr:colOff>
      <xdr:row>4</xdr:row>
      <xdr:rowOff>0</xdr:rowOff>
    </xdr:from>
    <xdr:ext cx="1733550" cy="7972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24</xdr:col>
      <xdr:colOff>133350</xdr:colOff>
      <xdr:row>303</xdr:row>
      <xdr:rowOff>76200</xdr:rowOff>
    </xdr:from>
    <xdr:ext cx="5753100" cy="28765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41</xdr:col>
      <xdr:colOff>219075</xdr:colOff>
      <xdr:row>3</xdr:row>
      <xdr:rowOff>142875</xdr:rowOff>
    </xdr:from>
    <xdr:ext cx="2085975" cy="81724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552450</xdr:colOff>
      <xdr:row>9</xdr:row>
      <xdr:rowOff>0</xdr:rowOff>
    </xdr:from>
    <xdr:ext cx="4343400" cy="97821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75</xdr:col>
      <xdr:colOff>0</xdr:colOff>
      <xdr:row>4</xdr:row>
      <xdr:rowOff>9525</xdr:rowOff>
    </xdr:from>
    <xdr:ext cx="1752600" cy="79629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79</xdr:col>
      <xdr:colOff>361950</xdr:colOff>
      <xdr:row>4</xdr:row>
      <xdr:rowOff>0</xdr:rowOff>
    </xdr:from>
    <xdr:ext cx="4267200" cy="80105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29</xdr:col>
      <xdr:colOff>419100</xdr:colOff>
      <xdr:row>15</xdr:row>
      <xdr:rowOff>66675</xdr:rowOff>
    </xdr:from>
    <xdr:ext cx="4391025" cy="28765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29</xdr:col>
      <xdr:colOff>600075</xdr:colOff>
      <xdr:row>4</xdr:row>
      <xdr:rowOff>28575</xdr:rowOff>
    </xdr:from>
    <xdr:ext cx="4371975" cy="28575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37</xdr:col>
      <xdr:colOff>104775</xdr:colOff>
      <xdr:row>308</xdr:row>
      <xdr:rowOff>19050</xdr:rowOff>
    </xdr:from>
    <xdr:ext cx="4400550" cy="28670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15</xdr:col>
      <xdr:colOff>257175</xdr:colOff>
      <xdr:row>14</xdr:row>
      <xdr:rowOff>142875</xdr:rowOff>
    </xdr:from>
    <xdr:ext cx="4333875" cy="28860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29</xdr:col>
      <xdr:colOff>381000</xdr:colOff>
      <xdr:row>15</xdr:row>
      <xdr:rowOff>9525</xdr:rowOff>
    </xdr:from>
    <xdr:ext cx="4371975" cy="28670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29</xdr:col>
      <xdr:colOff>38100</xdr:colOff>
      <xdr:row>14</xdr:row>
      <xdr:rowOff>0</xdr:rowOff>
    </xdr:from>
    <xdr:ext cx="4371975" cy="28765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96</xdr:col>
      <xdr:colOff>276225</xdr:colOff>
      <xdr:row>23</xdr:row>
      <xdr:rowOff>9525</xdr:rowOff>
    </xdr:from>
    <xdr:ext cx="4429125" cy="28765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11</xdr:col>
      <xdr:colOff>1019175</xdr:colOff>
      <xdr:row>315</xdr:row>
      <xdr:rowOff>28575</xdr:rowOff>
    </xdr:from>
    <xdr:ext cx="4371975" cy="28384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10</xdr:col>
      <xdr:colOff>104775</xdr:colOff>
      <xdr:row>307</xdr:row>
      <xdr:rowOff>28575</xdr:rowOff>
    </xdr:from>
    <xdr:ext cx="5191125" cy="44196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247650</xdr:colOff>
      <xdr:row>2</xdr:row>
      <xdr:rowOff>85725</xdr:rowOff>
    </xdr:from>
    <xdr:ext cx="5867400" cy="664845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266700</xdr:colOff>
      <xdr:row>2</xdr:row>
      <xdr:rowOff>38100</xdr:rowOff>
    </xdr:from>
    <xdr:ext cx="4371975" cy="820102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8</xdr:row>
      <xdr:rowOff>152400</xdr:rowOff>
    </xdr:from>
    <xdr:ext cx="4343400" cy="288607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400050</xdr:colOff>
      <xdr:row>292</xdr:row>
      <xdr:rowOff>104775</xdr:rowOff>
    </xdr:from>
    <xdr:ext cx="4533900" cy="28765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</xdr:row>
      <xdr:rowOff>0</xdr:rowOff>
    </xdr:from>
    <xdr:ext cx="4371975" cy="89630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390525</xdr:colOff>
      <xdr:row>15</xdr:row>
      <xdr:rowOff>0</xdr:rowOff>
    </xdr:from>
    <xdr:ext cx="4429125" cy="287655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9525</xdr:colOff>
      <xdr:row>1</xdr:row>
      <xdr:rowOff>0</xdr:rowOff>
    </xdr:from>
    <xdr:ext cx="4371975" cy="896302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5</xdr:row>
      <xdr:rowOff>85725</xdr:rowOff>
    </xdr:from>
    <xdr:ext cx="4371975" cy="287655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118</xdr:col>
      <xdr:colOff>295275</xdr:colOff>
      <xdr:row>1</xdr:row>
      <xdr:rowOff>28575</xdr:rowOff>
    </xdr:from>
    <xdr:ext cx="4429125" cy="947737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126</xdr:col>
      <xdr:colOff>209550</xdr:colOff>
      <xdr:row>1</xdr:row>
      <xdr:rowOff>38100</xdr:rowOff>
    </xdr:from>
    <xdr:ext cx="4352925" cy="94488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161</xdr:col>
      <xdr:colOff>523875</xdr:colOff>
      <xdr:row>54</xdr:row>
      <xdr:rowOff>19050</xdr:rowOff>
    </xdr:from>
    <xdr:ext cx="4752975" cy="2876550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65</xdr:col>
      <xdr:colOff>200025</xdr:colOff>
      <xdr:row>237</xdr:row>
      <xdr:rowOff>180975</xdr:rowOff>
    </xdr:from>
    <xdr:ext cx="5381625" cy="1160145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159</xdr:col>
      <xdr:colOff>323850</xdr:colOff>
      <xdr:row>36</xdr:row>
      <xdr:rowOff>142875</xdr:rowOff>
    </xdr:from>
    <xdr:ext cx="4381500" cy="2886075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148</xdr:col>
      <xdr:colOff>9525</xdr:colOff>
      <xdr:row>26</xdr:row>
      <xdr:rowOff>171450</xdr:rowOff>
    </xdr:from>
    <xdr:ext cx="5810250" cy="4048125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141</xdr:col>
      <xdr:colOff>342900</xdr:colOff>
      <xdr:row>9</xdr:row>
      <xdr:rowOff>180975</xdr:rowOff>
    </xdr:from>
    <xdr:ext cx="4314825" cy="2886075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129</xdr:col>
      <xdr:colOff>381000</xdr:colOff>
      <xdr:row>131</xdr:row>
      <xdr:rowOff>47625</xdr:rowOff>
    </xdr:from>
    <xdr:ext cx="5114925" cy="3981450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129</xdr:col>
      <xdr:colOff>47625</xdr:colOff>
      <xdr:row>105</xdr:row>
      <xdr:rowOff>133350</xdr:rowOff>
    </xdr:from>
    <xdr:ext cx="5810250" cy="4638675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142</xdr:col>
      <xdr:colOff>495300</xdr:colOff>
      <xdr:row>83</xdr:row>
      <xdr:rowOff>38100</xdr:rowOff>
    </xdr:from>
    <xdr:ext cx="5800725" cy="4648200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137</xdr:col>
      <xdr:colOff>0</xdr:colOff>
      <xdr:row>27</xdr:row>
      <xdr:rowOff>0</xdr:rowOff>
    </xdr:from>
    <xdr:ext cx="5810250" cy="400050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148</xdr:col>
      <xdr:colOff>0</xdr:colOff>
      <xdr:row>48</xdr:row>
      <xdr:rowOff>180975</xdr:rowOff>
    </xdr:from>
    <xdr:ext cx="5810250" cy="4019550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137</xdr:col>
      <xdr:colOff>0</xdr:colOff>
      <xdr:row>49</xdr:row>
      <xdr:rowOff>0</xdr:rowOff>
    </xdr:from>
    <xdr:ext cx="5810250" cy="3971925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142</xdr:col>
      <xdr:colOff>523875</xdr:colOff>
      <xdr:row>111</xdr:row>
      <xdr:rowOff>180975</xdr:rowOff>
    </xdr:from>
    <xdr:ext cx="5791200" cy="3886200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9</xdr:col>
      <xdr:colOff>476250</xdr:colOff>
      <xdr:row>14</xdr:row>
      <xdr:rowOff>9525</xdr:rowOff>
    </xdr:from>
    <xdr:ext cx="4410075" cy="2876550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170</xdr:col>
      <xdr:colOff>266700</xdr:colOff>
      <xdr:row>6</xdr:row>
      <xdr:rowOff>19050</xdr:rowOff>
    </xdr:from>
    <xdr:ext cx="4552950" cy="2876550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153</xdr:col>
      <xdr:colOff>104775</xdr:colOff>
      <xdr:row>8</xdr:row>
      <xdr:rowOff>114300</xdr:rowOff>
    </xdr:from>
    <xdr:ext cx="4686300" cy="2886075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179</xdr:col>
      <xdr:colOff>428625</xdr:colOff>
      <xdr:row>23</xdr:row>
      <xdr:rowOff>9525</xdr:rowOff>
    </xdr:from>
    <xdr:ext cx="4438650" cy="2876550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31</xdr:col>
      <xdr:colOff>523875</xdr:colOff>
      <xdr:row>9</xdr:row>
      <xdr:rowOff>123825</xdr:rowOff>
    </xdr:from>
    <xdr:ext cx="5629275" cy="2886075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162</xdr:col>
      <xdr:colOff>342900</xdr:colOff>
      <xdr:row>136</xdr:row>
      <xdr:rowOff>47625</xdr:rowOff>
    </xdr:from>
    <xdr:ext cx="4314825" cy="2876550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126</xdr:col>
      <xdr:colOff>609600</xdr:colOff>
      <xdr:row>54</xdr:row>
      <xdr:rowOff>9525</xdr:rowOff>
    </xdr:from>
    <xdr:ext cx="4276725" cy="7734300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80</xdr:col>
      <xdr:colOff>981075</xdr:colOff>
      <xdr:row>295</xdr:row>
      <xdr:rowOff>142875</xdr:rowOff>
    </xdr:from>
    <xdr:ext cx="6562725" cy="2886075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66</xdr:col>
      <xdr:colOff>95250</xdr:colOff>
      <xdr:row>340</xdr:row>
      <xdr:rowOff>161925</xdr:rowOff>
    </xdr:from>
    <xdr:ext cx="4591050" cy="2886075"/>
    <xdr:graphicFrame>
      <xdr:nvGraphicFramePr>
        <xdr:cNvPr id="5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41</xdr:col>
      <xdr:colOff>295275</xdr:colOff>
      <xdr:row>346</xdr:row>
      <xdr:rowOff>66675</xdr:rowOff>
    </xdr:from>
    <xdr:ext cx="13944600" cy="2876550"/>
    <xdr:graphicFrame>
      <xdr:nvGraphicFramePr>
        <xdr:cNvPr id="5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166</xdr:col>
      <xdr:colOff>476250</xdr:colOff>
      <xdr:row>103</xdr:row>
      <xdr:rowOff>0</xdr:rowOff>
    </xdr:from>
    <xdr:ext cx="4457700" cy="2876550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47</xdr:col>
      <xdr:colOff>866775</xdr:colOff>
      <xdr:row>334</xdr:row>
      <xdr:rowOff>114300</xdr:rowOff>
    </xdr:from>
    <xdr:ext cx="8267700" cy="2886075"/>
    <xdr:graphicFrame>
      <xdr:nvGraphicFramePr>
        <xdr:cNvPr id="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148</xdr:col>
      <xdr:colOff>561975</xdr:colOff>
      <xdr:row>166</xdr:row>
      <xdr:rowOff>171450</xdr:rowOff>
    </xdr:from>
    <xdr:ext cx="4314825" cy="2886075"/>
    <xdr:graphicFrame>
      <xdr:nvGraphicFramePr>
        <xdr:cNvPr id="5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41</xdr:col>
      <xdr:colOff>209550</xdr:colOff>
      <xdr:row>11</xdr:row>
      <xdr:rowOff>161925</xdr:rowOff>
    </xdr:from>
    <xdr:ext cx="4552950" cy="2886075"/>
    <xdr:graphicFrame>
      <xdr:nvGraphicFramePr>
        <xdr:cNvPr id="5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46</xdr:col>
      <xdr:colOff>276225</xdr:colOff>
      <xdr:row>1</xdr:row>
      <xdr:rowOff>57150</xdr:rowOff>
    </xdr:from>
    <xdr:ext cx="4486275" cy="15001875"/>
    <xdr:graphicFrame>
      <xdr:nvGraphicFramePr>
        <xdr:cNvPr id="5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247650</xdr:colOff>
      <xdr:row>17</xdr:row>
      <xdr:rowOff>180975</xdr:rowOff>
    </xdr:from>
    <xdr:ext cx="4962525" cy="2886075"/>
    <xdr:graphicFrame>
      <xdr:nvGraphicFramePr>
        <xdr:cNvPr id="5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295275</xdr:colOff>
      <xdr:row>2</xdr:row>
      <xdr:rowOff>19050</xdr:rowOff>
    </xdr:from>
    <xdr:ext cx="4943475" cy="2876550"/>
    <xdr:graphicFrame>
      <xdr:nvGraphicFramePr>
        <xdr:cNvPr id="5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523875</xdr:colOff>
      <xdr:row>33</xdr:row>
      <xdr:rowOff>171450</xdr:rowOff>
    </xdr:from>
    <xdr:ext cx="4924425" cy="2886075"/>
    <xdr:graphicFrame>
      <xdr:nvGraphicFramePr>
        <xdr:cNvPr id="6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400050</xdr:colOff>
      <xdr:row>2</xdr:row>
      <xdr:rowOff>0</xdr:rowOff>
    </xdr:from>
    <xdr:ext cx="4381500" cy="2876550"/>
    <xdr:graphicFrame>
      <xdr:nvGraphicFramePr>
        <xdr:cNvPr id="61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18</xdr:col>
      <xdr:colOff>314325</xdr:colOff>
      <xdr:row>55</xdr:row>
      <xdr:rowOff>57150</xdr:rowOff>
    </xdr:from>
    <xdr:ext cx="4914900" cy="2876550"/>
    <xdr:graphicFrame>
      <xdr:nvGraphicFramePr>
        <xdr:cNvPr id="6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</xdr:colOff>
      <xdr:row>2</xdr:row>
      <xdr:rowOff>0</xdr:rowOff>
    </xdr:from>
    <xdr:ext cx="4371975" cy="7058025"/>
    <xdr:graphicFrame>
      <xdr:nvGraphicFramePr>
        <xdr:cNvPr id="6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9525</xdr:colOff>
      <xdr:row>341</xdr:row>
      <xdr:rowOff>180975</xdr:rowOff>
    </xdr:from>
    <xdr:ext cx="4410075" cy="2886075"/>
    <xdr:graphicFrame>
      <xdr:nvGraphicFramePr>
        <xdr:cNvPr id="64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0</xdr:colOff>
      <xdr:row>358</xdr:row>
      <xdr:rowOff>0</xdr:rowOff>
    </xdr:from>
    <xdr:ext cx="4410075" cy="2876550"/>
    <xdr:graphicFrame>
      <xdr:nvGraphicFramePr>
        <xdr:cNvPr id="65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9525</xdr:colOff>
      <xdr:row>374</xdr:row>
      <xdr:rowOff>0</xdr:rowOff>
    </xdr:from>
    <xdr:ext cx="4410075" cy="2876550"/>
    <xdr:graphicFrame>
      <xdr:nvGraphicFramePr>
        <xdr:cNvPr id="66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714375</xdr:colOff>
      <xdr:row>390</xdr:row>
      <xdr:rowOff>0</xdr:rowOff>
    </xdr:from>
    <xdr:ext cx="4381500" cy="2876550"/>
    <xdr:graphicFrame>
      <xdr:nvGraphicFramePr>
        <xdr:cNvPr id="6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405</xdr:row>
      <xdr:rowOff>152400</xdr:rowOff>
    </xdr:from>
    <xdr:ext cx="4438650" cy="2886075"/>
    <xdr:graphicFrame>
      <xdr:nvGraphicFramePr>
        <xdr:cNvPr id="68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9525</xdr:colOff>
      <xdr:row>422</xdr:row>
      <xdr:rowOff>0</xdr:rowOff>
    </xdr:from>
    <xdr:ext cx="4400550" cy="2876550"/>
    <xdr:graphicFrame>
      <xdr:nvGraphicFramePr>
        <xdr:cNvPr id="69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36</xdr:col>
      <xdr:colOff>533400</xdr:colOff>
      <xdr:row>345</xdr:row>
      <xdr:rowOff>161925</xdr:rowOff>
    </xdr:from>
    <xdr:ext cx="6629400" cy="2886075"/>
    <xdr:graphicFrame>
      <xdr:nvGraphicFramePr>
        <xdr:cNvPr id="70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2.71"/>
    <col customWidth="1" min="3" max="26" width="8.71"/>
  </cols>
  <sheetData>
    <row r="1">
      <c r="A1" s="1" t="s">
        <v>0</v>
      </c>
    </row>
    <row r="3">
      <c r="A3" s="2" t="s">
        <v>1</v>
      </c>
      <c r="B3" s="3"/>
    </row>
    <row r="4">
      <c r="A4" s="1" t="s">
        <v>2</v>
      </c>
      <c r="B4" s="1">
        <v>0.24012744132647382</v>
      </c>
    </row>
    <row r="5">
      <c r="A5" s="1" t="s">
        <v>3</v>
      </c>
      <c r="B5" s="1">
        <v>0.05766118807799913</v>
      </c>
    </row>
    <row r="6">
      <c r="A6" s="1" t="s">
        <v>4</v>
      </c>
      <c r="B6" s="4">
        <v>0.0489893585204347</v>
      </c>
    </row>
    <row r="7">
      <c r="A7" s="1" t="s">
        <v>5</v>
      </c>
      <c r="B7" s="1">
        <v>501.2637305390405</v>
      </c>
    </row>
    <row r="8">
      <c r="A8" s="5" t="s">
        <v>6</v>
      </c>
      <c r="B8" s="5">
        <v>330.0</v>
      </c>
    </row>
    <row r="10">
      <c r="A10" s="1" t="s">
        <v>7</v>
      </c>
    </row>
    <row r="1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>
      <c r="A12" s="1" t="s">
        <v>13</v>
      </c>
      <c r="B12" s="1">
        <v>3.0</v>
      </c>
      <c r="C12" s="1">
        <v>5012180.144936651</v>
      </c>
      <c r="D12" s="1">
        <v>1670726.7149788837</v>
      </c>
      <c r="E12" s="1">
        <v>6.649252928143792</v>
      </c>
      <c r="F12" s="1">
        <v>2.2696541535578642E-4</v>
      </c>
    </row>
    <row r="13">
      <c r="A13" s="1" t="s">
        <v>14</v>
      </c>
      <c r="B13" s="1">
        <v>326.0</v>
      </c>
      <c r="C13" s="1">
        <v>8.191249678257656E7</v>
      </c>
      <c r="D13" s="1">
        <v>251265.32755391582</v>
      </c>
    </row>
    <row r="14">
      <c r="A14" s="5" t="s">
        <v>15</v>
      </c>
      <c r="B14" s="5">
        <v>329.0</v>
      </c>
      <c r="C14" s="5">
        <v>8.692467692751321E7</v>
      </c>
      <c r="D14" s="5"/>
      <c r="E14" s="5"/>
      <c r="F14" s="5"/>
    </row>
    <row r="16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>
      <c r="A17" s="1" t="s">
        <v>23</v>
      </c>
      <c r="B17" s="1">
        <v>5274.736071208667</v>
      </c>
      <c r="C17" s="1">
        <v>1685.5262050473198</v>
      </c>
      <c r="D17" s="1">
        <v>3.1294298809555343</v>
      </c>
      <c r="E17" s="6">
        <v>0.001909706353845617</v>
      </c>
      <c r="F17" s="1">
        <v>1958.8551101013113</v>
      </c>
      <c r="G17" s="1">
        <v>8590.617032316024</v>
      </c>
      <c r="H17" s="1">
        <v>1958.8551101013113</v>
      </c>
      <c r="I17" s="1">
        <v>8590.617032316024</v>
      </c>
    </row>
    <row r="18">
      <c r="A18" s="1" t="s">
        <v>24</v>
      </c>
      <c r="B18" s="1">
        <v>-2017.1065796189075</v>
      </c>
      <c r="C18" s="1">
        <v>638.7447210004788</v>
      </c>
      <c r="D18" s="1">
        <v>-3.1579228967395188</v>
      </c>
      <c r="E18" s="6">
        <v>0.0017375716267675455</v>
      </c>
      <c r="F18" s="1">
        <v>-3273.6883242580284</v>
      </c>
      <c r="G18" s="1">
        <v>-760.5248349797866</v>
      </c>
      <c r="H18" s="1">
        <v>-3273.6883242580284</v>
      </c>
      <c r="I18" s="1">
        <v>-760.5248349797866</v>
      </c>
    </row>
    <row r="19">
      <c r="A19" s="1" t="s">
        <v>25</v>
      </c>
      <c r="B19" s="1">
        <v>-4968.634608453633</v>
      </c>
      <c r="C19" s="1">
        <v>1114.7586286324558</v>
      </c>
      <c r="D19" s="1">
        <v>-4.457139402947674</v>
      </c>
      <c r="E19" s="6">
        <v>1.1437684720645572E-5</v>
      </c>
      <c r="F19" s="1">
        <v>-7161.663053721104</v>
      </c>
      <c r="G19" s="1">
        <v>-2775.6061631861608</v>
      </c>
      <c r="H19" s="1">
        <v>-7161.663053721104</v>
      </c>
      <c r="I19" s="1">
        <v>-2775.6061631861608</v>
      </c>
    </row>
    <row r="20">
      <c r="A20" s="5" t="s">
        <v>26</v>
      </c>
      <c r="B20" s="5">
        <v>-0.23579346651930486</v>
      </c>
      <c r="C20" s="5">
        <v>4.1884732055193235</v>
      </c>
      <c r="D20" s="5">
        <v>-0.05629580397186022</v>
      </c>
      <c r="E20" s="7">
        <v>0.9551406486035889</v>
      </c>
      <c r="F20" s="5">
        <v>-8.475640771592746</v>
      </c>
      <c r="G20" s="5">
        <v>8.004053838554137</v>
      </c>
      <c r="H20" s="5">
        <v>-8.475640771592746</v>
      </c>
      <c r="I20" s="5">
        <v>8.004053838554137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42.57"/>
    <col customWidth="1" min="3" max="4" width="8.71"/>
    <col customWidth="1" min="5" max="5" width="26.43"/>
    <col customWidth="1" min="6" max="26" width="8.71"/>
  </cols>
  <sheetData>
    <row r="1">
      <c r="A1" s="1" t="s">
        <v>0</v>
      </c>
    </row>
    <row r="3">
      <c r="A3" s="2" t="s">
        <v>1</v>
      </c>
      <c r="B3" s="3"/>
    </row>
    <row r="4">
      <c r="A4" s="1" t="s">
        <v>2</v>
      </c>
      <c r="B4" s="1">
        <v>0.2969146092341845</v>
      </c>
    </row>
    <row r="5">
      <c r="A5" s="1" t="s">
        <v>3</v>
      </c>
      <c r="B5" s="1">
        <v>0.08815828517668847</v>
      </c>
    </row>
    <row r="6">
      <c r="A6" s="1" t="s">
        <v>4</v>
      </c>
      <c r="B6" s="4">
        <v>0.07408665377509416</v>
      </c>
    </row>
    <row r="7">
      <c r="A7" s="1" t="s">
        <v>5</v>
      </c>
      <c r="B7" s="1">
        <v>459.7047357535252</v>
      </c>
    </row>
    <row r="8">
      <c r="A8" s="5" t="s">
        <v>6</v>
      </c>
      <c r="B8" s="5">
        <v>330.0</v>
      </c>
    </row>
    <row r="10">
      <c r="A10" s="1" t="s">
        <v>7</v>
      </c>
    </row>
    <row r="1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>
      <c r="A12" s="1" t="s">
        <v>13</v>
      </c>
      <c r="B12" s="1">
        <v>5.0</v>
      </c>
      <c r="C12" s="1">
        <v>6619827.050234556</v>
      </c>
      <c r="D12" s="1">
        <v>1323965.4100469113</v>
      </c>
      <c r="E12" s="1">
        <v>6.264965494100432</v>
      </c>
      <c r="F12" s="1">
        <v>1.4492060614615633E-5</v>
      </c>
    </row>
    <row r="13">
      <c r="A13" s="1" t="s">
        <v>14</v>
      </c>
      <c r="B13" s="1">
        <v>324.0</v>
      </c>
      <c r="C13" s="1">
        <v>6.847041588004677E7</v>
      </c>
      <c r="D13" s="1">
        <v>211328.44407421842</v>
      </c>
    </row>
    <row r="14">
      <c r="A14" s="5" t="s">
        <v>15</v>
      </c>
      <c r="B14" s="5">
        <v>329.0</v>
      </c>
      <c r="C14" s="5">
        <v>7.509024293028133E7</v>
      </c>
      <c r="D14" s="5"/>
      <c r="E14" s="5"/>
      <c r="F14" s="5"/>
    </row>
    <row r="16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>
      <c r="A17" s="1" t="s">
        <v>23</v>
      </c>
      <c r="B17" s="1">
        <v>-1564.3226951135302</v>
      </c>
      <c r="C17" s="1">
        <v>2245.5949339268827</v>
      </c>
      <c r="D17" s="1">
        <v>-0.6966183755936747</v>
      </c>
      <c r="E17" s="4">
        <v>0.4865411204926342</v>
      </c>
      <c r="F17" s="1">
        <v>-5982.110288690947</v>
      </c>
      <c r="G17" s="1">
        <v>2853.464898463886</v>
      </c>
      <c r="H17" s="1">
        <v>-5982.110288690947</v>
      </c>
      <c r="I17" s="1">
        <v>2853.464898463886</v>
      </c>
    </row>
    <row r="18">
      <c r="A18" s="1" t="s">
        <v>24</v>
      </c>
      <c r="B18" s="1">
        <v>-17.952875226561396</v>
      </c>
      <c r="C18" s="1">
        <v>874.6101892069707</v>
      </c>
      <c r="D18" s="1">
        <v>-0.02052671629956619</v>
      </c>
      <c r="E18" s="4">
        <v>0.9836358351106723</v>
      </c>
      <c r="F18" s="1">
        <v>-1738.584670711704</v>
      </c>
      <c r="G18" s="1">
        <v>1702.678920258581</v>
      </c>
      <c r="H18" s="1">
        <v>-1738.584670711704</v>
      </c>
      <c r="I18" s="1">
        <v>1702.678920258581</v>
      </c>
    </row>
    <row r="19">
      <c r="A19" s="1" t="s">
        <v>25</v>
      </c>
      <c r="B19" s="1">
        <v>-1583.484293257542</v>
      </c>
      <c r="C19" s="1">
        <v>1198.7469380401456</v>
      </c>
      <c r="D19" s="1">
        <v>-1.3209496041311364</v>
      </c>
      <c r="E19" s="4">
        <v>0.1874503465247163</v>
      </c>
      <c r="F19" s="1">
        <v>-3941.7944544992506</v>
      </c>
      <c r="G19" s="1">
        <v>774.8258679841665</v>
      </c>
      <c r="H19" s="1">
        <v>-3941.7944544992506</v>
      </c>
      <c r="I19" s="1">
        <v>774.8258679841665</v>
      </c>
    </row>
    <row r="20">
      <c r="A20" s="1" t="s">
        <v>26</v>
      </c>
      <c r="B20" s="1">
        <v>5.015124237386311</v>
      </c>
      <c r="C20" s="1">
        <v>4.045007690937174</v>
      </c>
      <c r="D20" s="1">
        <v>1.2398305814405939</v>
      </c>
      <c r="E20" s="4">
        <v>0.21593527527886539</v>
      </c>
      <c r="F20" s="1">
        <v>-2.9426710546159525</v>
      </c>
      <c r="G20" s="1">
        <v>12.972919529388573</v>
      </c>
      <c r="H20" s="1">
        <v>-2.9426710546159525</v>
      </c>
      <c r="I20" s="1">
        <v>12.972919529388573</v>
      </c>
    </row>
    <row r="21" ht="15.75" customHeight="1">
      <c r="A21" s="1" t="s">
        <v>27</v>
      </c>
      <c r="B21" s="1">
        <v>0.18814821880412755</v>
      </c>
      <c r="C21" s="1">
        <v>0.11526453711571373</v>
      </c>
      <c r="D21" s="1">
        <v>1.632316612829895</v>
      </c>
      <c r="E21" s="4">
        <v>0.10358426920552956</v>
      </c>
      <c r="F21" s="1">
        <v>-0.038613177187614534</v>
      </c>
      <c r="G21" s="1">
        <v>0.41490961479586963</v>
      </c>
      <c r="H21" s="1">
        <v>-0.038613177187614534</v>
      </c>
      <c r="I21" s="1">
        <v>0.41490961479586963</v>
      </c>
    </row>
    <row r="22" ht="15.75" customHeight="1">
      <c r="A22" s="5" t="s">
        <v>28</v>
      </c>
      <c r="B22" s="5">
        <v>0.22182941291149214</v>
      </c>
      <c r="C22" s="5">
        <v>0.05616497394515492</v>
      </c>
      <c r="D22" s="5">
        <v>3.9496041274426386</v>
      </c>
      <c r="E22" s="8">
        <v>9.608677425411075E-5</v>
      </c>
      <c r="F22" s="5">
        <v>0.11133534234703509</v>
      </c>
      <c r="G22" s="5">
        <v>0.3323234834759492</v>
      </c>
      <c r="H22" s="5">
        <v>0.11133534234703509</v>
      </c>
      <c r="I22" s="5">
        <v>0.3323234834759492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6" width="8.71"/>
  </cols>
  <sheetData>
    <row r="1">
      <c r="A1" s="1" t="s">
        <v>0</v>
      </c>
    </row>
    <row r="3">
      <c r="A3" s="2" t="s">
        <v>1</v>
      </c>
      <c r="B3" s="3"/>
    </row>
    <row r="4">
      <c r="A4" s="1" t="s">
        <v>2</v>
      </c>
      <c r="B4" s="1">
        <v>0.21003777932793544</v>
      </c>
    </row>
    <row r="5">
      <c r="A5" s="1" t="s">
        <v>3</v>
      </c>
      <c r="B5" s="1">
        <v>0.04411586874501051</v>
      </c>
    </row>
    <row r="6">
      <c r="A6" s="1" t="s">
        <v>4</v>
      </c>
      <c r="B6" s="4">
        <v>0.03826948262112678</v>
      </c>
    </row>
    <row r="7">
      <c r="A7" s="1" t="s">
        <v>5</v>
      </c>
      <c r="B7" s="1">
        <v>468.5117684256474</v>
      </c>
    </row>
    <row r="8">
      <c r="A8" s="5" t="s">
        <v>6</v>
      </c>
      <c r="B8" s="5">
        <v>330.0</v>
      </c>
    </row>
    <row r="10">
      <c r="A10" s="1" t="s">
        <v>7</v>
      </c>
    </row>
    <row r="1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>
      <c r="A12" s="1" t="s">
        <v>13</v>
      </c>
      <c r="B12" s="1">
        <v>2.0</v>
      </c>
      <c r="C12" s="1">
        <v>3312671.301143244</v>
      </c>
      <c r="D12" s="1">
        <v>1656335.650571622</v>
      </c>
      <c r="E12" s="1">
        <v>7.545835634219885</v>
      </c>
      <c r="F12" s="1">
        <v>6.255451834706882E-4</v>
      </c>
    </row>
    <row r="13">
      <c r="A13" s="1" t="s">
        <v>14</v>
      </c>
      <c r="B13" s="1">
        <v>327.0</v>
      </c>
      <c r="C13" s="1">
        <v>7.177757162913808E7</v>
      </c>
      <c r="D13" s="1">
        <v>219503.27715332748</v>
      </c>
    </row>
    <row r="14">
      <c r="A14" s="5" t="s">
        <v>15</v>
      </c>
      <c r="B14" s="5">
        <v>329.0</v>
      </c>
      <c r="C14" s="5">
        <v>7.509024293028133E7</v>
      </c>
      <c r="D14" s="5"/>
      <c r="E14" s="5"/>
      <c r="F14" s="5"/>
    </row>
    <row r="16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>
      <c r="A17" s="1" t="s">
        <v>23</v>
      </c>
      <c r="B17" s="1">
        <v>3848.5413050209513</v>
      </c>
      <c r="C17" s="1">
        <v>1469.5702314378693</v>
      </c>
      <c r="D17" s="1">
        <v>2.6188209468937247</v>
      </c>
      <c r="E17" s="4">
        <v>0.009234298056377193</v>
      </c>
      <c r="F17" s="1">
        <v>957.5364595039186</v>
      </c>
      <c r="G17" s="1">
        <v>6739.546150537984</v>
      </c>
      <c r="H17" s="1">
        <v>957.5364595039186</v>
      </c>
      <c r="I17" s="1">
        <v>6739.546150537984</v>
      </c>
    </row>
    <row r="18">
      <c r="A18" s="1" t="s">
        <v>24</v>
      </c>
      <c r="B18" s="1">
        <v>-1523.439243400908</v>
      </c>
      <c r="C18" s="1">
        <v>530.4271489895694</v>
      </c>
      <c r="D18" s="1">
        <v>-2.8720989231093554</v>
      </c>
      <c r="E18" s="4">
        <v>0.004343792115406226</v>
      </c>
      <c r="F18" s="1">
        <v>-2566.919456267116</v>
      </c>
      <c r="G18" s="1">
        <v>-479.9590305347001</v>
      </c>
      <c r="H18" s="1">
        <v>-2566.919456267116</v>
      </c>
      <c r="I18" s="1">
        <v>-479.9590305347001</v>
      </c>
    </row>
    <row r="19">
      <c r="A19" s="5" t="s">
        <v>25</v>
      </c>
      <c r="B19" s="5">
        <v>-4028.322613408177</v>
      </c>
      <c r="C19" s="5">
        <v>1040.6375131914397</v>
      </c>
      <c r="D19" s="5">
        <v>-3.871014221901408</v>
      </c>
      <c r="E19" s="8">
        <v>1.308673524432076E-4</v>
      </c>
      <c r="F19" s="5">
        <v>-6075.511668210721</v>
      </c>
      <c r="G19" s="5">
        <v>-1981.1335586056332</v>
      </c>
      <c r="H19" s="5">
        <v>-6075.511668210721</v>
      </c>
      <c r="I19" s="5">
        <v>-1981.1335586056332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2.71"/>
    <col customWidth="1" min="3" max="3" width="12.0"/>
    <col customWidth="1" min="4" max="4" width="12.71"/>
    <col customWidth="1" min="5" max="5" width="12.0"/>
    <col customWidth="1" min="6" max="6" width="16.0"/>
    <col customWidth="1" min="7" max="7" width="14.71"/>
    <col customWidth="1" min="8" max="8" width="13.71"/>
    <col customWidth="1" min="9" max="9" width="14.57"/>
    <col customWidth="1" min="10" max="26" width="8.71"/>
  </cols>
  <sheetData>
    <row r="1">
      <c r="A1" s="1" t="s">
        <v>0</v>
      </c>
    </row>
    <row r="3">
      <c r="A3" s="2" t="s">
        <v>1</v>
      </c>
      <c r="B3" s="3"/>
    </row>
    <row r="4">
      <c r="A4" s="1" t="s">
        <v>2</v>
      </c>
      <c r="B4" s="1">
        <v>0.9718335551817944</v>
      </c>
    </row>
    <row r="5">
      <c r="A5" s="1" t="s">
        <v>3</v>
      </c>
      <c r="B5" s="1">
        <v>0.9444604589772858</v>
      </c>
    </row>
    <row r="6">
      <c r="A6" s="1" t="s">
        <v>4</v>
      </c>
      <c r="B6" s="4">
        <v>0.9437768953954677</v>
      </c>
    </row>
    <row r="7">
      <c r="A7" s="1" t="s">
        <v>5</v>
      </c>
      <c r="B7" s="1">
        <v>121.87959581995787</v>
      </c>
    </row>
    <row r="8">
      <c r="A8" s="5" t="s">
        <v>6</v>
      </c>
      <c r="B8" s="5">
        <v>330.0</v>
      </c>
    </row>
    <row r="10">
      <c r="A10" s="1" t="s">
        <v>7</v>
      </c>
    </row>
    <row r="1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>
      <c r="A12" s="1" t="s">
        <v>13</v>
      </c>
      <c r="B12" s="1">
        <v>4.0</v>
      </c>
      <c r="C12" s="1">
        <v>8.209692026741141E7</v>
      </c>
      <c r="D12" s="1">
        <v>2.0524230066852853E7</v>
      </c>
      <c r="E12" s="1">
        <v>1381.6717041381557</v>
      </c>
      <c r="F12" s="1">
        <v>1.5371960356244913E-202</v>
      </c>
    </row>
    <row r="13">
      <c r="A13" s="1" t="s">
        <v>14</v>
      </c>
      <c r="B13" s="1">
        <v>325.0</v>
      </c>
      <c r="C13" s="1">
        <v>4827756.660101795</v>
      </c>
      <c r="D13" s="1">
        <v>14854.635877236291</v>
      </c>
    </row>
    <row r="14">
      <c r="A14" s="5" t="s">
        <v>15</v>
      </c>
      <c r="B14" s="5">
        <v>329.0</v>
      </c>
      <c r="C14" s="5">
        <v>8.692467692751321E7</v>
      </c>
      <c r="D14" s="5"/>
      <c r="E14" s="5"/>
      <c r="F14" s="5"/>
    </row>
    <row r="16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>
      <c r="A17" s="1" t="s">
        <v>23</v>
      </c>
      <c r="B17" s="1">
        <v>1184.4194970881</v>
      </c>
      <c r="C17" s="1">
        <v>413.7414690742157</v>
      </c>
      <c r="D17" s="1">
        <v>2.862704335000179</v>
      </c>
      <c r="E17" s="6">
        <v>0.004473069869302174</v>
      </c>
      <c r="F17" s="1">
        <v>370.47001048953723</v>
      </c>
      <c r="G17" s="1">
        <v>1998.368983686662</v>
      </c>
      <c r="H17" s="1">
        <v>370.47001048953723</v>
      </c>
      <c r="I17" s="1">
        <v>1998.368983686662</v>
      </c>
    </row>
    <row r="18">
      <c r="A18" s="1" t="s">
        <v>24</v>
      </c>
      <c r="B18" s="1">
        <v>-391.1055594378168</v>
      </c>
      <c r="C18" s="1">
        <v>156.93905394979012</v>
      </c>
      <c r="D18" s="1">
        <v>-2.492085619191665</v>
      </c>
      <c r="E18" s="6">
        <v>0.01319739617325695</v>
      </c>
      <c r="F18" s="1">
        <v>-699.8502029842487</v>
      </c>
      <c r="G18" s="1">
        <v>-82.36091589138499</v>
      </c>
      <c r="H18" s="1">
        <v>-699.8502029842487</v>
      </c>
      <c r="I18" s="1">
        <v>-82.36091589138499</v>
      </c>
    </row>
    <row r="19">
      <c r="A19" s="1" t="s">
        <v>25</v>
      </c>
      <c r="B19" s="1">
        <v>-789.6400766165387</v>
      </c>
      <c r="C19" s="1">
        <v>277.1862287459808</v>
      </c>
      <c r="D19" s="1">
        <v>-2.8487709515330257</v>
      </c>
      <c r="E19" s="6">
        <v>0.00466862599440726</v>
      </c>
      <c r="F19" s="1">
        <v>-1334.945793940012</v>
      </c>
      <c r="G19" s="1">
        <v>-244.33435929306552</v>
      </c>
      <c r="H19" s="1">
        <v>-1334.945793940012</v>
      </c>
      <c r="I19" s="1">
        <v>-244.33435929306552</v>
      </c>
    </row>
    <row r="20">
      <c r="A20" s="1" t="s">
        <v>26</v>
      </c>
      <c r="B20" s="1">
        <v>-0.9792312395191629</v>
      </c>
      <c r="C20" s="1">
        <v>1.018457154439194</v>
      </c>
      <c r="D20" s="1">
        <v>-0.961484963064911</v>
      </c>
      <c r="E20" s="9">
        <v>0.33702317300982954</v>
      </c>
      <c r="F20" s="1">
        <v>-2.982831893408938</v>
      </c>
      <c r="G20" s="1">
        <v>1.0243694143706124</v>
      </c>
      <c r="H20" s="1">
        <v>-2.982831893408938</v>
      </c>
      <c r="I20" s="1">
        <v>1.0243694143706124</v>
      </c>
    </row>
    <row r="21" ht="15.75" customHeight="1">
      <c r="A21" s="5" t="s">
        <v>27</v>
      </c>
      <c r="B21" s="5">
        <v>1.029200490718544</v>
      </c>
      <c r="C21" s="5">
        <v>0.014287188794518861</v>
      </c>
      <c r="D21" s="5">
        <v>72.03659904832968</v>
      </c>
      <c r="E21" s="10">
        <v>7.046822030193451E-202</v>
      </c>
      <c r="F21" s="5">
        <v>1.0010934459732916</v>
      </c>
      <c r="G21" s="5">
        <v>1.0573075354637962</v>
      </c>
      <c r="H21" s="5">
        <v>1.0010934459732916</v>
      </c>
      <c r="I21" s="5">
        <v>1.0573075354637962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8.14"/>
    <col customWidth="1" min="13" max="23" width="8.71"/>
    <col customWidth="1" min="24" max="24" width="9.14"/>
    <col customWidth="1" min="25" max="35" width="8.71"/>
    <col customWidth="1" min="36" max="36" width="13.29"/>
    <col customWidth="1" min="37" max="37" width="8.71"/>
    <col customWidth="1" min="38" max="38" width="11.71"/>
    <col customWidth="1" min="39" max="43" width="8.71"/>
    <col customWidth="1" min="44" max="44" width="7.71"/>
    <col customWidth="1" min="45" max="45" width="7.86"/>
    <col customWidth="1" min="46" max="47" width="14.0"/>
    <col customWidth="1" min="48" max="48" width="15.86"/>
    <col customWidth="1" min="49" max="50" width="13.29"/>
    <col customWidth="1" min="51" max="51" width="16.71"/>
    <col customWidth="1" min="52" max="53" width="19.86"/>
    <col customWidth="1" min="54" max="105" width="8.71"/>
  </cols>
  <sheetData>
    <row r="1">
      <c r="A1" s="1" t="s">
        <v>29</v>
      </c>
      <c r="B1" s="1" t="s">
        <v>30</v>
      </c>
      <c r="C1" s="1" t="s">
        <v>31</v>
      </c>
      <c r="D1" s="1" t="s">
        <v>30</v>
      </c>
      <c r="E1" s="11">
        <v>43133.0</v>
      </c>
      <c r="F1" s="12">
        <v>0.5830208333333333</v>
      </c>
      <c r="X1" s="13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X2" s="13" t="s">
        <v>42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59</v>
      </c>
      <c r="AG2" s="1" t="s">
        <v>60</v>
      </c>
      <c r="AH2" s="1" t="s">
        <v>50</v>
      </c>
      <c r="AJ2" s="1" t="s">
        <v>61</v>
      </c>
      <c r="AL2" s="1" t="s">
        <v>62</v>
      </c>
      <c r="AM2" s="1" t="s">
        <v>63</v>
      </c>
      <c r="AQ2" s="1" t="s">
        <v>64</v>
      </c>
      <c r="AR2" s="1" t="s">
        <v>53</v>
      </c>
      <c r="AS2" s="1" t="s">
        <v>65</v>
      </c>
      <c r="AT2" s="1" t="s">
        <v>66</v>
      </c>
      <c r="AU2" s="1" t="s">
        <v>67</v>
      </c>
      <c r="AV2" s="1" t="s">
        <v>68</v>
      </c>
      <c r="AW2" s="1" t="s">
        <v>69</v>
      </c>
      <c r="AX2" s="1" t="s">
        <v>70</v>
      </c>
      <c r="BA2" s="1" t="s">
        <v>71</v>
      </c>
    </row>
    <row r="3">
      <c r="A3" s="1" t="s">
        <v>72</v>
      </c>
      <c r="B3" s="1" t="s">
        <v>73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73</v>
      </c>
      <c r="H3" s="1" t="s">
        <v>73</v>
      </c>
      <c r="J3" s="1" t="s">
        <v>74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75</v>
      </c>
      <c r="S3" s="1" t="s">
        <v>76</v>
      </c>
      <c r="T3" s="1" t="s">
        <v>77</v>
      </c>
      <c r="V3" s="1" t="s">
        <v>78</v>
      </c>
      <c r="X3" s="13" t="s">
        <v>73</v>
      </c>
      <c r="Y3" s="1" t="s">
        <v>78</v>
      </c>
      <c r="Z3" s="1" t="s">
        <v>76</v>
      </c>
      <c r="AA3" s="1" t="s">
        <v>79</v>
      </c>
      <c r="AC3" s="1" t="s">
        <v>80</v>
      </c>
      <c r="AD3" s="1" t="s">
        <v>81</v>
      </c>
      <c r="AE3" s="1" t="s">
        <v>81</v>
      </c>
      <c r="AF3" s="1" t="s">
        <v>81</v>
      </c>
      <c r="AG3" s="1" t="s">
        <v>81</v>
      </c>
      <c r="AR3" s="1" t="s">
        <v>76</v>
      </c>
    </row>
    <row r="4">
      <c r="W4" s="1" t="s">
        <v>82</v>
      </c>
      <c r="X4" s="13"/>
      <c r="AN4" s="1" t="s">
        <v>83</v>
      </c>
    </row>
    <row r="5">
      <c r="A5" s="1">
        <v>5574.9825</v>
      </c>
      <c r="B5" s="1">
        <v>272.2705</v>
      </c>
      <c r="C5" s="1">
        <v>302.0356</v>
      </c>
      <c r="D5" s="1">
        <v>413.7392</v>
      </c>
      <c r="E5" s="1">
        <v>292.4842</v>
      </c>
      <c r="F5" s="1">
        <v>271.66</v>
      </c>
      <c r="G5" s="1">
        <v>291.7903</v>
      </c>
      <c r="H5" s="1">
        <v>221.9146</v>
      </c>
      <c r="I5" s="1">
        <f t="shared" ref="I5:I334" si="1">(1/(1/B5)+(1/M5)+(1/C5)+(1/N5))</f>
        <v>272.2810959</v>
      </c>
      <c r="J5" s="1">
        <f t="shared" ref="J5:J334" si="2">G5/145.9555</f>
        <v>1.999173036</v>
      </c>
      <c r="K5" s="1">
        <f t="shared" ref="K5:K334" si="3">-LOG(AD5)-LOG(J5)</f>
        <v>0.8679199206</v>
      </c>
      <c r="L5" s="1">
        <f t="shared" ref="L5:L334" si="4">(M5+N5+O5+B5+C5+D5)/6</f>
        <v>314.8527333</v>
      </c>
      <c r="M5" s="1">
        <v>268.7348</v>
      </c>
      <c r="N5" s="1">
        <v>280.5922</v>
      </c>
      <c r="O5" s="1">
        <v>351.7441</v>
      </c>
      <c r="P5" s="1">
        <v>295.2119</v>
      </c>
      <c r="Q5" s="1">
        <v>236.6486</v>
      </c>
      <c r="R5" s="1">
        <v>2.4184</v>
      </c>
      <c r="S5" s="1">
        <v>0.2363</v>
      </c>
      <c r="T5" s="1">
        <v>19.5545</v>
      </c>
      <c r="U5" s="1">
        <v>3.7442</v>
      </c>
      <c r="V5" s="1">
        <v>4142.1187</v>
      </c>
      <c r="W5" s="1">
        <v>1184.4194970881</v>
      </c>
      <c r="X5" s="13">
        <v>268.7348</v>
      </c>
      <c r="Y5" s="1">
        <v>2234.7693</v>
      </c>
      <c r="Z5" s="1">
        <v>0.192</v>
      </c>
      <c r="AA5" s="1">
        <v>135.0</v>
      </c>
      <c r="AB5" s="1">
        <f t="shared" ref="AB5:AB334" si="5">W5+$W$6*R5+$W$7*S5+$W$8*T5+$W$9*U5</f>
        <v>36.68301724</v>
      </c>
      <c r="AC5" s="1">
        <v>476.3855</v>
      </c>
      <c r="AD5" s="1">
        <v>0.0678</v>
      </c>
      <c r="AE5" s="1">
        <v>0.0678</v>
      </c>
      <c r="AF5" s="1">
        <v>0.0676</v>
      </c>
      <c r="AG5" s="1">
        <v>0.0653</v>
      </c>
      <c r="AH5" s="1">
        <v>3.7442</v>
      </c>
      <c r="AI5" s="1">
        <f t="shared" ref="AI5:AI334" si="6">Z5^(1-1.89)</f>
        <v>4.34372084</v>
      </c>
      <c r="AJ5" s="1">
        <f t="shared" ref="AJ5:AJ334" si="7">G5/H5</f>
        <v>1.314876534</v>
      </c>
      <c r="AK5" s="1">
        <f t="shared" ref="AK5:AK334" si="8">ABS(AJ5-1)</f>
        <v>0.3148765336</v>
      </c>
      <c r="AL5" s="1">
        <f t="shared" ref="AL5:AL334" si="9">F5/B5</f>
        <v>0.9977577446</v>
      </c>
      <c r="AM5" s="1">
        <f t="shared" ref="AM5:AM334" si="10">ABS(AL5-1)</f>
        <v>0.002242255404</v>
      </c>
      <c r="AO5" s="1">
        <f t="shared" ref="AO5:AO334" si="11">((B5+Q5)/2)*(Z5^3)/((1-Z5)^2)</f>
        <v>2.758669793</v>
      </c>
      <c r="AP5" s="1">
        <f t="shared" ref="AP5:AP334" si="12">Z5*AD5</f>
        <v>0.0130176</v>
      </c>
      <c r="AQ5" s="1">
        <f t="shared" ref="AQ5:AQ334" si="13">AR5/100</f>
        <v>0.00192</v>
      </c>
      <c r="AR5" s="1">
        <v>0.192</v>
      </c>
      <c r="AS5" s="1">
        <v>0.229</v>
      </c>
      <c r="AT5" s="1">
        <f t="shared" ref="AT5:AT334" si="14">(H5*Q5)*((1/Q5^2)-(1/I5^2))</f>
        <v>0.2293775939</v>
      </c>
      <c r="AU5" s="1">
        <f t="shared" ref="AU5:AU334" si="15">(2*H5*Q5)*((1/I5^2)-(1/Q5^2))</f>
        <v>-0.4587551879</v>
      </c>
      <c r="AV5" s="1">
        <f t="shared" ref="AV5:AV334" si="16">(F5-H5)/((F5*H5)^0.5)</f>
        <v>0.2026035922</v>
      </c>
      <c r="AW5" s="1">
        <f t="shared" ref="AW5:AW334" si="17">Q5/H5</f>
        <v>1.06639491</v>
      </c>
      <c r="AX5" s="1">
        <f>((TAN(DEGREES(AV5))))</f>
        <v>-1.422414913</v>
      </c>
      <c r="AY5" s="1" t="str">
        <f t="shared" ref="AY5:AY334" si="18">IF(AV5&gt;0.1,"SUB-VERTICAL",IF(AV5&lt;0,"SUB-HORIZONTAL","MERGULHO"))</f>
        <v>SUB-VERTICAL</v>
      </c>
      <c r="AZ5" s="1" t="str">
        <f t="shared" ref="AZ5:AZ334" si="19">IF(AV5&gt;0.1,"1",IF(AV5&lt;0,"2","3"))</f>
        <v>1</v>
      </c>
      <c r="BA5" s="1">
        <f t="shared" ref="BA5:BA334" si="20">(R5+S5)/2</f>
        <v>1.32735</v>
      </c>
      <c r="BB5" s="1">
        <f>ATAN(0.2)</f>
        <v>0.1973955598</v>
      </c>
    </row>
    <row r="6">
      <c r="A6" s="1">
        <v>5575.0587</v>
      </c>
      <c r="B6" s="1">
        <v>244.2342</v>
      </c>
      <c r="C6" s="1">
        <v>258.602</v>
      </c>
      <c r="D6" s="1">
        <v>337.6454</v>
      </c>
      <c r="E6" s="1">
        <v>267.3022</v>
      </c>
      <c r="F6" s="1">
        <v>249.0079</v>
      </c>
      <c r="G6" s="1">
        <v>263.5609</v>
      </c>
      <c r="H6" s="1">
        <v>200.8569</v>
      </c>
      <c r="I6" s="1">
        <f t="shared" si="1"/>
        <v>244.2464236</v>
      </c>
      <c r="J6" s="1">
        <f t="shared" si="2"/>
        <v>1.80576203</v>
      </c>
      <c r="K6" s="1">
        <f t="shared" si="3"/>
        <v>0.9121097893</v>
      </c>
      <c r="L6" s="1">
        <f t="shared" si="4"/>
        <v>270.7600667</v>
      </c>
      <c r="M6" s="1">
        <v>231.4431</v>
      </c>
      <c r="N6" s="1">
        <v>247.774</v>
      </c>
      <c r="O6" s="1">
        <v>304.8617</v>
      </c>
      <c r="P6" s="1">
        <v>260.045</v>
      </c>
      <c r="Q6" s="1">
        <v>219.3672</v>
      </c>
      <c r="R6" s="1">
        <v>2.4184</v>
      </c>
      <c r="S6" s="1">
        <v>0.2363</v>
      </c>
      <c r="T6" s="1">
        <v>19.5545</v>
      </c>
      <c r="U6" s="1">
        <v>3.7442</v>
      </c>
      <c r="V6" s="1">
        <v>4142.1187</v>
      </c>
      <c r="W6" s="1">
        <v>-391.1055594378168</v>
      </c>
      <c r="X6" s="13">
        <v>231.4431</v>
      </c>
      <c r="Y6" s="1">
        <v>2234.7693</v>
      </c>
      <c r="Z6" s="1">
        <v>0.192</v>
      </c>
      <c r="AA6" s="1">
        <v>135.0</v>
      </c>
      <c r="AB6" s="1">
        <f t="shared" si="5"/>
        <v>-1538.842039</v>
      </c>
      <c r="AC6" s="1">
        <v>476.3855</v>
      </c>
      <c r="AD6" s="1">
        <v>0.0678</v>
      </c>
      <c r="AE6" s="1">
        <v>0.0678</v>
      </c>
      <c r="AF6" s="1">
        <v>0.0676</v>
      </c>
      <c r="AG6" s="1">
        <v>0.0653</v>
      </c>
      <c r="AH6" s="1">
        <v>3.7442</v>
      </c>
      <c r="AI6" s="1">
        <f t="shared" si="6"/>
        <v>4.34372084</v>
      </c>
      <c r="AJ6" s="1">
        <f t="shared" si="7"/>
        <v>1.312182454</v>
      </c>
      <c r="AK6" s="1">
        <f t="shared" si="8"/>
        <v>0.3121824543</v>
      </c>
      <c r="AL6" s="1">
        <f t="shared" si="9"/>
        <v>1.019545584</v>
      </c>
      <c r="AM6" s="1">
        <f t="shared" si="10"/>
        <v>0.01954558371</v>
      </c>
      <c r="AO6" s="1">
        <f t="shared" si="11"/>
        <v>2.513018627</v>
      </c>
      <c r="AP6" s="1">
        <f t="shared" si="12"/>
        <v>0.0130176</v>
      </c>
      <c r="AQ6" s="1">
        <f t="shared" si="13"/>
        <v>0.00192</v>
      </c>
      <c r="AR6" s="1">
        <v>0.192</v>
      </c>
      <c r="AS6" s="1">
        <v>0.177</v>
      </c>
      <c r="AT6" s="1">
        <f t="shared" si="14"/>
        <v>0.1770319487</v>
      </c>
      <c r="AU6" s="1">
        <f t="shared" si="15"/>
        <v>-0.3540638974</v>
      </c>
      <c r="AV6" s="1">
        <f t="shared" si="16"/>
        <v>0.2153056221</v>
      </c>
      <c r="AW6" s="1">
        <f t="shared" si="17"/>
        <v>1.092156655</v>
      </c>
      <c r="AX6" s="1">
        <f>((ATAN(AV6)))*3.14</f>
        <v>0.6658943382</v>
      </c>
      <c r="AY6" s="1" t="str">
        <f t="shared" si="18"/>
        <v>SUB-VERTICAL</v>
      </c>
      <c r="AZ6" s="1" t="str">
        <f t="shared" si="19"/>
        <v>1</v>
      </c>
      <c r="BA6" s="1">
        <f t="shared" si="20"/>
        <v>1.32735</v>
      </c>
    </row>
    <row r="7">
      <c r="A7" s="1">
        <v>5575.1349</v>
      </c>
      <c r="B7" s="1">
        <v>198.2799</v>
      </c>
      <c r="C7" s="1">
        <v>216.3792</v>
      </c>
      <c r="D7" s="1">
        <v>269.1673</v>
      </c>
      <c r="E7" s="1">
        <v>231.3244</v>
      </c>
      <c r="F7" s="1">
        <v>216.5693</v>
      </c>
      <c r="G7" s="1">
        <v>230.409</v>
      </c>
      <c r="H7" s="1">
        <v>181.7894</v>
      </c>
      <c r="I7" s="1">
        <f t="shared" si="1"/>
        <v>198.293938</v>
      </c>
      <c r="J7" s="1">
        <f t="shared" si="2"/>
        <v>1.578624992</v>
      </c>
      <c r="K7" s="1">
        <f t="shared" si="3"/>
        <v>0.9354336869</v>
      </c>
      <c r="L7" s="1">
        <f t="shared" si="4"/>
        <v>229.27115</v>
      </c>
      <c r="M7" s="1">
        <v>207.2651</v>
      </c>
      <c r="N7" s="1">
        <v>217.7824</v>
      </c>
      <c r="O7" s="1">
        <v>266.753</v>
      </c>
      <c r="P7" s="1">
        <v>233.8474</v>
      </c>
      <c r="Q7" s="1">
        <v>208.9197</v>
      </c>
      <c r="R7" s="1">
        <v>2.4231</v>
      </c>
      <c r="S7" s="1">
        <v>0.2303</v>
      </c>
      <c r="T7" s="1">
        <v>21.2915</v>
      </c>
      <c r="U7" s="1">
        <v>-999.0</v>
      </c>
      <c r="V7" s="1">
        <v>4213.8423</v>
      </c>
      <c r="W7" s="1">
        <v>-789.6400766165387</v>
      </c>
      <c r="X7" s="13">
        <v>207.2651</v>
      </c>
      <c r="Y7" s="1">
        <v>2273.2729</v>
      </c>
      <c r="Z7" s="1">
        <v>-999.0</v>
      </c>
      <c r="AA7" s="1">
        <v>-999.0</v>
      </c>
      <c r="AB7" s="1">
        <f t="shared" si="5"/>
        <v>-2968.202659</v>
      </c>
      <c r="AC7" s="1">
        <v>460.9184</v>
      </c>
      <c r="AD7" s="1">
        <v>0.0735</v>
      </c>
      <c r="AE7" s="1">
        <v>0.0735</v>
      </c>
      <c r="AF7" s="1">
        <v>0.0749</v>
      </c>
      <c r="AG7" s="1">
        <v>0.0747</v>
      </c>
      <c r="AH7" s="1">
        <v>-999.0</v>
      </c>
      <c r="AI7" s="1" t="str">
        <f t="shared" si="6"/>
        <v>#NUM!</v>
      </c>
      <c r="AJ7" s="1">
        <f t="shared" si="7"/>
        <v>1.267450137</v>
      </c>
      <c r="AK7" s="1">
        <f t="shared" si="8"/>
        <v>0.2674501374</v>
      </c>
      <c r="AL7" s="1">
        <f t="shared" si="9"/>
        <v>1.092240313</v>
      </c>
      <c r="AM7" s="1">
        <f t="shared" si="10"/>
        <v>0.09224031281</v>
      </c>
      <c r="AO7" s="1">
        <f t="shared" si="11"/>
        <v>-202989.6112</v>
      </c>
      <c r="AP7" s="1">
        <f t="shared" si="12"/>
        <v>-73.4265</v>
      </c>
      <c r="AQ7" s="1">
        <f t="shared" si="13"/>
        <v>-9.99</v>
      </c>
      <c r="AR7" s="1">
        <v>-999.0</v>
      </c>
      <c r="AT7" s="1">
        <f t="shared" si="14"/>
        <v>-0.09575306542</v>
      </c>
      <c r="AU7" s="1">
        <f t="shared" si="15"/>
        <v>0.1915061308</v>
      </c>
      <c r="AV7" s="1">
        <f t="shared" si="16"/>
        <v>0.1752853437</v>
      </c>
      <c r="AW7" s="1">
        <f t="shared" si="17"/>
        <v>1.149240275</v>
      </c>
      <c r="AX7" s="1">
        <f t="shared" ref="AX7:AX334" si="21">((ATAN(AV7))^(-1))*3.14</f>
        <v>18.09563417</v>
      </c>
      <c r="AY7" s="1" t="str">
        <f t="shared" si="18"/>
        <v>SUB-VERTICAL</v>
      </c>
      <c r="AZ7" s="1" t="str">
        <f t="shared" si="19"/>
        <v>1</v>
      </c>
      <c r="BA7" s="1">
        <f t="shared" si="20"/>
        <v>1.3267</v>
      </c>
    </row>
    <row r="8">
      <c r="A8" s="1">
        <v>5575.2111</v>
      </c>
      <c r="B8" s="1">
        <v>161.8855</v>
      </c>
      <c r="C8" s="1">
        <v>185.2102</v>
      </c>
      <c r="D8" s="1">
        <v>230.8411</v>
      </c>
      <c r="E8" s="1">
        <v>214.3378</v>
      </c>
      <c r="F8" s="1">
        <v>201.1833</v>
      </c>
      <c r="G8" s="1">
        <v>214.9433</v>
      </c>
      <c r="H8" s="1">
        <v>169.652</v>
      </c>
      <c r="I8" s="1">
        <f t="shared" si="1"/>
        <v>161.901275</v>
      </c>
      <c r="J8" s="1">
        <f t="shared" si="2"/>
        <v>1.472663243</v>
      </c>
      <c r="K8" s="1">
        <f t="shared" si="3"/>
        <v>0.9656092137</v>
      </c>
      <c r="L8" s="1">
        <f t="shared" si="4"/>
        <v>200.0791333</v>
      </c>
      <c r="M8" s="1">
        <v>190.3048</v>
      </c>
      <c r="N8" s="1">
        <v>195.2725</v>
      </c>
      <c r="O8" s="1">
        <v>236.9607</v>
      </c>
      <c r="P8" s="1">
        <v>215.2252</v>
      </c>
      <c r="Q8" s="1">
        <v>199.0216</v>
      </c>
      <c r="R8" s="1">
        <v>2.4231</v>
      </c>
      <c r="S8" s="1">
        <v>0.2303</v>
      </c>
      <c r="T8" s="1">
        <v>21.2915</v>
      </c>
      <c r="U8" s="1">
        <v>-999.0</v>
      </c>
      <c r="V8" s="1">
        <v>4213.8423</v>
      </c>
      <c r="W8" s="1">
        <v>-0.9792312395191629</v>
      </c>
      <c r="X8" s="13">
        <v>190.3048</v>
      </c>
      <c r="Y8" s="1">
        <v>2273.2729</v>
      </c>
      <c r="Z8" s="1">
        <v>-999.0</v>
      </c>
      <c r="AA8" s="1">
        <v>-999.0</v>
      </c>
      <c r="AB8" s="1">
        <f t="shared" si="5"/>
        <v>-2179.541814</v>
      </c>
      <c r="AC8" s="1">
        <v>460.9184</v>
      </c>
      <c r="AD8" s="1">
        <v>0.0735</v>
      </c>
      <c r="AE8" s="1">
        <v>0.0735</v>
      </c>
      <c r="AF8" s="1">
        <v>0.0749</v>
      </c>
      <c r="AG8" s="1">
        <v>0.0747</v>
      </c>
      <c r="AH8" s="1">
        <v>-999.0</v>
      </c>
      <c r="AI8" s="1" t="str">
        <f t="shared" si="6"/>
        <v>#NUM!</v>
      </c>
      <c r="AJ8" s="1">
        <f t="shared" si="7"/>
        <v>1.266965907</v>
      </c>
      <c r="AK8" s="1">
        <f t="shared" si="8"/>
        <v>0.2669659067</v>
      </c>
      <c r="AL8" s="1">
        <f t="shared" si="9"/>
        <v>1.242750586</v>
      </c>
      <c r="AM8" s="1">
        <f t="shared" si="10"/>
        <v>0.2427505861</v>
      </c>
      <c r="AO8" s="1">
        <f t="shared" si="11"/>
        <v>-179912.7305</v>
      </c>
      <c r="AP8" s="1">
        <f t="shared" si="12"/>
        <v>-73.4265</v>
      </c>
      <c r="AQ8" s="1">
        <f t="shared" si="13"/>
        <v>-9.99</v>
      </c>
      <c r="AR8" s="1">
        <v>-999.0</v>
      </c>
      <c r="AT8" s="1">
        <f t="shared" si="14"/>
        <v>-0.4356968399</v>
      </c>
      <c r="AU8" s="1">
        <f t="shared" si="15"/>
        <v>0.8713936798</v>
      </c>
      <c r="AV8" s="1">
        <f t="shared" si="16"/>
        <v>0.1706736282</v>
      </c>
      <c r="AW8" s="1">
        <f t="shared" si="17"/>
        <v>1.173116733</v>
      </c>
      <c r="AX8" s="1">
        <f t="shared" si="21"/>
        <v>18.57495859</v>
      </c>
      <c r="AY8" s="1" t="str">
        <f t="shared" si="18"/>
        <v>SUB-VERTICAL</v>
      </c>
      <c r="AZ8" s="1" t="str">
        <f t="shared" si="19"/>
        <v>1</v>
      </c>
      <c r="BA8" s="1">
        <f t="shared" si="20"/>
        <v>1.3267</v>
      </c>
    </row>
    <row r="9">
      <c r="A9" s="1">
        <v>5575.2873</v>
      </c>
      <c r="B9" s="1">
        <v>154.5627</v>
      </c>
      <c r="C9" s="1">
        <v>175.0008</v>
      </c>
      <c r="D9" s="1">
        <v>217.0409</v>
      </c>
      <c r="E9" s="1">
        <v>205.246</v>
      </c>
      <c r="F9" s="1">
        <v>192.7874</v>
      </c>
      <c r="G9" s="1">
        <v>204.9922</v>
      </c>
      <c r="H9" s="1">
        <v>158.5866</v>
      </c>
      <c r="I9" s="1">
        <f t="shared" si="1"/>
        <v>154.5797059</v>
      </c>
      <c r="J9" s="1">
        <f t="shared" si="2"/>
        <v>1.404484243</v>
      </c>
      <c r="K9" s="1">
        <f t="shared" si="3"/>
        <v>0.9370832935</v>
      </c>
      <c r="L9" s="1">
        <f t="shared" si="4"/>
        <v>185.9222</v>
      </c>
      <c r="M9" s="1">
        <v>174.3644</v>
      </c>
      <c r="N9" s="1">
        <v>179.9694</v>
      </c>
      <c r="O9" s="1">
        <v>214.595</v>
      </c>
      <c r="P9" s="1">
        <v>199.6656</v>
      </c>
      <c r="Q9" s="1">
        <v>189.3034</v>
      </c>
      <c r="R9" s="1">
        <v>2.4354</v>
      </c>
      <c r="S9" s="1">
        <v>0.2182</v>
      </c>
      <c r="T9" s="1">
        <v>22.1467</v>
      </c>
      <c r="U9" s="1">
        <v>-999.0</v>
      </c>
      <c r="V9" s="1">
        <v>4238.5474</v>
      </c>
      <c r="W9" s="5">
        <v>1.029200490718544</v>
      </c>
      <c r="X9" s="13">
        <v>174.3644</v>
      </c>
      <c r="Y9" s="1">
        <v>2330.9636</v>
      </c>
      <c r="Z9" s="1">
        <v>-999.0</v>
      </c>
      <c r="AA9" s="1">
        <v>-999.0</v>
      </c>
      <c r="AB9" s="1">
        <f t="shared" si="5"/>
        <v>-2173.626774</v>
      </c>
      <c r="AC9" s="1">
        <v>-999.0</v>
      </c>
      <c r="AD9" s="1">
        <v>0.0823</v>
      </c>
      <c r="AE9" s="1">
        <v>0.0823</v>
      </c>
      <c r="AF9" s="1">
        <v>0.0866</v>
      </c>
      <c r="AG9" s="1">
        <v>0.0866</v>
      </c>
      <c r="AH9" s="1">
        <v>-999.0</v>
      </c>
      <c r="AI9" s="1" t="str">
        <f t="shared" si="6"/>
        <v>#NUM!</v>
      </c>
      <c r="AJ9" s="1">
        <f t="shared" si="7"/>
        <v>1.292619931</v>
      </c>
      <c r="AK9" s="1">
        <f t="shared" si="8"/>
        <v>0.2926199313</v>
      </c>
      <c r="AL9" s="1">
        <f t="shared" si="9"/>
        <v>1.247308697</v>
      </c>
      <c r="AM9" s="1">
        <f t="shared" si="10"/>
        <v>0.2473086974</v>
      </c>
      <c r="AO9" s="1">
        <f t="shared" si="11"/>
        <v>-171417.7665</v>
      </c>
      <c r="AP9" s="1">
        <f t="shared" si="12"/>
        <v>-82.2177</v>
      </c>
      <c r="AQ9" s="1">
        <f t="shared" si="13"/>
        <v>-9.99</v>
      </c>
      <c r="AR9" s="1">
        <v>-999.0</v>
      </c>
      <c r="AT9" s="1">
        <f t="shared" si="14"/>
        <v>-0.4186391917</v>
      </c>
      <c r="AU9" s="1">
        <f t="shared" si="15"/>
        <v>0.8372783834</v>
      </c>
      <c r="AV9" s="1">
        <f t="shared" si="16"/>
        <v>0.1955976792</v>
      </c>
      <c r="AW9" s="1">
        <f t="shared" si="17"/>
        <v>1.193691018</v>
      </c>
      <c r="AX9" s="1">
        <f t="shared" si="21"/>
        <v>16.25603796</v>
      </c>
      <c r="AY9" s="1" t="str">
        <f t="shared" si="18"/>
        <v>SUB-VERTICAL</v>
      </c>
      <c r="AZ9" s="1" t="str">
        <f t="shared" si="19"/>
        <v>1</v>
      </c>
      <c r="BA9" s="1">
        <f t="shared" si="20"/>
        <v>1.3268</v>
      </c>
    </row>
    <row r="10">
      <c r="A10" s="1">
        <v>5575.3635</v>
      </c>
      <c r="B10" s="1">
        <v>147.7557</v>
      </c>
      <c r="C10" s="1">
        <v>179.7718</v>
      </c>
      <c r="D10" s="1">
        <v>213.0172</v>
      </c>
      <c r="E10" s="1">
        <v>199.9811</v>
      </c>
      <c r="F10" s="1">
        <v>188.4116</v>
      </c>
      <c r="G10" s="1">
        <v>199.6382</v>
      </c>
      <c r="H10" s="1">
        <v>143.0686</v>
      </c>
      <c r="I10" s="1">
        <f t="shared" si="1"/>
        <v>147.7734606</v>
      </c>
      <c r="J10" s="1">
        <f t="shared" si="2"/>
        <v>1.36780183</v>
      </c>
      <c r="K10" s="1">
        <f t="shared" si="3"/>
        <v>0.9485769843</v>
      </c>
      <c r="L10" s="1">
        <f t="shared" si="4"/>
        <v>177.5356667</v>
      </c>
      <c r="M10" s="1">
        <v>160.7515</v>
      </c>
      <c r="N10" s="1">
        <v>167.3019</v>
      </c>
      <c r="O10" s="1">
        <v>196.6159</v>
      </c>
      <c r="P10" s="1">
        <v>187.4789</v>
      </c>
      <c r="Q10" s="1">
        <v>180.4017</v>
      </c>
      <c r="R10" s="1">
        <v>2.4354</v>
      </c>
      <c r="S10" s="1">
        <v>0.2182</v>
      </c>
      <c r="T10" s="1">
        <v>22.1467</v>
      </c>
      <c r="U10" s="1">
        <v>-999.0</v>
      </c>
      <c r="V10" s="1">
        <v>4238.5474</v>
      </c>
      <c r="X10" s="13">
        <v>160.7515</v>
      </c>
      <c r="Y10" s="1">
        <v>2330.9636</v>
      </c>
      <c r="Z10" s="1">
        <v>-999.0</v>
      </c>
      <c r="AA10" s="1">
        <v>-999.0</v>
      </c>
      <c r="AB10" s="1">
        <f t="shared" si="5"/>
        <v>-2174.655975</v>
      </c>
      <c r="AC10" s="1">
        <v>-999.0</v>
      </c>
      <c r="AD10" s="1">
        <v>0.0823</v>
      </c>
      <c r="AE10" s="1">
        <v>0.0823</v>
      </c>
      <c r="AF10" s="1">
        <v>0.0866</v>
      </c>
      <c r="AG10" s="1">
        <v>0.0866</v>
      </c>
      <c r="AH10" s="1">
        <v>-999.0</v>
      </c>
      <c r="AI10" s="1" t="str">
        <f t="shared" si="6"/>
        <v>#NUM!</v>
      </c>
      <c r="AJ10" s="1">
        <f t="shared" si="7"/>
        <v>1.395401926</v>
      </c>
      <c r="AK10" s="1">
        <f t="shared" si="8"/>
        <v>0.3954019261</v>
      </c>
      <c r="AL10" s="1">
        <f t="shared" si="9"/>
        <v>1.275156221</v>
      </c>
      <c r="AM10" s="1">
        <f t="shared" si="10"/>
        <v>0.2751562207</v>
      </c>
      <c r="AO10" s="1">
        <f t="shared" si="11"/>
        <v>-163586.956</v>
      </c>
      <c r="AP10" s="1">
        <f t="shared" si="12"/>
        <v>-82.2177</v>
      </c>
      <c r="AQ10" s="1">
        <f t="shared" si="13"/>
        <v>-9.99</v>
      </c>
      <c r="AR10" s="1">
        <v>-999.0</v>
      </c>
      <c r="AT10" s="1">
        <f t="shared" si="14"/>
        <v>-0.388875122</v>
      </c>
      <c r="AU10" s="1">
        <f t="shared" si="15"/>
        <v>0.7777502439</v>
      </c>
      <c r="AV10" s="1">
        <f t="shared" si="16"/>
        <v>0.2761749399</v>
      </c>
      <c r="AW10" s="1">
        <f t="shared" si="17"/>
        <v>1.260945449</v>
      </c>
      <c r="AX10" s="1">
        <f t="shared" si="21"/>
        <v>11.65301271</v>
      </c>
      <c r="AY10" s="1" t="str">
        <f t="shared" si="18"/>
        <v>SUB-VERTICAL</v>
      </c>
      <c r="AZ10" s="1" t="str">
        <f t="shared" si="19"/>
        <v>1</v>
      </c>
      <c r="BA10" s="1">
        <f t="shared" si="20"/>
        <v>1.3268</v>
      </c>
    </row>
    <row r="11">
      <c r="A11" s="1">
        <v>5575.4397</v>
      </c>
      <c r="B11" s="1">
        <v>148.0392</v>
      </c>
      <c r="C11" s="1">
        <v>169.9331</v>
      </c>
      <c r="D11" s="1">
        <v>198.7945</v>
      </c>
      <c r="E11" s="1">
        <v>189.3501</v>
      </c>
      <c r="F11" s="1">
        <v>178.8564</v>
      </c>
      <c r="G11" s="1">
        <v>188.6397</v>
      </c>
      <c r="H11" s="1">
        <v>134.8949</v>
      </c>
      <c r="I11" s="1">
        <f t="shared" si="1"/>
        <v>148.0582189</v>
      </c>
      <c r="J11" s="1">
        <f t="shared" si="2"/>
        <v>1.29244667</v>
      </c>
      <c r="K11" s="1">
        <f t="shared" si="3"/>
        <v>0.9305015194</v>
      </c>
      <c r="L11" s="1">
        <f t="shared" si="4"/>
        <v>166.8078</v>
      </c>
      <c r="M11" s="1">
        <v>149.7859</v>
      </c>
      <c r="N11" s="1">
        <v>154.8459</v>
      </c>
      <c r="O11" s="1">
        <v>179.4482</v>
      </c>
      <c r="P11" s="1">
        <v>177.8641</v>
      </c>
      <c r="Q11" s="1">
        <v>173.0512</v>
      </c>
      <c r="R11" s="1">
        <v>2.4499</v>
      </c>
      <c r="S11" s="1">
        <v>0.2087</v>
      </c>
      <c r="T11" s="1">
        <v>22.8113</v>
      </c>
      <c r="U11" s="1">
        <v>-999.0</v>
      </c>
      <c r="V11" s="1">
        <v>4211.5977</v>
      </c>
      <c r="X11" s="13">
        <v>149.7859</v>
      </c>
      <c r="Y11" s="1">
        <v>2357.5288</v>
      </c>
      <c r="Z11" s="1">
        <v>-999.0</v>
      </c>
      <c r="AA11" s="1">
        <v>-999.0</v>
      </c>
      <c r="AB11" s="1">
        <f t="shared" si="5"/>
        <v>-2173.476222</v>
      </c>
      <c r="AC11" s="1">
        <v>457.4338</v>
      </c>
      <c r="AD11" s="1">
        <v>0.0908</v>
      </c>
      <c r="AE11" s="1">
        <v>0.0908</v>
      </c>
      <c r="AF11" s="1">
        <v>0.0972</v>
      </c>
      <c r="AG11" s="1">
        <v>0.0972</v>
      </c>
      <c r="AH11" s="1">
        <v>-999.0</v>
      </c>
      <c r="AI11" s="1" t="str">
        <f t="shared" si="6"/>
        <v>#NUM!</v>
      </c>
      <c r="AJ11" s="1">
        <f t="shared" si="7"/>
        <v>1.398419807</v>
      </c>
      <c r="AK11" s="1">
        <f t="shared" si="8"/>
        <v>0.3984198068</v>
      </c>
      <c r="AL11" s="1">
        <f t="shared" si="9"/>
        <v>1.208169188</v>
      </c>
      <c r="AM11" s="1">
        <f t="shared" si="10"/>
        <v>0.2081691876</v>
      </c>
      <c r="AO11" s="1">
        <f t="shared" si="11"/>
        <v>-160064.0459</v>
      </c>
      <c r="AP11" s="1">
        <f t="shared" si="12"/>
        <v>-90.7092</v>
      </c>
      <c r="AQ11" s="1">
        <f t="shared" si="13"/>
        <v>-9.99</v>
      </c>
      <c r="AR11" s="1">
        <v>-999.0</v>
      </c>
      <c r="AT11" s="1">
        <f t="shared" si="14"/>
        <v>-0.2853822643</v>
      </c>
      <c r="AU11" s="1">
        <f t="shared" si="15"/>
        <v>0.5707645287</v>
      </c>
      <c r="AV11" s="1">
        <f t="shared" si="16"/>
        <v>0.2830234983</v>
      </c>
      <c r="AW11" s="1">
        <f t="shared" si="17"/>
        <v>1.282859471</v>
      </c>
      <c r="AX11" s="1">
        <f t="shared" si="21"/>
        <v>11.38464119</v>
      </c>
      <c r="AY11" s="1" t="str">
        <f t="shared" si="18"/>
        <v>SUB-VERTICAL</v>
      </c>
      <c r="AZ11" s="1" t="str">
        <f t="shared" si="19"/>
        <v>1</v>
      </c>
      <c r="BA11" s="1">
        <f t="shared" si="20"/>
        <v>1.3293</v>
      </c>
    </row>
    <row r="12">
      <c r="A12" s="1">
        <v>5575.5159</v>
      </c>
      <c r="B12" s="1">
        <v>149.4117</v>
      </c>
      <c r="C12" s="1">
        <v>145.5879</v>
      </c>
      <c r="D12" s="1">
        <v>171.2837</v>
      </c>
      <c r="E12" s="1">
        <v>171.9228</v>
      </c>
      <c r="F12" s="1">
        <v>162.9519</v>
      </c>
      <c r="G12" s="1">
        <v>170.4498</v>
      </c>
      <c r="H12" s="1">
        <v>125.2556</v>
      </c>
      <c r="I12" s="1">
        <f t="shared" si="1"/>
        <v>149.432201</v>
      </c>
      <c r="J12" s="1">
        <f t="shared" si="2"/>
        <v>1.167820329</v>
      </c>
      <c r="K12" s="1">
        <f t="shared" si="3"/>
        <v>0.9745381205</v>
      </c>
      <c r="L12" s="1">
        <f t="shared" si="4"/>
        <v>154.52585</v>
      </c>
      <c r="M12" s="1">
        <v>146.2072</v>
      </c>
      <c r="N12" s="1">
        <v>147.2162</v>
      </c>
      <c r="O12" s="1">
        <v>167.4484</v>
      </c>
      <c r="P12" s="1">
        <v>169.7591</v>
      </c>
      <c r="Q12" s="1">
        <v>169.1587</v>
      </c>
      <c r="R12" s="1">
        <v>2.4499</v>
      </c>
      <c r="S12" s="1">
        <v>0.2087</v>
      </c>
      <c r="T12" s="1">
        <v>22.8113</v>
      </c>
      <c r="U12" s="1">
        <v>-999.0</v>
      </c>
      <c r="V12" s="1">
        <v>4211.5977</v>
      </c>
      <c r="X12" s="13">
        <v>146.2072</v>
      </c>
      <c r="Y12" s="1">
        <v>2357.5288</v>
      </c>
      <c r="Z12" s="1">
        <v>-999.0</v>
      </c>
      <c r="AA12" s="1">
        <v>-999.0</v>
      </c>
      <c r="AB12" s="1">
        <f t="shared" si="5"/>
        <v>-2173.476222</v>
      </c>
      <c r="AC12" s="1">
        <v>457.4338</v>
      </c>
      <c r="AD12" s="1">
        <v>0.0908</v>
      </c>
      <c r="AE12" s="1">
        <v>0.0908</v>
      </c>
      <c r="AF12" s="1">
        <v>0.0972</v>
      </c>
      <c r="AG12" s="1">
        <v>0.0972</v>
      </c>
      <c r="AH12" s="1">
        <v>-999.0</v>
      </c>
      <c r="AI12" s="1" t="str">
        <f t="shared" si="6"/>
        <v>#NUM!</v>
      </c>
      <c r="AJ12" s="1">
        <f t="shared" si="7"/>
        <v>1.360815804</v>
      </c>
      <c r="AK12" s="1">
        <f t="shared" si="8"/>
        <v>0.3608158038</v>
      </c>
      <c r="AL12" s="1">
        <f t="shared" si="9"/>
        <v>1.090623425</v>
      </c>
      <c r="AM12" s="1">
        <f t="shared" si="10"/>
        <v>0.09062342507</v>
      </c>
      <c r="AO12" s="1">
        <f t="shared" si="11"/>
        <v>-158807.8221</v>
      </c>
      <c r="AP12" s="1">
        <f t="shared" si="12"/>
        <v>-90.7092</v>
      </c>
      <c r="AQ12" s="1">
        <f t="shared" si="13"/>
        <v>-9.99</v>
      </c>
      <c r="AR12" s="1">
        <v>-999.0</v>
      </c>
      <c r="AT12" s="1">
        <f t="shared" si="14"/>
        <v>-0.2084000448</v>
      </c>
      <c r="AU12" s="1">
        <f t="shared" si="15"/>
        <v>0.4168000897</v>
      </c>
      <c r="AV12" s="1">
        <f t="shared" si="16"/>
        <v>0.2638581025</v>
      </c>
      <c r="AW12" s="1">
        <f t="shared" si="17"/>
        <v>1.350508081</v>
      </c>
      <c r="AX12" s="1">
        <f t="shared" si="21"/>
        <v>12.17155884</v>
      </c>
      <c r="AY12" s="1" t="str">
        <f t="shared" si="18"/>
        <v>SUB-VERTICAL</v>
      </c>
      <c r="AZ12" s="1" t="str">
        <f t="shared" si="19"/>
        <v>1</v>
      </c>
      <c r="BA12" s="1">
        <f t="shared" si="20"/>
        <v>1.3293</v>
      </c>
    </row>
    <row r="13">
      <c r="A13" s="1">
        <v>5575.5921</v>
      </c>
      <c r="B13" s="1">
        <v>144.7914</v>
      </c>
      <c r="C13" s="1">
        <v>130.0799</v>
      </c>
      <c r="D13" s="1">
        <v>149.3136</v>
      </c>
      <c r="E13" s="1">
        <v>147.3416</v>
      </c>
      <c r="F13" s="1">
        <v>140.3855</v>
      </c>
      <c r="G13" s="1">
        <v>146.8832</v>
      </c>
      <c r="H13" s="1">
        <v>121.2716</v>
      </c>
      <c r="I13" s="1">
        <f t="shared" si="1"/>
        <v>144.8132563</v>
      </c>
      <c r="J13" s="1">
        <f t="shared" si="2"/>
        <v>1.006356047</v>
      </c>
      <c r="K13" s="1">
        <f t="shared" si="3"/>
        <v>0.992067827</v>
      </c>
      <c r="L13" s="1">
        <f t="shared" si="4"/>
        <v>144.3668833</v>
      </c>
      <c r="M13" s="1">
        <v>140.3365</v>
      </c>
      <c r="N13" s="1">
        <v>141.9851</v>
      </c>
      <c r="O13" s="1">
        <v>159.6948</v>
      </c>
      <c r="P13" s="1">
        <v>161.3797</v>
      </c>
      <c r="Q13" s="1">
        <v>163.9201</v>
      </c>
      <c r="R13" s="1">
        <v>2.4596</v>
      </c>
      <c r="S13" s="1">
        <v>0.2081</v>
      </c>
      <c r="T13" s="1">
        <v>23.6319</v>
      </c>
      <c r="U13" s="1">
        <v>-999.0</v>
      </c>
      <c r="V13" s="1">
        <v>4254.793</v>
      </c>
      <c r="X13" s="13">
        <v>140.3365</v>
      </c>
      <c r="Y13" s="1">
        <v>2361.2354</v>
      </c>
      <c r="Z13" s="1">
        <v>-999.0</v>
      </c>
      <c r="AA13" s="1">
        <v>-999.0</v>
      </c>
      <c r="AB13" s="1">
        <f t="shared" si="5"/>
        <v>-2177.599719</v>
      </c>
      <c r="AC13" s="1">
        <v>422.6129</v>
      </c>
      <c r="AD13" s="1">
        <v>0.1012</v>
      </c>
      <c r="AE13" s="1">
        <v>0.1012</v>
      </c>
      <c r="AF13" s="1">
        <v>0.1034</v>
      </c>
      <c r="AG13" s="1">
        <v>0.1034</v>
      </c>
      <c r="AH13" s="1">
        <v>-999.0</v>
      </c>
      <c r="AI13" s="1" t="str">
        <f t="shared" si="6"/>
        <v>#NUM!</v>
      </c>
      <c r="AJ13" s="1">
        <f t="shared" si="7"/>
        <v>1.211192068</v>
      </c>
      <c r="AK13" s="1">
        <f t="shared" si="8"/>
        <v>0.2111920681</v>
      </c>
      <c r="AL13" s="1">
        <f t="shared" si="9"/>
        <v>0.9695707065</v>
      </c>
      <c r="AM13" s="1">
        <f t="shared" si="10"/>
        <v>0.03042929345</v>
      </c>
      <c r="AO13" s="1">
        <f t="shared" si="11"/>
        <v>-153893.1457</v>
      </c>
      <c r="AP13" s="1">
        <f t="shared" si="12"/>
        <v>-101.0988</v>
      </c>
      <c r="AQ13" s="1">
        <f t="shared" si="13"/>
        <v>-9.99</v>
      </c>
      <c r="AR13" s="1">
        <v>-999.0</v>
      </c>
      <c r="AT13" s="1">
        <f t="shared" si="14"/>
        <v>-0.2081051192</v>
      </c>
      <c r="AU13" s="1">
        <f t="shared" si="15"/>
        <v>0.4162102384</v>
      </c>
      <c r="AV13" s="1">
        <f t="shared" si="16"/>
        <v>0.1464902193</v>
      </c>
      <c r="AW13" s="1">
        <f t="shared" si="17"/>
        <v>1.351677557</v>
      </c>
      <c r="AX13" s="1">
        <f t="shared" si="21"/>
        <v>21.58733689</v>
      </c>
      <c r="AY13" s="1" t="str">
        <f t="shared" si="18"/>
        <v>SUB-VERTICAL</v>
      </c>
      <c r="AZ13" s="1" t="str">
        <f t="shared" si="19"/>
        <v>1</v>
      </c>
      <c r="BA13" s="1">
        <f t="shared" si="20"/>
        <v>1.33385</v>
      </c>
    </row>
    <row r="14">
      <c r="A14" s="1">
        <v>5575.6683</v>
      </c>
      <c r="B14" s="1">
        <v>141.9917</v>
      </c>
      <c r="C14" s="1">
        <v>126.1878</v>
      </c>
      <c r="D14" s="1">
        <v>141.1382</v>
      </c>
      <c r="E14" s="1">
        <v>133.764</v>
      </c>
      <c r="F14" s="1">
        <v>127.9555</v>
      </c>
      <c r="G14" s="1">
        <v>134.0241</v>
      </c>
      <c r="H14" s="1">
        <v>113.7666</v>
      </c>
      <c r="I14" s="1">
        <f t="shared" si="1"/>
        <v>142.0144105</v>
      </c>
      <c r="J14" s="1">
        <f t="shared" si="2"/>
        <v>0.9182531662</v>
      </c>
      <c r="K14" s="1">
        <f t="shared" si="3"/>
        <v>1.031857053</v>
      </c>
      <c r="L14" s="1">
        <f t="shared" si="4"/>
        <v>138.8692</v>
      </c>
      <c r="M14" s="1">
        <v>133.6108</v>
      </c>
      <c r="N14" s="1">
        <v>136.9606</v>
      </c>
      <c r="O14" s="1">
        <v>153.3261</v>
      </c>
      <c r="P14" s="1">
        <v>152.7753</v>
      </c>
      <c r="Q14" s="1">
        <v>156.2171</v>
      </c>
      <c r="R14" s="1">
        <v>2.4596</v>
      </c>
      <c r="S14" s="1">
        <v>0.2081</v>
      </c>
      <c r="T14" s="1">
        <v>23.6319</v>
      </c>
      <c r="U14" s="1">
        <v>-999.0</v>
      </c>
      <c r="V14" s="1">
        <v>4254.793</v>
      </c>
      <c r="X14" s="13">
        <v>133.6108</v>
      </c>
      <c r="Y14" s="1">
        <v>2361.2354</v>
      </c>
      <c r="Z14" s="1">
        <v>-999.0</v>
      </c>
      <c r="AA14" s="1">
        <v>-999.0</v>
      </c>
      <c r="AB14" s="1">
        <f t="shared" si="5"/>
        <v>-2177.599719</v>
      </c>
      <c r="AC14" s="1">
        <v>422.6129</v>
      </c>
      <c r="AD14" s="1">
        <v>0.1012</v>
      </c>
      <c r="AE14" s="1">
        <v>0.1012</v>
      </c>
      <c r="AF14" s="1">
        <v>0.1034</v>
      </c>
      <c r="AG14" s="1">
        <v>0.1034</v>
      </c>
      <c r="AH14" s="1">
        <v>-999.0</v>
      </c>
      <c r="AI14" s="1" t="str">
        <f t="shared" si="6"/>
        <v>#NUM!</v>
      </c>
      <c r="AJ14" s="1">
        <f t="shared" si="7"/>
        <v>1.178061927</v>
      </c>
      <c r="AK14" s="1">
        <f t="shared" si="8"/>
        <v>0.1780619268</v>
      </c>
      <c r="AL14" s="1">
        <f t="shared" si="9"/>
        <v>0.9011477431</v>
      </c>
      <c r="AM14" s="1">
        <f t="shared" si="10"/>
        <v>0.09885225686</v>
      </c>
      <c r="AO14" s="1">
        <f t="shared" si="11"/>
        <v>-148657.534</v>
      </c>
      <c r="AP14" s="1">
        <f t="shared" si="12"/>
        <v>-101.0988</v>
      </c>
      <c r="AQ14" s="1">
        <f t="shared" si="13"/>
        <v>-9.99</v>
      </c>
      <c r="AR14" s="1">
        <v>-999.0</v>
      </c>
      <c r="AT14" s="1">
        <f t="shared" si="14"/>
        <v>-0.1529485972</v>
      </c>
      <c r="AU14" s="1">
        <f t="shared" si="15"/>
        <v>0.3058971943</v>
      </c>
      <c r="AV14" s="1">
        <f t="shared" si="16"/>
        <v>0.1176012287</v>
      </c>
      <c r="AW14" s="1">
        <f t="shared" si="17"/>
        <v>1.373136755</v>
      </c>
      <c r="AX14" s="1">
        <f t="shared" si="21"/>
        <v>26.82303989</v>
      </c>
      <c r="AY14" s="1" t="str">
        <f t="shared" si="18"/>
        <v>SUB-VERTICAL</v>
      </c>
      <c r="AZ14" s="1" t="str">
        <f t="shared" si="19"/>
        <v>1</v>
      </c>
      <c r="BA14" s="1">
        <f t="shared" si="20"/>
        <v>1.33385</v>
      </c>
    </row>
    <row r="15">
      <c r="A15" s="1">
        <v>5575.7445</v>
      </c>
      <c r="B15" s="1">
        <v>135.0677</v>
      </c>
      <c r="C15" s="1">
        <v>130.6984</v>
      </c>
      <c r="D15" s="1">
        <v>145.8697</v>
      </c>
      <c r="E15" s="1">
        <v>142.1967</v>
      </c>
      <c r="F15" s="1">
        <v>136.1207</v>
      </c>
      <c r="G15" s="1">
        <v>142.3432</v>
      </c>
      <c r="H15" s="1">
        <v>103.9366</v>
      </c>
      <c r="I15" s="1">
        <f t="shared" si="1"/>
        <v>135.0906999</v>
      </c>
      <c r="J15" s="1">
        <f t="shared" si="2"/>
        <v>0.9752506757</v>
      </c>
      <c r="K15" s="1">
        <f t="shared" si="3"/>
        <v>0.989694441</v>
      </c>
      <c r="L15" s="1">
        <f t="shared" si="4"/>
        <v>136.8084333</v>
      </c>
      <c r="M15" s="1">
        <v>128.2201</v>
      </c>
      <c r="N15" s="1">
        <v>132.4579</v>
      </c>
      <c r="O15" s="1">
        <v>148.5368</v>
      </c>
      <c r="P15" s="1">
        <v>144.2426</v>
      </c>
      <c r="Q15" s="1">
        <v>149.3035</v>
      </c>
      <c r="R15" s="1">
        <v>2.464</v>
      </c>
      <c r="S15" s="1">
        <v>0.2121</v>
      </c>
      <c r="T15" s="1">
        <v>25.5975</v>
      </c>
      <c r="U15" s="1">
        <v>-999.0</v>
      </c>
      <c r="V15" s="1">
        <v>4351.2993</v>
      </c>
      <c r="X15" s="13">
        <v>128.2201</v>
      </c>
      <c r="Y15" s="1">
        <v>2367.2405</v>
      </c>
      <c r="Z15" s="1">
        <v>-999.0</v>
      </c>
      <c r="AA15" s="1">
        <v>-999.0</v>
      </c>
      <c r="AB15" s="1">
        <f t="shared" si="5"/>
        <v>-2184.403921</v>
      </c>
      <c r="AC15" s="1">
        <v>443.7227</v>
      </c>
      <c r="AD15" s="1">
        <v>0.105</v>
      </c>
      <c r="AE15" s="1">
        <v>0.105</v>
      </c>
      <c r="AF15" s="1">
        <v>0.1069</v>
      </c>
      <c r="AG15" s="1">
        <v>0.1069</v>
      </c>
      <c r="AH15" s="1">
        <v>-999.0</v>
      </c>
      <c r="AI15" s="1" t="str">
        <f t="shared" si="6"/>
        <v>#NUM!</v>
      </c>
      <c r="AJ15" s="1">
        <f t="shared" si="7"/>
        <v>1.369519496</v>
      </c>
      <c r="AK15" s="1">
        <f t="shared" si="8"/>
        <v>0.3695194955</v>
      </c>
      <c r="AL15" s="1">
        <f t="shared" si="9"/>
        <v>1.00779609</v>
      </c>
      <c r="AM15" s="1">
        <f t="shared" si="10"/>
        <v>0.007796090405</v>
      </c>
      <c r="AO15" s="1">
        <f t="shared" si="11"/>
        <v>-141759.4696</v>
      </c>
      <c r="AP15" s="1">
        <f t="shared" si="12"/>
        <v>-104.895</v>
      </c>
      <c r="AQ15" s="1">
        <f t="shared" si="13"/>
        <v>-9.99</v>
      </c>
      <c r="AR15" s="1">
        <v>-999.0</v>
      </c>
      <c r="AT15" s="1">
        <f t="shared" si="14"/>
        <v>-0.154187085</v>
      </c>
      <c r="AU15" s="1">
        <f t="shared" si="15"/>
        <v>0.30837417</v>
      </c>
      <c r="AV15" s="1">
        <f t="shared" si="16"/>
        <v>0.2705795867</v>
      </c>
      <c r="AW15" s="1">
        <f t="shared" si="17"/>
        <v>1.436486281</v>
      </c>
      <c r="AX15" s="1">
        <f t="shared" si="21"/>
        <v>11.88259865</v>
      </c>
      <c r="AY15" s="1" t="str">
        <f t="shared" si="18"/>
        <v>SUB-VERTICAL</v>
      </c>
      <c r="AZ15" s="1" t="str">
        <f t="shared" si="19"/>
        <v>1</v>
      </c>
      <c r="BA15" s="1">
        <f t="shared" si="20"/>
        <v>1.33805</v>
      </c>
    </row>
    <row r="16">
      <c r="A16" s="1">
        <v>5575.8207</v>
      </c>
      <c r="B16" s="1">
        <v>130.266</v>
      </c>
      <c r="C16" s="1">
        <v>134.4763</v>
      </c>
      <c r="D16" s="1">
        <v>154.4576</v>
      </c>
      <c r="E16" s="1">
        <v>151.4387</v>
      </c>
      <c r="F16" s="1">
        <v>144.6739</v>
      </c>
      <c r="G16" s="1">
        <v>148.7505</v>
      </c>
      <c r="H16" s="1">
        <v>98.3472</v>
      </c>
      <c r="I16" s="1">
        <f t="shared" si="1"/>
        <v>130.2893912</v>
      </c>
      <c r="J16" s="1">
        <f t="shared" si="2"/>
        <v>1.019149672</v>
      </c>
      <c r="K16" s="1">
        <f t="shared" si="3"/>
        <v>0.9705727317</v>
      </c>
      <c r="L16" s="1">
        <f t="shared" si="4"/>
        <v>135.6527667</v>
      </c>
      <c r="M16" s="1">
        <v>123.2936</v>
      </c>
      <c r="N16" s="1">
        <v>127.4831</v>
      </c>
      <c r="O16" s="1">
        <v>143.94</v>
      </c>
      <c r="P16" s="1">
        <v>135.4897</v>
      </c>
      <c r="Q16" s="1">
        <v>140.7151</v>
      </c>
      <c r="R16" s="1">
        <v>2.464</v>
      </c>
      <c r="S16" s="1">
        <v>0.2121</v>
      </c>
      <c r="T16" s="1">
        <v>25.5975</v>
      </c>
      <c r="U16" s="1">
        <v>-999.0</v>
      </c>
      <c r="V16" s="1">
        <v>4351.2993</v>
      </c>
      <c r="X16" s="13">
        <v>123.2936</v>
      </c>
      <c r="Y16" s="1">
        <v>2367.2405</v>
      </c>
      <c r="Z16" s="1">
        <v>-999.0</v>
      </c>
      <c r="AA16" s="1">
        <v>-999.0</v>
      </c>
      <c r="AB16" s="1">
        <f t="shared" si="5"/>
        <v>-2184.403921</v>
      </c>
      <c r="AC16" s="1">
        <v>443.7227</v>
      </c>
      <c r="AD16" s="1">
        <v>0.105</v>
      </c>
      <c r="AE16" s="1">
        <v>0.105</v>
      </c>
      <c r="AF16" s="1">
        <v>0.1069</v>
      </c>
      <c r="AG16" s="1">
        <v>0.1069</v>
      </c>
      <c r="AH16" s="1">
        <v>-999.0</v>
      </c>
      <c r="AI16" s="1" t="str">
        <f t="shared" si="6"/>
        <v>#NUM!</v>
      </c>
      <c r="AJ16" s="1">
        <f t="shared" si="7"/>
        <v>1.512503661</v>
      </c>
      <c r="AK16" s="1">
        <f t="shared" si="8"/>
        <v>0.5125036605</v>
      </c>
      <c r="AL16" s="1">
        <f t="shared" si="9"/>
        <v>1.110603688</v>
      </c>
      <c r="AM16" s="1">
        <f t="shared" si="10"/>
        <v>0.1106036878</v>
      </c>
      <c r="AO16" s="1">
        <f t="shared" si="11"/>
        <v>-135084.4847</v>
      </c>
      <c r="AP16" s="1">
        <f t="shared" si="12"/>
        <v>-104.895</v>
      </c>
      <c r="AQ16" s="1">
        <f t="shared" si="13"/>
        <v>-9.99</v>
      </c>
      <c r="AR16" s="1">
        <v>-999.0</v>
      </c>
      <c r="AT16" s="1">
        <f t="shared" si="14"/>
        <v>-0.1163282695</v>
      </c>
      <c r="AU16" s="1">
        <f t="shared" si="15"/>
        <v>0.232656539</v>
      </c>
      <c r="AV16" s="1">
        <f t="shared" si="16"/>
        <v>0.3883785811</v>
      </c>
      <c r="AW16" s="1">
        <f t="shared" si="17"/>
        <v>1.43079925</v>
      </c>
      <c r="AX16" s="1">
        <f t="shared" si="21"/>
        <v>8.476224703</v>
      </c>
      <c r="AY16" s="1" t="str">
        <f t="shared" si="18"/>
        <v>SUB-VERTICAL</v>
      </c>
      <c r="AZ16" s="1" t="str">
        <f t="shared" si="19"/>
        <v>1</v>
      </c>
      <c r="BA16" s="1">
        <f t="shared" si="20"/>
        <v>1.33805</v>
      </c>
    </row>
    <row r="17">
      <c r="A17" s="1">
        <v>5575.8969</v>
      </c>
      <c r="B17" s="1">
        <v>122.2248</v>
      </c>
      <c r="C17" s="1">
        <v>135.6659</v>
      </c>
      <c r="D17" s="1">
        <v>156.9107</v>
      </c>
      <c r="E17" s="1">
        <v>142.3192</v>
      </c>
      <c r="F17" s="1">
        <v>136.368</v>
      </c>
      <c r="G17" s="1">
        <v>141.0962</v>
      </c>
      <c r="H17" s="1">
        <v>93.9267</v>
      </c>
      <c r="I17" s="1">
        <f t="shared" si="1"/>
        <v>122.2487032</v>
      </c>
      <c r="J17" s="1">
        <f t="shared" si="2"/>
        <v>0.9667069758</v>
      </c>
      <c r="K17" s="1">
        <f t="shared" si="3"/>
        <v>0.997254418</v>
      </c>
      <c r="L17" s="1">
        <f t="shared" si="4"/>
        <v>132.6253167</v>
      </c>
      <c r="M17" s="1">
        <v>119.3947</v>
      </c>
      <c r="N17" s="1">
        <v>122.6002</v>
      </c>
      <c r="O17" s="1">
        <v>138.9556</v>
      </c>
      <c r="P17" s="1">
        <v>129.0573</v>
      </c>
      <c r="Q17" s="1">
        <v>134.7763</v>
      </c>
      <c r="R17" s="1">
        <v>2.4696</v>
      </c>
      <c r="S17" s="1">
        <v>0.2124</v>
      </c>
      <c r="T17" s="1">
        <v>27.8408</v>
      </c>
      <c r="U17" s="1">
        <v>-999.0</v>
      </c>
      <c r="V17" s="1">
        <v>4451.2808</v>
      </c>
      <c r="X17" s="13">
        <v>119.3947</v>
      </c>
      <c r="Y17" s="1">
        <v>2408.386</v>
      </c>
      <c r="Z17" s="1">
        <v>-999.0</v>
      </c>
      <c r="AA17" s="1">
        <v>-999.0</v>
      </c>
      <c r="AB17" s="1">
        <f t="shared" si="5"/>
        <v>-2189.027713</v>
      </c>
      <c r="AC17" s="1">
        <v>461.0509</v>
      </c>
      <c r="AD17" s="1">
        <v>0.1041</v>
      </c>
      <c r="AE17" s="1">
        <v>0.1041</v>
      </c>
      <c r="AF17" s="1">
        <v>0.1122</v>
      </c>
      <c r="AG17" s="1">
        <v>0.1122</v>
      </c>
      <c r="AH17" s="1">
        <v>-999.0</v>
      </c>
      <c r="AI17" s="1" t="str">
        <f t="shared" si="6"/>
        <v>#NUM!</v>
      </c>
      <c r="AJ17" s="1">
        <f t="shared" si="7"/>
        <v>1.502194797</v>
      </c>
      <c r="AK17" s="1">
        <f t="shared" si="8"/>
        <v>0.5021947966</v>
      </c>
      <c r="AL17" s="1">
        <f t="shared" si="9"/>
        <v>1.11571465</v>
      </c>
      <c r="AM17" s="1">
        <f t="shared" si="10"/>
        <v>0.1157146504</v>
      </c>
      <c r="AO17" s="1">
        <f t="shared" si="11"/>
        <v>-128115.4337</v>
      </c>
      <c r="AP17" s="1">
        <f t="shared" si="12"/>
        <v>-103.9959</v>
      </c>
      <c r="AQ17" s="1">
        <f t="shared" si="13"/>
        <v>-9.99</v>
      </c>
      <c r="AR17" s="1">
        <v>-999.0</v>
      </c>
      <c r="AT17" s="1">
        <f t="shared" si="14"/>
        <v>-0.150151665</v>
      </c>
      <c r="AU17" s="1">
        <f t="shared" si="15"/>
        <v>0.30030333</v>
      </c>
      <c r="AV17" s="1">
        <f t="shared" si="16"/>
        <v>0.3750057358</v>
      </c>
      <c r="AW17" s="1">
        <f t="shared" si="17"/>
        <v>1.43490935</v>
      </c>
      <c r="AX17" s="1">
        <f t="shared" si="21"/>
        <v>8.751986295</v>
      </c>
      <c r="AY17" s="1" t="str">
        <f t="shared" si="18"/>
        <v>SUB-VERTICAL</v>
      </c>
      <c r="AZ17" s="1" t="str">
        <f t="shared" si="19"/>
        <v>1</v>
      </c>
      <c r="BA17" s="1">
        <f t="shared" si="20"/>
        <v>1.341</v>
      </c>
    </row>
    <row r="18">
      <c r="A18" s="1">
        <v>5575.9731</v>
      </c>
      <c r="B18" s="1">
        <v>115.9625</v>
      </c>
      <c r="C18" s="1">
        <v>134.9199</v>
      </c>
      <c r="D18" s="1">
        <v>153.1231</v>
      </c>
      <c r="E18" s="1">
        <v>131.8428</v>
      </c>
      <c r="F18" s="1">
        <v>126.833</v>
      </c>
      <c r="G18" s="1">
        <v>132.1896</v>
      </c>
      <c r="H18" s="1">
        <v>90.3795</v>
      </c>
      <c r="I18" s="1">
        <f t="shared" si="1"/>
        <v>115.9871036</v>
      </c>
      <c r="J18" s="1">
        <f t="shared" si="2"/>
        <v>0.9056842668</v>
      </c>
      <c r="K18" s="1">
        <f t="shared" si="3"/>
        <v>1.025572447</v>
      </c>
      <c r="L18" s="1">
        <f t="shared" si="4"/>
        <v>128.56905</v>
      </c>
      <c r="M18" s="1">
        <v>114.6388</v>
      </c>
      <c r="N18" s="1">
        <v>118.0813</v>
      </c>
      <c r="O18" s="1">
        <v>134.6887</v>
      </c>
      <c r="P18" s="1">
        <v>125.0743</v>
      </c>
      <c r="Q18" s="1">
        <v>133.6515</v>
      </c>
      <c r="R18" s="1">
        <v>2.4696</v>
      </c>
      <c r="S18" s="1">
        <v>0.2124</v>
      </c>
      <c r="T18" s="1">
        <v>27.8408</v>
      </c>
      <c r="U18" s="1">
        <v>-999.0</v>
      </c>
      <c r="V18" s="1">
        <v>4451.2808</v>
      </c>
      <c r="X18" s="13">
        <v>114.6388</v>
      </c>
      <c r="Y18" s="1">
        <v>2408.386</v>
      </c>
      <c r="Z18" s="1">
        <v>-999.0</v>
      </c>
      <c r="AA18" s="1">
        <v>-999.0</v>
      </c>
      <c r="AB18" s="1">
        <f t="shared" si="5"/>
        <v>-2189.027713</v>
      </c>
      <c r="AC18" s="1">
        <v>461.0509</v>
      </c>
      <c r="AD18" s="1">
        <v>0.1041</v>
      </c>
      <c r="AE18" s="1">
        <v>0.1041</v>
      </c>
      <c r="AF18" s="1">
        <v>0.1122</v>
      </c>
      <c r="AG18" s="1">
        <v>0.1122</v>
      </c>
      <c r="AH18" s="1">
        <v>-999.0</v>
      </c>
      <c r="AI18" s="1" t="str">
        <f t="shared" si="6"/>
        <v>#NUM!</v>
      </c>
      <c r="AJ18" s="1">
        <f t="shared" si="7"/>
        <v>1.462606011</v>
      </c>
      <c r="AK18" s="1">
        <f t="shared" si="8"/>
        <v>0.4626060113</v>
      </c>
      <c r="AL18" s="1">
        <f t="shared" si="9"/>
        <v>1.093741511</v>
      </c>
      <c r="AM18" s="1">
        <f t="shared" si="10"/>
        <v>0.09374151126</v>
      </c>
      <c r="AO18" s="1">
        <f t="shared" si="11"/>
        <v>-124432.9533</v>
      </c>
      <c r="AP18" s="1">
        <f t="shared" si="12"/>
        <v>-103.9959</v>
      </c>
      <c r="AQ18" s="1">
        <f t="shared" si="13"/>
        <v>-9.99</v>
      </c>
      <c r="AR18" s="1">
        <v>-999.0</v>
      </c>
      <c r="AT18" s="1">
        <f t="shared" si="14"/>
        <v>-0.221659953</v>
      </c>
      <c r="AU18" s="1">
        <f t="shared" si="15"/>
        <v>0.443319906</v>
      </c>
      <c r="AV18" s="1">
        <f t="shared" si="16"/>
        <v>0.3404772768</v>
      </c>
      <c r="AW18" s="1">
        <f t="shared" si="17"/>
        <v>1.47878114</v>
      </c>
      <c r="AX18" s="1">
        <f t="shared" si="21"/>
        <v>9.568320489</v>
      </c>
      <c r="AY18" s="1" t="str">
        <f t="shared" si="18"/>
        <v>SUB-VERTICAL</v>
      </c>
      <c r="AZ18" s="1" t="str">
        <f t="shared" si="19"/>
        <v>1</v>
      </c>
      <c r="BA18" s="1">
        <f t="shared" si="20"/>
        <v>1.341</v>
      </c>
    </row>
    <row r="19">
      <c r="A19" s="1">
        <v>5576.0493</v>
      </c>
      <c r="B19" s="1">
        <v>107.6091</v>
      </c>
      <c r="C19" s="1">
        <v>132.4768</v>
      </c>
      <c r="D19" s="1">
        <v>146.3292</v>
      </c>
      <c r="E19" s="1">
        <v>129.5309</v>
      </c>
      <c r="F19" s="1">
        <v>124.8763</v>
      </c>
      <c r="G19" s="1">
        <v>128.3608</v>
      </c>
      <c r="H19" s="1">
        <v>87.5612</v>
      </c>
      <c r="I19" s="1">
        <f t="shared" si="1"/>
        <v>107.6344069</v>
      </c>
      <c r="J19" s="1">
        <f t="shared" si="2"/>
        <v>0.8794516137</v>
      </c>
      <c r="K19" s="1">
        <f t="shared" si="3"/>
        <v>0.9969825632</v>
      </c>
      <c r="L19" s="1">
        <f t="shared" si="4"/>
        <v>123.56095</v>
      </c>
      <c r="M19" s="1">
        <v>110.0984</v>
      </c>
      <c r="N19" s="1">
        <v>115.2661</v>
      </c>
      <c r="O19" s="1">
        <v>129.5861</v>
      </c>
      <c r="P19" s="1">
        <v>120.4453</v>
      </c>
      <c r="Q19" s="1">
        <v>132.5767</v>
      </c>
      <c r="R19" s="1">
        <v>2.4793</v>
      </c>
      <c r="S19" s="1">
        <v>0.2034</v>
      </c>
      <c r="T19" s="1">
        <v>29.8867</v>
      </c>
      <c r="U19" s="1">
        <v>-999.0</v>
      </c>
      <c r="V19" s="1">
        <v>4558.6289</v>
      </c>
      <c r="X19" s="13">
        <v>110.0984</v>
      </c>
      <c r="Y19" s="1">
        <v>2492.4656</v>
      </c>
      <c r="Z19" s="1">
        <v>-999.0</v>
      </c>
      <c r="AA19" s="1">
        <v>-999.0</v>
      </c>
      <c r="AB19" s="1">
        <f t="shared" si="5"/>
        <v>-2187.718086</v>
      </c>
      <c r="AC19" s="1">
        <v>-999.0</v>
      </c>
      <c r="AD19" s="1">
        <v>0.1145</v>
      </c>
      <c r="AE19" s="1">
        <v>0.1145</v>
      </c>
      <c r="AF19" s="1">
        <v>0.1213</v>
      </c>
      <c r="AG19" s="1">
        <v>0.1213</v>
      </c>
      <c r="AH19" s="1">
        <v>-999.0</v>
      </c>
      <c r="AI19" s="1" t="str">
        <f t="shared" si="6"/>
        <v>#NUM!</v>
      </c>
      <c r="AJ19" s="1">
        <f t="shared" si="7"/>
        <v>1.46595524</v>
      </c>
      <c r="AK19" s="1">
        <f t="shared" si="8"/>
        <v>0.4659552404</v>
      </c>
      <c r="AL19" s="1">
        <f t="shared" si="9"/>
        <v>1.160462266</v>
      </c>
      <c r="AM19" s="1">
        <f t="shared" si="10"/>
        <v>0.1604622657</v>
      </c>
      <c r="AO19" s="1">
        <f t="shared" si="11"/>
        <v>-119732.9815</v>
      </c>
      <c r="AP19" s="1">
        <f t="shared" si="12"/>
        <v>-114.3855</v>
      </c>
      <c r="AQ19" s="1">
        <f t="shared" si="13"/>
        <v>-9.99</v>
      </c>
      <c r="AR19" s="1">
        <v>-999.0</v>
      </c>
      <c r="AT19" s="1">
        <f t="shared" si="14"/>
        <v>-0.3415637083</v>
      </c>
      <c r="AU19" s="1">
        <f t="shared" si="15"/>
        <v>0.6831274166</v>
      </c>
      <c r="AV19" s="1">
        <f t="shared" si="16"/>
        <v>0.3568525021</v>
      </c>
      <c r="AW19" s="1">
        <f t="shared" si="17"/>
        <v>1.514103279</v>
      </c>
      <c r="AX19" s="1">
        <f t="shared" si="21"/>
        <v>9.160757685</v>
      </c>
      <c r="AY19" s="1" t="str">
        <f t="shared" si="18"/>
        <v>SUB-VERTICAL</v>
      </c>
      <c r="AZ19" s="1" t="str">
        <f t="shared" si="19"/>
        <v>1</v>
      </c>
      <c r="BA19" s="1">
        <f t="shared" si="20"/>
        <v>1.34135</v>
      </c>
    </row>
    <row r="20">
      <c r="A20" s="1">
        <v>5576.1255</v>
      </c>
      <c r="B20" s="1">
        <v>107.2979</v>
      </c>
      <c r="C20" s="1">
        <v>125.2765</v>
      </c>
      <c r="D20" s="1">
        <v>135.2405</v>
      </c>
      <c r="E20" s="1">
        <v>126.9248</v>
      </c>
      <c r="F20" s="1">
        <v>122.6799</v>
      </c>
      <c r="G20" s="1">
        <v>125.9829</v>
      </c>
      <c r="H20" s="1">
        <v>86.1738</v>
      </c>
      <c r="I20" s="1">
        <f t="shared" si="1"/>
        <v>107.3242579</v>
      </c>
      <c r="J20" s="1">
        <f t="shared" si="2"/>
        <v>0.8631596617</v>
      </c>
      <c r="K20" s="1">
        <f t="shared" si="3"/>
        <v>1.005103377</v>
      </c>
      <c r="L20" s="1">
        <f t="shared" si="4"/>
        <v>118.0398833</v>
      </c>
      <c r="M20" s="1">
        <v>106.4133</v>
      </c>
      <c r="N20" s="1">
        <v>111.3804</v>
      </c>
      <c r="O20" s="1">
        <v>122.6307</v>
      </c>
      <c r="P20" s="1">
        <v>114.0068</v>
      </c>
      <c r="Q20" s="1">
        <v>127.8098</v>
      </c>
      <c r="R20" s="1">
        <v>2.4793</v>
      </c>
      <c r="S20" s="1">
        <v>0.2034</v>
      </c>
      <c r="T20" s="1">
        <v>29.8867</v>
      </c>
      <c r="U20" s="1">
        <v>-999.0</v>
      </c>
      <c r="V20" s="1">
        <v>4558.6289</v>
      </c>
      <c r="X20" s="13">
        <v>106.4133</v>
      </c>
      <c r="Y20" s="1">
        <v>2492.4656</v>
      </c>
      <c r="Z20" s="1">
        <v>-999.0</v>
      </c>
      <c r="AA20" s="1">
        <v>-999.0</v>
      </c>
      <c r="AB20" s="1">
        <f t="shared" si="5"/>
        <v>-2187.718086</v>
      </c>
      <c r="AC20" s="1">
        <v>-999.0</v>
      </c>
      <c r="AD20" s="1">
        <v>0.1145</v>
      </c>
      <c r="AE20" s="1">
        <v>0.1145</v>
      </c>
      <c r="AF20" s="1">
        <v>0.1213</v>
      </c>
      <c r="AG20" s="1">
        <v>0.1213</v>
      </c>
      <c r="AH20" s="1">
        <v>-999.0</v>
      </c>
      <c r="AI20" s="1" t="str">
        <f t="shared" si="6"/>
        <v>#NUM!</v>
      </c>
      <c r="AJ20" s="1">
        <f t="shared" si="7"/>
        <v>1.461962917</v>
      </c>
      <c r="AK20" s="1">
        <f t="shared" si="8"/>
        <v>0.4619629168</v>
      </c>
      <c r="AL20" s="1">
        <f t="shared" si="9"/>
        <v>1.143357885</v>
      </c>
      <c r="AM20" s="1">
        <f t="shared" si="10"/>
        <v>0.1433578849</v>
      </c>
      <c r="AO20" s="1">
        <f t="shared" si="11"/>
        <v>-117201.541</v>
      </c>
      <c r="AP20" s="1">
        <f t="shared" si="12"/>
        <v>-114.3855</v>
      </c>
      <c r="AQ20" s="1">
        <f t="shared" si="13"/>
        <v>-9.99</v>
      </c>
      <c r="AR20" s="1">
        <v>-999.0</v>
      </c>
      <c r="AT20" s="1">
        <f t="shared" si="14"/>
        <v>-0.2819540262</v>
      </c>
      <c r="AU20" s="1">
        <f t="shared" si="15"/>
        <v>0.5639080524</v>
      </c>
      <c r="AV20" s="1">
        <f t="shared" si="16"/>
        <v>0.3550513025</v>
      </c>
      <c r="AW20" s="1">
        <f t="shared" si="17"/>
        <v>1.483163096</v>
      </c>
      <c r="AX20" s="1">
        <f t="shared" si="21"/>
        <v>9.20368327</v>
      </c>
      <c r="AY20" s="1" t="str">
        <f t="shared" si="18"/>
        <v>SUB-VERTICAL</v>
      </c>
      <c r="AZ20" s="1" t="str">
        <f t="shared" si="19"/>
        <v>1</v>
      </c>
      <c r="BA20" s="1">
        <f t="shared" si="20"/>
        <v>1.34135</v>
      </c>
    </row>
    <row r="21" ht="15.75" customHeight="1">
      <c r="A21" s="1">
        <v>5576.2017</v>
      </c>
      <c r="B21" s="1">
        <v>106.5888</v>
      </c>
      <c r="C21" s="1">
        <v>112.6309</v>
      </c>
      <c r="D21" s="1">
        <v>121.693</v>
      </c>
      <c r="E21" s="1">
        <v>115.4466</v>
      </c>
      <c r="F21" s="1">
        <v>111.8992</v>
      </c>
      <c r="G21" s="1">
        <v>115.2712</v>
      </c>
      <c r="H21" s="1">
        <v>85.0474</v>
      </c>
      <c r="I21" s="1">
        <f t="shared" si="1"/>
        <v>106.6167354</v>
      </c>
      <c r="J21" s="1">
        <f t="shared" si="2"/>
        <v>0.7897694845</v>
      </c>
      <c r="K21" s="1">
        <f t="shared" si="3"/>
        <v>0.9959687969</v>
      </c>
      <c r="L21" s="1">
        <f t="shared" si="4"/>
        <v>111.3237167</v>
      </c>
      <c r="M21" s="1">
        <v>103.2692</v>
      </c>
      <c r="N21" s="1">
        <v>106.6851</v>
      </c>
      <c r="O21" s="1">
        <v>117.0753</v>
      </c>
      <c r="P21" s="1">
        <v>107.0333</v>
      </c>
      <c r="Q21" s="1">
        <v>122.3071</v>
      </c>
      <c r="R21" s="1">
        <v>2.4867</v>
      </c>
      <c r="S21" s="1">
        <v>0.1878</v>
      </c>
      <c r="T21" s="1">
        <v>31.9041</v>
      </c>
      <c r="U21" s="1">
        <v>-999.0</v>
      </c>
      <c r="V21" s="1">
        <v>4640.0552</v>
      </c>
      <c r="X21" s="13">
        <v>103.2692</v>
      </c>
      <c r="Y21" s="1">
        <v>2577.0005</v>
      </c>
      <c r="Z21" s="1">
        <v>-999.0</v>
      </c>
      <c r="AA21" s="1">
        <v>-999.0</v>
      </c>
      <c r="AB21" s="1">
        <f t="shared" si="5"/>
        <v>-2180.269383</v>
      </c>
      <c r="AC21" s="1">
        <v>426.6025</v>
      </c>
      <c r="AD21" s="1">
        <v>0.1278</v>
      </c>
      <c r="AE21" s="1">
        <v>0.1278</v>
      </c>
      <c r="AF21" s="1">
        <v>0.1337</v>
      </c>
      <c r="AG21" s="1">
        <v>0.1337</v>
      </c>
      <c r="AH21" s="1">
        <v>-999.0</v>
      </c>
      <c r="AI21" s="1" t="str">
        <f t="shared" si="6"/>
        <v>#NUM!</v>
      </c>
      <c r="AJ21" s="1">
        <f t="shared" si="7"/>
        <v>1.355375943</v>
      </c>
      <c r="AK21" s="1">
        <f t="shared" si="8"/>
        <v>0.3553759433</v>
      </c>
      <c r="AL21" s="1">
        <f t="shared" si="9"/>
        <v>1.04982137</v>
      </c>
      <c r="AM21" s="1">
        <f t="shared" si="10"/>
        <v>0.0498213696</v>
      </c>
      <c r="AO21" s="1">
        <f t="shared" si="11"/>
        <v>-114104.9494</v>
      </c>
      <c r="AP21" s="1">
        <f t="shared" si="12"/>
        <v>-127.6722</v>
      </c>
      <c r="AQ21" s="1">
        <f t="shared" si="13"/>
        <v>-9.99</v>
      </c>
      <c r="AR21" s="1">
        <v>-999.0</v>
      </c>
      <c r="AT21" s="1">
        <f t="shared" si="14"/>
        <v>-0.2197266133</v>
      </c>
      <c r="AU21" s="1">
        <f t="shared" si="15"/>
        <v>0.4394532266</v>
      </c>
      <c r="AV21" s="1">
        <f t="shared" si="16"/>
        <v>0.2752513086</v>
      </c>
      <c r="AW21" s="1">
        <f t="shared" si="17"/>
        <v>1.438105104</v>
      </c>
      <c r="AX21" s="1">
        <f t="shared" si="21"/>
        <v>11.69025288</v>
      </c>
      <c r="AY21" s="1" t="str">
        <f t="shared" si="18"/>
        <v>SUB-VERTICAL</v>
      </c>
      <c r="AZ21" s="1" t="str">
        <f t="shared" si="19"/>
        <v>1</v>
      </c>
      <c r="BA21" s="1">
        <f t="shared" si="20"/>
        <v>1.33725</v>
      </c>
    </row>
    <row r="22" ht="15.75" customHeight="1">
      <c r="A22" s="1">
        <v>5576.2779</v>
      </c>
      <c r="B22" s="1">
        <v>98.1512</v>
      </c>
      <c r="C22" s="1">
        <v>99.2429</v>
      </c>
      <c r="D22" s="1">
        <v>108.0141</v>
      </c>
      <c r="E22" s="1">
        <v>105.6345</v>
      </c>
      <c r="F22" s="1">
        <v>102.5756</v>
      </c>
      <c r="G22" s="1">
        <v>105.6312</v>
      </c>
      <c r="H22" s="1">
        <v>85.5036</v>
      </c>
      <c r="I22" s="1">
        <f t="shared" si="1"/>
        <v>98.180845</v>
      </c>
      <c r="J22" s="1">
        <f t="shared" si="2"/>
        <v>0.7237219563</v>
      </c>
      <c r="K22" s="1">
        <f t="shared" si="3"/>
        <v>1.033897398</v>
      </c>
      <c r="L22" s="1">
        <f t="shared" si="4"/>
        <v>103.9230333</v>
      </c>
      <c r="M22" s="1">
        <v>100.8109</v>
      </c>
      <c r="N22" s="1">
        <v>103.6361</v>
      </c>
      <c r="O22" s="1">
        <v>113.683</v>
      </c>
      <c r="P22" s="1">
        <v>102.4052</v>
      </c>
      <c r="Q22" s="1">
        <v>118.0653</v>
      </c>
      <c r="R22" s="1">
        <v>2.4867</v>
      </c>
      <c r="S22" s="1">
        <v>0.1878</v>
      </c>
      <c r="T22" s="1">
        <v>31.9041</v>
      </c>
      <c r="U22" s="1">
        <v>-999.0</v>
      </c>
      <c r="V22" s="1">
        <v>4640.0552</v>
      </c>
      <c r="X22" s="13">
        <v>100.8109</v>
      </c>
      <c r="Y22" s="1">
        <v>2577.0005</v>
      </c>
      <c r="Z22" s="1">
        <v>-999.0</v>
      </c>
      <c r="AA22" s="1">
        <v>-999.0</v>
      </c>
      <c r="AB22" s="1">
        <f t="shared" si="5"/>
        <v>-2180.269383</v>
      </c>
      <c r="AC22" s="1">
        <v>426.6025</v>
      </c>
      <c r="AD22" s="1">
        <v>0.1278</v>
      </c>
      <c r="AE22" s="1">
        <v>0.1278</v>
      </c>
      <c r="AF22" s="1">
        <v>0.1337</v>
      </c>
      <c r="AG22" s="1">
        <v>0.1337</v>
      </c>
      <c r="AH22" s="1">
        <v>-999.0</v>
      </c>
      <c r="AI22" s="1" t="str">
        <f t="shared" si="6"/>
        <v>#NUM!</v>
      </c>
      <c r="AJ22" s="1">
        <f t="shared" si="7"/>
        <v>1.235400615</v>
      </c>
      <c r="AK22" s="1">
        <f t="shared" si="8"/>
        <v>0.2354006147</v>
      </c>
      <c r="AL22" s="1">
        <f t="shared" si="9"/>
        <v>1.045077391</v>
      </c>
      <c r="AM22" s="1">
        <f t="shared" si="10"/>
        <v>0.0450773908</v>
      </c>
      <c r="AO22" s="1">
        <f t="shared" si="11"/>
        <v>-107784.2495</v>
      </c>
      <c r="AP22" s="1">
        <f t="shared" si="12"/>
        <v>-127.6722</v>
      </c>
      <c r="AQ22" s="1">
        <f t="shared" si="13"/>
        <v>-9.99</v>
      </c>
      <c r="AR22" s="1">
        <v>-999.0</v>
      </c>
      <c r="AT22" s="1">
        <f t="shared" si="14"/>
        <v>-0.3230506808</v>
      </c>
      <c r="AU22" s="1">
        <f t="shared" si="15"/>
        <v>0.6461013617</v>
      </c>
      <c r="AV22" s="1">
        <f t="shared" si="16"/>
        <v>0.1822930742</v>
      </c>
      <c r="AW22" s="1">
        <f t="shared" si="17"/>
        <v>1.380822562</v>
      </c>
      <c r="AX22" s="1">
        <f t="shared" si="21"/>
        <v>17.41414797</v>
      </c>
      <c r="AY22" s="1" t="str">
        <f t="shared" si="18"/>
        <v>SUB-VERTICAL</v>
      </c>
      <c r="AZ22" s="1" t="str">
        <f t="shared" si="19"/>
        <v>1</v>
      </c>
      <c r="BA22" s="1">
        <f t="shared" si="20"/>
        <v>1.33725</v>
      </c>
    </row>
    <row r="23" ht="15.75" customHeight="1">
      <c r="A23" s="1">
        <v>5576.3541</v>
      </c>
      <c r="B23" s="1">
        <v>88.3386</v>
      </c>
      <c r="C23" s="1">
        <v>86.0355</v>
      </c>
      <c r="D23" s="1">
        <v>93.8654</v>
      </c>
      <c r="E23" s="1">
        <v>100.8344</v>
      </c>
      <c r="F23" s="1">
        <v>98.0166</v>
      </c>
      <c r="G23" s="1">
        <v>101.1253</v>
      </c>
      <c r="H23" s="1">
        <v>88.0405</v>
      </c>
      <c r="I23" s="1">
        <f t="shared" si="1"/>
        <v>88.37007103</v>
      </c>
      <c r="J23" s="1">
        <f t="shared" si="2"/>
        <v>0.692850218</v>
      </c>
      <c r="K23" s="1">
        <f t="shared" si="3"/>
        <v>0.9947104261</v>
      </c>
      <c r="L23" s="1">
        <f t="shared" si="4"/>
        <v>96.90403333</v>
      </c>
      <c r="M23" s="1">
        <v>99.3898</v>
      </c>
      <c r="N23" s="1">
        <v>102.1813</v>
      </c>
      <c r="O23" s="1">
        <v>111.6136</v>
      </c>
      <c r="P23" s="1">
        <v>100.3092</v>
      </c>
      <c r="Q23" s="1">
        <v>115.0051</v>
      </c>
      <c r="R23" s="1">
        <v>2.4871</v>
      </c>
      <c r="S23" s="1">
        <v>0.1779</v>
      </c>
      <c r="T23" s="1">
        <v>33.3428</v>
      </c>
      <c r="U23" s="1">
        <v>-999.0</v>
      </c>
      <c r="V23" s="1">
        <v>4593.8486</v>
      </c>
      <c r="X23" s="13">
        <v>99.3898</v>
      </c>
      <c r="Y23" s="1">
        <v>2605.8374</v>
      </c>
      <c r="Z23" s="1">
        <v>-999.0</v>
      </c>
      <c r="AA23" s="1">
        <v>-999.0</v>
      </c>
      <c r="AB23" s="1">
        <f t="shared" si="5"/>
        <v>-2174.017208</v>
      </c>
      <c r="AC23" s="1">
        <v>354.5156</v>
      </c>
      <c r="AD23" s="1">
        <v>0.1461</v>
      </c>
      <c r="AE23" s="1">
        <v>0.1461</v>
      </c>
      <c r="AF23" s="1">
        <v>0.1467</v>
      </c>
      <c r="AG23" s="1">
        <v>0.1427</v>
      </c>
      <c r="AH23" s="1">
        <v>-999.0</v>
      </c>
      <c r="AI23" s="1" t="str">
        <f t="shared" si="6"/>
        <v>#NUM!</v>
      </c>
      <c r="AJ23" s="1">
        <f t="shared" si="7"/>
        <v>1.148622509</v>
      </c>
      <c r="AK23" s="1">
        <f t="shared" si="8"/>
        <v>0.148622509</v>
      </c>
      <c r="AL23" s="1">
        <f t="shared" si="9"/>
        <v>1.109555732</v>
      </c>
      <c r="AM23" s="1">
        <f t="shared" si="10"/>
        <v>0.1095557321</v>
      </c>
      <c r="AO23" s="1">
        <f t="shared" si="11"/>
        <v>-101367.1394</v>
      </c>
      <c r="AP23" s="1">
        <f t="shared" si="12"/>
        <v>-145.9539</v>
      </c>
      <c r="AQ23" s="1">
        <f t="shared" si="13"/>
        <v>-9.99</v>
      </c>
      <c r="AR23" s="1">
        <v>-999.0</v>
      </c>
      <c r="AT23" s="1">
        <f t="shared" si="14"/>
        <v>-0.5310141536</v>
      </c>
      <c r="AU23" s="1">
        <f t="shared" si="15"/>
        <v>1.062028307</v>
      </c>
      <c r="AV23" s="1">
        <f t="shared" si="16"/>
        <v>0.1073914551</v>
      </c>
      <c r="AW23" s="1">
        <f t="shared" si="17"/>
        <v>1.306274953</v>
      </c>
      <c r="AX23" s="1">
        <f t="shared" si="21"/>
        <v>29.35088479</v>
      </c>
      <c r="AY23" s="1" t="str">
        <f t="shared" si="18"/>
        <v>SUB-VERTICAL</v>
      </c>
      <c r="AZ23" s="1" t="str">
        <f t="shared" si="19"/>
        <v>1</v>
      </c>
      <c r="BA23" s="1">
        <f t="shared" si="20"/>
        <v>1.3325</v>
      </c>
    </row>
    <row r="24" ht="15.75" customHeight="1">
      <c r="A24" s="1">
        <v>5576.4303</v>
      </c>
      <c r="B24" s="1">
        <v>85.3061</v>
      </c>
      <c r="C24" s="1">
        <v>78.6694</v>
      </c>
      <c r="D24" s="1">
        <v>86.7631</v>
      </c>
      <c r="E24" s="1">
        <v>90.5188</v>
      </c>
      <c r="F24" s="1">
        <v>88.0732</v>
      </c>
      <c r="G24" s="1">
        <v>90.8582</v>
      </c>
      <c r="H24" s="1">
        <v>87.1258</v>
      </c>
      <c r="I24" s="1">
        <f t="shared" si="1"/>
        <v>85.33870423</v>
      </c>
      <c r="J24" s="1">
        <f t="shared" si="2"/>
        <v>0.6225061748</v>
      </c>
      <c r="K24" s="1">
        <f t="shared" si="3"/>
        <v>1.04120612</v>
      </c>
      <c r="L24" s="1">
        <f t="shared" si="4"/>
        <v>93.75731667</v>
      </c>
      <c r="M24" s="1">
        <v>99.1989</v>
      </c>
      <c r="N24" s="1">
        <v>101.9155</v>
      </c>
      <c r="O24" s="1">
        <v>110.6909</v>
      </c>
      <c r="P24" s="1">
        <v>100.3245</v>
      </c>
      <c r="Q24" s="1">
        <v>112.5087</v>
      </c>
      <c r="R24" s="1">
        <v>2.4871</v>
      </c>
      <c r="S24" s="1">
        <v>0.1779</v>
      </c>
      <c r="T24" s="1">
        <v>33.3428</v>
      </c>
      <c r="U24" s="1">
        <v>-999.0</v>
      </c>
      <c r="V24" s="1">
        <v>4593.8486</v>
      </c>
      <c r="X24" s="13">
        <v>99.1989</v>
      </c>
      <c r="Y24" s="1">
        <v>2605.8374</v>
      </c>
      <c r="Z24" s="1">
        <v>-999.0</v>
      </c>
      <c r="AA24" s="1">
        <v>-999.0</v>
      </c>
      <c r="AB24" s="1">
        <f t="shared" si="5"/>
        <v>-2174.017208</v>
      </c>
      <c r="AC24" s="1">
        <v>354.5156</v>
      </c>
      <c r="AD24" s="1">
        <v>0.1461</v>
      </c>
      <c r="AE24" s="1">
        <v>0.1461</v>
      </c>
      <c r="AF24" s="1">
        <v>0.1467</v>
      </c>
      <c r="AG24" s="1">
        <v>0.1427</v>
      </c>
      <c r="AH24" s="1">
        <v>-999.0</v>
      </c>
      <c r="AI24" s="1" t="str">
        <f t="shared" si="6"/>
        <v>#NUM!</v>
      </c>
      <c r="AJ24" s="1">
        <f t="shared" si="7"/>
        <v>1.042839205</v>
      </c>
      <c r="AK24" s="1">
        <f t="shared" si="8"/>
        <v>0.04283920492</v>
      </c>
      <c r="AL24" s="1">
        <f t="shared" si="9"/>
        <v>1.032437305</v>
      </c>
      <c r="AM24" s="1">
        <f t="shared" si="10"/>
        <v>0.03243730519</v>
      </c>
      <c r="AO24" s="1">
        <f t="shared" si="11"/>
        <v>-98610.97442</v>
      </c>
      <c r="AP24" s="1">
        <f t="shared" si="12"/>
        <v>-145.9539</v>
      </c>
      <c r="AQ24" s="1">
        <f t="shared" si="13"/>
        <v>-9.99</v>
      </c>
      <c r="AR24" s="1">
        <v>-999.0</v>
      </c>
      <c r="AT24" s="1">
        <f t="shared" si="14"/>
        <v>-0.5715951184</v>
      </c>
      <c r="AU24" s="1">
        <f t="shared" si="15"/>
        <v>1.143190237</v>
      </c>
      <c r="AV24" s="1">
        <f t="shared" si="16"/>
        <v>0.01081528835</v>
      </c>
      <c r="AW24" s="1">
        <f t="shared" si="17"/>
        <v>1.291336206</v>
      </c>
      <c r="AX24" s="1">
        <f t="shared" si="21"/>
        <v>290.341073</v>
      </c>
      <c r="AY24" s="1" t="str">
        <f t="shared" si="18"/>
        <v>MERGULHO</v>
      </c>
      <c r="AZ24" s="1" t="str">
        <f t="shared" si="19"/>
        <v>3</v>
      </c>
      <c r="BA24" s="1">
        <f t="shared" si="20"/>
        <v>1.3325</v>
      </c>
    </row>
    <row r="25" ht="15.75" customHeight="1">
      <c r="A25" s="1">
        <v>5576.5065</v>
      </c>
      <c r="B25" s="1">
        <v>88.7999</v>
      </c>
      <c r="C25" s="1">
        <v>77.9176</v>
      </c>
      <c r="D25" s="1">
        <v>87.039</v>
      </c>
      <c r="E25" s="1">
        <v>89.2507</v>
      </c>
      <c r="F25" s="1">
        <v>86.9296</v>
      </c>
      <c r="G25" s="1">
        <v>89.6627</v>
      </c>
      <c r="H25" s="1">
        <v>88.9456</v>
      </c>
      <c r="I25" s="1">
        <f t="shared" si="1"/>
        <v>88.83238972</v>
      </c>
      <c r="J25" s="1">
        <f t="shared" si="2"/>
        <v>0.6143153221</v>
      </c>
      <c r="K25" s="1">
        <f t="shared" si="3"/>
        <v>1.039589843</v>
      </c>
      <c r="L25" s="1">
        <f t="shared" si="4"/>
        <v>94.76118333</v>
      </c>
      <c r="M25" s="1">
        <v>100.5518</v>
      </c>
      <c r="N25" s="1">
        <v>102.981</v>
      </c>
      <c r="O25" s="1">
        <v>111.2778</v>
      </c>
      <c r="P25" s="1">
        <v>102.5584</v>
      </c>
      <c r="Q25" s="1">
        <v>110.9024</v>
      </c>
      <c r="R25" s="1">
        <v>2.4861</v>
      </c>
      <c r="S25" s="1">
        <v>0.1806</v>
      </c>
      <c r="T25" s="1">
        <v>34.541</v>
      </c>
      <c r="U25" s="1">
        <v>-999.0</v>
      </c>
      <c r="V25" s="1">
        <v>4522.4727</v>
      </c>
      <c r="X25" s="13">
        <v>100.5518</v>
      </c>
      <c r="Y25" s="1">
        <v>2611.5369</v>
      </c>
      <c r="Z25" s="1">
        <v>-999.0</v>
      </c>
      <c r="AA25" s="1">
        <v>-999.0</v>
      </c>
      <c r="AB25" s="1">
        <f t="shared" si="5"/>
        <v>-2176.931446</v>
      </c>
      <c r="AC25" s="1">
        <v>343.8899</v>
      </c>
      <c r="AD25" s="1">
        <v>0.1486</v>
      </c>
      <c r="AE25" s="1">
        <v>0.1486</v>
      </c>
      <c r="AF25" s="1">
        <v>0.1486</v>
      </c>
      <c r="AG25" s="1">
        <v>0.1421</v>
      </c>
      <c r="AH25" s="1">
        <v>-999.0</v>
      </c>
      <c r="AI25" s="1" t="str">
        <f t="shared" si="6"/>
        <v>#NUM!</v>
      </c>
      <c r="AJ25" s="1">
        <f t="shared" si="7"/>
        <v>1.008062231</v>
      </c>
      <c r="AK25" s="1">
        <f t="shared" si="8"/>
        <v>0.008062231296</v>
      </c>
      <c r="AL25" s="1">
        <f t="shared" si="9"/>
        <v>0.9789380393</v>
      </c>
      <c r="AM25" s="1">
        <f t="shared" si="10"/>
        <v>0.02106196066</v>
      </c>
      <c r="AO25" s="1">
        <f t="shared" si="11"/>
        <v>-99551.896</v>
      </c>
      <c r="AP25" s="1">
        <f t="shared" si="12"/>
        <v>-148.4514</v>
      </c>
      <c r="AQ25" s="1">
        <f t="shared" si="13"/>
        <v>-9.99</v>
      </c>
      <c r="AR25" s="1">
        <v>-999.0</v>
      </c>
      <c r="AT25" s="1">
        <f t="shared" si="14"/>
        <v>-0.4480196739</v>
      </c>
      <c r="AU25" s="1">
        <f t="shared" si="15"/>
        <v>0.8960393479</v>
      </c>
      <c r="AV25" s="1">
        <f t="shared" si="16"/>
        <v>-0.02292685333</v>
      </c>
      <c r="AW25" s="1">
        <f t="shared" si="17"/>
        <v>1.246856506</v>
      </c>
      <c r="AX25" s="1">
        <f t="shared" si="21"/>
        <v>-136.9812965</v>
      </c>
      <c r="AY25" s="1" t="str">
        <f t="shared" si="18"/>
        <v>SUB-HORIZONTAL</v>
      </c>
      <c r="AZ25" s="1" t="str">
        <f t="shared" si="19"/>
        <v>2</v>
      </c>
      <c r="BA25" s="1">
        <f t="shared" si="20"/>
        <v>1.33335</v>
      </c>
    </row>
    <row r="26" ht="15.75" customHeight="1">
      <c r="A26" s="1">
        <v>5576.5827</v>
      </c>
      <c r="B26" s="1">
        <v>98.3664</v>
      </c>
      <c r="C26" s="1">
        <v>89.1375</v>
      </c>
      <c r="D26" s="1">
        <v>97.7771</v>
      </c>
      <c r="E26" s="1">
        <v>98.9909</v>
      </c>
      <c r="F26" s="1">
        <v>96.3157</v>
      </c>
      <c r="G26" s="1">
        <v>98.0506</v>
      </c>
      <c r="H26" s="1">
        <v>96.9366</v>
      </c>
      <c r="I26" s="1">
        <f t="shared" si="1"/>
        <v>98.39673727</v>
      </c>
      <c r="J26" s="1">
        <f t="shared" si="2"/>
        <v>0.6717842082</v>
      </c>
      <c r="K26" s="1">
        <f t="shared" si="3"/>
        <v>1.0007514</v>
      </c>
      <c r="L26" s="1">
        <f t="shared" si="4"/>
        <v>101.38115</v>
      </c>
      <c r="M26" s="1">
        <v>103.7329</v>
      </c>
      <c r="N26" s="1">
        <v>105.5019</v>
      </c>
      <c r="O26" s="1">
        <v>113.7711</v>
      </c>
      <c r="P26" s="1">
        <v>106.9052</v>
      </c>
      <c r="Q26" s="1">
        <v>111.7205</v>
      </c>
      <c r="R26" s="1">
        <v>2.4861</v>
      </c>
      <c r="S26" s="1">
        <v>0.1806</v>
      </c>
      <c r="T26" s="1">
        <v>34.541</v>
      </c>
      <c r="U26" s="1">
        <v>-999.0</v>
      </c>
      <c r="V26" s="1">
        <v>4522.4727</v>
      </c>
      <c r="X26" s="13">
        <v>103.7329</v>
      </c>
      <c r="Y26" s="1">
        <v>2611.5369</v>
      </c>
      <c r="Z26" s="1">
        <v>-999.0</v>
      </c>
      <c r="AA26" s="1">
        <v>-999.0</v>
      </c>
      <c r="AB26" s="1">
        <f t="shared" si="5"/>
        <v>-2176.931446</v>
      </c>
      <c r="AC26" s="1">
        <v>343.8899</v>
      </c>
      <c r="AD26" s="1">
        <v>0.1486</v>
      </c>
      <c r="AE26" s="1">
        <v>0.1486</v>
      </c>
      <c r="AF26" s="1">
        <v>0.1486</v>
      </c>
      <c r="AG26" s="1">
        <v>0.1421</v>
      </c>
      <c r="AH26" s="1">
        <v>-999.0</v>
      </c>
      <c r="AI26" s="1" t="str">
        <f t="shared" si="6"/>
        <v>#NUM!</v>
      </c>
      <c r="AJ26" s="1">
        <f t="shared" si="7"/>
        <v>1.011492047</v>
      </c>
      <c r="AK26" s="1">
        <f t="shared" si="8"/>
        <v>0.01149204738</v>
      </c>
      <c r="AL26" s="1">
        <f t="shared" si="9"/>
        <v>0.9791524342</v>
      </c>
      <c r="AM26" s="1">
        <f t="shared" si="10"/>
        <v>0.02084756584</v>
      </c>
      <c r="AO26" s="1">
        <f t="shared" si="11"/>
        <v>-104728.6347</v>
      </c>
      <c r="AP26" s="1">
        <f t="shared" si="12"/>
        <v>-148.4514</v>
      </c>
      <c r="AQ26" s="1">
        <f t="shared" si="13"/>
        <v>-9.99</v>
      </c>
      <c r="AR26" s="1">
        <v>-999.0</v>
      </c>
      <c r="AT26" s="1">
        <f t="shared" si="14"/>
        <v>-0.2508892704</v>
      </c>
      <c r="AU26" s="1">
        <f t="shared" si="15"/>
        <v>0.5017785407</v>
      </c>
      <c r="AV26" s="1">
        <f t="shared" si="16"/>
        <v>-0.00642582991</v>
      </c>
      <c r="AW26" s="1">
        <f t="shared" si="17"/>
        <v>1.152511023</v>
      </c>
      <c r="AX26" s="1">
        <f t="shared" si="21"/>
        <v>-488.6595602</v>
      </c>
      <c r="AY26" s="1" t="str">
        <f t="shared" si="18"/>
        <v>SUB-HORIZONTAL</v>
      </c>
      <c r="AZ26" s="1" t="str">
        <f t="shared" si="19"/>
        <v>2</v>
      </c>
      <c r="BA26" s="1">
        <f t="shared" si="20"/>
        <v>1.33335</v>
      </c>
    </row>
    <row r="27" ht="15.75" customHeight="1">
      <c r="A27" s="1">
        <v>5576.6589</v>
      </c>
      <c r="B27" s="1">
        <v>113.7769</v>
      </c>
      <c r="C27" s="1">
        <v>122.8452</v>
      </c>
      <c r="D27" s="1">
        <v>121.1356</v>
      </c>
      <c r="E27" s="1">
        <v>114.0287</v>
      </c>
      <c r="F27" s="1">
        <v>110.9065</v>
      </c>
      <c r="G27" s="1">
        <v>108.6325</v>
      </c>
      <c r="H27" s="1">
        <v>109.4185</v>
      </c>
      <c r="I27" s="1">
        <f t="shared" si="1"/>
        <v>113.8033654</v>
      </c>
      <c r="J27" s="1">
        <f t="shared" si="2"/>
        <v>0.7442850732</v>
      </c>
      <c r="K27" s="1">
        <f t="shared" si="3"/>
        <v>0.9969628942</v>
      </c>
      <c r="L27" s="1">
        <f t="shared" si="4"/>
        <v>115.74985</v>
      </c>
      <c r="M27" s="1">
        <v>108.5415</v>
      </c>
      <c r="N27" s="1">
        <v>109.7452</v>
      </c>
      <c r="O27" s="1">
        <v>118.4547</v>
      </c>
      <c r="P27" s="1">
        <v>112.8564</v>
      </c>
      <c r="Q27" s="1">
        <v>116.1726</v>
      </c>
      <c r="R27" s="1">
        <v>2.4918</v>
      </c>
      <c r="S27" s="1">
        <v>0.1857</v>
      </c>
      <c r="T27" s="1">
        <v>35.8363</v>
      </c>
      <c r="U27" s="1">
        <v>-999.0</v>
      </c>
      <c r="V27" s="1">
        <v>4580.7485</v>
      </c>
      <c r="X27" s="13">
        <v>108.5415</v>
      </c>
      <c r="Y27" s="1">
        <v>2623.8311</v>
      </c>
      <c r="Z27" s="1">
        <v>-999.0</v>
      </c>
      <c r="AA27" s="1">
        <v>-999.0</v>
      </c>
      <c r="AB27" s="1">
        <f t="shared" si="5"/>
        <v>-2184.45631</v>
      </c>
      <c r="AC27" s="1">
        <v>323.6278</v>
      </c>
      <c r="AD27" s="1">
        <v>0.1353</v>
      </c>
      <c r="AE27" s="1">
        <v>0.1353</v>
      </c>
      <c r="AF27" s="1">
        <v>0.1383</v>
      </c>
      <c r="AG27" s="1">
        <v>0.1376</v>
      </c>
      <c r="AH27" s="1">
        <v>-999.0</v>
      </c>
      <c r="AI27" s="1" t="str">
        <f t="shared" si="6"/>
        <v>#NUM!</v>
      </c>
      <c r="AJ27" s="1">
        <f t="shared" si="7"/>
        <v>0.9928165712</v>
      </c>
      <c r="AK27" s="1">
        <f t="shared" si="8"/>
        <v>0.007183428762</v>
      </c>
      <c r="AL27" s="1">
        <f t="shared" si="9"/>
        <v>0.9747716804</v>
      </c>
      <c r="AM27" s="1">
        <f t="shared" si="10"/>
        <v>0.02522831963</v>
      </c>
      <c r="AO27" s="1">
        <f t="shared" si="11"/>
        <v>-114630.1706</v>
      </c>
      <c r="AP27" s="1">
        <f t="shared" si="12"/>
        <v>-135.1647</v>
      </c>
      <c r="AQ27" s="1">
        <f t="shared" si="13"/>
        <v>-9.99</v>
      </c>
      <c r="AR27" s="1">
        <v>-999.0</v>
      </c>
      <c r="AT27" s="1">
        <f t="shared" si="14"/>
        <v>-0.03962482459</v>
      </c>
      <c r="AU27" s="1">
        <f t="shared" si="15"/>
        <v>0.07924964917</v>
      </c>
      <c r="AV27" s="1">
        <f t="shared" si="16"/>
        <v>0.01350762679</v>
      </c>
      <c r="AW27" s="1">
        <f t="shared" si="17"/>
        <v>1.061727222</v>
      </c>
      <c r="AX27" s="1">
        <f t="shared" si="21"/>
        <v>232.4754015</v>
      </c>
      <c r="AY27" s="1" t="str">
        <f t="shared" si="18"/>
        <v>MERGULHO</v>
      </c>
      <c r="AZ27" s="1" t="str">
        <f t="shared" si="19"/>
        <v>3</v>
      </c>
      <c r="BA27" s="1">
        <f t="shared" si="20"/>
        <v>1.33875</v>
      </c>
    </row>
    <row r="28" ht="15.75" customHeight="1">
      <c r="A28" s="1">
        <v>5576.7351</v>
      </c>
      <c r="B28" s="1">
        <v>128.2065</v>
      </c>
      <c r="C28" s="1">
        <v>159.7517</v>
      </c>
      <c r="D28" s="1">
        <v>137.4979</v>
      </c>
      <c r="E28" s="1">
        <v>119.0002</v>
      </c>
      <c r="F28" s="1">
        <v>116.1821</v>
      </c>
      <c r="G28" s="1">
        <v>113.8406</v>
      </c>
      <c r="H28" s="1">
        <v>115.6339</v>
      </c>
      <c r="I28" s="1">
        <f t="shared" si="1"/>
        <v>128.2302871</v>
      </c>
      <c r="J28" s="1">
        <f t="shared" si="2"/>
        <v>0.7799678669</v>
      </c>
      <c r="K28" s="1">
        <f t="shared" si="3"/>
        <v>0.9766254924</v>
      </c>
      <c r="L28" s="1">
        <f t="shared" si="4"/>
        <v>129.8498167</v>
      </c>
      <c r="M28" s="1">
        <v>114.2472</v>
      </c>
      <c r="N28" s="1">
        <v>113.9674</v>
      </c>
      <c r="O28" s="1">
        <v>125.4282</v>
      </c>
      <c r="P28" s="1">
        <v>119.2149</v>
      </c>
      <c r="Q28" s="1">
        <v>122.1934</v>
      </c>
      <c r="R28" s="1">
        <v>2.4918</v>
      </c>
      <c r="S28" s="1">
        <v>0.1857</v>
      </c>
      <c r="T28" s="1">
        <v>35.8363</v>
      </c>
      <c r="U28" s="1">
        <v>-999.0</v>
      </c>
      <c r="V28" s="1">
        <v>4580.7485</v>
      </c>
      <c r="X28" s="13">
        <v>114.2472</v>
      </c>
      <c r="Y28" s="1">
        <v>2623.8311</v>
      </c>
      <c r="Z28" s="1">
        <v>-999.0</v>
      </c>
      <c r="AA28" s="1">
        <v>-999.0</v>
      </c>
      <c r="AB28" s="1">
        <f t="shared" si="5"/>
        <v>-2184.45631</v>
      </c>
      <c r="AC28" s="1">
        <v>323.6278</v>
      </c>
      <c r="AD28" s="1">
        <v>0.1353</v>
      </c>
      <c r="AE28" s="1">
        <v>0.1353</v>
      </c>
      <c r="AF28" s="1">
        <v>0.1383</v>
      </c>
      <c r="AG28" s="1">
        <v>0.1376</v>
      </c>
      <c r="AH28" s="1">
        <v>-999.0</v>
      </c>
      <c r="AI28" s="1" t="str">
        <f t="shared" si="6"/>
        <v>#NUM!</v>
      </c>
      <c r="AJ28" s="1">
        <f t="shared" si="7"/>
        <v>0.9844915721</v>
      </c>
      <c r="AK28" s="1">
        <f t="shared" si="8"/>
        <v>0.01550842789</v>
      </c>
      <c r="AL28" s="1">
        <f t="shared" si="9"/>
        <v>0.9062106835</v>
      </c>
      <c r="AM28" s="1">
        <f t="shared" si="10"/>
        <v>0.09378931645</v>
      </c>
      <c r="AO28" s="1">
        <f t="shared" si="11"/>
        <v>-124824.7256</v>
      </c>
      <c r="AP28" s="1">
        <f t="shared" si="12"/>
        <v>-135.1647</v>
      </c>
      <c r="AQ28" s="1">
        <f t="shared" si="13"/>
        <v>-9.99</v>
      </c>
      <c r="AR28" s="1">
        <v>-999.0</v>
      </c>
      <c r="AT28" s="1">
        <f t="shared" si="14"/>
        <v>0.08700508882</v>
      </c>
      <c r="AU28" s="1">
        <f t="shared" si="15"/>
        <v>-0.1740101776</v>
      </c>
      <c r="AV28" s="1">
        <f t="shared" si="16"/>
        <v>0.004729626366</v>
      </c>
      <c r="AW28" s="1">
        <f t="shared" si="17"/>
        <v>1.056726444</v>
      </c>
      <c r="AX28" s="1">
        <f t="shared" si="21"/>
        <v>663.9051735</v>
      </c>
      <c r="AY28" s="1" t="str">
        <f t="shared" si="18"/>
        <v>MERGULHO</v>
      </c>
      <c r="AZ28" s="1" t="str">
        <f t="shared" si="19"/>
        <v>3</v>
      </c>
      <c r="BA28" s="1">
        <f t="shared" si="20"/>
        <v>1.33875</v>
      </c>
    </row>
    <row r="29" ht="15.75" customHeight="1">
      <c r="A29" s="1">
        <v>5576.8113</v>
      </c>
      <c r="B29" s="1">
        <v>134.0016</v>
      </c>
      <c r="C29" s="1">
        <v>160.8905</v>
      </c>
      <c r="D29" s="1">
        <v>142.6561</v>
      </c>
      <c r="E29" s="1">
        <v>122.0761</v>
      </c>
      <c r="F29" s="1">
        <v>118.929</v>
      </c>
      <c r="G29" s="1">
        <v>113.9308</v>
      </c>
      <c r="H29" s="1">
        <v>121.8131</v>
      </c>
      <c r="I29" s="1">
        <f t="shared" si="1"/>
        <v>134.0249251</v>
      </c>
      <c r="J29" s="1">
        <f t="shared" si="2"/>
        <v>0.7805858635</v>
      </c>
      <c r="K29" s="1">
        <f t="shared" si="3"/>
        <v>0.9996912929</v>
      </c>
      <c r="L29" s="1">
        <f t="shared" si="4"/>
        <v>133.4808</v>
      </c>
      <c r="M29" s="1">
        <v>116.7848</v>
      </c>
      <c r="N29" s="1">
        <v>117.0016</v>
      </c>
      <c r="O29" s="1">
        <v>129.5502</v>
      </c>
      <c r="P29" s="1">
        <v>121.9235</v>
      </c>
      <c r="Q29" s="1">
        <v>123.7476</v>
      </c>
      <c r="R29" s="1">
        <v>2.4966</v>
      </c>
      <c r="S29" s="1">
        <v>0.1892</v>
      </c>
      <c r="T29" s="1">
        <v>35.9902</v>
      </c>
      <c r="U29" s="1">
        <v>-999.0</v>
      </c>
      <c r="V29" s="1">
        <v>4641.9634</v>
      </c>
      <c r="X29" s="13">
        <v>116.7848</v>
      </c>
      <c r="Y29" s="1">
        <v>2657.4827</v>
      </c>
      <c r="Z29" s="1">
        <v>-999.0</v>
      </c>
      <c r="AA29" s="1">
        <v>-999.0</v>
      </c>
      <c r="AB29" s="1">
        <f t="shared" si="5"/>
        <v>-2189.248061</v>
      </c>
      <c r="AC29" s="1">
        <v>-999.0</v>
      </c>
      <c r="AD29" s="1">
        <v>0.1282</v>
      </c>
      <c r="AE29" s="1">
        <v>0.1282</v>
      </c>
      <c r="AF29" s="1">
        <v>0.1312</v>
      </c>
      <c r="AG29" s="1">
        <v>0.1312</v>
      </c>
      <c r="AH29" s="1">
        <v>-999.0</v>
      </c>
      <c r="AI29" s="1" t="str">
        <f t="shared" si="6"/>
        <v>#NUM!</v>
      </c>
      <c r="AJ29" s="1">
        <f t="shared" si="7"/>
        <v>0.9352918528</v>
      </c>
      <c r="AK29" s="1">
        <f t="shared" si="8"/>
        <v>0.06470814715</v>
      </c>
      <c r="AL29" s="1">
        <f t="shared" si="9"/>
        <v>0.8875192535</v>
      </c>
      <c r="AM29" s="1">
        <f t="shared" si="10"/>
        <v>0.1124807465</v>
      </c>
      <c r="AO29" s="1">
        <f t="shared" si="11"/>
        <v>-128488.3627</v>
      </c>
      <c r="AP29" s="1">
        <f t="shared" si="12"/>
        <v>-128.0718</v>
      </c>
      <c r="AQ29" s="1">
        <f t="shared" si="13"/>
        <v>-9.99</v>
      </c>
      <c r="AR29" s="1">
        <v>-999.0</v>
      </c>
      <c r="AT29" s="1">
        <f t="shared" si="14"/>
        <v>0.1451786599</v>
      </c>
      <c r="AU29" s="1">
        <f t="shared" si="15"/>
        <v>-0.2903573198</v>
      </c>
      <c r="AV29" s="1">
        <f t="shared" si="16"/>
        <v>-0.02396179968</v>
      </c>
      <c r="AW29" s="1">
        <f t="shared" si="17"/>
        <v>1.015880886</v>
      </c>
      <c r="AX29" s="1">
        <f t="shared" si="21"/>
        <v>-131.0669863</v>
      </c>
      <c r="AY29" s="1" t="str">
        <f t="shared" si="18"/>
        <v>SUB-HORIZONTAL</v>
      </c>
      <c r="AZ29" s="1" t="str">
        <f t="shared" si="19"/>
        <v>2</v>
      </c>
      <c r="BA29" s="1">
        <f t="shared" si="20"/>
        <v>1.3429</v>
      </c>
    </row>
    <row r="30" ht="15.75" customHeight="1">
      <c r="A30" s="1">
        <v>5576.8875</v>
      </c>
      <c r="B30" s="1">
        <v>130.4962</v>
      </c>
      <c r="C30" s="1">
        <v>139.3424</v>
      </c>
      <c r="D30" s="1">
        <v>136.3836</v>
      </c>
      <c r="E30" s="1">
        <v>121.2787</v>
      </c>
      <c r="F30" s="1">
        <v>117.7751</v>
      </c>
      <c r="G30" s="1">
        <v>115.5339</v>
      </c>
      <c r="H30" s="1">
        <v>125.2268</v>
      </c>
      <c r="I30" s="1">
        <f t="shared" si="1"/>
        <v>130.5198703</v>
      </c>
      <c r="J30" s="1">
        <f t="shared" si="2"/>
        <v>0.7915693482</v>
      </c>
      <c r="K30" s="1">
        <f t="shared" si="3"/>
        <v>0.9936230061</v>
      </c>
      <c r="L30" s="1">
        <f t="shared" si="4"/>
        <v>129.8015667</v>
      </c>
      <c r="M30" s="1">
        <v>120.9902</v>
      </c>
      <c r="N30" s="1">
        <v>121.5276</v>
      </c>
      <c r="O30" s="1">
        <v>130.0694</v>
      </c>
      <c r="P30" s="1">
        <v>121.8884</v>
      </c>
      <c r="Q30" s="1">
        <v>123.7647</v>
      </c>
      <c r="R30" s="1">
        <v>2.4966</v>
      </c>
      <c r="S30" s="1">
        <v>0.1892</v>
      </c>
      <c r="T30" s="1">
        <v>35.9902</v>
      </c>
      <c r="U30" s="1">
        <v>-999.0</v>
      </c>
      <c r="V30" s="1">
        <v>4641.9634</v>
      </c>
      <c r="X30" s="13">
        <v>120.9902</v>
      </c>
      <c r="Y30" s="1">
        <v>2657.4827</v>
      </c>
      <c r="Z30" s="1">
        <v>-999.0</v>
      </c>
      <c r="AA30" s="1">
        <v>-999.0</v>
      </c>
      <c r="AB30" s="1">
        <f t="shared" si="5"/>
        <v>-2189.248061</v>
      </c>
      <c r="AC30" s="1">
        <v>-999.0</v>
      </c>
      <c r="AD30" s="1">
        <v>0.1282</v>
      </c>
      <c r="AE30" s="1">
        <v>0.1282</v>
      </c>
      <c r="AF30" s="1">
        <v>0.1312</v>
      </c>
      <c r="AG30" s="1">
        <v>0.1312</v>
      </c>
      <c r="AH30" s="1">
        <v>-999.0</v>
      </c>
      <c r="AI30" s="1" t="str">
        <f t="shared" si="6"/>
        <v>#NUM!</v>
      </c>
      <c r="AJ30" s="1">
        <f t="shared" si="7"/>
        <v>0.9225972396</v>
      </c>
      <c r="AK30" s="1">
        <f t="shared" si="8"/>
        <v>0.07740276043</v>
      </c>
      <c r="AL30" s="1">
        <f t="shared" si="9"/>
        <v>0.9025174679</v>
      </c>
      <c r="AM30" s="1">
        <f t="shared" si="10"/>
        <v>0.09748253206</v>
      </c>
      <c r="AO30" s="1">
        <f t="shared" si="11"/>
        <v>-126749.4399</v>
      </c>
      <c r="AP30" s="1">
        <f t="shared" si="12"/>
        <v>-128.0718</v>
      </c>
      <c r="AQ30" s="1">
        <f t="shared" si="13"/>
        <v>-9.99</v>
      </c>
      <c r="AR30" s="1">
        <v>-999.0</v>
      </c>
      <c r="AT30" s="1">
        <f t="shared" si="14"/>
        <v>0.1020242784</v>
      </c>
      <c r="AU30" s="1">
        <f t="shared" si="15"/>
        <v>-0.2040485569</v>
      </c>
      <c r="AV30" s="1">
        <f t="shared" si="16"/>
        <v>-0.06135924115</v>
      </c>
      <c r="AW30" s="1">
        <f t="shared" si="17"/>
        <v>0.9883243842</v>
      </c>
      <c r="AX30" s="1">
        <f t="shared" si="21"/>
        <v>-51.23819407</v>
      </c>
      <c r="AY30" s="1" t="str">
        <f t="shared" si="18"/>
        <v>SUB-HORIZONTAL</v>
      </c>
      <c r="AZ30" s="1" t="str">
        <f t="shared" si="19"/>
        <v>2</v>
      </c>
      <c r="BA30" s="1">
        <f t="shared" si="20"/>
        <v>1.3429</v>
      </c>
    </row>
    <row r="31" ht="15.75" customHeight="1">
      <c r="A31" s="1">
        <v>5576.9637</v>
      </c>
      <c r="B31" s="1">
        <v>129.2493</v>
      </c>
      <c r="C31" s="1">
        <v>134.2964</v>
      </c>
      <c r="D31" s="1">
        <v>136.612</v>
      </c>
      <c r="E31" s="1">
        <v>117.9398</v>
      </c>
      <c r="F31" s="1">
        <v>114.5369</v>
      </c>
      <c r="G31" s="1">
        <v>115.71</v>
      </c>
      <c r="H31" s="1">
        <v>128.3928</v>
      </c>
      <c r="I31" s="1">
        <f t="shared" si="1"/>
        <v>129.2725525</v>
      </c>
      <c r="J31" s="1">
        <f t="shared" si="2"/>
        <v>0.7927758803</v>
      </c>
      <c r="K31" s="1">
        <f t="shared" si="3"/>
        <v>0.9994462209</v>
      </c>
      <c r="L31" s="1">
        <f t="shared" si="4"/>
        <v>131.12035</v>
      </c>
      <c r="M31" s="1">
        <v>126.2676</v>
      </c>
      <c r="N31" s="1">
        <v>126.7969</v>
      </c>
      <c r="O31" s="1">
        <v>133.4999</v>
      </c>
      <c r="P31" s="1">
        <v>126.6571</v>
      </c>
      <c r="Q31" s="1">
        <v>127.1653</v>
      </c>
      <c r="R31" s="1">
        <v>2.4858</v>
      </c>
      <c r="S31" s="1">
        <v>0.1901</v>
      </c>
      <c r="T31" s="1">
        <v>36.6195</v>
      </c>
      <c r="U31" s="1">
        <v>-999.0</v>
      </c>
      <c r="V31" s="1">
        <v>4733.2676</v>
      </c>
      <c r="X31" s="13">
        <v>126.2676</v>
      </c>
      <c r="Y31" s="1">
        <v>2700.7202</v>
      </c>
      <c r="Z31" s="1">
        <v>-999.0</v>
      </c>
      <c r="AA31" s="1">
        <v>-999.0</v>
      </c>
      <c r="AB31" s="1">
        <f t="shared" si="5"/>
        <v>-2186.351027</v>
      </c>
      <c r="AC31" s="1">
        <v>303.1765</v>
      </c>
      <c r="AD31" s="1">
        <v>0.1263</v>
      </c>
      <c r="AE31" s="1">
        <v>0.1263</v>
      </c>
      <c r="AF31" s="1">
        <v>0.1266</v>
      </c>
      <c r="AG31" s="1">
        <v>0.1247</v>
      </c>
      <c r="AH31" s="1">
        <v>-999.0</v>
      </c>
      <c r="AI31" s="1" t="str">
        <f t="shared" si="6"/>
        <v>#NUM!</v>
      </c>
      <c r="AJ31" s="1">
        <f t="shared" si="7"/>
        <v>0.9012187599</v>
      </c>
      <c r="AK31" s="1">
        <f t="shared" si="8"/>
        <v>0.09878124007</v>
      </c>
      <c r="AL31" s="1">
        <f t="shared" si="9"/>
        <v>0.88617037</v>
      </c>
      <c r="AM31" s="1">
        <f t="shared" si="10"/>
        <v>0.11382963</v>
      </c>
      <c r="AO31" s="1">
        <f t="shared" si="11"/>
        <v>-127823.0626</v>
      </c>
      <c r="AP31" s="1">
        <f t="shared" si="12"/>
        <v>-126.1737</v>
      </c>
      <c r="AQ31" s="1">
        <f t="shared" si="13"/>
        <v>-9.99</v>
      </c>
      <c r="AR31" s="1">
        <v>-999.0</v>
      </c>
      <c r="AT31" s="1">
        <f t="shared" si="14"/>
        <v>0.03264811543</v>
      </c>
      <c r="AU31" s="1">
        <f t="shared" si="15"/>
        <v>-0.06529623086</v>
      </c>
      <c r="AV31" s="1">
        <f t="shared" si="16"/>
        <v>-0.1142593352</v>
      </c>
      <c r="AW31" s="1">
        <f t="shared" si="17"/>
        <v>0.990439495</v>
      </c>
      <c r="AX31" s="1">
        <f t="shared" si="21"/>
        <v>-27.60052107</v>
      </c>
      <c r="AY31" s="1" t="str">
        <f t="shared" si="18"/>
        <v>SUB-HORIZONTAL</v>
      </c>
      <c r="AZ31" s="1" t="str">
        <f t="shared" si="19"/>
        <v>2</v>
      </c>
      <c r="BA31" s="1">
        <f t="shared" si="20"/>
        <v>1.33795</v>
      </c>
    </row>
    <row r="32" ht="15.75" customHeight="1">
      <c r="A32" s="1">
        <v>5577.0399</v>
      </c>
      <c r="B32" s="1">
        <v>136.1939</v>
      </c>
      <c r="C32" s="1">
        <v>138.5899</v>
      </c>
      <c r="D32" s="1">
        <v>138.3134</v>
      </c>
      <c r="E32" s="1">
        <v>116.1513</v>
      </c>
      <c r="F32" s="1">
        <v>112.9145</v>
      </c>
      <c r="G32" s="1">
        <v>117.1369</v>
      </c>
      <c r="H32" s="1">
        <v>133.4535</v>
      </c>
      <c r="I32" s="1">
        <f t="shared" si="1"/>
        <v>136.2164006</v>
      </c>
      <c r="J32" s="1">
        <f t="shared" si="2"/>
        <v>0.8025521477</v>
      </c>
      <c r="K32" s="1">
        <f t="shared" si="3"/>
        <v>0.9941233881</v>
      </c>
      <c r="L32" s="1">
        <f t="shared" si="4"/>
        <v>135.5259</v>
      </c>
      <c r="M32" s="1">
        <v>131.3553</v>
      </c>
      <c r="N32" s="1">
        <v>130.3426</v>
      </c>
      <c r="O32" s="1">
        <v>138.3603</v>
      </c>
      <c r="P32" s="1">
        <v>131.8221</v>
      </c>
      <c r="Q32" s="1">
        <v>130.0484</v>
      </c>
      <c r="R32" s="1">
        <v>2.4858</v>
      </c>
      <c r="S32" s="1">
        <v>0.1901</v>
      </c>
      <c r="T32" s="1">
        <v>36.6195</v>
      </c>
      <c r="U32" s="1">
        <v>-999.0</v>
      </c>
      <c r="V32" s="1">
        <v>4733.2676</v>
      </c>
      <c r="X32" s="13">
        <v>131.3553</v>
      </c>
      <c r="Y32" s="1">
        <v>2700.7202</v>
      </c>
      <c r="Z32" s="1">
        <v>-999.0</v>
      </c>
      <c r="AA32" s="1">
        <v>-999.0</v>
      </c>
      <c r="AB32" s="1">
        <f t="shared" si="5"/>
        <v>-2186.351027</v>
      </c>
      <c r="AC32" s="1">
        <v>303.1765</v>
      </c>
      <c r="AD32" s="1">
        <v>0.1263</v>
      </c>
      <c r="AE32" s="1">
        <v>0.1263</v>
      </c>
      <c r="AF32" s="1">
        <v>0.1266</v>
      </c>
      <c r="AG32" s="1">
        <v>0.1247</v>
      </c>
      <c r="AH32" s="1">
        <v>-999.0</v>
      </c>
      <c r="AI32" s="1" t="str">
        <f t="shared" si="6"/>
        <v>#NUM!</v>
      </c>
      <c r="AJ32" s="1">
        <f t="shared" si="7"/>
        <v>0.8777356907</v>
      </c>
      <c r="AK32" s="1">
        <f t="shared" si="8"/>
        <v>0.1222643093</v>
      </c>
      <c r="AL32" s="1">
        <f t="shared" si="9"/>
        <v>0.8290716398</v>
      </c>
      <c r="AM32" s="1">
        <f t="shared" si="10"/>
        <v>0.1709283602</v>
      </c>
      <c r="AO32" s="1">
        <f t="shared" si="11"/>
        <v>-132722.1858</v>
      </c>
      <c r="AP32" s="1">
        <f t="shared" si="12"/>
        <v>-126.1737</v>
      </c>
      <c r="AQ32" s="1">
        <f t="shared" si="13"/>
        <v>-9.99</v>
      </c>
      <c r="AR32" s="1">
        <v>-999.0</v>
      </c>
      <c r="AT32" s="1">
        <f t="shared" si="14"/>
        <v>0.09082895486</v>
      </c>
      <c r="AU32" s="1">
        <f t="shared" si="15"/>
        <v>-0.1816579097</v>
      </c>
      <c r="AV32" s="1">
        <f t="shared" si="16"/>
        <v>-0.1673167626</v>
      </c>
      <c r="AW32" s="1">
        <f t="shared" si="17"/>
        <v>0.9744847456</v>
      </c>
      <c r="AX32" s="1">
        <f t="shared" si="21"/>
        <v>-18.94063503</v>
      </c>
      <c r="AY32" s="1" t="str">
        <f t="shared" si="18"/>
        <v>SUB-HORIZONTAL</v>
      </c>
      <c r="AZ32" s="1" t="str">
        <f t="shared" si="19"/>
        <v>2</v>
      </c>
      <c r="BA32" s="1">
        <f t="shared" si="20"/>
        <v>1.33795</v>
      </c>
    </row>
    <row r="33" ht="15.75" customHeight="1">
      <c r="A33" s="1">
        <v>5577.1161</v>
      </c>
      <c r="B33" s="1">
        <v>141.0775</v>
      </c>
      <c r="C33" s="1">
        <v>138.1625</v>
      </c>
      <c r="D33" s="1">
        <v>136.0739</v>
      </c>
      <c r="E33" s="1">
        <v>119.3918</v>
      </c>
      <c r="F33" s="1">
        <v>116.0475</v>
      </c>
      <c r="G33" s="1">
        <v>121.6923</v>
      </c>
      <c r="H33" s="1">
        <v>138.9303</v>
      </c>
      <c r="I33" s="1">
        <f t="shared" si="1"/>
        <v>141.0994988</v>
      </c>
      <c r="J33" s="1">
        <f t="shared" si="2"/>
        <v>0.8337630305</v>
      </c>
      <c r="K33" s="1">
        <f t="shared" si="3"/>
        <v>0.9915309086</v>
      </c>
      <c r="L33" s="1">
        <f t="shared" si="4"/>
        <v>138.03915</v>
      </c>
      <c r="M33" s="1">
        <v>135.6563</v>
      </c>
      <c r="N33" s="1">
        <v>135.3299</v>
      </c>
      <c r="O33" s="1">
        <v>141.9348</v>
      </c>
      <c r="P33" s="1">
        <v>137.5313</v>
      </c>
      <c r="Q33" s="1">
        <v>133.1585</v>
      </c>
      <c r="R33" s="1">
        <v>2.4683</v>
      </c>
      <c r="S33" s="1">
        <v>0.1926</v>
      </c>
      <c r="T33" s="1">
        <v>36.2187</v>
      </c>
      <c r="U33" s="1">
        <v>-999.0</v>
      </c>
      <c r="V33" s="1">
        <v>4795.8022</v>
      </c>
      <c r="X33" s="13">
        <v>135.6563</v>
      </c>
      <c r="Y33" s="1">
        <v>2721.0698</v>
      </c>
      <c r="Z33" s="1">
        <v>-999.0</v>
      </c>
      <c r="AA33" s="1">
        <v>-999.0</v>
      </c>
      <c r="AB33" s="1">
        <f t="shared" si="5"/>
        <v>-2181.088304</v>
      </c>
      <c r="AC33" s="1">
        <v>334.3154</v>
      </c>
      <c r="AD33" s="1">
        <v>0.1223</v>
      </c>
      <c r="AE33" s="1">
        <v>0.1223</v>
      </c>
      <c r="AF33" s="1">
        <v>0.1223</v>
      </c>
      <c r="AG33" s="1">
        <v>0.1177</v>
      </c>
      <c r="AH33" s="1">
        <v>-999.0</v>
      </c>
      <c r="AI33" s="1" t="str">
        <f t="shared" si="6"/>
        <v>#NUM!</v>
      </c>
      <c r="AJ33" s="1">
        <f t="shared" si="7"/>
        <v>0.8759233947</v>
      </c>
      <c r="AK33" s="1">
        <f t="shared" si="8"/>
        <v>0.1240766053</v>
      </c>
      <c r="AL33" s="1">
        <f t="shared" si="9"/>
        <v>0.8225797877</v>
      </c>
      <c r="AM33" s="1">
        <f t="shared" si="10"/>
        <v>0.1774202123</v>
      </c>
      <c r="AO33" s="1">
        <f t="shared" si="11"/>
        <v>-136707.0572</v>
      </c>
      <c r="AP33" s="1">
        <f t="shared" si="12"/>
        <v>-122.1777</v>
      </c>
      <c r="AQ33" s="1">
        <f t="shared" si="13"/>
        <v>-9.99</v>
      </c>
      <c r="AR33" s="1">
        <v>-999.0</v>
      </c>
      <c r="AT33" s="1">
        <f t="shared" si="14"/>
        <v>0.1141330883</v>
      </c>
      <c r="AU33" s="1">
        <f t="shared" si="15"/>
        <v>-0.2282661766</v>
      </c>
      <c r="AV33" s="1">
        <f t="shared" si="16"/>
        <v>-0.1802157666</v>
      </c>
      <c r="AW33" s="1">
        <f t="shared" si="17"/>
        <v>0.9584554269</v>
      </c>
      <c r="AX33" s="1">
        <f t="shared" si="21"/>
        <v>-17.61057819</v>
      </c>
      <c r="AY33" s="1" t="str">
        <f t="shared" si="18"/>
        <v>SUB-HORIZONTAL</v>
      </c>
      <c r="AZ33" s="1" t="str">
        <f t="shared" si="19"/>
        <v>2</v>
      </c>
      <c r="BA33" s="1">
        <f t="shared" si="20"/>
        <v>1.33045</v>
      </c>
    </row>
    <row r="34" ht="15.75" customHeight="1">
      <c r="A34" s="1">
        <v>5577.1923</v>
      </c>
      <c r="B34" s="1">
        <v>141.1296</v>
      </c>
      <c r="C34" s="1">
        <v>142.0553</v>
      </c>
      <c r="D34" s="1">
        <v>142.1868</v>
      </c>
      <c r="E34" s="1">
        <v>124.8685</v>
      </c>
      <c r="F34" s="1">
        <v>121.2083</v>
      </c>
      <c r="G34" s="1">
        <v>127.8113</v>
      </c>
      <c r="H34" s="1">
        <v>142.2105</v>
      </c>
      <c r="I34" s="1">
        <f t="shared" si="1"/>
        <v>141.1509634</v>
      </c>
      <c r="J34" s="1">
        <f t="shared" si="2"/>
        <v>0.8756867675</v>
      </c>
      <c r="K34" s="1">
        <f t="shared" si="3"/>
        <v>0.9702247558</v>
      </c>
      <c r="L34" s="1">
        <f t="shared" si="4"/>
        <v>142.0485167</v>
      </c>
      <c r="M34" s="1">
        <v>140.0732</v>
      </c>
      <c r="N34" s="1">
        <v>139.1836</v>
      </c>
      <c r="O34" s="1">
        <v>147.6626</v>
      </c>
      <c r="P34" s="1">
        <v>143.1629</v>
      </c>
      <c r="Q34" s="1">
        <v>135.6708</v>
      </c>
      <c r="R34" s="1">
        <v>2.4683</v>
      </c>
      <c r="S34" s="1">
        <v>0.1926</v>
      </c>
      <c r="T34" s="1">
        <v>36.2187</v>
      </c>
      <c r="U34" s="1">
        <v>-999.0</v>
      </c>
      <c r="V34" s="1">
        <v>4795.8022</v>
      </c>
      <c r="X34" s="13">
        <v>140.0732</v>
      </c>
      <c r="Y34" s="1">
        <v>2721.0698</v>
      </c>
      <c r="Z34" s="1">
        <v>-999.0</v>
      </c>
      <c r="AA34" s="1">
        <v>-999.0</v>
      </c>
      <c r="AB34" s="1">
        <f t="shared" si="5"/>
        <v>-2181.088304</v>
      </c>
      <c r="AC34" s="1">
        <v>334.3154</v>
      </c>
      <c r="AD34" s="1">
        <v>0.1223</v>
      </c>
      <c r="AE34" s="1">
        <v>0.1223</v>
      </c>
      <c r="AF34" s="1">
        <v>0.1223</v>
      </c>
      <c r="AG34" s="1">
        <v>0.1177</v>
      </c>
      <c r="AH34" s="1">
        <v>-999.0</v>
      </c>
      <c r="AI34" s="1" t="str">
        <f t="shared" si="6"/>
        <v>#NUM!</v>
      </c>
      <c r="AJ34" s="1">
        <f t="shared" si="7"/>
        <v>0.8987472796</v>
      </c>
      <c r="AK34" s="1">
        <f t="shared" si="8"/>
        <v>0.1012527204</v>
      </c>
      <c r="AL34" s="1">
        <f t="shared" si="9"/>
        <v>0.8588439279</v>
      </c>
      <c r="AM34" s="1">
        <f t="shared" si="10"/>
        <v>0.1411560721</v>
      </c>
      <c r="AO34" s="1">
        <f t="shared" si="11"/>
        <v>-137985.4145</v>
      </c>
      <c r="AP34" s="1">
        <f t="shared" si="12"/>
        <v>-122.1777</v>
      </c>
      <c r="AQ34" s="1">
        <f t="shared" si="13"/>
        <v>-9.99</v>
      </c>
      <c r="AR34" s="1">
        <v>-999.0</v>
      </c>
      <c r="AT34" s="1">
        <f t="shared" si="14"/>
        <v>0.0798125749</v>
      </c>
      <c r="AU34" s="1">
        <f t="shared" si="15"/>
        <v>-0.1596251498</v>
      </c>
      <c r="AV34" s="1">
        <f t="shared" si="16"/>
        <v>-0.1599678759</v>
      </c>
      <c r="AW34" s="1">
        <f t="shared" si="17"/>
        <v>0.9540139441</v>
      </c>
      <c r="AX34" s="1">
        <f t="shared" si="21"/>
        <v>-19.79524657</v>
      </c>
      <c r="AY34" s="1" t="str">
        <f t="shared" si="18"/>
        <v>SUB-HORIZONTAL</v>
      </c>
      <c r="AZ34" s="1" t="str">
        <f t="shared" si="19"/>
        <v>2</v>
      </c>
      <c r="BA34" s="1">
        <f t="shared" si="20"/>
        <v>1.33045</v>
      </c>
    </row>
    <row r="35" ht="15.75" customHeight="1">
      <c r="A35" s="1">
        <v>5577.2685</v>
      </c>
      <c r="B35" s="1">
        <v>139.2524</v>
      </c>
      <c r="C35" s="1">
        <v>148.0156</v>
      </c>
      <c r="D35" s="1">
        <v>151.1409</v>
      </c>
      <c r="E35" s="1">
        <v>132.5707</v>
      </c>
      <c r="F35" s="1">
        <v>128.4525</v>
      </c>
      <c r="G35" s="1">
        <v>133.9788</v>
      </c>
      <c r="H35" s="1">
        <v>145.5897</v>
      </c>
      <c r="I35" s="1">
        <f t="shared" si="1"/>
        <v>139.2729582</v>
      </c>
      <c r="J35" s="1">
        <f t="shared" si="2"/>
        <v>0.9179427976</v>
      </c>
      <c r="K35" s="1">
        <f t="shared" si="3"/>
        <v>0.9875787688</v>
      </c>
      <c r="L35" s="1">
        <f t="shared" si="4"/>
        <v>146.7306333</v>
      </c>
      <c r="M35" s="1">
        <v>145.1312</v>
      </c>
      <c r="N35" s="1">
        <v>144.6792</v>
      </c>
      <c r="O35" s="1">
        <v>152.1645</v>
      </c>
      <c r="P35" s="1">
        <v>146.3221</v>
      </c>
      <c r="Q35" s="1">
        <v>137.2729</v>
      </c>
      <c r="R35" s="1">
        <v>2.4592</v>
      </c>
      <c r="S35" s="1">
        <v>0.2005</v>
      </c>
      <c r="T35" s="1">
        <v>35.6523</v>
      </c>
      <c r="U35" s="1">
        <v>-999.0</v>
      </c>
      <c r="V35" s="1">
        <v>4805.7441</v>
      </c>
      <c r="X35" s="13">
        <v>145.1312</v>
      </c>
      <c r="Y35" s="1">
        <v>2705.1165</v>
      </c>
      <c r="Z35" s="1">
        <v>-999.0</v>
      </c>
      <c r="AA35" s="1">
        <v>-999.0</v>
      </c>
      <c r="AB35" s="1">
        <f t="shared" si="5"/>
        <v>-2183.212763</v>
      </c>
      <c r="AC35" s="1">
        <v>334.0298</v>
      </c>
      <c r="AD35" s="1">
        <v>0.1121</v>
      </c>
      <c r="AE35" s="1">
        <v>0.1121</v>
      </c>
      <c r="AF35" s="1">
        <v>0.1121</v>
      </c>
      <c r="AG35" s="1">
        <v>0.1097</v>
      </c>
      <c r="AH35" s="1">
        <v>-999.0</v>
      </c>
      <c r="AI35" s="1" t="str">
        <f t="shared" si="6"/>
        <v>#NUM!</v>
      </c>
      <c r="AJ35" s="1">
        <f t="shared" si="7"/>
        <v>0.920249166</v>
      </c>
      <c r="AK35" s="1">
        <f t="shared" si="8"/>
        <v>0.07975083402</v>
      </c>
      <c r="AL35" s="1">
        <f t="shared" si="9"/>
        <v>0.9224437065</v>
      </c>
      <c r="AM35" s="1">
        <f t="shared" si="10"/>
        <v>0.07755629346</v>
      </c>
      <c r="AO35" s="1">
        <f t="shared" si="11"/>
        <v>-137848.2767</v>
      </c>
      <c r="AP35" s="1">
        <f t="shared" si="12"/>
        <v>-111.9879</v>
      </c>
      <c r="AQ35" s="1">
        <f t="shared" si="13"/>
        <v>-9.99</v>
      </c>
      <c r="AR35" s="1">
        <v>-999.0</v>
      </c>
      <c r="AT35" s="1">
        <f t="shared" si="14"/>
        <v>0.03024280263</v>
      </c>
      <c r="AU35" s="1">
        <f t="shared" si="15"/>
        <v>-0.06048560525</v>
      </c>
      <c r="AV35" s="1">
        <f t="shared" si="16"/>
        <v>-0.1253150579</v>
      </c>
      <c r="AW35" s="1">
        <f t="shared" si="17"/>
        <v>0.9428750798</v>
      </c>
      <c r="AX35" s="1">
        <f t="shared" si="21"/>
        <v>-25.18746344</v>
      </c>
      <c r="AY35" s="1" t="str">
        <f t="shared" si="18"/>
        <v>SUB-HORIZONTAL</v>
      </c>
      <c r="AZ35" s="1" t="str">
        <f t="shared" si="19"/>
        <v>2</v>
      </c>
      <c r="BA35" s="1">
        <f t="shared" si="20"/>
        <v>1.32985</v>
      </c>
    </row>
    <row r="36" ht="15.75" customHeight="1">
      <c r="A36" s="1">
        <v>5577.3447</v>
      </c>
      <c r="B36" s="1">
        <v>141.9922</v>
      </c>
      <c r="C36" s="1">
        <v>149.9123</v>
      </c>
      <c r="D36" s="1">
        <v>159.1375</v>
      </c>
      <c r="E36" s="1">
        <v>141.6611</v>
      </c>
      <c r="F36" s="1">
        <v>137.0183</v>
      </c>
      <c r="G36" s="1">
        <v>141.8687</v>
      </c>
      <c r="H36" s="1">
        <v>148.2479</v>
      </c>
      <c r="I36" s="1">
        <f t="shared" si="1"/>
        <v>142.012134</v>
      </c>
      <c r="J36" s="1">
        <f t="shared" si="2"/>
        <v>0.9719996848</v>
      </c>
      <c r="K36" s="1">
        <f t="shared" si="3"/>
        <v>0.9627282633</v>
      </c>
      <c r="L36" s="1">
        <f t="shared" si="4"/>
        <v>151.4986</v>
      </c>
      <c r="M36" s="1">
        <v>149.7818</v>
      </c>
      <c r="N36" s="1">
        <v>151.8136</v>
      </c>
      <c r="O36" s="1">
        <v>156.3542</v>
      </c>
      <c r="P36" s="1">
        <v>149.0898</v>
      </c>
      <c r="Q36" s="1">
        <v>139.3238</v>
      </c>
      <c r="R36" s="1">
        <v>2.4592</v>
      </c>
      <c r="S36" s="1">
        <v>0.2005</v>
      </c>
      <c r="T36" s="1">
        <v>35.6523</v>
      </c>
      <c r="U36" s="1">
        <v>-999.0</v>
      </c>
      <c r="V36" s="1">
        <v>4805.7441</v>
      </c>
      <c r="X36" s="13">
        <v>149.7818</v>
      </c>
      <c r="Y36" s="1">
        <v>2705.1165</v>
      </c>
      <c r="Z36" s="1">
        <v>-999.0</v>
      </c>
      <c r="AA36" s="1">
        <v>-999.0</v>
      </c>
      <c r="AB36" s="1">
        <f t="shared" si="5"/>
        <v>-2183.212763</v>
      </c>
      <c r="AC36" s="1">
        <v>334.0298</v>
      </c>
      <c r="AD36" s="1">
        <v>0.1121</v>
      </c>
      <c r="AE36" s="1">
        <v>0.1121</v>
      </c>
      <c r="AF36" s="1">
        <v>0.1121</v>
      </c>
      <c r="AG36" s="1">
        <v>0.1097</v>
      </c>
      <c r="AH36" s="1">
        <v>-999.0</v>
      </c>
      <c r="AI36" s="1" t="str">
        <f t="shared" si="6"/>
        <v>#NUM!</v>
      </c>
      <c r="AJ36" s="1">
        <f t="shared" si="7"/>
        <v>0.9569693736</v>
      </c>
      <c r="AK36" s="1">
        <f t="shared" si="8"/>
        <v>0.0430306264</v>
      </c>
      <c r="AL36" s="1">
        <f t="shared" si="9"/>
        <v>0.9649706111</v>
      </c>
      <c r="AM36" s="1">
        <f t="shared" si="10"/>
        <v>0.03502938894</v>
      </c>
      <c r="AO36" s="1">
        <f t="shared" si="11"/>
        <v>-140236.4478</v>
      </c>
      <c r="AP36" s="1">
        <f t="shared" si="12"/>
        <v>-111.9879</v>
      </c>
      <c r="AQ36" s="1">
        <f t="shared" si="13"/>
        <v>-9.99</v>
      </c>
      <c r="AR36" s="1">
        <v>-999.0</v>
      </c>
      <c r="AT36" s="1">
        <f t="shared" si="14"/>
        <v>0.03990439754</v>
      </c>
      <c r="AU36" s="1">
        <f t="shared" si="15"/>
        <v>-0.07980879508</v>
      </c>
      <c r="AV36" s="1">
        <f t="shared" si="16"/>
        <v>-0.078791746</v>
      </c>
      <c r="AW36" s="1">
        <f t="shared" si="17"/>
        <v>0.9398028572</v>
      </c>
      <c r="AX36" s="1">
        <f t="shared" si="21"/>
        <v>-39.93422268</v>
      </c>
      <c r="AY36" s="1" t="str">
        <f t="shared" si="18"/>
        <v>SUB-HORIZONTAL</v>
      </c>
      <c r="AZ36" s="1" t="str">
        <f t="shared" si="19"/>
        <v>2</v>
      </c>
      <c r="BA36" s="1">
        <f t="shared" si="20"/>
        <v>1.32985</v>
      </c>
    </row>
    <row r="37" ht="15.75" customHeight="1">
      <c r="A37" s="1">
        <v>5577.4209</v>
      </c>
      <c r="B37" s="1">
        <v>151.7248</v>
      </c>
      <c r="C37" s="1">
        <v>159.5545</v>
      </c>
      <c r="D37" s="1">
        <v>167.3277</v>
      </c>
      <c r="E37" s="1">
        <v>149.5073</v>
      </c>
      <c r="F37" s="1">
        <v>144.4146</v>
      </c>
      <c r="G37" s="1">
        <v>149.5065</v>
      </c>
      <c r="H37" s="1">
        <v>157.683</v>
      </c>
      <c r="I37" s="1">
        <f t="shared" si="1"/>
        <v>151.7439265</v>
      </c>
      <c r="J37" s="1">
        <f t="shared" si="2"/>
        <v>1.024329333</v>
      </c>
      <c r="K37" s="1">
        <f t="shared" si="3"/>
        <v>0.971276082</v>
      </c>
      <c r="L37" s="1">
        <f t="shared" si="4"/>
        <v>158.7766167</v>
      </c>
      <c r="M37" s="1">
        <v>153.9112</v>
      </c>
      <c r="N37" s="1">
        <v>157.1886</v>
      </c>
      <c r="O37" s="1">
        <v>162.9529</v>
      </c>
      <c r="P37" s="1">
        <v>152.5283</v>
      </c>
      <c r="Q37" s="1">
        <v>142.4425</v>
      </c>
      <c r="R37" s="1">
        <v>2.4559</v>
      </c>
      <c r="S37" s="1">
        <v>0.2071</v>
      </c>
      <c r="T37" s="1">
        <v>34.7525</v>
      </c>
      <c r="U37" s="1">
        <v>-999.0</v>
      </c>
      <c r="V37" s="1">
        <v>4890.9541</v>
      </c>
      <c r="X37" s="13">
        <v>153.9112</v>
      </c>
      <c r="Y37" s="1">
        <v>2671.6309</v>
      </c>
      <c r="Z37" s="1">
        <v>-999.0</v>
      </c>
      <c r="AA37" s="1">
        <v>-999.0</v>
      </c>
      <c r="AB37" s="1">
        <f t="shared" si="5"/>
        <v>-2186.252627</v>
      </c>
      <c r="AC37" s="1">
        <v>410.7855</v>
      </c>
      <c r="AD37" s="1">
        <v>0.1043</v>
      </c>
      <c r="AE37" s="1">
        <v>0.1043</v>
      </c>
      <c r="AF37" s="1">
        <v>0.1043</v>
      </c>
      <c r="AG37" s="1">
        <v>0.1035</v>
      </c>
      <c r="AH37" s="1">
        <v>-999.0</v>
      </c>
      <c r="AI37" s="1" t="str">
        <f t="shared" si="6"/>
        <v>#NUM!</v>
      </c>
      <c r="AJ37" s="1">
        <f t="shared" si="7"/>
        <v>0.9481459637</v>
      </c>
      <c r="AK37" s="1">
        <f t="shared" si="8"/>
        <v>0.05185403626</v>
      </c>
      <c r="AL37" s="1">
        <f t="shared" si="9"/>
        <v>0.9518193466</v>
      </c>
      <c r="AM37" s="1">
        <f t="shared" si="10"/>
        <v>0.04818065339</v>
      </c>
      <c r="AO37" s="1">
        <f t="shared" si="11"/>
        <v>-146642.8402</v>
      </c>
      <c r="AP37" s="1">
        <f t="shared" si="12"/>
        <v>-104.1957</v>
      </c>
      <c r="AQ37" s="1">
        <f t="shared" si="13"/>
        <v>-9.99</v>
      </c>
      <c r="AR37" s="1">
        <v>-999.0</v>
      </c>
      <c r="AT37" s="1">
        <f t="shared" si="14"/>
        <v>0.131551208</v>
      </c>
      <c r="AU37" s="1">
        <f t="shared" si="15"/>
        <v>-0.263102416</v>
      </c>
      <c r="AV37" s="1">
        <f t="shared" si="16"/>
        <v>-0.08792665828</v>
      </c>
      <c r="AW37" s="1">
        <f t="shared" si="17"/>
        <v>0.903347222</v>
      </c>
      <c r="AX37" s="1">
        <f t="shared" si="21"/>
        <v>-35.80342217</v>
      </c>
      <c r="AY37" s="1" t="str">
        <f t="shared" si="18"/>
        <v>SUB-HORIZONTAL</v>
      </c>
      <c r="AZ37" s="1" t="str">
        <f t="shared" si="19"/>
        <v>2</v>
      </c>
      <c r="BA37" s="1">
        <f t="shared" si="20"/>
        <v>1.3315</v>
      </c>
    </row>
    <row r="38" ht="15.75" customHeight="1">
      <c r="A38" s="1">
        <v>5577.4971</v>
      </c>
      <c r="B38" s="1">
        <v>156.3501</v>
      </c>
      <c r="C38" s="1">
        <v>167.5897</v>
      </c>
      <c r="D38" s="1">
        <v>166.5333</v>
      </c>
      <c r="E38" s="1">
        <v>149.7973</v>
      </c>
      <c r="F38" s="1">
        <v>144.6803</v>
      </c>
      <c r="G38" s="1">
        <v>150.0856</v>
      </c>
      <c r="H38" s="1">
        <v>162.6526</v>
      </c>
      <c r="I38" s="1">
        <f t="shared" si="1"/>
        <v>156.3684655</v>
      </c>
      <c r="J38" s="1">
        <f t="shared" si="2"/>
        <v>1.028296981</v>
      </c>
      <c r="K38" s="1">
        <f t="shared" si="3"/>
        <v>0.9695971309</v>
      </c>
      <c r="L38" s="1">
        <f t="shared" si="4"/>
        <v>163.8509833</v>
      </c>
      <c r="M38" s="1">
        <v>161.6443</v>
      </c>
      <c r="N38" s="1">
        <v>160.9758</v>
      </c>
      <c r="O38" s="1">
        <v>170.0127</v>
      </c>
      <c r="P38" s="1">
        <v>156.5977</v>
      </c>
      <c r="Q38" s="1">
        <v>149.0603</v>
      </c>
      <c r="R38" s="1">
        <v>2.4559</v>
      </c>
      <c r="S38" s="1">
        <v>0.2071</v>
      </c>
      <c r="T38" s="1">
        <v>34.7525</v>
      </c>
      <c r="U38" s="1">
        <v>-999.0</v>
      </c>
      <c r="V38" s="1">
        <v>4890.9541</v>
      </c>
      <c r="X38" s="13">
        <v>161.6443</v>
      </c>
      <c r="Y38" s="1">
        <v>2671.6309</v>
      </c>
      <c r="Z38" s="1">
        <v>-999.0</v>
      </c>
      <c r="AA38" s="1">
        <v>-999.0</v>
      </c>
      <c r="AB38" s="1">
        <f t="shared" si="5"/>
        <v>-2186.252627</v>
      </c>
      <c r="AC38" s="1">
        <v>410.7855</v>
      </c>
      <c r="AD38" s="1">
        <v>0.1043</v>
      </c>
      <c r="AE38" s="1">
        <v>0.1043</v>
      </c>
      <c r="AF38" s="1">
        <v>0.1043</v>
      </c>
      <c r="AG38" s="1">
        <v>0.1035</v>
      </c>
      <c r="AH38" s="1">
        <v>-999.0</v>
      </c>
      <c r="AI38" s="1" t="str">
        <f t="shared" si="6"/>
        <v>#NUM!</v>
      </c>
      <c r="AJ38" s="1">
        <f t="shared" si="7"/>
        <v>0.9227371711</v>
      </c>
      <c r="AK38" s="1">
        <f t="shared" si="8"/>
        <v>0.07726282888</v>
      </c>
      <c r="AL38" s="1">
        <f t="shared" si="9"/>
        <v>0.9253610967</v>
      </c>
      <c r="AM38" s="1">
        <f t="shared" si="10"/>
        <v>0.07463890333</v>
      </c>
      <c r="AO38" s="1">
        <f t="shared" si="11"/>
        <v>-152247.5424</v>
      </c>
      <c r="AP38" s="1">
        <f t="shared" si="12"/>
        <v>-104.1957</v>
      </c>
      <c r="AQ38" s="1">
        <f t="shared" si="13"/>
        <v>-9.99</v>
      </c>
      <c r="AR38" s="1">
        <v>-999.0</v>
      </c>
      <c r="AT38" s="1">
        <f t="shared" si="14"/>
        <v>0.09961367908</v>
      </c>
      <c r="AU38" s="1">
        <f t="shared" si="15"/>
        <v>-0.1992273582</v>
      </c>
      <c r="AV38" s="1">
        <f t="shared" si="16"/>
        <v>-0.1171570571</v>
      </c>
      <c r="AW38" s="1">
        <f t="shared" si="17"/>
        <v>0.9164335522</v>
      </c>
      <c r="AX38" s="1">
        <f t="shared" si="21"/>
        <v>-26.92380792</v>
      </c>
      <c r="AY38" s="1" t="str">
        <f t="shared" si="18"/>
        <v>SUB-HORIZONTAL</v>
      </c>
      <c r="AZ38" s="1" t="str">
        <f t="shared" si="19"/>
        <v>2</v>
      </c>
      <c r="BA38" s="1">
        <f t="shared" si="20"/>
        <v>1.3315</v>
      </c>
    </row>
    <row r="39" ht="15.75" customHeight="1">
      <c r="A39" s="1">
        <v>5577.5733</v>
      </c>
      <c r="B39" s="1">
        <v>158.4854</v>
      </c>
      <c r="C39" s="1">
        <v>163.4912</v>
      </c>
      <c r="D39" s="1">
        <v>169.0038</v>
      </c>
      <c r="E39" s="1">
        <v>152.5234</v>
      </c>
      <c r="F39" s="1">
        <v>147.2373</v>
      </c>
      <c r="G39" s="1">
        <v>152.8008</v>
      </c>
      <c r="H39" s="1">
        <v>169.2382</v>
      </c>
      <c r="I39" s="1">
        <f t="shared" si="1"/>
        <v>158.5037186</v>
      </c>
      <c r="J39" s="1">
        <f t="shared" si="2"/>
        <v>1.046899911</v>
      </c>
      <c r="K39" s="1">
        <f t="shared" si="3"/>
        <v>0.9664151397</v>
      </c>
      <c r="L39" s="1">
        <f t="shared" si="4"/>
        <v>165.5992333</v>
      </c>
      <c r="M39" s="1">
        <v>165.9595</v>
      </c>
      <c r="N39" s="1">
        <v>161.9043</v>
      </c>
      <c r="O39" s="1">
        <v>174.7512</v>
      </c>
      <c r="P39" s="1">
        <v>159.3898</v>
      </c>
      <c r="Q39" s="1">
        <v>151.5414</v>
      </c>
      <c r="R39" s="1">
        <v>2.4488</v>
      </c>
      <c r="S39" s="1">
        <v>0.2053</v>
      </c>
      <c r="T39" s="1">
        <v>33.6023</v>
      </c>
      <c r="U39" s="1">
        <v>-999.0</v>
      </c>
      <c r="V39" s="1">
        <v>4769.5776</v>
      </c>
      <c r="X39" s="13">
        <v>165.9595</v>
      </c>
      <c r="Y39" s="1">
        <v>2630.0271</v>
      </c>
      <c r="Z39" s="1">
        <v>-999.0</v>
      </c>
      <c r="AA39" s="1">
        <v>-999.0</v>
      </c>
      <c r="AB39" s="1">
        <f t="shared" si="5"/>
        <v>-2180.928114</v>
      </c>
      <c r="AC39" s="1">
        <v>-999.0</v>
      </c>
      <c r="AD39" s="1">
        <v>0.1032</v>
      </c>
      <c r="AE39" s="1">
        <v>0.1032</v>
      </c>
      <c r="AF39" s="1">
        <v>0.1032</v>
      </c>
      <c r="AG39" s="1">
        <v>0.0997</v>
      </c>
      <c r="AH39" s="1">
        <v>-999.0</v>
      </c>
      <c r="AI39" s="1" t="str">
        <f t="shared" si="6"/>
        <v>#NUM!</v>
      </c>
      <c r="AJ39" s="1">
        <f t="shared" si="7"/>
        <v>0.9028741738</v>
      </c>
      <c r="AK39" s="1">
        <f t="shared" si="8"/>
        <v>0.0971258262</v>
      </c>
      <c r="AL39" s="1">
        <f t="shared" si="9"/>
        <v>0.9290275319</v>
      </c>
      <c r="AM39" s="1">
        <f t="shared" si="10"/>
        <v>0.07097246813</v>
      </c>
      <c r="AO39" s="1">
        <f t="shared" si="11"/>
        <v>-154548.8247</v>
      </c>
      <c r="AP39" s="1">
        <f t="shared" si="12"/>
        <v>-103.0968</v>
      </c>
      <c r="AQ39" s="1">
        <f t="shared" si="13"/>
        <v>-9.99</v>
      </c>
      <c r="AR39" s="1">
        <v>-999.0</v>
      </c>
      <c r="AT39" s="1">
        <f t="shared" si="14"/>
        <v>0.09595486132</v>
      </c>
      <c r="AU39" s="1">
        <f t="shared" si="15"/>
        <v>-0.1919097226</v>
      </c>
      <c r="AV39" s="1">
        <f t="shared" si="16"/>
        <v>-0.1393741802</v>
      </c>
      <c r="AW39" s="1">
        <f t="shared" si="17"/>
        <v>0.8954325915</v>
      </c>
      <c r="AX39" s="1">
        <f t="shared" si="21"/>
        <v>-22.67441075</v>
      </c>
      <c r="AY39" s="1" t="str">
        <f t="shared" si="18"/>
        <v>SUB-HORIZONTAL</v>
      </c>
      <c r="AZ39" s="1" t="str">
        <f t="shared" si="19"/>
        <v>2</v>
      </c>
      <c r="BA39" s="1">
        <f t="shared" si="20"/>
        <v>1.32705</v>
      </c>
    </row>
    <row r="40" ht="15.75" customHeight="1">
      <c r="A40" s="1">
        <v>5577.6495</v>
      </c>
      <c r="B40" s="1">
        <v>162.7162</v>
      </c>
      <c r="C40" s="1">
        <v>155.887</v>
      </c>
      <c r="D40" s="1">
        <v>167.0266</v>
      </c>
      <c r="E40" s="1">
        <v>151.8456</v>
      </c>
      <c r="F40" s="1">
        <v>146.5569</v>
      </c>
      <c r="G40" s="1">
        <v>151.9376</v>
      </c>
      <c r="H40" s="1">
        <v>170.1448</v>
      </c>
      <c r="I40" s="1">
        <f t="shared" si="1"/>
        <v>162.7344505</v>
      </c>
      <c r="J40" s="1">
        <f t="shared" si="2"/>
        <v>1.04098578</v>
      </c>
      <c r="K40" s="1">
        <f t="shared" si="3"/>
        <v>0.9688755057</v>
      </c>
      <c r="L40" s="1">
        <f t="shared" si="4"/>
        <v>167.5644667</v>
      </c>
      <c r="M40" s="1">
        <v>172.6414</v>
      </c>
      <c r="N40" s="1">
        <v>165.4745</v>
      </c>
      <c r="O40" s="1">
        <v>181.6411</v>
      </c>
      <c r="P40" s="1">
        <v>163.8589</v>
      </c>
      <c r="Q40" s="1">
        <v>155.4649</v>
      </c>
      <c r="R40" s="1">
        <v>2.4488</v>
      </c>
      <c r="S40" s="1">
        <v>0.2053</v>
      </c>
      <c r="T40" s="1">
        <v>33.6023</v>
      </c>
      <c r="U40" s="1">
        <v>-999.0</v>
      </c>
      <c r="V40" s="1">
        <v>4769.5776</v>
      </c>
      <c r="X40" s="13">
        <v>172.6414</v>
      </c>
      <c r="Y40" s="1">
        <v>2630.0271</v>
      </c>
      <c r="Z40" s="1">
        <v>-999.0</v>
      </c>
      <c r="AA40" s="1">
        <v>-999.0</v>
      </c>
      <c r="AB40" s="1">
        <f t="shared" si="5"/>
        <v>-2180.928114</v>
      </c>
      <c r="AC40" s="1">
        <v>-999.0</v>
      </c>
      <c r="AD40" s="1">
        <v>0.1032</v>
      </c>
      <c r="AE40" s="1">
        <v>0.1032</v>
      </c>
      <c r="AF40" s="1">
        <v>0.1032</v>
      </c>
      <c r="AG40" s="1">
        <v>0.0997</v>
      </c>
      <c r="AH40" s="1">
        <v>-999.0</v>
      </c>
      <c r="AI40" s="1" t="str">
        <f t="shared" si="6"/>
        <v>#NUM!</v>
      </c>
      <c r="AJ40" s="1">
        <f t="shared" si="7"/>
        <v>0.8929899709</v>
      </c>
      <c r="AK40" s="1">
        <f t="shared" si="8"/>
        <v>0.1070100291</v>
      </c>
      <c r="AL40" s="1">
        <f t="shared" si="9"/>
        <v>0.9006902816</v>
      </c>
      <c r="AM40" s="1">
        <f t="shared" si="10"/>
        <v>0.09930971839</v>
      </c>
      <c r="AO40" s="1">
        <f t="shared" si="11"/>
        <v>-158613.7555</v>
      </c>
      <c r="AP40" s="1">
        <f t="shared" si="12"/>
        <v>-103.0968</v>
      </c>
      <c r="AQ40" s="1">
        <f t="shared" si="13"/>
        <v>-9.99</v>
      </c>
      <c r="AR40" s="1">
        <v>-999.0</v>
      </c>
      <c r="AT40" s="1">
        <f t="shared" si="14"/>
        <v>0.09559477845</v>
      </c>
      <c r="AU40" s="1">
        <f t="shared" si="15"/>
        <v>-0.1911895569</v>
      </c>
      <c r="AV40" s="1">
        <f t="shared" si="16"/>
        <v>-0.1493746162</v>
      </c>
      <c r="AW40" s="1">
        <f t="shared" si="17"/>
        <v>0.9137211363</v>
      </c>
      <c r="AX40" s="1">
        <f t="shared" si="21"/>
        <v>-21.17640039</v>
      </c>
      <c r="AY40" s="1" t="str">
        <f t="shared" si="18"/>
        <v>SUB-HORIZONTAL</v>
      </c>
      <c r="AZ40" s="1" t="str">
        <f t="shared" si="19"/>
        <v>2</v>
      </c>
      <c r="BA40" s="1">
        <f t="shared" si="20"/>
        <v>1.32705</v>
      </c>
    </row>
    <row r="41" ht="15.75" customHeight="1">
      <c r="A41" s="1">
        <v>5577.7257</v>
      </c>
      <c r="B41" s="1">
        <v>177.1386</v>
      </c>
      <c r="C41" s="1">
        <v>167.1369</v>
      </c>
      <c r="D41" s="1">
        <v>176.4966</v>
      </c>
      <c r="E41" s="1">
        <v>167.2099</v>
      </c>
      <c r="F41" s="1">
        <v>160.7079</v>
      </c>
      <c r="G41" s="1">
        <v>167.2086</v>
      </c>
      <c r="H41" s="1">
        <v>188.1432</v>
      </c>
      <c r="I41" s="1">
        <f t="shared" si="1"/>
        <v>177.1556729</v>
      </c>
      <c r="J41" s="1">
        <f t="shared" si="2"/>
        <v>1.14561356</v>
      </c>
      <c r="K41" s="1">
        <f t="shared" si="3"/>
        <v>0.9392281416</v>
      </c>
      <c r="L41" s="1">
        <f t="shared" si="4"/>
        <v>178.9999833</v>
      </c>
      <c r="M41" s="1">
        <v>186.7501</v>
      </c>
      <c r="N41" s="1">
        <v>174.3665</v>
      </c>
      <c r="O41" s="1">
        <v>192.1112</v>
      </c>
      <c r="P41" s="1">
        <v>172.019</v>
      </c>
      <c r="Q41" s="1">
        <v>163.9034</v>
      </c>
      <c r="R41" s="1">
        <v>2.4414</v>
      </c>
      <c r="S41" s="1">
        <v>0.1963</v>
      </c>
      <c r="T41" s="1">
        <v>32.4464</v>
      </c>
      <c r="U41" s="1">
        <v>-999.0</v>
      </c>
      <c r="V41" s="1">
        <v>4350.5083</v>
      </c>
      <c r="X41" s="13">
        <v>186.7501</v>
      </c>
      <c r="Y41" s="1">
        <v>2567.3696</v>
      </c>
      <c r="Z41" s="1">
        <v>-999.0</v>
      </c>
      <c r="AA41" s="1">
        <v>-999.0</v>
      </c>
      <c r="AB41" s="1">
        <f t="shared" si="5"/>
        <v>-2169.795279</v>
      </c>
      <c r="AC41" s="1">
        <v>556.9413</v>
      </c>
      <c r="AD41" s="1">
        <v>0.1004</v>
      </c>
      <c r="AE41" s="1">
        <v>0.1004</v>
      </c>
      <c r="AF41" s="1">
        <v>0.1004</v>
      </c>
      <c r="AG41" s="1">
        <v>0.0981</v>
      </c>
      <c r="AH41" s="1">
        <v>-999.0</v>
      </c>
      <c r="AI41" s="1" t="str">
        <f t="shared" si="6"/>
        <v>#NUM!</v>
      </c>
      <c r="AJ41" s="1">
        <f t="shared" si="7"/>
        <v>0.8887304989</v>
      </c>
      <c r="AK41" s="1">
        <f t="shared" si="8"/>
        <v>0.1112695011</v>
      </c>
      <c r="AL41" s="1">
        <f t="shared" si="9"/>
        <v>0.9072438192</v>
      </c>
      <c r="AM41" s="1">
        <f t="shared" si="10"/>
        <v>0.09275618075</v>
      </c>
      <c r="AO41" s="1">
        <f t="shared" si="11"/>
        <v>-170009.9484</v>
      </c>
      <c r="AP41" s="1">
        <f t="shared" si="12"/>
        <v>-100.2996</v>
      </c>
      <c r="AQ41" s="1">
        <f t="shared" si="13"/>
        <v>-9.99</v>
      </c>
      <c r="AR41" s="1">
        <v>-999.0</v>
      </c>
      <c r="AT41" s="1">
        <f t="shared" si="14"/>
        <v>0.1653142968</v>
      </c>
      <c r="AU41" s="1">
        <f t="shared" si="15"/>
        <v>-0.3306285936</v>
      </c>
      <c r="AV41" s="1">
        <f t="shared" si="16"/>
        <v>-0.1577781419</v>
      </c>
      <c r="AW41" s="1">
        <f t="shared" si="17"/>
        <v>0.871163029</v>
      </c>
      <c r="AX41" s="1">
        <f t="shared" si="21"/>
        <v>-20.06542144</v>
      </c>
      <c r="AY41" s="1" t="str">
        <f t="shared" si="18"/>
        <v>SUB-HORIZONTAL</v>
      </c>
      <c r="AZ41" s="1" t="str">
        <f t="shared" si="19"/>
        <v>2</v>
      </c>
      <c r="BA41" s="1">
        <f t="shared" si="20"/>
        <v>1.31885</v>
      </c>
    </row>
    <row r="42" ht="15.75" customHeight="1">
      <c r="A42" s="1">
        <v>5577.8019</v>
      </c>
      <c r="B42" s="1">
        <v>212.3747</v>
      </c>
      <c r="C42" s="1">
        <v>192.2101</v>
      </c>
      <c r="D42" s="1">
        <v>209.2508</v>
      </c>
      <c r="E42" s="1">
        <v>188.2556</v>
      </c>
      <c r="F42" s="1">
        <v>180.0811</v>
      </c>
      <c r="G42" s="1">
        <v>188.1577</v>
      </c>
      <c r="H42" s="1">
        <v>210.9015</v>
      </c>
      <c r="I42" s="1">
        <f t="shared" si="1"/>
        <v>212.3901219</v>
      </c>
      <c r="J42" s="1">
        <f t="shared" si="2"/>
        <v>1.289144294</v>
      </c>
      <c r="K42" s="1">
        <f t="shared" si="3"/>
        <v>0.8879647565</v>
      </c>
      <c r="L42" s="1">
        <f t="shared" si="4"/>
        <v>202.1857333</v>
      </c>
      <c r="M42" s="1">
        <v>201.5652</v>
      </c>
      <c r="N42" s="1">
        <v>190.1842</v>
      </c>
      <c r="O42" s="1">
        <v>207.5294</v>
      </c>
      <c r="P42" s="1">
        <v>177.2076</v>
      </c>
      <c r="Q42" s="1">
        <v>168.3136</v>
      </c>
      <c r="R42" s="1">
        <v>2.4414</v>
      </c>
      <c r="S42" s="1">
        <v>0.1963</v>
      </c>
      <c r="T42" s="1">
        <v>32.4464</v>
      </c>
      <c r="U42" s="1">
        <v>-999.0</v>
      </c>
      <c r="V42" s="1">
        <v>4350.5083</v>
      </c>
      <c r="X42" s="13">
        <v>201.5652</v>
      </c>
      <c r="Y42" s="1">
        <v>2567.3696</v>
      </c>
      <c r="Z42" s="1">
        <v>-999.0</v>
      </c>
      <c r="AA42" s="1">
        <v>-999.0</v>
      </c>
      <c r="AB42" s="1">
        <f t="shared" si="5"/>
        <v>-2169.795279</v>
      </c>
      <c r="AC42" s="1">
        <v>556.9413</v>
      </c>
      <c r="AD42" s="1">
        <v>0.1004</v>
      </c>
      <c r="AE42" s="1">
        <v>0.1004</v>
      </c>
      <c r="AF42" s="1">
        <v>0.1004</v>
      </c>
      <c r="AG42" s="1">
        <v>0.0981</v>
      </c>
      <c r="AH42" s="1">
        <v>-999.0</v>
      </c>
      <c r="AI42" s="1" t="str">
        <f t="shared" si="6"/>
        <v>#NUM!</v>
      </c>
      <c r="AJ42" s="1">
        <f t="shared" si="7"/>
        <v>0.8921591359</v>
      </c>
      <c r="AK42" s="1">
        <f t="shared" si="8"/>
        <v>0.1078408641</v>
      </c>
      <c r="AL42" s="1">
        <f t="shared" si="9"/>
        <v>0.8479404562</v>
      </c>
      <c r="AM42" s="1">
        <f t="shared" si="10"/>
        <v>0.1520595438</v>
      </c>
      <c r="AO42" s="1">
        <f t="shared" si="11"/>
        <v>-189773.6884</v>
      </c>
      <c r="AP42" s="1">
        <f t="shared" si="12"/>
        <v>-100.2996</v>
      </c>
      <c r="AQ42" s="1">
        <f t="shared" si="13"/>
        <v>-9.99</v>
      </c>
      <c r="AR42" s="1">
        <v>-999.0</v>
      </c>
      <c r="AT42" s="1">
        <f t="shared" si="14"/>
        <v>0.4661076925</v>
      </c>
      <c r="AU42" s="1">
        <f t="shared" si="15"/>
        <v>-0.932215385</v>
      </c>
      <c r="AV42" s="1">
        <f t="shared" si="16"/>
        <v>-0.1581482422</v>
      </c>
      <c r="AW42" s="1">
        <f t="shared" si="17"/>
        <v>0.7980673442</v>
      </c>
      <c r="AX42" s="1">
        <f t="shared" si="21"/>
        <v>-20.01922785</v>
      </c>
      <c r="AY42" s="1" t="str">
        <f t="shared" si="18"/>
        <v>SUB-HORIZONTAL</v>
      </c>
      <c r="AZ42" s="1" t="str">
        <f t="shared" si="19"/>
        <v>2</v>
      </c>
      <c r="BA42" s="1">
        <f t="shared" si="20"/>
        <v>1.31885</v>
      </c>
    </row>
    <row r="43" ht="15.75" customHeight="1">
      <c r="A43" s="1">
        <v>5577.8781</v>
      </c>
      <c r="B43" s="1">
        <v>272.3007</v>
      </c>
      <c r="C43" s="1">
        <v>244.3912</v>
      </c>
      <c r="D43" s="1">
        <v>277.1377</v>
      </c>
      <c r="E43" s="1">
        <v>222.2635</v>
      </c>
      <c r="F43" s="1">
        <v>210.8105</v>
      </c>
      <c r="G43" s="1">
        <v>213.784</v>
      </c>
      <c r="H43" s="1">
        <v>238.787</v>
      </c>
      <c r="I43" s="1">
        <f t="shared" si="1"/>
        <v>272.313719</v>
      </c>
      <c r="J43" s="1">
        <f t="shared" si="2"/>
        <v>1.464720411</v>
      </c>
      <c r="K43" s="1">
        <f t="shared" si="3"/>
        <v>0.8804855746</v>
      </c>
      <c r="L43" s="1">
        <f t="shared" si="4"/>
        <v>246.8683</v>
      </c>
      <c r="M43" s="1">
        <v>228.2563</v>
      </c>
      <c r="N43" s="1">
        <v>219.9659</v>
      </c>
      <c r="O43" s="1">
        <v>239.158</v>
      </c>
      <c r="P43" s="1">
        <v>187.0252</v>
      </c>
      <c r="Q43" s="1">
        <v>185.9503</v>
      </c>
      <c r="R43" s="1">
        <v>2.446</v>
      </c>
      <c r="S43" s="1">
        <v>0.1888</v>
      </c>
      <c r="T43" s="1">
        <v>30.6374</v>
      </c>
      <c r="U43" s="1">
        <v>-999.0</v>
      </c>
      <c r="V43" s="1">
        <v>4123.373</v>
      </c>
      <c r="X43" s="13">
        <v>228.2563</v>
      </c>
      <c r="Y43" s="1">
        <v>2491.5969</v>
      </c>
      <c r="Z43" s="1">
        <v>-999.0</v>
      </c>
      <c r="AA43" s="1">
        <v>-999.0</v>
      </c>
      <c r="AB43" s="1">
        <f t="shared" si="5"/>
        <v>-2163.900634</v>
      </c>
      <c r="AC43" s="1">
        <v>598.0817</v>
      </c>
      <c r="AD43" s="1">
        <v>0.0899</v>
      </c>
      <c r="AE43" s="1">
        <v>0.0899</v>
      </c>
      <c r="AF43" s="1">
        <v>0.0953</v>
      </c>
      <c r="AG43" s="1">
        <v>0.095</v>
      </c>
      <c r="AH43" s="1">
        <v>-999.0</v>
      </c>
      <c r="AI43" s="1" t="str">
        <f t="shared" si="6"/>
        <v>#NUM!</v>
      </c>
      <c r="AJ43" s="1">
        <f t="shared" si="7"/>
        <v>0.8952916197</v>
      </c>
      <c r="AK43" s="1">
        <f t="shared" si="8"/>
        <v>0.1047083803</v>
      </c>
      <c r="AL43" s="1">
        <f t="shared" si="9"/>
        <v>0.7741827325</v>
      </c>
      <c r="AM43" s="1">
        <f t="shared" si="10"/>
        <v>0.2258172675</v>
      </c>
      <c r="AO43" s="1">
        <f t="shared" si="11"/>
        <v>-228438.8106</v>
      </c>
      <c r="AP43" s="1">
        <f t="shared" si="12"/>
        <v>-89.8101</v>
      </c>
      <c r="AQ43" s="1">
        <f t="shared" si="13"/>
        <v>-9.99</v>
      </c>
      <c r="AR43" s="1">
        <v>-999.0</v>
      </c>
      <c r="AT43" s="1">
        <f t="shared" si="14"/>
        <v>0.6853625028</v>
      </c>
      <c r="AU43" s="1">
        <f t="shared" si="15"/>
        <v>-1.370725006</v>
      </c>
      <c r="AV43" s="1">
        <f t="shared" si="16"/>
        <v>-0.1246929565</v>
      </c>
      <c r="AW43" s="1">
        <f t="shared" si="17"/>
        <v>0.7787287415</v>
      </c>
      <c r="AX43" s="1">
        <f t="shared" si="21"/>
        <v>-25.31183059</v>
      </c>
      <c r="AY43" s="1" t="str">
        <f t="shared" si="18"/>
        <v>SUB-HORIZONTAL</v>
      </c>
      <c r="AZ43" s="1" t="str">
        <f t="shared" si="19"/>
        <v>2</v>
      </c>
      <c r="BA43" s="1">
        <f t="shared" si="20"/>
        <v>1.3174</v>
      </c>
    </row>
    <row r="44" ht="15.75" customHeight="1">
      <c r="A44" s="1">
        <v>5577.9543</v>
      </c>
      <c r="B44" s="1">
        <v>367.5573</v>
      </c>
      <c r="C44" s="1">
        <v>332.3091</v>
      </c>
      <c r="D44" s="1">
        <v>315.5591</v>
      </c>
      <c r="E44" s="1">
        <v>260.6434</v>
      </c>
      <c r="F44" s="1">
        <v>250.485</v>
      </c>
      <c r="G44" s="1">
        <v>248.0046</v>
      </c>
      <c r="H44" s="1">
        <v>259.6697</v>
      </c>
      <c r="I44" s="1">
        <f t="shared" si="1"/>
        <v>367.5679993</v>
      </c>
      <c r="J44" s="1">
        <f t="shared" si="2"/>
        <v>1.699179544</v>
      </c>
      <c r="K44" s="1">
        <f t="shared" si="3"/>
        <v>0.8160010371</v>
      </c>
      <c r="L44" s="1">
        <f t="shared" si="4"/>
        <v>301.40275</v>
      </c>
      <c r="M44" s="1">
        <v>266.5917</v>
      </c>
      <c r="N44" s="1">
        <v>253.8731</v>
      </c>
      <c r="O44" s="1">
        <v>272.5262</v>
      </c>
      <c r="P44" s="1">
        <v>202.3032</v>
      </c>
      <c r="Q44" s="1">
        <v>206.935</v>
      </c>
      <c r="R44" s="1">
        <v>2.446</v>
      </c>
      <c r="S44" s="1">
        <v>0.1888</v>
      </c>
      <c r="T44" s="1">
        <v>30.6374</v>
      </c>
      <c r="U44" s="1">
        <v>-999.0</v>
      </c>
      <c r="V44" s="1">
        <v>4123.373</v>
      </c>
      <c r="X44" s="13">
        <v>266.5917</v>
      </c>
      <c r="Y44" s="1">
        <v>2491.5969</v>
      </c>
      <c r="Z44" s="1">
        <v>-999.0</v>
      </c>
      <c r="AA44" s="1">
        <v>-999.0</v>
      </c>
      <c r="AB44" s="1">
        <f t="shared" si="5"/>
        <v>-2163.900634</v>
      </c>
      <c r="AC44" s="1">
        <v>598.0817</v>
      </c>
      <c r="AD44" s="1">
        <v>0.0899</v>
      </c>
      <c r="AE44" s="1">
        <v>0.0899</v>
      </c>
      <c r="AF44" s="1">
        <v>0.0953</v>
      </c>
      <c r="AG44" s="1">
        <v>0.095</v>
      </c>
      <c r="AH44" s="1">
        <v>-999.0</v>
      </c>
      <c r="AI44" s="1" t="str">
        <f t="shared" si="6"/>
        <v>#NUM!</v>
      </c>
      <c r="AJ44" s="1">
        <f t="shared" si="7"/>
        <v>0.9550771615</v>
      </c>
      <c r="AK44" s="1">
        <f t="shared" si="8"/>
        <v>0.04492283851</v>
      </c>
      <c r="AL44" s="1">
        <f t="shared" si="9"/>
        <v>0.6814855806</v>
      </c>
      <c r="AM44" s="1">
        <f t="shared" si="10"/>
        <v>0.3185144194</v>
      </c>
      <c r="AO44" s="1">
        <f t="shared" si="11"/>
        <v>-286385.273</v>
      </c>
      <c r="AP44" s="1">
        <f t="shared" si="12"/>
        <v>-89.8101</v>
      </c>
      <c r="AQ44" s="1">
        <f t="shared" si="13"/>
        <v>-9.99</v>
      </c>
      <c r="AR44" s="1">
        <v>-999.0</v>
      </c>
      <c r="AT44" s="1">
        <f t="shared" si="14"/>
        <v>0.8571148208</v>
      </c>
      <c r="AU44" s="1">
        <f t="shared" si="15"/>
        <v>-1.714229642</v>
      </c>
      <c r="AV44" s="1">
        <f t="shared" si="16"/>
        <v>-0.03601334616</v>
      </c>
      <c r="AW44" s="1">
        <f t="shared" si="17"/>
        <v>0.7969162363</v>
      </c>
      <c r="AX44" s="1">
        <f t="shared" si="21"/>
        <v>-87.22757953</v>
      </c>
      <c r="AY44" s="1" t="str">
        <f t="shared" si="18"/>
        <v>SUB-HORIZONTAL</v>
      </c>
      <c r="AZ44" s="1" t="str">
        <f t="shared" si="19"/>
        <v>2</v>
      </c>
      <c r="BA44" s="1">
        <f t="shared" si="20"/>
        <v>1.3174</v>
      </c>
    </row>
    <row r="45" ht="15.75" customHeight="1">
      <c r="A45" s="1">
        <v>5578.0305</v>
      </c>
      <c r="B45" s="1">
        <v>412.836</v>
      </c>
      <c r="C45" s="1">
        <v>377.4962</v>
      </c>
      <c r="D45" s="1">
        <v>323.8444</v>
      </c>
      <c r="E45" s="1">
        <v>272.2748</v>
      </c>
      <c r="F45" s="1">
        <v>264.2265</v>
      </c>
      <c r="G45" s="1">
        <v>259.4824</v>
      </c>
      <c r="H45" s="1">
        <v>264.8272</v>
      </c>
      <c r="I45" s="1">
        <f t="shared" si="1"/>
        <v>412.8458338</v>
      </c>
      <c r="J45" s="1">
        <f t="shared" si="2"/>
        <v>1.777818582</v>
      </c>
      <c r="K45" s="1">
        <f t="shared" si="3"/>
        <v>0.8486542375</v>
      </c>
      <c r="L45" s="1">
        <f t="shared" si="4"/>
        <v>326.6103</v>
      </c>
      <c r="M45" s="1">
        <v>285.8839</v>
      </c>
      <c r="N45" s="1">
        <v>271.2344</v>
      </c>
      <c r="O45" s="1">
        <v>288.3669</v>
      </c>
      <c r="P45" s="1">
        <v>212.955</v>
      </c>
      <c r="Q45" s="1">
        <v>217.6134</v>
      </c>
      <c r="R45" s="1">
        <v>2.4578</v>
      </c>
      <c r="S45" s="1">
        <v>0.1892</v>
      </c>
      <c r="T45" s="1">
        <v>30.1994</v>
      </c>
      <c r="U45" s="1">
        <v>-999.0</v>
      </c>
      <c r="V45" s="1">
        <v>4260.6372</v>
      </c>
      <c r="X45" s="13">
        <v>285.8839</v>
      </c>
      <c r="Y45" s="1">
        <v>2450.2944</v>
      </c>
      <c r="Z45" s="1">
        <v>-999.0</v>
      </c>
      <c r="AA45" s="1">
        <v>-999.0</v>
      </c>
      <c r="AB45" s="1">
        <f t="shared" si="5"/>
        <v>-2168.402633</v>
      </c>
      <c r="AC45" s="1">
        <v>497.3315</v>
      </c>
      <c r="AD45" s="1">
        <v>0.0797</v>
      </c>
      <c r="AE45" s="1">
        <v>0.0797</v>
      </c>
      <c r="AF45" s="1">
        <v>0.0867</v>
      </c>
      <c r="AG45" s="1">
        <v>0.0867</v>
      </c>
      <c r="AH45" s="1">
        <v>-999.0</v>
      </c>
      <c r="AI45" s="1" t="str">
        <f t="shared" si="6"/>
        <v>#NUM!</v>
      </c>
      <c r="AJ45" s="1">
        <f t="shared" si="7"/>
        <v>0.9798177831</v>
      </c>
      <c r="AK45" s="1">
        <f t="shared" si="8"/>
        <v>0.02018221693</v>
      </c>
      <c r="AL45" s="1">
        <f t="shared" si="9"/>
        <v>0.6400277592</v>
      </c>
      <c r="AM45" s="1">
        <f t="shared" si="10"/>
        <v>0.3599722408</v>
      </c>
      <c r="AO45" s="1">
        <f t="shared" si="11"/>
        <v>-314279.9713</v>
      </c>
      <c r="AP45" s="1">
        <f t="shared" si="12"/>
        <v>-79.6203</v>
      </c>
      <c r="AQ45" s="1">
        <f t="shared" si="13"/>
        <v>-9.99</v>
      </c>
      <c r="AR45" s="1">
        <v>-999.0</v>
      </c>
      <c r="AT45" s="1">
        <f t="shared" si="14"/>
        <v>0.8788406161</v>
      </c>
      <c r="AU45" s="1">
        <f t="shared" si="15"/>
        <v>-1.757681232</v>
      </c>
      <c r="AV45" s="1">
        <f t="shared" si="16"/>
        <v>-0.00227084845</v>
      </c>
      <c r="AW45" s="1">
        <f t="shared" si="17"/>
        <v>0.821718464</v>
      </c>
      <c r="AX45" s="1">
        <f t="shared" si="21"/>
        <v>-1382.745466</v>
      </c>
      <c r="AY45" s="1" t="str">
        <f t="shared" si="18"/>
        <v>SUB-HORIZONTAL</v>
      </c>
      <c r="AZ45" s="1" t="str">
        <f t="shared" si="19"/>
        <v>2</v>
      </c>
      <c r="BA45" s="1">
        <f t="shared" si="20"/>
        <v>1.3235</v>
      </c>
    </row>
    <row r="46" ht="15.75" customHeight="1">
      <c r="A46" s="1">
        <v>5578.1067</v>
      </c>
      <c r="B46" s="1">
        <v>372.9043</v>
      </c>
      <c r="C46" s="1">
        <v>357.8871</v>
      </c>
      <c r="D46" s="1">
        <v>343.1403</v>
      </c>
      <c r="E46" s="1">
        <v>296.8025</v>
      </c>
      <c r="F46" s="1">
        <v>286.6045</v>
      </c>
      <c r="G46" s="1">
        <v>288.2695</v>
      </c>
      <c r="H46" s="1">
        <v>290.7104</v>
      </c>
      <c r="I46" s="1">
        <f t="shared" si="1"/>
        <v>372.9145918</v>
      </c>
      <c r="J46" s="1">
        <f t="shared" si="2"/>
        <v>1.975050615</v>
      </c>
      <c r="K46" s="1">
        <f t="shared" si="3"/>
        <v>0.8029634488</v>
      </c>
      <c r="L46" s="1">
        <f t="shared" si="4"/>
        <v>314.2572167</v>
      </c>
      <c r="M46" s="1">
        <v>273.0538</v>
      </c>
      <c r="N46" s="1">
        <v>260.7357</v>
      </c>
      <c r="O46" s="1">
        <v>277.8221</v>
      </c>
      <c r="P46" s="1">
        <v>212.2776</v>
      </c>
      <c r="Q46" s="1">
        <v>213.8026</v>
      </c>
      <c r="R46" s="1">
        <v>2.4578</v>
      </c>
      <c r="S46" s="1">
        <v>0.1892</v>
      </c>
      <c r="T46" s="1">
        <v>30.1994</v>
      </c>
      <c r="U46" s="1">
        <v>-999.0</v>
      </c>
      <c r="V46" s="1">
        <v>4260.6372</v>
      </c>
      <c r="X46" s="13">
        <v>273.0538</v>
      </c>
      <c r="Y46" s="1">
        <v>2450.2944</v>
      </c>
      <c r="Z46" s="1">
        <v>-999.0</v>
      </c>
      <c r="AA46" s="1">
        <v>-999.0</v>
      </c>
      <c r="AB46" s="1">
        <f t="shared" si="5"/>
        <v>-2168.402633</v>
      </c>
      <c r="AC46" s="1">
        <v>497.3315</v>
      </c>
      <c r="AD46" s="1">
        <v>0.0797</v>
      </c>
      <c r="AE46" s="1">
        <v>0.0797</v>
      </c>
      <c r="AF46" s="1">
        <v>0.0867</v>
      </c>
      <c r="AG46" s="1">
        <v>0.0867</v>
      </c>
      <c r="AH46" s="1">
        <v>-999.0</v>
      </c>
      <c r="AI46" s="1" t="str">
        <f t="shared" si="6"/>
        <v>#NUM!</v>
      </c>
      <c r="AJ46" s="1">
        <f t="shared" si="7"/>
        <v>0.9916036716</v>
      </c>
      <c r="AK46" s="1">
        <f t="shared" si="8"/>
        <v>0.008396328442</v>
      </c>
      <c r="AL46" s="1">
        <f t="shared" si="9"/>
        <v>0.7685738673</v>
      </c>
      <c r="AM46" s="1">
        <f t="shared" si="10"/>
        <v>0.2314261327</v>
      </c>
      <c r="AO46" s="1">
        <f t="shared" si="11"/>
        <v>-292474.2694</v>
      </c>
      <c r="AP46" s="1">
        <f t="shared" si="12"/>
        <v>-79.6203</v>
      </c>
      <c r="AQ46" s="1">
        <f t="shared" si="13"/>
        <v>-9.99</v>
      </c>
      <c r="AR46" s="1">
        <v>-999.0</v>
      </c>
      <c r="AT46" s="1">
        <f t="shared" si="14"/>
        <v>0.9127683198</v>
      </c>
      <c r="AU46" s="1">
        <f t="shared" si="15"/>
        <v>-1.82553664</v>
      </c>
      <c r="AV46" s="1">
        <f t="shared" si="16"/>
        <v>-0.01422448596</v>
      </c>
      <c r="AW46" s="1">
        <f t="shared" si="17"/>
        <v>0.735448749</v>
      </c>
      <c r="AX46" s="1">
        <f t="shared" si="21"/>
        <v>-220.7610015</v>
      </c>
      <c r="AY46" s="1" t="str">
        <f t="shared" si="18"/>
        <v>SUB-HORIZONTAL</v>
      </c>
      <c r="AZ46" s="1" t="str">
        <f t="shared" si="19"/>
        <v>2</v>
      </c>
      <c r="BA46" s="1">
        <f t="shared" si="20"/>
        <v>1.3235</v>
      </c>
    </row>
    <row r="47" ht="15.75" customHeight="1">
      <c r="A47" s="1">
        <v>5578.1829</v>
      </c>
      <c r="B47" s="1">
        <v>285.2965</v>
      </c>
      <c r="C47" s="1">
        <v>284.2531</v>
      </c>
      <c r="D47" s="1">
        <v>298.4921</v>
      </c>
      <c r="E47" s="1">
        <v>263.101</v>
      </c>
      <c r="F47" s="1">
        <v>252.0005</v>
      </c>
      <c r="G47" s="1">
        <v>259.326</v>
      </c>
      <c r="H47" s="1">
        <v>265.8962</v>
      </c>
      <c r="I47" s="1">
        <f t="shared" si="1"/>
        <v>285.3083787</v>
      </c>
      <c r="J47" s="1">
        <f t="shared" si="2"/>
        <v>1.776747022</v>
      </c>
      <c r="K47" s="1">
        <f t="shared" si="3"/>
        <v>0.838684245</v>
      </c>
      <c r="L47" s="1">
        <f t="shared" si="4"/>
        <v>266.3554</v>
      </c>
      <c r="M47" s="1">
        <v>244.6079</v>
      </c>
      <c r="N47" s="1">
        <v>234.0554</v>
      </c>
      <c r="O47" s="1">
        <v>251.4274</v>
      </c>
      <c r="P47" s="1">
        <v>202.1938</v>
      </c>
      <c r="Q47" s="1">
        <v>198.1535</v>
      </c>
      <c r="R47" s="1">
        <v>2.469</v>
      </c>
      <c r="S47" s="1">
        <v>0.1915</v>
      </c>
      <c r="T47" s="1">
        <v>30.8474</v>
      </c>
      <c r="U47" s="1">
        <v>-999.0</v>
      </c>
      <c r="V47" s="1">
        <v>4527.6274</v>
      </c>
      <c r="X47" s="13">
        <v>244.6079</v>
      </c>
      <c r="Y47" s="1">
        <v>2443.0435</v>
      </c>
      <c r="Z47" s="1">
        <v>-999.0</v>
      </c>
      <c r="AA47" s="1">
        <v>-999.0</v>
      </c>
      <c r="AB47" s="1">
        <f t="shared" si="5"/>
        <v>-2175.233729</v>
      </c>
      <c r="AC47" s="1">
        <v>411.3185</v>
      </c>
      <c r="AD47" s="1">
        <v>0.0816</v>
      </c>
      <c r="AE47" s="1">
        <v>0.0816</v>
      </c>
      <c r="AF47" s="1">
        <v>0.0824</v>
      </c>
      <c r="AG47" s="1">
        <v>0.0822</v>
      </c>
      <c r="AH47" s="1">
        <v>-999.0</v>
      </c>
      <c r="AI47" s="1" t="str">
        <f t="shared" si="6"/>
        <v>#NUM!</v>
      </c>
      <c r="AJ47" s="1">
        <f t="shared" si="7"/>
        <v>0.9752903577</v>
      </c>
      <c r="AK47" s="1">
        <f t="shared" si="8"/>
        <v>0.02470964233</v>
      </c>
      <c r="AL47" s="1">
        <f t="shared" si="9"/>
        <v>0.8832933457</v>
      </c>
      <c r="AM47" s="1">
        <f t="shared" si="10"/>
        <v>0.1167066543</v>
      </c>
      <c r="AO47" s="1">
        <f t="shared" si="11"/>
        <v>-241000.5499</v>
      </c>
      <c r="AP47" s="1">
        <f t="shared" si="12"/>
        <v>-81.5184</v>
      </c>
      <c r="AQ47" s="1">
        <f t="shared" si="13"/>
        <v>-9.99</v>
      </c>
      <c r="AR47" s="1">
        <v>-999.0</v>
      </c>
      <c r="AT47" s="1">
        <f t="shared" si="14"/>
        <v>0.6946007843</v>
      </c>
      <c r="AU47" s="1">
        <f t="shared" si="15"/>
        <v>-1.389201569</v>
      </c>
      <c r="AV47" s="1">
        <f t="shared" si="16"/>
        <v>-0.05368137888</v>
      </c>
      <c r="AW47" s="1">
        <f t="shared" si="17"/>
        <v>0.7452287772</v>
      </c>
      <c r="AX47" s="1">
        <f t="shared" si="21"/>
        <v>-58.54942478</v>
      </c>
      <c r="AY47" s="1" t="str">
        <f t="shared" si="18"/>
        <v>SUB-HORIZONTAL</v>
      </c>
      <c r="AZ47" s="1" t="str">
        <f t="shared" si="19"/>
        <v>2</v>
      </c>
      <c r="BA47" s="1">
        <f t="shared" si="20"/>
        <v>1.33025</v>
      </c>
    </row>
    <row r="48" ht="15.75" customHeight="1">
      <c r="A48" s="1">
        <v>5578.2591</v>
      </c>
      <c r="B48" s="1">
        <v>212.612</v>
      </c>
      <c r="C48" s="1">
        <v>215.5946</v>
      </c>
      <c r="D48" s="1">
        <v>229.7936</v>
      </c>
      <c r="E48" s="1">
        <v>209.3979</v>
      </c>
      <c r="F48" s="1">
        <v>200.0676</v>
      </c>
      <c r="G48" s="1">
        <v>208.3989</v>
      </c>
      <c r="H48" s="1">
        <v>226.2562</v>
      </c>
      <c r="I48" s="1">
        <f t="shared" si="1"/>
        <v>212.6259871</v>
      </c>
      <c r="J48" s="1">
        <f t="shared" si="2"/>
        <v>1.427824919</v>
      </c>
      <c r="K48" s="1">
        <f t="shared" si="3"/>
        <v>0.933634884</v>
      </c>
      <c r="L48" s="1">
        <f t="shared" si="4"/>
        <v>218.7633833</v>
      </c>
      <c r="M48" s="1">
        <v>217.3677</v>
      </c>
      <c r="N48" s="1">
        <v>210.6054</v>
      </c>
      <c r="O48" s="1">
        <v>226.607</v>
      </c>
      <c r="P48" s="1">
        <v>187.7478</v>
      </c>
      <c r="Q48" s="1">
        <v>179.9412</v>
      </c>
      <c r="R48" s="1">
        <v>2.469</v>
      </c>
      <c r="S48" s="1">
        <v>0.1915</v>
      </c>
      <c r="T48" s="1">
        <v>30.8474</v>
      </c>
      <c r="U48" s="1">
        <v>-999.0</v>
      </c>
      <c r="V48" s="1">
        <v>4527.6274</v>
      </c>
      <c r="X48" s="13">
        <v>217.3677</v>
      </c>
      <c r="Y48" s="1">
        <v>2443.0435</v>
      </c>
      <c r="Z48" s="1">
        <v>-999.0</v>
      </c>
      <c r="AA48" s="1">
        <v>-999.0</v>
      </c>
      <c r="AB48" s="1">
        <f t="shared" si="5"/>
        <v>-2175.233729</v>
      </c>
      <c r="AC48" s="1">
        <v>411.3185</v>
      </c>
      <c r="AD48" s="1">
        <v>0.0816</v>
      </c>
      <c r="AE48" s="1">
        <v>0.0816</v>
      </c>
      <c r="AF48" s="1">
        <v>0.0824</v>
      </c>
      <c r="AG48" s="1">
        <v>0.0822</v>
      </c>
      <c r="AH48" s="1">
        <v>-999.0</v>
      </c>
      <c r="AI48" s="1" t="str">
        <f t="shared" si="6"/>
        <v>#NUM!</v>
      </c>
      <c r="AJ48" s="1">
        <f t="shared" si="7"/>
        <v>0.92107487</v>
      </c>
      <c r="AK48" s="1">
        <f t="shared" si="8"/>
        <v>0.07892513001</v>
      </c>
      <c r="AL48" s="1">
        <f t="shared" si="9"/>
        <v>0.9409986266</v>
      </c>
      <c r="AM48" s="1">
        <f t="shared" si="10"/>
        <v>0.05900137339</v>
      </c>
      <c r="AO48" s="1">
        <f t="shared" si="11"/>
        <v>-195688.3588</v>
      </c>
      <c r="AP48" s="1">
        <f t="shared" si="12"/>
        <v>-81.5184</v>
      </c>
      <c r="AQ48" s="1">
        <f t="shared" si="13"/>
        <v>-9.99</v>
      </c>
      <c r="AR48" s="1">
        <v>-999.0</v>
      </c>
      <c r="AT48" s="1">
        <f t="shared" si="14"/>
        <v>0.3568591583</v>
      </c>
      <c r="AU48" s="1">
        <f t="shared" si="15"/>
        <v>-0.7137183166</v>
      </c>
      <c r="AV48" s="1">
        <f t="shared" si="16"/>
        <v>-0.1230902509</v>
      </c>
      <c r="AW48" s="1">
        <f t="shared" si="17"/>
        <v>0.7952984272</v>
      </c>
      <c r="AX48" s="1">
        <f t="shared" si="21"/>
        <v>-25.63805562</v>
      </c>
      <c r="AY48" s="1" t="str">
        <f t="shared" si="18"/>
        <v>SUB-HORIZONTAL</v>
      </c>
      <c r="AZ48" s="1" t="str">
        <f t="shared" si="19"/>
        <v>2</v>
      </c>
      <c r="BA48" s="1">
        <f t="shared" si="20"/>
        <v>1.33025</v>
      </c>
    </row>
    <row r="49" ht="15.75" customHeight="1">
      <c r="A49" s="1">
        <v>5578.3353</v>
      </c>
      <c r="B49" s="1">
        <v>167.0933</v>
      </c>
      <c r="C49" s="1">
        <v>164.5711</v>
      </c>
      <c r="D49" s="1">
        <v>175.077</v>
      </c>
      <c r="E49" s="1">
        <v>159.4776</v>
      </c>
      <c r="F49" s="1">
        <v>153.5773</v>
      </c>
      <c r="G49" s="1">
        <v>159.3792</v>
      </c>
      <c r="H49" s="1">
        <v>181.5357</v>
      </c>
      <c r="I49" s="1">
        <f t="shared" si="1"/>
        <v>167.1096657</v>
      </c>
      <c r="J49" s="1">
        <f t="shared" si="2"/>
        <v>1.091971183</v>
      </c>
      <c r="K49" s="1">
        <f t="shared" si="3"/>
        <v>0.9609211009</v>
      </c>
      <c r="L49" s="1">
        <f t="shared" si="4"/>
        <v>183.72585</v>
      </c>
      <c r="M49" s="1">
        <v>196.2595</v>
      </c>
      <c r="N49" s="1">
        <v>192.5307</v>
      </c>
      <c r="O49" s="1">
        <v>206.8235</v>
      </c>
      <c r="P49" s="1">
        <v>173.8453</v>
      </c>
      <c r="Q49" s="1">
        <v>165.671</v>
      </c>
      <c r="R49" s="1">
        <v>2.4809</v>
      </c>
      <c r="S49" s="1">
        <v>0.1933</v>
      </c>
      <c r="T49" s="1">
        <v>32.8781</v>
      </c>
      <c r="U49" s="1">
        <v>-999.0</v>
      </c>
      <c r="V49" s="1">
        <v>4498.252</v>
      </c>
      <c r="X49" s="13">
        <v>196.2595</v>
      </c>
      <c r="Y49" s="1">
        <v>2458.6455</v>
      </c>
      <c r="Z49" s="1">
        <v>-999.0</v>
      </c>
      <c r="AA49" s="1">
        <v>-999.0</v>
      </c>
      <c r="AB49" s="1">
        <f t="shared" si="5"/>
        <v>-2183.297762</v>
      </c>
      <c r="AC49" s="1">
        <v>-999.0</v>
      </c>
      <c r="AD49" s="1">
        <v>0.1002</v>
      </c>
      <c r="AE49" s="1">
        <v>0.1002</v>
      </c>
      <c r="AF49" s="1">
        <v>0.1002</v>
      </c>
      <c r="AG49" s="1">
        <v>0.0877</v>
      </c>
      <c r="AH49" s="1">
        <v>-999.0</v>
      </c>
      <c r="AI49" s="1" t="str">
        <f t="shared" si="6"/>
        <v>#NUM!</v>
      </c>
      <c r="AJ49" s="1">
        <f t="shared" si="7"/>
        <v>0.8779496264</v>
      </c>
      <c r="AK49" s="1">
        <f t="shared" si="8"/>
        <v>0.1220503736</v>
      </c>
      <c r="AL49" s="1">
        <f t="shared" si="9"/>
        <v>0.9191110595</v>
      </c>
      <c r="AM49" s="1">
        <f t="shared" si="10"/>
        <v>0.08088894049</v>
      </c>
      <c r="AO49" s="1">
        <f t="shared" si="11"/>
        <v>-165883.5025</v>
      </c>
      <c r="AP49" s="1">
        <f t="shared" si="12"/>
        <v>-100.0998</v>
      </c>
      <c r="AQ49" s="1">
        <f t="shared" si="13"/>
        <v>-9.99</v>
      </c>
      <c r="AR49" s="1">
        <v>-999.0</v>
      </c>
      <c r="AT49" s="1">
        <f t="shared" si="14"/>
        <v>0.01878582954</v>
      </c>
      <c r="AU49" s="1">
        <f t="shared" si="15"/>
        <v>-0.03757165907</v>
      </c>
      <c r="AV49" s="1">
        <f t="shared" si="16"/>
        <v>-0.1674433013</v>
      </c>
      <c r="AW49" s="1">
        <f t="shared" si="17"/>
        <v>0.912608374</v>
      </c>
      <c r="AX49" s="1">
        <f t="shared" si="21"/>
        <v>-18.92658231</v>
      </c>
      <c r="AY49" s="1" t="str">
        <f t="shared" si="18"/>
        <v>SUB-HORIZONTAL</v>
      </c>
      <c r="AZ49" s="1" t="str">
        <f t="shared" si="19"/>
        <v>2</v>
      </c>
      <c r="BA49" s="1">
        <f t="shared" si="20"/>
        <v>1.3371</v>
      </c>
    </row>
    <row r="50" ht="15.75" customHeight="1">
      <c r="A50" s="1">
        <v>5578.4115</v>
      </c>
      <c r="B50" s="1">
        <v>145.3689</v>
      </c>
      <c r="C50" s="1">
        <v>150.8694</v>
      </c>
      <c r="D50" s="1">
        <v>162.4037</v>
      </c>
      <c r="E50" s="1">
        <v>147.2208</v>
      </c>
      <c r="F50" s="1">
        <v>142.6344</v>
      </c>
      <c r="G50" s="1">
        <v>147.4074</v>
      </c>
      <c r="H50" s="1">
        <v>171.0029</v>
      </c>
      <c r="I50" s="1">
        <f t="shared" si="1"/>
        <v>145.3863824</v>
      </c>
      <c r="J50" s="1">
        <f t="shared" si="2"/>
        <v>1.009947553</v>
      </c>
      <c r="K50" s="1">
        <f t="shared" si="3"/>
        <v>0.9948334574</v>
      </c>
      <c r="L50" s="1">
        <f t="shared" si="4"/>
        <v>170.7527833</v>
      </c>
      <c r="M50" s="1">
        <v>186.0998</v>
      </c>
      <c r="N50" s="1">
        <v>182.4586</v>
      </c>
      <c r="O50" s="1">
        <v>197.3163</v>
      </c>
      <c r="P50" s="1">
        <v>174.065</v>
      </c>
      <c r="Q50" s="1">
        <v>161.1175</v>
      </c>
      <c r="R50" s="1">
        <v>2.4809</v>
      </c>
      <c r="S50" s="1">
        <v>0.1933</v>
      </c>
      <c r="T50" s="1">
        <v>32.8781</v>
      </c>
      <c r="U50" s="1">
        <v>-999.0</v>
      </c>
      <c r="V50" s="1">
        <v>4498.252</v>
      </c>
      <c r="X50" s="13">
        <v>186.0998</v>
      </c>
      <c r="Y50" s="1">
        <v>2458.6455</v>
      </c>
      <c r="Z50" s="1">
        <v>-999.0</v>
      </c>
      <c r="AA50" s="1">
        <v>-999.0</v>
      </c>
      <c r="AB50" s="1">
        <f t="shared" si="5"/>
        <v>-2183.297762</v>
      </c>
      <c r="AC50" s="1">
        <v>-999.0</v>
      </c>
      <c r="AD50" s="1">
        <v>0.1002</v>
      </c>
      <c r="AE50" s="1">
        <v>0.1002</v>
      </c>
      <c r="AF50" s="1">
        <v>0.1002</v>
      </c>
      <c r="AG50" s="1">
        <v>0.0877</v>
      </c>
      <c r="AH50" s="1">
        <v>-999.0</v>
      </c>
      <c r="AI50" s="1" t="str">
        <f t="shared" si="6"/>
        <v>#NUM!</v>
      </c>
      <c r="AJ50" s="1">
        <f t="shared" si="7"/>
        <v>0.8620169599</v>
      </c>
      <c r="AK50" s="1">
        <f t="shared" si="8"/>
        <v>0.1379830401</v>
      </c>
      <c r="AL50" s="1">
        <f t="shared" si="9"/>
        <v>0.9811892365</v>
      </c>
      <c r="AM50" s="1">
        <f t="shared" si="10"/>
        <v>0.01881076351</v>
      </c>
      <c r="AO50" s="1">
        <f t="shared" si="11"/>
        <v>-152783.93</v>
      </c>
      <c r="AP50" s="1">
        <f t="shared" si="12"/>
        <v>-100.0998</v>
      </c>
      <c r="AQ50" s="1">
        <f t="shared" si="13"/>
        <v>-9.99</v>
      </c>
      <c r="AR50" s="1">
        <v>-999.0</v>
      </c>
      <c r="AT50" s="1">
        <f t="shared" si="14"/>
        <v>-0.2421078427</v>
      </c>
      <c r="AU50" s="1">
        <f t="shared" si="15"/>
        <v>0.4842156855</v>
      </c>
      <c r="AV50" s="1">
        <f t="shared" si="16"/>
        <v>-0.1816446016</v>
      </c>
      <c r="AW50" s="1">
        <f t="shared" si="17"/>
        <v>0.9421916237</v>
      </c>
      <c r="AX50" s="1">
        <f t="shared" si="21"/>
        <v>-17.47498013</v>
      </c>
      <c r="AY50" s="1" t="str">
        <f t="shared" si="18"/>
        <v>SUB-HORIZONTAL</v>
      </c>
      <c r="AZ50" s="1" t="str">
        <f t="shared" si="19"/>
        <v>2</v>
      </c>
      <c r="BA50" s="1">
        <f t="shared" si="20"/>
        <v>1.3371</v>
      </c>
    </row>
    <row r="51" ht="15.75" customHeight="1">
      <c r="A51" s="1">
        <v>5578.4877</v>
      </c>
      <c r="B51" s="1">
        <v>145.591</v>
      </c>
      <c r="C51" s="1">
        <v>170.2631</v>
      </c>
      <c r="D51" s="1">
        <v>184.0228</v>
      </c>
      <c r="E51" s="1">
        <v>163.3352</v>
      </c>
      <c r="F51" s="1">
        <v>158.047</v>
      </c>
      <c r="G51" s="1">
        <v>167.5273</v>
      </c>
      <c r="H51" s="1">
        <v>189.5884</v>
      </c>
      <c r="I51" s="1">
        <f t="shared" si="1"/>
        <v>145.6073855</v>
      </c>
      <c r="J51" s="1">
        <f t="shared" si="2"/>
        <v>1.147797103</v>
      </c>
      <c r="K51" s="1">
        <f t="shared" si="3"/>
        <v>0.9152389158</v>
      </c>
      <c r="L51" s="1">
        <f t="shared" si="4"/>
        <v>181.74225</v>
      </c>
      <c r="M51" s="1">
        <v>190.396</v>
      </c>
      <c r="N51" s="1">
        <v>190.1124</v>
      </c>
      <c r="O51" s="1">
        <v>210.0682</v>
      </c>
      <c r="P51" s="1">
        <v>196.2777</v>
      </c>
      <c r="Q51" s="1">
        <v>169.7948</v>
      </c>
      <c r="R51" s="1">
        <v>2.4992</v>
      </c>
      <c r="S51" s="1">
        <v>0.189</v>
      </c>
      <c r="T51" s="1">
        <v>35.2348</v>
      </c>
      <c r="U51" s="1">
        <v>-999.0</v>
      </c>
      <c r="V51" s="1">
        <v>4601.7397</v>
      </c>
      <c r="X51" s="13">
        <v>190.396</v>
      </c>
      <c r="Y51" s="1">
        <v>2498.8472</v>
      </c>
      <c r="Z51" s="1">
        <v>-999.0</v>
      </c>
      <c r="AA51" s="1">
        <v>-999.0</v>
      </c>
      <c r="AB51" s="1">
        <f t="shared" si="5"/>
        <v>-2189.367296</v>
      </c>
      <c r="AC51" s="1">
        <v>420.7662</v>
      </c>
      <c r="AD51" s="1">
        <v>0.1059</v>
      </c>
      <c r="AE51" s="1">
        <v>0.1059</v>
      </c>
      <c r="AF51" s="1">
        <v>0.1059</v>
      </c>
      <c r="AG51" s="1">
        <v>0.0985</v>
      </c>
      <c r="AH51" s="1">
        <v>-999.0</v>
      </c>
      <c r="AI51" s="1" t="str">
        <f t="shared" si="6"/>
        <v>#NUM!</v>
      </c>
      <c r="AJ51" s="1">
        <f t="shared" si="7"/>
        <v>0.8836368681</v>
      </c>
      <c r="AK51" s="1">
        <f t="shared" si="8"/>
        <v>0.1163631319</v>
      </c>
      <c r="AL51" s="1">
        <f t="shared" si="9"/>
        <v>1.085554739</v>
      </c>
      <c r="AM51" s="1">
        <f t="shared" si="10"/>
        <v>0.08555473896</v>
      </c>
      <c r="AO51" s="1">
        <f t="shared" si="11"/>
        <v>-157220.2942</v>
      </c>
      <c r="AP51" s="1">
        <f t="shared" si="12"/>
        <v>-105.7941</v>
      </c>
      <c r="AQ51" s="1">
        <f t="shared" si="13"/>
        <v>-9.99</v>
      </c>
      <c r="AR51" s="1">
        <v>-999.0</v>
      </c>
      <c r="AT51" s="1">
        <f t="shared" si="14"/>
        <v>-0.4017674171</v>
      </c>
      <c r="AU51" s="1">
        <f t="shared" si="15"/>
        <v>0.8035348343</v>
      </c>
      <c r="AV51" s="1">
        <f t="shared" si="16"/>
        <v>-0.1822140902</v>
      </c>
      <c r="AW51" s="1">
        <f t="shared" si="17"/>
        <v>0.895596988</v>
      </c>
      <c r="AX51" s="1">
        <f t="shared" si="21"/>
        <v>-17.42153392</v>
      </c>
      <c r="AY51" s="1" t="str">
        <f t="shared" si="18"/>
        <v>SUB-HORIZONTAL</v>
      </c>
      <c r="AZ51" s="1" t="str">
        <f t="shared" si="19"/>
        <v>2</v>
      </c>
      <c r="BA51" s="1">
        <f t="shared" si="20"/>
        <v>1.3441</v>
      </c>
    </row>
    <row r="52" ht="15.75" customHeight="1">
      <c r="A52" s="1">
        <v>5578.5639</v>
      </c>
      <c r="B52" s="1">
        <v>185.2076</v>
      </c>
      <c r="C52" s="1">
        <v>228.0257</v>
      </c>
      <c r="D52" s="1">
        <v>232.5632</v>
      </c>
      <c r="E52" s="1">
        <v>193.9013</v>
      </c>
      <c r="F52" s="1">
        <v>186.6458</v>
      </c>
      <c r="G52" s="1">
        <v>189.0912</v>
      </c>
      <c r="H52" s="1">
        <v>217.6008</v>
      </c>
      <c r="I52" s="1">
        <f t="shared" si="1"/>
        <v>185.2212838</v>
      </c>
      <c r="J52" s="1">
        <f t="shared" si="2"/>
        <v>1.295540079</v>
      </c>
      <c r="K52" s="1">
        <f t="shared" si="3"/>
        <v>0.862653187</v>
      </c>
      <c r="L52" s="1">
        <f t="shared" si="4"/>
        <v>220.2716</v>
      </c>
      <c r="M52" s="1">
        <v>211.0141</v>
      </c>
      <c r="N52" s="1">
        <v>219.333</v>
      </c>
      <c r="O52" s="1">
        <v>245.486</v>
      </c>
      <c r="P52" s="1">
        <v>229.3009</v>
      </c>
      <c r="Q52" s="1">
        <v>194.1318</v>
      </c>
      <c r="R52" s="1">
        <v>2.4992</v>
      </c>
      <c r="S52" s="1">
        <v>0.189</v>
      </c>
      <c r="T52" s="1">
        <v>35.2348</v>
      </c>
      <c r="U52" s="1">
        <v>-999.0</v>
      </c>
      <c r="V52" s="1">
        <v>4601.7397</v>
      </c>
      <c r="X52" s="13">
        <v>211.0141</v>
      </c>
      <c r="Y52" s="1">
        <v>2498.8472</v>
      </c>
      <c r="Z52" s="1">
        <v>-999.0</v>
      </c>
      <c r="AA52" s="1">
        <v>-999.0</v>
      </c>
      <c r="AB52" s="1">
        <f t="shared" si="5"/>
        <v>-2189.367296</v>
      </c>
      <c r="AC52" s="1">
        <v>420.7662</v>
      </c>
      <c r="AD52" s="1">
        <v>0.1059</v>
      </c>
      <c r="AE52" s="1">
        <v>0.1059</v>
      </c>
      <c r="AF52" s="1">
        <v>0.1059</v>
      </c>
      <c r="AG52" s="1">
        <v>0.0985</v>
      </c>
      <c r="AH52" s="1">
        <v>-999.0</v>
      </c>
      <c r="AI52" s="1" t="str">
        <f t="shared" si="6"/>
        <v>#NUM!</v>
      </c>
      <c r="AJ52" s="1">
        <f t="shared" si="7"/>
        <v>0.8689820993</v>
      </c>
      <c r="AK52" s="1">
        <f t="shared" si="8"/>
        <v>0.1310179007</v>
      </c>
      <c r="AL52" s="1">
        <f t="shared" si="9"/>
        <v>1.00776534</v>
      </c>
      <c r="AM52" s="1">
        <f t="shared" si="10"/>
        <v>0.007765340083</v>
      </c>
      <c r="AO52" s="1">
        <f t="shared" si="11"/>
        <v>-189101.2597</v>
      </c>
      <c r="AP52" s="1">
        <f t="shared" si="12"/>
        <v>-105.7941</v>
      </c>
      <c r="AQ52" s="1">
        <f t="shared" si="13"/>
        <v>-9.99</v>
      </c>
      <c r="AR52" s="1">
        <v>-999.0</v>
      </c>
      <c r="AT52" s="1">
        <f t="shared" si="14"/>
        <v>-0.1104405373</v>
      </c>
      <c r="AU52" s="1">
        <f t="shared" si="15"/>
        <v>0.2208810746</v>
      </c>
      <c r="AV52" s="1">
        <f t="shared" si="16"/>
        <v>-0.1536000842</v>
      </c>
      <c r="AW52" s="1">
        <f t="shared" si="17"/>
        <v>0.8921465362</v>
      </c>
      <c r="AX52" s="1">
        <f t="shared" si="21"/>
        <v>-20.60246606</v>
      </c>
      <c r="AY52" s="1" t="str">
        <f t="shared" si="18"/>
        <v>SUB-HORIZONTAL</v>
      </c>
      <c r="AZ52" s="1" t="str">
        <f t="shared" si="19"/>
        <v>2</v>
      </c>
      <c r="BA52" s="1">
        <f t="shared" si="20"/>
        <v>1.3441</v>
      </c>
    </row>
    <row r="53" ht="15.75" customHeight="1">
      <c r="A53" s="1">
        <v>5578.6401</v>
      </c>
      <c r="B53" s="1">
        <v>284.5828</v>
      </c>
      <c r="C53" s="1">
        <v>344.4867</v>
      </c>
      <c r="D53" s="1">
        <v>283.7743</v>
      </c>
      <c r="E53" s="1">
        <v>223.6463</v>
      </c>
      <c r="F53" s="1">
        <v>214.1918</v>
      </c>
      <c r="G53" s="1">
        <v>206.4063</v>
      </c>
      <c r="H53" s="1">
        <v>248.4923</v>
      </c>
      <c r="I53" s="1">
        <f t="shared" si="1"/>
        <v>284.5937276</v>
      </c>
      <c r="J53" s="1">
        <f t="shared" si="2"/>
        <v>1.414172813</v>
      </c>
      <c r="K53" s="1">
        <f t="shared" si="3"/>
        <v>0.8731475372</v>
      </c>
      <c r="L53" s="1">
        <f t="shared" si="4"/>
        <v>283.4585667</v>
      </c>
      <c r="M53" s="1">
        <v>250.8247</v>
      </c>
      <c r="N53" s="1">
        <v>247.6554</v>
      </c>
      <c r="O53" s="1">
        <v>289.4275</v>
      </c>
      <c r="P53" s="1">
        <v>267.4062</v>
      </c>
      <c r="Q53" s="1">
        <v>230.5483</v>
      </c>
      <c r="R53" s="1">
        <v>2.5191</v>
      </c>
      <c r="S53" s="1">
        <v>0.1818</v>
      </c>
      <c r="T53" s="1">
        <v>36.0467</v>
      </c>
      <c r="U53" s="1">
        <v>-999.0</v>
      </c>
      <c r="V53" s="1">
        <v>4673.6792</v>
      </c>
      <c r="X53" s="13">
        <v>250.8247</v>
      </c>
      <c r="Y53" s="1">
        <v>2560.6104</v>
      </c>
      <c r="Z53" s="1">
        <v>-999.0</v>
      </c>
      <c r="AA53" s="1">
        <v>-999.0</v>
      </c>
      <c r="AB53" s="1">
        <f t="shared" si="5"/>
        <v>-2192.259926</v>
      </c>
      <c r="AC53" s="1">
        <v>486.7874</v>
      </c>
      <c r="AD53" s="1">
        <v>0.0947</v>
      </c>
      <c r="AE53" s="1">
        <v>0.0947</v>
      </c>
      <c r="AF53" s="1">
        <v>0.1027</v>
      </c>
      <c r="AG53" s="1">
        <v>0.1019</v>
      </c>
      <c r="AH53" s="1">
        <v>-999.0</v>
      </c>
      <c r="AI53" s="1" t="str">
        <f t="shared" si="6"/>
        <v>#NUM!</v>
      </c>
      <c r="AJ53" s="1">
        <f t="shared" si="7"/>
        <v>0.8306345911</v>
      </c>
      <c r="AK53" s="1">
        <f t="shared" si="8"/>
        <v>0.1693654089</v>
      </c>
      <c r="AL53" s="1">
        <f t="shared" si="9"/>
        <v>0.7526519523</v>
      </c>
      <c r="AM53" s="1">
        <f t="shared" si="10"/>
        <v>0.2473480477</v>
      </c>
      <c r="AO53" s="1">
        <f t="shared" si="11"/>
        <v>-256793.6258</v>
      </c>
      <c r="AP53" s="1">
        <f t="shared" si="12"/>
        <v>-94.6053</v>
      </c>
      <c r="AQ53" s="1">
        <f t="shared" si="13"/>
        <v>-9.99</v>
      </c>
      <c r="AR53" s="1">
        <v>-999.0</v>
      </c>
      <c r="AT53" s="1">
        <f t="shared" si="14"/>
        <v>0.3704983718</v>
      </c>
      <c r="AU53" s="1">
        <f t="shared" si="15"/>
        <v>-0.7409967435</v>
      </c>
      <c r="AV53" s="1">
        <f t="shared" si="16"/>
        <v>-0.1486765801</v>
      </c>
      <c r="AW53" s="1">
        <f t="shared" si="17"/>
        <v>0.9277885069</v>
      </c>
      <c r="AX53" s="1">
        <f t="shared" si="21"/>
        <v>-21.27437594</v>
      </c>
      <c r="AY53" s="1" t="str">
        <f t="shared" si="18"/>
        <v>SUB-HORIZONTAL</v>
      </c>
      <c r="AZ53" s="1" t="str">
        <f t="shared" si="19"/>
        <v>2</v>
      </c>
      <c r="BA53" s="1">
        <f t="shared" si="20"/>
        <v>1.35045</v>
      </c>
    </row>
    <row r="54" ht="15.75" customHeight="1">
      <c r="A54" s="1">
        <v>5578.7163</v>
      </c>
      <c r="B54" s="1">
        <v>356.6383</v>
      </c>
      <c r="C54" s="1">
        <v>412.6135</v>
      </c>
      <c r="D54" s="1">
        <v>352.3995</v>
      </c>
      <c r="E54" s="1">
        <v>277.7834</v>
      </c>
      <c r="F54" s="1">
        <v>269.4407</v>
      </c>
      <c r="G54" s="1">
        <v>261.8212</v>
      </c>
      <c r="H54" s="1">
        <v>297.3618</v>
      </c>
      <c r="I54" s="1">
        <f t="shared" si="1"/>
        <v>356.6475721</v>
      </c>
      <c r="J54" s="1">
        <f t="shared" si="2"/>
        <v>1.793842644</v>
      </c>
      <c r="K54" s="1">
        <f t="shared" si="3"/>
        <v>0.769865677</v>
      </c>
      <c r="L54" s="1">
        <f t="shared" si="4"/>
        <v>341.1395833</v>
      </c>
      <c r="M54" s="1">
        <v>300.8933</v>
      </c>
      <c r="N54" s="1">
        <v>283.679</v>
      </c>
      <c r="O54" s="1">
        <v>340.6139</v>
      </c>
      <c r="P54" s="1">
        <v>319.3918</v>
      </c>
      <c r="Q54" s="1">
        <v>258.9749</v>
      </c>
      <c r="R54" s="1">
        <v>2.5191</v>
      </c>
      <c r="S54" s="1">
        <v>0.1818</v>
      </c>
      <c r="T54" s="1">
        <v>36.0467</v>
      </c>
      <c r="U54" s="1">
        <v>-999.0</v>
      </c>
      <c r="V54" s="1">
        <v>4673.6792</v>
      </c>
      <c r="X54" s="13">
        <v>300.8933</v>
      </c>
      <c r="Y54" s="1">
        <v>2560.6104</v>
      </c>
      <c r="Z54" s="1">
        <v>-999.0</v>
      </c>
      <c r="AA54" s="1">
        <v>-999.0</v>
      </c>
      <c r="AB54" s="1">
        <f t="shared" si="5"/>
        <v>-2192.259926</v>
      </c>
      <c r="AC54" s="1">
        <v>486.7874</v>
      </c>
      <c r="AD54" s="1">
        <v>0.0947</v>
      </c>
      <c r="AE54" s="1">
        <v>0.0947</v>
      </c>
      <c r="AF54" s="1">
        <v>0.1027</v>
      </c>
      <c r="AG54" s="1">
        <v>0.1019</v>
      </c>
      <c r="AH54" s="1">
        <v>-999.0</v>
      </c>
      <c r="AI54" s="1" t="str">
        <f t="shared" si="6"/>
        <v>#NUM!</v>
      </c>
      <c r="AJ54" s="1">
        <f t="shared" si="7"/>
        <v>0.8804802769</v>
      </c>
      <c r="AK54" s="1">
        <f t="shared" si="8"/>
        <v>0.1195197231</v>
      </c>
      <c r="AL54" s="1">
        <f t="shared" si="9"/>
        <v>0.755501302</v>
      </c>
      <c r="AM54" s="1">
        <f t="shared" si="10"/>
        <v>0.244498698</v>
      </c>
      <c r="AO54" s="1">
        <f t="shared" si="11"/>
        <v>-306884.1033</v>
      </c>
      <c r="AP54" s="1">
        <f t="shared" si="12"/>
        <v>-94.6053</v>
      </c>
      <c r="AQ54" s="1">
        <f t="shared" si="13"/>
        <v>-9.99</v>
      </c>
      <c r="AR54" s="1">
        <v>-999.0</v>
      </c>
      <c r="AT54" s="1">
        <f t="shared" si="14"/>
        <v>0.542795818</v>
      </c>
      <c r="AU54" s="1">
        <f t="shared" si="15"/>
        <v>-1.085591636</v>
      </c>
      <c r="AV54" s="1">
        <f t="shared" si="16"/>
        <v>-0.09864119763</v>
      </c>
      <c r="AW54" s="1">
        <f t="shared" si="17"/>
        <v>0.8709084354</v>
      </c>
      <c r="AX54" s="1">
        <f t="shared" si="21"/>
        <v>-31.93551925</v>
      </c>
      <c r="AY54" s="1" t="str">
        <f t="shared" si="18"/>
        <v>SUB-HORIZONTAL</v>
      </c>
      <c r="AZ54" s="1" t="str">
        <f t="shared" si="19"/>
        <v>2</v>
      </c>
      <c r="BA54" s="1">
        <f t="shared" si="20"/>
        <v>1.35045</v>
      </c>
    </row>
    <row r="55" ht="15.75" customHeight="1">
      <c r="A55" s="1">
        <v>5578.7925</v>
      </c>
      <c r="B55" s="1">
        <v>372.7299</v>
      </c>
      <c r="C55" s="1">
        <v>395.4146</v>
      </c>
      <c r="D55" s="1">
        <v>379.2807</v>
      </c>
      <c r="E55" s="1">
        <v>276.2273</v>
      </c>
      <c r="F55" s="1">
        <v>267.1942</v>
      </c>
      <c r="G55" s="1">
        <v>277.8305</v>
      </c>
      <c r="H55" s="1">
        <v>320.1348</v>
      </c>
      <c r="I55" s="1">
        <f t="shared" si="1"/>
        <v>372.7382577</v>
      </c>
      <c r="J55" s="1">
        <f t="shared" si="2"/>
        <v>1.903528815</v>
      </c>
      <c r="K55" s="1">
        <f t="shared" si="3"/>
        <v>0.7905109844</v>
      </c>
      <c r="L55" s="1">
        <f t="shared" si="4"/>
        <v>372.24</v>
      </c>
      <c r="M55" s="1">
        <v>354.5085</v>
      </c>
      <c r="N55" s="1">
        <v>332.4584</v>
      </c>
      <c r="O55" s="1">
        <v>399.0479</v>
      </c>
      <c r="P55" s="1">
        <v>358.157</v>
      </c>
      <c r="Q55" s="1">
        <v>275.0957</v>
      </c>
      <c r="R55" s="1">
        <v>2.5271</v>
      </c>
      <c r="S55" s="1">
        <v>0.1776</v>
      </c>
      <c r="T55" s="1">
        <v>34.4315</v>
      </c>
      <c r="U55" s="1">
        <v>-999.0</v>
      </c>
      <c r="V55" s="1">
        <v>4668.6206</v>
      </c>
      <c r="X55" s="13">
        <v>354.5085</v>
      </c>
      <c r="Y55" s="1">
        <v>2612.2097</v>
      </c>
      <c r="Z55" s="1">
        <v>-999.0</v>
      </c>
      <c r="AA55" s="1">
        <v>-999.0</v>
      </c>
      <c r="AB55" s="1">
        <f t="shared" si="5"/>
        <v>-2190.490628</v>
      </c>
      <c r="AC55" s="1">
        <v>550.5504</v>
      </c>
      <c r="AD55" s="1">
        <v>0.0851</v>
      </c>
      <c r="AE55" s="1">
        <v>0.0851</v>
      </c>
      <c r="AF55" s="1">
        <v>0.092</v>
      </c>
      <c r="AG55" s="1">
        <v>0.092</v>
      </c>
      <c r="AH55" s="1">
        <v>-999.0</v>
      </c>
      <c r="AI55" s="1" t="str">
        <f t="shared" si="6"/>
        <v>#NUM!</v>
      </c>
      <c r="AJ55" s="1">
        <f t="shared" si="7"/>
        <v>0.8678547287</v>
      </c>
      <c r="AK55" s="1">
        <f t="shared" si="8"/>
        <v>0.1321452713</v>
      </c>
      <c r="AL55" s="1">
        <f t="shared" si="9"/>
        <v>0.7168574348</v>
      </c>
      <c r="AM55" s="1">
        <f t="shared" si="10"/>
        <v>0.2831425652</v>
      </c>
      <c r="AO55" s="1">
        <f t="shared" si="11"/>
        <v>-322942.033</v>
      </c>
      <c r="AP55" s="1">
        <f t="shared" si="12"/>
        <v>-85.0149</v>
      </c>
      <c r="AQ55" s="1">
        <f t="shared" si="13"/>
        <v>-9.99</v>
      </c>
      <c r="AR55" s="1">
        <v>-999.0</v>
      </c>
      <c r="AT55" s="1">
        <f t="shared" si="14"/>
        <v>0.5298390928</v>
      </c>
      <c r="AU55" s="1">
        <f t="shared" si="15"/>
        <v>-1.059678186</v>
      </c>
      <c r="AV55" s="1">
        <f t="shared" si="16"/>
        <v>-0.18101264</v>
      </c>
      <c r="AW55" s="1">
        <f t="shared" si="17"/>
        <v>0.8593120773</v>
      </c>
      <c r="AX55" s="1">
        <f t="shared" si="21"/>
        <v>-17.5346872</v>
      </c>
      <c r="AY55" s="1" t="str">
        <f t="shared" si="18"/>
        <v>SUB-HORIZONTAL</v>
      </c>
      <c r="AZ55" s="1" t="str">
        <f t="shared" si="19"/>
        <v>2</v>
      </c>
      <c r="BA55" s="1">
        <f t="shared" si="20"/>
        <v>1.35235</v>
      </c>
    </row>
    <row r="56" ht="15.75" customHeight="1">
      <c r="A56" s="1">
        <v>5578.8687</v>
      </c>
      <c r="B56" s="1">
        <v>397.6988</v>
      </c>
      <c r="C56" s="1">
        <v>349.9297</v>
      </c>
      <c r="D56" s="1">
        <v>401.1132</v>
      </c>
      <c r="E56" s="1">
        <v>300.0067</v>
      </c>
      <c r="F56" s="1">
        <v>285.4422</v>
      </c>
      <c r="G56" s="1">
        <v>293.9232</v>
      </c>
      <c r="H56" s="1">
        <v>339.3479</v>
      </c>
      <c r="I56" s="1">
        <f t="shared" si="1"/>
        <v>397.706798</v>
      </c>
      <c r="J56" s="1">
        <f t="shared" si="2"/>
        <v>2.013786394</v>
      </c>
      <c r="K56" s="1">
        <f t="shared" si="3"/>
        <v>0.7660570377</v>
      </c>
      <c r="L56" s="1">
        <f t="shared" si="4"/>
        <v>393.8517333</v>
      </c>
      <c r="M56" s="1">
        <v>406.4253</v>
      </c>
      <c r="N56" s="1">
        <v>373.1664</v>
      </c>
      <c r="O56" s="1">
        <v>434.777</v>
      </c>
      <c r="P56" s="1">
        <v>379.2748</v>
      </c>
      <c r="Q56" s="1">
        <v>283.5313</v>
      </c>
      <c r="R56" s="1">
        <v>2.5271</v>
      </c>
      <c r="S56" s="1">
        <v>0.1776</v>
      </c>
      <c r="T56" s="1">
        <v>34.4315</v>
      </c>
      <c r="U56" s="1">
        <v>-999.0</v>
      </c>
      <c r="V56" s="1">
        <v>4668.6206</v>
      </c>
      <c r="X56" s="13">
        <v>406.4253</v>
      </c>
      <c r="Y56" s="1">
        <v>2612.2097</v>
      </c>
      <c r="Z56" s="1">
        <v>-999.0</v>
      </c>
      <c r="AA56" s="1">
        <v>-999.0</v>
      </c>
      <c r="AB56" s="1">
        <f t="shared" si="5"/>
        <v>-2190.490628</v>
      </c>
      <c r="AC56" s="1">
        <v>550.5504</v>
      </c>
      <c r="AD56" s="1">
        <v>0.0851</v>
      </c>
      <c r="AE56" s="1">
        <v>0.0851</v>
      </c>
      <c r="AF56" s="1">
        <v>0.092</v>
      </c>
      <c r="AG56" s="1">
        <v>0.092</v>
      </c>
      <c r="AH56" s="1">
        <v>-999.0</v>
      </c>
      <c r="AI56" s="1" t="str">
        <f t="shared" si="6"/>
        <v>#NUM!</v>
      </c>
      <c r="AJ56" s="1">
        <f t="shared" si="7"/>
        <v>0.8661412079</v>
      </c>
      <c r="AK56" s="1">
        <f t="shared" si="8"/>
        <v>0.1338587921</v>
      </c>
      <c r="AL56" s="1">
        <f t="shared" si="9"/>
        <v>0.7177346273</v>
      </c>
      <c r="AM56" s="1">
        <f t="shared" si="10"/>
        <v>0.2822653727</v>
      </c>
      <c r="AO56" s="1">
        <f t="shared" si="11"/>
        <v>-339594.2264</v>
      </c>
      <c r="AP56" s="1">
        <f t="shared" si="12"/>
        <v>-85.0149</v>
      </c>
      <c r="AQ56" s="1">
        <f t="shared" si="13"/>
        <v>-9.99</v>
      </c>
      <c r="AR56" s="1">
        <v>-999.0</v>
      </c>
      <c r="AT56" s="1">
        <f t="shared" si="14"/>
        <v>0.5885589526</v>
      </c>
      <c r="AU56" s="1">
        <f t="shared" si="15"/>
        <v>-1.177117905</v>
      </c>
      <c r="AV56" s="1">
        <f t="shared" si="16"/>
        <v>-0.1732020456</v>
      </c>
      <c r="AW56" s="1">
        <f t="shared" si="17"/>
        <v>0.8355180627</v>
      </c>
      <c r="AX56" s="1">
        <f t="shared" si="21"/>
        <v>-18.30897307</v>
      </c>
      <c r="AY56" s="1" t="str">
        <f t="shared" si="18"/>
        <v>SUB-HORIZONTAL</v>
      </c>
      <c r="AZ56" s="1" t="str">
        <f t="shared" si="19"/>
        <v>2</v>
      </c>
      <c r="BA56" s="1">
        <f t="shared" si="20"/>
        <v>1.35235</v>
      </c>
    </row>
    <row r="57" ht="15.75" customHeight="1">
      <c r="A57" s="1">
        <v>5578.9449</v>
      </c>
      <c r="B57" s="1">
        <v>381.452</v>
      </c>
      <c r="C57" s="1">
        <v>307.7982</v>
      </c>
      <c r="D57" s="1">
        <v>402.8221</v>
      </c>
      <c r="E57" s="1">
        <v>313.0877</v>
      </c>
      <c r="F57" s="1">
        <v>297.7354</v>
      </c>
      <c r="G57" s="1">
        <v>312.6296</v>
      </c>
      <c r="H57" s="1">
        <v>346.5491</v>
      </c>
      <c r="I57" s="1">
        <f t="shared" si="1"/>
        <v>381.4600231</v>
      </c>
      <c r="J57" s="1">
        <f t="shared" si="2"/>
        <v>2.141951485</v>
      </c>
      <c r="K57" s="1">
        <f t="shared" si="3"/>
        <v>0.7633944897</v>
      </c>
      <c r="L57" s="1">
        <f t="shared" si="4"/>
        <v>396.0468667</v>
      </c>
      <c r="M57" s="1">
        <v>460.3363</v>
      </c>
      <c r="N57" s="1">
        <v>384.3411</v>
      </c>
      <c r="O57" s="1">
        <v>439.5315</v>
      </c>
      <c r="P57" s="1">
        <v>396.9013</v>
      </c>
      <c r="Q57" s="1">
        <v>299.0254</v>
      </c>
      <c r="R57" s="1">
        <v>2.5273</v>
      </c>
      <c r="S57" s="1">
        <v>0.1779</v>
      </c>
      <c r="T57" s="1">
        <v>31.9247</v>
      </c>
      <c r="U57" s="1">
        <v>-999.0</v>
      </c>
      <c r="V57" s="1">
        <v>4668.7061</v>
      </c>
      <c r="X57" s="13">
        <v>460.3363</v>
      </c>
      <c r="Y57" s="1">
        <v>2658.6582</v>
      </c>
      <c r="Z57" s="1">
        <v>-999.0</v>
      </c>
      <c r="AA57" s="1">
        <v>-999.0</v>
      </c>
      <c r="AB57" s="1">
        <f t="shared" si="5"/>
        <v>-2188.351004</v>
      </c>
      <c r="AC57" s="1">
        <v>553.1036</v>
      </c>
      <c r="AD57" s="1">
        <v>0.0805</v>
      </c>
      <c r="AE57" s="1">
        <v>0.0805</v>
      </c>
      <c r="AF57" s="1">
        <v>0.0812</v>
      </c>
      <c r="AG57" s="1">
        <v>0.0788</v>
      </c>
      <c r="AH57" s="1">
        <v>-999.0</v>
      </c>
      <c r="AI57" s="1" t="str">
        <f t="shared" si="6"/>
        <v>#NUM!</v>
      </c>
      <c r="AJ57" s="1">
        <f t="shared" si="7"/>
        <v>0.9021220947</v>
      </c>
      <c r="AK57" s="1">
        <f t="shared" si="8"/>
        <v>0.09787790532</v>
      </c>
      <c r="AL57" s="1">
        <f t="shared" si="9"/>
        <v>0.7805317576</v>
      </c>
      <c r="AM57" s="1">
        <f t="shared" si="10"/>
        <v>0.2194682424</v>
      </c>
      <c r="AO57" s="1">
        <f t="shared" si="11"/>
        <v>-339219.0043</v>
      </c>
      <c r="AP57" s="1">
        <f t="shared" si="12"/>
        <v>-80.4195</v>
      </c>
      <c r="AQ57" s="1">
        <f t="shared" si="13"/>
        <v>-9.99</v>
      </c>
      <c r="AR57" s="1">
        <v>-999.0</v>
      </c>
      <c r="AT57" s="1">
        <f t="shared" si="14"/>
        <v>0.4467732031</v>
      </c>
      <c r="AU57" s="1">
        <f t="shared" si="15"/>
        <v>-0.8935464062</v>
      </c>
      <c r="AV57" s="1">
        <f t="shared" si="16"/>
        <v>-0.1519651849</v>
      </c>
      <c r="AW57" s="1">
        <f t="shared" si="17"/>
        <v>0.8628658969</v>
      </c>
      <c r="AX57" s="1">
        <f t="shared" si="21"/>
        <v>-20.82071649</v>
      </c>
      <c r="AY57" s="1" t="str">
        <f t="shared" si="18"/>
        <v>SUB-HORIZONTAL</v>
      </c>
      <c r="AZ57" s="1" t="str">
        <f t="shared" si="19"/>
        <v>2</v>
      </c>
      <c r="BA57" s="1">
        <f t="shared" si="20"/>
        <v>1.3526</v>
      </c>
    </row>
    <row r="58" ht="15.75" customHeight="1">
      <c r="A58" s="1">
        <v>5579.0211</v>
      </c>
      <c r="B58" s="1">
        <v>388.9895</v>
      </c>
      <c r="C58" s="1">
        <v>355.1144</v>
      </c>
      <c r="D58" s="1">
        <v>474.4732</v>
      </c>
      <c r="E58" s="1">
        <v>351.6394</v>
      </c>
      <c r="F58" s="1">
        <v>334.2902</v>
      </c>
      <c r="G58" s="1">
        <v>345.7523</v>
      </c>
      <c r="H58" s="1">
        <v>378.5062</v>
      </c>
      <c r="I58" s="1">
        <f t="shared" si="1"/>
        <v>388.9970759</v>
      </c>
      <c r="J58" s="1">
        <f t="shared" si="2"/>
        <v>2.368888463</v>
      </c>
      <c r="K58" s="1">
        <f t="shared" si="3"/>
        <v>0.7196595069</v>
      </c>
      <c r="L58" s="1">
        <f t="shared" si="4"/>
        <v>417.5162333</v>
      </c>
      <c r="M58" s="1">
        <v>468.4702</v>
      </c>
      <c r="N58" s="1">
        <v>380.9083</v>
      </c>
      <c r="O58" s="1">
        <v>437.1418</v>
      </c>
      <c r="P58" s="1">
        <v>395.0402</v>
      </c>
      <c r="Q58" s="1">
        <v>324.6104</v>
      </c>
      <c r="R58" s="1">
        <v>2.5273</v>
      </c>
      <c r="S58" s="1">
        <v>0.1779</v>
      </c>
      <c r="T58" s="1">
        <v>31.9247</v>
      </c>
      <c r="U58" s="1">
        <v>-999.0</v>
      </c>
      <c r="V58" s="1">
        <v>4668.7061</v>
      </c>
      <c r="X58" s="13">
        <v>468.4702</v>
      </c>
      <c r="Y58" s="1">
        <v>2658.6582</v>
      </c>
      <c r="Z58" s="1">
        <v>-999.0</v>
      </c>
      <c r="AA58" s="1">
        <v>-999.0</v>
      </c>
      <c r="AB58" s="1">
        <f t="shared" si="5"/>
        <v>-2188.351004</v>
      </c>
      <c r="AC58" s="1">
        <v>553.1036</v>
      </c>
      <c r="AD58" s="1">
        <v>0.0805</v>
      </c>
      <c r="AE58" s="1">
        <v>0.0805</v>
      </c>
      <c r="AF58" s="1">
        <v>0.0812</v>
      </c>
      <c r="AG58" s="1">
        <v>0.0788</v>
      </c>
      <c r="AH58" s="1">
        <v>-999.0</v>
      </c>
      <c r="AI58" s="1" t="str">
        <f t="shared" si="6"/>
        <v>#NUM!</v>
      </c>
      <c r="AJ58" s="1">
        <f t="shared" si="7"/>
        <v>0.9134653541</v>
      </c>
      <c r="AK58" s="1">
        <f t="shared" si="8"/>
        <v>0.08653464593</v>
      </c>
      <c r="AL58" s="1">
        <f t="shared" si="9"/>
        <v>0.8593810373</v>
      </c>
      <c r="AM58" s="1">
        <f t="shared" si="10"/>
        <v>0.1406189627</v>
      </c>
      <c r="AO58" s="1">
        <f t="shared" si="11"/>
        <v>-355730.6202</v>
      </c>
      <c r="AP58" s="1">
        <f t="shared" si="12"/>
        <v>-80.4195</v>
      </c>
      <c r="AQ58" s="1">
        <f t="shared" si="13"/>
        <v>-9.99</v>
      </c>
      <c r="AR58" s="1">
        <v>-999.0</v>
      </c>
      <c r="AT58" s="1">
        <f t="shared" si="14"/>
        <v>0.3540570854</v>
      </c>
      <c r="AU58" s="1">
        <f t="shared" si="15"/>
        <v>-0.7081141708</v>
      </c>
      <c r="AV58" s="1">
        <f t="shared" si="16"/>
        <v>-0.1243028626</v>
      </c>
      <c r="AW58" s="1">
        <f t="shared" si="17"/>
        <v>0.8576092016</v>
      </c>
      <c r="AX58" s="1">
        <f t="shared" si="21"/>
        <v>-25.39045434</v>
      </c>
      <c r="AY58" s="1" t="str">
        <f t="shared" si="18"/>
        <v>SUB-HORIZONTAL</v>
      </c>
      <c r="AZ58" s="1" t="str">
        <f t="shared" si="19"/>
        <v>2</v>
      </c>
      <c r="BA58" s="1">
        <f t="shared" si="20"/>
        <v>1.3526</v>
      </c>
    </row>
    <row r="59" ht="15.75" customHeight="1">
      <c r="A59" s="1">
        <v>5579.0973</v>
      </c>
      <c r="B59" s="1">
        <v>415.7861</v>
      </c>
      <c r="C59" s="1">
        <v>438.9806</v>
      </c>
      <c r="D59" s="1">
        <v>539.3312</v>
      </c>
      <c r="E59" s="1">
        <v>398.231</v>
      </c>
      <c r="F59" s="1">
        <v>375.5977</v>
      </c>
      <c r="G59" s="1">
        <v>385.5418</v>
      </c>
      <c r="H59" s="1">
        <v>413.7318</v>
      </c>
      <c r="I59" s="1">
        <f t="shared" si="1"/>
        <v>415.793297</v>
      </c>
      <c r="J59" s="1">
        <f t="shared" si="2"/>
        <v>2.641502376</v>
      </c>
      <c r="K59" s="1">
        <f t="shared" si="3"/>
        <v>0.7118616553</v>
      </c>
      <c r="L59" s="1">
        <f t="shared" si="4"/>
        <v>441.5594167</v>
      </c>
      <c r="M59" s="1">
        <v>445.5298</v>
      </c>
      <c r="N59" s="1">
        <v>373.902</v>
      </c>
      <c r="O59" s="1">
        <v>435.8268</v>
      </c>
      <c r="P59" s="1">
        <v>384.6451</v>
      </c>
      <c r="Q59" s="1">
        <v>331.8092</v>
      </c>
      <c r="R59" s="1">
        <v>2.5303</v>
      </c>
      <c r="S59" s="1">
        <v>0.1839</v>
      </c>
      <c r="T59" s="1">
        <v>30.9339</v>
      </c>
      <c r="U59" s="1">
        <v>-999.0</v>
      </c>
      <c r="V59" s="1">
        <v>4741.1943</v>
      </c>
      <c r="X59" s="13">
        <v>445.5298</v>
      </c>
      <c r="Y59" s="1">
        <v>2679.863</v>
      </c>
      <c r="Z59" s="1">
        <v>-999.0</v>
      </c>
      <c r="AA59" s="1">
        <v>-999.0</v>
      </c>
      <c r="AB59" s="1">
        <f t="shared" si="5"/>
        <v>-2193.291939</v>
      </c>
      <c r="AC59" s="1">
        <v>-999.0</v>
      </c>
      <c r="AD59" s="1">
        <v>0.0735</v>
      </c>
      <c r="AE59" s="1">
        <v>0.0735</v>
      </c>
      <c r="AF59" s="1">
        <v>0.0735</v>
      </c>
      <c r="AG59" s="1">
        <v>0.0702</v>
      </c>
      <c r="AH59" s="1">
        <v>-999.0</v>
      </c>
      <c r="AI59" s="1" t="str">
        <f t="shared" si="6"/>
        <v>#NUM!</v>
      </c>
      <c r="AJ59" s="1">
        <f t="shared" si="7"/>
        <v>0.9318640723</v>
      </c>
      <c r="AK59" s="1">
        <f t="shared" si="8"/>
        <v>0.06813592767</v>
      </c>
      <c r="AL59" s="1">
        <f t="shared" si="9"/>
        <v>0.9033435702</v>
      </c>
      <c r="AM59" s="1">
        <f t="shared" si="10"/>
        <v>0.09665642983</v>
      </c>
      <c r="AO59" s="1">
        <f t="shared" si="11"/>
        <v>-372677.3781</v>
      </c>
      <c r="AP59" s="1">
        <f t="shared" si="12"/>
        <v>-73.4265</v>
      </c>
      <c r="AQ59" s="1">
        <f t="shared" si="13"/>
        <v>-9.99</v>
      </c>
      <c r="AR59" s="1">
        <v>-999.0</v>
      </c>
      <c r="AT59" s="1">
        <f t="shared" si="14"/>
        <v>0.4528384675</v>
      </c>
      <c r="AU59" s="1">
        <f t="shared" si="15"/>
        <v>-0.905676935</v>
      </c>
      <c r="AV59" s="1">
        <f t="shared" si="16"/>
        <v>-0.09673699393</v>
      </c>
      <c r="AW59" s="1">
        <f t="shared" si="17"/>
        <v>0.8019910483</v>
      </c>
      <c r="AX59" s="1">
        <f t="shared" si="21"/>
        <v>-32.56014378</v>
      </c>
      <c r="AY59" s="1" t="str">
        <f t="shared" si="18"/>
        <v>SUB-HORIZONTAL</v>
      </c>
      <c r="AZ59" s="1" t="str">
        <f t="shared" si="19"/>
        <v>2</v>
      </c>
      <c r="BA59" s="1">
        <f t="shared" si="20"/>
        <v>1.3571</v>
      </c>
    </row>
    <row r="60" ht="15.75" customHeight="1">
      <c r="A60" s="1">
        <v>5579.1735</v>
      </c>
      <c r="B60" s="1">
        <v>439.3704</v>
      </c>
      <c r="C60" s="1">
        <v>457.9726</v>
      </c>
      <c r="D60" s="1">
        <v>555.8877</v>
      </c>
      <c r="E60" s="1">
        <v>426.2851</v>
      </c>
      <c r="F60" s="1">
        <v>399.9622</v>
      </c>
      <c r="G60" s="1">
        <v>414.2502</v>
      </c>
      <c r="H60" s="1">
        <v>441.2415</v>
      </c>
      <c r="I60" s="1">
        <f t="shared" si="1"/>
        <v>439.3777635</v>
      </c>
      <c r="J60" s="1">
        <f t="shared" si="2"/>
        <v>2.838195203</v>
      </c>
      <c r="K60" s="1">
        <f t="shared" si="3"/>
        <v>0.6806703992</v>
      </c>
      <c r="L60" s="1">
        <f t="shared" si="4"/>
        <v>443.1241333</v>
      </c>
      <c r="M60" s="1">
        <v>418.8109</v>
      </c>
      <c r="N60" s="1">
        <v>358.1384</v>
      </c>
      <c r="O60" s="1">
        <v>428.5648</v>
      </c>
      <c r="P60" s="1">
        <v>372.3743</v>
      </c>
      <c r="Q60" s="1">
        <v>323.3368</v>
      </c>
      <c r="R60" s="1">
        <v>2.5303</v>
      </c>
      <c r="S60" s="1">
        <v>0.1839</v>
      </c>
      <c r="T60" s="1">
        <v>30.9339</v>
      </c>
      <c r="U60" s="1">
        <v>-999.0</v>
      </c>
      <c r="V60" s="1">
        <v>4741.1943</v>
      </c>
      <c r="X60" s="13">
        <v>418.8109</v>
      </c>
      <c r="Y60" s="1">
        <v>2679.863</v>
      </c>
      <c r="Z60" s="1">
        <v>-999.0</v>
      </c>
      <c r="AA60" s="1">
        <v>-999.0</v>
      </c>
      <c r="AB60" s="1">
        <f t="shared" si="5"/>
        <v>-2193.291939</v>
      </c>
      <c r="AC60" s="1">
        <v>-999.0</v>
      </c>
      <c r="AD60" s="1">
        <v>0.0735</v>
      </c>
      <c r="AE60" s="1">
        <v>0.0735</v>
      </c>
      <c r="AF60" s="1">
        <v>0.0735</v>
      </c>
      <c r="AG60" s="1">
        <v>0.0702</v>
      </c>
      <c r="AH60" s="1">
        <v>-999.0</v>
      </c>
      <c r="AI60" s="1" t="str">
        <f t="shared" si="6"/>
        <v>#NUM!</v>
      </c>
      <c r="AJ60" s="1">
        <f t="shared" si="7"/>
        <v>0.9388287366</v>
      </c>
      <c r="AK60" s="1">
        <f t="shared" si="8"/>
        <v>0.06117126336</v>
      </c>
      <c r="AL60" s="1">
        <f t="shared" si="9"/>
        <v>0.9103075674</v>
      </c>
      <c r="AM60" s="1">
        <f t="shared" si="10"/>
        <v>0.08969243263</v>
      </c>
      <c r="AO60" s="1">
        <f t="shared" si="11"/>
        <v>-380210.6829</v>
      </c>
      <c r="AP60" s="1">
        <f t="shared" si="12"/>
        <v>-73.4265</v>
      </c>
      <c r="AQ60" s="1">
        <f t="shared" si="13"/>
        <v>-9.99</v>
      </c>
      <c r="AR60" s="1">
        <v>-999.0</v>
      </c>
      <c r="AT60" s="1">
        <f t="shared" si="14"/>
        <v>0.6256312504</v>
      </c>
      <c r="AU60" s="1">
        <f t="shared" si="15"/>
        <v>-1.251262501</v>
      </c>
      <c r="AV60" s="1">
        <f t="shared" si="16"/>
        <v>-0.09826179054</v>
      </c>
      <c r="AW60" s="1">
        <f t="shared" si="17"/>
        <v>0.7327887336</v>
      </c>
      <c r="AX60" s="1">
        <f t="shared" si="21"/>
        <v>-32.05803657</v>
      </c>
      <c r="AY60" s="1" t="str">
        <f t="shared" si="18"/>
        <v>SUB-HORIZONTAL</v>
      </c>
      <c r="AZ60" s="1" t="str">
        <f t="shared" si="19"/>
        <v>2</v>
      </c>
      <c r="BA60" s="1">
        <f t="shared" si="20"/>
        <v>1.3571</v>
      </c>
    </row>
    <row r="61" ht="15.75" customHeight="1">
      <c r="A61" s="1">
        <v>5579.2497</v>
      </c>
      <c r="B61" s="1">
        <v>429.3161</v>
      </c>
      <c r="C61" s="1">
        <v>404.8034</v>
      </c>
      <c r="D61" s="1">
        <v>528.8337</v>
      </c>
      <c r="E61" s="1">
        <v>421.9393</v>
      </c>
      <c r="F61" s="1">
        <v>396.1419</v>
      </c>
      <c r="G61" s="1">
        <v>403.0627</v>
      </c>
      <c r="H61" s="1">
        <v>414.5379</v>
      </c>
      <c r="I61" s="1">
        <f t="shared" si="1"/>
        <v>429.3241585</v>
      </c>
      <c r="J61" s="1">
        <f t="shared" si="2"/>
        <v>2.761545128</v>
      </c>
      <c r="K61" s="1">
        <f t="shared" si="3"/>
        <v>0.7106587383</v>
      </c>
      <c r="L61" s="1">
        <f t="shared" si="4"/>
        <v>415.3096</v>
      </c>
      <c r="M61" s="1">
        <v>389.2354</v>
      </c>
      <c r="N61" s="1">
        <v>331.2371</v>
      </c>
      <c r="O61" s="1">
        <v>408.4319</v>
      </c>
      <c r="P61" s="1">
        <v>353.6582</v>
      </c>
      <c r="Q61" s="1">
        <v>309.8174</v>
      </c>
      <c r="R61" s="1">
        <v>2.5402</v>
      </c>
      <c r="S61" s="1">
        <v>0.1943</v>
      </c>
      <c r="T61" s="1">
        <v>31.6035</v>
      </c>
      <c r="U61" s="1">
        <v>-999.0</v>
      </c>
      <c r="V61" s="1">
        <v>4881.7476</v>
      </c>
      <c r="X61" s="13">
        <v>389.2354</v>
      </c>
      <c r="Y61" s="1">
        <v>2696.0093</v>
      </c>
      <c r="Z61" s="1">
        <v>-999.0</v>
      </c>
      <c r="AA61" s="1">
        <v>-999.0</v>
      </c>
      <c r="AB61" s="1">
        <f t="shared" si="5"/>
        <v>-2206.031834</v>
      </c>
      <c r="AC61" s="1">
        <v>487.41</v>
      </c>
      <c r="AD61" s="1">
        <v>0.0705</v>
      </c>
      <c r="AE61" s="1">
        <v>0.0705</v>
      </c>
      <c r="AF61" s="1">
        <v>0.0705</v>
      </c>
      <c r="AG61" s="1">
        <v>0.0677</v>
      </c>
      <c r="AH61" s="1">
        <v>-999.0</v>
      </c>
      <c r="AI61" s="1" t="str">
        <f t="shared" si="6"/>
        <v>#NUM!</v>
      </c>
      <c r="AJ61" s="1">
        <f t="shared" si="7"/>
        <v>0.972318092</v>
      </c>
      <c r="AK61" s="1">
        <f t="shared" si="8"/>
        <v>0.02768190798</v>
      </c>
      <c r="AL61" s="1">
        <f t="shared" si="9"/>
        <v>0.9227277989</v>
      </c>
      <c r="AM61" s="1">
        <f t="shared" si="10"/>
        <v>0.07727220107</v>
      </c>
      <c r="AO61" s="1">
        <f t="shared" si="11"/>
        <v>-368459.1581</v>
      </c>
      <c r="AP61" s="1">
        <f t="shared" si="12"/>
        <v>-70.4295</v>
      </c>
      <c r="AQ61" s="1">
        <f t="shared" si="13"/>
        <v>-9.99</v>
      </c>
      <c r="AR61" s="1">
        <v>-999.0</v>
      </c>
      <c r="AT61" s="1">
        <f t="shared" si="14"/>
        <v>0.6412211982</v>
      </c>
      <c r="AU61" s="1">
        <f t="shared" si="15"/>
        <v>-1.282442396</v>
      </c>
      <c r="AV61" s="1">
        <f t="shared" si="16"/>
        <v>-0.04539582251</v>
      </c>
      <c r="AW61" s="1">
        <f t="shared" si="17"/>
        <v>0.7473801551</v>
      </c>
      <c r="AX61" s="1">
        <f t="shared" si="21"/>
        <v>-69.21684844</v>
      </c>
      <c r="AY61" s="1" t="str">
        <f t="shared" si="18"/>
        <v>SUB-HORIZONTAL</v>
      </c>
      <c r="AZ61" s="1" t="str">
        <f t="shared" si="19"/>
        <v>2</v>
      </c>
      <c r="BA61" s="1">
        <f t="shared" si="20"/>
        <v>1.36725</v>
      </c>
    </row>
    <row r="62" ht="15.75" customHeight="1">
      <c r="A62" s="1">
        <v>5579.3259</v>
      </c>
      <c r="B62" s="1">
        <v>379.6276</v>
      </c>
      <c r="C62" s="1">
        <v>324.5244</v>
      </c>
      <c r="D62" s="1">
        <v>451.7822</v>
      </c>
      <c r="E62" s="1">
        <v>375.2179</v>
      </c>
      <c r="F62" s="1">
        <v>354.1053</v>
      </c>
      <c r="G62" s="1">
        <v>360.0053</v>
      </c>
      <c r="H62" s="1">
        <v>360.5083</v>
      </c>
      <c r="I62" s="1">
        <f t="shared" si="1"/>
        <v>379.63682</v>
      </c>
      <c r="J62" s="1">
        <f t="shared" si="2"/>
        <v>2.466541514</v>
      </c>
      <c r="K62" s="1">
        <f t="shared" si="3"/>
        <v>0.7597224535</v>
      </c>
      <c r="L62" s="1">
        <f t="shared" si="4"/>
        <v>364.9442333</v>
      </c>
      <c r="M62" s="1">
        <v>355.8999</v>
      </c>
      <c r="N62" s="1">
        <v>300.4099</v>
      </c>
      <c r="O62" s="1">
        <v>377.4214</v>
      </c>
      <c r="P62" s="1">
        <v>327.8134</v>
      </c>
      <c r="Q62" s="1">
        <v>296.7641</v>
      </c>
      <c r="R62" s="1">
        <v>2.5402</v>
      </c>
      <c r="S62" s="1">
        <v>0.1943</v>
      </c>
      <c r="T62" s="1">
        <v>31.6035</v>
      </c>
      <c r="U62" s="1">
        <v>-999.0</v>
      </c>
      <c r="V62" s="1">
        <v>4881.7476</v>
      </c>
      <c r="X62" s="13">
        <v>355.8999</v>
      </c>
      <c r="Y62" s="1">
        <v>2696.0093</v>
      </c>
      <c r="Z62" s="1">
        <v>-999.0</v>
      </c>
      <c r="AA62" s="1">
        <v>-999.0</v>
      </c>
      <c r="AB62" s="1">
        <f t="shared" si="5"/>
        <v>-2206.031834</v>
      </c>
      <c r="AC62" s="1">
        <v>487.41</v>
      </c>
      <c r="AD62" s="1">
        <v>0.0705</v>
      </c>
      <c r="AE62" s="1">
        <v>0.0705</v>
      </c>
      <c r="AF62" s="1">
        <v>0.0705</v>
      </c>
      <c r="AG62" s="1">
        <v>0.0677</v>
      </c>
      <c r="AH62" s="1">
        <v>-999.0</v>
      </c>
      <c r="AI62" s="1" t="str">
        <f t="shared" si="6"/>
        <v>#NUM!</v>
      </c>
      <c r="AJ62" s="1">
        <f t="shared" si="7"/>
        <v>0.9986047478</v>
      </c>
      <c r="AK62" s="1">
        <f t="shared" si="8"/>
        <v>0.001395252204</v>
      </c>
      <c r="AL62" s="1">
        <f t="shared" si="9"/>
        <v>0.9327701674</v>
      </c>
      <c r="AM62" s="1">
        <f t="shared" si="10"/>
        <v>0.0672298326</v>
      </c>
      <c r="AO62" s="1">
        <f t="shared" si="11"/>
        <v>-337182.2767</v>
      </c>
      <c r="AP62" s="1">
        <f t="shared" si="12"/>
        <v>-70.4295</v>
      </c>
      <c r="AQ62" s="1">
        <f t="shared" si="13"/>
        <v>-9.99</v>
      </c>
      <c r="AR62" s="1">
        <v>-999.0</v>
      </c>
      <c r="AT62" s="1">
        <f t="shared" si="14"/>
        <v>0.4724795701</v>
      </c>
      <c r="AU62" s="1">
        <f t="shared" si="15"/>
        <v>-0.9449591402</v>
      </c>
      <c r="AV62" s="1">
        <f t="shared" si="16"/>
        <v>-0.01792089331</v>
      </c>
      <c r="AW62" s="1">
        <f t="shared" si="17"/>
        <v>0.8231824344</v>
      </c>
      <c r="AX62" s="1">
        <f t="shared" si="21"/>
        <v>-175.2332355</v>
      </c>
      <c r="AY62" s="1" t="str">
        <f t="shared" si="18"/>
        <v>SUB-HORIZONTAL</v>
      </c>
      <c r="AZ62" s="1" t="str">
        <f t="shared" si="19"/>
        <v>2</v>
      </c>
      <c r="BA62" s="1">
        <f t="shared" si="20"/>
        <v>1.36725</v>
      </c>
    </row>
    <row r="63" ht="15.75" customHeight="1">
      <c r="A63" s="1">
        <v>5579.4021</v>
      </c>
      <c r="B63" s="1">
        <v>329.6544</v>
      </c>
      <c r="C63" s="1">
        <v>265.5557</v>
      </c>
      <c r="D63" s="1">
        <v>379.4936</v>
      </c>
      <c r="E63" s="1">
        <v>329.0269</v>
      </c>
      <c r="F63" s="1">
        <v>312.8777</v>
      </c>
      <c r="G63" s="1">
        <v>321.3116</v>
      </c>
      <c r="H63" s="1">
        <v>317.7296</v>
      </c>
      <c r="I63" s="1">
        <f t="shared" si="1"/>
        <v>329.6648895</v>
      </c>
      <c r="J63" s="1">
        <f t="shared" si="2"/>
        <v>2.201435369</v>
      </c>
      <c r="K63" s="1">
        <f t="shared" si="3"/>
        <v>0.7874758523</v>
      </c>
      <c r="L63" s="1">
        <f t="shared" si="4"/>
        <v>319.8780833</v>
      </c>
      <c r="M63" s="1">
        <v>324.8672</v>
      </c>
      <c r="N63" s="1">
        <v>274.2982</v>
      </c>
      <c r="O63" s="1">
        <v>345.3994</v>
      </c>
      <c r="P63" s="1">
        <v>301.4104</v>
      </c>
      <c r="Q63" s="1">
        <v>281.0159</v>
      </c>
      <c r="R63" s="1">
        <v>2.5484</v>
      </c>
      <c r="S63" s="1">
        <v>0.2081</v>
      </c>
      <c r="T63" s="1">
        <v>30.6716</v>
      </c>
      <c r="U63" s="1">
        <v>-999.0</v>
      </c>
      <c r="V63" s="1">
        <v>4951.1411</v>
      </c>
      <c r="X63" s="13">
        <v>324.8672</v>
      </c>
      <c r="Y63" s="1">
        <v>2723.7693</v>
      </c>
      <c r="Z63" s="1">
        <v>-999.0</v>
      </c>
      <c r="AA63" s="1">
        <v>-999.0</v>
      </c>
      <c r="AB63" s="1">
        <f t="shared" si="5"/>
        <v>-2219.223387</v>
      </c>
      <c r="AC63" s="1">
        <v>334.39</v>
      </c>
      <c r="AD63" s="1">
        <v>0.0741</v>
      </c>
      <c r="AE63" s="1">
        <v>0.0741</v>
      </c>
      <c r="AF63" s="1">
        <v>0.0741</v>
      </c>
      <c r="AG63" s="1">
        <v>0.069</v>
      </c>
      <c r="AH63" s="1">
        <v>-999.0</v>
      </c>
      <c r="AI63" s="1" t="str">
        <f t="shared" si="6"/>
        <v>#NUM!</v>
      </c>
      <c r="AJ63" s="1">
        <f t="shared" si="7"/>
        <v>1.011273737</v>
      </c>
      <c r="AK63" s="1">
        <f t="shared" si="8"/>
        <v>0.01127373717</v>
      </c>
      <c r="AL63" s="1">
        <f t="shared" si="9"/>
        <v>0.9491082176</v>
      </c>
      <c r="AM63" s="1">
        <f t="shared" si="10"/>
        <v>0.05089178242</v>
      </c>
      <c r="AO63" s="1">
        <f t="shared" si="11"/>
        <v>-304420.0603</v>
      </c>
      <c r="AP63" s="1">
        <f t="shared" si="12"/>
        <v>-74.0259</v>
      </c>
      <c r="AQ63" s="1">
        <f t="shared" si="13"/>
        <v>-9.99</v>
      </c>
      <c r="AR63" s="1">
        <v>-999.0</v>
      </c>
      <c r="AT63" s="1">
        <f t="shared" si="14"/>
        <v>0.3090789826</v>
      </c>
      <c r="AU63" s="1">
        <f t="shared" si="15"/>
        <v>-0.6181579652</v>
      </c>
      <c r="AV63" s="1">
        <f t="shared" si="16"/>
        <v>-0.01538847907</v>
      </c>
      <c r="AW63" s="1">
        <f t="shared" si="17"/>
        <v>0.8844498593</v>
      </c>
      <c r="AX63" s="1">
        <f t="shared" si="21"/>
        <v>-204.0648609</v>
      </c>
      <c r="AY63" s="1" t="str">
        <f t="shared" si="18"/>
        <v>SUB-HORIZONTAL</v>
      </c>
      <c r="AZ63" s="1" t="str">
        <f t="shared" si="19"/>
        <v>2</v>
      </c>
      <c r="BA63" s="1">
        <f t="shared" si="20"/>
        <v>1.37825</v>
      </c>
    </row>
    <row r="64" ht="15.75" customHeight="1">
      <c r="A64" s="1">
        <v>5579.4783</v>
      </c>
      <c r="B64" s="1">
        <v>308.276</v>
      </c>
      <c r="C64" s="1">
        <v>261.0481</v>
      </c>
      <c r="D64" s="1">
        <v>357.2594</v>
      </c>
      <c r="E64" s="1">
        <v>304.2947</v>
      </c>
      <c r="F64" s="1">
        <v>289.0162</v>
      </c>
      <c r="G64" s="1">
        <v>299.4161</v>
      </c>
      <c r="H64" s="1">
        <v>289.6896</v>
      </c>
      <c r="I64" s="1">
        <f t="shared" si="1"/>
        <v>308.2870743</v>
      </c>
      <c r="J64" s="1">
        <f t="shared" si="2"/>
        <v>2.051420467</v>
      </c>
      <c r="K64" s="1">
        <f t="shared" si="3"/>
        <v>0.8181271078</v>
      </c>
      <c r="L64" s="1">
        <f t="shared" si="4"/>
        <v>300.3043667</v>
      </c>
      <c r="M64" s="1">
        <v>300.1461</v>
      </c>
      <c r="N64" s="1">
        <v>255.6289</v>
      </c>
      <c r="O64" s="1">
        <v>319.4677</v>
      </c>
      <c r="P64" s="1">
        <v>279.5976</v>
      </c>
      <c r="Q64" s="1">
        <v>264.8425</v>
      </c>
      <c r="R64" s="1">
        <v>2.5484</v>
      </c>
      <c r="S64" s="1">
        <v>0.2081</v>
      </c>
      <c r="T64" s="1">
        <v>30.6716</v>
      </c>
      <c r="U64" s="1">
        <v>-999.0</v>
      </c>
      <c r="V64" s="1">
        <v>4951.1411</v>
      </c>
      <c r="X64" s="13">
        <v>300.1461</v>
      </c>
      <c r="Y64" s="1">
        <v>2723.7693</v>
      </c>
      <c r="Z64" s="1">
        <v>-999.0</v>
      </c>
      <c r="AA64" s="1">
        <v>-999.0</v>
      </c>
      <c r="AB64" s="1">
        <f t="shared" si="5"/>
        <v>-2219.223387</v>
      </c>
      <c r="AC64" s="1">
        <v>334.39</v>
      </c>
      <c r="AD64" s="1">
        <v>0.0741</v>
      </c>
      <c r="AE64" s="1">
        <v>0.0741</v>
      </c>
      <c r="AF64" s="1">
        <v>0.0741</v>
      </c>
      <c r="AG64" s="1">
        <v>0.069</v>
      </c>
      <c r="AH64" s="1">
        <v>-999.0</v>
      </c>
      <c r="AI64" s="1" t="str">
        <f t="shared" si="6"/>
        <v>#NUM!</v>
      </c>
      <c r="AJ64" s="1">
        <f t="shared" si="7"/>
        <v>1.033575593</v>
      </c>
      <c r="AK64" s="1">
        <f t="shared" si="8"/>
        <v>0.03357559263</v>
      </c>
      <c r="AL64" s="1">
        <f t="shared" si="9"/>
        <v>0.9375241667</v>
      </c>
      <c r="AM64" s="1">
        <f t="shared" si="10"/>
        <v>0.06247583334</v>
      </c>
      <c r="AO64" s="1">
        <f t="shared" si="11"/>
        <v>-285700.4316</v>
      </c>
      <c r="AP64" s="1">
        <f t="shared" si="12"/>
        <v>-74.0259</v>
      </c>
      <c r="AQ64" s="1">
        <f t="shared" si="13"/>
        <v>-9.99</v>
      </c>
      <c r="AR64" s="1">
        <v>-999.0</v>
      </c>
      <c r="AT64" s="1">
        <f t="shared" si="14"/>
        <v>0.2865648762</v>
      </c>
      <c r="AU64" s="1">
        <f t="shared" si="15"/>
        <v>-0.5731297523</v>
      </c>
      <c r="AV64" s="1">
        <f t="shared" si="16"/>
        <v>-0.002327263545</v>
      </c>
      <c r="AW64" s="1">
        <f t="shared" si="17"/>
        <v>0.9142285398</v>
      </c>
      <c r="AX64" s="1">
        <f t="shared" si="21"/>
        <v>-1349.226509</v>
      </c>
      <c r="AY64" s="1" t="str">
        <f t="shared" si="18"/>
        <v>SUB-HORIZONTAL</v>
      </c>
      <c r="AZ64" s="1" t="str">
        <f t="shared" si="19"/>
        <v>2</v>
      </c>
      <c r="BA64" s="1">
        <f t="shared" si="20"/>
        <v>1.37825</v>
      </c>
    </row>
    <row r="65" ht="15.75" customHeight="1">
      <c r="A65" s="1">
        <v>5579.5545</v>
      </c>
      <c r="B65" s="1">
        <v>292.2373</v>
      </c>
      <c r="C65" s="1">
        <v>257.3274</v>
      </c>
      <c r="D65" s="1">
        <v>334.9797</v>
      </c>
      <c r="E65" s="1">
        <v>282.8887</v>
      </c>
      <c r="F65" s="1">
        <v>268.4208</v>
      </c>
      <c r="G65" s="1">
        <v>280.3131</v>
      </c>
      <c r="H65" s="1">
        <v>269.2582</v>
      </c>
      <c r="I65" s="1">
        <f t="shared" si="1"/>
        <v>292.2488967</v>
      </c>
      <c r="J65" s="1">
        <f t="shared" si="2"/>
        <v>1.920538109</v>
      </c>
      <c r="K65" s="1">
        <f t="shared" si="3"/>
        <v>0.8167565683</v>
      </c>
      <c r="L65" s="1">
        <f t="shared" si="4"/>
        <v>284.59085</v>
      </c>
      <c r="M65" s="1">
        <v>276.9893</v>
      </c>
      <c r="N65" s="1">
        <v>243.8825</v>
      </c>
      <c r="O65" s="1">
        <v>302.1289</v>
      </c>
      <c r="P65" s="1">
        <v>265.0613</v>
      </c>
      <c r="Q65" s="1">
        <v>253.1517</v>
      </c>
      <c r="R65" s="1">
        <v>2.5525</v>
      </c>
      <c r="S65" s="1">
        <v>0.2132</v>
      </c>
      <c r="T65" s="1">
        <v>29.265</v>
      </c>
      <c r="U65" s="1">
        <v>-999.0</v>
      </c>
      <c r="V65" s="1">
        <v>4905.2783</v>
      </c>
      <c r="X65" s="13">
        <v>276.9893</v>
      </c>
      <c r="Y65" s="1">
        <v>2758.3083</v>
      </c>
      <c r="Z65" s="1">
        <v>-999.0</v>
      </c>
      <c r="AA65" s="1">
        <v>-999.0</v>
      </c>
      <c r="AB65" s="1">
        <f t="shared" si="5"/>
        <v>-2223.476697</v>
      </c>
      <c r="AC65" s="1">
        <v>300.5184</v>
      </c>
      <c r="AD65" s="1">
        <v>0.0794</v>
      </c>
      <c r="AE65" s="1">
        <v>0.0794</v>
      </c>
      <c r="AF65" s="1">
        <v>0.0794</v>
      </c>
      <c r="AG65" s="1">
        <v>0.074</v>
      </c>
      <c r="AH65" s="1">
        <v>-999.0</v>
      </c>
      <c r="AI65" s="1" t="str">
        <f t="shared" si="6"/>
        <v>#NUM!</v>
      </c>
      <c r="AJ65" s="1">
        <f t="shared" si="7"/>
        <v>1.041056874</v>
      </c>
      <c r="AK65" s="1">
        <f t="shared" si="8"/>
        <v>0.04105687403</v>
      </c>
      <c r="AL65" s="1">
        <f t="shared" si="9"/>
        <v>0.9185028742</v>
      </c>
      <c r="AM65" s="1">
        <f t="shared" si="10"/>
        <v>0.08149712579</v>
      </c>
      <c r="AO65" s="1">
        <f t="shared" si="11"/>
        <v>-271877.2343</v>
      </c>
      <c r="AP65" s="1">
        <f t="shared" si="12"/>
        <v>-79.3206</v>
      </c>
      <c r="AQ65" s="1">
        <f t="shared" si="13"/>
        <v>-9.99</v>
      </c>
      <c r="AR65" s="1">
        <v>-999.0</v>
      </c>
      <c r="AT65" s="1">
        <f t="shared" si="14"/>
        <v>0.2655483195</v>
      </c>
      <c r="AU65" s="1">
        <f t="shared" si="15"/>
        <v>-0.5310966389</v>
      </c>
      <c r="AV65" s="1">
        <f t="shared" si="16"/>
        <v>-0.00311487343</v>
      </c>
      <c r="AW65" s="1">
        <f t="shared" si="17"/>
        <v>0.9401819517</v>
      </c>
      <c r="AX65" s="1">
        <f t="shared" si="21"/>
        <v>-1008.069902</v>
      </c>
      <c r="AY65" s="1" t="str">
        <f t="shared" si="18"/>
        <v>SUB-HORIZONTAL</v>
      </c>
      <c r="AZ65" s="1" t="str">
        <f t="shared" si="19"/>
        <v>2</v>
      </c>
      <c r="BA65" s="1">
        <f t="shared" si="20"/>
        <v>1.38285</v>
      </c>
    </row>
    <row r="66" ht="15.75" customHeight="1">
      <c r="A66" s="1">
        <v>5579.6307</v>
      </c>
      <c r="B66" s="1">
        <v>262.4262</v>
      </c>
      <c r="C66" s="1">
        <v>227.7157</v>
      </c>
      <c r="D66" s="1">
        <v>299.5516</v>
      </c>
      <c r="E66" s="1">
        <v>259.5175</v>
      </c>
      <c r="F66" s="1">
        <v>247.0827</v>
      </c>
      <c r="G66" s="1">
        <v>259.1052</v>
      </c>
      <c r="H66" s="1">
        <v>246.662</v>
      </c>
      <c r="I66" s="1">
        <f t="shared" si="1"/>
        <v>262.4387537</v>
      </c>
      <c r="J66" s="1">
        <f t="shared" si="2"/>
        <v>1.775234232</v>
      </c>
      <c r="K66" s="1">
        <f t="shared" si="3"/>
        <v>0.8509238336</v>
      </c>
      <c r="L66" s="1">
        <f t="shared" si="4"/>
        <v>261.64755</v>
      </c>
      <c r="M66" s="1">
        <v>255.2088</v>
      </c>
      <c r="N66" s="1">
        <v>235.6316</v>
      </c>
      <c r="O66" s="1">
        <v>289.3514</v>
      </c>
      <c r="P66" s="1">
        <v>256.1264</v>
      </c>
      <c r="Q66" s="1">
        <v>241.1291</v>
      </c>
      <c r="R66" s="1">
        <v>2.5525</v>
      </c>
      <c r="S66" s="1">
        <v>0.2132</v>
      </c>
      <c r="T66" s="1">
        <v>29.265</v>
      </c>
      <c r="U66" s="1">
        <v>-999.0</v>
      </c>
      <c r="V66" s="1">
        <v>4905.2783</v>
      </c>
      <c r="X66" s="13">
        <v>255.2088</v>
      </c>
      <c r="Y66" s="1">
        <v>2758.3083</v>
      </c>
      <c r="Z66" s="1">
        <v>-999.0</v>
      </c>
      <c r="AA66" s="1">
        <v>-999.0</v>
      </c>
      <c r="AB66" s="1">
        <f t="shared" si="5"/>
        <v>-2223.476697</v>
      </c>
      <c r="AC66" s="1">
        <v>300.5184</v>
      </c>
      <c r="AD66" s="1">
        <v>0.0794</v>
      </c>
      <c r="AE66" s="1">
        <v>0.0794</v>
      </c>
      <c r="AF66" s="1">
        <v>0.0794</v>
      </c>
      <c r="AG66" s="1">
        <v>0.074</v>
      </c>
      <c r="AH66" s="1">
        <v>-999.0</v>
      </c>
      <c r="AI66" s="1" t="str">
        <f t="shared" si="6"/>
        <v>#NUM!</v>
      </c>
      <c r="AJ66" s="1">
        <f t="shared" si="7"/>
        <v>1.05044636</v>
      </c>
      <c r="AK66" s="1">
        <f t="shared" si="8"/>
        <v>0.0504463598</v>
      </c>
      <c r="AL66" s="1">
        <f t="shared" si="9"/>
        <v>0.9415321336</v>
      </c>
      <c r="AM66" s="1">
        <f t="shared" si="10"/>
        <v>0.05846786639</v>
      </c>
      <c r="AO66" s="1">
        <f t="shared" si="11"/>
        <v>-251023.0721</v>
      </c>
      <c r="AP66" s="1">
        <f t="shared" si="12"/>
        <v>-79.3206</v>
      </c>
      <c r="AQ66" s="1">
        <f t="shared" si="13"/>
        <v>-9.99</v>
      </c>
      <c r="AR66" s="1">
        <v>-999.0</v>
      </c>
      <c r="AT66" s="1">
        <f t="shared" si="14"/>
        <v>0.1593789938</v>
      </c>
      <c r="AU66" s="1">
        <f t="shared" si="15"/>
        <v>-0.3187579876</v>
      </c>
      <c r="AV66" s="1">
        <f t="shared" si="16"/>
        <v>0.001704120177</v>
      </c>
      <c r="AW66" s="1">
        <f t="shared" si="17"/>
        <v>0.9775689</v>
      </c>
      <c r="AX66" s="1">
        <f t="shared" si="21"/>
        <v>1842.594837</v>
      </c>
      <c r="AY66" s="1" t="str">
        <f t="shared" si="18"/>
        <v>MERGULHO</v>
      </c>
      <c r="AZ66" s="1" t="str">
        <f t="shared" si="19"/>
        <v>3</v>
      </c>
      <c r="BA66" s="1">
        <f t="shared" si="20"/>
        <v>1.38285</v>
      </c>
    </row>
    <row r="67" ht="15.75" customHeight="1">
      <c r="A67" s="1">
        <v>5579.7069</v>
      </c>
      <c r="B67" s="1">
        <v>244.8144</v>
      </c>
      <c r="C67" s="1">
        <v>222.5092</v>
      </c>
      <c r="D67" s="1">
        <v>284.0475</v>
      </c>
      <c r="E67" s="1">
        <v>247.5678</v>
      </c>
      <c r="F67" s="1">
        <v>236.4057</v>
      </c>
      <c r="G67" s="1">
        <v>250.0391</v>
      </c>
      <c r="H67" s="1">
        <v>227.0841</v>
      </c>
      <c r="I67" s="1">
        <f t="shared" si="1"/>
        <v>244.8273986</v>
      </c>
      <c r="J67" s="1">
        <f t="shared" si="2"/>
        <v>1.713118725</v>
      </c>
      <c r="K67" s="1">
        <f t="shared" si="3"/>
        <v>0.8460892117</v>
      </c>
      <c r="L67" s="1">
        <f t="shared" si="4"/>
        <v>250.4106333</v>
      </c>
      <c r="M67" s="1">
        <v>241.2811</v>
      </c>
      <c r="N67" s="1">
        <v>229.3659</v>
      </c>
      <c r="O67" s="1">
        <v>280.4457</v>
      </c>
      <c r="P67" s="1">
        <v>250.6041</v>
      </c>
      <c r="Q67" s="1">
        <v>233.4546</v>
      </c>
      <c r="R67" s="1">
        <v>2.5588</v>
      </c>
      <c r="S67" s="1">
        <v>0.2061</v>
      </c>
      <c r="T67" s="1">
        <v>27.0439</v>
      </c>
      <c r="U67" s="1">
        <v>-999.0</v>
      </c>
      <c r="V67" s="1">
        <v>4908.3569</v>
      </c>
      <c r="X67" s="13">
        <v>241.2811</v>
      </c>
      <c r="Y67" s="1">
        <v>2806.2822</v>
      </c>
      <c r="Z67" s="1">
        <v>-999.0</v>
      </c>
      <c r="AA67" s="1">
        <v>-999.0</v>
      </c>
      <c r="AB67" s="1">
        <f t="shared" si="5"/>
        <v>-2218.159247</v>
      </c>
      <c r="AC67" s="1">
        <v>305.2122</v>
      </c>
      <c r="AD67" s="1">
        <v>0.0832</v>
      </c>
      <c r="AE67" s="1">
        <v>0.0832</v>
      </c>
      <c r="AF67" s="1">
        <v>0.0832</v>
      </c>
      <c r="AG67" s="1">
        <v>0.0826</v>
      </c>
      <c r="AH67" s="1">
        <v>-999.0</v>
      </c>
      <c r="AI67" s="1" t="str">
        <f t="shared" si="6"/>
        <v>#NUM!</v>
      </c>
      <c r="AJ67" s="1">
        <f t="shared" si="7"/>
        <v>1.101085897</v>
      </c>
      <c r="AK67" s="1">
        <f t="shared" si="8"/>
        <v>0.1010858973</v>
      </c>
      <c r="AL67" s="1">
        <f t="shared" si="9"/>
        <v>0.9656527557</v>
      </c>
      <c r="AM67" s="1">
        <f t="shared" si="10"/>
        <v>0.03434724428</v>
      </c>
      <c r="AO67" s="1">
        <f t="shared" si="11"/>
        <v>-238417.8137</v>
      </c>
      <c r="AP67" s="1">
        <f t="shared" si="12"/>
        <v>-83.1168</v>
      </c>
      <c r="AQ67" s="1">
        <f t="shared" si="13"/>
        <v>-9.99</v>
      </c>
      <c r="AR67" s="1">
        <v>-999.0</v>
      </c>
      <c r="AT67" s="1">
        <f t="shared" si="14"/>
        <v>0.08827051049</v>
      </c>
      <c r="AU67" s="1">
        <f t="shared" si="15"/>
        <v>-0.176541021</v>
      </c>
      <c r="AV67" s="1">
        <f t="shared" si="16"/>
        <v>0.04023167624</v>
      </c>
      <c r="AW67" s="1">
        <f t="shared" si="17"/>
        <v>1.028053483</v>
      </c>
      <c r="AX67" s="1">
        <f t="shared" si="21"/>
        <v>78.09004458</v>
      </c>
      <c r="AY67" s="1" t="str">
        <f t="shared" si="18"/>
        <v>MERGULHO</v>
      </c>
      <c r="AZ67" s="1" t="str">
        <f t="shared" si="19"/>
        <v>3</v>
      </c>
      <c r="BA67" s="1">
        <f t="shared" si="20"/>
        <v>1.38245</v>
      </c>
    </row>
    <row r="68" ht="15.75" customHeight="1">
      <c r="A68" s="1">
        <v>5579.7831</v>
      </c>
      <c r="B68" s="1">
        <v>256.795</v>
      </c>
      <c r="C68" s="1">
        <v>261.0797</v>
      </c>
      <c r="D68" s="1">
        <v>322.7029</v>
      </c>
      <c r="E68" s="1">
        <v>285.3151</v>
      </c>
      <c r="F68" s="1">
        <v>269.6091</v>
      </c>
      <c r="G68" s="1">
        <v>284.8376</v>
      </c>
      <c r="H68" s="1">
        <v>227.2241</v>
      </c>
      <c r="I68" s="1">
        <f t="shared" si="1"/>
        <v>256.8077035</v>
      </c>
      <c r="J68" s="1">
        <f t="shared" si="2"/>
        <v>1.951537284</v>
      </c>
      <c r="K68" s="1">
        <f t="shared" si="3"/>
        <v>0.7894998209</v>
      </c>
      <c r="L68" s="1">
        <f t="shared" si="4"/>
        <v>260.3403333</v>
      </c>
      <c r="M68" s="1">
        <v>228.6058</v>
      </c>
      <c r="N68" s="1">
        <v>222.2785</v>
      </c>
      <c r="O68" s="1">
        <v>270.5801</v>
      </c>
      <c r="P68" s="1">
        <v>243.7217</v>
      </c>
      <c r="Q68" s="1">
        <v>234.5904</v>
      </c>
      <c r="R68" s="1">
        <v>2.5588</v>
      </c>
      <c r="S68" s="1">
        <v>0.2061</v>
      </c>
      <c r="T68" s="1">
        <v>27.0439</v>
      </c>
      <c r="U68" s="1">
        <v>-999.0</v>
      </c>
      <c r="V68" s="1">
        <v>4908.3569</v>
      </c>
      <c r="X68" s="13">
        <v>228.6058</v>
      </c>
      <c r="Y68" s="1">
        <v>2806.2822</v>
      </c>
      <c r="Z68" s="1">
        <v>-999.0</v>
      </c>
      <c r="AA68" s="1">
        <v>-999.0</v>
      </c>
      <c r="AB68" s="1">
        <f t="shared" si="5"/>
        <v>-2218.159247</v>
      </c>
      <c r="AC68" s="1">
        <v>305.2122</v>
      </c>
      <c r="AD68" s="1">
        <v>0.0832</v>
      </c>
      <c r="AE68" s="1">
        <v>0.0832</v>
      </c>
      <c r="AF68" s="1">
        <v>0.0832</v>
      </c>
      <c r="AG68" s="1">
        <v>0.0826</v>
      </c>
      <c r="AH68" s="1">
        <v>-999.0</v>
      </c>
      <c r="AI68" s="1" t="str">
        <f t="shared" si="6"/>
        <v>#NUM!</v>
      </c>
      <c r="AJ68" s="1">
        <f t="shared" si="7"/>
        <v>1.25355365</v>
      </c>
      <c r="AK68" s="1">
        <f t="shared" si="8"/>
        <v>0.2535536503</v>
      </c>
      <c r="AL68" s="1">
        <f t="shared" si="9"/>
        <v>1.049900115</v>
      </c>
      <c r="AM68" s="1">
        <f t="shared" si="10"/>
        <v>0.04990011488</v>
      </c>
      <c r="AO68" s="1">
        <f t="shared" si="11"/>
        <v>-244956.3587</v>
      </c>
      <c r="AP68" s="1">
        <f t="shared" si="12"/>
        <v>-83.1168</v>
      </c>
      <c r="AQ68" s="1">
        <f t="shared" si="13"/>
        <v>-9.99</v>
      </c>
      <c r="AR68" s="1">
        <v>-999.0</v>
      </c>
      <c r="AT68" s="1">
        <f t="shared" si="14"/>
        <v>0.1603440632</v>
      </c>
      <c r="AU68" s="1">
        <f t="shared" si="15"/>
        <v>-0.3206881265</v>
      </c>
      <c r="AV68" s="1">
        <f t="shared" si="16"/>
        <v>0.1712449284</v>
      </c>
      <c r="AW68" s="1">
        <f t="shared" si="17"/>
        <v>1.032418656</v>
      </c>
      <c r="AX68" s="1">
        <f t="shared" si="21"/>
        <v>18.51416533</v>
      </c>
      <c r="AY68" s="1" t="str">
        <f t="shared" si="18"/>
        <v>SUB-VERTICAL</v>
      </c>
      <c r="AZ68" s="1" t="str">
        <f t="shared" si="19"/>
        <v>1</v>
      </c>
      <c r="BA68" s="1">
        <f t="shared" si="20"/>
        <v>1.38245</v>
      </c>
    </row>
    <row r="69" ht="15.75" customHeight="1">
      <c r="A69" s="1">
        <v>5579.8593</v>
      </c>
      <c r="B69" s="1">
        <v>238.6445</v>
      </c>
      <c r="C69" s="1">
        <v>276.9934</v>
      </c>
      <c r="D69" s="1">
        <v>296.2648</v>
      </c>
      <c r="E69" s="1">
        <v>254.0625</v>
      </c>
      <c r="F69" s="1">
        <v>241.5083</v>
      </c>
      <c r="G69" s="1">
        <v>253.3114</v>
      </c>
      <c r="H69" s="1">
        <v>205.1998</v>
      </c>
      <c r="I69" s="1">
        <f t="shared" si="1"/>
        <v>238.65763</v>
      </c>
      <c r="J69" s="1">
        <f t="shared" si="2"/>
        <v>1.735538572</v>
      </c>
      <c r="K69" s="1">
        <f t="shared" si="3"/>
        <v>0.8160830577</v>
      </c>
      <c r="L69" s="1">
        <f t="shared" si="4"/>
        <v>247.76955</v>
      </c>
      <c r="M69" s="1">
        <v>209.5797</v>
      </c>
      <c r="N69" s="1">
        <v>210.598</v>
      </c>
      <c r="O69" s="1">
        <v>254.5369</v>
      </c>
      <c r="P69" s="1">
        <v>230.059</v>
      </c>
      <c r="Q69" s="1">
        <v>226.1692</v>
      </c>
      <c r="R69" s="1">
        <v>2.5633</v>
      </c>
      <c r="S69" s="1">
        <v>0.1921</v>
      </c>
      <c r="T69" s="1">
        <v>26.9265</v>
      </c>
      <c r="U69" s="1">
        <v>-999.0</v>
      </c>
      <c r="V69" s="1">
        <v>4976.7725</v>
      </c>
      <c r="X69" s="13">
        <v>209.5797</v>
      </c>
      <c r="Y69" s="1">
        <v>2848.1995</v>
      </c>
      <c r="Z69" s="1">
        <v>-999.0</v>
      </c>
      <c r="AA69" s="1">
        <v>-999.0</v>
      </c>
      <c r="AB69" s="1">
        <f t="shared" si="5"/>
        <v>-2208.749299</v>
      </c>
      <c r="AC69" s="1">
        <v>-999.0</v>
      </c>
      <c r="AD69" s="1">
        <v>0.088</v>
      </c>
      <c r="AE69" s="1">
        <v>0.088</v>
      </c>
      <c r="AF69" s="1">
        <v>0.0939</v>
      </c>
      <c r="AG69" s="1">
        <v>0.0939</v>
      </c>
      <c r="AH69" s="1">
        <v>-999.0</v>
      </c>
      <c r="AI69" s="1" t="str">
        <f t="shared" si="6"/>
        <v>#NUM!</v>
      </c>
      <c r="AJ69" s="1">
        <f t="shared" si="7"/>
        <v>1.234462217</v>
      </c>
      <c r="AK69" s="1">
        <f t="shared" si="8"/>
        <v>0.2344622168</v>
      </c>
      <c r="AL69" s="1">
        <f t="shared" si="9"/>
        <v>1.012000277</v>
      </c>
      <c r="AM69" s="1">
        <f t="shared" si="10"/>
        <v>0.01200027656</v>
      </c>
      <c r="AO69" s="1">
        <f t="shared" si="11"/>
        <v>-231710.3264</v>
      </c>
      <c r="AP69" s="1">
        <f t="shared" si="12"/>
        <v>-87.912</v>
      </c>
      <c r="AQ69" s="1">
        <f t="shared" si="13"/>
        <v>-9.99</v>
      </c>
      <c r="AR69" s="1">
        <v>-999.0</v>
      </c>
      <c r="AT69" s="1">
        <f t="shared" si="14"/>
        <v>0.09246808359</v>
      </c>
      <c r="AU69" s="1">
        <f t="shared" si="15"/>
        <v>-0.1849361672</v>
      </c>
      <c r="AV69" s="1">
        <f t="shared" si="16"/>
        <v>0.1630999434</v>
      </c>
      <c r="AW69" s="1">
        <f t="shared" si="17"/>
        <v>1.102190158</v>
      </c>
      <c r="AX69" s="1">
        <f t="shared" si="21"/>
        <v>19.4215162</v>
      </c>
      <c r="AY69" s="1" t="str">
        <f t="shared" si="18"/>
        <v>SUB-VERTICAL</v>
      </c>
      <c r="AZ69" s="1" t="str">
        <f t="shared" si="19"/>
        <v>1</v>
      </c>
      <c r="BA69" s="1">
        <f t="shared" si="20"/>
        <v>1.3777</v>
      </c>
    </row>
    <row r="70" ht="15.75" customHeight="1">
      <c r="A70" s="1">
        <v>5579.9355</v>
      </c>
      <c r="B70" s="1">
        <v>193.3675</v>
      </c>
      <c r="C70" s="1">
        <v>223.2444</v>
      </c>
      <c r="D70" s="1">
        <v>245.1106</v>
      </c>
      <c r="E70" s="1">
        <v>211.3651</v>
      </c>
      <c r="F70" s="1">
        <v>203.2906</v>
      </c>
      <c r="G70" s="1">
        <v>211.3729</v>
      </c>
      <c r="H70" s="1">
        <v>180.7644</v>
      </c>
      <c r="I70" s="1">
        <f t="shared" si="1"/>
        <v>193.3823222</v>
      </c>
      <c r="J70" s="1">
        <f t="shared" si="2"/>
        <v>1.448200993</v>
      </c>
      <c r="K70" s="1">
        <f t="shared" si="3"/>
        <v>0.894688487</v>
      </c>
      <c r="L70" s="1">
        <f t="shared" si="4"/>
        <v>213.31465</v>
      </c>
      <c r="M70" s="1">
        <v>193.2063</v>
      </c>
      <c r="N70" s="1">
        <v>193.5364</v>
      </c>
      <c r="O70" s="1">
        <v>231.4227</v>
      </c>
      <c r="P70" s="1">
        <v>208.9921</v>
      </c>
      <c r="Q70" s="1">
        <v>206.0482</v>
      </c>
      <c r="R70" s="1">
        <v>2.5633</v>
      </c>
      <c r="S70" s="1">
        <v>0.1921</v>
      </c>
      <c r="T70" s="1">
        <v>26.9265</v>
      </c>
      <c r="U70" s="1">
        <v>-999.0</v>
      </c>
      <c r="V70" s="1">
        <v>4976.7725</v>
      </c>
      <c r="X70" s="13">
        <v>193.2063</v>
      </c>
      <c r="Y70" s="1">
        <v>2848.1995</v>
      </c>
      <c r="Z70" s="1">
        <v>-999.0</v>
      </c>
      <c r="AA70" s="1">
        <v>-999.0</v>
      </c>
      <c r="AB70" s="1">
        <f t="shared" si="5"/>
        <v>-2208.749299</v>
      </c>
      <c r="AC70" s="1">
        <v>-999.0</v>
      </c>
      <c r="AD70" s="1">
        <v>0.088</v>
      </c>
      <c r="AE70" s="1">
        <v>0.088</v>
      </c>
      <c r="AF70" s="1">
        <v>0.0939</v>
      </c>
      <c r="AG70" s="1">
        <v>0.0939</v>
      </c>
      <c r="AH70" s="1">
        <v>-999.0</v>
      </c>
      <c r="AI70" s="1" t="str">
        <f t="shared" si="6"/>
        <v>#NUM!</v>
      </c>
      <c r="AJ70" s="1">
        <f t="shared" si="7"/>
        <v>1.169328142</v>
      </c>
      <c r="AK70" s="1">
        <f t="shared" si="8"/>
        <v>0.169328142</v>
      </c>
      <c r="AL70" s="1">
        <f t="shared" si="9"/>
        <v>1.05131731</v>
      </c>
      <c r="AM70" s="1">
        <f t="shared" si="10"/>
        <v>0.0513173103</v>
      </c>
      <c r="AO70" s="1">
        <f t="shared" si="11"/>
        <v>-199109.3254</v>
      </c>
      <c r="AP70" s="1">
        <f t="shared" si="12"/>
        <v>-87.912</v>
      </c>
      <c r="AQ70" s="1">
        <f t="shared" si="13"/>
        <v>-9.99</v>
      </c>
      <c r="AR70" s="1">
        <v>-999.0</v>
      </c>
      <c r="AT70" s="1">
        <f t="shared" si="14"/>
        <v>-0.1186826073</v>
      </c>
      <c r="AU70" s="1">
        <f t="shared" si="15"/>
        <v>0.2373652147</v>
      </c>
      <c r="AV70" s="1">
        <f t="shared" si="16"/>
        <v>0.1175094612</v>
      </c>
      <c r="AW70" s="1">
        <f t="shared" si="17"/>
        <v>1.139871568</v>
      </c>
      <c r="AX70" s="1">
        <f t="shared" si="21"/>
        <v>26.84379623</v>
      </c>
      <c r="AY70" s="1" t="str">
        <f t="shared" si="18"/>
        <v>SUB-VERTICAL</v>
      </c>
      <c r="AZ70" s="1" t="str">
        <f t="shared" si="19"/>
        <v>1</v>
      </c>
      <c r="BA70" s="1">
        <f t="shared" si="20"/>
        <v>1.3777</v>
      </c>
    </row>
    <row r="71" ht="15.75" customHeight="1">
      <c r="A71" s="1">
        <v>5580.0117</v>
      </c>
      <c r="B71" s="1">
        <v>153.3614</v>
      </c>
      <c r="C71" s="1">
        <v>168.983</v>
      </c>
      <c r="D71" s="1">
        <v>199.7323</v>
      </c>
      <c r="E71" s="1">
        <v>183.4217</v>
      </c>
      <c r="F71" s="1">
        <v>177.531</v>
      </c>
      <c r="G71" s="1">
        <v>183.7346</v>
      </c>
      <c r="H71" s="1">
        <v>163.606</v>
      </c>
      <c r="I71" s="1">
        <f t="shared" si="1"/>
        <v>153.378556</v>
      </c>
      <c r="J71" s="1">
        <f t="shared" si="2"/>
        <v>1.258839852</v>
      </c>
      <c r="K71" s="1">
        <f t="shared" si="3"/>
        <v>0.8634006214</v>
      </c>
      <c r="L71" s="1">
        <f t="shared" si="4"/>
        <v>181.1334667</v>
      </c>
      <c r="M71" s="1">
        <v>179.7988</v>
      </c>
      <c r="N71" s="1">
        <v>176.1657</v>
      </c>
      <c r="O71" s="1">
        <v>208.7596</v>
      </c>
      <c r="P71" s="1">
        <v>190.1365</v>
      </c>
      <c r="Q71" s="1">
        <v>188.4916</v>
      </c>
      <c r="R71" s="1">
        <v>2.5586</v>
      </c>
      <c r="S71" s="1">
        <v>0.1819</v>
      </c>
      <c r="T71" s="1">
        <v>27.7895</v>
      </c>
      <c r="U71" s="1">
        <v>-999.0</v>
      </c>
      <c r="V71" s="1">
        <v>5019.334</v>
      </c>
      <c r="X71" s="13">
        <v>179.7988</v>
      </c>
      <c r="Y71" s="1">
        <v>2854.186</v>
      </c>
      <c r="Z71" s="1">
        <v>-999.0</v>
      </c>
      <c r="AA71" s="1">
        <v>-999.0</v>
      </c>
      <c r="AB71" s="1">
        <f t="shared" si="5"/>
        <v>-2199.701851</v>
      </c>
      <c r="AC71" s="1">
        <v>316.6374</v>
      </c>
      <c r="AD71" s="1">
        <v>0.1088</v>
      </c>
      <c r="AE71" s="1">
        <v>0.1088</v>
      </c>
      <c r="AF71" s="1">
        <v>0.1096</v>
      </c>
      <c r="AG71" s="1">
        <v>0.1035</v>
      </c>
      <c r="AH71" s="1">
        <v>-999.0</v>
      </c>
      <c r="AI71" s="1" t="str">
        <f t="shared" si="6"/>
        <v>#NUM!</v>
      </c>
      <c r="AJ71" s="1">
        <f t="shared" si="7"/>
        <v>1.12303094</v>
      </c>
      <c r="AK71" s="1">
        <f t="shared" si="8"/>
        <v>0.1230309402</v>
      </c>
      <c r="AL71" s="1">
        <f t="shared" si="9"/>
        <v>1.157598979</v>
      </c>
      <c r="AM71" s="1">
        <f t="shared" si="10"/>
        <v>0.1575989786</v>
      </c>
      <c r="AO71" s="1">
        <f t="shared" si="11"/>
        <v>-170414.2331</v>
      </c>
      <c r="AP71" s="1">
        <f t="shared" si="12"/>
        <v>-108.6912</v>
      </c>
      <c r="AQ71" s="1">
        <f t="shared" si="13"/>
        <v>-9.99</v>
      </c>
      <c r="AR71" s="1">
        <v>-999.0</v>
      </c>
      <c r="AT71" s="1">
        <f t="shared" si="14"/>
        <v>-0.442901965</v>
      </c>
      <c r="AU71" s="1">
        <f t="shared" si="15"/>
        <v>0.8858039301</v>
      </c>
      <c r="AV71" s="1">
        <f t="shared" si="16"/>
        <v>0.08170685435</v>
      </c>
      <c r="AW71" s="1">
        <f t="shared" si="17"/>
        <v>1.152106891</v>
      </c>
      <c r="AX71" s="1">
        <f t="shared" si="21"/>
        <v>38.51543651</v>
      </c>
      <c r="AY71" s="1" t="str">
        <f t="shared" si="18"/>
        <v>MERGULHO</v>
      </c>
      <c r="AZ71" s="1" t="str">
        <f t="shared" si="19"/>
        <v>3</v>
      </c>
      <c r="BA71" s="1">
        <f t="shared" si="20"/>
        <v>1.37025</v>
      </c>
    </row>
    <row r="72" ht="15.75" customHeight="1">
      <c r="A72" s="1">
        <v>5580.0879</v>
      </c>
      <c r="B72" s="1">
        <v>133.358</v>
      </c>
      <c r="C72" s="1">
        <v>149.8186</v>
      </c>
      <c r="D72" s="1">
        <v>178.2238</v>
      </c>
      <c r="E72" s="1">
        <v>166.8473</v>
      </c>
      <c r="F72" s="1">
        <v>161.895</v>
      </c>
      <c r="G72" s="1">
        <v>168.6253</v>
      </c>
      <c r="H72" s="1">
        <v>153.2523</v>
      </c>
      <c r="I72" s="1">
        <f t="shared" si="1"/>
        <v>133.3767014</v>
      </c>
      <c r="J72" s="1">
        <f t="shared" si="2"/>
        <v>1.155319943</v>
      </c>
      <c r="K72" s="1">
        <f t="shared" si="3"/>
        <v>0.9006688343</v>
      </c>
      <c r="L72" s="1">
        <f t="shared" si="4"/>
        <v>164.4329333</v>
      </c>
      <c r="M72" s="1">
        <v>168.6087</v>
      </c>
      <c r="N72" s="1">
        <v>164.048</v>
      </c>
      <c r="O72" s="1">
        <v>192.5405</v>
      </c>
      <c r="P72" s="1">
        <v>175.3878</v>
      </c>
      <c r="Q72" s="1">
        <v>176.4964</v>
      </c>
      <c r="R72" s="1">
        <v>2.5586</v>
      </c>
      <c r="S72" s="1">
        <v>0.1819</v>
      </c>
      <c r="T72" s="1">
        <v>27.7895</v>
      </c>
      <c r="U72" s="1">
        <v>-999.0</v>
      </c>
      <c r="V72" s="1">
        <v>5019.334</v>
      </c>
      <c r="X72" s="13">
        <v>168.6087</v>
      </c>
      <c r="Y72" s="1">
        <v>2854.186</v>
      </c>
      <c r="Z72" s="1">
        <v>-999.0</v>
      </c>
      <c r="AA72" s="1">
        <v>-999.0</v>
      </c>
      <c r="AB72" s="1">
        <f t="shared" si="5"/>
        <v>-2199.701851</v>
      </c>
      <c r="AC72" s="1">
        <v>316.6374</v>
      </c>
      <c r="AD72" s="1">
        <v>0.1088</v>
      </c>
      <c r="AE72" s="1">
        <v>0.1088</v>
      </c>
      <c r="AF72" s="1">
        <v>0.1096</v>
      </c>
      <c r="AG72" s="1">
        <v>0.1035</v>
      </c>
      <c r="AH72" s="1">
        <v>-999.0</v>
      </c>
      <c r="AI72" s="1" t="str">
        <f t="shared" si="6"/>
        <v>#NUM!</v>
      </c>
      <c r="AJ72" s="1">
        <f t="shared" si="7"/>
        <v>1.100311708</v>
      </c>
      <c r="AK72" s="1">
        <f t="shared" si="8"/>
        <v>0.1003117082</v>
      </c>
      <c r="AL72" s="1">
        <f t="shared" si="9"/>
        <v>1.213987912</v>
      </c>
      <c r="AM72" s="1">
        <f t="shared" si="10"/>
        <v>0.2139879122</v>
      </c>
      <c r="AO72" s="1">
        <f t="shared" si="11"/>
        <v>-154462.883</v>
      </c>
      <c r="AP72" s="1">
        <f t="shared" si="12"/>
        <v>-108.6912</v>
      </c>
      <c r="AQ72" s="1">
        <f t="shared" si="13"/>
        <v>-9.99</v>
      </c>
      <c r="AR72" s="1">
        <v>-999.0</v>
      </c>
      <c r="AT72" s="1">
        <f t="shared" si="14"/>
        <v>-0.6521849909</v>
      </c>
      <c r="AU72" s="1">
        <f t="shared" si="15"/>
        <v>1.304369982</v>
      </c>
      <c r="AV72" s="1">
        <f t="shared" si="16"/>
        <v>0.05486927473</v>
      </c>
      <c r="AW72" s="1">
        <f t="shared" si="17"/>
        <v>1.151672112</v>
      </c>
      <c r="AX72" s="1">
        <f t="shared" si="21"/>
        <v>57.28431118</v>
      </c>
      <c r="AY72" s="1" t="str">
        <f t="shared" si="18"/>
        <v>MERGULHO</v>
      </c>
      <c r="AZ72" s="1" t="str">
        <f t="shared" si="19"/>
        <v>3</v>
      </c>
      <c r="BA72" s="1">
        <f t="shared" si="20"/>
        <v>1.37025</v>
      </c>
    </row>
    <row r="73" ht="15.75" customHeight="1">
      <c r="A73" s="1">
        <v>5580.1641</v>
      </c>
      <c r="B73" s="1">
        <v>130.7809</v>
      </c>
      <c r="C73" s="1">
        <v>145.8206</v>
      </c>
      <c r="D73" s="1">
        <v>170.9018</v>
      </c>
      <c r="E73" s="1">
        <v>162.7993</v>
      </c>
      <c r="F73" s="1">
        <v>158.0223</v>
      </c>
      <c r="G73" s="1">
        <v>164.267</v>
      </c>
      <c r="H73" s="1">
        <v>150.4657</v>
      </c>
      <c r="I73" s="1">
        <f t="shared" si="1"/>
        <v>130.8002969</v>
      </c>
      <c r="J73" s="1">
        <f t="shared" si="2"/>
        <v>1.125459472</v>
      </c>
      <c r="K73" s="1">
        <f t="shared" si="3"/>
        <v>0.8760526628</v>
      </c>
      <c r="L73" s="1">
        <f t="shared" si="4"/>
        <v>158.3300833</v>
      </c>
      <c r="M73" s="1">
        <v>161.366</v>
      </c>
      <c r="N73" s="1">
        <v>157.6784</v>
      </c>
      <c r="O73" s="1">
        <v>183.4328</v>
      </c>
      <c r="P73" s="1">
        <v>169.3664</v>
      </c>
      <c r="Q73" s="1">
        <v>173.5788</v>
      </c>
      <c r="R73" s="1">
        <v>2.548</v>
      </c>
      <c r="S73" s="1">
        <v>0.1808</v>
      </c>
      <c r="T73" s="1">
        <v>29.3892</v>
      </c>
      <c r="U73" s="1">
        <v>-999.0</v>
      </c>
      <c r="V73" s="1">
        <v>5041.4214</v>
      </c>
      <c r="X73" s="13">
        <v>161.366</v>
      </c>
      <c r="Y73" s="1">
        <v>2846.4695</v>
      </c>
      <c r="Z73" s="1">
        <v>-999.0</v>
      </c>
      <c r="AA73" s="1">
        <v>-999.0</v>
      </c>
      <c r="AB73" s="1">
        <f t="shared" si="5"/>
        <v>-2196.254004</v>
      </c>
      <c r="AC73" s="1">
        <v>305.0117</v>
      </c>
      <c r="AD73" s="1">
        <v>0.1182</v>
      </c>
      <c r="AE73" s="1">
        <v>0.1182</v>
      </c>
      <c r="AF73" s="1">
        <v>0.1182</v>
      </c>
      <c r="AG73" s="1">
        <v>0.1111</v>
      </c>
      <c r="AH73" s="1">
        <v>-999.0</v>
      </c>
      <c r="AI73" s="1" t="str">
        <f t="shared" si="6"/>
        <v>#NUM!</v>
      </c>
      <c r="AJ73" s="1">
        <f t="shared" si="7"/>
        <v>1.091723895</v>
      </c>
      <c r="AK73" s="1">
        <f t="shared" si="8"/>
        <v>0.09172389455</v>
      </c>
      <c r="AL73" s="1">
        <f t="shared" si="9"/>
        <v>1.208298001</v>
      </c>
      <c r="AM73" s="1">
        <f t="shared" si="10"/>
        <v>0.2082980007</v>
      </c>
      <c r="AO73" s="1">
        <f t="shared" si="11"/>
        <v>-151723.7668</v>
      </c>
      <c r="AP73" s="1">
        <f t="shared" si="12"/>
        <v>-118.0818</v>
      </c>
      <c r="AQ73" s="1">
        <f t="shared" si="13"/>
        <v>-9.99</v>
      </c>
      <c r="AR73" s="1">
        <v>-999.0</v>
      </c>
      <c r="AT73" s="1">
        <f t="shared" si="14"/>
        <v>-0.6597262691</v>
      </c>
      <c r="AU73" s="1">
        <f t="shared" si="15"/>
        <v>1.319452538</v>
      </c>
      <c r="AV73" s="1">
        <f t="shared" si="16"/>
        <v>0.04900591356</v>
      </c>
      <c r="AW73" s="1">
        <f t="shared" si="17"/>
        <v>1.153610424</v>
      </c>
      <c r="AX73" s="1">
        <f t="shared" si="21"/>
        <v>64.12515995</v>
      </c>
      <c r="AY73" s="1" t="str">
        <f t="shared" si="18"/>
        <v>MERGULHO</v>
      </c>
      <c r="AZ73" s="1" t="str">
        <f t="shared" si="19"/>
        <v>3</v>
      </c>
      <c r="BA73" s="1">
        <f t="shared" si="20"/>
        <v>1.3644</v>
      </c>
    </row>
    <row r="74" ht="15.75" customHeight="1">
      <c r="A74" s="1">
        <v>5580.2403</v>
      </c>
      <c r="B74" s="1">
        <v>138.261</v>
      </c>
      <c r="C74" s="1">
        <v>141.1817</v>
      </c>
      <c r="D74" s="1">
        <v>165.5588</v>
      </c>
      <c r="E74" s="1">
        <v>158.1128</v>
      </c>
      <c r="F74" s="1">
        <v>153.5286</v>
      </c>
      <c r="G74" s="1">
        <v>158.7037</v>
      </c>
      <c r="H74" s="1">
        <v>149.7504</v>
      </c>
      <c r="I74" s="1">
        <f t="shared" si="1"/>
        <v>138.2808731</v>
      </c>
      <c r="J74" s="1">
        <f t="shared" si="2"/>
        <v>1.08734306</v>
      </c>
      <c r="K74" s="1">
        <f t="shared" si="3"/>
        <v>0.8910159365</v>
      </c>
      <c r="L74" s="1">
        <f t="shared" si="4"/>
        <v>156.2376333</v>
      </c>
      <c r="M74" s="1">
        <v>157.5878</v>
      </c>
      <c r="N74" s="1">
        <v>155.1752</v>
      </c>
      <c r="O74" s="1">
        <v>179.6613</v>
      </c>
      <c r="P74" s="1">
        <v>170.9515</v>
      </c>
      <c r="Q74" s="1">
        <v>174.0607</v>
      </c>
      <c r="R74" s="1">
        <v>2.548</v>
      </c>
      <c r="S74" s="1">
        <v>0.1808</v>
      </c>
      <c r="T74" s="1">
        <v>29.3892</v>
      </c>
      <c r="U74" s="1">
        <v>-999.0</v>
      </c>
      <c r="V74" s="1">
        <v>5041.4214</v>
      </c>
      <c r="X74" s="13">
        <v>157.5878</v>
      </c>
      <c r="Y74" s="1">
        <v>2846.4695</v>
      </c>
      <c r="Z74" s="1">
        <v>-999.0</v>
      </c>
      <c r="AA74" s="1">
        <v>-999.0</v>
      </c>
      <c r="AB74" s="1">
        <f t="shared" si="5"/>
        <v>-2196.254004</v>
      </c>
      <c r="AC74" s="1">
        <v>305.0117</v>
      </c>
      <c r="AD74" s="1">
        <v>0.1182</v>
      </c>
      <c r="AE74" s="1">
        <v>0.1182</v>
      </c>
      <c r="AF74" s="1">
        <v>0.1182</v>
      </c>
      <c r="AG74" s="1">
        <v>0.1111</v>
      </c>
      <c r="AH74" s="1">
        <v>-999.0</v>
      </c>
      <c r="AI74" s="1" t="str">
        <f t="shared" si="6"/>
        <v>#NUM!</v>
      </c>
      <c r="AJ74" s="1">
        <f t="shared" si="7"/>
        <v>1.059788154</v>
      </c>
      <c r="AK74" s="1">
        <f t="shared" si="8"/>
        <v>0.05978815416</v>
      </c>
      <c r="AL74" s="1">
        <f t="shared" si="9"/>
        <v>1.110425934</v>
      </c>
      <c r="AM74" s="1">
        <f t="shared" si="10"/>
        <v>0.1104259336</v>
      </c>
      <c r="AO74" s="1">
        <f t="shared" si="11"/>
        <v>-155692.8358</v>
      </c>
      <c r="AP74" s="1">
        <f t="shared" si="12"/>
        <v>-118.0818</v>
      </c>
      <c r="AQ74" s="1">
        <f t="shared" si="13"/>
        <v>-9.99</v>
      </c>
      <c r="AR74" s="1">
        <v>-999.0</v>
      </c>
      <c r="AT74" s="1">
        <f t="shared" si="14"/>
        <v>-0.5028182918</v>
      </c>
      <c r="AU74" s="1">
        <f t="shared" si="15"/>
        <v>1.005636584</v>
      </c>
      <c r="AV74" s="1">
        <f t="shared" si="16"/>
        <v>0.02491760536</v>
      </c>
      <c r="AW74" s="1">
        <f t="shared" si="17"/>
        <v>1.162338798</v>
      </c>
      <c r="AX74" s="1">
        <f t="shared" si="21"/>
        <v>126.0413956</v>
      </c>
      <c r="AY74" s="1" t="str">
        <f t="shared" si="18"/>
        <v>MERGULHO</v>
      </c>
      <c r="AZ74" s="1" t="str">
        <f t="shared" si="19"/>
        <v>3</v>
      </c>
      <c r="BA74" s="1">
        <f t="shared" si="20"/>
        <v>1.3644</v>
      </c>
    </row>
    <row r="75" ht="15.75" customHeight="1">
      <c r="A75" s="1">
        <v>5580.3165</v>
      </c>
      <c r="B75" s="1">
        <v>151.8688</v>
      </c>
      <c r="C75" s="1">
        <v>147.7213</v>
      </c>
      <c r="D75" s="1">
        <v>169.892</v>
      </c>
      <c r="E75" s="1">
        <v>160.1848</v>
      </c>
      <c r="F75" s="1">
        <v>155.3231</v>
      </c>
      <c r="G75" s="1">
        <v>160.587</v>
      </c>
      <c r="H75" s="1">
        <v>156.3863</v>
      </c>
      <c r="I75" s="1">
        <f t="shared" si="1"/>
        <v>151.8882601</v>
      </c>
      <c r="J75" s="1">
        <f t="shared" si="2"/>
        <v>1.100246308</v>
      </c>
      <c r="K75" s="1">
        <f t="shared" si="3"/>
        <v>0.9027496154</v>
      </c>
      <c r="L75" s="1">
        <f t="shared" si="4"/>
        <v>160.803</v>
      </c>
      <c r="M75" s="1">
        <v>159.7363</v>
      </c>
      <c r="N75" s="1">
        <v>155.5135</v>
      </c>
      <c r="O75" s="1">
        <v>180.0861</v>
      </c>
      <c r="P75" s="1">
        <v>174.677</v>
      </c>
      <c r="Q75" s="1">
        <v>173.37</v>
      </c>
      <c r="R75" s="1">
        <v>2.5425</v>
      </c>
      <c r="S75" s="1">
        <v>0.1849</v>
      </c>
      <c r="T75" s="1">
        <v>30.6055</v>
      </c>
      <c r="U75" s="1">
        <v>-999.0</v>
      </c>
      <c r="V75" s="1">
        <v>5037.9355</v>
      </c>
      <c r="X75" s="13">
        <v>159.7363</v>
      </c>
      <c r="Y75" s="1">
        <v>2846.1621</v>
      </c>
      <c r="Z75" s="1">
        <v>-999.0</v>
      </c>
      <c r="AA75" s="1">
        <v>-999.0</v>
      </c>
      <c r="AB75" s="1">
        <f t="shared" si="5"/>
        <v>-2198.531487</v>
      </c>
      <c r="AC75" s="1">
        <v>300.3933</v>
      </c>
      <c r="AD75" s="1">
        <v>0.1137</v>
      </c>
      <c r="AE75" s="1">
        <v>0.1137</v>
      </c>
      <c r="AF75" s="1">
        <v>0.1157</v>
      </c>
      <c r="AG75" s="1">
        <v>0.1149</v>
      </c>
      <c r="AH75" s="1">
        <v>-999.0</v>
      </c>
      <c r="AI75" s="1" t="str">
        <f t="shared" si="6"/>
        <v>#NUM!</v>
      </c>
      <c r="AJ75" s="1">
        <f t="shared" si="7"/>
        <v>1.026861049</v>
      </c>
      <c r="AK75" s="1">
        <f t="shared" si="8"/>
        <v>0.02686104857</v>
      </c>
      <c r="AL75" s="1">
        <f t="shared" si="9"/>
        <v>1.022745291</v>
      </c>
      <c r="AM75" s="1">
        <f t="shared" si="10"/>
        <v>0.02274529067</v>
      </c>
      <c r="AO75" s="1">
        <f t="shared" si="11"/>
        <v>-162132.0295</v>
      </c>
      <c r="AP75" s="1">
        <f t="shared" si="12"/>
        <v>-113.5863</v>
      </c>
      <c r="AQ75" s="1">
        <f t="shared" si="13"/>
        <v>-9.99</v>
      </c>
      <c r="AR75" s="1">
        <v>-999.0</v>
      </c>
      <c r="AT75" s="1">
        <f t="shared" si="14"/>
        <v>-0.2731958693</v>
      </c>
      <c r="AU75" s="1">
        <f t="shared" si="15"/>
        <v>0.5463917386</v>
      </c>
      <c r="AV75" s="1">
        <f t="shared" si="16"/>
        <v>-0.006821778135</v>
      </c>
      <c r="AW75" s="1">
        <f t="shared" si="17"/>
        <v>1.108600945</v>
      </c>
      <c r="AX75" s="1">
        <f t="shared" si="21"/>
        <v>-460.2976886</v>
      </c>
      <c r="AY75" s="1" t="str">
        <f t="shared" si="18"/>
        <v>SUB-HORIZONTAL</v>
      </c>
      <c r="AZ75" s="1" t="str">
        <f t="shared" si="19"/>
        <v>2</v>
      </c>
      <c r="BA75" s="1">
        <f t="shared" si="20"/>
        <v>1.3637</v>
      </c>
    </row>
    <row r="76" ht="15.75" customHeight="1">
      <c r="A76" s="1">
        <v>5580.3927</v>
      </c>
      <c r="B76" s="1">
        <v>170.1454</v>
      </c>
      <c r="C76" s="1">
        <v>156.6212</v>
      </c>
      <c r="D76" s="1">
        <v>189.863</v>
      </c>
      <c r="E76" s="1">
        <v>179.7467</v>
      </c>
      <c r="F76" s="1">
        <v>173.9733</v>
      </c>
      <c r="G76" s="1">
        <v>179.996</v>
      </c>
      <c r="H76" s="1">
        <v>168.0816</v>
      </c>
      <c r="I76" s="1">
        <f t="shared" si="1"/>
        <v>170.1639327</v>
      </c>
      <c r="J76" s="1">
        <f t="shared" si="2"/>
        <v>1.233225195</v>
      </c>
      <c r="K76" s="1">
        <f t="shared" si="3"/>
        <v>0.8531971463</v>
      </c>
      <c r="L76" s="1">
        <f t="shared" si="4"/>
        <v>171.9415833</v>
      </c>
      <c r="M76" s="1">
        <v>170.5776</v>
      </c>
      <c r="N76" s="1">
        <v>159.099</v>
      </c>
      <c r="O76" s="1">
        <v>185.3433</v>
      </c>
      <c r="P76" s="1">
        <v>179.4181</v>
      </c>
      <c r="Q76" s="1">
        <v>177.8301</v>
      </c>
      <c r="R76" s="1">
        <v>2.5425</v>
      </c>
      <c r="S76" s="1">
        <v>0.1849</v>
      </c>
      <c r="T76" s="1">
        <v>30.6055</v>
      </c>
      <c r="U76" s="1">
        <v>-999.0</v>
      </c>
      <c r="V76" s="1">
        <v>5037.9355</v>
      </c>
      <c r="X76" s="13">
        <v>170.5776</v>
      </c>
      <c r="Y76" s="1">
        <v>2846.1621</v>
      </c>
      <c r="Z76" s="1">
        <v>-999.0</v>
      </c>
      <c r="AA76" s="1">
        <v>-999.0</v>
      </c>
      <c r="AB76" s="1">
        <f t="shared" si="5"/>
        <v>-2198.531487</v>
      </c>
      <c r="AC76" s="1">
        <v>300.3933</v>
      </c>
      <c r="AD76" s="1">
        <v>0.1137</v>
      </c>
      <c r="AE76" s="1">
        <v>0.1137</v>
      </c>
      <c r="AF76" s="1">
        <v>0.1157</v>
      </c>
      <c r="AG76" s="1">
        <v>0.1149</v>
      </c>
      <c r="AH76" s="1">
        <v>-999.0</v>
      </c>
      <c r="AI76" s="1" t="str">
        <f t="shared" si="6"/>
        <v>#NUM!</v>
      </c>
      <c r="AJ76" s="1">
        <f t="shared" si="7"/>
        <v>1.070884618</v>
      </c>
      <c r="AK76" s="1">
        <f t="shared" si="8"/>
        <v>0.07088461795</v>
      </c>
      <c r="AL76" s="1">
        <f t="shared" si="9"/>
        <v>1.022497817</v>
      </c>
      <c r="AM76" s="1">
        <f t="shared" si="10"/>
        <v>0.02249781657</v>
      </c>
      <c r="AO76" s="1">
        <f t="shared" si="11"/>
        <v>-173466.3085</v>
      </c>
      <c r="AP76" s="1">
        <f t="shared" si="12"/>
        <v>-113.5863</v>
      </c>
      <c r="AQ76" s="1">
        <f t="shared" si="13"/>
        <v>-9.99</v>
      </c>
      <c r="AR76" s="1">
        <v>-999.0</v>
      </c>
      <c r="AT76" s="1">
        <f t="shared" si="14"/>
        <v>-0.08708231475</v>
      </c>
      <c r="AU76" s="1">
        <f t="shared" si="15"/>
        <v>0.1741646295</v>
      </c>
      <c r="AV76" s="1">
        <f t="shared" si="16"/>
        <v>0.03445396731</v>
      </c>
      <c r="AW76" s="1">
        <f t="shared" si="17"/>
        <v>1.057998615</v>
      </c>
      <c r="AX76" s="1">
        <f t="shared" si="21"/>
        <v>91.1721443</v>
      </c>
      <c r="AY76" s="1" t="str">
        <f t="shared" si="18"/>
        <v>MERGULHO</v>
      </c>
      <c r="AZ76" s="1" t="str">
        <f t="shared" si="19"/>
        <v>3</v>
      </c>
      <c r="BA76" s="1">
        <f t="shared" si="20"/>
        <v>1.3637</v>
      </c>
    </row>
    <row r="77" ht="15.75" customHeight="1">
      <c r="A77" s="1">
        <v>5580.4689</v>
      </c>
      <c r="B77" s="1">
        <v>188.5485</v>
      </c>
      <c r="C77" s="1">
        <v>172.1227</v>
      </c>
      <c r="D77" s="1">
        <v>205.7178</v>
      </c>
      <c r="E77" s="1">
        <v>196.7893</v>
      </c>
      <c r="F77" s="1">
        <v>189.9555</v>
      </c>
      <c r="G77" s="1">
        <v>197.3566</v>
      </c>
      <c r="H77" s="1">
        <v>183.8644</v>
      </c>
      <c r="I77" s="1">
        <f t="shared" si="1"/>
        <v>188.565523</v>
      </c>
      <c r="J77" s="1">
        <f t="shared" si="2"/>
        <v>1.352169668</v>
      </c>
      <c r="K77" s="1">
        <f t="shared" si="3"/>
        <v>0.8607946264</v>
      </c>
      <c r="L77" s="1">
        <f t="shared" si="4"/>
        <v>187.25055</v>
      </c>
      <c r="M77" s="1">
        <v>187.8233</v>
      </c>
      <c r="N77" s="1">
        <v>169.8076</v>
      </c>
      <c r="O77" s="1">
        <v>199.4834</v>
      </c>
      <c r="P77" s="1">
        <v>190.0548</v>
      </c>
      <c r="Q77" s="1">
        <v>191.1833</v>
      </c>
      <c r="R77" s="1">
        <v>2.5435</v>
      </c>
      <c r="S77" s="1">
        <v>0.1901</v>
      </c>
      <c r="T77" s="1">
        <v>34.2967</v>
      </c>
      <c r="U77" s="1">
        <v>-999.0</v>
      </c>
      <c r="V77" s="1">
        <v>5036.7529</v>
      </c>
      <c r="X77" s="13">
        <v>187.8233</v>
      </c>
      <c r="Y77" s="1">
        <v>2849.3145</v>
      </c>
      <c r="Z77" s="1">
        <v>-999.0</v>
      </c>
      <c r="AA77" s="1">
        <v>-999.0</v>
      </c>
      <c r="AB77" s="1">
        <f t="shared" si="5"/>
        <v>-2206.643259</v>
      </c>
      <c r="AC77" s="1">
        <v>308.4582</v>
      </c>
      <c r="AD77" s="1">
        <v>0.1019</v>
      </c>
      <c r="AE77" s="1">
        <v>0.1019</v>
      </c>
      <c r="AF77" s="1">
        <v>0.1129</v>
      </c>
      <c r="AG77" s="1">
        <v>0.1129</v>
      </c>
      <c r="AH77" s="1">
        <v>-999.0</v>
      </c>
      <c r="AI77" s="1" t="str">
        <f t="shared" si="6"/>
        <v>#NUM!</v>
      </c>
      <c r="AJ77" s="1">
        <f t="shared" si="7"/>
        <v>1.073381253</v>
      </c>
      <c r="AK77" s="1">
        <f t="shared" si="8"/>
        <v>0.07338125271</v>
      </c>
      <c r="AL77" s="1">
        <f t="shared" si="9"/>
        <v>1.007462271</v>
      </c>
      <c r="AM77" s="1">
        <f t="shared" si="10"/>
        <v>0.007462270981</v>
      </c>
      <c r="AO77" s="1">
        <f t="shared" si="11"/>
        <v>-189296.8717</v>
      </c>
      <c r="AP77" s="1">
        <f t="shared" si="12"/>
        <v>-101.7981</v>
      </c>
      <c r="AQ77" s="1">
        <f t="shared" si="13"/>
        <v>-9.99</v>
      </c>
      <c r="AR77" s="1">
        <v>-999.0</v>
      </c>
      <c r="AT77" s="1">
        <f t="shared" si="14"/>
        <v>-0.02688761016</v>
      </c>
      <c r="AU77" s="1">
        <f t="shared" si="15"/>
        <v>0.05377522032</v>
      </c>
      <c r="AV77" s="1">
        <f t="shared" si="16"/>
        <v>0.03259274725</v>
      </c>
      <c r="AW77" s="1">
        <f t="shared" si="17"/>
        <v>1.039805966</v>
      </c>
      <c r="AX77" s="1">
        <f t="shared" si="21"/>
        <v>96.37455603</v>
      </c>
      <c r="AY77" s="1" t="str">
        <f t="shared" si="18"/>
        <v>MERGULHO</v>
      </c>
      <c r="AZ77" s="1" t="str">
        <f t="shared" si="19"/>
        <v>3</v>
      </c>
      <c r="BA77" s="1">
        <f t="shared" si="20"/>
        <v>1.3668</v>
      </c>
    </row>
    <row r="78" ht="15.75" customHeight="1">
      <c r="A78" s="1">
        <v>5580.5451</v>
      </c>
      <c r="B78" s="1">
        <v>203.7023</v>
      </c>
      <c r="C78" s="1">
        <v>191.5665</v>
      </c>
      <c r="D78" s="1">
        <v>216.583</v>
      </c>
      <c r="E78" s="1">
        <v>215.9746</v>
      </c>
      <c r="F78" s="1">
        <v>208.3418</v>
      </c>
      <c r="G78" s="1">
        <v>216.8715</v>
      </c>
      <c r="H78" s="1">
        <v>201.574</v>
      </c>
      <c r="I78" s="1">
        <f t="shared" si="1"/>
        <v>203.7176611</v>
      </c>
      <c r="J78" s="1">
        <f t="shared" si="2"/>
        <v>1.485874119</v>
      </c>
      <c r="K78" s="1">
        <f t="shared" si="3"/>
        <v>0.8198437977</v>
      </c>
      <c r="L78" s="1">
        <f t="shared" si="4"/>
        <v>204.6328</v>
      </c>
      <c r="M78" s="1">
        <v>208.7929</v>
      </c>
      <c r="N78" s="1">
        <v>186.8611</v>
      </c>
      <c r="O78" s="1">
        <v>220.291</v>
      </c>
      <c r="P78" s="1">
        <v>207.2104</v>
      </c>
      <c r="Q78" s="1">
        <v>211.9354</v>
      </c>
      <c r="R78" s="1">
        <v>2.5435</v>
      </c>
      <c r="S78" s="1">
        <v>0.1901</v>
      </c>
      <c r="T78" s="1">
        <v>34.2967</v>
      </c>
      <c r="U78" s="1">
        <v>-999.0</v>
      </c>
      <c r="V78" s="1">
        <v>5036.7529</v>
      </c>
      <c r="X78" s="13">
        <v>208.7929</v>
      </c>
      <c r="Y78" s="1">
        <v>2849.3145</v>
      </c>
      <c r="Z78" s="1">
        <v>-999.0</v>
      </c>
      <c r="AA78" s="1">
        <v>-999.0</v>
      </c>
      <c r="AB78" s="1">
        <f t="shared" si="5"/>
        <v>-2206.643259</v>
      </c>
      <c r="AC78" s="1">
        <v>308.4582</v>
      </c>
      <c r="AD78" s="1">
        <v>0.1019</v>
      </c>
      <c r="AE78" s="1">
        <v>0.1019</v>
      </c>
      <c r="AF78" s="1">
        <v>0.1129</v>
      </c>
      <c r="AG78" s="1">
        <v>0.1129</v>
      </c>
      <c r="AH78" s="1">
        <v>-999.0</v>
      </c>
      <c r="AI78" s="1" t="str">
        <f t="shared" si="6"/>
        <v>#NUM!</v>
      </c>
      <c r="AJ78" s="1">
        <f t="shared" si="7"/>
        <v>1.075890244</v>
      </c>
      <c r="AK78" s="1">
        <f t="shared" si="8"/>
        <v>0.07589024378</v>
      </c>
      <c r="AL78" s="1">
        <f t="shared" si="9"/>
        <v>1.022775884</v>
      </c>
      <c r="AM78" s="1">
        <f t="shared" si="10"/>
        <v>0.02277588422</v>
      </c>
      <c r="AO78" s="1">
        <f t="shared" si="11"/>
        <v>-207196.0167</v>
      </c>
      <c r="AP78" s="1">
        <f t="shared" si="12"/>
        <v>-101.7981</v>
      </c>
      <c r="AQ78" s="1">
        <f t="shared" si="13"/>
        <v>-9.99</v>
      </c>
      <c r="AR78" s="1">
        <v>-999.0</v>
      </c>
      <c r="AT78" s="1">
        <f t="shared" si="14"/>
        <v>-0.07828110866</v>
      </c>
      <c r="AU78" s="1">
        <f t="shared" si="15"/>
        <v>0.1565622173</v>
      </c>
      <c r="AV78" s="1">
        <f t="shared" si="16"/>
        <v>0.0330249412</v>
      </c>
      <c r="AW78" s="1">
        <f t="shared" si="17"/>
        <v>1.051402463</v>
      </c>
      <c r="AX78" s="1">
        <f t="shared" si="21"/>
        <v>95.11421057</v>
      </c>
      <c r="AY78" s="1" t="str">
        <f t="shared" si="18"/>
        <v>MERGULHO</v>
      </c>
      <c r="AZ78" s="1" t="str">
        <f t="shared" si="19"/>
        <v>3</v>
      </c>
      <c r="BA78" s="1">
        <f t="shared" si="20"/>
        <v>1.3668</v>
      </c>
    </row>
    <row r="79" ht="15.75" customHeight="1">
      <c r="A79" s="1">
        <v>5580.6213</v>
      </c>
      <c r="B79" s="1">
        <v>234.8372</v>
      </c>
      <c r="C79" s="1">
        <v>232.9697</v>
      </c>
      <c r="D79" s="1">
        <v>214.3013</v>
      </c>
      <c r="E79" s="1">
        <v>210.5773</v>
      </c>
      <c r="F79" s="1">
        <v>203.5715</v>
      </c>
      <c r="G79" s="1">
        <v>216.4332</v>
      </c>
      <c r="H79" s="1">
        <v>236.5912</v>
      </c>
      <c r="I79" s="1">
        <f t="shared" si="1"/>
        <v>234.8506126</v>
      </c>
      <c r="J79" s="1">
        <f t="shared" si="2"/>
        <v>1.482871149</v>
      </c>
      <c r="K79" s="1">
        <f t="shared" si="3"/>
        <v>0.8613486082</v>
      </c>
      <c r="L79" s="1">
        <f t="shared" si="4"/>
        <v>227.95895</v>
      </c>
      <c r="M79" s="1">
        <v>231.8246</v>
      </c>
      <c r="N79" s="1">
        <v>208.0472</v>
      </c>
      <c r="O79" s="1">
        <v>245.7737</v>
      </c>
      <c r="P79" s="1">
        <v>228.5024</v>
      </c>
      <c r="Q79" s="1">
        <v>238.7626</v>
      </c>
      <c r="R79" s="1">
        <v>2.5424</v>
      </c>
      <c r="S79" s="1">
        <v>0.1933</v>
      </c>
      <c r="T79" s="1">
        <v>40.9791</v>
      </c>
      <c r="U79" s="1">
        <v>-999.0</v>
      </c>
      <c r="V79" s="1">
        <v>4987.584</v>
      </c>
      <c r="X79" s="13">
        <v>231.8246</v>
      </c>
      <c r="Y79" s="1">
        <v>2848.9507</v>
      </c>
      <c r="Z79" s="1">
        <v>-999.0</v>
      </c>
      <c r="AA79" s="1">
        <v>-999.0</v>
      </c>
      <c r="AB79" s="1">
        <f t="shared" si="5"/>
        <v>-2215.283506</v>
      </c>
      <c r="AC79" s="1">
        <v>-999.0</v>
      </c>
      <c r="AD79" s="1">
        <v>0.0928</v>
      </c>
      <c r="AE79" s="1">
        <v>0.0928</v>
      </c>
      <c r="AF79" s="1">
        <v>0.1043</v>
      </c>
      <c r="AG79" s="1">
        <v>0.1043</v>
      </c>
      <c r="AH79" s="1">
        <v>-999.0</v>
      </c>
      <c r="AI79" s="1" t="str">
        <f t="shared" si="6"/>
        <v>#NUM!</v>
      </c>
      <c r="AJ79" s="1">
        <f t="shared" si="7"/>
        <v>0.9147981835</v>
      </c>
      <c r="AK79" s="1">
        <f t="shared" si="8"/>
        <v>0.08520181647</v>
      </c>
      <c r="AL79" s="1">
        <f t="shared" si="9"/>
        <v>0.8668622348</v>
      </c>
      <c r="AM79" s="1">
        <f t="shared" si="10"/>
        <v>0.1331377652</v>
      </c>
      <c r="AO79" s="1">
        <f t="shared" si="11"/>
        <v>-236090.2105</v>
      </c>
      <c r="AP79" s="1">
        <f t="shared" si="12"/>
        <v>-92.7072</v>
      </c>
      <c r="AQ79" s="1">
        <f t="shared" si="13"/>
        <v>-9.99</v>
      </c>
      <c r="AR79" s="1">
        <v>-999.0</v>
      </c>
      <c r="AT79" s="1">
        <f t="shared" si="14"/>
        <v>-0.03328665451</v>
      </c>
      <c r="AU79" s="1">
        <f t="shared" si="15"/>
        <v>0.06657330903</v>
      </c>
      <c r="AV79" s="1">
        <f t="shared" si="16"/>
        <v>-0.1504580197</v>
      </c>
      <c r="AW79" s="1">
        <f t="shared" si="17"/>
        <v>1.009177856</v>
      </c>
      <c r="AX79" s="1">
        <f t="shared" si="21"/>
        <v>-21.02614857</v>
      </c>
      <c r="AY79" s="1" t="str">
        <f t="shared" si="18"/>
        <v>SUB-HORIZONTAL</v>
      </c>
      <c r="AZ79" s="1" t="str">
        <f t="shared" si="19"/>
        <v>2</v>
      </c>
      <c r="BA79" s="1">
        <f t="shared" si="20"/>
        <v>1.36785</v>
      </c>
    </row>
    <row r="80" ht="15.75" customHeight="1">
      <c r="A80" s="1">
        <v>5580.6975</v>
      </c>
      <c r="B80" s="1">
        <v>268.4663</v>
      </c>
      <c r="C80" s="1">
        <v>245.0318</v>
      </c>
      <c r="D80" s="1">
        <v>247.1462</v>
      </c>
      <c r="E80" s="1">
        <v>236.8495</v>
      </c>
      <c r="F80" s="1">
        <v>228.8722</v>
      </c>
      <c r="G80" s="1">
        <v>240.5461</v>
      </c>
      <c r="H80" s="1">
        <v>253.3736</v>
      </c>
      <c r="I80" s="1">
        <f t="shared" si="1"/>
        <v>268.4785206</v>
      </c>
      <c r="J80" s="1">
        <f t="shared" si="2"/>
        <v>1.648078353</v>
      </c>
      <c r="K80" s="1">
        <f t="shared" si="3"/>
        <v>0.8154741688</v>
      </c>
      <c r="L80" s="1">
        <f t="shared" si="4"/>
        <v>255.0895333</v>
      </c>
      <c r="M80" s="1">
        <v>256.7695</v>
      </c>
      <c r="N80" s="1">
        <v>235.5752</v>
      </c>
      <c r="O80" s="1">
        <v>277.5482</v>
      </c>
      <c r="P80" s="1">
        <v>254.6773</v>
      </c>
      <c r="Q80" s="1">
        <v>274.2</v>
      </c>
      <c r="R80" s="1">
        <v>2.5424</v>
      </c>
      <c r="S80" s="1">
        <v>0.1933</v>
      </c>
      <c r="T80" s="1">
        <v>40.9791</v>
      </c>
      <c r="U80" s="1">
        <v>-999.0</v>
      </c>
      <c r="V80" s="1">
        <v>4987.584</v>
      </c>
      <c r="X80" s="13">
        <v>256.7695</v>
      </c>
      <c r="Y80" s="1">
        <v>2848.9507</v>
      </c>
      <c r="Z80" s="1">
        <v>-999.0</v>
      </c>
      <c r="AA80" s="1">
        <v>-999.0</v>
      </c>
      <c r="AB80" s="1">
        <f t="shared" si="5"/>
        <v>-2215.283506</v>
      </c>
      <c r="AC80" s="1">
        <v>-999.0</v>
      </c>
      <c r="AD80" s="1">
        <v>0.0928</v>
      </c>
      <c r="AE80" s="1">
        <v>0.0928</v>
      </c>
      <c r="AF80" s="1">
        <v>0.1043</v>
      </c>
      <c r="AG80" s="1">
        <v>0.1043</v>
      </c>
      <c r="AH80" s="1">
        <v>-999.0</v>
      </c>
      <c r="AI80" s="1" t="str">
        <f t="shared" si="6"/>
        <v>#NUM!</v>
      </c>
      <c r="AJ80" s="1">
        <f t="shared" si="7"/>
        <v>0.9493731786</v>
      </c>
      <c r="AK80" s="1">
        <f t="shared" si="8"/>
        <v>0.05062682142</v>
      </c>
      <c r="AL80" s="1">
        <f t="shared" si="9"/>
        <v>0.8525174296</v>
      </c>
      <c r="AM80" s="1">
        <f t="shared" si="10"/>
        <v>0.1474825704</v>
      </c>
      <c r="AO80" s="1">
        <f t="shared" si="11"/>
        <v>-270519.9643</v>
      </c>
      <c r="AP80" s="1">
        <f t="shared" si="12"/>
        <v>-92.7072</v>
      </c>
      <c r="AQ80" s="1">
        <f t="shared" si="13"/>
        <v>-9.99</v>
      </c>
      <c r="AR80" s="1">
        <v>-999.0</v>
      </c>
      <c r="AT80" s="1">
        <f t="shared" si="14"/>
        <v>-0.03980391521</v>
      </c>
      <c r="AU80" s="1">
        <f t="shared" si="15"/>
        <v>0.07960783041</v>
      </c>
      <c r="AV80" s="1">
        <f t="shared" si="16"/>
        <v>-0.1017451455</v>
      </c>
      <c r="AW80" s="1">
        <f t="shared" si="17"/>
        <v>1.082196409</v>
      </c>
      <c r="AX80" s="1">
        <f t="shared" si="21"/>
        <v>-30.9676241</v>
      </c>
      <c r="AY80" s="1" t="str">
        <f t="shared" si="18"/>
        <v>SUB-HORIZONTAL</v>
      </c>
      <c r="AZ80" s="1" t="str">
        <f t="shared" si="19"/>
        <v>2</v>
      </c>
      <c r="BA80" s="1">
        <f t="shared" si="20"/>
        <v>1.36785</v>
      </c>
    </row>
    <row r="81" ht="15.75" customHeight="1">
      <c r="A81" s="1">
        <v>5580.7737</v>
      </c>
      <c r="B81" s="1">
        <v>264.0682</v>
      </c>
      <c r="C81" s="1">
        <v>261.1604</v>
      </c>
      <c r="D81" s="1">
        <v>277.5011</v>
      </c>
      <c r="E81" s="1">
        <v>229.8559</v>
      </c>
      <c r="F81" s="1">
        <v>224.2389</v>
      </c>
      <c r="G81" s="1">
        <v>247.5467</v>
      </c>
      <c r="H81" s="1">
        <v>246.3966</v>
      </c>
      <c r="I81" s="1">
        <f t="shared" si="1"/>
        <v>264.0790013</v>
      </c>
      <c r="J81" s="1">
        <f t="shared" si="2"/>
        <v>1.696042287</v>
      </c>
      <c r="K81" s="1">
        <f t="shared" si="3"/>
        <v>0.8473193052</v>
      </c>
      <c r="L81" s="1">
        <f t="shared" si="4"/>
        <v>283.6890333</v>
      </c>
      <c r="M81" s="1">
        <v>299.0107</v>
      </c>
      <c r="N81" s="1">
        <v>275.6425</v>
      </c>
      <c r="O81" s="1">
        <v>324.7513</v>
      </c>
      <c r="P81" s="1">
        <v>294.988</v>
      </c>
      <c r="Q81" s="1">
        <v>321.7734</v>
      </c>
      <c r="R81" s="1">
        <v>2.5328</v>
      </c>
      <c r="S81" s="1">
        <v>0.1895</v>
      </c>
      <c r="T81" s="1">
        <v>46.2084</v>
      </c>
      <c r="U81" s="1">
        <v>-999.0</v>
      </c>
      <c r="V81" s="1">
        <v>4843.1455</v>
      </c>
      <c r="X81" s="13">
        <v>299.0107</v>
      </c>
      <c r="Y81" s="1">
        <v>2857.7205</v>
      </c>
      <c r="Z81" s="1">
        <v>-999.0</v>
      </c>
      <c r="AA81" s="1">
        <v>-999.0</v>
      </c>
      <c r="AB81" s="1">
        <f t="shared" si="5"/>
        <v>-2213.648954</v>
      </c>
      <c r="AC81" s="1">
        <v>301.984</v>
      </c>
      <c r="AD81" s="1">
        <v>0.0838</v>
      </c>
      <c r="AE81" s="1">
        <v>0.0838</v>
      </c>
      <c r="AF81" s="1">
        <v>0.0953</v>
      </c>
      <c r="AG81" s="1">
        <v>0.0953</v>
      </c>
      <c r="AH81" s="1">
        <v>-999.0</v>
      </c>
      <c r="AI81" s="1" t="str">
        <f t="shared" si="6"/>
        <v>#NUM!</v>
      </c>
      <c r="AJ81" s="1">
        <f t="shared" si="7"/>
        <v>1.004667678</v>
      </c>
      <c r="AK81" s="1">
        <f t="shared" si="8"/>
        <v>0.004667678044</v>
      </c>
      <c r="AL81" s="1">
        <f t="shared" si="9"/>
        <v>0.8491704037</v>
      </c>
      <c r="AM81" s="1">
        <f t="shared" si="10"/>
        <v>0.1508295963</v>
      </c>
      <c r="AO81" s="1">
        <f t="shared" si="11"/>
        <v>-292042.9161</v>
      </c>
      <c r="AP81" s="1">
        <f t="shared" si="12"/>
        <v>-83.7162</v>
      </c>
      <c r="AQ81" s="1">
        <f t="shared" si="13"/>
        <v>-9.99</v>
      </c>
      <c r="AR81" s="1">
        <v>-999.0</v>
      </c>
      <c r="AT81" s="1">
        <f t="shared" si="14"/>
        <v>-0.3711407996</v>
      </c>
      <c r="AU81" s="1">
        <f t="shared" si="15"/>
        <v>0.7422815993</v>
      </c>
      <c r="AV81" s="1">
        <f t="shared" si="16"/>
        <v>-0.09426529815</v>
      </c>
      <c r="AW81" s="1">
        <f t="shared" si="17"/>
        <v>1.305916559</v>
      </c>
      <c r="AX81" s="1">
        <f t="shared" si="21"/>
        <v>-33.40867476</v>
      </c>
      <c r="AY81" s="1" t="str">
        <f t="shared" si="18"/>
        <v>SUB-HORIZONTAL</v>
      </c>
      <c r="AZ81" s="1" t="str">
        <f t="shared" si="19"/>
        <v>2</v>
      </c>
      <c r="BA81" s="1">
        <f t="shared" si="20"/>
        <v>1.36115</v>
      </c>
    </row>
    <row r="82" ht="15.75" customHeight="1">
      <c r="A82" s="1">
        <v>5580.8499</v>
      </c>
      <c r="B82" s="1">
        <v>278.7315</v>
      </c>
      <c r="C82" s="1">
        <v>306.4663</v>
      </c>
      <c r="D82" s="1">
        <v>370.0581</v>
      </c>
      <c r="E82" s="1">
        <v>303.1191</v>
      </c>
      <c r="F82" s="1">
        <v>293.3513</v>
      </c>
      <c r="G82" s="1">
        <v>310.8654</v>
      </c>
      <c r="H82" s="1">
        <v>281.8531</v>
      </c>
      <c r="I82" s="1">
        <f t="shared" si="1"/>
        <v>278.740481</v>
      </c>
      <c r="J82" s="1">
        <f t="shared" si="2"/>
        <v>2.129864239</v>
      </c>
      <c r="K82" s="1">
        <f t="shared" si="3"/>
        <v>0.7484040596</v>
      </c>
      <c r="L82" s="1">
        <f t="shared" si="4"/>
        <v>343.3393667</v>
      </c>
      <c r="M82" s="1">
        <v>359.5279</v>
      </c>
      <c r="N82" s="1">
        <v>340.5301</v>
      </c>
      <c r="O82" s="1">
        <v>404.7223</v>
      </c>
      <c r="P82" s="1">
        <v>361.5704</v>
      </c>
      <c r="Q82" s="1">
        <v>390.2231</v>
      </c>
      <c r="R82" s="1">
        <v>2.5328</v>
      </c>
      <c r="S82" s="1">
        <v>0.1895</v>
      </c>
      <c r="T82" s="1">
        <v>46.2084</v>
      </c>
      <c r="U82" s="1">
        <v>-999.0</v>
      </c>
      <c r="V82" s="1">
        <v>4843.1455</v>
      </c>
      <c r="X82" s="13">
        <v>359.5279</v>
      </c>
      <c r="Y82" s="1">
        <v>2857.7205</v>
      </c>
      <c r="Z82" s="1">
        <v>-999.0</v>
      </c>
      <c r="AA82" s="1">
        <v>-999.0</v>
      </c>
      <c r="AB82" s="1">
        <f t="shared" si="5"/>
        <v>-2213.648954</v>
      </c>
      <c r="AC82" s="1">
        <v>301.984</v>
      </c>
      <c r="AD82" s="1">
        <v>0.0838</v>
      </c>
      <c r="AE82" s="1">
        <v>0.0838</v>
      </c>
      <c r="AF82" s="1">
        <v>0.0953</v>
      </c>
      <c r="AG82" s="1">
        <v>0.0953</v>
      </c>
      <c r="AH82" s="1">
        <v>-999.0</v>
      </c>
      <c r="AI82" s="1" t="str">
        <f t="shared" si="6"/>
        <v>#NUM!</v>
      </c>
      <c r="AJ82" s="1">
        <f t="shared" si="7"/>
        <v>1.102934117</v>
      </c>
      <c r="AK82" s="1">
        <f t="shared" si="8"/>
        <v>0.1029341171</v>
      </c>
      <c r="AL82" s="1">
        <f t="shared" si="9"/>
        <v>1.052451194</v>
      </c>
      <c r="AM82" s="1">
        <f t="shared" si="10"/>
        <v>0.05245119407</v>
      </c>
      <c r="AO82" s="1">
        <f t="shared" si="11"/>
        <v>-333474.8712</v>
      </c>
      <c r="AP82" s="1">
        <f t="shared" si="12"/>
        <v>-83.7162</v>
      </c>
      <c r="AQ82" s="1">
        <f t="shared" si="13"/>
        <v>-9.99</v>
      </c>
      <c r="AR82" s="1">
        <v>-999.0</v>
      </c>
      <c r="AT82" s="1">
        <f t="shared" si="14"/>
        <v>-0.6932971079</v>
      </c>
      <c r="AU82" s="1">
        <f t="shared" si="15"/>
        <v>1.386594216</v>
      </c>
      <c r="AV82" s="1">
        <f t="shared" si="16"/>
        <v>0.03998751739</v>
      </c>
      <c r="AW82" s="1">
        <f t="shared" si="17"/>
        <v>1.38449107</v>
      </c>
      <c r="AX82" s="1">
        <f t="shared" si="21"/>
        <v>78.56634053</v>
      </c>
      <c r="AY82" s="1" t="str">
        <f t="shared" si="18"/>
        <v>MERGULHO</v>
      </c>
      <c r="AZ82" s="1" t="str">
        <f t="shared" si="19"/>
        <v>3</v>
      </c>
      <c r="BA82" s="1">
        <f t="shared" si="20"/>
        <v>1.36115</v>
      </c>
    </row>
    <row r="83" ht="15.75" customHeight="1">
      <c r="A83" s="1">
        <v>5580.9261</v>
      </c>
      <c r="B83" s="1">
        <v>346.4059</v>
      </c>
      <c r="C83" s="1">
        <v>445.0212</v>
      </c>
      <c r="D83" s="1">
        <v>539.548</v>
      </c>
      <c r="E83" s="1">
        <v>431.7433</v>
      </c>
      <c r="F83" s="1">
        <v>412.7807</v>
      </c>
      <c r="G83" s="1">
        <v>423.7464</v>
      </c>
      <c r="H83" s="1">
        <v>382.0515</v>
      </c>
      <c r="I83" s="1">
        <f t="shared" si="1"/>
        <v>346.4124815</v>
      </c>
      <c r="J83" s="1">
        <f t="shared" si="2"/>
        <v>2.9032575</v>
      </c>
      <c r="K83" s="1">
        <f t="shared" si="3"/>
        <v>0.6840249136</v>
      </c>
      <c r="L83" s="1">
        <f t="shared" si="4"/>
        <v>466.8172333</v>
      </c>
      <c r="M83" s="1">
        <v>470.0765</v>
      </c>
      <c r="N83" s="1">
        <v>453.0924</v>
      </c>
      <c r="O83" s="1">
        <v>546.7594</v>
      </c>
      <c r="P83" s="1">
        <v>480.4383</v>
      </c>
      <c r="Q83" s="1">
        <v>478.7132</v>
      </c>
      <c r="R83" s="1">
        <v>2.5192</v>
      </c>
      <c r="S83" s="1">
        <v>0.1742</v>
      </c>
      <c r="T83" s="1">
        <v>44.5872</v>
      </c>
      <c r="U83" s="1">
        <v>-999.0</v>
      </c>
      <c r="V83" s="1">
        <v>4664.5674</v>
      </c>
      <c r="X83" s="13">
        <v>470.0765</v>
      </c>
      <c r="Y83" s="1">
        <v>2902.229</v>
      </c>
      <c r="Z83" s="1">
        <v>-999.0</v>
      </c>
      <c r="AA83" s="1">
        <v>-999.0</v>
      </c>
      <c r="AB83" s="1">
        <f t="shared" si="5"/>
        <v>-2194.660896</v>
      </c>
      <c r="AC83" s="1">
        <v>330.8687</v>
      </c>
      <c r="AD83" s="1">
        <v>0.0713</v>
      </c>
      <c r="AE83" s="1">
        <v>0.0713</v>
      </c>
      <c r="AF83" s="1">
        <v>0.0881</v>
      </c>
      <c r="AG83" s="1">
        <v>0.0881</v>
      </c>
      <c r="AH83" s="1">
        <v>-999.0</v>
      </c>
      <c r="AI83" s="1" t="str">
        <f t="shared" si="6"/>
        <v>#NUM!</v>
      </c>
      <c r="AJ83" s="1">
        <f t="shared" si="7"/>
        <v>1.10913424</v>
      </c>
      <c r="AK83" s="1">
        <f t="shared" si="8"/>
        <v>0.1091342398</v>
      </c>
      <c r="AL83" s="1">
        <f t="shared" si="9"/>
        <v>1.1916099</v>
      </c>
      <c r="AM83" s="1">
        <f t="shared" si="10"/>
        <v>0.1916099004</v>
      </c>
      <c r="AO83" s="1">
        <f t="shared" si="11"/>
        <v>-411323.1086</v>
      </c>
      <c r="AP83" s="1">
        <f t="shared" si="12"/>
        <v>-71.2287</v>
      </c>
      <c r="AQ83" s="1">
        <f t="shared" si="13"/>
        <v>-9.99</v>
      </c>
      <c r="AR83" s="1">
        <v>-999.0</v>
      </c>
      <c r="AT83" s="1">
        <f t="shared" si="14"/>
        <v>-0.7260085756</v>
      </c>
      <c r="AU83" s="1">
        <f t="shared" si="15"/>
        <v>1.452017151</v>
      </c>
      <c r="AV83" s="1">
        <f t="shared" si="16"/>
        <v>0.07738033541</v>
      </c>
      <c r="AW83" s="1">
        <f t="shared" si="17"/>
        <v>1.25300699</v>
      </c>
      <c r="AX83" s="1">
        <f t="shared" si="21"/>
        <v>40.65964758</v>
      </c>
      <c r="AY83" s="1" t="str">
        <f t="shared" si="18"/>
        <v>MERGULHO</v>
      </c>
      <c r="AZ83" s="1" t="str">
        <f t="shared" si="19"/>
        <v>3</v>
      </c>
      <c r="BA83" s="1">
        <f t="shared" si="20"/>
        <v>1.3467</v>
      </c>
    </row>
    <row r="84" ht="15.75" customHeight="1">
      <c r="A84" s="1">
        <v>5581.0023</v>
      </c>
      <c r="B84" s="1">
        <v>515.9935</v>
      </c>
      <c r="C84" s="1">
        <v>678.8842</v>
      </c>
      <c r="D84" s="1">
        <v>857.6448</v>
      </c>
      <c r="E84" s="1">
        <v>580.2955</v>
      </c>
      <c r="F84" s="1">
        <v>547.6121</v>
      </c>
      <c r="G84" s="1">
        <v>563.2166</v>
      </c>
      <c r="H84" s="1">
        <v>543.7844</v>
      </c>
      <c r="I84" s="1">
        <f t="shared" si="1"/>
        <v>515.9978002</v>
      </c>
      <c r="J84" s="1">
        <f t="shared" si="2"/>
        <v>3.858824094</v>
      </c>
      <c r="K84" s="1">
        <f t="shared" si="3"/>
        <v>0.5604554886</v>
      </c>
      <c r="L84" s="1">
        <f t="shared" si="4"/>
        <v>706.4134667</v>
      </c>
      <c r="M84" s="1">
        <v>759.2965</v>
      </c>
      <c r="N84" s="1">
        <v>662.1561</v>
      </c>
      <c r="O84" s="1">
        <v>764.5057</v>
      </c>
      <c r="P84" s="1">
        <v>678.0287</v>
      </c>
      <c r="Q84" s="1">
        <v>595.6652</v>
      </c>
      <c r="R84" s="1">
        <v>2.5192</v>
      </c>
      <c r="S84" s="1">
        <v>0.1742</v>
      </c>
      <c r="T84" s="1">
        <v>44.5872</v>
      </c>
      <c r="U84" s="1">
        <v>-999.0</v>
      </c>
      <c r="V84" s="1">
        <v>4664.5674</v>
      </c>
      <c r="X84" s="13">
        <v>759.2965</v>
      </c>
      <c r="Y84" s="1">
        <v>2902.229</v>
      </c>
      <c r="Z84" s="1">
        <v>-999.0</v>
      </c>
      <c r="AA84" s="1">
        <v>-999.0</v>
      </c>
      <c r="AB84" s="1">
        <f t="shared" si="5"/>
        <v>-2194.660896</v>
      </c>
      <c r="AC84" s="1">
        <v>330.8687</v>
      </c>
      <c r="AD84" s="1">
        <v>0.0713</v>
      </c>
      <c r="AE84" s="1">
        <v>0.0713</v>
      </c>
      <c r="AF84" s="1">
        <v>0.0881</v>
      </c>
      <c r="AG84" s="1">
        <v>0.0881</v>
      </c>
      <c r="AH84" s="1">
        <v>-999.0</v>
      </c>
      <c r="AI84" s="1" t="str">
        <f t="shared" si="6"/>
        <v>#NUM!</v>
      </c>
      <c r="AJ84" s="1">
        <f t="shared" si="7"/>
        <v>1.035735119</v>
      </c>
      <c r="AK84" s="1">
        <f t="shared" si="8"/>
        <v>0.03573511855</v>
      </c>
      <c r="AL84" s="1">
        <f t="shared" si="9"/>
        <v>1.061277128</v>
      </c>
      <c r="AM84" s="1">
        <f t="shared" si="10"/>
        <v>0.06127712849</v>
      </c>
      <c r="AO84" s="1">
        <f t="shared" si="11"/>
        <v>-554163.5289</v>
      </c>
      <c r="AP84" s="1">
        <f t="shared" si="12"/>
        <v>-71.2287</v>
      </c>
      <c r="AQ84" s="1">
        <f t="shared" si="13"/>
        <v>-9.99</v>
      </c>
      <c r="AR84" s="1">
        <v>-999.0</v>
      </c>
      <c r="AT84" s="1">
        <f t="shared" si="14"/>
        <v>-0.3036565192</v>
      </c>
      <c r="AU84" s="1">
        <f t="shared" si="15"/>
        <v>0.6073130384</v>
      </c>
      <c r="AV84" s="1">
        <f t="shared" si="16"/>
        <v>0.007014359201</v>
      </c>
      <c r="AW84" s="1">
        <f t="shared" si="17"/>
        <v>1.09540693</v>
      </c>
      <c r="AX84" s="1">
        <f t="shared" si="21"/>
        <v>447.6604928</v>
      </c>
      <c r="AY84" s="1" t="str">
        <f t="shared" si="18"/>
        <v>MERGULHO</v>
      </c>
      <c r="AZ84" s="1" t="str">
        <f t="shared" si="19"/>
        <v>3</v>
      </c>
      <c r="BA84" s="1">
        <f t="shared" si="20"/>
        <v>1.3467</v>
      </c>
    </row>
    <row r="85" ht="15.75" customHeight="1">
      <c r="A85" s="1">
        <v>5581.0785</v>
      </c>
      <c r="B85" s="1">
        <v>801.8865</v>
      </c>
      <c r="C85" s="1">
        <v>1074.4752</v>
      </c>
      <c r="D85" s="1">
        <v>1288.1257</v>
      </c>
      <c r="E85" s="1">
        <v>676.6855</v>
      </c>
      <c r="F85" s="1">
        <v>663.414</v>
      </c>
      <c r="G85" s="1">
        <v>653.2498</v>
      </c>
      <c r="H85" s="1">
        <v>609.5341</v>
      </c>
      <c r="I85" s="1">
        <f t="shared" si="1"/>
        <v>801.8895598</v>
      </c>
      <c r="J85" s="1">
        <f t="shared" si="2"/>
        <v>4.475677861</v>
      </c>
      <c r="K85" s="1">
        <f t="shared" si="3"/>
        <v>0.5102920889</v>
      </c>
      <c r="L85" s="1">
        <f t="shared" si="4"/>
        <v>1002.247817</v>
      </c>
      <c r="M85" s="1">
        <v>1007.233</v>
      </c>
      <c r="N85" s="1">
        <v>880.0674</v>
      </c>
      <c r="O85" s="1">
        <v>961.6991</v>
      </c>
      <c r="P85" s="1">
        <v>968.5748</v>
      </c>
      <c r="Q85" s="1">
        <v>745.1599</v>
      </c>
      <c r="R85" s="1">
        <v>2.5105</v>
      </c>
      <c r="S85" s="1">
        <v>0.1445</v>
      </c>
      <c r="T85" s="1">
        <v>38.0232</v>
      </c>
      <c r="U85" s="1">
        <v>4.1077</v>
      </c>
      <c r="V85" s="1">
        <v>4572.6689</v>
      </c>
      <c r="X85" s="13">
        <v>1007.233</v>
      </c>
      <c r="Y85" s="1">
        <v>2964.7544</v>
      </c>
      <c r="Z85" s="1">
        <v>0.171</v>
      </c>
      <c r="AA85" s="1">
        <v>84.5</v>
      </c>
      <c r="AB85" s="1">
        <f t="shared" si="5"/>
        <v>-1128.979356</v>
      </c>
      <c r="AC85" s="1">
        <v>316.763</v>
      </c>
      <c r="AD85" s="1">
        <v>0.069</v>
      </c>
      <c r="AE85" s="1">
        <v>0.069</v>
      </c>
      <c r="AF85" s="1">
        <v>0.0764</v>
      </c>
      <c r="AG85" s="1">
        <v>0.0764</v>
      </c>
      <c r="AH85" s="1">
        <v>4.1077</v>
      </c>
      <c r="AI85" s="1">
        <f t="shared" si="6"/>
        <v>4.815412123</v>
      </c>
      <c r="AJ85" s="1">
        <f t="shared" si="7"/>
        <v>1.071719859</v>
      </c>
      <c r="AK85" s="1">
        <f t="shared" si="8"/>
        <v>0.07171985948</v>
      </c>
      <c r="AL85" s="1">
        <f t="shared" si="9"/>
        <v>0.8273165841</v>
      </c>
      <c r="AM85" s="1">
        <f t="shared" si="10"/>
        <v>0.1726834159</v>
      </c>
      <c r="AO85" s="1">
        <f t="shared" si="11"/>
        <v>5.627980888</v>
      </c>
      <c r="AP85" s="1">
        <f t="shared" si="12"/>
        <v>0.011799</v>
      </c>
      <c r="AQ85" s="1">
        <f t="shared" si="13"/>
        <v>0.00171</v>
      </c>
      <c r="AR85" s="1">
        <v>0.171</v>
      </c>
      <c r="AS85" s="1">
        <v>0.116</v>
      </c>
      <c r="AT85" s="1">
        <f t="shared" si="14"/>
        <v>0.1116435893</v>
      </c>
      <c r="AU85" s="1">
        <f t="shared" si="15"/>
        <v>-0.2232871785</v>
      </c>
      <c r="AV85" s="1">
        <f t="shared" si="16"/>
        <v>0.08472965956</v>
      </c>
      <c r="AW85" s="1">
        <f t="shared" si="17"/>
        <v>1.222507322</v>
      </c>
      <c r="AX85" s="1">
        <f t="shared" si="21"/>
        <v>37.14755642</v>
      </c>
      <c r="AY85" s="1" t="str">
        <f t="shared" si="18"/>
        <v>MERGULHO</v>
      </c>
      <c r="AZ85" s="1" t="str">
        <f t="shared" si="19"/>
        <v>3</v>
      </c>
      <c r="BA85" s="1">
        <f t="shared" si="20"/>
        <v>1.3275</v>
      </c>
    </row>
    <row r="86" ht="15.75" customHeight="1">
      <c r="A86" s="1">
        <v>5581.1547</v>
      </c>
      <c r="B86" s="1">
        <v>1039.2368</v>
      </c>
      <c r="C86" s="1">
        <v>1069.1127</v>
      </c>
      <c r="D86" s="1">
        <v>1403.1847</v>
      </c>
      <c r="E86" s="1">
        <v>664.7947</v>
      </c>
      <c r="F86" s="1">
        <v>639.3735</v>
      </c>
      <c r="G86" s="1">
        <v>649.8528</v>
      </c>
      <c r="H86" s="1">
        <v>594.5243</v>
      </c>
      <c r="I86" s="1">
        <f t="shared" si="1"/>
        <v>1039.239626</v>
      </c>
      <c r="J86" s="1">
        <f t="shared" si="2"/>
        <v>4.452403644</v>
      </c>
      <c r="K86" s="1">
        <f t="shared" si="3"/>
        <v>0.5125563798</v>
      </c>
      <c r="L86" s="1">
        <f t="shared" si="4"/>
        <v>1123.630533</v>
      </c>
      <c r="M86" s="1">
        <v>1156.2897</v>
      </c>
      <c r="N86" s="1">
        <v>974.4163</v>
      </c>
      <c r="O86" s="1">
        <v>1099.543</v>
      </c>
      <c r="P86" s="1">
        <v>1084.7289</v>
      </c>
      <c r="Q86" s="1">
        <v>892.7764</v>
      </c>
      <c r="R86" s="1">
        <v>2.5105</v>
      </c>
      <c r="S86" s="1">
        <v>0.1445</v>
      </c>
      <c r="T86" s="1">
        <v>38.0232</v>
      </c>
      <c r="U86" s="1">
        <v>4.1077</v>
      </c>
      <c r="V86" s="1">
        <v>4572.6689</v>
      </c>
      <c r="X86" s="13">
        <v>1156.2897</v>
      </c>
      <c r="Y86" s="1">
        <v>2964.7544</v>
      </c>
      <c r="Z86" s="1">
        <v>0.171</v>
      </c>
      <c r="AA86" s="1">
        <v>84.5</v>
      </c>
      <c r="AB86" s="1">
        <f t="shared" si="5"/>
        <v>-1128.979356</v>
      </c>
      <c r="AC86" s="1">
        <v>316.763</v>
      </c>
      <c r="AD86" s="1">
        <v>0.069</v>
      </c>
      <c r="AE86" s="1">
        <v>0.069</v>
      </c>
      <c r="AF86" s="1">
        <v>0.0764</v>
      </c>
      <c r="AG86" s="1">
        <v>0.0764</v>
      </c>
      <c r="AH86" s="1">
        <v>4.1077</v>
      </c>
      <c r="AI86" s="1">
        <f t="shared" si="6"/>
        <v>4.815412123</v>
      </c>
      <c r="AJ86" s="1">
        <f t="shared" si="7"/>
        <v>1.093063479</v>
      </c>
      <c r="AK86" s="1">
        <f t="shared" si="8"/>
        <v>0.09306347949</v>
      </c>
      <c r="AL86" s="1">
        <f t="shared" si="9"/>
        <v>0.6152336984</v>
      </c>
      <c r="AM86" s="1">
        <f t="shared" si="10"/>
        <v>0.3847663016</v>
      </c>
      <c r="AO86" s="1">
        <f t="shared" si="11"/>
        <v>7.028446829</v>
      </c>
      <c r="AP86" s="1">
        <f t="shared" si="12"/>
        <v>0.011799</v>
      </c>
      <c r="AQ86" s="1">
        <f t="shared" si="13"/>
        <v>0.00171</v>
      </c>
      <c r="AR86" s="1">
        <v>0.171</v>
      </c>
      <c r="AS86" s="1">
        <v>0.174</v>
      </c>
      <c r="AT86" s="1">
        <f t="shared" si="14"/>
        <v>0.1744756537</v>
      </c>
      <c r="AU86" s="1">
        <f t="shared" si="15"/>
        <v>-0.3489513074</v>
      </c>
      <c r="AV86" s="1">
        <f t="shared" si="16"/>
        <v>0.07274322974</v>
      </c>
      <c r="AW86" s="1">
        <f t="shared" si="17"/>
        <v>1.501665113</v>
      </c>
      <c r="AX86" s="1">
        <f t="shared" si="21"/>
        <v>43.24155987</v>
      </c>
      <c r="AY86" s="1" t="str">
        <f t="shared" si="18"/>
        <v>MERGULHO</v>
      </c>
      <c r="AZ86" s="1" t="str">
        <f t="shared" si="19"/>
        <v>3</v>
      </c>
      <c r="BA86" s="1">
        <f t="shared" si="20"/>
        <v>1.3275</v>
      </c>
    </row>
    <row r="87" ht="15.75" customHeight="1">
      <c r="A87" s="1">
        <v>5581.2309</v>
      </c>
      <c r="B87" s="1">
        <v>1033.7458</v>
      </c>
      <c r="C87" s="1">
        <v>1031.6194</v>
      </c>
      <c r="D87" s="1">
        <v>1243.823</v>
      </c>
      <c r="E87" s="1">
        <v>611.2242</v>
      </c>
      <c r="F87" s="1">
        <v>571.7587</v>
      </c>
      <c r="G87" s="1">
        <v>592.7784</v>
      </c>
      <c r="H87" s="1">
        <v>594.8344</v>
      </c>
      <c r="I87" s="1">
        <f t="shared" si="1"/>
        <v>1033.748564</v>
      </c>
      <c r="J87" s="1">
        <f t="shared" si="2"/>
        <v>4.061363909</v>
      </c>
      <c r="K87" s="1">
        <f t="shared" si="3"/>
        <v>0.4898697734</v>
      </c>
      <c r="L87" s="1">
        <f t="shared" si="4"/>
        <v>1119.208183</v>
      </c>
      <c r="M87" s="1">
        <v>1229.8741</v>
      </c>
      <c r="N87" s="1">
        <v>1019.1733</v>
      </c>
      <c r="O87" s="1">
        <v>1157.0135</v>
      </c>
      <c r="P87" s="1">
        <v>1039.9141</v>
      </c>
      <c r="Q87" s="1">
        <v>931.8405</v>
      </c>
      <c r="R87" s="1">
        <v>2.5158</v>
      </c>
      <c r="S87" s="1">
        <v>0.1165</v>
      </c>
      <c r="T87" s="1">
        <v>34.0681</v>
      </c>
      <c r="U87" s="1">
        <v>-999.0</v>
      </c>
      <c r="V87" s="1">
        <v>4500.1777</v>
      </c>
      <c r="X87" s="13">
        <v>1229.8741</v>
      </c>
      <c r="Y87" s="1">
        <v>2936.7427</v>
      </c>
      <c r="Z87" s="1">
        <v>-999.0</v>
      </c>
      <c r="AA87" s="1">
        <v>-999.0</v>
      </c>
      <c r="AB87" s="1">
        <f t="shared" si="5"/>
        <v>-2137.468273</v>
      </c>
      <c r="AC87" s="1">
        <v>257.6049</v>
      </c>
      <c r="AD87" s="1">
        <v>0.0797</v>
      </c>
      <c r="AE87" s="1">
        <v>0.0797</v>
      </c>
      <c r="AF87" s="1">
        <v>0.0804</v>
      </c>
      <c r="AG87" s="1">
        <v>0.0683</v>
      </c>
      <c r="AH87" s="1">
        <v>-999.0</v>
      </c>
      <c r="AI87" s="1" t="str">
        <f t="shared" si="6"/>
        <v>#NUM!</v>
      </c>
      <c r="AJ87" s="1">
        <f t="shared" si="7"/>
        <v>0.9965435758</v>
      </c>
      <c r="AK87" s="1">
        <f t="shared" si="8"/>
        <v>0.003456424175</v>
      </c>
      <c r="AL87" s="1">
        <f t="shared" si="9"/>
        <v>0.5530940972</v>
      </c>
      <c r="AM87" s="1">
        <f t="shared" si="10"/>
        <v>0.4469059028</v>
      </c>
      <c r="AO87" s="1">
        <f t="shared" si="11"/>
        <v>-979847.7179</v>
      </c>
      <c r="AP87" s="1">
        <f t="shared" si="12"/>
        <v>-79.6203</v>
      </c>
      <c r="AQ87" s="1">
        <f t="shared" si="13"/>
        <v>-9.99</v>
      </c>
      <c r="AR87" s="1">
        <v>-999.0</v>
      </c>
      <c r="AT87" s="1">
        <f t="shared" si="14"/>
        <v>0.1196536449</v>
      </c>
      <c r="AU87" s="1">
        <f t="shared" si="15"/>
        <v>-0.2393072899</v>
      </c>
      <c r="AV87" s="1">
        <f t="shared" si="16"/>
        <v>-0.03956857911</v>
      </c>
      <c r="AW87" s="1">
        <f t="shared" si="17"/>
        <v>1.56655449</v>
      </c>
      <c r="AX87" s="1">
        <f t="shared" si="21"/>
        <v>-79.39729261</v>
      </c>
      <c r="AY87" s="1" t="str">
        <f t="shared" si="18"/>
        <v>SUB-HORIZONTAL</v>
      </c>
      <c r="AZ87" s="1" t="str">
        <f t="shared" si="19"/>
        <v>2</v>
      </c>
      <c r="BA87" s="1">
        <f t="shared" si="20"/>
        <v>1.31615</v>
      </c>
    </row>
    <row r="88" ht="15.75" customHeight="1">
      <c r="A88" s="1">
        <v>5581.3071</v>
      </c>
      <c r="B88" s="1">
        <v>1047.7156</v>
      </c>
      <c r="C88" s="1">
        <v>1065.2152</v>
      </c>
      <c r="D88" s="1">
        <v>1479.6067</v>
      </c>
      <c r="E88" s="1">
        <v>667.1757</v>
      </c>
      <c r="F88" s="1">
        <v>603.1235</v>
      </c>
      <c r="G88" s="1">
        <v>624.4707</v>
      </c>
      <c r="H88" s="1">
        <v>662.9927</v>
      </c>
      <c r="I88" s="1">
        <f t="shared" si="1"/>
        <v>1047.718352</v>
      </c>
      <c r="J88" s="1">
        <f t="shared" si="2"/>
        <v>4.278500639</v>
      </c>
      <c r="K88" s="1">
        <f t="shared" si="3"/>
        <v>0.4672500774</v>
      </c>
      <c r="L88" s="1">
        <f t="shared" si="4"/>
        <v>1149.73335</v>
      </c>
      <c r="M88" s="1">
        <v>1195.2133</v>
      </c>
      <c r="N88" s="1">
        <v>1023.6471</v>
      </c>
      <c r="O88" s="1">
        <v>1087.0022</v>
      </c>
      <c r="P88" s="1">
        <v>981.4796</v>
      </c>
      <c r="Q88" s="1">
        <v>869.8414</v>
      </c>
      <c r="R88" s="1">
        <v>2.5158</v>
      </c>
      <c r="S88" s="1">
        <v>0.1165</v>
      </c>
      <c r="T88" s="1">
        <v>34.0681</v>
      </c>
      <c r="U88" s="1">
        <v>-999.0</v>
      </c>
      <c r="V88" s="1">
        <v>4500.1777</v>
      </c>
      <c r="X88" s="13">
        <v>1195.2133</v>
      </c>
      <c r="Y88" s="1">
        <v>2936.7427</v>
      </c>
      <c r="Z88" s="1">
        <v>-999.0</v>
      </c>
      <c r="AA88" s="1">
        <v>-999.0</v>
      </c>
      <c r="AB88" s="1">
        <f t="shared" si="5"/>
        <v>-2137.468273</v>
      </c>
      <c r="AC88" s="1">
        <v>257.6049</v>
      </c>
      <c r="AD88" s="1">
        <v>0.0797</v>
      </c>
      <c r="AE88" s="1">
        <v>0.0797</v>
      </c>
      <c r="AF88" s="1">
        <v>0.0804</v>
      </c>
      <c r="AG88" s="1">
        <v>0.0683</v>
      </c>
      <c r="AH88" s="1">
        <v>-999.0</v>
      </c>
      <c r="AI88" s="1" t="str">
        <f t="shared" si="6"/>
        <v>#NUM!</v>
      </c>
      <c r="AJ88" s="1">
        <f t="shared" si="7"/>
        <v>0.9418967961</v>
      </c>
      <c r="AK88" s="1">
        <f t="shared" si="8"/>
        <v>0.05810320385</v>
      </c>
      <c r="AL88" s="1">
        <f t="shared" si="9"/>
        <v>0.5756557409</v>
      </c>
      <c r="AM88" s="1">
        <f t="shared" si="10"/>
        <v>0.4243442591</v>
      </c>
      <c r="AO88" s="1">
        <f t="shared" si="11"/>
        <v>-955905.0399</v>
      </c>
      <c r="AP88" s="1">
        <f t="shared" si="12"/>
        <v>-79.6203</v>
      </c>
      <c r="AQ88" s="1">
        <f t="shared" si="13"/>
        <v>-9.99</v>
      </c>
      <c r="AR88" s="1">
        <v>-999.0</v>
      </c>
      <c r="AT88" s="1">
        <f t="shared" si="14"/>
        <v>0.2368362389</v>
      </c>
      <c r="AU88" s="1">
        <f t="shared" si="15"/>
        <v>-0.4736724777</v>
      </c>
      <c r="AV88" s="1">
        <f t="shared" si="16"/>
        <v>-0.09467732008</v>
      </c>
      <c r="AW88" s="1">
        <f t="shared" si="17"/>
        <v>1.311992425</v>
      </c>
      <c r="AX88" s="1">
        <f t="shared" si="21"/>
        <v>-33.26414162</v>
      </c>
      <c r="AY88" s="1" t="str">
        <f t="shared" si="18"/>
        <v>SUB-HORIZONTAL</v>
      </c>
      <c r="AZ88" s="1" t="str">
        <f t="shared" si="19"/>
        <v>2</v>
      </c>
      <c r="BA88" s="1">
        <f t="shared" si="20"/>
        <v>1.31615</v>
      </c>
    </row>
    <row r="89" ht="15.75" customHeight="1">
      <c r="A89" s="1">
        <v>5581.3833</v>
      </c>
      <c r="B89" s="1">
        <v>935.3281</v>
      </c>
      <c r="C89" s="1">
        <v>979.4077</v>
      </c>
      <c r="D89" s="1">
        <v>1379.9121</v>
      </c>
      <c r="E89" s="1">
        <v>617.846</v>
      </c>
      <c r="F89" s="1">
        <v>565.6111</v>
      </c>
      <c r="G89" s="1">
        <v>573.5693</v>
      </c>
      <c r="H89" s="1">
        <v>662.9252</v>
      </c>
      <c r="I89" s="1">
        <f t="shared" si="1"/>
        <v>935.3312652</v>
      </c>
      <c r="J89" s="1">
        <f t="shared" si="2"/>
        <v>3.929754617</v>
      </c>
      <c r="K89" s="1">
        <f t="shared" si="3"/>
        <v>0.4404328661</v>
      </c>
      <c r="L89" s="1">
        <f t="shared" si="4"/>
        <v>1019.913833</v>
      </c>
      <c r="M89" s="1">
        <v>1003.3738</v>
      </c>
      <c r="N89" s="1">
        <v>871.4689</v>
      </c>
      <c r="O89" s="1">
        <v>949.9924</v>
      </c>
      <c r="P89" s="1">
        <v>861.6324</v>
      </c>
      <c r="Q89" s="1">
        <v>734.7858</v>
      </c>
      <c r="R89" s="1">
        <v>2.5319</v>
      </c>
      <c r="S89" s="1">
        <v>0.1019</v>
      </c>
      <c r="T89" s="1">
        <v>36.2354</v>
      </c>
      <c r="U89" s="1">
        <v>4.0141</v>
      </c>
      <c r="V89" s="1">
        <v>4540.6479</v>
      </c>
      <c r="X89" s="13">
        <v>1003.3738</v>
      </c>
      <c r="Y89" s="1">
        <v>2805.4128</v>
      </c>
      <c r="Z89" s="1">
        <v>0.176</v>
      </c>
      <c r="AA89" s="1">
        <v>5.62</v>
      </c>
      <c r="AB89" s="1">
        <f t="shared" si="5"/>
        <v>-1102.056012</v>
      </c>
      <c r="AC89" s="1">
        <v>-999.0</v>
      </c>
      <c r="AD89" s="1">
        <v>0.0923</v>
      </c>
      <c r="AE89" s="1">
        <v>0.0923</v>
      </c>
      <c r="AF89" s="1">
        <v>0.0923</v>
      </c>
      <c r="AG89" s="1">
        <v>0.0687</v>
      </c>
      <c r="AH89" s="1">
        <v>4.0141</v>
      </c>
      <c r="AI89" s="1">
        <f t="shared" si="6"/>
        <v>4.693466535</v>
      </c>
      <c r="AJ89" s="1">
        <f t="shared" si="7"/>
        <v>0.8652096798</v>
      </c>
      <c r="AK89" s="1">
        <f t="shared" si="8"/>
        <v>0.1347903202</v>
      </c>
      <c r="AL89" s="1">
        <f t="shared" si="9"/>
        <v>0.6047194562</v>
      </c>
      <c r="AM89" s="1">
        <f t="shared" si="10"/>
        <v>0.3952805438</v>
      </c>
      <c r="AO89" s="1">
        <f t="shared" si="11"/>
        <v>6.705013783</v>
      </c>
      <c r="AP89" s="1">
        <f t="shared" si="12"/>
        <v>0.0162448</v>
      </c>
      <c r="AQ89" s="1">
        <f t="shared" si="13"/>
        <v>0.00176</v>
      </c>
      <c r="AR89" s="1">
        <v>0.176</v>
      </c>
      <c r="AS89" s="1">
        <v>0.345</v>
      </c>
      <c r="AT89" s="1">
        <f t="shared" si="14"/>
        <v>0.345408189</v>
      </c>
      <c r="AU89" s="1">
        <f t="shared" si="15"/>
        <v>-0.690816378</v>
      </c>
      <c r="AV89" s="1">
        <f t="shared" si="16"/>
        <v>-0.1589221912</v>
      </c>
      <c r="AW89" s="1">
        <f t="shared" si="17"/>
        <v>1.108399258</v>
      </c>
      <c r="AX89" s="1">
        <f t="shared" si="21"/>
        <v>-19.92332942</v>
      </c>
      <c r="AY89" s="1" t="str">
        <f t="shared" si="18"/>
        <v>SUB-HORIZONTAL</v>
      </c>
      <c r="AZ89" s="1" t="str">
        <f t="shared" si="19"/>
        <v>2</v>
      </c>
      <c r="BA89" s="1">
        <f t="shared" si="20"/>
        <v>1.3169</v>
      </c>
    </row>
    <row r="90" ht="15.75" customHeight="1">
      <c r="A90" s="1">
        <v>5581.4595</v>
      </c>
      <c r="B90" s="1">
        <v>758.4761</v>
      </c>
      <c r="C90" s="1">
        <v>723.1504</v>
      </c>
      <c r="D90" s="1">
        <v>988.6627</v>
      </c>
      <c r="E90" s="1">
        <v>511.4042</v>
      </c>
      <c r="F90" s="1">
        <v>480.6629</v>
      </c>
      <c r="G90" s="1">
        <v>464.1394</v>
      </c>
      <c r="H90" s="1">
        <v>611.1597</v>
      </c>
      <c r="I90" s="1">
        <f t="shared" si="1"/>
        <v>758.4802789</v>
      </c>
      <c r="J90" s="1">
        <f t="shared" si="2"/>
        <v>3.180006235</v>
      </c>
      <c r="K90" s="1">
        <f t="shared" si="3"/>
        <v>0.5323703275</v>
      </c>
      <c r="L90" s="1">
        <f t="shared" si="4"/>
        <v>786.7867167</v>
      </c>
      <c r="M90" s="1">
        <v>758.9992</v>
      </c>
      <c r="N90" s="1">
        <v>676.352</v>
      </c>
      <c r="O90" s="1">
        <v>815.0799</v>
      </c>
      <c r="P90" s="1">
        <v>695.138</v>
      </c>
      <c r="Q90" s="1">
        <v>574.1118</v>
      </c>
      <c r="R90" s="1">
        <v>2.5319</v>
      </c>
      <c r="S90" s="1">
        <v>0.1019</v>
      </c>
      <c r="T90" s="1">
        <v>36.2354</v>
      </c>
      <c r="U90" s="1">
        <v>4.0141</v>
      </c>
      <c r="V90" s="1">
        <v>4540.6479</v>
      </c>
      <c r="X90" s="13">
        <v>758.9992</v>
      </c>
      <c r="Y90" s="1">
        <v>2805.4128</v>
      </c>
      <c r="Z90" s="1">
        <v>0.176</v>
      </c>
      <c r="AA90" s="1">
        <v>5.62</v>
      </c>
      <c r="AB90" s="1">
        <f t="shared" si="5"/>
        <v>-1102.056012</v>
      </c>
      <c r="AC90" s="1">
        <v>-999.0</v>
      </c>
      <c r="AD90" s="1">
        <v>0.0923</v>
      </c>
      <c r="AE90" s="1">
        <v>0.0923</v>
      </c>
      <c r="AF90" s="1">
        <v>0.0923</v>
      </c>
      <c r="AG90" s="1">
        <v>0.0687</v>
      </c>
      <c r="AH90" s="1">
        <v>4.0141</v>
      </c>
      <c r="AI90" s="1">
        <f t="shared" si="6"/>
        <v>4.693466535</v>
      </c>
      <c r="AJ90" s="1">
        <f t="shared" si="7"/>
        <v>0.7594404539</v>
      </c>
      <c r="AK90" s="1">
        <f t="shared" si="8"/>
        <v>0.2405595461</v>
      </c>
      <c r="AL90" s="1">
        <f t="shared" si="9"/>
        <v>0.63372188</v>
      </c>
      <c r="AM90" s="1">
        <f t="shared" si="10"/>
        <v>0.36627812</v>
      </c>
      <c r="AO90" s="1">
        <f t="shared" si="11"/>
        <v>5.349946634</v>
      </c>
      <c r="AP90" s="1">
        <f t="shared" si="12"/>
        <v>0.0162448</v>
      </c>
      <c r="AQ90" s="1">
        <f t="shared" si="13"/>
        <v>0.00176</v>
      </c>
      <c r="AR90" s="1">
        <v>0.176</v>
      </c>
      <c r="AS90" s="1">
        <v>0.454</v>
      </c>
      <c r="AT90" s="1">
        <f t="shared" si="14"/>
        <v>0.4546252463</v>
      </c>
      <c r="AU90" s="1">
        <f t="shared" si="15"/>
        <v>-0.9092504926</v>
      </c>
      <c r="AV90" s="1">
        <f t="shared" si="16"/>
        <v>-0.2407699078</v>
      </c>
      <c r="AW90" s="1">
        <f t="shared" si="17"/>
        <v>0.9393809834</v>
      </c>
      <c r="AX90" s="1">
        <f t="shared" si="21"/>
        <v>-13.28972105</v>
      </c>
      <c r="AY90" s="1" t="str">
        <f t="shared" si="18"/>
        <v>SUB-HORIZONTAL</v>
      </c>
      <c r="AZ90" s="1" t="str">
        <f t="shared" si="19"/>
        <v>2</v>
      </c>
      <c r="BA90" s="1">
        <f t="shared" si="20"/>
        <v>1.3169</v>
      </c>
    </row>
    <row r="91" ht="15.75" customHeight="1">
      <c r="A91" s="1">
        <v>5581.5357</v>
      </c>
      <c r="B91" s="1">
        <v>559.63</v>
      </c>
      <c r="C91" s="1">
        <v>562.6732</v>
      </c>
      <c r="D91" s="1">
        <v>709.2905</v>
      </c>
      <c r="E91" s="1">
        <v>403.1908</v>
      </c>
      <c r="F91" s="1">
        <v>384.4682</v>
      </c>
      <c r="G91" s="1">
        <v>385.1412</v>
      </c>
      <c r="H91" s="1">
        <v>564.1857</v>
      </c>
      <c r="I91" s="1">
        <f t="shared" si="1"/>
        <v>559.6353835</v>
      </c>
      <c r="J91" s="1">
        <f t="shared" si="2"/>
        <v>2.638757704</v>
      </c>
      <c r="K91" s="1">
        <f t="shared" si="3"/>
        <v>0.5427706606</v>
      </c>
      <c r="L91" s="1">
        <f t="shared" si="4"/>
        <v>605.6962667</v>
      </c>
      <c r="M91" s="1">
        <v>573.7358</v>
      </c>
      <c r="N91" s="1">
        <v>536.6766</v>
      </c>
      <c r="O91" s="1">
        <v>692.1715</v>
      </c>
      <c r="P91" s="1">
        <v>565.4944</v>
      </c>
      <c r="Q91" s="1">
        <v>478.7786</v>
      </c>
      <c r="R91" s="1">
        <v>2.5417</v>
      </c>
      <c r="S91" s="1">
        <v>0.1062</v>
      </c>
      <c r="T91" s="1">
        <v>41.1261</v>
      </c>
      <c r="U91" s="1">
        <v>-999.0</v>
      </c>
      <c r="V91" s="1">
        <v>4779.3525</v>
      </c>
      <c r="X91" s="13">
        <v>573.7358</v>
      </c>
      <c r="Y91" s="1">
        <v>2689.7485</v>
      </c>
      <c r="Z91" s="1">
        <v>-999.0</v>
      </c>
      <c r="AA91" s="1">
        <v>-999.0</v>
      </c>
      <c r="AB91" s="1">
        <f t="shared" si="5"/>
        <v>-2146.376029</v>
      </c>
      <c r="AC91" s="1">
        <v>185.319</v>
      </c>
      <c r="AD91" s="1">
        <v>0.1086</v>
      </c>
      <c r="AE91" s="1">
        <v>0.1086</v>
      </c>
      <c r="AF91" s="1">
        <v>0.1086</v>
      </c>
      <c r="AG91" s="1">
        <v>0.0708</v>
      </c>
      <c r="AH91" s="1">
        <v>-999.0</v>
      </c>
      <c r="AI91" s="1" t="str">
        <f t="shared" si="6"/>
        <v>#NUM!</v>
      </c>
      <c r="AJ91" s="1">
        <f t="shared" si="7"/>
        <v>0.682649702</v>
      </c>
      <c r="AK91" s="1">
        <f t="shared" si="8"/>
        <v>0.317350298</v>
      </c>
      <c r="AL91" s="1">
        <f t="shared" si="9"/>
        <v>0.6870042707</v>
      </c>
      <c r="AM91" s="1">
        <f t="shared" si="10"/>
        <v>0.3129957293</v>
      </c>
      <c r="AO91" s="1">
        <f t="shared" si="11"/>
        <v>-517648.2442</v>
      </c>
      <c r="AP91" s="1">
        <f t="shared" si="12"/>
        <v>-108.4914</v>
      </c>
      <c r="AQ91" s="1">
        <f t="shared" si="13"/>
        <v>-9.99</v>
      </c>
      <c r="AR91" s="1">
        <v>-999.0</v>
      </c>
      <c r="AT91" s="1">
        <f t="shared" si="14"/>
        <v>0.315910457</v>
      </c>
      <c r="AU91" s="1">
        <f t="shared" si="15"/>
        <v>-0.6318209141</v>
      </c>
      <c r="AV91" s="1">
        <f t="shared" si="16"/>
        <v>-0.3858772007</v>
      </c>
      <c r="AW91" s="1">
        <f t="shared" si="17"/>
        <v>0.8486188147</v>
      </c>
      <c r="AX91" s="1">
        <f t="shared" si="21"/>
        <v>-8.52629322</v>
      </c>
      <c r="AY91" s="1" t="str">
        <f t="shared" si="18"/>
        <v>SUB-HORIZONTAL</v>
      </c>
      <c r="AZ91" s="1" t="str">
        <f t="shared" si="19"/>
        <v>2</v>
      </c>
      <c r="BA91" s="1">
        <f t="shared" si="20"/>
        <v>1.32395</v>
      </c>
    </row>
    <row r="92" ht="15.75" customHeight="1">
      <c r="A92" s="1">
        <v>5581.6119</v>
      </c>
      <c r="B92" s="1">
        <v>406.0007</v>
      </c>
      <c r="C92" s="1">
        <v>447.9662</v>
      </c>
      <c r="D92" s="1">
        <v>540.8618</v>
      </c>
      <c r="E92" s="1">
        <v>352.9025</v>
      </c>
      <c r="F92" s="1">
        <v>339.0969</v>
      </c>
      <c r="G92" s="1">
        <v>351.4859</v>
      </c>
      <c r="H92" s="1">
        <v>506.3126</v>
      </c>
      <c r="I92" s="1">
        <f t="shared" si="1"/>
        <v>406.0072721</v>
      </c>
      <c r="J92" s="1">
        <f t="shared" si="2"/>
        <v>2.408171669</v>
      </c>
      <c r="K92" s="1">
        <f t="shared" si="3"/>
        <v>0.582482732</v>
      </c>
      <c r="L92" s="1">
        <f t="shared" si="4"/>
        <v>486.6981667</v>
      </c>
      <c r="M92" s="1">
        <v>462.7726</v>
      </c>
      <c r="N92" s="1">
        <v>458.9506</v>
      </c>
      <c r="O92" s="1">
        <v>603.6371</v>
      </c>
      <c r="P92" s="1">
        <v>481.5101</v>
      </c>
      <c r="Q92" s="1">
        <v>423.2158</v>
      </c>
      <c r="R92" s="1">
        <v>2.5417</v>
      </c>
      <c r="S92" s="1">
        <v>0.1062</v>
      </c>
      <c r="T92" s="1">
        <v>41.1261</v>
      </c>
      <c r="U92" s="1">
        <v>-999.0</v>
      </c>
      <c r="V92" s="1">
        <v>4779.3525</v>
      </c>
      <c r="X92" s="13">
        <v>462.7726</v>
      </c>
      <c r="Y92" s="1">
        <v>2689.7485</v>
      </c>
      <c r="Z92" s="1">
        <v>-999.0</v>
      </c>
      <c r="AA92" s="1">
        <v>-999.0</v>
      </c>
      <c r="AB92" s="1">
        <f t="shared" si="5"/>
        <v>-2146.376029</v>
      </c>
      <c r="AC92" s="1">
        <v>185.319</v>
      </c>
      <c r="AD92" s="1">
        <v>0.1086</v>
      </c>
      <c r="AE92" s="1">
        <v>0.1086</v>
      </c>
      <c r="AF92" s="1">
        <v>0.1086</v>
      </c>
      <c r="AG92" s="1">
        <v>0.0708</v>
      </c>
      <c r="AH92" s="1">
        <v>-999.0</v>
      </c>
      <c r="AI92" s="1" t="str">
        <f t="shared" si="6"/>
        <v>#NUM!</v>
      </c>
      <c r="AJ92" s="1">
        <f t="shared" si="7"/>
        <v>0.6942072941</v>
      </c>
      <c r="AK92" s="1">
        <f t="shared" si="8"/>
        <v>0.3057927059</v>
      </c>
      <c r="AL92" s="1">
        <f t="shared" si="9"/>
        <v>0.8352125994</v>
      </c>
      <c r="AM92" s="1">
        <f t="shared" si="10"/>
        <v>0.1647874006</v>
      </c>
      <c r="AO92" s="1">
        <f t="shared" si="11"/>
        <v>-413365.6687</v>
      </c>
      <c r="AP92" s="1">
        <f t="shared" si="12"/>
        <v>-108.4914</v>
      </c>
      <c r="AQ92" s="1">
        <f t="shared" si="13"/>
        <v>-9.99</v>
      </c>
      <c r="AR92" s="1">
        <v>-999.0</v>
      </c>
      <c r="AT92" s="1">
        <f t="shared" si="14"/>
        <v>-0.1035629316</v>
      </c>
      <c r="AU92" s="1">
        <f t="shared" si="15"/>
        <v>0.2071258631</v>
      </c>
      <c r="AV92" s="1">
        <f t="shared" si="16"/>
        <v>-0.403557826</v>
      </c>
      <c r="AW92" s="1">
        <f t="shared" si="17"/>
        <v>0.8358784672</v>
      </c>
      <c r="AX92" s="1">
        <f t="shared" si="21"/>
        <v>-8.186256615</v>
      </c>
      <c r="AY92" s="1" t="str">
        <f t="shared" si="18"/>
        <v>SUB-HORIZONTAL</v>
      </c>
      <c r="AZ92" s="1" t="str">
        <f t="shared" si="19"/>
        <v>2</v>
      </c>
      <c r="BA92" s="1">
        <f t="shared" si="20"/>
        <v>1.32395</v>
      </c>
    </row>
    <row r="93" ht="15.75" customHeight="1">
      <c r="A93" s="1">
        <v>5581.6881</v>
      </c>
      <c r="B93" s="1">
        <v>353.5434</v>
      </c>
      <c r="C93" s="1">
        <v>446.0331</v>
      </c>
      <c r="D93" s="1">
        <v>472.7209</v>
      </c>
      <c r="E93" s="1">
        <v>332.5149</v>
      </c>
      <c r="F93" s="1">
        <v>321.096</v>
      </c>
      <c r="G93" s="1">
        <v>333.7124</v>
      </c>
      <c r="H93" s="1">
        <v>456.2232</v>
      </c>
      <c r="I93" s="1">
        <f t="shared" si="1"/>
        <v>353.5503955</v>
      </c>
      <c r="J93" s="1">
        <f t="shared" si="2"/>
        <v>2.286398252</v>
      </c>
      <c r="K93" s="1">
        <f t="shared" si="3"/>
        <v>0.6139064927</v>
      </c>
      <c r="L93" s="1">
        <f t="shared" si="4"/>
        <v>444.9658667</v>
      </c>
      <c r="M93" s="1">
        <v>419.9279</v>
      </c>
      <c r="N93" s="1">
        <v>421.5578</v>
      </c>
      <c r="O93" s="1">
        <v>556.0121</v>
      </c>
      <c r="P93" s="1">
        <v>446.669</v>
      </c>
      <c r="Q93" s="1">
        <v>383.1099</v>
      </c>
      <c r="R93" s="1">
        <v>2.5285</v>
      </c>
      <c r="S93" s="1">
        <v>0.1239</v>
      </c>
      <c r="T93" s="1">
        <v>42.9966</v>
      </c>
      <c r="U93" s="1">
        <v>4.3106</v>
      </c>
      <c r="V93" s="1">
        <v>4820.6104</v>
      </c>
      <c r="X93" s="13">
        <v>419.9279</v>
      </c>
      <c r="Y93" s="1">
        <v>2660.3748</v>
      </c>
      <c r="Z93" s="1">
        <v>0.161</v>
      </c>
      <c r="AA93" s="1">
        <v>38.2</v>
      </c>
      <c r="AB93" s="1">
        <f t="shared" si="5"/>
        <v>-1124.413955</v>
      </c>
      <c r="AC93" s="1">
        <v>298.9697</v>
      </c>
      <c r="AD93" s="1">
        <v>0.1064</v>
      </c>
      <c r="AE93" s="1">
        <v>0.1064</v>
      </c>
      <c r="AF93" s="1">
        <v>0.1064</v>
      </c>
      <c r="AG93" s="1">
        <v>0.0758</v>
      </c>
      <c r="AH93" s="1">
        <v>4.3106</v>
      </c>
      <c r="AI93" s="1">
        <f t="shared" si="6"/>
        <v>5.080716594</v>
      </c>
      <c r="AJ93" s="1">
        <f t="shared" si="7"/>
        <v>0.7314674046</v>
      </c>
      <c r="AK93" s="1">
        <f t="shared" si="8"/>
        <v>0.2685325954</v>
      </c>
      <c r="AL93" s="1">
        <f t="shared" si="9"/>
        <v>0.9082223003</v>
      </c>
      <c r="AM93" s="1">
        <f t="shared" si="10"/>
        <v>0.09177769971</v>
      </c>
      <c r="AO93" s="1">
        <f t="shared" si="11"/>
        <v>2.183669205</v>
      </c>
      <c r="AP93" s="1">
        <f t="shared" si="12"/>
        <v>0.0171304</v>
      </c>
      <c r="AQ93" s="1">
        <f t="shared" si="13"/>
        <v>0.00161</v>
      </c>
      <c r="AR93" s="1">
        <v>0.161</v>
      </c>
      <c r="AS93" s="1">
        <v>0.41</v>
      </c>
      <c r="AT93" s="1">
        <f t="shared" si="14"/>
        <v>-0.2074511036</v>
      </c>
      <c r="AU93" s="1">
        <f t="shared" si="15"/>
        <v>0.4149022071</v>
      </c>
      <c r="AV93" s="1">
        <f t="shared" si="16"/>
        <v>-0.3530503504</v>
      </c>
      <c r="AW93" s="1">
        <f t="shared" si="17"/>
        <v>0.8397422577</v>
      </c>
      <c r="AX93" s="1">
        <f t="shared" si="21"/>
        <v>-9.251901501</v>
      </c>
      <c r="AY93" s="1" t="str">
        <f t="shared" si="18"/>
        <v>SUB-HORIZONTAL</v>
      </c>
      <c r="AZ93" s="1" t="str">
        <f t="shared" si="19"/>
        <v>2</v>
      </c>
      <c r="BA93" s="1">
        <f t="shared" si="20"/>
        <v>1.3262</v>
      </c>
    </row>
    <row r="94" ht="15.75" customHeight="1">
      <c r="A94" s="1">
        <v>5581.7643</v>
      </c>
      <c r="B94" s="1">
        <v>351.5662</v>
      </c>
      <c r="C94" s="1">
        <v>458.6676</v>
      </c>
      <c r="D94" s="1">
        <v>501.6991</v>
      </c>
      <c r="E94" s="1">
        <v>329.9853</v>
      </c>
      <c r="F94" s="1">
        <v>319.3913</v>
      </c>
      <c r="G94" s="1">
        <v>329.2165</v>
      </c>
      <c r="H94" s="1">
        <v>443.9205</v>
      </c>
      <c r="I94" s="1">
        <f t="shared" si="1"/>
        <v>351.5732499</v>
      </c>
      <c r="J94" s="1">
        <f t="shared" si="2"/>
        <v>2.255595027</v>
      </c>
      <c r="K94" s="1">
        <f t="shared" si="3"/>
        <v>0.6197972436</v>
      </c>
      <c r="L94" s="1">
        <f t="shared" si="4"/>
        <v>445.0212333</v>
      </c>
      <c r="M94" s="1">
        <v>415.8616</v>
      </c>
      <c r="N94" s="1">
        <v>405.6687</v>
      </c>
      <c r="O94" s="1">
        <v>536.6642</v>
      </c>
      <c r="P94" s="1">
        <v>435.868</v>
      </c>
      <c r="Q94" s="1">
        <v>359.8051</v>
      </c>
      <c r="R94" s="1">
        <v>2.5285</v>
      </c>
      <c r="S94" s="1">
        <v>0.1239</v>
      </c>
      <c r="T94" s="1">
        <v>42.9966</v>
      </c>
      <c r="U94" s="1">
        <v>4.3106</v>
      </c>
      <c r="V94" s="1">
        <v>4820.6104</v>
      </c>
      <c r="X94" s="13">
        <v>415.8616</v>
      </c>
      <c r="Y94" s="1">
        <v>2660.3748</v>
      </c>
      <c r="Z94" s="1">
        <v>0.161</v>
      </c>
      <c r="AA94" s="1">
        <v>38.2</v>
      </c>
      <c r="AB94" s="1">
        <f t="shared" si="5"/>
        <v>-1124.413955</v>
      </c>
      <c r="AC94" s="1">
        <v>298.9697</v>
      </c>
      <c r="AD94" s="1">
        <v>0.1064</v>
      </c>
      <c r="AE94" s="1">
        <v>0.1064</v>
      </c>
      <c r="AF94" s="1">
        <v>0.1064</v>
      </c>
      <c r="AG94" s="1">
        <v>0.0758</v>
      </c>
      <c r="AH94" s="1">
        <v>4.3106</v>
      </c>
      <c r="AI94" s="1">
        <f t="shared" si="6"/>
        <v>5.080716594</v>
      </c>
      <c r="AJ94" s="1">
        <f t="shared" si="7"/>
        <v>0.7416113921</v>
      </c>
      <c r="AK94" s="1">
        <f t="shared" si="8"/>
        <v>0.2583886079</v>
      </c>
      <c r="AL94" s="1">
        <f t="shared" si="9"/>
        <v>0.9084812476</v>
      </c>
      <c r="AM94" s="1">
        <f t="shared" si="10"/>
        <v>0.09151875237</v>
      </c>
      <c r="AO94" s="1">
        <f t="shared" si="11"/>
        <v>2.108725503</v>
      </c>
      <c r="AP94" s="1">
        <f t="shared" si="12"/>
        <v>0.0171304</v>
      </c>
      <c r="AQ94" s="1">
        <f t="shared" si="13"/>
        <v>0.00161</v>
      </c>
      <c r="AR94" s="1">
        <v>0.161</v>
      </c>
      <c r="AS94" s="1">
        <v>0.11</v>
      </c>
      <c r="AT94" s="1">
        <f t="shared" si="14"/>
        <v>-0.05845266735</v>
      </c>
      <c r="AU94" s="1">
        <f t="shared" si="15"/>
        <v>0.1169053347</v>
      </c>
      <c r="AV94" s="1">
        <f t="shared" si="16"/>
        <v>-0.3307174088</v>
      </c>
      <c r="AW94" s="1">
        <f t="shared" si="17"/>
        <v>0.8105169732</v>
      </c>
      <c r="AX94" s="1">
        <f t="shared" si="21"/>
        <v>-9.831106056</v>
      </c>
      <c r="AY94" s="1" t="str">
        <f t="shared" si="18"/>
        <v>SUB-HORIZONTAL</v>
      </c>
      <c r="AZ94" s="1" t="str">
        <f t="shared" si="19"/>
        <v>2</v>
      </c>
      <c r="BA94" s="1">
        <f t="shared" si="20"/>
        <v>1.3262</v>
      </c>
    </row>
    <row r="95" ht="15.75" customHeight="1">
      <c r="A95" s="1">
        <v>5581.8405</v>
      </c>
      <c r="B95" s="1">
        <v>356.668</v>
      </c>
      <c r="C95" s="1">
        <v>423.8164</v>
      </c>
      <c r="D95" s="1">
        <v>519.1217</v>
      </c>
      <c r="E95" s="1">
        <v>332.1964</v>
      </c>
      <c r="F95" s="1">
        <v>322.296</v>
      </c>
      <c r="G95" s="1">
        <v>335.662</v>
      </c>
      <c r="H95" s="1">
        <v>453.7095</v>
      </c>
      <c r="I95" s="1">
        <f t="shared" si="1"/>
        <v>356.6752063</v>
      </c>
      <c r="J95" s="1">
        <f t="shared" si="2"/>
        <v>2.299755747</v>
      </c>
      <c r="K95" s="1">
        <f t="shared" si="3"/>
        <v>0.6642673843</v>
      </c>
      <c r="L95" s="1">
        <f t="shared" si="4"/>
        <v>443.2177667</v>
      </c>
      <c r="M95" s="1">
        <v>426.0108</v>
      </c>
      <c r="N95" s="1">
        <v>400.0862</v>
      </c>
      <c r="O95" s="1">
        <v>533.6035</v>
      </c>
      <c r="P95" s="1">
        <v>425.0998</v>
      </c>
      <c r="Q95" s="1">
        <v>349.7631</v>
      </c>
      <c r="R95" s="1">
        <v>2.4974</v>
      </c>
      <c r="S95" s="1">
        <v>0.1438</v>
      </c>
      <c r="T95" s="1">
        <v>41.4301</v>
      </c>
      <c r="U95" s="1">
        <v>-999.0</v>
      </c>
      <c r="V95" s="1">
        <v>4843.7227</v>
      </c>
      <c r="X95" s="13">
        <v>426.0108</v>
      </c>
      <c r="Y95" s="1">
        <v>2701.1223</v>
      </c>
      <c r="Z95" s="1">
        <v>-999.0</v>
      </c>
      <c r="AA95" s="1">
        <v>-999.0</v>
      </c>
      <c r="AB95" s="1">
        <f t="shared" si="5"/>
        <v>-2159.038206</v>
      </c>
      <c r="AC95" s="1">
        <v>389.4536</v>
      </c>
      <c r="AD95" s="1">
        <v>0.0942</v>
      </c>
      <c r="AE95" s="1">
        <v>0.0942</v>
      </c>
      <c r="AF95" s="1">
        <v>0.0942</v>
      </c>
      <c r="AG95" s="1">
        <v>0.0787</v>
      </c>
      <c r="AH95" s="1">
        <v>-999.0</v>
      </c>
      <c r="AI95" s="1" t="str">
        <f t="shared" si="6"/>
        <v>#NUM!</v>
      </c>
      <c r="AJ95" s="1">
        <f t="shared" si="7"/>
        <v>0.7398169974</v>
      </c>
      <c r="AK95" s="1">
        <f t="shared" si="8"/>
        <v>0.2601830026</v>
      </c>
      <c r="AL95" s="1">
        <f t="shared" si="9"/>
        <v>0.9036302668</v>
      </c>
      <c r="AM95" s="1">
        <f t="shared" si="10"/>
        <v>0.0963697332</v>
      </c>
      <c r="AO95" s="1">
        <f t="shared" si="11"/>
        <v>-352156.9626</v>
      </c>
      <c r="AP95" s="1">
        <f t="shared" si="12"/>
        <v>-94.1058</v>
      </c>
      <c r="AQ95" s="1">
        <f t="shared" si="13"/>
        <v>-9.99</v>
      </c>
      <c r="AR95" s="1">
        <v>-999.0</v>
      </c>
      <c r="AT95" s="1">
        <f t="shared" si="14"/>
        <v>0.04979006488</v>
      </c>
      <c r="AU95" s="1">
        <f t="shared" si="15"/>
        <v>-0.09958012975</v>
      </c>
      <c r="AV95" s="1">
        <f t="shared" si="16"/>
        <v>-0.3436557288</v>
      </c>
      <c r="AW95" s="1">
        <f t="shared" si="17"/>
        <v>0.7708965759</v>
      </c>
      <c r="AX95" s="1">
        <f t="shared" si="21"/>
        <v>-9.486067654</v>
      </c>
      <c r="AY95" s="1" t="str">
        <f t="shared" si="18"/>
        <v>SUB-HORIZONTAL</v>
      </c>
      <c r="AZ95" s="1" t="str">
        <f t="shared" si="19"/>
        <v>2</v>
      </c>
      <c r="BA95" s="1">
        <f t="shared" si="20"/>
        <v>1.3206</v>
      </c>
    </row>
    <row r="96" ht="15.75" customHeight="1">
      <c r="A96" s="1">
        <v>5581.9167</v>
      </c>
      <c r="B96" s="1">
        <v>403.49</v>
      </c>
      <c r="C96" s="1">
        <v>388.7556</v>
      </c>
      <c r="D96" s="1">
        <v>484.357</v>
      </c>
      <c r="E96" s="1">
        <v>328.9037</v>
      </c>
      <c r="F96" s="1">
        <v>319.9106</v>
      </c>
      <c r="G96" s="1">
        <v>334.9256</v>
      </c>
      <c r="H96" s="1">
        <v>474.837</v>
      </c>
      <c r="I96" s="1">
        <f t="shared" si="1"/>
        <v>403.4973067</v>
      </c>
      <c r="J96" s="1">
        <f t="shared" si="2"/>
        <v>2.294710374</v>
      </c>
      <c r="K96" s="1">
        <f t="shared" si="3"/>
        <v>0.6652212182</v>
      </c>
      <c r="L96" s="1">
        <f t="shared" si="4"/>
        <v>444.5572833</v>
      </c>
      <c r="M96" s="1">
        <v>444.7903</v>
      </c>
      <c r="N96" s="1">
        <v>402.2347</v>
      </c>
      <c r="O96" s="1">
        <v>543.7161</v>
      </c>
      <c r="P96" s="1">
        <v>421.1289</v>
      </c>
      <c r="Q96" s="1">
        <v>349.0292</v>
      </c>
      <c r="R96" s="1">
        <v>2.4974</v>
      </c>
      <c r="S96" s="1">
        <v>0.1438</v>
      </c>
      <c r="T96" s="1">
        <v>41.4301</v>
      </c>
      <c r="U96" s="1">
        <v>-999.0</v>
      </c>
      <c r="V96" s="1">
        <v>4843.7227</v>
      </c>
      <c r="X96" s="13">
        <v>444.7903</v>
      </c>
      <c r="Y96" s="1">
        <v>2701.1223</v>
      </c>
      <c r="Z96" s="1">
        <v>-999.0</v>
      </c>
      <c r="AA96" s="1">
        <v>-999.0</v>
      </c>
      <c r="AB96" s="1">
        <f t="shared" si="5"/>
        <v>-2159.038206</v>
      </c>
      <c r="AC96" s="1">
        <v>389.4536</v>
      </c>
      <c r="AD96" s="1">
        <v>0.0942</v>
      </c>
      <c r="AE96" s="1">
        <v>0.0942</v>
      </c>
      <c r="AF96" s="1">
        <v>0.0942</v>
      </c>
      <c r="AG96" s="1">
        <v>0.0787</v>
      </c>
      <c r="AH96" s="1">
        <v>-999.0</v>
      </c>
      <c r="AI96" s="1" t="str">
        <f t="shared" si="6"/>
        <v>#NUM!</v>
      </c>
      <c r="AJ96" s="1">
        <f t="shared" si="7"/>
        <v>0.7053485722</v>
      </c>
      <c r="AK96" s="1">
        <f t="shared" si="8"/>
        <v>0.2946514278</v>
      </c>
      <c r="AL96" s="1">
        <f t="shared" si="9"/>
        <v>0.7928588069</v>
      </c>
      <c r="AM96" s="1">
        <f t="shared" si="10"/>
        <v>0.2071411931</v>
      </c>
      <c r="AO96" s="1">
        <f t="shared" si="11"/>
        <v>-375131.9496</v>
      </c>
      <c r="AP96" s="1">
        <f t="shared" si="12"/>
        <v>-94.1058</v>
      </c>
      <c r="AQ96" s="1">
        <f t="shared" si="13"/>
        <v>-9.99</v>
      </c>
      <c r="AR96" s="1">
        <v>-999.0</v>
      </c>
      <c r="AT96" s="1">
        <f t="shared" si="14"/>
        <v>0.3425039556</v>
      </c>
      <c r="AU96" s="1">
        <f t="shared" si="15"/>
        <v>-0.6850079112</v>
      </c>
      <c r="AV96" s="1">
        <f t="shared" si="16"/>
        <v>-0.3975015605</v>
      </c>
      <c r="AW96" s="1">
        <f t="shared" si="17"/>
        <v>0.7350505542</v>
      </c>
      <c r="AX96" s="1">
        <f t="shared" si="21"/>
        <v>-8.299178599</v>
      </c>
      <c r="AY96" s="1" t="str">
        <f t="shared" si="18"/>
        <v>SUB-HORIZONTAL</v>
      </c>
      <c r="AZ96" s="1" t="str">
        <f t="shared" si="19"/>
        <v>2</v>
      </c>
      <c r="BA96" s="1">
        <f t="shared" si="20"/>
        <v>1.3206</v>
      </c>
    </row>
    <row r="97" ht="15.75" customHeight="1">
      <c r="A97" s="1">
        <v>5581.9929</v>
      </c>
      <c r="B97" s="1">
        <v>453.8287</v>
      </c>
      <c r="C97" s="1">
        <v>410.1525</v>
      </c>
      <c r="D97" s="1">
        <v>486.7028</v>
      </c>
      <c r="E97" s="1">
        <v>336.539</v>
      </c>
      <c r="F97" s="1">
        <v>327.8571</v>
      </c>
      <c r="G97" s="1">
        <v>340.485</v>
      </c>
      <c r="H97" s="1">
        <v>501.802</v>
      </c>
      <c r="I97" s="1">
        <f t="shared" si="1"/>
        <v>453.8356884</v>
      </c>
      <c r="J97" s="1">
        <f t="shared" si="2"/>
        <v>2.332800066</v>
      </c>
      <c r="K97" s="1">
        <f t="shared" si="3"/>
        <v>0.7119991548</v>
      </c>
      <c r="L97" s="1">
        <f t="shared" si="4"/>
        <v>466.7379</v>
      </c>
      <c r="M97" s="1">
        <v>470.9291</v>
      </c>
      <c r="N97" s="1">
        <v>412.07</v>
      </c>
      <c r="O97" s="1">
        <v>566.7443</v>
      </c>
      <c r="P97" s="1">
        <v>426.941</v>
      </c>
      <c r="Q97" s="1">
        <v>352.217</v>
      </c>
      <c r="R97" s="1">
        <v>2.4658</v>
      </c>
      <c r="S97" s="1">
        <v>0.1593</v>
      </c>
      <c r="T97" s="1">
        <v>36.6217</v>
      </c>
      <c r="U97" s="1">
        <v>4.2893</v>
      </c>
      <c r="V97" s="1">
        <v>4882.833</v>
      </c>
      <c r="X97" s="13">
        <v>470.9291</v>
      </c>
      <c r="Y97" s="1">
        <v>2731.8047</v>
      </c>
      <c r="Z97" s="1">
        <v>0.162</v>
      </c>
      <c r="AA97" s="1">
        <v>995.0</v>
      </c>
      <c r="AB97" s="1">
        <f t="shared" si="5"/>
        <v>-1121.624316</v>
      </c>
      <c r="AC97" s="1">
        <v>405.096</v>
      </c>
      <c r="AD97" s="1">
        <v>0.0832</v>
      </c>
      <c r="AE97" s="1">
        <v>0.0832</v>
      </c>
      <c r="AF97" s="1">
        <v>0.0832</v>
      </c>
      <c r="AG97" s="1">
        <v>0.074</v>
      </c>
      <c r="AH97" s="1">
        <v>4.2893</v>
      </c>
      <c r="AI97" s="1">
        <f t="shared" si="6"/>
        <v>5.052794517</v>
      </c>
      <c r="AJ97" s="1">
        <f t="shared" si="7"/>
        <v>0.6785245974</v>
      </c>
      <c r="AK97" s="1">
        <f t="shared" si="8"/>
        <v>0.3214754026</v>
      </c>
      <c r="AL97" s="1">
        <f t="shared" si="9"/>
        <v>0.7224247827</v>
      </c>
      <c r="AM97" s="1">
        <f t="shared" si="10"/>
        <v>0.2775752173</v>
      </c>
      <c r="AO97" s="1">
        <f t="shared" si="11"/>
        <v>2.439982302</v>
      </c>
      <c r="AP97" s="1">
        <f t="shared" si="12"/>
        <v>0.0134784</v>
      </c>
      <c r="AQ97" s="1">
        <f t="shared" si="13"/>
        <v>0.00162</v>
      </c>
      <c r="AR97" s="1">
        <v>0.162</v>
      </c>
      <c r="AS97" s="1">
        <v>0.56</v>
      </c>
      <c r="AT97" s="1">
        <f t="shared" si="14"/>
        <v>0.5665807315</v>
      </c>
      <c r="AU97" s="1">
        <f t="shared" si="15"/>
        <v>-1.133161463</v>
      </c>
      <c r="AV97" s="1">
        <f t="shared" si="16"/>
        <v>-0.4288478226</v>
      </c>
      <c r="AW97" s="1">
        <f t="shared" si="17"/>
        <v>0.7019043368</v>
      </c>
      <c r="AX97" s="1">
        <f t="shared" si="21"/>
        <v>-7.750689098</v>
      </c>
      <c r="AY97" s="1" t="str">
        <f t="shared" si="18"/>
        <v>SUB-HORIZONTAL</v>
      </c>
      <c r="AZ97" s="1" t="str">
        <f t="shared" si="19"/>
        <v>2</v>
      </c>
      <c r="BA97" s="1">
        <f t="shared" si="20"/>
        <v>1.31255</v>
      </c>
    </row>
    <row r="98" ht="15.75" customHeight="1">
      <c r="A98" s="1">
        <v>5582.0691</v>
      </c>
      <c r="B98" s="1">
        <v>473.1146</v>
      </c>
      <c r="C98" s="1">
        <v>460.2591</v>
      </c>
      <c r="D98" s="1">
        <v>541.016</v>
      </c>
      <c r="E98" s="1">
        <v>358.2119</v>
      </c>
      <c r="F98" s="1">
        <v>349.4585</v>
      </c>
      <c r="G98" s="1">
        <v>358.1487</v>
      </c>
      <c r="H98" s="1">
        <v>540.9119</v>
      </c>
      <c r="I98" s="1">
        <f t="shared" si="1"/>
        <v>473.1211214</v>
      </c>
      <c r="J98" s="1">
        <f t="shared" si="2"/>
        <v>2.453821199</v>
      </c>
      <c r="K98" s="1">
        <f t="shared" si="3"/>
        <v>0.6900337596</v>
      </c>
      <c r="L98" s="1">
        <f t="shared" si="4"/>
        <v>499.3235667</v>
      </c>
      <c r="M98" s="1">
        <v>503.3021</v>
      </c>
      <c r="N98" s="1">
        <v>423.3931</v>
      </c>
      <c r="O98" s="1">
        <v>594.8565</v>
      </c>
      <c r="P98" s="1">
        <v>439.6122</v>
      </c>
      <c r="Q98" s="1">
        <v>360.3977</v>
      </c>
      <c r="R98" s="1">
        <v>2.4658</v>
      </c>
      <c r="S98" s="1">
        <v>0.1593</v>
      </c>
      <c r="T98" s="1">
        <v>36.6217</v>
      </c>
      <c r="U98" s="1">
        <v>4.2893</v>
      </c>
      <c r="V98" s="1">
        <v>4882.833</v>
      </c>
      <c r="X98" s="13">
        <v>503.3021</v>
      </c>
      <c r="Y98" s="1">
        <v>2731.8047</v>
      </c>
      <c r="Z98" s="1">
        <v>0.162</v>
      </c>
      <c r="AA98" s="1">
        <v>995.0</v>
      </c>
      <c r="AB98" s="1">
        <f t="shared" si="5"/>
        <v>-1121.624316</v>
      </c>
      <c r="AC98" s="1">
        <v>405.096</v>
      </c>
      <c r="AD98" s="1">
        <v>0.0832</v>
      </c>
      <c r="AE98" s="1">
        <v>0.0832</v>
      </c>
      <c r="AF98" s="1">
        <v>0.0832</v>
      </c>
      <c r="AG98" s="1">
        <v>0.074</v>
      </c>
      <c r="AH98" s="1">
        <v>4.2893</v>
      </c>
      <c r="AI98" s="1">
        <f t="shared" si="6"/>
        <v>5.052794517</v>
      </c>
      <c r="AJ98" s="1">
        <f t="shared" si="7"/>
        <v>0.6621202085</v>
      </c>
      <c r="AK98" s="1">
        <f t="shared" si="8"/>
        <v>0.3378797915</v>
      </c>
      <c r="AL98" s="1">
        <f t="shared" si="9"/>
        <v>0.7386339377</v>
      </c>
      <c r="AM98" s="1">
        <f t="shared" si="10"/>
        <v>0.2613660623</v>
      </c>
      <c r="AO98" s="1">
        <f t="shared" si="11"/>
        <v>2.523126493</v>
      </c>
      <c r="AP98" s="1">
        <f t="shared" si="12"/>
        <v>0.0134784</v>
      </c>
      <c r="AQ98" s="1">
        <f t="shared" si="13"/>
        <v>0.00162</v>
      </c>
      <c r="AR98" s="1">
        <v>0.162</v>
      </c>
      <c r="AS98" s="1">
        <v>0.629</v>
      </c>
      <c r="AT98" s="1">
        <f t="shared" si="14"/>
        <v>0.6299838631</v>
      </c>
      <c r="AU98" s="1">
        <f t="shared" si="15"/>
        <v>-1.259967726</v>
      </c>
      <c r="AV98" s="1">
        <f t="shared" si="16"/>
        <v>-0.4403540664</v>
      </c>
      <c r="AW98" s="1">
        <f t="shared" si="17"/>
        <v>0.666278002</v>
      </c>
      <c r="AX98" s="1">
        <f t="shared" si="21"/>
        <v>-7.569849826</v>
      </c>
      <c r="AY98" s="1" t="str">
        <f t="shared" si="18"/>
        <v>SUB-HORIZONTAL</v>
      </c>
      <c r="AZ98" s="1" t="str">
        <f t="shared" si="19"/>
        <v>2</v>
      </c>
      <c r="BA98" s="1">
        <f t="shared" si="20"/>
        <v>1.31255</v>
      </c>
    </row>
    <row r="99" ht="15.75" customHeight="1">
      <c r="A99" s="1">
        <v>5582.1453</v>
      </c>
      <c r="B99" s="1">
        <v>496.3062</v>
      </c>
      <c r="C99" s="1">
        <v>470.4284</v>
      </c>
      <c r="D99" s="1">
        <v>567.2252</v>
      </c>
      <c r="E99" s="1">
        <v>383.1929</v>
      </c>
      <c r="F99" s="1">
        <v>373.6865</v>
      </c>
      <c r="G99" s="1">
        <v>380.292</v>
      </c>
      <c r="H99" s="1">
        <v>600.7729</v>
      </c>
      <c r="I99" s="1">
        <f t="shared" si="1"/>
        <v>496.3125023</v>
      </c>
      <c r="J99" s="1">
        <f t="shared" si="2"/>
        <v>2.605533878</v>
      </c>
      <c r="K99" s="1">
        <f t="shared" si="3"/>
        <v>0.7184072156</v>
      </c>
      <c r="L99" s="1">
        <f t="shared" si="4"/>
        <v>522.4916667</v>
      </c>
      <c r="M99" s="1">
        <v>540.9618</v>
      </c>
      <c r="N99" s="1">
        <v>429.5568</v>
      </c>
      <c r="O99" s="1">
        <v>630.4716</v>
      </c>
      <c r="P99" s="1">
        <v>458.5416</v>
      </c>
      <c r="Q99" s="1">
        <v>374.1621</v>
      </c>
      <c r="R99" s="1">
        <v>2.4493</v>
      </c>
      <c r="S99" s="1">
        <v>0.1724</v>
      </c>
      <c r="T99" s="1">
        <v>31.5878</v>
      </c>
      <c r="U99" s="1">
        <v>-999.0</v>
      </c>
      <c r="V99" s="1">
        <v>4990.0845</v>
      </c>
      <c r="X99" s="13">
        <v>540.9618</v>
      </c>
      <c r="Y99" s="1">
        <v>2736.8218</v>
      </c>
      <c r="Z99" s="1">
        <v>-999.0</v>
      </c>
      <c r="AA99" s="1">
        <v>-999.0</v>
      </c>
      <c r="AB99" s="1">
        <f t="shared" si="5"/>
        <v>-2153.171847</v>
      </c>
      <c r="AC99" s="1">
        <v>-999.0</v>
      </c>
      <c r="AD99" s="1">
        <v>0.0734</v>
      </c>
      <c r="AE99" s="1">
        <v>0.0734</v>
      </c>
      <c r="AF99" s="1">
        <v>0.0734</v>
      </c>
      <c r="AG99" s="1">
        <v>0.0665</v>
      </c>
      <c r="AH99" s="1">
        <v>-999.0</v>
      </c>
      <c r="AI99" s="1" t="str">
        <f t="shared" si="6"/>
        <v>#NUM!</v>
      </c>
      <c r="AJ99" s="1">
        <f t="shared" si="7"/>
        <v>0.6330045846</v>
      </c>
      <c r="AK99" s="1">
        <f t="shared" si="8"/>
        <v>0.3669954154</v>
      </c>
      <c r="AL99" s="1">
        <f t="shared" si="9"/>
        <v>0.7529353855</v>
      </c>
      <c r="AM99" s="1">
        <f t="shared" si="10"/>
        <v>0.2470646145</v>
      </c>
      <c r="AO99" s="1">
        <f t="shared" si="11"/>
        <v>-433929.7528</v>
      </c>
      <c r="AP99" s="1">
        <f t="shared" si="12"/>
        <v>-73.3266</v>
      </c>
      <c r="AQ99" s="1">
        <f t="shared" si="13"/>
        <v>-9.99</v>
      </c>
      <c r="AR99" s="1">
        <v>-999.0</v>
      </c>
      <c r="AT99" s="1">
        <f t="shared" si="14"/>
        <v>0.693092365</v>
      </c>
      <c r="AU99" s="1">
        <f t="shared" si="15"/>
        <v>-1.38618473</v>
      </c>
      <c r="AV99" s="1">
        <f t="shared" si="16"/>
        <v>-0.4792722172</v>
      </c>
      <c r="AW99" s="1">
        <f t="shared" si="17"/>
        <v>0.6228012282</v>
      </c>
      <c r="AX99" s="1">
        <f t="shared" si="21"/>
        <v>-7.02573535</v>
      </c>
      <c r="AY99" s="1" t="str">
        <f t="shared" si="18"/>
        <v>SUB-HORIZONTAL</v>
      </c>
      <c r="AZ99" s="1" t="str">
        <f t="shared" si="19"/>
        <v>2</v>
      </c>
      <c r="BA99" s="1">
        <f t="shared" si="20"/>
        <v>1.31085</v>
      </c>
    </row>
    <row r="100" ht="15.75" customHeight="1">
      <c r="A100" s="1">
        <v>5582.2215</v>
      </c>
      <c r="B100" s="1">
        <v>545.3602</v>
      </c>
      <c r="C100" s="1">
        <v>441.7914</v>
      </c>
      <c r="D100" s="1">
        <v>572.6639</v>
      </c>
      <c r="E100" s="1">
        <v>397.2768</v>
      </c>
      <c r="F100" s="1">
        <v>387.5615</v>
      </c>
      <c r="G100" s="1">
        <v>396.933</v>
      </c>
      <c r="H100" s="1">
        <v>672.34</v>
      </c>
      <c r="I100" s="1">
        <f t="shared" si="1"/>
        <v>545.3664204</v>
      </c>
      <c r="J100" s="1">
        <f t="shared" si="2"/>
        <v>2.719548081</v>
      </c>
      <c r="K100" s="1">
        <f t="shared" si="3"/>
        <v>0.6998071986</v>
      </c>
      <c r="L100" s="1">
        <f t="shared" si="4"/>
        <v>542.3422</v>
      </c>
      <c r="M100" s="1">
        <v>583.2471</v>
      </c>
      <c r="N100" s="1">
        <v>445.9526</v>
      </c>
      <c r="O100" s="1">
        <v>665.038</v>
      </c>
      <c r="P100" s="1">
        <v>478.1016</v>
      </c>
      <c r="Q100" s="1">
        <v>390.321</v>
      </c>
      <c r="R100" s="1">
        <v>2.4493</v>
      </c>
      <c r="S100" s="1">
        <v>0.1724</v>
      </c>
      <c r="T100" s="1">
        <v>31.5878</v>
      </c>
      <c r="U100" s="1">
        <v>-999.0</v>
      </c>
      <c r="V100" s="1">
        <v>4990.0845</v>
      </c>
      <c r="X100" s="13">
        <v>583.2471</v>
      </c>
      <c r="Y100" s="1">
        <v>2736.8218</v>
      </c>
      <c r="Z100" s="1">
        <v>-999.0</v>
      </c>
      <c r="AA100" s="1">
        <v>-999.0</v>
      </c>
      <c r="AB100" s="1">
        <f t="shared" si="5"/>
        <v>-2153.171847</v>
      </c>
      <c r="AC100" s="1">
        <v>-999.0</v>
      </c>
      <c r="AD100" s="1">
        <v>0.0734</v>
      </c>
      <c r="AE100" s="1">
        <v>0.0734</v>
      </c>
      <c r="AF100" s="1">
        <v>0.0734</v>
      </c>
      <c r="AG100" s="1">
        <v>0.0665</v>
      </c>
      <c r="AH100" s="1">
        <v>-999.0</v>
      </c>
      <c r="AI100" s="1" t="str">
        <f t="shared" si="6"/>
        <v>#NUM!</v>
      </c>
      <c r="AJ100" s="1">
        <f t="shared" si="7"/>
        <v>0.5903754053</v>
      </c>
      <c r="AK100" s="1">
        <f t="shared" si="8"/>
        <v>0.4096245947</v>
      </c>
      <c r="AL100" s="1">
        <f t="shared" si="9"/>
        <v>0.7106523358</v>
      </c>
      <c r="AM100" s="1">
        <f t="shared" si="10"/>
        <v>0.2893476642</v>
      </c>
      <c r="AO100" s="1">
        <f t="shared" si="11"/>
        <v>-466438.4813</v>
      </c>
      <c r="AP100" s="1">
        <f t="shared" si="12"/>
        <v>-73.3266</v>
      </c>
      <c r="AQ100" s="1">
        <f t="shared" si="13"/>
        <v>-9.99</v>
      </c>
      <c r="AR100" s="1">
        <v>-999.0</v>
      </c>
      <c r="AT100" s="1">
        <f t="shared" si="14"/>
        <v>0.8401947784</v>
      </c>
      <c r="AU100" s="1">
        <f t="shared" si="15"/>
        <v>-1.680389557</v>
      </c>
      <c r="AV100" s="1">
        <f t="shared" si="16"/>
        <v>-0.5578820771</v>
      </c>
      <c r="AW100" s="1">
        <f t="shared" si="17"/>
        <v>0.5805410953</v>
      </c>
      <c r="AX100" s="1">
        <f t="shared" si="21"/>
        <v>-6.170479396</v>
      </c>
      <c r="AY100" s="1" t="str">
        <f t="shared" si="18"/>
        <v>SUB-HORIZONTAL</v>
      </c>
      <c r="AZ100" s="1" t="str">
        <f t="shared" si="19"/>
        <v>2</v>
      </c>
      <c r="BA100" s="1">
        <f t="shared" si="20"/>
        <v>1.31085</v>
      </c>
    </row>
    <row r="101" ht="15.75" customHeight="1">
      <c r="A101" s="1">
        <v>5582.2977</v>
      </c>
      <c r="B101" s="1">
        <v>618.2883</v>
      </c>
      <c r="C101" s="1">
        <v>387.4758</v>
      </c>
      <c r="D101" s="1">
        <v>551.3174</v>
      </c>
      <c r="E101" s="1">
        <v>420.4649</v>
      </c>
      <c r="F101" s="1">
        <v>410.2702</v>
      </c>
      <c r="G101" s="1">
        <v>420.2466</v>
      </c>
      <c r="H101" s="1">
        <v>753.3162</v>
      </c>
      <c r="I101" s="1">
        <f t="shared" si="1"/>
        <v>618.2945739</v>
      </c>
      <c r="J101" s="1">
        <f t="shared" si="2"/>
        <v>2.879278958</v>
      </c>
      <c r="K101" s="1">
        <f t="shared" si="3"/>
        <v>0.7358955778</v>
      </c>
      <c r="L101" s="1">
        <f t="shared" si="4"/>
        <v>558.2079</v>
      </c>
      <c r="M101" s="1">
        <v>641.6483</v>
      </c>
      <c r="N101" s="1">
        <v>468.4665</v>
      </c>
      <c r="O101" s="1">
        <v>682.0511</v>
      </c>
      <c r="P101" s="1">
        <v>500.4282</v>
      </c>
      <c r="Q101" s="1">
        <v>392.0295</v>
      </c>
      <c r="R101" s="1">
        <v>2.4442</v>
      </c>
      <c r="S101" s="1">
        <v>0.19</v>
      </c>
      <c r="T101" s="1">
        <v>26.0192</v>
      </c>
      <c r="U101" s="1">
        <v>4.1663</v>
      </c>
      <c r="V101" s="1">
        <v>5112.6836</v>
      </c>
      <c r="X101" s="13">
        <v>641.6483</v>
      </c>
      <c r="Y101" s="1">
        <v>2763.8445</v>
      </c>
      <c r="Z101" s="1">
        <v>0.168</v>
      </c>
      <c r="AA101" s="1">
        <v>354.0</v>
      </c>
      <c r="AB101" s="1">
        <f t="shared" si="5"/>
        <v>-1127.162678</v>
      </c>
      <c r="AC101" s="1">
        <v>436.4892</v>
      </c>
      <c r="AD101" s="1">
        <v>0.0638</v>
      </c>
      <c r="AE101" s="1">
        <v>0.0638</v>
      </c>
      <c r="AF101" s="1">
        <v>0.0638</v>
      </c>
      <c r="AG101" s="1">
        <v>0.058</v>
      </c>
      <c r="AH101" s="1">
        <v>4.1663</v>
      </c>
      <c r="AI101" s="1">
        <f t="shared" si="6"/>
        <v>4.891868108</v>
      </c>
      <c r="AJ101" s="1">
        <f t="shared" si="7"/>
        <v>0.5578621567</v>
      </c>
      <c r="AK101" s="1">
        <f t="shared" si="8"/>
        <v>0.4421378433</v>
      </c>
      <c r="AL101" s="1">
        <f t="shared" si="9"/>
        <v>0.6635580845</v>
      </c>
      <c r="AM101" s="1">
        <f t="shared" si="10"/>
        <v>0.3364419155</v>
      </c>
      <c r="AO101" s="1">
        <f t="shared" si="11"/>
        <v>3.460263737</v>
      </c>
      <c r="AP101" s="1">
        <f t="shared" si="12"/>
        <v>0.0107184</v>
      </c>
      <c r="AQ101" s="1">
        <f t="shared" si="13"/>
        <v>0.00168</v>
      </c>
      <c r="AR101" s="1">
        <v>0.168</v>
      </c>
      <c r="AT101" s="1">
        <f t="shared" si="14"/>
        <v>1.149068479</v>
      </c>
      <c r="AU101" s="1">
        <f t="shared" si="15"/>
        <v>-2.298136957</v>
      </c>
      <c r="AV101" s="1">
        <f t="shared" si="16"/>
        <v>-0.6170618824</v>
      </c>
      <c r="AW101" s="1">
        <f t="shared" si="17"/>
        <v>0.5204049774</v>
      </c>
      <c r="AX101" s="1">
        <f t="shared" si="21"/>
        <v>-5.679448008</v>
      </c>
      <c r="AY101" s="1" t="str">
        <f t="shared" si="18"/>
        <v>SUB-HORIZONTAL</v>
      </c>
      <c r="AZ101" s="1" t="str">
        <f t="shared" si="19"/>
        <v>2</v>
      </c>
      <c r="BA101" s="1">
        <f t="shared" si="20"/>
        <v>1.3171</v>
      </c>
    </row>
    <row r="102" ht="15.75" customHeight="1">
      <c r="A102" s="1">
        <v>5582.3739</v>
      </c>
      <c r="B102" s="1">
        <v>712.4839</v>
      </c>
      <c r="C102" s="1">
        <v>397.8827</v>
      </c>
      <c r="D102" s="1">
        <v>608.2162</v>
      </c>
      <c r="E102" s="1">
        <v>469.2344</v>
      </c>
      <c r="F102" s="1">
        <v>455.3875</v>
      </c>
      <c r="G102" s="1">
        <v>468.5294</v>
      </c>
      <c r="H102" s="1">
        <v>854.5427</v>
      </c>
      <c r="I102" s="1">
        <f t="shared" si="1"/>
        <v>712.4899017</v>
      </c>
      <c r="J102" s="1">
        <f t="shared" si="2"/>
        <v>3.210083895</v>
      </c>
      <c r="K102" s="1">
        <f t="shared" si="3"/>
        <v>0.6886629385</v>
      </c>
      <c r="L102" s="1">
        <f t="shared" si="4"/>
        <v>599.5841</v>
      </c>
      <c r="M102" s="1">
        <v>706.1272</v>
      </c>
      <c r="N102" s="1">
        <v>482.5685</v>
      </c>
      <c r="O102" s="1">
        <v>690.2261</v>
      </c>
      <c r="P102" s="1">
        <v>488.27</v>
      </c>
      <c r="Q102" s="1">
        <v>392.6326</v>
      </c>
      <c r="R102" s="1">
        <v>2.4442</v>
      </c>
      <c r="S102" s="1">
        <v>0.19</v>
      </c>
      <c r="T102" s="1">
        <v>26.0192</v>
      </c>
      <c r="U102" s="1">
        <v>4.1663</v>
      </c>
      <c r="V102" s="1">
        <v>5112.6836</v>
      </c>
      <c r="X102" s="13">
        <v>706.1272</v>
      </c>
      <c r="Y102" s="1">
        <v>2763.8445</v>
      </c>
      <c r="Z102" s="1">
        <v>0.168</v>
      </c>
      <c r="AA102" s="1">
        <v>354.0</v>
      </c>
      <c r="AB102" s="1">
        <f t="shared" si="5"/>
        <v>-1127.162678</v>
      </c>
      <c r="AC102" s="1">
        <v>436.4892</v>
      </c>
      <c r="AD102" s="1">
        <v>0.0638</v>
      </c>
      <c r="AE102" s="1">
        <v>0.0638</v>
      </c>
      <c r="AF102" s="1">
        <v>0.0638</v>
      </c>
      <c r="AG102" s="1">
        <v>0.058</v>
      </c>
      <c r="AH102" s="1">
        <v>4.1663</v>
      </c>
      <c r="AI102" s="1">
        <f t="shared" si="6"/>
        <v>4.891868108</v>
      </c>
      <c r="AJ102" s="1">
        <f t="shared" si="7"/>
        <v>0.5482808524</v>
      </c>
      <c r="AK102" s="1">
        <f t="shared" si="8"/>
        <v>0.4517191476</v>
      </c>
      <c r="AL102" s="1">
        <f t="shared" si="9"/>
        <v>0.6391547935</v>
      </c>
      <c r="AM102" s="1">
        <f t="shared" si="10"/>
        <v>0.3608452065</v>
      </c>
      <c r="AO102" s="1">
        <f t="shared" si="11"/>
        <v>3.784942273</v>
      </c>
      <c r="AP102" s="1">
        <f t="shared" si="12"/>
        <v>0.0107184</v>
      </c>
      <c r="AQ102" s="1">
        <f t="shared" si="13"/>
        <v>0.00168</v>
      </c>
      <c r="AR102" s="1">
        <v>0.168</v>
      </c>
      <c r="AT102" s="1">
        <f t="shared" si="14"/>
        <v>1.515502569</v>
      </c>
      <c r="AU102" s="1">
        <f t="shared" si="15"/>
        <v>-3.031005138</v>
      </c>
      <c r="AV102" s="1">
        <f t="shared" si="16"/>
        <v>-0.6398591053</v>
      </c>
      <c r="AW102" s="1">
        <f t="shared" si="17"/>
        <v>0.4594651619</v>
      </c>
      <c r="AX102" s="1">
        <f t="shared" si="21"/>
        <v>-5.516386178</v>
      </c>
      <c r="AY102" s="1" t="str">
        <f t="shared" si="18"/>
        <v>SUB-HORIZONTAL</v>
      </c>
      <c r="AZ102" s="1" t="str">
        <f t="shared" si="19"/>
        <v>2</v>
      </c>
      <c r="BA102" s="1">
        <f t="shared" si="20"/>
        <v>1.3171</v>
      </c>
    </row>
    <row r="103" ht="15.75" customHeight="1">
      <c r="A103" s="1">
        <v>5582.4501</v>
      </c>
      <c r="B103" s="1">
        <v>849.9286</v>
      </c>
      <c r="C103" s="1">
        <v>505.898</v>
      </c>
      <c r="D103" s="1">
        <v>779.5103</v>
      </c>
      <c r="E103" s="1">
        <v>574.7661</v>
      </c>
      <c r="F103" s="1">
        <v>556.697</v>
      </c>
      <c r="G103" s="1">
        <v>566.0853</v>
      </c>
      <c r="H103" s="1">
        <v>984.5167</v>
      </c>
      <c r="I103" s="1">
        <f t="shared" si="1"/>
        <v>849.9338116</v>
      </c>
      <c r="J103" s="1">
        <f t="shared" si="2"/>
        <v>3.878478714</v>
      </c>
      <c r="K103" s="1">
        <f t="shared" si="3"/>
        <v>0.7020686267</v>
      </c>
      <c r="L103" s="1">
        <f t="shared" si="4"/>
        <v>694.5916167</v>
      </c>
      <c r="M103" s="1">
        <v>804.877</v>
      </c>
      <c r="N103" s="1">
        <v>501.876</v>
      </c>
      <c r="O103" s="1">
        <v>725.4598</v>
      </c>
      <c r="P103" s="1">
        <v>476.7614</v>
      </c>
      <c r="Q103" s="1">
        <v>429.5515</v>
      </c>
      <c r="R103" s="1">
        <v>2.4361</v>
      </c>
      <c r="S103" s="1">
        <v>0.2078</v>
      </c>
      <c r="T103" s="1">
        <v>21.845</v>
      </c>
      <c r="U103" s="1">
        <v>-999.0</v>
      </c>
      <c r="V103" s="1">
        <v>5010.0239</v>
      </c>
      <c r="X103" s="13">
        <v>804.877</v>
      </c>
      <c r="Y103" s="1">
        <v>2784.9387</v>
      </c>
      <c r="Z103" s="1">
        <v>-999.0</v>
      </c>
      <c r="AA103" s="1">
        <v>-999.0</v>
      </c>
      <c r="AB103" s="1">
        <f t="shared" si="5"/>
        <v>-2166.422058</v>
      </c>
      <c r="AC103" s="1">
        <v>612.8176</v>
      </c>
      <c r="AD103" s="1">
        <v>0.0512</v>
      </c>
      <c r="AE103" s="1">
        <v>0.0512</v>
      </c>
      <c r="AF103" s="1">
        <v>0.0512</v>
      </c>
      <c r="AG103" s="1">
        <v>0.0501</v>
      </c>
      <c r="AH103" s="1">
        <v>-999.0</v>
      </c>
      <c r="AI103" s="1" t="str">
        <f t="shared" si="6"/>
        <v>#NUM!</v>
      </c>
      <c r="AJ103" s="1">
        <f t="shared" si="7"/>
        <v>0.5749880119</v>
      </c>
      <c r="AK103" s="1">
        <f t="shared" si="8"/>
        <v>0.4250119881</v>
      </c>
      <c r="AL103" s="1">
        <f t="shared" si="9"/>
        <v>0.6549926664</v>
      </c>
      <c r="AM103" s="1">
        <f t="shared" si="10"/>
        <v>0.3450073336</v>
      </c>
      <c r="AO103" s="1">
        <f t="shared" si="11"/>
        <v>-637822.7484</v>
      </c>
      <c r="AP103" s="1">
        <f t="shared" si="12"/>
        <v>-51.1488</v>
      </c>
      <c r="AQ103" s="1">
        <f t="shared" si="13"/>
        <v>-9.99</v>
      </c>
      <c r="AR103" s="1">
        <v>-999.0</v>
      </c>
      <c r="AT103" s="1">
        <f t="shared" si="14"/>
        <v>1.70654354</v>
      </c>
      <c r="AU103" s="1">
        <f t="shared" si="15"/>
        <v>-3.413087079</v>
      </c>
      <c r="AV103" s="1">
        <f t="shared" si="16"/>
        <v>-0.577882835</v>
      </c>
      <c r="AW103" s="1">
        <f t="shared" si="17"/>
        <v>0.4363069717</v>
      </c>
      <c r="AX103" s="1">
        <f t="shared" si="21"/>
        <v>-5.99238805</v>
      </c>
      <c r="AY103" s="1" t="str">
        <f t="shared" si="18"/>
        <v>SUB-HORIZONTAL</v>
      </c>
      <c r="AZ103" s="1" t="str">
        <f t="shared" si="19"/>
        <v>2</v>
      </c>
      <c r="BA103" s="1">
        <f t="shared" si="20"/>
        <v>1.32195</v>
      </c>
    </row>
    <row r="104" ht="15.75" customHeight="1">
      <c r="A104" s="1">
        <v>5582.5263</v>
      </c>
      <c r="B104" s="1">
        <v>1161.3947</v>
      </c>
      <c r="C104" s="1">
        <v>654.9106</v>
      </c>
      <c r="D104" s="1">
        <v>975.6472</v>
      </c>
      <c r="E104" s="1">
        <v>714.118</v>
      </c>
      <c r="F104" s="1">
        <v>691.7594</v>
      </c>
      <c r="G104" s="1">
        <v>700.0919</v>
      </c>
      <c r="H104" s="1">
        <v>1194.3003</v>
      </c>
      <c r="I104" s="1">
        <f t="shared" si="1"/>
        <v>1161.399079</v>
      </c>
      <c r="J104" s="1">
        <f t="shared" si="2"/>
        <v>4.796611981</v>
      </c>
      <c r="K104" s="1">
        <f t="shared" si="3"/>
        <v>0.6097954511</v>
      </c>
      <c r="L104" s="1">
        <f t="shared" si="4"/>
        <v>850.88325</v>
      </c>
      <c r="M104" s="1">
        <v>947.7072</v>
      </c>
      <c r="N104" s="1">
        <v>556.5111</v>
      </c>
      <c r="O104" s="1">
        <v>809.1287</v>
      </c>
      <c r="P104" s="1">
        <v>511.533</v>
      </c>
      <c r="Q104" s="1">
        <v>496.9875</v>
      </c>
      <c r="R104" s="1">
        <v>2.4361</v>
      </c>
      <c r="S104" s="1">
        <v>0.2078</v>
      </c>
      <c r="T104" s="1">
        <v>21.845</v>
      </c>
      <c r="U104" s="1">
        <v>-999.0</v>
      </c>
      <c r="V104" s="1">
        <v>5010.0239</v>
      </c>
      <c r="X104" s="13">
        <v>947.7072</v>
      </c>
      <c r="Y104" s="1">
        <v>2784.9387</v>
      </c>
      <c r="Z104" s="1">
        <v>-999.0</v>
      </c>
      <c r="AA104" s="1">
        <v>-999.0</v>
      </c>
      <c r="AB104" s="1">
        <f t="shared" si="5"/>
        <v>-2166.422058</v>
      </c>
      <c r="AC104" s="1">
        <v>612.8176</v>
      </c>
      <c r="AD104" s="1">
        <v>0.0512</v>
      </c>
      <c r="AE104" s="1">
        <v>0.0512</v>
      </c>
      <c r="AF104" s="1">
        <v>0.0512</v>
      </c>
      <c r="AG104" s="1">
        <v>0.0501</v>
      </c>
      <c r="AH104" s="1">
        <v>-999.0</v>
      </c>
      <c r="AI104" s="1" t="str">
        <f t="shared" si="6"/>
        <v>#NUM!</v>
      </c>
      <c r="AJ104" s="1">
        <f t="shared" si="7"/>
        <v>0.5861941925</v>
      </c>
      <c r="AK104" s="1">
        <f t="shared" si="8"/>
        <v>0.4138058075</v>
      </c>
      <c r="AL104" s="1">
        <f t="shared" si="9"/>
        <v>0.5956281702</v>
      </c>
      <c r="AM104" s="1">
        <f t="shared" si="10"/>
        <v>0.4043718298</v>
      </c>
      <c r="AO104" s="1">
        <f t="shared" si="11"/>
        <v>-826706.0134</v>
      </c>
      <c r="AP104" s="1">
        <f t="shared" si="12"/>
        <v>-51.1488</v>
      </c>
      <c r="AQ104" s="1">
        <f t="shared" si="13"/>
        <v>-9.99</v>
      </c>
      <c r="AR104" s="1">
        <v>-999.0</v>
      </c>
      <c r="AT104" s="1">
        <f t="shared" si="14"/>
        <v>1.963035204</v>
      </c>
      <c r="AU104" s="1">
        <f t="shared" si="15"/>
        <v>-3.926070408</v>
      </c>
      <c r="AV104" s="1">
        <f t="shared" si="16"/>
        <v>-0.5528879285</v>
      </c>
      <c r="AW104" s="1">
        <f t="shared" si="17"/>
        <v>0.4161327767</v>
      </c>
      <c r="AX104" s="1">
        <f t="shared" si="21"/>
        <v>-6.217111107</v>
      </c>
      <c r="AY104" s="1" t="str">
        <f t="shared" si="18"/>
        <v>SUB-HORIZONTAL</v>
      </c>
      <c r="AZ104" s="1" t="str">
        <f t="shared" si="19"/>
        <v>2</v>
      </c>
      <c r="BA104" s="1">
        <f t="shared" si="20"/>
        <v>1.32195</v>
      </c>
    </row>
    <row r="105" ht="15.75" customHeight="1">
      <c r="A105" s="1">
        <v>5582.6025</v>
      </c>
      <c r="B105" s="1">
        <v>1522.4272</v>
      </c>
      <c r="C105" s="1">
        <v>694.8767</v>
      </c>
      <c r="D105" s="1">
        <v>1157.4481</v>
      </c>
      <c r="E105" s="1">
        <v>824.8038</v>
      </c>
      <c r="F105" s="1">
        <v>797.1466</v>
      </c>
      <c r="G105" s="1">
        <v>804.1201</v>
      </c>
      <c r="H105" s="1">
        <v>1413.1248</v>
      </c>
      <c r="I105" s="1">
        <f t="shared" si="1"/>
        <v>1522.431097</v>
      </c>
      <c r="J105" s="1">
        <f t="shared" si="2"/>
        <v>5.509351138</v>
      </c>
      <c r="K105" s="1">
        <f t="shared" si="3"/>
        <v>0.6503735135</v>
      </c>
      <c r="L105" s="1">
        <f t="shared" si="4"/>
        <v>1005.604067</v>
      </c>
      <c r="M105" s="1">
        <v>1067.271</v>
      </c>
      <c r="N105" s="1">
        <v>657.3057</v>
      </c>
      <c r="O105" s="1">
        <v>934.2957</v>
      </c>
      <c r="P105" s="1">
        <v>580.3243</v>
      </c>
      <c r="Q105" s="1">
        <v>584.4708</v>
      </c>
      <c r="R105" s="1">
        <v>2.422</v>
      </c>
      <c r="S105" s="1">
        <v>0.2159</v>
      </c>
      <c r="T105" s="1">
        <v>19.6345</v>
      </c>
      <c r="U105" s="1">
        <v>-999.0</v>
      </c>
      <c r="V105" s="1">
        <v>4780.6782</v>
      </c>
      <c r="X105" s="13">
        <v>1067.271</v>
      </c>
      <c r="Y105" s="1">
        <v>2743.4253</v>
      </c>
      <c r="Z105" s="1">
        <v>-999.0</v>
      </c>
      <c r="AA105" s="1">
        <v>-999.0</v>
      </c>
      <c r="AB105" s="1">
        <f t="shared" si="5"/>
        <v>-2165.138964</v>
      </c>
      <c r="AC105" s="1">
        <v>751.3737</v>
      </c>
      <c r="AD105" s="1">
        <v>0.0406</v>
      </c>
      <c r="AE105" s="1">
        <v>0.0406</v>
      </c>
      <c r="AF105" s="1">
        <v>0.0433</v>
      </c>
      <c r="AG105" s="1">
        <v>0.0433</v>
      </c>
      <c r="AH105" s="1">
        <v>-999.0</v>
      </c>
      <c r="AI105" s="1" t="str">
        <f t="shared" si="6"/>
        <v>#NUM!</v>
      </c>
      <c r="AJ105" s="1">
        <f t="shared" si="7"/>
        <v>0.5690368607</v>
      </c>
      <c r="AK105" s="1">
        <f t="shared" si="8"/>
        <v>0.4309631393</v>
      </c>
      <c r="AL105" s="1">
        <f t="shared" si="9"/>
        <v>0.5236024422</v>
      </c>
      <c r="AM105" s="1">
        <f t="shared" si="10"/>
        <v>0.4763975578</v>
      </c>
      <c r="AO105" s="1">
        <f t="shared" si="11"/>
        <v>-1050291.812</v>
      </c>
      <c r="AP105" s="1">
        <f t="shared" si="12"/>
        <v>-40.5594</v>
      </c>
      <c r="AQ105" s="1">
        <f t="shared" si="13"/>
        <v>-9.99</v>
      </c>
      <c r="AR105" s="1">
        <v>-999.0</v>
      </c>
      <c r="AT105" s="1">
        <f t="shared" si="14"/>
        <v>2.061442268</v>
      </c>
      <c r="AU105" s="1">
        <f t="shared" si="15"/>
        <v>-4.122884537</v>
      </c>
      <c r="AV105" s="1">
        <f t="shared" si="16"/>
        <v>-0.5803713752</v>
      </c>
      <c r="AW105" s="1">
        <f t="shared" si="17"/>
        <v>0.4136016861</v>
      </c>
      <c r="AX105" s="1">
        <f t="shared" si="21"/>
        <v>-5.9711524</v>
      </c>
      <c r="AY105" s="1" t="str">
        <f t="shared" si="18"/>
        <v>SUB-HORIZONTAL</v>
      </c>
      <c r="AZ105" s="1" t="str">
        <f t="shared" si="19"/>
        <v>2</v>
      </c>
      <c r="BA105" s="1">
        <f t="shared" si="20"/>
        <v>1.31895</v>
      </c>
    </row>
    <row r="106" ht="15.75" customHeight="1">
      <c r="A106" s="1">
        <v>5582.6787</v>
      </c>
      <c r="B106" s="1">
        <v>1817.8593</v>
      </c>
      <c r="C106" s="1">
        <v>797.1878</v>
      </c>
      <c r="D106" s="1">
        <v>1392.6709</v>
      </c>
      <c r="E106" s="1">
        <v>987.8518</v>
      </c>
      <c r="F106" s="1">
        <v>949.0994</v>
      </c>
      <c r="G106" s="1">
        <v>964.1464</v>
      </c>
      <c r="H106" s="1">
        <v>1610.5852</v>
      </c>
      <c r="I106" s="1">
        <f t="shared" si="1"/>
        <v>1817.862508</v>
      </c>
      <c r="J106" s="1">
        <f t="shared" si="2"/>
        <v>6.605755864</v>
      </c>
      <c r="K106" s="1">
        <f t="shared" si="3"/>
        <v>0.5715514475</v>
      </c>
      <c r="L106" s="1">
        <f t="shared" si="4"/>
        <v>1215.949583</v>
      </c>
      <c r="M106" s="1">
        <v>1316.5874</v>
      </c>
      <c r="N106" s="1">
        <v>837.5519</v>
      </c>
      <c r="O106" s="1">
        <v>1133.8402</v>
      </c>
      <c r="P106" s="1">
        <v>647.4431</v>
      </c>
      <c r="Q106" s="1">
        <v>724.0675</v>
      </c>
      <c r="R106" s="1">
        <v>2.422</v>
      </c>
      <c r="S106" s="1">
        <v>0.2159</v>
      </c>
      <c r="T106" s="1">
        <v>19.6345</v>
      </c>
      <c r="U106" s="1">
        <v>-999.0</v>
      </c>
      <c r="V106" s="1">
        <v>4780.6782</v>
      </c>
      <c r="X106" s="13">
        <v>1316.5874</v>
      </c>
      <c r="Y106" s="1">
        <v>2743.4253</v>
      </c>
      <c r="Z106" s="1">
        <v>-999.0</v>
      </c>
      <c r="AA106" s="1">
        <v>-999.0</v>
      </c>
      <c r="AB106" s="1">
        <f t="shared" si="5"/>
        <v>-2165.138964</v>
      </c>
      <c r="AC106" s="1">
        <v>751.3737</v>
      </c>
      <c r="AD106" s="1">
        <v>0.0406</v>
      </c>
      <c r="AE106" s="1">
        <v>0.0406</v>
      </c>
      <c r="AF106" s="1">
        <v>0.0433</v>
      </c>
      <c r="AG106" s="1">
        <v>0.0433</v>
      </c>
      <c r="AH106" s="1">
        <v>-999.0</v>
      </c>
      <c r="AI106" s="1" t="str">
        <f t="shared" si="6"/>
        <v>#NUM!</v>
      </c>
      <c r="AJ106" s="1">
        <f t="shared" si="7"/>
        <v>0.5986311063</v>
      </c>
      <c r="AK106" s="1">
        <f t="shared" si="8"/>
        <v>0.4013688937</v>
      </c>
      <c r="AL106" s="1">
        <f t="shared" si="9"/>
        <v>0.5220972822</v>
      </c>
      <c r="AM106" s="1">
        <f t="shared" si="10"/>
        <v>0.4779027178</v>
      </c>
      <c r="AO106" s="1">
        <f t="shared" si="11"/>
        <v>-1267154.321</v>
      </c>
      <c r="AP106" s="1">
        <f t="shared" si="12"/>
        <v>-40.5594</v>
      </c>
      <c r="AQ106" s="1">
        <f t="shared" si="13"/>
        <v>-9.99</v>
      </c>
      <c r="AR106" s="1">
        <v>-999.0</v>
      </c>
      <c r="AT106" s="1">
        <f t="shared" si="14"/>
        <v>1.871466722</v>
      </c>
      <c r="AU106" s="1">
        <f t="shared" si="15"/>
        <v>-3.742933444</v>
      </c>
      <c r="AV106" s="1">
        <f t="shared" si="16"/>
        <v>-0.5350234584</v>
      </c>
      <c r="AW106" s="1">
        <f t="shared" si="17"/>
        <v>0.4495679583</v>
      </c>
      <c r="AX106" s="1">
        <f t="shared" si="21"/>
        <v>-6.391568093</v>
      </c>
      <c r="AY106" s="1" t="str">
        <f t="shared" si="18"/>
        <v>SUB-HORIZONTAL</v>
      </c>
      <c r="AZ106" s="1" t="str">
        <f t="shared" si="19"/>
        <v>2</v>
      </c>
      <c r="BA106" s="1">
        <f t="shared" si="20"/>
        <v>1.31895</v>
      </c>
    </row>
    <row r="107" ht="15.75" customHeight="1">
      <c r="A107" s="1">
        <v>5582.7549</v>
      </c>
      <c r="B107" s="1">
        <v>1934.1796</v>
      </c>
      <c r="C107" s="1">
        <v>1008.3027</v>
      </c>
      <c r="D107" s="1">
        <v>1746.9451</v>
      </c>
      <c r="E107" s="1">
        <v>1385.1062</v>
      </c>
      <c r="F107" s="1">
        <v>1308.1849</v>
      </c>
      <c r="G107" s="1">
        <v>1335.8868</v>
      </c>
      <c r="H107" s="1">
        <v>1755.0193</v>
      </c>
      <c r="I107" s="1">
        <f t="shared" si="1"/>
        <v>1934.18215</v>
      </c>
      <c r="J107" s="1">
        <f t="shared" si="2"/>
        <v>9.152699282</v>
      </c>
      <c r="K107" s="1">
        <f t="shared" si="3"/>
        <v>0.5147043396</v>
      </c>
      <c r="L107" s="1">
        <f t="shared" si="4"/>
        <v>1484.0887</v>
      </c>
      <c r="M107" s="1">
        <v>1626.4382</v>
      </c>
      <c r="N107" s="1">
        <v>1060.552</v>
      </c>
      <c r="O107" s="1">
        <v>1528.1146</v>
      </c>
      <c r="P107" s="1">
        <v>761.5264</v>
      </c>
      <c r="Q107" s="1">
        <v>995.4384</v>
      </c>
      <c r="R107" s="1">
        <v>2.4097</v>
      </c>
      <c r="S107" s="1">
        <v>0.2155</v>
      </c>
      <c r="T107" s="1">
        <v>20.1427</v>
      </c>
      <c r="U107" s="1">
        <v>-999.0</v>
      </c>
      <c r="V107" s="1">
        <v>4546.4136</v>
      </c>
      <c r="X107" s="13">
        <v>1626.4382</v>
      </c>
      <c r="Y107" s="1">
        <v>2609.7981</v>
      </c>
      <c r="Z107" s="1">
        <v>-999.0</v>
      </c>
      <c r="AA107" s="1">
        <v>-999.0</v>
      </c>
      <c r="AB107" s="1">
        <f t="shared" si="5"/>
        <v>-2160.510154</v>
      </c>
      <c r="AC107" s="1">
        <v>803.2988</v>
      </c>
      <c r="AD107" s="1">
        <v>0.0334</v>
      </c>
      <c r="AE107" s="1">
        <v>0.0334</v>
      </c>
      <c r="AF107" s="1">
        <v>0.0369</v>
      </c>
      <c r="AG107" s="1">
        <v>0.0369</v>
      </c>
      <c r="AH107" s="1">
        <v>-999.0</v>
      </c>
      <c r="AI107" s="1" t="str">
        <f t="shared" si="6"/>
        <v>#NUM!</v>
      </c>
      <c r="AJ107" s="1">
        <f t="shared" si="7"/>
        <v>0.761180689</v>
      </c>
      <c r="AK107" s="1">
        <f t="shared" si="8"/>
        <v>0.238819311</v>
      </c>
      <c r="AL107" s="1">
        <f t="shared" si="9"/>
        <v>0.6763513068</v>
      </c>
      <c r="AM107" s="1">
        <f t="shared" si="10"/>
        <v>0.3236486932</v>
      </c>
      <c r="AO107" s="1">
        <f t="shared" si="11"/>
        <v>-1460418.966</v>
      </c>
      <c r="AP107" s="1">
        <f t="shared" si="12"/>
        <v>-33.3666</v>
      </c>
      <c r="AQ107" s="1">
        <f t="shared" si="13"/>
        <v>-9.99</v>
      </c>
      <c r="AR107" s="1">
        <v>-999.0</v>
      </c>
      <c r="AT107" s="1">
        <f t="shared" si="14"/>
        <v>1.296078172</v>
      </c>
      <c r="AU107" s="1">
        <f t="shared" si="15"/>
        <v>-2.592156345</v>
      </c>
      <c r="AV107" s="1">
        <f t="shared" si="16"/>
        <v>-0.2948974967</v>
      </c>
      <c r="AW107" s="1">
        <f t="shared" si="17"/>
        <v>0.56719513</v>
      </c>
      <c r="AX107" s="1">
        <f t="shared" si="21"/>
        <v>-10.94957772</v>
      </c>
      <c r="AY107" s="1" t="str">
        <f t="shared" si="18"/>
        <v>SUB-HORIZONTAL</v>
      </c>
      <c r="AZ107" s="1" t="str">
        <f t="shared" si="19"/>
        <v>2</v>
      </c>
      <c r="BA107" s="1">
        <f t="shared" si="20"/>
        <v>1.3126</v>
      </c>
    </row>
    <row r="108" ht="15.75" customHeight="1">
      <c r="A108" s="1">
        <v>5582.8311</v>
      </c>
      <c r="B108" s="1">
        <v>1949.9945</v>
      </c>
      <c r="C108" s="1">
        <v>1214.2714</v>
      </c>
      <c r="D108" s="1">
        <v>1923.6234</v>
      </c>
      <c r="E108" s="1">
        <v>1613.3413</v>
      </c>
      <c r="F108" s="1">
        <v>1526.7588</v>
      </c>
      <c r="G108" s="1">
        <v>1535.1051</v>
      </c>
      <c r="H108" s="1">
        <v>1853.6932</v>
      </c>
      <c r="I108" s="1">
        <f t="shared" si="1"/>
        <v>1949.996681</v>
      </c>
      <c r="J108" s="1">
        <f t="shared" si="2"/>
        <v>10.51762421</v>
      </c>
      <c r="K108" s="1">
        <f t="shared" si="3"/>
        <v>0.4543358837</v>
      </c>
      <c r="L108" s="1">
        <f t="shared" si="4"/>
        <v>1667.303267</v>
      </c>
      <c r="M108" s="1">
        <v>1856.6827</v>
      </c>
      <c r="N108" s="1">
        <v>1220.4565</v>
      </c>
      <c r="O108" s="1">
        <v>1838.7911</v>
      </c>
      <c r="P108" s="1">
        <v>936.5778</v>
      </c>
      <c r="Q108" s="1">
        <v>1299.1587</v>
      </c>
      <c r="R108" s="1">
        <v>2.4097</v>
      </c>
      <c r="S108" s="1">
        <v>0.2155</v>
      </c>
      <c r="T108" s="1">
        <v>20.1427</v>
      </c>
      <c r="U108" s="1">
        <v>-999.0</v>
      </c>
      <c r="V108" s="1">
        <v>4546.4136</v>
      </c>
      <c r="X108" s="13">
        <v>1856.6827</v>
      </c>
      <c r="Y108" s="1">
        <v>2609.7981</v>
      </c>
      <c r="Z108" s="1">
        <v>-999.0</v>
      </c>
      <c r="AA108" s="1">
        <v>-999.0</v>
      </c>
      <c r="AB108" s="1">
        <f t="shared" si="5"/>
        <v>-2160.510154</v>
      </c>
      <c r="AC108" s="1">
        <v>803.2988</v>
      </c>
      <c r="AD108" s="1">
        <v>0.0334</v>
      </c>
      <c r="AE108" s="1">
        <v>0.0334</v>
      </c>
      <c r="AF108" s="1">
        <v>0.0369</v>
      </c>
      <c r="AG108" s="1">
        <v>0.0369</v>
      </c>
      <c r="AH108" s="1">
        <v>-999.0</v>
      </c>
      <c r="AI108" s="1" t="str">
        <f t="shared" si="6"/>
        <v>#NUM!</v>
      </c>
      <c r="AJ108" s="1">
        <f t="shared" si="7"/>
        <v>0.8281333179</v>
      </c>
      <c r="AK108" s="1">
        <f t="shared" si="8"/>
        <v>0.1718666821</v>
      </c>
      <c r="AL108" s="1">
        <f t="shared" si="9"/>
        <v>0.7829554391</v>
      </c>
      <c r="AM108" s="1">
        <f t="shared" si="10"/>
        <v>0.2170445609</v>
      </c>
      <c r="AO108" s="1">
        <f t="shared" si="11"/>
        <v>-1619707.742</v>
      </c>
      <c r="AP108" s="1">
        <f t="shared" si="12"/>
        <v>-33.3666</v>
      </c>
      <c r="AQ108" s="1">
        <f t="shared" si="13"/>
        <v>-9.99</v>
      </c>
      <c r="AR108" s="1">
        <v>-999.0</v>
      </c>
      <c r="AT108" s="1">
        <f t="shared" si="14"/>
        <v>0.7935079395</v>
      </c>
      <c r="AU108" s="1">
        <f t="shared" si="15"/>
        <v>-1.587015879</v>
      </c>
      <c r="AV108" s="1">
        <f t="shared" si="16"/>
        <v>-0.1943374389</v>
      </c>
      <c r="AW108" s="1">
        <f t="shared" si="17"/>
        <v>0.7008488244</v>
      </c>
      <c r="AX108" s="1">
        <f t="shared" si="21"/>
        <v>-16.35886064</v>
      </c>
      <c r="AY108" s="1" t="str">
        <f t="shared" si="18"/>
        <v>SUB-HORIZONTAL</v>
      </c>
      <c r="AZ108" s="1" t="str">
        <f t="shared" si="19"/>
        <v>2</v>
      </c>
      <c r="BA108" s="1">
        <f t="shared" si="20"/>
        <v>1.3126</v>
      </c>
    </row>
    <row r="109" ht="15.75" customHeight="1">
      <c r="A109" s="1">
        <v>5582.9073</v>
      </c>
      <c r="B109" s="1">
        <v>1950.0</v>
      </c>
      <c r="C109" s="1">
        <v>1398.0919</v>
      </c>
      <c r="D109" s="1">
        <v>1949.991</v>
      </c>
      <c r="E109" s="1">
        <v>1449.2954</v>
      </c>
      <c r="F109" s="1">
        <v>1397.9821</v>
      </c>
      <c r="G109" s="1">
        <v>1396.2733</v>
      </c>
      <c r="H109" s="1">
        <v>1906.4534</v>
      </c>
      <c r="I109" s="1">
        <f t="shared" si="1"/>
        <v>1950.001969</v>
      </c>
      <c r="J109" s="1">
        <f t="shared" si="2"/>
        <v>9.566431549</v>
      </c>
      <c r="K109" s="1">
        <f t="shared" si="3"/>
        <v>0.5264896426</v>
      </c>
      <c r="L109" s="1">
        <f t="shared" si="4"/>
        <v>1755.131683</v>
      </c>
      <c r="M109" s="1">
        <v>1939.3599</v>
      </c>
      <c r="N109" s="1">
        <v>1354.8794</v>
      </c>
      <c r="O109" s="1">
        <v>1938.4679</v>
      </c>
      <c r="P109" s="1">
        <v>1075.1718</v>
      </c>
      <c r="Q109" s="1">
        <v>1526.2834</v>
      </c>
      <c r="R109" s="1">
        <v>2.404</v>
      </c>
      <c r="S109" s="1">
        <v>0.2092</v>
      </c>
      <c r="T109" s="1">
        <v>22.4818</v>
      </c>
      <c r="U109" s="1">
        <v>4.3539</v>
      </c>
      <c r="V109" s="1">
        <v>4328.8047</v>
      </c>
      <c r="X109" s="13">
        <v>1939.3599</v>
      </c>
      <c r="Y109" s="1">
        <v>2449.6892</v>
      </c>
      <c r="Z109" s="1">
        <v>0.159</v>
      </c>
      <c r="AA109" s="1">
        <v>342.0</v>
      </c>
      <c r="AB109" s="1">
        <f t="shared" si="5"/>
        <v>-1122.944314</v>
      </c>
      <c r="AC109" s="1">
        <v>-999.0</v>
      </c>
      <c r="AD109" s="1">
        <v>0.0311</v>
      </c>
      <c r="AE109" s="1">
        <v>0.0311</v>
      </c>
      <c r="AF109" s="1">
        <v>0.0318</v>
      </c>
      <c r="AG109" s="1">
        <v>0.0318</v>
      </c>
      <c r="AH109" s="1">
        <v>4.3539</v>
      </c>
      <c r="AI109" s="1">
        <f t="shared" si="6"/>
        <v>5.137555889</v>
      </c>
      <c r="AJ109" s="1">
        <f t="shared" si="7"/>
        <v>0.7323930918</v>
      </c>
      <c r="AK109" s="1">
        <f t="shared" si="8"/>
        <v>0.2676069082</v>
      </c>
      <c r="AL109" s="1">
        <f t="shared" si="9"/>
        <v>0.7169138974</v>
      </c>
      <c r="AM109" s="1">
        <f t="shared" si="10"/>
        <v>0.2830861026</v>
      </c>
      <c r="AO109" s="1">
        <f t="shared" si="11"/>
        <v>9.878353427</v>
      </c>
      <c r="AP109" s="1">
        <f t="shared" si="12"/>
        <v>0.0049449</v>
      </c>
      <c r="AQ109" s="1">
        <f t="shared" si="13"/>
        <v>0.00159</v>
      </c>
      <c r="AR109" s="1">
        <v>0.159</v>
      </c>
      <c r="AS109" s="1">
        <v>0.48</v>
      </c>
      <c r="AT109" s="1">
        <f t="shared" si="14"/>
        <v>0.4838534377</v>
      </c>
      <c r="AU109" s="1">
        <f t="shared" si="15"/>
        <v>-0.9677068754</v>
      </c>
      <c r="AV109" s="1">
        <f t="shared" si="16"/>
        <v>-0.3114601887</v>
      </c>
      <c r="AW109" s="1">
        <f t="shared" si="17"/>
        <v>0.800587835</v>
      </c>
      <c r="AX109" s="1">
        <f t="shared" si="21"/>
        <v>-10.39951055</v>
      </c>
      <c r="AY109" s="1" t="str">
        <f t="shared" si="18"/>
        <v>SUB-HORIZONTAL</v>
      </c>
      <c r="AZ109" s="1" t="str">
        <f t="shared" si="19"/>
        <v>2</v>
      </c>
      <c r="BA109" s="1">
        <f t="shared" si="20"/>
        <v>1.3066</v>
      </c>
    </row>
    <row r="110" ht="15.75" customHeight="1">
      <c r="A110" s="1">
        <v>5582.9835</v>
      </c>
      <c r="B110" s="1">
        <v>1950.0</v>
      </c>
      <c r="C110" s="1">
        <v>1567.1659</v>
      </c>
      <c r="D110" s="1">
        <v>1950.0</v>
      </c>
      <c r="E110" s="1">
        <v>1288.6343</v>
      </c>
      <c r="F110" s="1">
        <v>1264.4655</v>
      </c>
      <c r="G110" s="1">
        <v>1258.3981</v>
      </c>
      <c r="H110" s="1">
        <v>1930.9105</v>
      </c>
      <c r="I110" s="1">
        <f t="shared" si="1"/>
        <v>1950.001823</v>
      </c>
      <c r="J110" s="1">
        <f t="shared" si="2"/>
        <v>8.621792944</v>
      </c>
      <c r="K110" s="1">
        <f t="shared" si="3"/>
        <v>0.5716420221</v>
      </c>
      <c r="L110" s="1">
        <f t="shared" si="4"/>
        <v>1809.106267</v>
      </c>
      <c r="M110" s="1">
        <v>1949.9965</v>
      </c>
      <c r="N110" s="1">
        <v>1487.5476</v>
      </c>
      <c r="O110" s="1">
        <v>1949.9276</v>
      </c>
      <c r="P110" s="1">
        <v>1209.9734</v>
      </c>
      <c r="Q110" s="1">
        <v>1672.6998</v>
      </c>
      <c r="R110" s="1">
        <v>2.404</v>
      </c>
      <c r="S110" s="1">
        <v>0.2092</v>
      </c>
      <c r="T110" s="1">
        <v>22.4818</v>
      </c>
      <c r="U110" s="1">
        <v>4.3539</v>
      </c>
      <c r="V110" s="1">
        <v>4328.8047</v>
      </c>
      <c r="X110" s="13">
        <v>1949.9965</v>
      </c>
      <c r="Y110" s="1">
        <v>2449.6892</v>
      </c>
      <c r="Z110" s="1">
        <v>0.159</v>
      </c>
      <c r="AA110" s="1">
        <v>342.0</v>
      </c>
      <c r="AB110" s="1">
        <f t="shared" si="5"/>
        <v>-1122.944314</v>
      </c>
      <c r="AC110" s="1">
        <v>-999.0</v>
      </c>
      <c r="AD110" s="1">
        <v>0.0311</v>
      </c>
      <c r="AE110" s="1">
        <v>0.0311</v>
      </c>
      <c r="AF110" s="1">
        <v>0.0318</v>
      </c>
      <c r="AG110" s="1">
        <v>0.0318</v>
      </c>
      <c r="AH110" s="1">
        <v>4.3539</v>
      </c>
      <c r="AI110" s="1">
        <f t="shared" si="6"/>
        <v>5.137555889</v>
      </c>
      <c r="AJ110" s="1">
        <f t="shared" si="7"/>
        <v>0.6517122881</v>
      </c>
      <c r="AK110" s="1">
        <f t="shared" si="8"/>
        <v>0.3482877119</v>
      </c>
      <c r="AL110" s="1">
        <f t="shared" si="9"/>
        <v>0.6484438462</v>
      </c>
      <c r="AM110" s="1">
        <f t="shared" si="10"/>
        <v>0.3515561538</v>
      </c>
      <c r="AO110" s="1">
        <f t="shared" si="11"/>
        <v>10.29441644</v>
      </c>
      <c r="AP110" s="1">
        <f t="shared" si="12"/>
        <v>0.0049449</v>
      </c>
      <c r="AQ110" s="1">
        <f t="shared" si="13"/>
        <v>0.00159</v>
      </c>
      <c r="AR110" s="1">
        <v>0.159</v>
      </c>
      <c r="AS110" s="1">
        <v>0.3</v>
      </c>
      <c r="AT110" s="1">
        <f t="shared" si="14"/>
        <v>0.3049718177</v>
      </c>
      <c r="AU110" s="1">
        <f t="shared" si="15"/>
        <v>-0.6099436353</v>
      </c>
      <c r="AV110" s="1">
        <f t="shared" si="16"/>
        <v>-0.426510522</v>
      </c>
      <c r="AW110" s="1">
        <f t="shared" si="17"/>
        <v>0.8662751588</v>
      </c>
      <c r="AX110" s="1">
        <f t="shared" si="21"/>
        <v>-7.788676301</v>
      </c>
      <c r="AY110" s="1" t="str">
        <f t="shared" si="18"/>
        <v>SUB-HORIZONTAL</v>
      </c>
      <c r="AZ110" s="1" t="str">
        <f t="shared" si="19"/>
        <v>2</v>
      </c>
      <c r="BA110" s="1">
        <f t="shared" si="20"/>
        <v>1.3066</v>
      </c>
    </row>
    <row r="111" ht="15.75" customHeight="1">
      <c r="A111" s="1">
        <v>5583.0597</v>
      </c>
      <c r="B111" s="1">
        <v>1950.0</v>
      </c>
      <c r="C111" s="1">
        <v>1705.3448</v>
      </c>
      <c r="D111" s="1">
        <v>1950.0</v>
      </c>
      <c r="E111" s="1">
        <v>1161.6425</v>
      </c>
      <c r="F111" s="1">
        <v>1147.6313</v>
      </c>
      <c r="G111" s="1">
        <v>1144.0953</v>
      </c>
      <c r="H111" s="1">
        <v>1944.5005</v>
      </c>
      <c r="I111" s="1">
        <f t="shared" si="1"/>
        <v>1950.001723</v>
      </c>
      <c r="J111" s="1">
        <f t="shared" si="2"/>
        <v>7.838658358</v>
      </c>
      <c r="K111" s="1">
        <f t="shared" si="3"/>
        <v>0.5641790196</v>
      </c>
      <c r="L111" s="1">
        <f t="shared" si="4"/>
        <v>1851.5095</v>
      </c>
      <c r="M111" s="1">
        <v>1950.0</v>
      </c>
      <c r="N111" s="1">
        <v>1603.7122</v>
      </c>
      <c r="O111" s="1">
        <v>1950.0</v>
      </c>
      <c r="P111" s="1">
        <v>1332.0873</v>
      </c>
      <c r="Q111" s="1">
        <v>1775.7462</v>
      </c>
      <c r="R111" s="1">
        <v>2.4082</v>
      </c>
      <c r="S111" s="1">
        <v>0.2089</v>
      </c>
      <c r="T111" s="1">
        <v>27.7116</v>
      </c>
      <c r="U111" s="1">
        <v>-999.0</v>
      </c>
      <c r="V111" s="1">
        <v>4188.8999</v>
      </c>
      <c r="X111" s="13">
        <v>1950.0</v>
      </c>
      <c r="Y111" s="1">
        <v>2343.897</v>
      </c>
      <c r="Z111" s="1">
        <v>-999.0</v>
      </c>
      <c r="AA111" s="1">
        <v>-999.0</v>
      </c>
      <c r="AB111" s="1">
        <f t="shared" si="5"/>
        <v>-2162.123575</v>
      </c>
      <c r="AC111" s="1">
        <v>703.2303</v>
      </c>
      <c r="AD111" s="1">
        <v>0.0348</v>
      </c>
      <c r="AE111" s="1">
        <v>0.0348</v>
      </c>
      <c r="AF111" s="1">
        <v>0.0349</v>
      </c>
      <c r="AG111" s="1">
        <v>0.0285</v>
      </c>
      <c r="AH111" s="1">
        <v>-999.0</v>
      </c>
      <c r="AI111" s="1" t="str">
        <f t="shared" si="6"/>
        <v>#NUM!</v>
      </c>
      <c r="AJ111" s="1">
        <f t="shared" si="7"/>
        <v>0.5883749066</v>
      </c>
      <c r="AK111" s="1">
        <f t="shared" si="8"/>
        <v>0.4116250934</v>
      </c>
      <c r="AL111" s="1">
        <f t="shared" si="9"/>
        <v>0.5885288718</v>
      </c>
      <c r="AM111" s="1">
        <f t="shared" si="10"/>
        <v>0.4114711282</v>
      </c>
      <c r="AO111" s="1">
        <f t="shared" si="11"/>
        <v>-1857290.067</v>
      </c>
      <c r="AP111" s="1">
        <f t="shared" si="12"/>
        <v>-34.7652</v>
      </c>
      <c r="AQ111" s="1">
        <f t="shared" si="13"/>
        <v>-9.99</v>
      </c>
      <c r="AR111" s="1">
        <v>-999.0</v>
      </c>
      <c r="AT111" s="1">
        <f t="shared" si="14"/>
        <v>0.1869636571</v>
      </c>
      <c r="AU111" s="1">
        <f t="shared" si="15"/>
        <v>-0.3739273141</v>
      </c>
      <c r="AV111" s="1">
        <f t="shared" si="16"/>
        <v>-0.5334353831</v>
      </c>
      <c r="AW111" s="1">
        <f t="shared" si="17"/>
        <v>0.9132145762</v>
      </c>
      <c r="AX111" s="1">
        <f t="shared" si="21"/>
        <v>-6.407682384</v>
      </c>
      <c r="AY111" s="1" t="str">
        <f t="shared" si="18"/>
        <v>SUB-HORIZONTAL</v>
      </c>
      <c r="AZ111" s="1" t="str">
        <f t="shared" si="19"/>
        <v>2</v>
      </c>
      <c r="BA111" s="1">
        <f t="shared" si="20"/>
        <v>1.30855</v>
      </c>
    </row>
    <row r="112" ht="15.75" customHeight="1">
      <c r="A112" s="1">
        <v>5583.1359</v>
      </c>
      <c r="B112" s="1">
        <v>1950.0</v>
      </c>
      <c r="C112" s="1">
        <v>1793.8849</v>
      </c>
      <c r="D112" s="1">
        <v>1950.0</v>
      </c>
      <c r="E112" s="1">
        <v>1047.3472</v>
      </c>
      <c r="F112" s="1">
        <v>1038.7965</v>
      </c>
      <c r="G112" s="1">
        <v>1041.7142</v>
      </c>
      <c r="H112" s="1">
        <v>1949.3639</v>
      </c>
      <c r="I112" s="1">
        <f t="shared" si="1"/>
        <v>1950.00166</v>
      </c>
      <c r="J112" s="1">
        <f t="shared" si="2"/>
        <v>7.137204148</v>
      </c>
      <c r="K112" s="1">
        <f t="shared" si="3"/>
        <v>0.6048926368</v>
      </c>
      <c r="L112" s="1">
        <f t="shared" si="4"/>
        <v>1881.496467</v>
      </c>
      <c r="M112" s="1">
        <v>1950.0</v>
      </c>
      <c r="N112" s="1">
        <v>1695.0939</v>
      </c>
      <c r="O112" s="1">
        <v>1950.0</v>
      </c>
      <c r="P112" s="1">
        <v>1438.6704</v>
      </c>
      <c r="Q112" s="1">
        <v>1855.9045</v>
      </c>
      <c r="R112" s="1">
        <v>2.4082</v>
      </c>
      <c r="S112" s="1">
        <v>0.2089</v>
      </c>
      <c r="T112" s="1">
        <v>27.7116</v>
      </c>
      <c r="U112" s="1">
        <v>-999.0</v>
      </c>
      <c r="V112" s="1">
        <v>4188.8999</v>
      </c>
      <c r="X112" s="13">
        <v>1950.0</v>
      </c>
      <c r="Y112" s="1">
        <v>2343.897</v>
      </c>
      <c r="Z112" s="1">
        <v>-999.0</v>
      </c>
      <c r="AA112" s="1">
        <v>-999.0</v>
      </c>
      <c r="AB112" s="1">
        <f t="shared" si="5"/>
        <v>-2162.123575</v>
      </c>
      <c r="AC112" s="1">
        <v>703.2303</v>
      </c>
      <c r="AD112" s="1">
        <v>0.0348</v>
      </c>
      <c r="AE112" s="1">
        <v>0.0348</v>
      </c>
      <c r="AF112" s="1">
        <v>0.0349</v>
      </c>
      <c r="AG112" s="1">
        <v>0.0285</v>
      </c>
      <c r="AH112" s="1">
        <v>-999.0</v>
      </c>
      <c r="AI112" s="1" t="str">
        <f t="shared" si="6"/>
        <v>#NUM!</v>
      </c>
      <c r="AJ112" s="1">
        <f t="shared" si="7"/>
        <v>0.5343867299</v>
      </c>
      <c r="AK112" s="1">
        <f t="shared" si="8"/>
        <v>0.4656132701</v>
      </c>
      <c r="AL112" s="1">
        <f t="shared" si="9"/>
        <v>0.5327161538</v>
      </c>
      <c r="AM112" s="1">
        <f t="shared" si="10"/>
        <v>0.4672838462</v>
      </c>
      <c r="AO112" s="1">
        <f t="shared" si="11"/>
        <v>-1897249.1</v>
      </c>
      <c r="AP112" s="1">
        <f t="shared" si="12"/>
        <v>-34.7652</v>
      </c>
      <c r="AQ112" s="1">
        <f t="shared" si="13"/>
        <v>-9.99</v>
      </c>
      <c r="AR112" s="1">
        <v>-999.0</v>
      </c>
      <c r="AT112" s="1">
        <f t="shared" si="14"/>
        <v>0.09892405836</v>
      </c>
      <c r="AU112" s="1">
        <f t="shared" si="15"/>
        <v>-0.1978481167</v>
      </c>
      <c r="AV112" s="1">
        <f t="shared" si="16"/>
        <v>-0.6398827451</v>
      </c>
      <c r="AW112" s="1">
        <f t="shared" si="17"/>
        <v>0.9520564631</v>
      </c>
      <c r="AX112" s="1">
        <f t="shared" si="21"/>
        <v>-5.516223636</v>
      </c>
      <c r="AY112" s="1" t="str">
        <f t="shared" si="18"/>
        <v>SUB-HORIZONTAL</v>
      </c>
      <c r="AZ112" s="1" t="str">
        <f t="shared" si="19"/>
        <v>2</v>
      </c>
      <c r="BA112" s="1">
        <f t="shared" si="20"/>
        <v>1.30855</v>
      </c>
    </row>
    <row r="113" ht="15.75" customHeight="1">
      <c r="A113" s="1">
        <v>5583.2121</v>
      </c>
      <c r="B113" s="1">
        <v>1950.0</v>
      </c>
      <c r="C113" s="1">
        <v>1822.3361</v>
      </c>
      <c r="D113" s="1">
        <v>1950.0</v>
      </c>
      <c r="E113" s="1">
        <v>971.3132</v>
      </c>
      <c r="F113" s="1">
        <v>967.5668</v>
      </c>
      <c r="G113" s="1">
        <v>964.087</v>
      </c>
      <c r="H113" s="1">
        <v>1949.9999</v>
      </c>
      <c r="I113" s="1">
        <f t="shared" si="1"/>
        <v>1950.001629</v>
      </c>
      <c r="J113" s="1">
        <f t="shared" si="2"/>
        <v>6.605348891</v>
      </c>
      <c r="K113" s="1">
        <f t="shared" si="3"/>
        <v>0.5857116879</v>
      </c>
      <c r="L113" s="1">
        <f t="shared" si="4"/>
        <v>1897.21485</v>
      </c>
      <c r="M113" s="1">
        <v>1950.0</v>
      </c>
      <c r="N113" s="1">
        <v>1760.953</v>
      </c>
      <c r="O113" s="1">
        <v>1950.0</v>
      </c>
      <c r="P113" s="1">
        <v>1541.9169</v>
      </c>
      <c r="Q113" s="1">
        <v>1912.8177</v>
      </c>
      <c r="R113" s="1">
        <v>2.4246</v>
      </c>
      <c r="S113" s="1">
        <v>0.206</v>
      </c>
      <c r="T113" s="1">
        <v>31.9045</v>
      </c>
      <c r="U113" s="1">
        <v>4.8764</v>
      </c>
      <c r="V113" s="1">
        <v>4099.6406</v>
      </c>
      <c r="X113" s="13">
        <v>1950.0</v>
      </c>
      <c r="Y113" s="1">
        <v>2280.3704</v>
      </c>
      <c r="Z113" s="1">
        <v>0.138</v>
      </c>
      <c r="AA113" s="1">
        <v>9.14</v>
      </c>
      <c r="AB113" s="1">
        <f t="shared" si="5"/>
        <v>-1137.163485</v>
      </c>
      <c r="AC113" s="1">
        <v>612.8829</v>
      </c>
      <c r="AD113" s="1">
        <v>0.0393</v>
      </c>
      <c r="AE113" s="1">
        <v>0.0393</v>
      </c>
      <c r="AF113" s="1">
        <v>0.0393</v>
      </c>
      <c r="AG113" s="1">
        <v>0.0279</v>
      </c>
      <c r="AH113" s="1">
        <v>4.8764</v>
      </c>
      <c r="AI113" s="1">
        <f t="shared" si="6"/>
        <v>5.827839908</v>
      </c>
      <c r="AJ113" s="1">
        <f t="shared" si="7"/>
        <v>0.4944036151</v>
      </c>
      <c r="AK113" s="1">
        <f t="shared" si="8"/>
        <v>0.5055963849</v>
      </c>
      <c r="AL113" s="1">
        <f t="shared" si="9"/>
        <v>0.4961881026</v>
      </c>
      <c r="AM113" s="1">
        <f t="shared" si="10"/>
        <v>0.5038118974</v>
      </c>
      <c r="AO113" s="1">
        <f t="shared" si="11"/>
        <v>6.83119912</v>
      </c>
      <c r="AP113" s="1">
        <f t="shared" si="12"/>
        <v>0.0054234</v>
      </c>
      <c r="AQ113" s="1">
        <f t="shared" si="13"/>
        <v>0.00138</v>
      </c>
      <c r="AR113" s="1">
        <v>0.138</v>
      </c>
      <c r="AS113" s="1">
        <v>0.03</v>
      </c>
      <c r="AT113" s="1">
        <f t="shared" si="14"/>
        <v>0.03850797994</v>
      </c>
      <c r="AU113" s="1">
        <f t="shared" si="15"/>
        <v>-0.07701595989</v>
      </c>
      <c r="AV113" s="1">
        <f t="shared" si="16"/>
        <v>-0.7152291604</v>
      </c>
      <c r="AW113" s="1">
        <f t="shared" si="17"/>
        <v>0.9809322042</v>
      </c>
      <c r="AX113" s="1">
        <f t="shared" si="21"/>
        <v>-5.057387484</v>
      </c>
      <c r="AY113" s="1" t="str">
        <f t="shared" si="18"/>
        <v>SUB-HORIZONTAL</v>
      </c>
      <c r="AZ113" s="1" t="str">
        <f t="shared" si="19"/>
        <v>2</v>
      </c>
      <c r="BA113" s="1">
        <f t="shared" si="20"/>
        <v>1.3153</v>
      </c>
    </row>
    <row r="114" ht="15.75" customHeight="1">
      <c r="A114" s="1">
        <v>5583.2883</v>
      </c>
      <c r="B114" s="1">
        <v>1950.0</v>
      </c>
      <c r="C114" s="1">
        <v>1791.5626</v>
      </c>
      <c r="D114" s="1">
        <v>1950.0</v>
      </c>
      <c r="E114" s="1">
        <v>918.4639</v>
      </c>
      <c r="F114" s="1">
        <v>918.4962</v>
      </c>
      <c r="G114" s="1">
        <v>910.6187</v>
      </c>
      <c r="H114" s="1">
        <v>1950.0</v>
      </c>
      <c r="I114" s="1">
        <f t="shared" si="1"/>
        <v>1950.001626</v>
      </c>
      <c r="J114" s="1">
        <f t="shared" si="2"/>
        <v>6.239016001</v>
      </c>
      <c r="K114" s="1">
        <f t="shared" si="3"/>
        <v>0.6104913501</v>
      </c>
      <c r="L114" s="1">
        <f t="shared" si="4"/>
        <v>1898.984617</v>
      </c>
      <c r="M114" s="1">
        <v>1950.0</v>
      </c>
      <c r="N114" s="1">
        <v>1802.3451</v>
      </c>
      <c r="O114" s="1">
        <v>1950.0</v>
      </c>
      <c r="P114" s="1">
        <v>1644.5336</v>
      </c>
      <c r="Q114" s="1">
        <v>1941.3616</v>
      </c>
      <c r="R114" s="1">
        <v>2.4246</v>
      </c>
      <c r="S114" s="1">
        <v>0.206</v>
      </c>
      <c r="T114" s="1">
        <v>31.9045</v>
      </c>
      <c r="U114" s="1">
        <v>4.8764</v>
      </c>
      <c r="V114" s="1">
        <v>4099.6406</v>
      </c>
      <c r="X114" s="13">
        <v>1950.0</v>
      </c>
      <c r="Y114" s="1">
        <v>2280.3704</v>
      </c>
      <c r="Z114" s="1">
        <v>0.138</v>
      </c>
      <c r="AA114" s="1">
        <v>9.14</v>
      </c>
      <c r="AB114" s="1">
        <f t="shared" si="5"/>
        <v>-1137.163485</v>
      </c>
      <c r="AC114" s="1">
        <v>612.8829</v>
      </c>
      <c r="AD114" s="1">
        <v>0.0393</v>
      </c>
      <c r="AE114" s="1">
        <v>0.0393</v>
      </c>
      <c r="AF114" s="1">
        <v>0.0393</v>
      </c>
      <c r="AG114" s="1">
        <v>0.0279</v>
      </c>
      <c r="AH114" s="1">
        <v>4.8764</v>
      </c>
      <c r="AI114" s="1">
        <f t="shared" si="6"/>
        <v>5.827839908</v>
      </c>
      <c r="AJ114" s="1">
        <f t="shared" si="7"/>
        <v>0.4669839487</v>
      </c>
      <c r="AK114" s="1">
        <f t="shared" si="8"/>
        <v>0.5330160513</v>
      </c>
      <c r="AL114" s="1">
        <f t="shared" si="9"/>
        <v>0.4710236923</v>
      </c>
      <c r="AM114" s="1">
        <f t="shared" si="10"/>
        <v>0.5289763077</v>
      </c>
      <c r="AO114" s="1">
        <f t="shared" si="11"/>
        <v>6.881677574</v>
      </c>
      <c r="AP114" s="1">
        <f t="shared" si="12"/>
        <v>0.0054234</v>
      </c>
      <c r="AQ114" s="1">
        <f t="shared" si="13"/>
        <v>0.00138</v>
      </c>
      <c r="AR114" s="1">
        <v>0.138</v>
      </c>
      <c r="AS114" s="1">
        <v>0.008</v>
      </c>
      <c r="AT114" s="1">
        <f t="shared" si="14"/>
        <v>0.008881269328</v>
      </c>
      <c r="AU114" s="1">
        <f t="shared" si="15"/>
        <v>-0.01776253866</v>
      </c>
      <c r="AV114" s="1">
        <f t="shared" si="16"/>
        <v>-0.770752327</v>
      </c>
      <c r="AW114" s="1">
        <f t="shared" si="17"/>
        <v>0.9955700513</v>
      </c>
      <c r="AX114" s="1">
        <f t="shared" si="21"/>
        <v>-4.781841091</v>
      </c>
      <c r="AY114" s="1" t="str">
        <f t="shared" si="18"/>
        <v>SUB-HORIZONTAL</v>
      </c>
      <c r="AZ114" s="1" t="str">
        <f t="shared" si="19"/>
        <v>2</v>
      </c>
      <c r="BA114" s="1">
        <f t="shared" si="20"/>
        <v>1.3153</v>
      </c>
    </row>
    <row r="115" ht="15.75" customHeight="1">
      <c r="A115" s="1">
        <v>5583.3645</v>
      </c>
      <c r="B115" s="1">
        <v>1950.0</v>
      </c>
      <c r="C115" s="1">
        <v>1710.8855</v>
      </c>
      <c r="D115" s="1">
        <v>1950.0</v>
      </c>
      <c r="E115" s="1">
        <v>860.1507</v>
      </c>
      <c r="F115" s="1">
        <v>862.6205</v>
      </c>
      <c r="G115" s="1">
        <v>857.003</v>
      </c>
      <c r="H115" s="1">
        <v>1950.0</v>
      </c>
      <c r="I115" s="1">
        <f t="shared" si="1"/>
        <v>1950.001646</v>
      </c>
      <c r="J115" s="1">
        <f t="shared" si="2"/>
        <v>5.871673215</v>
      </c>
      <c r="K115" s="1">
        <f t="shared" si="3"/>
        <v>0.6121447922</v>
      </c>
      <c r="L115" s="1">
        <f t="shared" si="4"/>
        <v>1888.711317</v>
      </c>
      <c r="M115" s="1">
        <v>1950.0</v>
      </c>
      <c r="N115" s="1">
        <v>1821.3824</v>
      </c>
      <c r="O115" s="1">
        <v>1950.0</v>
      </c>
      <c r="P115" s="1">
        <v>1754.1588</v>
      </c>
      <c r="Q115" s="1">
        <v>1949.1624</v>
      </c>
      <c r="R115" s="1">
        <v>2.4474</v>
      </c>
      <c r="S115" s="1">
        <v>0.2107</v>
      </c>
      <c r="T115" s="1">
        <v>31.9571</v>
      </c>
      <c r="U115" s="1">
        <v>-999.0</v>
      </c>
      <c r="V115" s="1">
        <v>4092.3362</v>
      </c>
      <c r="X115" s="13">
        <v>1950.0</v>
      </c>
      <c r="Y115" s="1">
        <v>2270.2898</v>
      </c>
      <c r="Z115" s="1">
        <v>-999.0</v>
      </c>
      <c r="AA115" s="1">
        <v>-999.0</v>
      </c>
      <c r="AB115" s="1">
        <f t="shared" si="5"/>
        <v>-2183.033591</v>
      </c>
      <c r="AC115" s="1">
        <v>582.3699</v>
      </c>
      <c r="AD115" s="1">
        <v>0.0416</v>
      </c>
      <c r="AE115" s="1">
        <v>0.0416</v>
      </c>
      <c r="AF115" s="1">
        <v>0.0416</v>
      </c>
      <c r="AG115" s="1">
        <v>0.0279</v>
      </c>
      <c r="AH115" s="1">
        <v>-999.0</v>
      </c>
      <c r="AI115" s="1" t="str">
        <f t="shared" si="6"/>
        <v>#NUM!</v>
      </c>
      <c r="AJ115" s="1">
        <f t="shared" si="7"/>
        <v>0.4394887179</v>
      </c>
      <c r="AK115" s="1">
        <f t="shared" si="8"/>
        <v>0.5605112821</v>
      </c>
      <c r="AL115" s="1">
        <f t="shared" si="9"/>
        <v>0.4423694872</v>
      </c>
      <c r="AM115" s="1">
        <f t="shared" si="10"/>
        <v>0.5576305128</v>
      </c>
      <c r="AO115" s="1">
        <f t="shared" si="11"/>
        <v>-1943738.303</v>
      </c>
      <c r="AP115" s="1">
        <f t="shared" si="12"/>
        <v>-41.5584</v>
      </c>
      <c r="AQ115" s="1">
        <f t="shared" si="13"/>
        <v>-9.99</v>
      </c>
      <c r="AR115" s="1">
        <v>-999.0</v>
      </c>
      <c r="AT115" s="1">
        <f t="shared" si="14"/>
        <v>0.0008609493389</v>
      </c>
      <c r="AU115" s="1">
        <f t="shared" si="15"/>
        <v>-0.001721898678</v>
      </c>
      <c r="AV115" s="1">
        <f t="shared" si="16"/>
        <v>-0.8384051706</v>
      </c>
      <c r="AW115" s="1">
        <f t="shared" si="17"/>
        <v>0.9995704615</v>
      </c>
      <c r="AX115" s="1">
        <f t="shared" si="21"/>
        <v>-4.500346615</v>
      </c>
      <c r="AY115" s="1" t="str">
        <f t="shared" si="18"/>
        <v>SUB-HORIZONTAL</v>
      </c>
      <c r="AZ115" s="1" t="str">
        <f t="shared" si="19"/>
        <v>2</v>
      </c>
      <c r="BA115" s="1">
        <f t="shared" si="20"/>
        <v>1.32905</v>
      </c>
    </row>
    <row r="116" ht="15.75" customHeight="1">
      <c r="A116" s="1">
        <v>5583.4407</v>
      </c>
      <c r="B116" s="1">
        <v>1950.0</v>
      </c>
      <c r="C116" s="1">
        <v>1600.5769</v>
      </c>
      <c r="D116" s="1">
        <v>1950.0</v>
      </c>
      <c r="E116" s="1">
        <v>832.3177</v>
      </c>
      <c r="F116" s="1">
        <v>837.3654</v>
      </c>
      <c r="G116" s="1">
        <v>828.1232</v>
      </c>
      <c r="H116" s="1">
        <v>1950.0</v>
      </c>
      <c r="I116" s="1">
        <f t="shared" si="1"/>
        <v>1950.001687</v>
      </c>
      <c r="J116" s="1">
        <f t="shared" si="2"/>
        <v>5.673806057</v>
      </c>
      <c r="K116" s="1">
        <f t="shared" si="3"/>
        <v>0.6270321828</v>
      </c>
      <c r="L116" s="1">
        <f t="shared" si="4"/>
        <v>1870.317967</v>
      </c>
      <c r="M116" s="1">
        <v>1950.0</v>
      </c>
      <c r="N116" s="1">
        <v>1821.3309</v>
      </c>
      <c r="O116" s="1">
        <v>1950.0</v>
      </c>
      <c r="P116" s="1">
        <v>1831.6625</v>
      </c>
      <c r="Q116" s="1">
        <v>1949.9998</v>
      </c>
      <c r="R116" s="1">
        <v>2.4474</v>
      </c>
      <c r="S116" s="1">
        <v>0.2107</v>
      </c>
      <c r="T116" s="1">
        <v>31.9571</v>
      </c>
      <c r="U116" s="1">
        <v>-999.0</v>
      </c>
      <c r="V116" s="1">
        <v>4092.3362</v>
      </c>
      <c r="X116" s="13">
        <v>1950.0</v>
      </c>
      <c r="Y116" s="1">
        <v>2270.2898</v>
      </c>
      <c r="Z116" s="1">
        <v>-999.0</v>
      </c>
      <c r="AA116" s="1">
        <v>-999.0</v>
      </c>
      <c r="AB116" s="1">
        <f t="shared" si="5"/>
        <v>-2183.033591</v>
      </c>
      <c r="AC116" s="1">
        <v>582.3699</v>
      </c>
      <c r="AD116" s="1">
        <v>0.0416</v>
      </c>
      <c r="AE116" s="1">
        <v>0.0416</v>
      </c>
      <c r="AF116" s="1">
        <v>0.0416</v>
      </c>
      <c r="AG116" s="1">
        <v>0.0279</v>
      </c>
      <c r="AH116" s="1">
        <v>-999.0</v>
      </c>
      <c r="AI116" s="1" t="str">
        <f t="shared" si="6"/>
        <v>#NUM!</v>
      </c>
      <c r="AJ116" s="1">
        <f t="shared" si="7"/>
        <v>0.4246785641</v>
      </c>
      <c r="AK116" s="1">
        <f t="shared" si="8"/>
        <v>0.5753214359</v>
      </c>
      <c r="AL116" s="1">
        <f t="shared" si="9"/>
        <v>0.4294181538</v>
      </c>
      <c r="AM116" s="1">
        <f t="shared" si="10"/>
        <v>0.5705818462</v>
      </c>
      <c r="AO116" s="1">
        <f t="shared" si="11"/>
        <v>-1944155.748</v>
      </c>
      <c r="AP116" s="1">
        <f t="shared" si="12"/>
        <v>-41.5584</v>
      </c>
      <c r="AQ116" s="1">
        <f t="shared" si="13"/>
        <v>-9.99</v>
      </c>
      <c r="AR116" s="1">
        <v>-999.0</v>
      </c>
      <c r="AT116" s="1">
        <f t="shared" si="14"/>
        <v>0.000001935017376</v>
      </c>
      <c r="AU116" s="1">
        <f t="shared" si="15"/>
        <v>-0.000003870034751</v>
      </c>
      <c r="AV116" s="1">
        <f t="shared" si="16"/>
        <v>-0.8707184553</v>
      </c>
      <c r="AW116" s="1">
        <f t="shared" si="17"/>
        <v>0.9999998974</v>
      </c>
      <c r="AX116" s="1">
        <f t="shared" si="21"/>
        <v>-4.383026839</v>
      </c>
      <c r="AY116" s="1" t="str">
        <f t="shared" si="18"/>
        <v>SUB-HORIZONTAL</v>
      </c>
      <c r="AZ116" s="1" t="str">
        <f t="shared" si="19"/>
        <v>2</v>
      </c>
      <c r="BA116" s="1">
        <f t="shared" si="20"/>
        <v>1.32905</v>
      </c>
    </row>
    <row r="117" ht="15.75" customHeight="1">
      <c r="A117" s="1">
        <v>5583.5169</v>
      </c>
      <c r="B117" s="1">
        <v>1950.0</v>
      </c>
      <c r="C117" s="1">
        <v>1486.1318</v>
      </c>
      <c r="D117" s="1">
        <v>1950.0</v>
      </c>
      <c r="E117" s="1">
        <v>809.4394</v>
      </c>
      <c r="F117" s="1">
        <v>816.658</v>
      </c>
      <c r="G117" s="1">
        <v>807.5306</v>
      </c>
      <c r="H117" s="1">
        <v>1942.9189</v>
      </c>
      <c r="I117" s="1">
        <f t="shared" si="1"/>
        <v>1950.001739</v>
      </c>
      <c r="J117" s="1">
        <f t="shared" si="2"/>
        <v>5.532717849</v>
      </c>
      <c r="K117" s="1">
        <f t="shared" si="3"/>
        <v>0.6175749876</v>
      </c>
      <c r="L117" s="1">
        <f t="shared" si="4"/>
        <v>1848.676717</v>
      </c>
      <c r="M117" s="1">
        <v>1950.0</v>
      </c>
      <c r="N117" s="1">
        <v>1805.9285</v>
      </c>
      <c r="O117" s="1">
        <v>1950.0</v>
      </c>
      <c r="P117" s="1">
        <v>1882.2762</v>
      </c>
      <c r="Q117" s="1">
        <v>1950.0</v>
      </c>
      <c r="R117" s="1">
        <v>2.4575</v>
      </c>
      <c r="S117" s="1">
        <v>0.2138</v>
      </c>
      <c r="T117" s="1">
        <v>28.8058</v>
      </c>
      <c r="U117" s="1">
        <v>4.7932</v>
      </c>
      <c r="V117" s="1">
        <v>4149.6416</v>
      </c>
      <c r="X117" s="13">
        <v>1950.0</v>
      </c>
      <c r="Y117" s="1">
        <v>2276.2642</v>
      </c>
      <c r="Z117" s="1">
        <v>0.141</v>
      </c>
      <c r="AA117" s="1">
        <v>18.9</v>
      </c>
      <c r="AB117" s="1">
        <f t="shared" si="5"/>
        <v>-1153.241336</v>
      </c>
      <c r="AC117" s="1">
        <v>480.4535</v>
      </c>
      <c r="AD117" s="1">
        <v>0.0436</v>
      </c>
      <c r="AE117" s="1">
        <v>0.0436</v>
      </c>
      <c r="AF117" s="1">
        <v>0.0436</v>
      </c>
      <c r="AG117" s="1">
        <v>0.0279</v>
      </c>
      <c r="AH117" s="1">
        <v>4.7932</v>
      </c>
      <c r="AI117" s="1">
        <f t="shared" si="6"/>
        <v>5.71735277</v>
      </c>
      <c r="AJ117" s="1">
        <f t="shared" si="7"/>
        <v>0.4156275385</v>
      </c>
      <c r="AK117" s="1">
        <f t="shared" si="8"/>
        <v>0.5843724615</v>
      </c>
      <c r="AL117" s="1">
        <f t="shared" si="9"/>
        <v>0.4187989744</v>
      </c>
      <c r="AM117" s="1">
        <f t="shared" si="10"/>
        <v>0.5812010256</v>
      </c>
      <c r="AO117" s="1">
        <f t="shared" si="11"/>
        <v>7.408079284</v>
      </c>
      <c r="AP117" s="1">
        <f t="shared" si="12"/>
        <v>0.0061476</v>
      </c>
      <c r="AQ117" s="1">
        <f t="shared" si="13"/>
        <v>0.00141</v>
      </c>
      <c r="AR117" s="1">
        <v>0.141</v>
      </c>
      <c r="AT117" s="1">
        <f t="shared" si="14"/>
        <v>0.000001777560322</v>
      </c>
      <c r="AU117" s="1">
        <f t="shared" si="15"/>
        <v>-0.000003555120644</v>
      </c>
      <c r="AV117" s="1">
        <f t="shared" si="16"/>
        <v>-0.8941112519</v>
      </c>
      <c r="AW117" s="1">
        <f t="shared" si="17"/>
        <v>1.003644568</v>
      </c>
      <c r="AX117" s="1">
        <f t="shared" si="21"/>
        <v>-4.304010598</v>
      </c>
      <c r="AY117" s="1" t="str">
        <f t="shared" si="18"/>
        <v>SUB-HORIZONTAL</v>
      </c>
      <c r="AZ117" s="1" t="str">
        <f t="shared" si="19"/>
        <v>2</v>
      </c>
      <c r="BA117" s="1">
        <f t="shared" si="20"/>
        <v>1.33565</v>
      </c>
    </row>
    <row r="118" ht="15.75" customHeight="1">
      <c r="A118" s="1">
        <v>5583.5931</v>
      </c>
      <c r="B118" s="1">
        <v>1950.0</v>
      </c>
      <c r="C118" s="1">
        <v>1340.4679</v>
      </c>
      <c r="D118" s="1">
        <v>1800.3269</v>
      </c>
      <c r="E118" s="1">
        <v>754.5225</v>
      </c>
      <c r="F118" s="1">
        <v>761.9662</v>
      </c>
      <c r="G118" s="1">
        <v>756.8547</v>
      </c>
      <c r="H118" s="1">
        <v>1929.6539</v>
      </c>
      <c r="I118" s="1">
        <f t="shared" si="1"/>
        <v>1950.001821</v>
      </c>
      <c r="J118" s="1">
        <f t="shared" si="2"/>
        <v>5.185516818</v>
      </c>
      <c r="K118" s="1">
        <f t="shared" si="3"/>
        <v>0.6457214636</v>
      </c>
      <c r="L118" s="1">
        <f t="shared" si="4"/>
        <v>1795.005733</v>
      </c>
      <c r="M118" s="1">
        <v>1950.0</v>
      </c>
      <c r="N118" s="1">
        <v>1779.2396</v>
      </c>
      <c r="O118" s="1">
        <v>1950.0</v>
      </c>
      <c r="P118" s="1">
        <v>1924.2114</v>
      </c>
      <c r="Q118" s="1">
        <v>1950.0</v>
      </c>
      <c r="R118" s="1">
        <v>2.4575</v>
      </c>
      <c r="S118" s="1">
        <v>0.2138</v>
      </c>
      <c r="T118" s="1">
        <v>28.8058</v>
      </c>
      <c r="U118" s="1">
        <v>4.7932</v>
      </c>
      <c r="V118" s="1">
        <v>4149.6416</v>
      </c>
      <c r="X118" s="13">
        <v>1950.0</v>
      </c>
      <c r="Y118" s="1">
        <v>2276.2642</v>
      </c>
      <c r="Z118" s="1">
        <v>0.141</v>
      </c>
      <c r="AA118" s="1">
        <v>18.9</v>
      </c>
      <c r="AB118" s="1">
        <f t="shared" si="5"/>
        <v>-1153.241336</v>
      </c>
      <c r="AC118" s="1">
        <v>480.4535</v>
      </c>
      <c r="AD118" s="1">
        <v>0.0436</v>
      </c>
      <c r="AE118" s="1">
        <v>0.0436</v>
      </c>
      <c r="AF118" s="1">
        <v>0.0436</v>
      </c>
      <c r="AG118" s="1">
        <v>0.0279</v>
      </c>
      <c r="AH118" s="1">
        <v>4.7932</v>
      </c>
      <c r="AI118" s="1">
        <f t="shared" si="6"/>
        <v>5.71735277</v>
      </c>
      <c r="AJ118" s="1">
        <f t="shared" si="7"/>
        <v>0.3922230303</v>
      </c>
      <c r="AK118" s="1">
        <f t="shared" si="8"/>
        <v>0.6077769697</v>
      </c>
      <c r="AL118" s="1">
        <f t="shared" si="9"/>
        <v>0.3907518974</v>
      </c>
      <c r="AM118" s="1">
        <f t="shared" si="10"/>
        <v>0.6092481026</v>
      </c>
      <c r="AO118" s="1">
        <f t="shared" si="11"/>
        <v>7.408079284</v>
      </c>
      <c r="AP118" s="1">
        <f t="shared" si="12"/>
        <v>0.0061476</v>
      </c>
      <c r="AQ118" s="1">
        <f t="shared" si="13"/>
        <v>0.00141</v>
      </c>
      <c r="AR118" s="1">
        <v>0.141</v>
      </c>
      <c r="AT118" s="1">
        <f t="shared" si="14"/>
        <v>0.000001848066945</v>
      </c>
      <c r="AU118" s="1">
        <f t="shared" si="15"/>
        <v>-0.000003696133889</v>
      </c>
      <c r="AV118" s="1">
        <f t="shared" si="16"/>
        <v>-0.962984155</v>
      </c>
      <c r="AW118" s="1">
        <f t="shared" si="17"/>
        <v>1.010543912</v>
      </c>
      <c r="AX118" s="1">
        <f t="shared" si="21"/>
        <v>-4.096310399</v>
      </c>
      <c r="AY118" s="1" t="str">
        <f t="shared" si="18"/>
        <v>SUB-HORIZONTAL</v>
      </c>
      <c r="AZ118" s="1" t="str">
        <f t="shared" si="19"/>
        <v>2</v>
      </c>
      <c r="BA118" s="1">
        <f t="shared" si="20"/>
        <v>1.33565</v>
      </c>
    </row>
    <row r="119" ht="15.75" customHeight="1">
      <c r="A119" s="1">
        <v>5583.6693</v>
      </c>
      <c r="B119" s="1">
        <v>1950.0</v>
      </c>
      <c r="C119" s="1">
        <v>1281.3265</v>
      </c>
      <c r="D119" s="1">
        <v>1828.9279</v>
      </c>
      <c r="E119" s="1">
        <v>720.4268</v>
      </c>
      <c r="F119" s="1">
        <v>727.886</v>
      </c>
      <c r="G119" s="1">
        <v>725.2305</v>
      </c>
      <c r="H119" s="1">
        <v>1913.8644</v>
      </c>
      <c r="I119" s="1">
        <f t="shared" si="1"/>
        <v>1950.001866</v>
      </c>
      <c r="J119" s="1">
        <f t="shared" si="2"/>
        <v>4.968846669</v>
      </c>
      <c r="K119" s="1">
        <f t="shared" si="3"/>
        <v>0.654409546</v>
      </c>
      <c r="L119" s="1">
        <f t="shared" si="4"/>
        <v>1784.2992</v>
      </c>
      <c r="M119" s="1">
        <v>1950.0</v>
      </c>
      <c r="N119" s="1">
        <v>1745.5408</v>
      </c>
      <c r="O119" s="1">
        <v>1950.0</v>
      </c>
      <c r="P119" s="1">
        <v>1945.0414</v>
      </c>
      <c r="Q119" s="1">
        <v>1950.0</v>
      </c>
      <c r="R119" s="1">
        <v>2.4457</v>
      </c>
      <c r="S119" s="1">
        <v>0.21</v>
      </c>
      <c r="T119" s="1">
        <v>24.7323</v>
      </c>
      <c r="U119" s="1">
        <v>-999.0</v>
      </c>
      <c r="V119" s="1">
        <v>4123.1909</v>
      </c>
      <c r="X119" s="13">
        <v>1950.0</v>
      </c>
      <c r="Y119" s="1">
        <v>2260.4485</v>
      </c>
      <c r="Z119" s="1">
        <v>-999.0</v>
      </c>
      <c r="AA119" s="1">
        <v>-999.0</v>
      </c>
      <c r="AB119" s="1">
        <f t="shared" si="5"/>
        <v>-2174.741214</v>
      </c>
      <c r="AC119" s="1">
        <v>-999.0</v>
      </c>
      <c r="AD119" s="1">
        <v>0.0446</v>
      </c>
      <c r="AE119" s="1">
        <v>0.0446</v>
      </c>
      <c r="AF119" s="1">
        <v>0.0446</v>
      </c>
      <c r="AG119" s="1">
        <v>0.0279</v>
      </c>
      <c r="AH119" s="1">
        <v>-999.0</v>
      </c>
      <c r="AI119" s="1" t="str">
        <f t="shared" si="6"/>
        <v>#NUM!</v>
      </c>
      <c r="AJ119" s="1">
        <f t="shared" si="7"/>
        <v>0.3789351534</v>
      </c>
      <c r="AK119" s="1">
        <f t="shared" si="8"/>
        <v>0.6210648466</v>
      </c>
      <c r="AL119" s="1">
        <f t="shared" si="9"/>
        <v>0.3732748718</v>
      </c>
      <c r="AM119" s="1">
        <f t="shared" si="10"/>
        <v>0.6267251282</v>
      </c>
      <c r="AO119" s="1">
        <f t="shared" si="11"/>
        <v>-1944155.848</v>
      </c>
      <c r="AP119" s="1">
        <f t="shared" si="12"/>
        <v>-44.5554</v>
      </c>
      <c r="AQ119" s="1">
        <f t="shared" si="13"/>
        <v>-9.99</v>
      </c>
      <c r="AR119" s="1">
        <v>-999.0</v>
      </c>
      <c r="AT119" s="1">
        <f t="shared" si="14"/>
        <v>0.000001878528899</v>
      </c>
      <c r="AU119" s="1">
        <f t="shared" si="15"/>
        <v>-0.000003757057797</v>
      </c>
      <c r="AV119" s="1">
        <f t="shared" si="16"/>
        <v>-1.004822877</v>
      </c>
      <c r="AW119" s="1">
        <f t="shared" si="17"/>
        <v>1.018880961</v>
      </c>
      <c r="AX119" s="1">
        <f t="shared" si="21"/>
        <v>-3.985763988</v>
      </c>
      <c r="AY119" s="1" t="str">
        <f t="shared" si="18"/>
        <v>SUB-HORIZONTAL</v>
      </c>
      <c r="AZ119" s="1" t="str">
        <f t="shared" si="19"/>
        <v>2</v>
      </c>
      <c r="BA119" s="1">
        <f t="shared" si="20"/>
        <v>1.32785</v>
      </c>
    </row>
    <row r="120" ht="15.75" customHeight="1">
      <c r="A120" s="1">
        <v>5583.7455</v>
      </c>
      <c r="B120" s="1">
        <v>1950.0</v>
      </c>
      <c r="C120" s="1">
        <v>1239.4127</v>
      </c>
      <c r="D120" s="1">
        <v>1894.3281</v>
      </c>
      <c r="E120" s="1">
        <v>782.345</v>
      </c>
      <c r="F120" s="1">
        <v>793.607</v>
      </c>
      <c r="G120" s="1">
        <v>792.4294</v>
      </c>
      <c r="H120" s="1">
        <v>1900.5077</v>
      </c>
      <c r="I120" s="1">
        <f t="shared" si="1"/>
        <v>1950.001905</v>
      </c>
      <c r="J120" s="1">
        <f t="shared" si="2"/>
        <v>5.429253437</v>
      </c>
      <c r="K120" s="1">
        <f t="shared" si="3"/>
        <v>0.6159250263</v>
      </c>
      <c r="L120" s="1">
        <f t="shared" si="4"/>
        <v>1782.125433</v>
      </c>
      <c r="M120" s="1">
        <v>1950.0</v>
      </c>
      <c r="N120" s="1">
        <v>1709.0118</v>
      </c>
      <c r="O120" s="1">
        <v>1950.0</v>
      </c>
      <c r="P120" s="1">
        <v>1949.6449</v>
      </c>
      <c r="Q120" s="1">
        <v>1950.0</v>
      </c>
      <c r="R120" s="1">
        <v>2.4457</v>
      </c>
      <c r="S120" s="1">
        <v>0.21</v>
      </c>
      <c r="T120" s="1">
        <v>24.7323</v>
      </c>
      <c r="U120" s="1">
        <v>-999.0</v>
      </c>
      <c r="V120" s="1">
        <v>4123.1909</v>
      </c>
      <c r="X120" s="13">
        <v>1950.0</v>
      </c>
      <c r="Y120" s="1">
        <v>2260.4485</v>
      </c>
      <c r="Z120" s="1">
        <v>-999.0</v>
      </c>
      <c r="AA120" s="1">
        <v>-999.0</v>
      </c>
      <c r="AB120" s="1">
        <f t="shared" si="5"/>
        <v>-2174.741214</v>
      </c>
      <c r="AC120" s="1">
        <v>-999.0</v>
      </c>
      <c r="AD120" s="1">
        <v>0.0446</v>
      </c>
      <c r="AE120" s="1">
        <v>0.0446</v>
      </c>
      <c r="AF120" s="1">
        <v>0.0446</v>
      </c>
      <c r="AG120" s="1">
        <v>0.0279</v>
      </c>
      <c r="AH120" s="1">
        <v>-999.0</v>
      </c>
      <c r="AI120" s="1" t="str">
        <f t="shared" si="6"/>
        <v>#NUM!</v>
      </c>
      <c r="AJ120" s="1">
        <f t="shared" si="7"/>
        <v>0.41695669</v>
      </c>
      <c r="AK120" s="1">
        <f t="shared" si="8"/>
        <v>0.58304331</v>
      </c>
      <c r="AL120" s="1">
        <f t="shared" si="9"/>
        <v>0.4069779487</v>
      </c>
      <c r="AM120" s="1">
        <f t="shared" si="10"/>
        <v>0.5930220513</v>
      </c>
      <c r="AO120" s="1">
        <f t="shared" si="11"/>
        <v>-1944155.848</v>
      </c>
      <c r="AP120" s="1">
        <f t="shared" si="12"/>
        <v>-44.5554</v>
      </c>
      <c r="AQ120" s="1">
        <f t="shared" si="13"/>
        <v>-9.99</v>
      </c>
      <c r="AR120" s="1">
        <v>-999.0</v>
      </c>
      <c r="AT120" s="1">
        <f t="shared" si="14"/>
        <v>0.000001904041262</v>
      </c>
      <c r="AU120" s="1">
        <f t="shared" si="15"/>
        <v>-0.000003808082524</v>
      </c>
      <c r="AV120" s="1">
        <f t="shared" si="16"/>
        <v>-0.901303589</v>
      </c>
      <c r="AW120" s="1">
        <f t="shared" si="17"/>
        <v>1.02604162</v>
      </c>
      <c r="AX120" s="1">
        <f t="shared" si="21"/>
        <v>-4.280641881</v>
      </c>
      <c r="AY120" s="1" t="str">
        <f t="shared" si="18"/>
        <v>SUB-HORIZONTAL</v>
      </c>
      <c r="AZ120" s="1" t="str">
        <f t="shared" si="19"/>
        <v>2</v>
      </c>
      <c r="BA120" s="1">
        <f t="shared" si="20"/>
        <v>1.32785</v>
      </c>
    </row>
    <row r="121" ht="15.75" customHeight="1">
      <c r="A121" s="1">
        <v>5583.8217</v>
      </c>
      <c r="B121" s="1">
        <v>1950.0</v>
      </c>
      <c r="C121" s="1">
        <v>1212.1858</v>
      </c>
      <c r="D121" s="1">
        <v>1930.8569</v>
      </c>
      <c r="E121" s="1">
        <v>922.621</v>
      </c>
      <c r="F121" s="1">
        <v>943.267</v>
      </c>
      <c r="G121" s="1">
        <v>918.678</v>
      </c>
      <c r="H121" s="1">
        <v>1905.5337</v>
      </c>
      <c r="I121" s="1">
        <f t="shared" si="1"/>
        <v>1950.001935</v>
      </c>
      <c r="J121" s="1">
        <f t="shared" si="2"/>
        <v>6.294233516</v>
      </c>
      <c r="K121" s="1">
        <f t="shared" si="3"/>
        <v>0.5767750529</v>
      </c>
      <c r="L121" s="1">
        <f t="shared" si="4"/>
        <v>1777.7535</v>
      </c>
      <c r="M121" s="1">
        <v>1950.0</v>
      </c>
      <c r="N121" s="1">
        <v>1673.4783</v>
      </c>
      <c r="O121" s="1">
        <v>1950.0</v>
      </c>
      <c r="P121" s="1">
        <v>1949.2823</v>
      </c>
      <c r="Q121" s="1">
        <v>1950.0</v>
      </c>
      <c r="R121" s="1">
        <v>2.4234</v>
      </c>
      <c r="S121" s="1">
        <v>0.1979</v>
      </c>
      <c r="T121" s="1">
        <v>23.8064</v>
      </c>
      <c r="U121" s="1">
        <v>8.4903</v>
      </c>
      <c r="V121" s="1">
        <v>4115.0781</v>
      </c>
      <c r="X121" s="13">
        <v>1950.0</v>
      </c>
      <c r="Y121" s="1">
        <v>2229.741</v>
      </c>
      <c r="Z121" s="1">
        <v>0.069</v>
      </c>
      <c r="AA121" s="1">
        <v>0.94</v>
      </c>
      <c r="AB121" s="1">
        <f t="shared" si="5"/>
        <v>-1118.648734</v>
      </c>
      <c r="AC121" s="1">
        <v>351.224</v>
      </c>
      <c r="AD121" s="1">
        <v>0.0421</v>
      </c>
      <c r="AE121" s="1">
        <v>0.0421</v>
      </c>
      <c r="AF121" s="1">
        <v>0.0421</v>
      </c>
      <c r="AG121" s="1">
        <v>0.0286</v>
      </c>
      <c r="AH121" s="1">
        <v>8.4903</v>
      </c>
      <c r="AI121" s="1">
        <f t="shared" si="6"/>
        <v>10.80001377</v>
      </c>
      <c r="AJ121" s="1">
        <f t="shared" si="7"/>
        <v>0.4821106024</v>
      </c>
      <c r="AK121" s="1">
        <f t="shared" si="8"/>
        <v>0.5178893976</v>
      </c>
      <c r="AL121" s="1">
        <f t="shared" si="9"/>
        <v>0.4837266667</v>
      </c>
      <c r="AM121" s="1">
        <f t="shared" si="10"/>
        <v>0.5162733333</v>
      </c>
      <c r="AO121" s="1">
        <f t="shared" si="11"/>
        <v>0.7390648056</v>
      </c>
      <c r="AP121" s="1">
        <f t="shared" si="12"/>
        <v>0.0029049</v>
      </c>
      <c r="AQ121" s="1">
        <f t="shared" si="13"/>
        <v>0.00069</v>
      </c>
      <c r="AR121" s="1">
        <v>0.069</v>
      </c>
      <c r="AT121" s="1">
        <f t="shared" si="14"/>
        <v>0.000001939691956</v>
      </c>
      <c r="AU121" s="1">
        <f t="shared" si="15"/>
        <v>-0.000003879383912</v>
      </c>
      <c r="AV121" s="1">
        <f t="shared" si="16"/>
        <v>-0.7177444113</v>
      </c>
      <c r="AW121" s="1">
        <f t="shared" si="17"/>
        <v>1.023335352</v>
      </c>
      <c r="AX121" s="1">
        <f t="shared" si="21"/>
        <v>-5.043885337</v>
      </c>
      <c r="AY121" s="1" t="str">
        <f t="shared" si="18"/>
        <v>SUB-HORIZONTAL</v>
      </c>
      <c r="AZ121" s="1" t="str">
        <f t="shared" si="19"/>
        <v>2</v>
      </c>
      <c r="BA121" s="1">
        <f t="shared" si="20"/>
        <v>1.31065</v>
      </c>
    </row>
    <row r="122" ht="15.75" customHeight="1">
      <c r="A122" s="1">
        <v>5583.8979</v>
      </c>
      <c r="B122" s="1">
        <v>1950.0</v>
      </c>
      <c r="C122" s="1">
        <v>1175.2739</v>
      </c>
      <c r="D122" s="1">
        <v>1947.2118</v>
      </c>
      <c r="E122" s="1">
        <v>1024.8705</v>
      </c>
      <c r="F122" s="1">
        <v>1056.0549</v>
      </c>
      <c r="G122" s="1">
        <v>1014.4241</v>
      </c>
      <c r="H122" s="1">
        <v>1926.6924</v>
      </c>
      <c r="I122" s="1">
        <f t="shared" si="1"/>
        <v>1950.001973</v>
      </c>
      <c r="J122" s="1">
        <f t="shared" si="2"/>
        <v>6.950228666</v>
      </c>
      <c r="K122" s="1">
        <f t="shared" si="3"/>
        <v>0.5337188109</v>
      </c>
      <c r="L122" s="1">
        <f t="shared" si="4"/>
        <v>1769.106667</v>
      </c>
      <c r="M122" s="1">
        <v>1950.0</v>
      </c>
      <c r="N122" s="1">
        <v>1642.1543</v>
      </c>
      <c r="O122" s="1">
        <v>1950.0</v>
      </c>
      <c r="P122" s="1">
        <v>1885.8533</v>
      </c>
      <c r="Q122" s="1">
        <v>1779.7429</v>
      </c>
      <c r="R122" s="1">
        <v>2.4234</v>
      </c>
      <c r="S122" s="1">
        <v>0.1979</v>
      </c>
      <c r="T122" s="1">
        <v>23.8064</v>
      </c>
      <c r="U122" s="1">
        <v>8.4903</v>
      </c>
      <c r="V122" s="1">
        <v>4115.0781</v>
      </c>
      <c r="X122" s="13">
        <v>1950.0</v>
      </c>
      <c r="Y122" s="1">
        <v>2229.741</v>
      </c>
      <c r="Z122" s="1">
        <v>0.069</v>
      </c>
      <c r="AA122" s="1">
        <v>0.94</v>
      </c>
      <c r="AB122" s="1">
        <f t="shared" si="5"/>
        <v>-1118.648734</v>
      </c>
      <c r="AC122" s="1">
        <v>351.224</v>
      </c>
      <c r="AD122" s="1">
        <v>0.0421</v>
      </c>
      <c r="AE122" s="1">
        <v>0.0421</v>
      </c>
      <c r="AF122" s="1">
        <v>0.0421</v>
      </c>
      <c r="AG122" s="1">
        <v>0.0286</v>
      </c>
      <c r="AH122" s="1">
        <v>8.4903</v>
      </c>
      <c r="AI122" s="1">
        <f t="shared" si="6"/>
        <v>10.80001377</v>
      </c>
      <c r="AJ122" s="1">
        <f t="shared" si="7"/>
        <v>0.5265106667</v>
      </c>
      <c r="AK122" s="1">
        <f t="shared" si="8"/>
        <v>0.4734893333</v>
      </c>
      <c r="AL122" s="1">
        <f t="shared" si="9"/>
        <v>0.5415666154</v>
      </c>
      <c r="AM122" s="1">
        <f t="shared" si="10"/>
        <v>0.4584333846</v>
      </c>
      <c r="AO122" s="1">
        <f t="shared" si="11"/>
        <v>0.7068004388</v>
      </c>
      <c r="AP122" s="1">
        <f t="shared" si="12"/>
        <v>0.0029049</v>
      </c>
      <c r="AQ122" s="1">
        <f t="shared" si="13"/>
        <v>0.00069</v>
      </c>
      <c r="AR122" s="1">
        <v>0.069</v>
      </c>
      <c r="AS122" s="1">
        <v>0.18</v>
      </c>
      <c r="AT122" s="1">
        <f t="shared" si="14"/>
        <v>0.1807899993</v>
      </c>
      <c r="AU122" s="1">
        <f t="shared" si="15"/>
        <v>-0.3615799985</v>
      </c>
      <c r="AV122" s="1">
        <f t="shared" si="16"/>
        <v>-0.6103626206</v>
      </c>
      <c r="AW122" s="1">
        <f t="shared" si="17"/>
        <v>0.9237296519</v>
      </c>
      <c r="AX122" s="1">
        <f t="shared" si="21"/>
        <v>-5.729882543</v>
      </c>
      <c r="AY122" s="1" t="str">
        <f t="shared" si="18"/>
        <v>SUB-HORIZONTAL</v>
      </c>
      <c r="AZ122" s="1" t="str">
        <f t="shared" si="19"/>
        <v>2</v>
      </c>
      <c r="BA122" s="1">
        <f t="shared" si="20"/>
        <v>1.31065</v>
      </c>
    </row>
    <row r="123" ht="15.75" customHeight="1">
      <c r="A123" s="1">
        <v>5583.9741</v>
      </c>
      <c r="B123" s="1">
        <v>1950.0</v>
      </c>
      <c r="C123" s="1">
        <v>1114.8896</v>
      </c>
      <c r="D123" s="1">
        <v>1925.1201</v>
      </c>
      <c r="E123" s="1">
        <v>987.6619</v>
      </c>
      <c r="F123" s="1">
        <v>1020.0291</v>
      </c>
      <c r="G123" s="1">
        <v>978.8544</v>
      </c>
      <c r="H123" s="1">
        <v>1923.65</v>
      </c>
      <c r="I123" s="1">
        <f t="shared" si="1"/>
        <v>1950.002028</v>
      </c>
      <c r="J123" s="1">
        <f t="shared" si="2"/>
        <v>6.706526304</v>
      </c>
      <c r="K123" s="1">
        <f t="shared" si="3"/>
        <v>0.555454271</v>
      </c>
      <c r="L123" s="1">
        <f t="shared" si="4"/>
        <v>1751.34125</v>
      </c>
      <c r="M123" s="1">
        <v>1950.0</v>
      </c>
      <c r="N123" s="1">
        <v>1618.0378</v>
      </c>
      <c r="O123" s="1">
        <v>1950.0</v>
      </c>
      <c r="P123" s="1">
        <v>1803.7356</v>
      </c>
      <c r="Q123" s="1">
        <v>1653.5544</v>
      </c>
      <c r="R123" s="1">
        <v>2.4021</v>
      </c>
      <c r="S123" s="1">
        <v>0.1889</v>
      </c>
      <c r="T123" s="1">
        <v>22.9462</v>
      </c>
      <c r="U123" s="1">
        <v>-999.0</v>
      </c>
      <c r="V123" s="1">
        <v>4198.2539</v>
      </c>
      <c r="X123" s="13">
        <v>1950.0</v>
      </c>
      <c r="Y123" s="1">
        <v>2220.6995</v>
      </c>
      <c r="Z123" s="1">
        <v>-999.0</v>
      </c>
      <c r="AA123" s="1">
        <v>-999.0</v>
      </c>
      <c r="AB123" s="1">
        <f t="shared" si="5"/>
        <v>-2139.278601</v>
      </c>
      <c r="AC123" s="1">
        <v>408.1445</v>
      </c>
      <c r="AD123" s="1">
        <v>0.0415</v>
      </c>
      <c r="AE123" s="1">
        <v>0.0415</v>
      </c>
      <c r="AF123" s="1">
        <v>0.0415</v>
      </c>
      <c r="AG123" s="1">
        <v>0.029</v>
      </c>
      <c r="AH123" s="1">
        <v>-999.0</v>
      </c>
      <c r="AI123" s="1" t="str">
        <f t="shared" si="6"/>
        <v>#NUM!</v>
      </c>
      <c r="AJ123" s="1">
        <f t="shared" si="7"/>
        <v>0.5088526499</v>
      </c>
      <c r="AK123" s="1">
        <f t="shared" si="8"/>
        <v>0.4911473501</v>
      </c>
      <c r="AL123" s="1">
        <f t="shared" si="9"/>
        <v>0.5230918462</v>
      </c>
      <c r="AM123" s="1">
        <f t="shared" si="10"/>
        <v>0.4769081538</v>
      </c>
      <c r="AO123" s="1">
        <f t="shared" si="11"/>
        <v>-1796377.272</v>
      </c>
      <c r="AP123" s="1">
        <f t="shared" si="12"/>
        <v>-41.4585</v>
      </c>
      <c r="AQ123" s="1">
        <f t="shared" si="13"/>
        <v>-9.99</v>
      </c>
      <c r="AR123" s="1">
        <v>-999.0</v>
      </c>
      <c r="AT123" s="1">
        <f t="shared" si="14"/>
        <v>0.3268261139</v>
      </c>
      <c r="AU123" s="1">
        <f t="shared" si="15"/>
        <v>-0.6536522279</v>
      </c>
      <c r="AV123" s="1">
        <f t="shared" si="16"/>
        <v>-0.6450850215</v>
      </c>
      <c r="AW123" s="1">
        <f t="shared" si="17"/>
        <v>0.8595921295</v>
      </c>
      <c r="AX123" s="1">
        <f t="shared" si="21"/>
        <v>-5.480769164</v>
      </c>
      <c r="AY123" s="1" t="str">
        <f t="shared" si="18"/>
        <v>SUB-HORIZONTAL</v>
      </c>
      <c r="AZ123" s="1" t="str">
        <f t="shared" si="19"/>
        <v>2</v>
      </c>
      <c r="BA123" s="1">
        <f t="shared" si="20"/>
        <v>1.2955</v>
      </c>
    </row>
    <row r="124" ht="15.75" customHeight="1">
      <c r="A124" s="1">
        <v>5584.0503</v>
      </c>
      <c r="B124" s="1">
        <v>1950.0</v>
      </c>
      <c r="C124" s="1">
        <v>1015.5777</v>
      </c>
      <c r="D124" s="1">
        <v>1792.8761</v>
      </c>
      <c r="E124" s="1">
        <v>858.4221</v>
      </c>
      <c r="F124" s="1">
        <v>884.0889</v>
      </c>
      <c r="G124" s="1">
        <v>852.5325</v>
      </c>
      <c r="H124" s="1">
        <v>1935.8843</v>
      </c>
      <c r="I124" s="1">
        <f t="shared" si="1"/>
        <v>1950.002121</v>
      </c>
      <c r="J124" s="1">
        <f t="shared" si="2"/>
        <v>5.841044017</v>
      </c>
      <c r="K124" s="1">
        <f t="shared" si="3"/>
        <v>0.6154614243</v>
      </c>
      <c r="L124" s="1">
        <f t="shared" si="4"/>
        <v>1710.337717</v>
      </c>
      <c r="M124" s="1">
        <v>1950.0</v>
      </c>
      <c r="N124" s="1">
        <v>1603.5725</v>
      </c>
      <c r="O124" s="1">
        <v>1950.0</v>
      </c>
      <c r="P124" s="1">
        <v>1742.1431</v>
      </c>
      <c r="Q124" s="1">
        <v>1588.8533</v>
      </c>
      <c r="R124" s="1">
        <v>2.4021</v>
      </c>
      <c r="S124" s="1">
        <v>0.1889</v>
      </c>
      <c r="T124" s="1">
        <v>22.9462</v>
      </c>
      <c r="U124" s="1">
        <v>-999.0</v>
      </c>
      <c r="V124" s="1">
        <v>4198.2539</v>
      </c>
      <c r="X124" s="13">
        <v>1950.0</v>
      </c>
      <c r="Y124" s="1">
        <v>2220.6995</v>
      </c>
      <c r="Z124" s="1">
        <v>-999.0</v>
      </c>
      <c r="AA124" s="1">
        <v>-999.0</v>
      </c>
      <c r="AB124" s="1">
        <f t="shared" si="5"/>
        <v>-2139.278601</v>
      </c>
      <c r="AC124" s="1">
        <v>408.1445</v>
      </c>
      <c r="AD124" s="1">
        <v>0.0415</v>
      </c>
      <c r="AE124" s="1">
        <v>0.0415</v>
      </c>
      <c r="AF124" s="1">
        <v>0.0415</v>
      </c>
      <c r="AG124" s="1">
        <v>0.029</v>
      </c>
      <c r="AH124" s="1">
        <v>-999.0</v>
      </c>
      <c r="AI124" s="1" t="str">
        <f t="shared" si="6"/>
        <v>#NUM!</v>
      </c>
      <c r="AJ124" s="1">
        <f t="shared" si="7"/>
        <v>0.4403840147</v>
      </c>
      <c r="AK124" s="1">
        <f t="shared" si="8"/>
        <v>0.5596159853</v>
      </c>
      <c r="AL124" s="1">
        <f t="shared" si="9"/>
        <v>0.4533789231</v>
      </c>
      <c r="AM124" s="1">
        <f t="shared" si="10"/>
        <v>0.5466210769</v>
      </c>
      <c r="AO124" s="1">
        <f t="shared" si="11"/>
        <v>-1764123.677</v>
      </c>
      <c r="AP124" s="1">
        <f t="shared" si="12"/>
        <v>-41.4585</v>
      </c>
      <c r="AQ124" s="1">
        <f t="shared" si="13"/>
        <v>-9.99</v>
      </c>
      <c r="AR124" s="1">
        <v>-999.0</v>
      </c>
      <c r="AT124" s="1">
        <f t="shared" si="14"/>
        <v>0.4095193728</v>
      </c>
      <c r="AU124" s="1">
        <f t="shared" si="15"/>
        <v>-0.8190387456</v>
      </c>
      <c r="AV124" s="1">
        <f t="shared" si="16"/>
        <v>-0.8039769529</v>
      </c>
      <c r="AW124" s="1">
        <f t="shared" si="17"/>
        <v>0.8207377373</v>
      </c>
      <c r="AX124" s="1">
        <f t="shared" si="21"/>
        <v>-4.637005099</v>
      </c>
      <c r="AY124" s="1" t="str">
        <f t="shared" si="18"/>
        <v>SUB-HORIZONTAL</v>
      </c>
      <c r="AZ124" s="1" t="str">
        <f t="shared" si="19"/>
        <v>2</v>
      </c>
      <c r="BA124" s="1">
        <f t="shared" si="20"/>
        <v>1.2955</v>
      </c>
    </row>
    <row r="125" ht="15.75" customHeight="1">
      <c r="A125" s="1">
        <v>5584.1265</v>
      </c>
      <c r="B125" s="1">
        <v>1461.6207</v>
      </c>
      <c r="C125" s="1">
        <v>888.3198</v>
      </c>
      <c r="D125" s="1">
        <v>1408.8566</v>
      </c>
      <c r="E125" s="1">
        <v>959.1543</v>
      </c>
      <c r="F125" s="1">
        <v>992.9572</v>
      </c>
      <c r="G125" s="1">
        <v>930.1373</v>
      </c>
      <c r="H125" s="1">
        <v>1812.3109</v>
      </c>
      <c r="I125" s="1">
        <f t="shared" si="1"/>
        <v>1461.622963</v>
      </c>
      <c r="J125" s="1">
        <f t="shared" si="2"/>
        <v>6.372745803</v>
      </c>
      <c r="K125" s="1">
        <f t="shared" si="3"/>
        <v>0.559185508</v>
      </c>
      <c r="L125" s="1">
        <f t="shared" si="4"/>
        <v>1543.183267</v>
      </c>
      <c r="M125" s="1">
        <v>1950.0</v>
      </c>
      <c r="N125" s="1">
        <v>1600.3025</v>
      </c>
      <c r="O125" s="1">
        <v>1950.0</v>
      </c>
      <c r="P125" s="1">
        <v>1683.6451</v>
      </c>
      <c r="Q125" s="1">
        <v>1634.3667</v>
      </c>
      <c r="R125" s="1">
        <v>2.3882</v>
      </c>
      <c r="S125" s="1">
        <v>0.1897</v>
      </c>
      <c r="T125" s="1">
        <v>22.1447</v>
      </c>
      <c r="U125" s="1">
        <v>10.3296</v>
      </c>
      <c r="V125" s="1">
        <v>4206.7329</v>
      </c>
      <c r="X125" s="13">
        <v>1950.0</v>
      </c>
      <c r="Y125" s="1">
        <v>2231.46</v>
      </c>
      <c r="Z125" s="1">
        <v>0.054</v>
      </c>
      <c r="AA125" s="1">
        <v>0.57</v>
      </c>
      <c r="AB125" s="1">
        <f t="shared" si="5"/>
        <v>-1094.886572</v>
      </c>
      <c r="AC125" s="1">
        <v>491.9747</v>
      </c>
      <c r="AD125" s="1">
        <v>0.0433</v>
      </c>
      <c r="AE125" s="1">
        <v>0.0433</v>
      </c>
      <c r="AF125" s="1">
        <v>0.0433</v>
      </c>
      <c r="AG125" s="1">
        <v>0.0286</v>
      </c>
      <c r="AH125" s="1">
        <v>10.3296</v>
      </c>
      <c r="AI125" s="1">
        <f t="shared" si="6"/>
        <v>13.43289295</v>
      </c>
      <c r="AJ125" s="1">
        <f t="shared" si="7"/>
        <v>0.5132327461</v>
      </c>
      <c r="AK125" s="1">
        <f t="shared" si="8"/>
        <v>0.4867672539</v>
      </c>
      <c r="AL125" s="1">
        <f t="shared" si="9"/>
        <v>0.6793535423</v>
      </c>
      <c r="AM125" s="1">
        <f t="shared" si="10"/>
        <v>0.3206464577</v>
      </c>
      <c r="AO125" s="1">
        <f t="shared" si="11"/>
        <v>0.2723755972</v>
      </c>
      <c r="AP125" s="1">
        <f t="shared" si="12"/>
        <v>0.0023382</v>
      </c>
      <c r="AQ125" s="1">
        <f t="shared" si="13"/>
        <v>0.00054</v>
      </c>
      <c r="AR125" s="1">
        <v>0.054</v>
      </c>
      <c r="AS125" s="1">
        <v>0.55</v>
      </c>
      <c r="AT125" s="1">
        <f t="shared" si="14"/>
        <v>-0.2775966967</v>
      </c>
      <c r="AU125" s="1">
        <f t="shared" si="15"/>
        <v>0.5551933934</v>
      </c>
      <c r="AV125" s="1">
        <f t="shared" si="16"/>
        <v>-0.6107870259</v>
      </c>
      <c r="AW125" s="1">
        <f t="shared" si="17"/>
        <v>0.9018136458</v>
      </c>
      <c r="AX125" s="1">
        <f t="shared" si="21"/>
        <v>-5.726651893</v>
      </c>
      <c r="AY125" s="1" t="str">
        <f t="shared" si="18"/>
        <v>SUB-HORIZONTAL</v>
      </c>
      <c r="AZ125" s="1" t="str">
        <f t="shared" si="19"/>
        <v>2</v>
      </c>
      <c r="BA125" s="1">
        <f t="shared" si="20"/>
        <v>1.28895</v>
      </c>
    </row>
    <row r="126" ht="15.75" customHeight="1">
      <c r="A126" s="1">
        <v>5584.2027</v>
      </c>
      <c r="B126" s="1">
        <v>1340.6993</v>
      </c>
      <c r="C126" s="1">
        <v>914.3404</v>
      </c>
      <c r="D126" s="1">
        <v>1335.9154</v>
      </c>
      <c r="E126" s="1">
        <v>977.903</v>
      </c>
      <c r="F126" s="1">
        <v>1019.8407</v>
      </c>
      <c r="G126" s="1">
        <v>950.0154</v>
      </c>
      <c r="H126" s="1">
        <v>1828.1462</v>
      </c>
      <c r="I126" s="1">
        <f t="shared" si="1"/>
        <v>1340.701528</v>
      </c>
      <c r="J126" s="1">
        <f t="shared" si="2"/>
        <v>6.508938683</v>
      </c>
      <c r="K126" s="1">
        <f t="shared" si="3"/>
        <v>0.5500019233</v>
      </c>
      <c r="L126" s="1">
        <f t="shared" si="4"/>
        <v>1516.639517</v>
      </c>
      <c r="M126" s="1">
        <v>1950.0</v>
      </c>
      <c r="N126" s="1">
        <v>1608.882</v>
      </c>
      <c r="O126" s="1">
        <v>1950.0</v>
      </c>
      <c r="P126" s="1">
        <v>1617.6505</v>
      </c>
      <c r="Q126" s="1">
        <v>1596.5187</v>
      </c>
      <c r="R126" s="1">
        <v>2.3882</v>
      </c>
      <c r="S126" s="1">
        <v>0.1897</v>
      </c>
      <c r="T126" s="1">
        <v>22.1447</v>
      </c>
      <c r="U126" s="1">
        <v>10.3296</v>
      </c>
      <c r="V126" s="1">
        <v>4206.7329</v>
      </c>
      <c r="X126" s="13">
        <v>1950.0</v>
      </c>
      <c r="Y126" s="1">
        <v>2231.46</v>
      </c>
      <c r="Z126" s="1">
        <v>0.054</v>
      </c>
      <c r="AA126" s="1">
        <v>0.57</v>
      </c>
      <c r="AB126" s="1">
        <f t="shared" si="5"/>
        <v>-1094.886572</v>
      </c>
      <c r="AC126" s="1">
        <v>491.9747</v>
      </c>
      <c r="AD126" s="1">
        <v>0.0433</v>
      </c>
      <c r="AE126" s="1">
        <v>0.0433</v>
      </c>
      <c r="AF126" s="1">
        <v>0.0433</v>
      </c>
      <c r="AG126" s="1">
        <v>0.0286</v>
      </c>
      <c r="AH126" s="1">
        <v>10.3296</v>
      </c>
      <c r="AI126" s="1">
        <f t="shared" si="6"/>
        <v>13.43289295</v>
      </c>
      <c r="AJ126" s="1">
        <f t="shared" si="7"/>
        <v>0.5196605173</v>
      </c>
      <c r="AK126" s="1">
        <f t="shared" si="8"/>
        <v>0.4803394827</v>
      </c>
      <c r="AL126" s="1">
        <f t="shared" si="9"/>
        <v>0.7606781774</v>
      </c>
      <c r="AM126" s="1">
        <f t="shared" si="10"/>
        <v>0.2393218226</v>
      </c>
      <c r="AO126" s="1">
        <f t="shared" si="11"/>
        <v>0.2584075462</v>
      </c>
      <c r="AP126" s="1">
        <f t="shared" si="12"/>
        <v>0.0023382</v>
      </c>
      <c r="AQ126" s="1">
        <f t="shared" si="13"/>
        <v>0.00054</v>
      </c>
      <c r="AR126" s="1">
        <v>0.054</v>
      </c>
      <c r="AS126" s="1">
        <v>0.95</v>
      </c>
      <c r="AT126" s="1">
        <f t="shared" si="14"/>
        <v>-0.4786729759</v>
      </c>
      <c r="AU126" s="1">
        <f t="shared" si="15"/>
        <v>0.9573459518</v>
      </c>
      <c r="AV126" s="1">
        <f t="shared" si="16"/>
        <v>-0.5919757302</v>
      </c>
      <c r="AW126" s="1">
        <f t="shared" si="17"/>
        <v>0.8732992471</v>
      </c>
      <c r="AX126" s="1">
        <f t="shared" si="21"/>
        <v>-5.874666686</v>
      </c>
      <c r="AY126" s="1" t="str">
        <f t="shared" si="18"/>
        <v>SUB-HORIZONTAL</v>
      </c>
      <c r="AZ126" s="1" t="str">
        <f t="shared" si="19"/>
        <v>2</v>
      </c>
      <c r="BA126" s="1">
        <f t="shared" si="20"/>
        <v>1.28895</v>
      </c>
    </row>
    <row r="127" ht="15.75" customHeight="1">
      <c r="A127" s="1">
        <v>5584.2789</v>
      </c>
      <c r="B127" s="1">
        <v>1635.9011</v>
      </c>
      <c r="C127" s="1">
        <v>1032.4763</v>
      </c>
      <c r="D127" s="1">
        <v>1409.5765</v>
      </c>
      <c r="E127" s="1">
        <v>920.2025</v>
      </c>
      <c r="F127" s="1">
        <v>957.2189</v>
      </c>
      <c r="G127" s="1">
        <v>905.1464</v>
      </c>
      <c r="H127" s="1">
        <v>1876.6318</v>
      </c>
      <c r="I127" s="1">
        <f t="shared" si="1"/>
        <v>1635.903195</v>
      </c>
      <c r="J127" s="1">
        <f t="shared" si="2"/>
        <v>6.201523067</v>
      </c>
      <c r="K127" s="1">
        <f t="shared" si="3"/>
        <v>0.5979072273</v>
      </c>
      <c r="L127" s="1">
        <f t="shared" si="4"/>
        <v>1601.171217</v>
      </c>
      <c r="M127" s="1">
        <v>1950.0</v>
      </c>
      <c r="N127" s="1">
        <v>1629.0734</v>
      </c>
      <c r="O127" s="1">
        <v>1950.0</v>
      </c>
      <c r="P127" s="1">
        <v>1603.8477</v>
      </c>
      <c r="Q127" s="1">
        <v>1540.1385</v>
      </c>
      <c r="R127" s="1">
        <v>2.3781</v>
      </c>
      <c r="S127" s="1">
        <v>0.1973</v>
      </c>
      <c r="T127" s="1">
        <v>21.2233</v>
      </c>
      <c r="U127" s="1">
        <v>-999.0</v>
      </c>
      <c r="V127" s="1">
        <v>4154.356</v>
      </c>
      <c r="X127" s="13">
        <v>1950.0</v>
      </c>
      <c r="Y127" s="1">
        <v>2237.9185</v>
      </c>
      <c r="Z127" s="1">
        <v>-999.0</v>
      </c>
      <c r="AA127" s="1">
        <v>-999.0</v>
      </c>
      <c r="AB127" s="1">
        <f t="shared" si="5"/>
        <v>-2134.837927</v>
      </c>
      <c r="AC127" s="1">
        <v>639.5701</v>
      </c>
      <c r="AD127" s="1">
        <v>0.0407</v>
      </c>
      <c r="AE127" s="1">
        <v>0.0407</v>
      </c>
      <c r="AF127" s="1">
        <v>0.0407</v>
      </c>
      <c r="AG127" s="1">
        <v>0.0276</v>
      </c>
      <c r="AH127" s="1">
        <v>-999.0</v>
      </c>
      <c r="AI127" s="1" t="str">
        <f t="shared" si="6"/>
        <v>#NUM!</v>
      </c>
      <c r="AJ127" s="1">
        <f t="shared" si="7"/>
        <v>0.4823249824</v>
      </c>
      <c r="AK127" s="1">
        <f t="shared" si="8"/>
        <v>0.5176750176</v>
      </c>
      <c r="AL127" s="1">
        <f t="shared" si="9"/>
        <v>0.5851324998</v>
      </c>
      <c r="AM127" s="1">
        <f t="shared" si="10"/>
        <v>0.4148675002</v>
      </c>
      <c r="AO127" s="1">
        <f t="shared" si="11"/>
        <v>-1583260.503</v>
      </c>
      <c r="AP127" s="1">
        <f t="shared" si="12"/>
        <v>-40.6593</v>
      </c>
      <c r="AQ127" s="1">
        <f t="shared" si="13"/>
        <v>-9.99</v>
      </c>
      <c r="AR127" s="1">
        <v>-999.0</v>
      </c>
      <c r="AT127" s="1">
        <f t="shared" si="14"/>
        <v>0.1384827626</v>
      </c>
      <c r="AU127" s="1">
        <f t="shared" si="15"/>
        <v>-0.2769655251</v>
      </c>
      <c r="AV127" s="1">
        <f t="shared" si="16"/>
        <v>-0.6859862721</v>
      </c>
      <c r="AW127" s="1">
        <f t="shared" si="17"/>
        <v>0.8206929564</v>
      </c>
      <c r="AX127" s="1">
        <f t="shared" si="21"/>
        <v>-5.222377394</v>
      </c>
      <c r="AY127" s="1" t="str">
        <f t="shared" si="18"/>
        <v>SUB-HORIZONTAL</v>
      </c>
      <c r="AZ127" s="1" t="str">
        <f t="shared" si="19"/>
        <v>2</v>
      </c>
      <c r="BA127" s="1">
        <f t="shared" si="20"/>
        <v>1.2877</v>
      </c>
    </row>
    <row r="128" ht="15.75" customHeight="1">
      <c r="A128" s="1">
        <v>5584.3551</v>
      </c>
      <c r="B128" s="1">
        <v>1867.1719</v>
      </c>
      <c r="C128" s="1">
        <v>1220.765</v>
      </c>
      <c r="D128" s="1">
        <v>1722.6329</v>
      </c>
      <c r="E128" s="1">
        <v>872.8136</v>
      </c>
      <c r="F128" s="1">
        <v>905.8437</v>
      </c>
      <c r="G128" s="1">
        <v>866.6076</v>
      </c>
      <c r="H128" s="1">
        <v>1884.1345</v>
      </c>
      <c r="I128" s="1">
        <f t="shared" si="1"/>
        <v>1867.173834</v>
      </c>
      <c r="J128" s="1">
        <f t="shared" si="2"/>
        <v>5.937478204</v>
      </c>
      <c r="K128" s="1">
        <f t="shared" si="3"/>
        <v>0.6168035624</v>
      </c>
      <c r="L128" s="1">
        <f t="shared" si="4"/>
        <v>1728.378533</v>
      </c>
      <c r="M128" s="1">
        <v>1950.0</v>
      </c>
      <c r="N128" s="1">
        <v>1659.7014</v>
      </c>
      <c r="O128" s="1">
        <v>1950.0</v>
      </c>
      <c r="P128" s="1">
        <v>1679.6688</v>
      </c>
      <c r="Q128" s="1">
        <v>1563.8693</v>
      </c>
      <c r="R128" s="1">
        <v>2.3781</v>
      </c>
      <c r="S128" s="1">
        <v>0.1973</v>
      </c>
      <c r="T128" s="1">
        <v>21.2233</v>
      </c>
      <c r="U128" s="1">
        <v>-999.0</v>
      </c>
      <c r="V128" s="1">
        <v>4154.356</v>
      </c>
      <c r="X128" s="13">
        <v>1950.0</v>
      </c>
      <c r="Y128" s="1">
        <v>2237.9185</v>
      </c>
      <c r="Z128" s="1">
        <v>-999.0</v>
      </c>
      <c r="AA128" s="1">
        <v>-999.0</v>
      </c>
      <c r="AB128" s="1">
        <f t="shared" si="5"/>
        <v>-2134.837927</v>
      </c>
      <c r="AC128" s="1">
        <v>639.5701</v>
      </c>
      <c r="AD128" s="1">
        <v>0.0407</v>
      </c>
      <c r="AE128" s="1">
        <v>0.0407</v>
      </c>
      <c r="AF128" s="1">
        <v>0.0407</v>
      </c>
      <c r="AG128" s="1">
        <v>0.0276</v>
      </c>
      <c r="AH128" s="1">
        <v>-999.0</v>
      </c>
      <c r="AI128" s="1" t="str">
        <f t="shared" si="6"/>
        <v>#NUM!</v>
      </c>
      <c r="AJ128" s="1">
        <f t="shared" si="7"/>
        <v>0.4599499664</v>
      </c>
      <c r="AK128" s="1">
        <f t="shared" si="8"/>
        <v>0.5400500336</v>
      </c>
      <c r="AL128" s="1">
        <f t="shared" si="9"/>
        <v>0.4851421018</v>
      </c>
      <c r="AM128" s="1">
        <f t="shared" si="10"/>
        <v>0.5148578982</v>
      </c>
      <c r="AO128" s="1">
        <f t="shared" si="11"/>
        <v>-1710379.183</v>
      </c>
      <c r="AP128" s="1">
        <f t="shared" si="12"/>
        <v>-40.6593</v>
      </c>
      <c r="AQ128" s="1">
        <f t="shared" si="13"/>
        <v>-9.99</v>
      </c>
      <c r="AR128" s="1">
        <v>-999.0</v>
      </c>
      <c r="AT128" s="1">
        <f t="shared" si="14"/>
        <v>0.3596226387</v>
      </c>
      <c r="AU128" s="1">
        <f t="shared" si="15"/>
        <v>-0.7192452774</v>
      </c>
      <c r="AV128" s="1">
        <f t="shared" si="16"/>
        <v>-0.7488337059</v>
      </c>
      <c r="AW128" s="1">
        <f t="shared" si="17"/>
        <v>0.8300199906</v>
      </c>
      <c r="AX128" s="1">
        <f t="shared" si="21"/>
        <v>-4.885226256</v>
      </c>
      <c r="AY128" s="1" t="str">
        <f t="shared" si="18"/>
        <v>SUB-HORIZONTAL</v>
      </c>
      <c r="AZ128" s="1" t="str">
        <f t="shared" si="19"/>
        <v>2</v>
      </c>
      <c r="BA128" s="1">
        <f t="shared" si="20"/>
        <v>1.2877</v>
      </c>
    </row>
    <row r="129" ht="15.75" customHeight="1">
      <c r="A129" s="1">
        <v>5584.4313</v>
      </c>
      <c r="B129" s="1">
        <v>1939.4381</v>
      </c>
      <c r="C129" s="1">
        <v>1430.8379</v>
      </c>
      <c r="D129" s="1">
        <v>1917.861</v>
      </c>
      <c r="E129" s="1">
        <v>896.8849</v>
      </c>
      <c r="F129" s="1">
        <v>936.9432</v>
      </c>
      <c r="G129" s="1">
        <v>888.424</v>
      </c>
      <c r="H129" s="1">
        <v>1908.4225</v>
      </c>
      <c r="I129" s="1">
        <f t="shared" si="1"/>
        <v>1939.4399</v>
      </c>
      <c r="J129" s="1">
        <f t="shared" si="2"/>
        <v>6.08695116</v>
      </c>
      <c r="K129" s="1">
        <f t="shared" si="3"/>
        <v>0.5985998418</v>
      </c>
      <c r="L129" s="1">
        <f t="shared" si="4"/>
        <v>1814.467833</v>
      </c>
      <c r="M129" s="1">
        <v>1950.0</v>
      </c>
      <c r="N129" s="1">
        <v>1698.67</v>
      </c>
      <c r="O129" s="1">
        <v>1950.0</v>
      </c>
      <c r="P129" s="1">
        <v>1626.1183</v>
      </c>
      <c r="Q129" s="1">
        <v>1522.2856</v>
      </c>
      <c r="R129" s="1">
        <v>2.3721</v>
      </c>
      <c r="S129" s="1">
        <v>0.1974</v>
      </c>
      <c r="T129" s="1">
        <v>20.9049</v>
      </c>
      <c r="U129" s="1">
        <v>-999.0</v>
      </c>
      <c r="V129" s="1">
        <v>4100.9497</v>
      </c>
      <c r="X129" s="13">
        <v>1950.0</v>
      </c>
      <c r="Y129" s="1">
        <v>2231.7075</v>
      </c>
      <c r="Z129" s="1">
        <v>-999.0</v>
      </c>
      <c r="AA129" s="1">
        <v>-999.0</v>
      </c>
      <c r="AB129" s="1">
        <f t="shared" si="5"/>
        <v>-2132.25847</v>
      </c>
      <c r="AC129" s="1">
        <v>-999.0</v>
      </c>
      <c r="AD129" s="1">
        <v>0.0414</v>
      </c>
      <c r="AE129" s="1">
        <v>0.0414</v>
      </c>
      <c r="AF129" s="1">
        <v>0.0414</v>
      </c>
      <c r="AG129" s="1">
        <v>0.0274</v>
      </c>
      <c r="AH129" s="1">
        <v>-999.0</v>
      </c>
      <c r="AI129" s="1" t="str">
        <f t="shared" si="6"/>
        <v>#NUM!</v>
      </c>
      <c r="AJ129" s="1">
        <f t="shared" si="7"/>
        <v>0.4655279426</v>
      </c>
      <c r="AK129" s="1">
        <f t="shared" si="8"/>
        <v>0.5344720574</v>
      </c>
      <c r="AL129" s="1">
        <f t="shared" si="9"/>
        <v>0.4831003372</v>
      </c>
      <c r="AM129" s="1">
        <f t="shared" si="10"/>
        <v>0.5168996628</v>
      </c>
      <c r="AO129" s="1">
        <f t="shared" si="11"/>
        <v>-1725674.455</v>
      </c>
      <c r="AP129" s="1">
        <f t="shared" si="12"/>
        <v>-41.3586</v>
      </c>
      <c r="AQ129" s="1">
        <f t="shared" si="13"/>
        <v>-9.99</v>
      </c>
      <c r="AR129" s="1">
        <v>-999.0</v>
      </c>
      <c r="AT129" s="1">
        <f t="shared" si="14"/>
        <v>0.4812991436</v>
      </c>
      <c r="AU129" s="1">
        <f t="shared" si="15"/>
        <v>-0.9625982872</v>
      </c>
      <c r="AV129" s="1">
        <f t="shared" si="16"/>
        <v>-0.7265067527</v>
      </c>
      <c r="AW129" s="1">
        <f t="shared" si="17"/>
        <v>0.7976669736</v>
      </c>
      <c r="AX129" s="1">
        <f t="shared" si="21"/>
        <v>-4.997651461</v>
      </c>
      <c r="AY129" s="1" t="str">
        <f t="shared" si="18"/>
        <v>SUB-HORIZONTAL</v>
      </c>
      <c r="AZ129" s="1" t="str">
        <f t="shared" si="19"/>
        <v>2</v>
      </c>
      <c r="BA129" s="1">
        <f t="shared" si="20"/>
        <v>1.28475</v>
      </c>
    </row>
    <row r="130" ht="15.75" customHeight="1">
      <c r="A130" s="1">
        <v>5584.5075</v>
      </c>
      <c r="B130" s="1">
        <v>1949.5527</v>
      </c>
      <c r="C130" s="1">
        <v>1635.6273</v>
      </c>
      <c r="D130" s="1">
        <v>1949.989</v>
      </c>
      <c r="E130" s="1">
        <v>874.0322</v>
      </c>
      <c r="F130" s="1">
        <v>914.6664</v>
      </c>
      <c r="G130" s="1">
        <v>868.8861</v>
      </c>
      <c r="H130" s="1">
        <v>1904.9664</v>
      </c>
      <c r="I130" s="1">
        <f t="shared" si="1"/>
        <v>1949.554398</v>
      </c>
      <c r="J130" s="1">
        <f t="shared" si="2"/>
        <v>5.953089126</v>
      </c>
      <c r="K130" s="1">
        <f t="shared" si="3"/>
        <v>0.6082572743</v>
      </c>
      <c r="L130" s="1">
        <f t="shared" si="4"/>
        <v>1863.0457</v>
      </c>
      <c r="M130" s="1">
        <v>1950.0</v>
      </c>
      <c r="N130" s="1">
        <v>1743.1052</v>
      </c>
      <c r="O130" s="1">
        <v>1950.0</v>
      </c>
      <c r="P130" s="1">
        <v>1528.1799</v>
      </c>
      <c r="Q130" s="1">
        <v>1429.5348</v>
      </c>
      <c r="R130" s="1">
        <v>2.3721</v>
      </c>
      <c r="S130" s="1">
        <v>0.1974</v>
      </c>
      <c r="T130" s="1">
        <v>20.9049</v>
      </c>
      <c r="U130" s="1">
        <v>-999.0</v>
      </c>
      <c r="V130" s="1">
        <v>4100.9497</v>
      </c>
      <c r="X130" s="13">
        <v>1950.0</v>
      </c>
      <c r="Y130" s="1">
        <v>2231.7075</v>
      </c>
      <c r="Z130" s="1">
        <v>-999.0</v>
      </c>
      <c r="AA130" s="1">
        <v>-999.0</v>
      </c>
      <c r="AB130" s="1">
        <f t="shared" si="5"/>
        <v>-2132.25847</v>
      </c>
      <c r="AC130" s="1">
        <v>-999.0</v>
      </c>
      <c r="AD130" s="1">
        <v>0.0414</v>
      </c>
      <c r="AE130" s="1">
        <v>0.0414</v>
      </c>
      <c r="AF130" s="1">
        <v>0.0414</v>
      </c>
      <c r="AG130" s="1">
        <v>0.0274</v>
      </c>
      <c r="AH130" s="1">
        <v>-999.0</v>
      </c>
      <c r="AI130" s="1" t="str">
        <f t="shared" si="6"/>
        <v>#NUM!</v>
      </c>
      <c r="AJ130" s="1">
        <f t="shared" si="7"/>
        <v>0.4561162339</v>
      </c>
      <c r="AK130" s="1">
        <f t="shared" si="8"/>
        <v>0.5438837661</v>
      </c>
      <c r="AL130" s="1">
        <f t="shared" si="9"/>
        <v>0.4691673121</v>
      </c>
      <c r="AM130" s="1">
        <f t="shared" si="10"/>
        <v>0.5308326879</v>
      </c>
      <c r="AO130" s="1">
        <f t="shared" si="11"/>
        <v>-1684480.186</v>
      </c>
      <c r="AP130" s="1">
        <f t="shared" si="12"/>
        <v>-41.3586</v>
      </c>
      <c r="AQ130" s="1">
        <f t="shared" si="13"/>
        <v>-9.99</v>
      </c>
      <c r="AR130" s="1">
        <v>-999.0</v>
      </c>
      <c r="AT130" s="1">
        <f t="shared" si="14"/>
        <v>0.6160858576</v>
      </c>
      <c r="AU130" s="1">
        <f t="shared" si="15"/>
        <v>-1.232171715</v>
      </c>
      <c r="AV130" s="1">
        <f t="shared" si="16"/>
        <v>-0.750225387</v>
      </c>
      <c r="AW130" s="1">
        <f t="shared" si="17"/>
        <v>0.7504252044</v>
      </c>
      <c r="AX130" s="1">
        <f t="shared" si="21"/>
        <v>-4.87846303</v>
      </c>
      <c r="AY130" s="1" t="str">
        <f t="shared" si="18"/>
        <v>SUB-HORIZONTAL</v>
      </c>
      <c r="AZ130" s="1" t="str">
        <f t="shared" si="19"/>
        <v>2</v>
      </c>
      <c r="BA130" s="1">
        <f t="shared" si="20"/>
        <v>1.28475</v>
      </c>
    </row>
    <row r="131" ht="15.75" customHeight="1">
      <c r="A131" s="1">
        <v>5584.5837</v>
      </c>
      <c r="B131" s="1">
        <v>1949.9999</v>
      </c>
      <c r="C131" s="1">
        <v>1792.6465</v>
      </c>
      <c r="D131" s="1">
        <v>1937.0999</v>
      </c>
      <c r="E131" s="1">
        <v>800.0778</v>
      </c>
      <c r="F131" s="1">
        <v>835.6771</v>
      </c>
      <c r="G131" s="1">
        <v>803.1803</v>
      </c>
      <c r="H131" s="1">
        <v>1898.9934</v>
      </c>
      <c r="I131" s="1">
        <f t="shared" si="1"/>
        <v>1950.001529</v>
      </c>
      <c r="J131" s="1">
        <f t="shared" si="2"/>
        <v>5.502912189</v>
      </c>
      <c r="K131" s="1">
        <f t="shared" si="3"/>
        <v>0.6330670499</v>
      </c>
      <c r="L131" s="1">
        <f t="shared" si="4"/>
        <v>1894.900767</v>
      </c>
      <c r="M131" s="1">
        <v>1950.0</v>
      </c>
      <c r="N131" s="1">
        <v>1789.6583</v>
      </c>
      <c r="O131" s="1">
        <v>1950.0</v>
      </c>
      <c r="P131" s="1">
        <v>1460.2948</v>
      </c>
      <c r="Q131" s="1">
        <v>1355.2965</v>
      </c>
      <c r="R131" s="1">
        <v>2.3671</v>
      </c>
      <c r="S131" s="1">
        <v>0.2008</v>
      </c>
      <c r="T131" s="1">
        <v>21.3845</v>
      </c>
      <c r="U131" s="1">
        <v>-999.0</v>
      </c>
      <c r="V131" s="1">
        <v>4097.0903</v>
      </c>
      <c r="X131" s="13">
        <v>1950.0</v>
      </c>
      <c r="Y131" s="1">
        <v>2203.5208</v>
      </c>
      <c r="Z131" s="1">
        <v>-999.0</v>
      </c>
      <c r="AA131" s="1">
        <v>-999.0</v>
      </c>
      <c r="AB131" s="1">
        <f t="shared" si="5"/>
        <v>-2133.457358</v>
      </c>
      <c r="AC131" s="1">
        <v>704.8846</v>
      </c>
      <c r="AD131" s="1">
        <v>0.0423</v>
      </c>
      <c r="AE131" s="1">
        <v>0.0423</v>
      </c>
      <c r="AF131" s="1">
        <v>0.0423</v>
      </c>
      <c r="AG131" s="1">
        <v>0.027</v>
      </c>
      <c r="AH131" s="1">
        <v>-999.0</v>
      </c>
      <c r="AI131" s="1" t="str">
        <f t="shared" si="6"/>
        <v>#NUM!</v>
      </c>
      <c r="AJ131" s="1">
        <f t="shared" si="7"/>
        <v>0.4229505484</v>
      </c>
      <c r="AK131" s="1">
        <f t="shared" si="8"/>
        <v>0.5770494516</v>
      </c>
      <c r="AL131" s="1">
        <f t="shared" si="9"/>
        <v>0.428552381</v>
      </c>
      <c r="AM131" s="1">
        <f t="shared" si="10"/>
        <v>0.571447619</v>
      </c>
      <c r="AO131" s="1">
        <f t="shared" si="11"/>
        <v>-1647695.212</v>
      </c>
      <c r="AP131" s="1">
        <f t="shared" si="12"/>
        <v>-42.2577</v>
      </c>
      <c r="AQ131" s="1">
        <f t="shared" si="13"/>
        <v>-9.99</v>
      </c>
      <c r="AR131" s="1">
        <v>-999.0</v>
      </c>
      <c r="AT131" s="1">
        <f t="shared" si="14"/>
        <v>0.7243216569</v>
      </c>
      <c r="AU131" s="1">
        <f t="shared" si="15"/>
        <v>-1.448643314</v>
      </c>
      <c r="AV131" s="1">
        <f t="shared" si="16"/>
        <v>-0.8440758855</v>
      </c>
      <c r="AW131" s="1">
        <f t="shared" si="17"/>
        <v>0.7136920539</v>
      </c>
      <c r="AX131" s="1">
        <f t="shared" si="21"/>
        <v>-4.479029395</v>
      </c>
      <c r="AY131" s="1" t="str">
        <f t="shared" si="18"/>
        <v>SUB-HORIZONTAL</v>
      </c>
      <c r="AZ131" s="1" t="str">
        <f t="shared" si="19"/>
        <v>2</v>
      </c>
      <c r="BA131" s="1">
        <f t="shared" si="20"/>
        <v>1.28395</v>
      </c>
    </row>
    <row r="132" ht="15.75" customHeight="1">
      <c r="A132" s="1">
        <v>5584.6599</v>
      </c>
      <c r="B132" s="1">
        <v>1950.0</v>
      </c>
      <c r="C132" s="1">
        <v>1864.1493</v>
      </c>
      <c r="D132" s="1">
        <v>1896.6753</v>
      </c>
      <c r="E132" s="1">
        <v>728.4454</v>
      </c>
      <c r="F132" s="1">
        <v>759.649</v>
      </c>
      <c r="G132" s="1">
        <v>744.0435</v>
      </c>
      <c r="H132" s="1">
        <v>1910.4786</v>
      </c>
      <c r="I132" s="1">
        <f t="shared" si="1"/>
        <v>1950.001594</v>
      </c>
      <c r="J132" s="1">
        <f t="shared" si="2"/>
        <v>5.09774212</v>
      </c>
      <c r="K132" s="1">
        <f t="shared" si="3"/>
        <v>0.6662817706</v>
      </c>
      <c r="L132" s="1">
        <f t="shared" si="4"/>
        <v>1907.620817</v>
      </c>
      <c r="M132" s="1">
        <v>1950.0</v>
      </c>
      <c r="N132" s="1">
        <v>1834.9003</v>
      </c>
      <c r="O132" s="1">
        <v>1950.0</v>
      </c>
      <c r="P132" s="1">
        <v>1400.0715</v>
      </c>
      <c r="Q132" s="1">
        <v>1298.0902</v>
      </c>
      <c r="R132" s="1">
        <v>2.3671</v>
      </c>
      <c r="S132" s="1">
        <v>0.2008</v>
      </c>
      <c r="T132" s="1">
        <v>21.3845</v>
      </c>
      <c r="U132" s="1">
        <v>-999.0</v>
      </c>
      <c r="V132" s="1">
        <v>4097.0903</v>
      </c>
      <c r="X132" s="13">
        <v>1950.0</v>
      </c>
      <c r="Y132" s="1">
        <v>2203.5208</v>
      </c>
      <c r="Z132" s="1">
        <v>-999.0</v>
      </c>
      <c r="AA132" s="1">
        <v>-999.0</v>
      </c>
      <c r="AB132" s="1">
        <f t="shared" si="5"/>
        <v>-2133.457358</v>
      </c>
      <c r="AC132" s="1">
        <v>704.8846</v>
      </c>
      <c r="AD132" s="1">
        <v>0.0423</v>
      </c>
      <c r="AE132" s="1">
        <v>0.0423</v>
      </c>
      <c r="AF132" s="1">
        <v>0.0423</v>
      </c>
      <c r="AG132" s="1">
        <v>0.027</v>
      </c>
      <c r="AH132" s="1">
        <v>-999.0</v>
      </c>
      <c r="AI132" s="1" t="str">
        <f t="shared" si="6"/>
        <v>#NUM!</v>
      </c>
      <c r="AJ132" s="1">
        <f t="shared" si="7"/>
        <v>0.3894539829</v>
      </c>
      <c r="AK132" s="1">
        <f t="shared" si="8"/>
        <v>0.6105460171</v>
      </c>
      <c r="AL132" s="1">
        <f t="shared" si="9"/>
        <v>0.3895635897</v>
      </c>
      <c r="AM132" s="1">
        <f t="shared" si="10"/>
        <v>0.6104364103</v>
      </c>
      <c r="AO132" s="1">
        <f t="shared" si="11"/>
        <v>-1619177.835</v>
      </c>
      <c r="AP132" s="1">
        <f t="shared" si="12"/>
        <v>-42.2577</v>
      </c>
      <c r="AQ132" s="1">
        <f t="shared" si="13"/>
        <v>-9.99</v>
      </c>
      <c r="AR132" s="1">
        <v>-999.0</v>
      </c>
      <c r="AT132" s="1">
        <f t="shared" si="14"/>
        <v>0.8195665778</v>
      </c>
      <c r="AU132" s="1">
        <f t="shared" si="15"/>
        <v>-1.639133156</v>
      </c>
      <c r="AV132" s="1">
        <f t="shared" si="16"/>
        <v>-0.9552860807</v>
      </c>
      <c r="AW132" s="1">
        <f t="shared" si="17"/>
        <v>0.6794581211</v>
      </c>
      <c r="AX132" s="1">
        <f t="shared" si="21"/>
        <v>-4.117849577</v>
      </c>
      <c r="AY132" s="1" t="str">
        <f t="shared" si="18"/>
        <v>SUB-HORIZONTAL</v>
      </c>
      <c r="AZ132" s="1" t="str">
        <f t="shared" si="19"/>
        <v>2</v>
      </c>
      <c r="BA132" s="1">
        <f t="shared" si="20"/>
        <v>1.28395</v>
      </c>
    </row>
    <row r="133" ht="15.75" customHeight="1">
      <c r="A133" s="1">
        <v>5584.7361</v>
      </c>
      <c r="B133" s="1">
        <v>1950.0</v>
      </c>
      <c r="C133" s="1">
        <v>1877.6323</v>
      </c>
      <c r="D133" s="1">
        <v>1864.6183</v>
      </c>
      <c r="E133" s="1">
        <v>681.194</v>
      </c>
      <c r="F133" s="1">
        <v>709.706</v>
      </c>
      <c r="G133" s="1">
        <v>703.4489</v>
      </c>
      <c r="H133" s="1">
        <v>1929.1357</v>
      </c>
      <c r="I133" s="1">
        <f t="shared" si="1"/>
        <v>1950.001578</v>
      </c>
      <c r="J133" s="1">
        <f t="shared" si="2"/>
        <v>4.819612142</v>
      </c>
      <c r="K133" s="1">
        <f t="shared" si="3"/>
        <v>0.6735352337</v>
      </c>
      <c r="L133" s="1">
        <f t="shared" si="4"/>
        <v>1911.3902</v>
      </c>
      <c r="M133" s="1">
        <v>1950.0</v>
      </c>
      <c r="N133" s="1">
        <v>1876.0906</v>
      </c>
      <c r="O133" s="1">
        <v>1950.0</v>
      </c>
      <c r="P133" s="1">
        <v>1359.3496</v>
      </c>
      <c r="Q133" s="1">
        <v>1253.2466</v>
      </c>
      <c r="R133" s="1">
        <v>2.3639</v>
      </c>
      <c r="S133" s="1">
        <v>0.208</v>
      </c>
      <c r="T133" s="1">
        <v>21.8572</v>
      </c>
      <c r="U133" s="1">
        <v>-999.0</v>
      </c>
      <c r="V133" s="1">
        <v>4085.9036</v>
      </c>
      <c r="X133" s="13">
        <v>1950.0</v>
      </c>
      <c r="Y133" s="1">
        <v>2175.4951</v>
      </c>
      <c r="Z133" s="1">
        <v>-999.0</v>
      </c>
      <c r="AA133" s="1">
        <v>-999.0</v>
      </c>
      <c r="AB133" s="1">
        <f t="shared" si="5"/>
        <v>-2138.354111</v>
      </c>
      <c r="AC133" s="1">
        <v>723.6506</v>
      </c>
      <c r="AD133" s="1">
        <v>0.044</v>
      </c>
      <c r="AE133" s="1">
        <v>0.044</v>
      </c>
      <c r="AF133" s="1">
        <v>0.044</v>
      </c>
      <c r="AG133" s="1">
        <v>0.0262</v>
      </c>
      <c r="AH133" s="1">
        <v>-999.0</v>
      </c>
      <c r="AI133" s="1" t="str">
        <f t="shared" si="6"/>
        <v>#NUM!</v>
      </c>
      <c r="AJ133" s="1">
        <f t="shared" si="7"/>
        <v>0.3646445919</v>
      </c>
      <c r="AK133" s="1">
        <f t="shared" si="8"/>
        <v>0.6353554081</v>
      </c>
      <c r="AL133" s="1">
        <f t="shared" si="9"/>
        <v>0.3639517949</v>
      </c>
      <c r="AM133" s="1">
        <f t="shared" si="10"/>
        <v>0.6360482051</v>
      </c>
      <c r="AO133" s="1">
        <f t="shared" si="11"/>
        <v>-1596823.233</v>
      </c>
      <c r="AP133" s="1">
        <f t="shared" si="12"/>
        <v>-43.956</v>
      </c>
      <c r="AQ133" s="1">
        <f t="shared" si="13"/>
        <v>-9.99</v>
      </c>
      <c r="AR133" s="1">
        <v>-999.0</v>
      </c>
      <c r="AT133" s="1">
        <f t="shared" si="14"/>
        <v>0.9034975631</v>
      </c>
      <c r="AU133" s="1">
        <f t="shared" si="15"/>
        <v>-1.806995126</v>
      </c>
      <c r="AV133" s="1">
        <f t="shared" si="16"/>
        <v>-1.042164177</v>
      </c>
      <c r="AW133" s="1">
        <f t="shared" si="17"/>
        <v>0.6496414949</v>
      </c>
      <c r="AX133" s="1">
        <f t="shared" si="21"/>
        <v>-3.895578444</v>
      </c>
      <c r="AY133" s="1" t="str">
        <f t="shared" si="18"/>
        <v>SUB-HORIZONTAL</v>
      </c>
      <c r="AZ133" s="1" t="str">
        <f t="shared" si="19"/>
        <v>2</v>
      </c>
      <c r="BA133" s="1">
        <f t="shared" si="20"/>
        <v>1.28595</v>
      </c>
    </row>
    <row r="134" ht="15.75" customHeight="1">
      <c r="A134" s="1">
        <v>5584.8123</v>
      </c>
      <c r="B134" s="1">
        <v>1950.0</v>
      </c>
      <c r="C134" s="1">
        <v>1882.5446</v>
      </c>
      <c r="D134" s="1">
        <v>1884.4696</v>
      </c>
      <c r="E134" s="1">
        <v>665.7502</v>
      </c>
      <c r="F134" s="1">
        <v>693.1388</v>
      </c>
      <c r="G134" s="1">
        <v>695.3268</v>
      </c>
      <c r="H134" s="1">
        <v>1943.9265</v>
      </c>
      <c r="I134" s="1">
        <f t="shared" si="1"/>
        <v>1950.001567</v>
      </c>
      <c r="J134" s="1">
        <f t="shared" si="2"/>
        <v>4.763964359</v>
      </c>
      <c r="K134" s="1">
        <f t="shared" si="3"/>
        <v>0.6785788198</v>
      </c>
      <c r="L134" s="1">
        <f t="shared" si="4"/>
        <v>1921.364083</v>
      </c>
      <c r="M134" s="1">
        <v>1950.0</v>
      </c>
      <c r="N134" s="1">
        <v>1911.1703</v>
      </c>
      <c r="O134" s="1">
        <v>1950.0</v>
      </c>
      <c r="P134" s="1">
        <v>1343.7588</v>
      </c>
      <c r="Q134" s="1">
        <v>1225.6145</v>
      </c>
      <c r="R134" s="1">
        <v>2.3639</v>
      </c>
      <c r="S134" s="1">
        <v>0.208</v>
      </c>
      <c r="T134" s="1">
        <v>21.8572</v>
      </c>
      <c r="U134" s="1">
        <v>-999.0</v>
      </c>
      <c r="V134" s="1">
        <v>4085.9036</v>
      </c>
      <c r="X134" s="13">
        <v>1950.0</v>
      </c>
      <c r="Y134" s="1">
        <v>2175.4951</v>
      </c>
      <c r="Z134" s="1">
        <v>-999.0</v>
      </c>
      <c r="AA134" s="1">
        <v>-999.0</v>
      </c>
      <c r="AB134" s="1">
        <f t="shared" si="5"/>
        <v>-2138.354111</v>
      </c>
      <c r="AC134" s="1">
        <v>723.6506</v>
      </c>
      <c r="AD134" s="1">
        <v>0.044</v>
      </c>
      <c r="AE134" s="1">
        <v>0.044</v>
      </c>
      <c r="AF134" s="1">
        <v>0.044</v>
      </c>
      <c r="AG134" s="1">
        <v>0.0262</v>
      </c>
      <c r="AH134" s="1">
        <v>-999.0</v>
      </c>
      <c r="AI134" s="1" t="str">
        <f t="shared" si="6"/>
        <v>#NUM!</v>
      </c>
      <c r="AJ134" s="1">
        <f t="shared" si="7"/>
        <v>0.3576919189</v>
      </c>
      <c r="AK134" s="1">
        <f t="shared" si="8"/>
        <v>0.6423080811</v>
      </c>
      <c r="AL134" s="1">
        <f t="shared" si="9"/>
        <v>0.3554557949</v>
      </c>
      <c r="AM134" s="1">
        <f t="shared" si="10"/>
        <v>0.6445442051</v>
      </c>
      <c r="AO134" s="1">
        <f t="shared" si="11"/>
        <v>-1583048.59</v>
      </c>
      <c r="AP134" s="1">
        <f t="shared" si="12"/>
        <v>-43.956</v>
      </c>
      <c r="AQ134" s="1">
        <f t="shared" si="13"/>
        <v>-9.99</v>
      </c>
      <c r="AR134" s="1">
        <v>-999.0</v>
      </c>
      <c r="AT134" s="1">
        <f t="shared" si="14"/>
        <v>0.959521494</v>
      </c>
      <c r="AU134" s="1">
        <f t="shared" si="15"/>
        <v>-1.919042988</v>
      </c>
      <c r="AV134" s="1">
        <f t="shared" si="16"/>
        <v>-1.077540436</v>
      </c>
      <c r="AW134" s="1">
        <f t="shared" si="17"/>
        <v>0.6304839715</v>
      </c>
      <c r="AX134" s="1">
        <f t="shared" si="21"/>
        <v>-3.816682377</v>
      </c>
      <c r="AY134" s="1" t="str">
        <f t="shared" si="18"/>
        <v>SUB-HORIZONTAL</v>
      </c>
      <c r="AZ134" s="1" t="str">
        <f t="shared" si="19"/>
        <v>2</v>
      </c>
      <c r="BA134" s="1">
        <f t="shared" si="20"/>
        <v>1.28595</v>
      </c>
    </row>
    <row r="135" ht="15.75" customHeight="1">
      <c r="A135" s="1">
        <v>5584.8885</v>
      </c>
      <c r="B135" s="1">
        <v>1950.0</v>
      </c>
      <c r="C135" s="1">
        <v>1892.3427</v>
      </c>
      <c r="D135" s="1">
        <v>1913.4784</v>
      </c>
      <c r="E135" s="1">
        <v>683.4883</v>
      </c>
      <c r="F135" s="1">
        <v>711.0665</v>
      </c>
      <c r="G135" s="1">
        <v>716.712</v>
      </c>
      <c r="H135" s="1">
        <v>1949.3112</v>
      </c>
      <c r="I135" s="1">
        <f t="shared" si="1"/>
        <v>1950.001557</v>
      </c>
      <c r="J135" s="1">
        <f t="shared" si="2"/>
        <v>4.91048299</v>
      </c>
      <c r="K135" s="1">
        <f t="shared" si="3"/>
        <v>0.67743202</v>
      </c>
      <c r="L135" s="1">
        <f t="shared" si="4"/>
        <v>1932.327917</v>
      </c>
      <c r="M135" s="1">
        <v>1950.0</v>
      </c>
      <c r="N135" s="1">
        <v>1938.1464</v>
      </c>
      <c r="O135" s="1">
        <v>1950.0</v>
      </c>
      <c r="P135" s="1">
        <v>1349.9884</v>
      </c>
      <c r="Q135" s="1">
        <v>1217.9287</v>
      </c>
      <c r="R135" s="1">
        <v>2.365</v>
      </c>
      <c r="S135" s="1">
        <v>0.216</v>
      </c>
      <c r="T135" s="1">
        <v>21.6073</v>
      </c>
      <c r="U135" s="1">
        <v>4.3539</v>
      </c>
      <c r="V135" s="1">
        <v>4059.4148</v>
      </c>
      <c r="X135" s="13">
        <v>1950.0</v>
      </c>
      <c r="Y135" s="1">
        <v>2165.3586</v>
      </c>
      <c r="Z135" s="1">
        <v>0.159</v>
      </c>
      <c r="AA135" s="1">
        <v>7.89</v>
      </c>
      <c r="AB135" s="1">
        <f t="shared" si="5"/>
        <v>-1112.204412</v>
      </c>
      <c r="AC135" s="1">
        <v>676.7859</v>
      </c>
      <c r="AD135" s="1">
        <v>0.0428</v>
      </c>
      <c r="AE135" s="1">
        <v>0.0428</v>
      </c>
      <c r="AF135" s="1">
        <v>0.0428</v>
      </c>
      <c r="AG135" s="1">
        <v>0.0256</v>
      </c>
      <c r="AH135" s="1">
        <v>4.3539</v>
      </c>
      <c r="AI135" s="1">
        <f t="shared" si="6"/>
        <v>5.137555889</v>
      </c>
      <c r="AJ135" s="1">
        <f t="shared" si="7"/>
        <v>0.3676744893</v>
      </c>
      <c r="AK135" s="1">
        <f t="shared" si="8"/>
        <v>0.6323255107</v>
      </c>
      <c r="AL135" s="1">
        <f t="shared" si="9"/>
        <v>0.3646494872</v>
      </c>
      <c r="AM135" s="1">
        <f t="shared" si="10"/>
        <v>0.6353505128</v>
      </c>
      <c r="AO135" s="1">
        <f t="shared" si="11"/>
        <v>9.002119715</v>
      </c>
      <c r="AP135" s="1">
        <f t="shared" si="12"/>
        <v>0.0068052</v>
      </c>
      <c r="AQ135" s="1">
        <f t="shared" si="13"/>
        <v>0.00159</v>
      </c>
      <c r="AR135" s="1">
        <v>0.159</v>
      </c>
      <c r="AT135" s="1">
        <f t="shared" si="14"/>
        <v>0.9761561934</v>
      </c>
      <c r="AU135" s="1">
        <f t="shared" si="15"/>
        <v>-1.952312387</v>
      </c>
      <c r="AV135" s="1">
        <f t="shared" si="16"/>
        <v>-1.051745783</v>
      </c>
      <c r="AW135" s="1">
        <f t="shared" si="17"/>
        <v>0.6247995189</v>
      </c>
      <c r="AX135" s="1">
        <f t="shared" si="21"/>
        <v>-3.87361081</v>
      </c>
      <c r="AY135" s="1" t="str">
        <f t="shared" si="18"/>
        <v>SUB-HORIZONTAL</v>
      </c>
      <c r="AZ135" s="1" t="str">
        <f t="shared" si="19"/>
        <v>2</v>
      </c>
      <c r="BA135" s="1">
        <f t="shared" si="20"/>
        <v>1.2905</v>
      </c>
    </row>
    <row r="136" ht="15.75" customHeight="1">
      <c r="A136" s="1">
        <v>5584.9647</v>
      </c>
      <c r="B136" s="1">
        <v>1950.0</v>
      </c>
      <c r="C136" s="1">
        <v>1926.4861</v>
      </c>
      <c r="D136" s="1">
        <v>1937.7867</v>
      </c>
      <c r="E136" s="1">
        <v>732.0546</v>
      </c>
      <c r="F136" s="1">
        <v>761.0382</v>
      </c>
      <c r="G136" s="1">
        <v>762.6417</v>
      </c>
      <c r="H136" s="1">
        <v>1949.9998</v>
      </c>
      <c r="I136" s="1">
        <f t="shared" si="1"/>
        <v>1950.001545</v>
      </c>
      <c r="J136" s="1">
        <f t="shared" si="2"/>
        <v>5.22516589</v>
      </c>
      <c r="K136" s="1">
        <f t="shared" si="3"/>
        <v>0.6504561479</v>
      </c>
      <c r="L136" s="1">
        <f t="shared" si="4"/>
        <v>1943.811333</v>
      </c>
      <c r="M136" s="1">
        <v>1950.0</v>
      </c>
      <c r="N136" s="1">
        <v>1948.5952</v>
      </c>
      <c r="O136" s="1">
        <v>1950.0</v>
      </c>
      <c r="P136" s="1">
        <v>1376.3564</v>
      </c>
      <c r="Q136" s="1">
        <v>1230.2711</v>
      </c>
      <c r="R136" s="1">
        <v>2.365</v>
      </c>
      <c r="S136" s="1">
        <v>0.216</v>
      </c>
      <c r="T136" s="1">
        <v>21.6073</v>
      </c>
      <c r="U136" s="1">
        <v>4.3539</v>
      </c>
      <c r="V136" s="1">
        <v>4059.4148</v>
      </c>
      <c r="X136" s="13">
        <v>1950.0</v>
      </c>
      <c r="Y136" s="1">
        <v>2165.3586</v>
      </c>
      <c r="Z136" s="1">
        <v>0.159</v>
      </c>
      <c r="AA136" s="1">
        <v>7.89</v>
      </c>
      <c r="AB136" s="1">
        <f t="shared" si="5"/>
        <v>-1112.204412</v>
      </c>
      <c r="AC136" s="1">
        <v>676.7859</v>
      </c>
      <c r="AD136" s="1">
        <v>0.0428</v>
      </c>
      <c r="AE136" s="1">
        <v>0.0428</v>
      </c>
      <c r="AF136" s="1">
        <v>0.0428</v>
      </c>
      <c r="AG136" s="1">
        <v>0.0256</v>
      </c>
      <c r="AH136" s="1">
        <v>4.3539</v>
      </c>
      <c r="AI136" s="1">
        <f t="shared" si="6"/>
        <v>5.137555889</v>
      </c>
      <c r="AJ136" s="1">
        <f t="shared" si="7"/>
        <v>0.3910983478</v>
      </c>
      <c r="AK136" s="1">
        <f t="shared" si="8"/>
        <v>0.6089016522</v>
      </c>
      <c r="AL136" s="1">
        <f t="shared" si="9"/>
        <v>0.390276</v>
      </c>
      <c r="AM136" s="1">
        <f t="shared" si="10"/>
        <v>0.609724</v>
      </c>
      <c r="AO136" s="1">
        <f t="shared" si="11"/>
        <v>9.037192399</v>
      </c>
      <c r="AP136" s="1">
        <f t="shared" si="12"/>
        <v>0.0068052</v>
      </c>
      <c r="AQ136" s="1">
        <f t="shared" si="13"/>
        <v>0.00159</v>
      </c>
      <c r="AR136" s="1">
        <v>0.159</v>
      </c>
      <c r="AT136" s="1">
        <f t="shared" si="14"/>
        <v>0.9541091512</v>
      </c>
      <c r="AU136" s="1">
        <f t="shared" si="15"/>
        <v>-1.908218302</v>
      </c>
      <c r="AV136" s="1">
        <f t="shared" si="16"/>
        <v>-0.9759943796</v>
      </c>
      <c r="AW136" s="1">
        <f t="shared" si="17"/>
        <v>0.6309083211</v>
      </c>
      <c r="AX136" s="1">
        <f t="shared" si="21"/>
        <v>-4.060781713</v>
      </c>
      <c r="AY136" s="1" t="str">
        <f t="shared" si="18"/>
        <v>SUB-HORIZONTAL</v>
      </c>
      <c r="AZ136" s="1" t="str">
        <f t="shared" si="19"/>
        <v>2</v>
      </c>
      <c r="BA136" s="1">
        <f t="shared" si="20"/>
        <v>1.2905</v>
      </c>
    </row>
    <row r="137" ht="15.75" customHeight="1">
      <c r="A137" s="1">
        <v>5585.0409</v>
      </c>
      <c r="B137" s="1">
        <v>1950.0</v>
      </c>
      <c r="C137" s="1">
        <v>1894.0071</v>
      </c>
      <c r="D137" s="1">
        <v>1948.4248</v>
      </c>
      <c r="E137" s="1">
        <v>814.0471</v>
      </c>
      <c r="F137" s="1">
        <v>845.1776</v>
      </c>
      <c r="G137" s="1">
        <v>831.4376</v>
      </c>
      <c r="H137" s="1">
        <v>1950.0</v>
      </c>
      <c r="I137" s="1">
        <f t="shared" si="1"/>
        <v>1950.001554</v>
      </c>
      <c r="J137" s="1">
        <f t="shared" si="2"/>
        <v>5.696514349</v>
      </c>
      <c r="K137" s="1">
        <f t="shared" si="3"/>
        <v>0.6477937087</v>
      </c>
      <c r="L137" s="1">
        <f t="shared" si="4"/>
        <v>1940.40525</v>
      </c>
      <c r="M137" s="1">
        <v>1950.0</v>
      </c>
      <c r="N137" s="1">
        <v>1949.9996</v>
      </c>
      <c r="O137" s="1">
        <v>1950.0</v>
      </c>
      <c r="P137" s="1">
        <v>1420.3796</v>
      </c>
      <c r="Q137" s="1">
        <v>1261.0212</v>
      </c>
      <c r="R137" s="1">
        <v>2.3694</v>
      </c>
      <c r="S137" s="1">
        <v>0.2161</v>
      </c>
      <c r="T137" s="1">
        <v>21.8472</v>
      </c>
      <c r="U137" s="1">
        <v>-999.0</v>
      </c>
      <c r="V137" s="1">
        <v>3987.1631</v>
      </c>
      <c r="X137" s="13">
        <v>1950.0</v>
      </c>
      <c r="Y137" s="1">
        <v>2158.7339</v>
      </c>
      <c r="Z137" s="1">
        <v>-999.0</v>
      </c>
      <c r="AA137" s="1">
        <v>-999.0</v>
      </c>
      <c r="AB137" s="1">
        <f t="shared" si="5"/>
        <v>-2146.891484</v>
      </c>
      <c r="AC137" s="1">
        <v>723.2805</v>
      </c>
      <c r="AD137" s="1">
        <v>0.0395</v>
      </c>
      <c r="AE137" s="1">
        <v>0.0395</v>
      </c>
      <c r="AF137" s="1">
        <v>0.0395</v>
      </c>
      <c r="AG137" s="1">
        <v>0.0257</v>
      </c>
      <c r="AH137" s="1">
        <v>-999.0</v>
      </c>
      <c r="AI137" s="1" t="str">
        <f t="shared" si="6"/>
        <v>#NUM!</v>
      </c>
      <c r="AJ137" s="1">
        <f t="shared" si="7"/>
        <v>0.4263782564</v>
      </c>
      <c r="AK137" s="1">
        <f t="shared" si="8"/>
        <v>0.5736217436</v>
      </c>
      <c r="AL137" s="1">
        <f t="shared" si="9"/>
        <v>0.4334244103</v>
      </c>
      <c r="AM137" s="1">
        <f t="shared" si="10"/>
        <v>0.5665755897</v>
      </c>
      <c r="AO137" s="1">
        <f t="shared" si="11"/>
        <v>-1600698.883</v>
      </c>
      <c r="AP137" s="1">
        <f t="shared" si="12"/>
        <v>-39.4605</v>
      </c>
      <c r="AQ137" s="1">
        <f t="shared" si="13"/>
        <v>-9.99</v>
      </c>
      <c r="AR137" s="1">
        <v>-999.0</v>
      </c>
      <c r="AT137" s="1">
        <f t="shared" si="14"/>
        <v>0.899689247</v>
      </c>
      <c r="AU137" s="1">
        <f t="shared" si="15"/>
        <v>-1.799378494</v>
      </c>
      <c r="AV137" s="1">
        <f t="shared" si="16"/>
        <v>-0.8605996716</v>
      </c>
      <c r="AW137" s="1">
        <f t="shared" si="17"/>
        <v>0.6466775385</v>
      </c>
      <c r="AX137" s="1">
        <f t="shared" si="21"/>
        <v>-4.418703862</v>
      </c>
      <c r="AY137" s="1" t="str">
        <f t="shared" si="18"/>
        <v>SUB-HORIZONTAL</v>
      </c>
      <c r="AZ137" s="1" t="str">
        <f t="shared" si="19"/>
        <v>2</v>
      </c>
      <c r="BA137" s="1">
        <f t="shared" si="20"/>
        <v>1.29275</v>
      </c>
    </row>
    <row r="138" ht="15.75" customHeight="1">
      <c r="A138" s="1">
        <v>5585.1171</v>
      </c>
      <c r="B138" s="1">
        <v>1950.0</v>
      </c>
      <c r="C138" s="1">
        <v>1851.5112</v>
      </c>
      <c r="D138" s="1">
        <v>1928.0848</v>
      </c>
      <c r="E138" s="1">
        <v>922.8239</v>
      </c>
      <c r="F138" s="1">
        <v>957.0654</v>
      </c>
      <c r="G138" s="1">
        <v>934.3362</v>
      </c>
      <c r="H138" s="1">
        <v>1950.0</v>
      </c>
      <c r="I138" s="1">
        <f t="shared" si="1"/>
        <v>1950.001566</v>
      </c>
      <c r="J138" s="1">
        <f t="shared" si="2"/>
        <v>6.40151416</v>
      </c>
      <c r="K138" s="1">
        <f t="shared" si="3"/>
        <v>0.5971201939</v>
      </c>
      <c r="L138" s="1">
        <f t="shared" si="4"/>
        <v>1929.932667</v>
      </c>
      <c r="M138" s="1">
        <v>1950.0</v>
      </c>
      <c r="N138" s="1">
        <v>1950.0</v>
      </c>
      <c r="O138" s="1">
        <v>1950.0</v>
      </c>
      <c r="P138" s="1">
        <v>1478.1456</v>
      </c>
      <c r="Q138" s="1">
        <v>1307.3801</v>
      </c>
      <c r="R138" s="1">
        <v>2.3694</v>
      </c>
      <c r="S138" s="1">
        <v>0.2161</v>
      </c>
      <c r="T138" s="1">
        <v>21.8472</v>
      </c>
      <c r="U138" s="1">
        <v>-999.0</v>
      </c>
      <c r="V138" s="1">
        <v>3987.1631</v>
      </c>
      <c r="X138" s="13">
        <v>1950.0</v>
      </c>
      <c r="Y138" s="1">
        <v>2158.7339</v>
      </c>
      <c r="Z138" s="1">
        <v>-999.0</v>
      </c>
      <c r="AA138" s="1">
        <v>-999.0</v>
      </c>
      <c r="AB138" s="1">
        <f t="shared" si="5"/>
        <v>-2146.891484</v>
      </c>
      <c r="AC138" s="1">
        <v>723.2805</v>
      </c>
      <c r="AD138" s="1">
        <v>0.0395</v>
      </c>
      <c r="AE138" s="1">
        <v>0.0395</v>
      </c>
      <c r="AF138" s="1">
        <v>0.0395</v>
      </c>
      <c r="AG138" s="1">
        <v>0.0257</v>
      </c>
      <c r="AH138" s="1">
        <v>-999.0</v>
      </c>
      <c r="AI138" s="1" t="str">
        <f t="shared" si="6"/>
        <v>#NUM!</v>
      </c>
      <c r="AJ138" s="1">
        <f t="shared" si="7"/>
        <v>0.4791467692</v>
      </c>
      <c r="AK138" s="1">
        <f t="shared" si="8"/>
        <v>0.5208532308</v>
      </c>
      <c r="AL138" s="1">
        <f t="shared" si="9"/>
        <v>0.4908027692</v>
      </c>
      <c r="AM138" s="1">
        <f t="shared" si="10"/>
        <v>0.5091972308</v>
      </c>
      <c r="AO138" s="1">
        <f t="shared" si="11"/>
        <v>-1623808.864</v>
      </c>
      <c r="AP138" s="1">
        <f t="shared" si="12"/>
        <v>-39.4605</v>
      </c>
      <c r="AQ138" s="1">
        <f t="shared" si="13"/>
        <v>-9.99</v>
      </c>
      <c r="AR138" s="1">
        <v>-999.0</v>
      </c>
      <c r="AT138" s="1">
        <f t="shared" si="14"/>
        <v>0.8210823129</v>
      </c>
      <c r="AU138" s="1">
        <f t="shared" si="15"/>
        <v>-1.642164626</v>
      </c>
      <c r="AV138" s="1">
        <f t="shared" si="16"/>
        <v>-0.726829475</v>
      </c>
      <c r="AW138" s="1">
        <f t="shared" si="17"/>
        <v>0.6704513333</v>
      </c>
      <c r="AX138" s="1">
        <f t="shared" si="21"/>
        <v>-4.995972082</v>
      </c>
      <c r="AY138" s="1" t="str">
        <f t="shared" si="18"/>
        <v>SUB-HORIZONTAL</v>
      </c>
      <c r="AZ138" s="1" t="str">
        <f t="shared" si="19"/>
        <v>2</v>
      </c>
      <c r="BA138" s="1">
        <f t="shared" si="20"/>
        <v>1.29275</v>
      </c>
    </row>
    <row r="139" ht="15.75" customHeight="1">
      <c r="A139" s="1">
        <v>5585.1933</v>
      </c>
      <c r="B139" s="1">
        <v>1950.0</v>
      </c>
      <c r="C139" s="1">
        <v>1813.6469</v>
      </c>
      <c r="D139" s="1">
        <v>1917.8276</v>
      </c>
      <c r="E139" s="1">
        <v>962.6183</v>
      </c>
      <c r="F139" s="1">
        <v>986.5409</v>
      </c>
      <c r="G139" s="1">
        <v>1002.2565</v>
      </c>
      <c r="H139" s="1">
        <v>1950.0</v>
      </c>
      <c r="I139" s="1">
        <f t="shared" si="1"/>
        <v>1950.001577</v>
      </c>
      <c r="J139" s="1">
        <f t="shared" si="2"/>
        <v>6.86686353</v>
      </c>
      <c r="K139" s="1">
        <f t="shared" si="3"/>
        <v>0.6154668782</v>
      </c>
      <c r="L139" s="1">
        <f t="shared" si="4"/>
        <v>1921.912417</v>
      </c>
      <c r="M139" s="1">
        <v>1950.0</v>
      </c>
      <c r="N139" s="1">
        <v>1950.0</v>
      </c>
      <c r="O139" s="1">
        <v>1950.0</v>
      </c>
      <c r="P139" s="1">
        <v>1544.4738</v>
      </c>
      <c r="Q139" s="1">
        <v>1365.4011</v>
      </c>
      <c r="R139" s="1">
        <v>2.3729</v>
      </c>
      <c r="S139" s="1">
        <v>0.2154</v>
      </c>
      <c r="T139" s="1">
        <v>23.6682</v>
      </c>
      <c r="U139" s="1">
        <v>3.978</v>
      </c>
      <c r="V139" s="1">
        <v>3900.3474</v>
      </c>
      <c r="X139" s="13">
        <v>1950.0</v>
      </c>
      <c r="Y139" s="1">
        <v>2156.1011</v>
      </c>
      <c r="Z139" s="1">
        <v>0.178</v>
      </c>
      <c r="AA139" s="1">
        <v>376.0</v>
      </c>
      <c r="AB139" s="1">
        <f t="shared" si="5"/>
        <v>-1117.225336</v>
      </c>
      <c r="AC139" s="1">
        <v>-999.0</v>
      </c>
      <c r="AD139" s="1">
        <v>0.0353</v>
      </c>
      <c r="AE139" s="1">
        <v>0.0353</v>
      </c>
      <c r="AF139" s="1">
        <v>0.0353</v>
      </c>
      <c r="AG139" s="1">
        <v>0.0258</v>
      </c>
      <c r="AH139" s="1">
        <v>3.978</v>
      </c>
      <c r="AI139" s="1">
        <f t="shared" si="6"/>
        <v>4.646502744</v>
      </c>
      <c r="AJ139" s="1">
        <f t="shared" si="7"/>
        <v>0.5139776923</v>
      </c>
      <c r="AK139" s="1">
        <f t="shared" si="8"/>
        <v>0.4860223077</v>
      </c>
      <c r="AL139" s="1">
        <f t="shared" si="9"/>
        <v>0.5059184103</v>
      </c>
      <c r="AM139" s="1">
        <f t="shared" si="10"/>
        <v>0.4940815897</v>
      </c>
      <c r="AO139" s="1">
        <f t="shared" si="11"/>
        <v>13.83637912</v>
      </c>
      <c r="AP139" s="1">
        <f t="shared" si="12"/>
        <v>0.0062834</v>
      </c>
      <c r="AQ139" s="1">
        <f t="shared" si="13"/>
        <v>0.00178</v>
      </c>
      <c r="AR139" s="1">
        <v>0.178</v>
      </c>
      <c r="AT139" s="1">
        <f t="shared" si="14"/>
        <v>0.7279472119</v>
      </c>
      <c r="AU139" s="1">
        <f t="shared" si="15"/>
        <v>-1.455894424</v>
      </c>
      <c r="AV139" s="1">
        <f t="shared" si="16"/>
        <v>-0.6946378278</v>
      </c>
      <c r="AW139" s="1">
        <f t="shared" si="17"/>
        <v>0.7002056923</v>
      </c>
      <c r="AX139" s="1">
        <f t="shared" si="21"/>
        <v>-5.171975447</v>
      </c>
      <c r="AY139" s="1" t="str">
        <f t="shared" si="18"/>
        <v>SUB-HORIZONTAL</v>
      </c>
      <c r="AZ139" s="1" t="str">
        <f t="shared" si="19"/>
        <v>2</v>
      </c>
      <c r="BA139" s="1">
        <f t="shared" si="20"/>
        <v>1.29415</v>
      </c>
    </row>
    <row r="140" ht="15.75" customHeight="1">
      <c r="A140" s="1">
        <v>5585.2695</v>
      </c>
      <c r="B140" s="1">
        <v>1950.0</v>
      </c>
      <c r="C140" s="1">
        <v>1764.1738</v>
      </c>
      <c r="D140" s="1">
        <v>1935.8512</v>
      </c>
      <c r="E140" s="1">
        <v>1114.4382</v>
      </c>
      <c r="F140" s="1">
        <v>1147.8506</v>
      </c>
      <c r="G140" s="1">
        <v>1143.3507</v>
      </c>
      <c r="H140" s="1">
        <v>1950.0</v>
      </c>
      <c r="I140" s="1">
        <f t="shared" si="1"/>
        <v>1950.001592</v>
      </c>
      <c r="J140" s="1">
        <f t="shared" si="2"/>
        <v>7.833556803</v>
      </c>
      <c r="K140" s="1">
        <f t="shared" si="3"/>
        <v>0.5582662977</v>
      </c>
      <c r="L140" s="1">
        <f t="shared" si="4"/>
        <v>1916.670833</v>
      </c>
      <c r="M140" s="1">
        <v>1950.0</v>
      </c>
      <c r="N140" s="1">
        <v>1950.0</v>
      </c>
      <c r="O140" s="1">
        <v>1950.0</v>
      </c>
      <c r="P140" s="1">
        <v>1613.0106</v>
      </c>
      <c r="Q140" s="1">
        <v>1430.6515</v>
      </c>
      <c r="R140" s="1">
        <v>2.3729</v>
      </c>
      <c r="S140" s="1">
        <v>0.2154</v>
      </c>
      <c r="T140" s="1">
        <v>23.6682</v>
      </c>
      <c r="U140" s="1">
        <v>3.978</v>
      </c>
      <c r="V140" s="1">
        <v>3900.3474</v>
      </c>
      <c r="X140" s="13">
        <v>1950.0</v>
      </c>
      <c r="Y140" s="1">
        <v>2156.1011</v>
      </c>
      <c r="Z140" s="1">
        <v>0.178</v>
      </c>
      <c r="AA140" s="1">
        <v>376.0</v>
      </c>
      <c r="AB140" s="1">
        <f t="shared" si="5"/>
        <v>-1117.225336</v>
      </c>
      <c r="AC140" s="1">
        <v>-999.0</v>
      </c>
      <c r="AD140" s="1">
        <v>0.0353</v>
      </c>
      <c r="AE140" s="1">
        <v>0.0353</v>
      </c>
      <c r="AF140" s="1">
        <v>0.0353</v>
      </c>
      <c r="AG140" s="1">
        <v>0.0258</v>
      </c>
      <c r="AH140" s="1">
        <v>3.978</v>
      </c>
      <c r="AI140" s="1">
        <f t="shared" si="6"/>
        <v>4.646502744</v>
      </c>
      <c r="AJ140" s="1">
        <f t="shared" si="7"/>
        <v>0.5863336923</v>
      </c>
      <c r="AK140" s="1">
        <f t="shared" si="8"/>
        <v>0.4136663077</v>
      </c>
      <c r="AL140" s="1">
        <f t="shared" si="9"/>
        <v>0.5886413333</v>
      </c>
      <c r="AM140" s="1">
        <f t="shared" si="10"/>
        <v>0.4113586667</v>
      </c>
      <c r="AO140" s="1">
        <f t="shared" si="11"/>
        <v>14.10869286</v>
      </c>
      <c r="AP140" s="1">
        <f t="shared" si="12"/>
        <v>0.0062834</v>
      </c>
      <c r="AQ140" s="1">
        <f t="shared" si="13"/>
        <v>0.00178</v>
      </c>
      <c r="AR140" s="1">
        <v>0.178</v>
      </c>
      <c r="AT140" s="1">
        <f t="shared" si="14"/>
        <v>0.6293491439</v>
      </c>
      <c r="AU140" s="1">
        <f t="shared" si="15"/>
        <v>-1.258698288</v>
      </c>
      <c r="AV140" s="1">
        <f t="shared" si="16"/>
        <v>-0.5361610667</v>
      </c>
      <c r="AW140" s="1">
        <f t="shared" si="17"/>
        <v>0.7336674359</v>
      </c>
      <c r="AX140" s="1">
        <f t="shared" si="21"/>
        <v>-6.380087452</v>
      </c>
      <c r="AY140" s="1" t="str">
        <f t="shared" si="18"/>
        <v>SUB-HORIZONTAL</v>
      </c>
      <c r="AZ140" s="1" t="str">
        <f t="shared" si="19"/>
        <v>2</v>
      </c>
      <c r="BA140" s="1">
        <f t="shared" si="20"/>
        <v>1.29415</v>
      </c>
    </row>
    <row r="141" ht="15.75" customHeight="1">
      <c r="A141" s="1">
        <v>5585.3457</v>
      </c>
      <c r="B141" s="1">
        <v>1950.0</v>
      </c>
      <c r="C141" s="1">
        <v>1736.2695</v>
      </c>
      <c r="D141" s="1">
        <v>1948.0583</v>
      </c>
      <c r="E141" s="1">
        <v>1258.1543</v>
      </c>
      <c r="F141" s="1">
        <v>1302.9602</v>
      </c>
      <c r="G141" s="1">
        <v>1261.5618</v>
      </c>
      <c r="H141" s="1">
        <v>1950.0</v>
      </c>
      <c r="I141" s="1">
        <f t="shared" si="1"/>
        <v>1950.001602</v>
      </c>
      <c r="J141" s="1">
        <f t="shared" si="2"/>
        <v>8.643468728</v>
      </c>
      <c r="K141" s="1">
        <f t="shared" si="3"/>
        <v>0.5581619566</v>
      </c>
      <c r="L141" s="1">
        <f t="shared" si="4"/>
        <v>1914.054633</v>
      </c>
      <c r="M141" s="1">
        <v>1950.0</v>
      </c>
      <c r="N141" s="1">
        <v>1950.0</v>
      </c>
      <c r="O141" s="1">
        <v>1950.0</v>
      </c>
      <c r="P141" s="1">
        <v>1676.3376</v>
      </c>
      <c r="Q141" s="1">
        <v>1498.6283</v>
      </c>
      <c r="R141" s="1">
        <v>2.3773</v>
      </c>
      <c r="S141" s="1">
        <v>0.2208</v>
      </c>
      <c r="T141" s="1">
        <v>25.1439</v>
      </c>
      <c r="U141" s="1">
        <v>-999.0</v>
      </c>
      <c r="V141" s="1">
        <v>3874.009</v>
      </c>
      <c r="X141" s="13">
        <v>1950.0</v>
      </c>
      <c r="Y141" s="1">
        <v>2153.1838</v>
      </c>
      <c r="Z141" s="1">
        <v>-999.0</v>
      </c>
      <c r="AA141" s="1">
        <v>-999.0</v>
      </c>
      <c r="AB141" s="1">
        <f t="shared" si="5"/>
        <v>-2156.920758</v>
      </c>
      <c r="AC141" s="1">
        <v>775.7047</v>
      </c>
      <c r="AD141" s="1">
        <v>0.032</v>
      </c>
      <c r="AE141" s="1">
        <v>0.032</v>
      </c>
      <c r="AF141" s="1">
        <v>0.032</v>
      </c>
      <c r="AG141" s="1">
        <v>0.0255</v>
      </c>
      <c r="AH141" s="1">
        <v>-999.0</v>
      </c>
      <c r="AI141" s="1" t="str">
        <f t="shared" si="6"/>
        <v>#NUM!</v>
      </c>
      <c r="AJ141" s="1">
        <f t="shared" si="7"/>
        <v>0.6469547692</v>
      </c>
      <c r="AK141" s="1">
        <f t="shared" si="8"/>
        <v>0.3530452308</v>
      </c>
      <c r="AL141" s="1">
        <f t="shared" si="9"/>
        <v>0.6681847179</v>
      </c>
      <c r="AM141" s="1">
        <f t="shared" si="10"/>
        <v>0.3318152821</v>
      </c>
      <c r="AO141" s="1">
        <f t="shared" si="11"/>
        <v>-1719146.379</v>
      </c>
      <c r="AP141" s="1">
        <f t="shared" si="12"/>
        <v>-31.968</v>
      </c>
      <c r="AQ141" s="1">
        <f t="shared" si="13"/>
        <v>-9.99</v>
      </c>
      <c r="AR141" s="1">
        <v>-999.0</v>
      </c>
      <c r="AT141" s="1">
        <f t="shared" si="14"/>
        <v>0.5326638239</v>
      </c>
      <c r="AU141" s="1">
        <f t="shared" si="15"/>
        <v>-1.065327648</v>
      </c>
      <c r="AV141" s="1">
        <f t="shared" si="16"/>
        <v>-0.405927164</v>
      </c>
      <c r="AW141" s="1">
        <f t="shared" si="17"/>
        <v>0.7685273333</v>
      </c>
      <c r="AX141" s="1">
        <f t="shared" si="21"/>
        <v>-8.143036638</v>
      </c>
      <c r="AY141" s="1" t="str">
        <f t="shared" si="18"/>
        <v>SUB-HORIZONTAL</v>
      </c>
      <c r="AZ141" s="1" t="str">
        <f t="shared" si="19"/>
        <v>2</v>
      </c>
      <c r="BA141" s="1">
        <f t="shared" si="20"/>
        <v>1.29905</v>
      </c>
    </row>
    <row r="142" ht="15.75" customHeight="1">
      <c r="A142" s="1">
        <v>5585.4219</v>
      </c>
      <c r="B142" s="1">
        <v>1950.0</v>
      </c>
      <c r="C142" s="1">
        <v>1704.4449</v>
      </c>
      <c r="D142" s="1">
        <v>1949.9994</v>
      </c>
      <c r="E142" s="1">
        <v>1313.376</v>
      </c>
      <c r="F142" s="1">
        <v>1361.2517</v>
      </c>
      <c r="G142" s="1">
        <v>1311.2532</v>
      </c>
      <c r="H142" s="1">
        <v>1950.0</v>
      </c>
      <c r="I142" s="1">
        <f t="shared" si="1"/>
        <v>1950.001612</v>
      </c>
      <c r="J142" s="1">
        <f t="shared" si="2"/>
        <v>8.983924552</v>
      </c>
      <c r="K142" s="1">
        <f t="shared" si="3"/>
        <v>0.5413839256</v>
      </c>
      <c r="L142" s="1">
        <f t="shared" si="4"/>
        <v>1909.07405</v>
      </c>
      <c r="M142" s="1">
        <v>1950.0</v>
      </c>
      <c r="N142" s="1">
        <v>1950.0</v>
      </c>
      <c r="O142" s="1">
        <v>1950.0</v>
      </c>
      <c r="P142" s="1">
        <v>1728.2292</v>
      </c>
      <c r="Q142" s="1">
        <v>1564.9231</v>
      </c>
      <c r="R142" s="1">
        <v>2.3773</v>
      </c>
      <c r="S142" s="1">
        <v>0.2208</v>
      </c>
      <c r="T142" s="1">
        <v>25.1439</v>
      </c>
      <c r="U142" s="1">
        <v>-999.0</v>
      </c>
      <c r="V142" s="1">
        <v>3874.009</v>
      </c>
      <c r="X142" s="13">
        <v>1950.0</v>
      </c>
      <c r="Y142" s="1">
        <v>2153.1838</v>
      </c>
      <c r="Z142" s="1">
        <v>-999.0</v>
      </c>
      <c r="AA142" s="1">
        <v>-999.0</v>
      </c>
      <c r="AB142" s="1">
        <f t="shared" si="5"/>
        <v>-2156.920758</v>
      </c>
      <c r="AC142" s="1">
        <v>775.7047</v>
      </c>
      <c r="AD142" s="1">
        <v>0.032</v>
      </c>
      <c r="AE142" s="1">
        <v>0.032</v>
      </c>
      <c r="AF142" s="1">
        <v>0.032</v>
      </c>
      <c r="AG142" s="1">
        <v>0.0255</v>
      </c>
      <c r="AH142" s="1">
        <v>-999.0</v>
      </c>
      <c r="AI142" s="1" t="str">
        <f t="shared" si="6"/>
        <v>#NUM!</v>
      </c>
      <c r="AJ142" s="1">
        <f t="shared" si="7"/>
        <v>0.6724375385</v>
      </c>
      <c r="AK142" s="1">
        <f t="shared" si="8"/>
        <v>0.3275624615</v>
      </c>
      <c r="AL142" s="1">
        <f t="shared" si="9"/>
        <v>0.6980777949</v>
      </c>
      <c r="AM142" s="1">
        <f t="shared" si="10"/>
        <v>0.3019222051</v>
      </c>
      <c r="AO142" s="1">
        <f t="shared" si="11"/>
        <v>-1752194.436</v>
      </c>
      <c r="AP142" s="1">
        <f t="shared" si="12"/>
        <v>-31.968</v>
      </c>
      <c r="AQ142" s="1">
        <f t="shared" si="13"/>
        <v>-9.99</v>
      </c>
      <c r="AR142" s="1">
        <v>-999.0</v>
      </c>
      <c r="AT142" s="1">
        <f t="shared" si="14"/>
        <v>0.4435442787</v>
      </c>
      <c r="AU142" s="1">
        <f t="shared" si="15"/>
        <v>-0.8870885575</v>
      </c>
      <c r="AV142" s="1">
        <f t="shared" si="16"/>
        <v>-0.3613625505</v>
      </c>
      <c r="AW142" s="1">
        <f t="shared" si="17"/>
        <v>0.8025246667</v>
      </c>
      <c r="AX142" s="1">
        <f t="shared" si="21"/>
        <v>-9.05522092</v>
      </c>
      <c r="AY142" s="1" t="str">
        <f t="shared" si="18"/>
        <v>SUB-HORIZONTAL</v>
      </c>
      <c r="AZ142" s="1" t="str">
        <f t="shared" si="19"/>
        <v>2</v>
      </c>
      <c r="BA142" s="1">
        <f t="shared" si="20"/>
        <v>1.29905</v>
      </c>
    </row>
    <row r="143" ht="15.75" customHeight="1">
      <c r="A143" s="1">
        <v>5585.4981</v>
      </c>
      <c r="B143" s="1">
        <v>1950.0</v>
      </c>
      <c r="C143" s="1">
        <v>1662.3029</v>
      </c>
      <c r="D143" s="1">
        <v>1950.0</v>
      </c>
      <c r="E143" s="1">
        <v>1306.099</v>
      </c>
      <c r="F143" s="1">
        <v>1354.3652</v>
      </c>
      <c r="G143" s="1">
        <v>1280.4368</v>
      </c>
      <c r="H143" s="1">
        <v>1950.0</v>
      </c>
      <c r="I143" s="1">
        <f t="shared" si="1"/>
        <v>1950.001627</v>
      </c>
      <c r="J143" s="1">
        <f t="shared" si="2"/>
        <v>8.772788967</v>
      </c>
      <c r="K143" s="1">
        <f t="shared" si="3"/>
        <v>0.5613179801</v>
      </c>
      <c r="L143" s="1">
        <f t="shared" si="4"/>
        <v>1902.050483</v>
      </c>
      <c r="M143" s="1">
        <v>1950.0</v>
      </c>
      <c r="N143" s="1">
        <v>1950.0</v>
      </c>
      <c r="O143" s="1">
        <v>1950.0</v>
      </c>
      <c r="P143" s="1">
        <v>1760.3108</v>
      </c>
      <c r="Q143" s="1">
        <v>1625.3813</v>
      </c>
      <c r="R143" s="1">
        <v>2.3847</v>
      </c>
      <c r="S143" s="1">
        <v>0.2276</v>
      </c>
      <c r="T143" s="1">
        <v>26.0229</v>
      </c>
      <c r="U143" s="1">
        <v>4.1466</v>
      </c>
      <c r="V143" s="1">
        <v>3853.8674</v>
      </c>
      <c r="X143" s="13">
        <v>1950.0</v>
      </c>
      <c r="Y143" s="1">
        <v>2149.5337</v>
      </c>
      <c r="Z143" s="1">
        <v>0.169</v>
      </c>
      <c r="AA143" s="1">
        <v>166.0</v>
      </c>
      <c r="AB143" s="1">
        <f t="shared" si="5"/>
        <v>-1133.606263</v>
      </c>
      <c r="AC143" s="1">
        <v>747.59</v>
      </c>
      <c r="AD143" s="1">
        <v>0.0313</v>
      </c>
      <c r="AE143" s="1">
        <v>0.0313</v>
      </c>
      <c r="AF143" s="1">
        <v>0.0313</v>
      </c>
      <c r="AG143" s="1">
        <v>0.0251</v>
      </c>
      <c r="AH143" s="1">
        <v>4.1466</v>
      </c>
      <c r="AI143" s="1">
        <f t="shared" si="6"/>
        <v>4.866097796</v>
      </c>
      <c r="AJ143" s="1">
        <f t="shared" si="7"/>
        <v>0.6566342564</v>
      </c>
      <c r="AK143" s="1">
        <f t="shared" si="8"/>
        <v>0.3433657436</v>
      </c>
      <c r="AL143" s="1">
        <f t="shared" si="9"/>
        <v>0.6945462564</v>
      </c>
      <c r="AM143" s="1">
        <f t="shared" si="10"/>
        <v>0.3054537436</v>
      </c>
      <c r="AO143" s="1">
        <f t="shared" si="11"/>
        <v>12.49540782</v>
      </c>
      <c r="AP143" s="1">
        <f t="shared" si="12"/>
        <v>0.0052897</v>
      </c>
      <c r="AQ143" s="1">
        <f t="shared" si="13"/>
        <v>0.00169</v>
      </c>
      <c r="AR143" s="1">
        <v>0.169</v>
      </c>
      <c r="AT143" s="1">
        <f t="shared" si="14"/>
        <v>0.36619101</v>
      </c>
      <c r="AU143" s="1">
        <f t="shared" si="15"/>
        <v>-0.73238202</v>
      </c>
      <c r="AV143" s="1">
        <f t="shared" si="16"/>
        <v>-0.3665176259</v>
      </c>
      <c r="AW143" s="1">
        <f t="shared" si="17"/>
        <v>0.8335288718</v>
      </c>
      <c r="AX143" s="1">
        <f t="shared" si="21"/>
        <v>-8.937888255</v>
      </c>
      <c r="AY143" s="1" t="str">
        <f t="shared" si="18"/>
        <v>SUB-HORIZONTAL</v>
      </c>
      <c r="AZ143" s="1" t="str">
        <f t="shared" si="19"/>
        <v>2</v>
      </c>
      <c r="BA143" s="1">
        <f t="shared" si="20"/>
        <v>1.30615</v>
      </c>
    </row>
    <row r="144" ht="15.75" customHeight="1">
      <c r="A144" s="1">
        <v>5585.5743</v>
      </c>
      <c r="B144" s="1">
        <v>1950.0</v>
      </c>
      <c r="C144" s="1">
        <v>1502.151</v>
      </c>
      <c r="D144" s="1">
        <v>1904.1558</v>
      </c>
      <c r="E144" s="1">
        <v>1208.5238</v>
      </c>
      <c r="F144" s="1">
        <v>1247.2106</v>
      </c>
      <c r="G144" s="1">
        <v>1190.9463</v>
      </c>
      <c r="H144" s="1">
        <v>1950.0</v>
      </c>
      <c r="I144" s="1">
        <f t="shared" si="1"/>
        <v>1950.001691</v>
      </c>
      <c r="J144" s="1">
        <f t="shared" si="2"/>
        <v>8.159653456</v>
      </c>
      <c r="K144" s="1">
        <f t="shared" si="3"/>
        <v>0.592783948</v>
      </c>
      <c r="L144" s="1">
        <f t="shared" si="4"/>
        <v>1867.7178</v>
      </c>
      <c r="M144" s="1">
        <v>1950.0</v>
      </c>
      <c r="N144" s="1">
        <v>1950.0</v>
      </c>
      <c r="O144" s="1">
        <v>1950.0</v>
      </c>
      <c r="P144" s="1">
        <v>1773.8828</v>
      </c>
      <c r="Q144" s="1">
        <v>1677.6503</v>
      </c>
      <c r="R144" s="1">
        <v>2.3847</v>
      </c>
      <c r="S144" s="1">
        <v>0.2276</v>
      </c>
      <c r="T144" s="1">
        <v>26.0229</v>
      </c>
      <c r="U144" s="1">
        <v>4.1466</v>
      </c>
      <c r="V144" s="1">
        <v>3853.8674</v>
      </c>
      <c r="X144" s="13">
        <v>1950.0</v>
      </c>
      <c r="Y144" s="1">
        <v>2149.5337</v>
      </c>
      <c r="Z144" s="1">
        <v>0.169</v>
      </c>
      <c r="AA144" s="1">
        <v>166.0</v>
      </c>
      <c r="AB144" s="1">
        <f t="shared" si="5"/>
        <v>-1133.606263</v>
      </c>
      <c r="AC144" s="1">
        <v>747.59</v>
      </c>
      <c r="AD144" s="1">
        <v>0.0313</v>
      </c>
      <c r="AE144" s="1">
        <v>0.0313</v>
      </c>
      <c r="AF144" s="1">
        <v>0.0313</v>
      </c>
      <c r="AG144" s="1">
        <v>0.0251</v>
      </c>
      <c r="AH144" s="1">
        <v>4.1466</v>
      </c>
      <c r="AI144" s="1">
        <f t="shared" si="6"/>
        <v>4.866097796</v>
      </c>
      <c r="AJ144" s="1">
        <f t="shared" si="7"/>
        <v>0.6107416923</v>
      </c>
      <c r="AK144" s="1">
        <f t="shared" si="8"/>
        <v>0.3892583077</v>
      </c>
      <c r="AL144" s="1">
        <f t="shared" si="9"/>
        <v>0.6395951795</v>
      </c>
      <c r="AM144" s="1">
        <f t="shared" si="10"/>
        <v>0.3604048205</v>
      </c>
      <c r="AO144" s="1">
        <f t="shared" si="11"/>
        <v>12.67807994</v>
      </c>
      <c r="AP144" s="1">
        <f t="shared" si="12"/>
        <v>0.0052897</v>
      </c>
      <c r="AQ144" s="1">
        <f t="shared" si="13"/>
        <v>0.00169</v>
      </c>
      <c r="AR144" s="1">
        <v>0.169</v>
      </c>
      <c r="AT144" s="1">
        <f t="shared" si="14"/>
        <v>0.3020079756</v>
      </c>
      <c r="AU144" s="1">
        <f t="shared" si="15"/>
        <v>-0.6040159513</v>
      </c>
      <c r="AV144" s="1">
        <f t="shared" si="16"/>
        <v>-0.450648573</v>
      </c>
      <c r="AW144" s="1">
        <f t="shared" si="17"/>
        <v>0.8603334872</v>
      </c>
      <c r="AX144" s="1">
        <f t="shared" si="21"/>
        <v>-7.416274937</v>
      </c>
      <c r="AY144" s="1" t="str">
        <f t="shared" si="18"/>
        <v>SUB-HORIZONTAL</v>
      </c>
      <c r="AZ144" s="1" t="str">
        <f t="shared" si="19"/>
        <v>2</v>
      </c>
      <c r="BA144" s="1">
        <f t="shared" si="20"/>
        <v>1.30615</v>
      </c>
    </row>
    <row r="145" ht="15.75" customHeight="1">
      <c r="A145" s="1">
        <v>5585.6505</v>
      </c>
      <c r="B145" s="1">
        <v>1950.0</v>
      </c>
      <c r="C145" s="1">
        <v>1218.2596</v>
      </c>
      <c r="D145" s="1">
        <v>1467.4287</v>
      </c>
      <c r="E145" s="1">
        <v>995.8041</v>
      </c>
      <c r="F145" s="1">
        <v>1011.6835</v>
      </c>
      <c r="G145" s="1">
        <v>1008.373</v>
      </c>
      <c r="H145" s="1">
        <v>1950.0</v>
      </c>
      <c r="I145" s="1">
        <f t="shared" si="1"/>
        <v>1950.001846</v>
      </c>
      <c r="J145" s="1">
        <f t="shared" si="2"/>
        <v>6.908770139</v>
      </c>
      <c r="K145" s="1">
        <f t="shared" si="3"/>
        <v>0.6394611727</v>
      </c>
      <c r="L145" s="1">
        <f t="shared" si="4"/>
        <v>1747.614717</v>
      </c>
      <c r="M145" s="1">
        <v>1950.0</v>
      </c>
      <c r="N145" s="1">
        <v>1950.0</v>
      </c>
      <c r="O145" s="1">
        <v>1950.0</v>
      </c>
      <c r="P145" s="1">
        <v>1763.0841</v>
      </c>
      <c r="Q145" s="1">
        <v>1722.5685</v>
      </c>
      <c r="R145" s="1">
        <v>2.3939</v>
      </c>
      <c r="S145" s="1">
        <v>0.2246</v>
      </c>
      <c r="T145" s="1">
        <v>25.704</v>
      </c>
      <c r="U145" s="1">
        <v>-999.0</v>
      </c>
      <c r="V145" s="1">
        <v>3850.0991</v>
      </c>
      <c r="X145" s="13">
        <v>1950.0</v>
      </c>
      <c r="Y145" s="1">
        <v>2148.2432</v>
      </c>
      <c r="Z145" s="1">
        <v>-999.0</v>
      </c>
      <c r="AA145" s="1">
        <v>-999.0</v>
      </c>
      <c r="AB145" s="1">
        <f t="shared" si="5"/>
        <v>-2166.96221</v>
      </c>
      <c r="AC145" s="1">
        <v>732.8585</v>
      </c>
      <c r="AD145" s="1">
        <v>0.0332</v>
      </c>
      <c r="AE145" s="1">
        <v>0.0332</v>
      </c>
      <c r="AF145" s="1">
        <v>0.0332</v>
      </c>
      <c r="AG145" s="1">
        <v>0.0255</v>
      </c>
      <c r="AH145" s="1">
        <v>-999.0</v>
      </c>
      <c r="AI145" s="1" t="str">
        <f t="shared" si="6"/>
        <v>#NUM!</v>
      </c>
      <c r="AJ145" s="1">
        <f t="shared" si="7"/>
        <v>0.517114359</v>
      </c>
      <c r="AK145" s="1">
        <f t="shared" si="8"/>
        <v>0.482885641</v>
      </c>
      <c r="AL145" s="1">
        <f t="shared" si="9"/>
        <v>0.5188120513</v>
      </c>
      <c r="AM145" s="1">
        <f t="shared" si="10"/>
        <v>0.4811879487</v>
      </c>
      <c r="AO145" s="1">
        <f t="shared" si="11"/>
        <v>-1830780.904</v>
      </c>
      <c r="AP145" s="1">
        <f t="shared" si="12"/>
        <v>-33.1668</v>
      </c>
      <c r="AQ145" s="1">
        <f t="shared" si="13"/>
        <v>-9.99</v>
      </c>
      <c r="AR145" s="1">
        <v>-999.0</v>
      </c>
      <c r="AT145" s="1">
        <f t="shared" si="14"/>
        <v>0.2486636648</v>
      </c>
      <c r="AU145" s="1">
        <f t="shared" si="15"/>
        <v>-0.4973273295</v>
      </c>
      <c r="AV145" s="1">
        <f t="shared" si="16"/>
        <v>-0.6680511473</v>
      </c>
      <c r="AW145" s="1">
        <f t="shared" si="17"/>
        <v>0.8833684615</v>
      </c>
      <c r="AX145" s="1">
        <f t="shared" si="21"/>
        <v>-5.331427351</v>
      </c>
      <c r="AY145" s="1" t="str">
        <f t="shared" si="18"/>
        <v>SUB-HORIZONTAL</v>
      </c>
      <c r="AZ145" s="1" t="str">
        <f t="shared" si="19"/>
        <v>2</v>
      </c>
      <c r="BA145" s="1">
        <f t="shared" si="20"/>
        <v>1.30925</v>
      </c>
    </row>
    <row r="146" ht="15.75" customHeight="1">
      <c r="A146" s="1">
        <v>5585.7267</v>
      </c>
      <c r="B146" s="1">
        <v>1950.0</v>
      </c>
      <c r="C146" s="1">
        <v>1406.6248</v>
      </c>
      <c r="D146" s="1">
        <v>1485.6458</v>
      </c>
      <c r="E146" s="1">
        <v>1046.6453</v>
      </c>
      <c r="F146" s="1">
        <v>1065.4991</v>
      </c>
      <c r="G146" s="1">
        <v>1053.3616</v>
      </c>
      <c r="H146" s="1">
        <v>1950.0</v>
      </c>
      <c r="I146" s="1">
        <f t="shared" si="1"/>
        <v>1950.001737</v>
      </c>
      <c r="J146" s="1">
        <f t="shared" si="2"/>
        <v>7.217005183</v>
      </c>
      <c r="K146" s="1">
        <f t="shared" si="3"/>
        <v>0.6205048991</v>
      </c>
      <c r="L146" s="1">
        <f t="shared" si="4"/>
        <v>1782.0451</v>
      </c>
      <c r="M146" s="1">
        <v>1950.0</v>
      </c>
      <c r="N146" s="1">
        <v>1950.0</v>
      </c>
      <c r="O146" s="1">
        <v>1950.0</v>
      </c>
      <c r="P146" s="1">
        <v>1762.3322</v>
      </c>
      <c r="Q146" s="1">
        <v>1777.1844</v>
      </c>
      <c r="R146" s="1">
        <v>2.3939</v>
      </c>
      <c r="S146" s="1">
        <v>0.2246</v>
      </c>
      <c r="T146" s="1">
        <v>25.704</v>
      </c>
      <c r="U146" s="1">
        <v>-999.0</v>
      </c>
      <c r="V146" s="1">
        <v>3850.0991</v>
      </c>
      <c r="X146" s="13">
        <v>1950.0</v>
      </c>
      <c r="Y146" s="1">
        <v>2148.2432</v>
      </c>
      <c r="Z146" s="1">
        <v>-999.0</v>
      </c>
      <c r="AA146" s="1">
        <v>-999.0</v>
      </c>
      <c r="AB146" s="1">
        <f t="shared" si="5"/>
        <v>-2166.96221</v>
      </c>
      <c r="AC146" s="1">
        <v>732.8585</v>
      </c>
      <c r="AD146" s="1">
        <v>0.0332</v>
      </c>
      <c r="AE146" s="1">
        <v>0.0332</v>
      </c>
      <c r="AF146" s="1">
        <v>0.0332</v>
      </c>
      <c r="AG146" s="1">
        <v>0.0255</v>
      </c>
      <c r="AH146" s="1">
        <v>-999.0</v>
      </c>
      <c r="AI146" s="1" t="str">
        <f t="shared" si="6"/>
        <v>#NUM!</v>
      </c>
      <c r="AJ146" s="1">
        <f t="shared" si="7"/>
        <v>0.5401854359</v>
      </c>
      <c r="AK146" s="1">
        <f t="shared" si="8"/>
        <v>0.4598145641</v>
      </c>
      <c r="AL146" s="1">
        <f t="shared" si="9"/>
        <v>0.5464097949</v>
      </c>
      <c r="AM146" s="1">
        <f t="shared" si="10"/>
        <v>0.4535902051</v>
      </c>
      <c r="AO146" s="1">
        <f t="shared" si="11"/>
        <v>-1858007.012</v>
      </c>
      <c r="AP146" s="1">
        <f t="shared" si="12"/>
        <v>-33.1668</v>
      </c>
      <c r="AQ146" s="1">
        <f t="shared" si="13"/>
        <v>-9.99</v>
      </c>
      <c r="AR146" s="1">
        <v>-999.0</v>
      </c>
      <c r="AT146" s="1">
        <f t="shared" si="14"/>
        <v>0.1858662395</v>
      </c>
      <c r="AU146" s="1">
        <f t="shared" si="15"/>
        <v>-0.3717324791</v>
      </c>
      <c r="AV146" s="1">
        <f t="shared" si="16"/>
        <v>-0.6136269566</v>
      </c>
      <c r="AW146" s="1">
        <f t="shared" si="17"/>
        <v>0.9113766154</v>
      </c>
      <c r="AX146" s="1">
        <f t="shared" si="21"/>
        <v>-5.705158356</v>
      </c>
      <c r="AY146" s="1" t="str">
        <f t="shared" si="18"/>
        <v>SUB-HORIZONTAL</v>
      </c>
      <c r="AZ146" s="1" t="str">
        <f t="shared" si="19"/>
        <v>2</v>
      </c>
      <c r="BA146" s="1">
        <f t="shared" si="20"/>
        <v>1.30925</v>
      </c>
    </row>
    <row r="147" ht="15.75" customHeight="1">
      <c r="A147" s="1">
        <v>5585.8029</v>
      </c>
      <c r="B147" s="1">
        <v>1950.0</v>
      </c>
      <c r="C147" s="1">
        <v>1640.3783</v>
      </c>
      <c r="D147" s="1">
        <v>1734.7466</v>
      </c>
      <c r="E147" s="1">
        <v>1192.6412</v>
      </c>
      <c r="F147" s="1">
        <v>1227.0499</v>
      </c>
      <c r="G147" s="1">
        <v>1180.223</v>
      </c>
      <c r="H147" s="1">
        <v>1950.0</v>
      </c>
      <c r="I147" s="1">
        <f t="shared" si="1"/>
        <v>1950.001635</v>
      </c>
      <c r="J147" s="1">
        <f t="shared" si="2"/>
        <v>8.086183803</v>
      </c>
      <c r="K147" s="1">
        <f t="shared" si="3"/>
        <v>0.5531802924</v>
      </c>
      <c r="L147" s="1">
        <f t="shared" si="4"/>
        <v>1862.520817</v>
      </c>
      <c r="M147" s="1">
        <v>1950.0</v>
      </c>
      <c r="N147" s="1">
        <v>1950.0</v>
      </c>
      <c r="O147" s="1">
        <v>1950.0</v>
      </c>
      <c r="P147" s="1">
        <v>1712.3827</v>
      </c>
      <c r="Q147" s="1">
        <v>1804.9402</v>
      </c>
      <c r="R147" s="1">
        <v>2.3982</v>
      </c>
      <c r="S147" s="1">
        <v>0.2116</v>
      </c>
      <c r="T147" s="1">
        <v>25.9716</v>
      </c>
      <c r="U147" s="1">
        <v>4.636</v>
      </c>
      <c r="V147" s="1">
        <v>3890.0554</v>
      </c>
      <c r="X147" s="13">
        <v>1950.0</v>
      </c>
      <c r="Y147" s="1">
        <v>2148.6843</v>
      </c>
      <c r="Z147" s="1">
        <v>0.147</v>
      </c>
      <c r="AA147" s="1">
        <v>11.9</v>
      </c>
      <c r="AB147" s="1">
        <f t="shared" si="5"/>
        <v>-1125.698021</v>
      </c>
      <c r="AC147" s="1">
        <v>660.2989</v>
      </c>
      <c r="AD147" s="1">
        <v>0.0346</v>
      </c>
      <c r="AE147" s="1">
        <v>0.0346</v>
      </c>
      <c r="AF147" s="1">
        <v>0.0346</v>
      </c>
      <c r="AG147" s="1">
        <v>0.0267</v>
      </c>
      <c r="AH147" s="1">
        <v>4.636</v>
      </c>
      <c r="AI147" s="1">
        <f t="shared" si="6"/>
        <v>5.509187737</v>
      </c>
      <c r="AJ147" s="1">
        <f t="shared" si="7"/>
        <v>0.6052425641</v>
      </c>
      <c r="AK147" s="1">
        <f t="shared" si="8"/>
        <v>0.3947574359</v>
      </c>
      <c r="AL147" s="1">
        <f t="shared" si="9"/>
        <v>0.629256359</v>
      </c>
      <c r="AM147" s="1">
        <f t="shared" si="10"/>
        <v>0.370743641</v>
      </c>
      <c r="AO147" s="1">
        <f t="shared" si="11"/>
        <v>8.196472219</v>
      </c>
      <c r="AP147" s="1">
        <f t="shared" si="12"/>
        <v>0.0050862</v>
      </c>
      <c r="AQ147" s="1">
        <f t="shared" si="13"/>
        <v>0.00147</v>
      </c>
      <c r="AR147" s="1">
        <v>0.147</v>
      </c>
      <c r="AT147" s="1">
        <f t="shared" si="14"/>
        <v>0.1547593962</v>
      </c>
      <c r="AU147" s="1">
        <f t="shared" si="15"/>
        <v>-0.3095187924</v>
      </c>
      <c r="AV147" s="1">
        <f t="shared" si="16"/>
        <v>-0.4673690016</v>
      </c>
      <c r="AW147" s="1">
        <f t="shared" si="17"/>
        <v>0.925610359</v>
      </c>
      <c r="AX147" s="1">
        <f t="shared" si="21"/>
        <v>-7.182006275</v>
      </c>
      <c r="AY147" s="1" t="str">
        <f t="shared" si="18"/>
        <v>SUB-HORIZONTAL</v>
      </c>
      <c r="AZ147" s="1" t="str">
        <f t="shared" si="19"/>
        <v>2</v>
      </c>
      <c r="BA147" s="1">
        <f t="shared" si="20"/>
        <v>1.3049</v>
      </c>
    </row>
    <row r="148" ht="15.75" customHeight="1">
      <c r="A148" s="1">
        <v>5585.8791</v>
      </c>
      <c r="B148" s="1">
        <v>1950.0</v>
      </c>
      <c r="C148" s="1">
        <v>1812.4242</v>
      </c>
      <c r="D148" s="1">
        <v>1831.119</v>
      </c>
      <c r="E148" s="1">
        <v>1200.7471</v>
      </c>
      <c r="F148" s="1">
        <v>1236.1187</v>
      </c>
      <c r="G148" s="1">
        <v>1184.4189</v>
      </c>
      <c r="H148" s="1">
        <v>1950.0</v>
      </c>
      <c r="I148" s="1">
        <f t="shared" si="1"/>
        <v>1950.001577</v>
      </c>
      <c r="J148" s="1">
        <f t="shared" si="2"/>
        <v>8.114931606</v>
      </c>
      <c r="K148" s="1">
        <f t="shared" si="3"/>
        <v>0.5516390373</v>
      </c>
      <c r="L148" s="1">
        <f t="shared" si="4"/>
        <v>1907.2572</v>
      </c>
      <c r="M148" s="1">
        <v>1950.0</v>
      </c>
      <c r="N148" s="1">
        <v>1950.0</v>
      </c>
      <c r="O148" s="1">
        <v>1950.0</v>
      </c>
      <c r="P148" s="1">
        <v>1652.5076</v>
      </c>
      <c r="Q148" s="1">
        <v>1825.2195</v>
      </c>
      <c r="R148" s="1">
        <v>2.3982</v>
      </c>
      <c r="S148" s="1">
        <v>0.2116</v>
      </c>
      <c r="T148" s="1">
        <v>25.9716</v>
      </c>
      <c r="U148" s="1">
        <v>4.636</v>
      </c>
      <c r="V148" s="1">
        <v>3890.0554</v>
      </c>
      <c r="X148" s="13">
        <v>1950.0</v>
      </c>
      <c r="Y148" s="1">
        <v>2148.6843</v>
      </c>
      <c r="Z148" s="1">
        <v>0.147</v>
      </c>
      <c r="AA148" s="1">
        <v>11.9</v>
      </c>
      <c r="AB148" s="1">
        <f t="shared" si="5"/>
        <v>-1125.698021</v>
      </c>
      <c r="AC148" s="1">
        <v>660.2989</v>
      </c>
      <c r="AD148" s="1">
        <v>0.0346</v>
      </c>
      <c r="AE148" s="1">
        <v>0.0346</v>
      </c>
      <c r="AF148" s="1">
        <v>0.0346</v>
      </c>
      <c r="AG148" s="1">
        <v>0.0267</v>
      </c>
      <c r="AH148" s="1">
        <v>4.636</v>
      </c>
      <c r="AI148" s="1">
        <f t="shared" si="6"/>
        <v>5.509187737</v>
      </c>
      <c r="AJ148" s="1">
        <f t="shared" si="7"/>
        <v>0.6073943077</v>
      </c>
      <c r="AK148" s="1">
        <f t="shared" si="8"/>
        <v>0.3926056923</v>
      </c>
      <c r="AL148" s="1">
        <f t="shared" si="9"/>
        <v>0.6339070256</v>
      </c>
      <c r="AM148" s="1">
        <f t="shared" si="10"/>
        <v>0.3660929744</v>
      </c>
      <c r="AO148" s="1">
        <f t="shared" si="11"/>
        <v>8.240738894</v>
      </c>
      <c r="AP148" s="1">
        <f t="shared" si="12"/>
        <v>0.0050862</v>
      </c>
      <c r="AQ148" s="1">
        <f t="shared" si="13"/>
        <v>0.00147</v>
      </c>
      <c r="AR148" s="1">
        <v>0.147</v>
      </c>
      <c r="AT148" s="1">
        <f t="shared" si="14"/>
        <v>0.1323561685</v>
      </c>
      <c r="AU148" s="1">
        <f t="shared" si="15"/>
        <v>-0.2647123371</v>
      </c>
      <c r="AV148" s="1">
        <f t="shared" si="16"/>
        <v>-0.4598102115</v>
      </c>
      <c r="AW148" s="1">
        <f t="shared" si="17"/>
        <v>0.93601</v>
      </c>
      <c r="AX148" s="1">
        <f t="shared" si="21"/>
        <v>-7.285685641</v>
      </c>
      <c r="AY148" s="1" t="str">
        <f t="shared" si="18"/>
        <v>SUB-HORIZONTAL</v>
      </c>
      <c r="AZ148" s="1" t="str">
        <f t="shared" si="19"/>
        <v>2</v>
      </c>
      <c r="BA148" s="1">
        <f t="shared" si="20"/>
        <v>1.3049</v>
      </c>
    </row>
    <row r="149" ht="15.75" customHeight="1">
      <c r="A149" s="1">
        <v>5585.9553</v>
      </c>
      <c r="B149" s="1">
        <v>1950.0</v>
      </c>
      <c r="C149" s="1">
        <v>1917.4247</v>
      </c>
      <c r="D149" s="1">
        <v>1726.1843</v>
      </c>
      <c r="E149" s="1">
        <v>1103.86</v>
      </c>
      <c r="F149" s="1">
        <v>1132.2097</v>
      </c>
      <c r="G149" s="1">
        <v>1079.1604</v>
      </c>
      <c r="H149" s="1">
        <v>1939.6417</v>
      </c>
      <c r="I149" s="1">
        <f t="shared" si="1"/>
        <v>1950.001547</v>
      </c>
      <c r="J149" s="1">
        <f t="shared" si="2"/>
        <v>7.393763168</v>
      </c>
      <c r="K149" s="1">
        <f t="shared" si="3"/>
        <v>0.5676533792</v>
      </c>
      <c r="L149" s="1">
        <f t="shared" si="4"/>
        <v>1907.268167</v>
      </c>
      <c r="M149" s="1">
        <v>1950.0</v>
      </c>
      <c r="N149" s="1">
        <v>1950.0</v>
      </c>
      <c r="O149" s="1">
        <v>1950.0</v>
      </c>
      <c r="P149" s="1">
        <v>1607.5891</v>
      </c>
      <c r="Q149" s="1">
        <v>1847.7695</v>
      </c>
      <c r="R149" s="1">
        <v>2.3987</v>
      </c>
      <c r="S149" s="1">
        <v>0.205</v>
      </c>
      <c r="T149" s="1">
        <v>28.3306</v>
      </c>
      <c r="U149" s="1">
        <v>-999.0</v>
      </c>
      <c r="V149" s="1">
        <v>3963.2119</v>
      </c>
      <c r="X149" s="13">
        <v>1950.0</v>
      </c>
      <c r="Y149" s="1">
        <v>2167.6094</v>
      </c>
      <c r="Z149" s="1">
        <v>-999.0</v>
      </c>
      <c r="AA149" s="1">
        <v>-999.0</v>
      </c>
      <c r="AB149" s="1">
        <f t="shared" si="5"/>
        <v>-2155.93462</v>
      </c>
      <c r="AC149" s="1">
        <v>-999.0</v>
      </c>
      <c r="AD149" s="1">
        <v>0.0366</v>
      </c>
      <c r="AE149" s="1">
        <v>0.0366</v>
      </c>
      <c r="AF149" s="1">
        <v>0.0366</v>
      </c>
      <c r="AG149" s="1">
        <v>0.0273</v>
      </c>
      <c r="AH149" s="1">
        <v>-999.0</v>
      </c>
      <c r="AI149" s="1" t="str">
        <f t="shared" si="6"/>
        <v>#NUM!</v>
      </c>
      <c r="AJ149" s="1">
        <f t="shared" si="7"/>
        <v>0.556371004</v>
      </c>
      <c r="AK149" s="1">
        <f t="shared" si="8"/>
        <v>0.443628996</v>
      </c>
      <c r="AL149" s="1">
        <f t="shared" si="9"/>
        <v>0.580620359</v>
      </c>
      <c r="AM149" s="1">
        <f t="shared" si="10"/>
        <v>0.419379641</v>
      </c>
      <c r="AO149" s="1">
        <f t="shared" si="11"/>
        <v>-1893193.791</v>
      </c>
      <c r="AP149" s="1">
        <f t="shared" si="12"/>
        <v>-36.5634</v>
      </c>
      <c r="AQ149" s="1">
        <f t="shared" si="13"/>
        <v>-9.99</v>
      </c>
      <c r="AR149" s="1">
        <v>-999.0</v>
      </c>
      <c r="AT149" s="1">
        <f t="shared" si="14"/>
        <v>0.1071814537</v>
      </c>
      <c r="AU149" s="1">
        <f t="shared" si="15"/>
        <v>-0.2143629074</v>
      </c>
      <c r="AV149" s="1">
        <f t="shared" si="16"/>
        <v>-0.5448560348</v>
      </c>
      <c r="AW149" s="1">
        <f t="shared" si="17"/>
        <v>0.9526344479</v>
      </c>
      <c r="AX149" s="1">
        <f t="shared" si="21"/>
        <v>-6.294031498</v>
      </c>
      <c r="AY149" s="1" t="str">
        <f t="shared" si="18"/>
        <v>SUB-HORIZONTAL</v>
      </c>
      <c r="AZ149" s="1" t="str">
        <f t="shared" si="19"/>
        <v>2</v>
      </c>
      <c r="BA149" s="1">
        <f t="shared" si="20"/>
        <v>1.30185</v>
      </c>
    </row>
    <row r="150" ht="15.75" customHeight="1">
      <c r="A150" s="1">
        <v>5586.0315</v>
      </c>
      <c r="B150" s="1">
        <v>1950.0</v>
      </c>
      <c r="C150" s="1">
        <v>1947.144</v>
      </c>
      <c r="D150" s="1">
        <v>1532.4987</v>
      </c>
      <c r="E150" s="1">
        <v>974.6373</v>
      </c>
      <c r="F150" s="1">
        <v>996.9723</v>
      </c>
      <c r="G150" s="1">
        <v>955.2625</v>
      </c>
      <c r="H150" s="1">
        <v>1882.5958</v>
      </c>
      <c r="I150" s="1">
        <f t="shared" si="1"/>
        <v>1950.001539</v>
      </c>
      <c r="J150" s="1">
        <f t="shared" si="2"/>
        <v>6.544888682</v>
      </c>
      <c r="K150" s="1">
        <f t="shared" si="3"/>
        <v>0.6206166503</v>
      </c>
      <c r="L150" s="1">
        <f t="shared" si="4"/>
        <v>1879.94045</v>
      </c>
      <c r="M150" s="1">
        <v>1950.0</v>
      </c>
      <c r="N150" s="1">
        <v>1950.0</v>
      </c>
      <c r="O150" s="1">
        <v>1950.0</v>
      </c>
      <c r="P150" s="1">
        <v>1568.8439</v>
      </c>
      <c r="Q150" s="1">
        <v>1864.675</v>
      </c>
      <c r="R150" s="1">
        <v>2.3987</v>
      </c>
      <c r="S150" s="1">
        <v>0.205</v>
      </c>
      <c r="T150" s="1">
        <v>28.3306</v>
      </c>
      <c r="U150" s="1">
        <v>-999.0</v>
      </c>
      <c r="V150" s="1">
        <v>3963.2119</v>
      </c>
      <c r="X150" s="13">
        <v>1950.0</v>
      </c>
      <c r="Y150" s="1">
        <v>2167.6094</v>
      </c>
      <c r="Z150" s="1">
        <v>-999.0</v>
      </c>
      <c r="AA150" s="1">
        <v>-999.0</v>
      </c>
      <c r="AB150" s="1">
        <f t="shared" si="5"/>
        <v>-2155.93462</v>
      </c>
      <c r="AC150" s="1">
        <v>-999.0</v>
      </c>
      <c r="AD150" s="1">
        <v>0.0366</v>
      </c>
      <c r="AE150" s="1">
        <v>0.0366</v>
      </c>
      <c r="AF150" s="1">
        <v>0.0366</v>
      </c>
      <c r="AG150" s="1">
        <v>0.0273</v>
      </c>
      <c r="AH150" s="1">
        <v>-999.0</v>
      </c>
      <c r="AI150" s="1" t="str">
        <f t="shared" si="6"/>
        <v>#NUM!</v>
      </c>
      <c r="AJ150" s="1">
        <f t="shared" si="7"/>
        <v>0.5074177367</v>
      </c>
      <c r="AK150" s="1">
        <f t="shared" si="8"/>
        <v>0.4925822633</v>
      </c>
      <c r="AL150" s="1">
        <f t="shared" si="9"/>
        <v>0.5112678462</v>
      </c>
      <c r="AM150" s="1">
        <f t="shared" si="10"/>
        <v>0.4887321538</v>
      </c>
      <c r="AO150" s="1">
        <f t="shared" si="11"/>
        <v>-1901621.208</v>
      </c>
      <c r="AP150" s="1">
        <f t="shared" si="12"/>
        <v>-36.5634</v>
      </c>
      <c r="AQ150" s="1">
        <f t="shared" si="13"/>
        <v>-9.99</v>
      </c>
      <c r="AR150" s="1">
        <v>-999.0</v>
      </c>
      <c r="AT150" s="1">
        <f t="shared" si="14"/>
        <v>0.08642231162</v>
      </c>
      <c r="AU150" s="1">
        <f t="shared" si="15"/>
        <v>-0.1728446232</v>
      </c>
      <c r="AV150" s="1">
        <f t="shared" si="16"/>
        <v>-0.6464412231</v>
      </c>
      <c r="AW150" s="1">
        <f t="shared" si="17"/>
        <v>0.9904808032</v>
      </c>
      <c r="AX150" s="1">
        <f t="shared" si="21"/>
        <v>-5.471628456</v>
      </c>
      <c r="AY150" s="1" t="str">
        <f t="shared" si="18"/>
        <v>SUB-HORIZONTAL</v>
      </c>
      <c r="AZ150" s="1" t="str">
        <f t="shared" si="19"/>
        <v>2</v>
      </c>
      <c r="BA150" s="1">
        <f t="shared" si="20"/>
        <v>1.30185</v>
      </c>
    </row>
    <row r="151" ht="15.75" customHeight="1">
      <c r="A151" s="1">
        <v>5586.1077</v>
      </c>
      <c r="B151" s="1">
        <v>1950.0</v>
      </c>
      <c r="C151" s="1">
        <v>1813.0719</v>
      </c>
      <c r="D151" s="1">
        <v>1313.766</v>
      </c>
      <c r="E151" s="1">
        <v>848.8323</v>
      </c>
      <c r="F151" s="1">
        <v>866.3483</v>
      </c>
      <c r="G151" s="1">
        <v>845.6877</v>
      </c>
      <c r="H151" s="1">
        <v>1877.4387</v>
      </c>
      <c r="I151" s="1">
        <f t="shared" si="1"/>
        <v>1950.001577</v>
      </c>
      <c r="J151" s="1">
        <f t="shared" si="2"/>
        <v>5.794147531</v>
      </c>
      <c r="K151" s="1">
        <f t="shared" si="3"/>
        <v>0.6306290858</v>
      </c>
      <c r="L151" s="1">
        <f t="shared" si="4"/>
        <v>1821.13965</v>
      </c>
      <c r="M151" s="1">
        <v>1950.0</v>
      </c>
      <c r="N151" s="1">
        <v>1950.0</v>
      </c>
      <c r="O151" s="1">
        <v>1950.0</v>
      </c>
      <c r="P151" s="1">
        <v>1537.743</v>
      </c>
      <c r="Q151" s="1">
        <v>1800.7094</v>
      </c>
      <c r="R151" s="1">
        <v>2.4009</v>
      </c>
      <c r="S151" s="1">
        <v>0.212</v>
      </c>
      <c r="T151" s="1">
        <v>30.7225</v>
      </c>
      <c r="U151" s="1">
        <v>-999.0</v>
      </c>
      <c r="V151" s="1">
        <v>4085.782</v>
      </c>
      <c r="X151" s="13">
        <v>1950.0</v>
      </c>
      <c r="Y151" s="1">
        <v>2192.0168</v>
      </c>
      <c r="Z151" s="1">
        <v>-999.0</v>
      </c>
      <c r="AA151" s="1">
        <v>-999.0</v>
      </c>
      <c r="AB151" s="1">
        <f t="shared" si="5"/>
        <v>-2164.664756</v>
      </c>
      <c r="AC151" s="1">
        <v>674.3246</v>
      </c>
      <c r="AD151" s="1">
        <v>0.0404</v>
      </c>
      <c r="AE151" s="1">
        <v>0.0404</v>
      </c>
      <c r="AF151" s="1">
        <v>0.0404</v>
      </c>
      <c r="AG151" s="1">
        <v>0.0267</v>
      </c>
      <c r="AH151" s="1">
        <v>-999.0</v>
      </c>
      <c r="AI151" s="1" t="str">
        <f t="shared" si="6"/>
        <v>#NUM!</v>
      </c>
      <c r="AJ151" s="1">
        <f t="shared" si="7"/>
        <v>0.4504475699</v>
      </c>
      <c r="AK151" s="1">
        <f t="shared" si="8"/>
        <v>0.5495524301</v>
      </c>
      <c r="AL151" s="1">
        <f t="shared" si="9"/>
        <v>0.4442811795</v>
      </c>
      <c r="AM151" s="1">
        <f t="shared" si="10"/>
        <v>0.5557188205</v>
      </c>
      <c r="AO151" s="1">
        <f t="shared" si="11"/>
        <v>-1869734.26</v>
      </c>
      <c r="AP151" s="1">
        <f t="shared" si="12"/>
        <v>-40.3596</v>
      </c>
      <c r="AQ151" s="1">
        <f t="shared" si="13"/>
        <v>-9.99</v>
      </c>
      <c r="AR151" s="1">
        <v>-999.0</v>
      </c>
      <c r="AT151" s="1">
        <f t="shared" si="14"/>
        <v>0.1535333974</v>
      </c>
      <c r="AU151" s="1">
        <f t="shared" si="15"/>
        <v>-0.3070667947</v>
      </c>
      <c r="AV151" s="1">
        <f t="shared" si="16"/>
        <v>-0.7927948864</v>
      </c>
      <c r="AW151" s="1">
        <f t="shared" si="17"/>
        <v>0.9591308627</v>
      </c>
      <c r="AX151" s="1">
        <f t="shared" si="21"/>
        <v>-4.684245225</v>
      </c>
      <c r="AY151" s="1" t="str">
        <f t="shared" si="18"/>
        <v>SUB-HORIZONTAL</v>
      </c>
      <c r="AZ151" s="1" t="str">
        <f t="shared" si="19"/>
        <v>2</v>
      </c>
      <c r="BA151" s="1">
        <f t="shared" si="20"/>
        <v>1.30645</v>
      </c>
    </row>
    <row r="152" ht="15.75" customHeight="1">
      <c r="A152" s="1">
        <v>5586.1839</v>
      </c>
      <c r="B152" s="1">
        <v>1644.2682</v>
      </c>
      <c r="C152" s="1">
        <v>1404.1189</v>
      </c>
      <c r="D152" s="1">
        <v>1069.1396</v>
      </c>
      <c r="E152" s="1">
        <v>741.67</v>
      </c>
      <c r="F152" s="1">
        <v>754.9996</v>
      </c>
      <c r="G152" s="1">
        <v>744.5779</v>
      </c>
      <c r="H152" s="1">
        <v>1790.2949</v>
      </c>
      <c r="I152" s="1">
        <f t="shared" si="1"/>
        <v>1644.269938</v>
      </c>
      <c r="J152" s="1">
        <f t="shared" si="2"/>
        <v>5.10140351</v>
      </c>
      <c r="K152" s="1">
        <f t="shared" si="3"/>
        <v>0.6859289582</v>
      </c>
      <c r="L152" s="1">
        <f t="shared" si="4"/>
        <v>1661.25445</v>
      </c>
      <c r="M152" s="1">
        <v>1950.0</v>
      </c>
      <c r="N152" s="1">
        <v>1950.0</v>
      </c>
      <c r="O152" s="1">
        <v>1950.0</v>
      </c>
      <c r="P152" s="1">
        <v>1531.2742</v>
      </c>
      <c r="Q152" s="1">
        <v>1822.4504</v>
      </c>
      <c r="R152" s="1">
        <v>2.4009</v>
      </c>
      <c r="S152" s="1">
        <v>0.212</v>
      </c>
      <c r="T152" s="1">
        <v>30.7225</v>
      </c>
      <c r="U152" s="1">
        <v>-999.0</v>
      </c>
      <c r="V152" s="1">
        <v>4085.782</v>
      </c>
      <c r="X152" s="13">
        <v>1950.0</v>
      </c>
      <c r="Y152" s="1">
        <v>2192.0168</v>
      </c>
      <c r="Z152" s="1">
        <v>-999.0</v>
      </c>
      <c r="AA152" s="1">
        <v>-999.0</v>
      </c>
      <c r="AB152" s="1">
        <f t="shared" si="5"/>
        <v>-2164.664756</v>
      </c>
      <c r="AC152" s="1">
        <v>674.3246</v>
      </c>
      <c r="AD152" s="1">
        <v>0.0404</v>
      </c>
      <c r="AE152" s="1">
        <v>0.0404</v>
      </c>
      <c r="AF152" s="1">
        <v>0.0404</v>
      </c>
      <c r="AG152" s="1">
        <v>0.0267</v>
      </c>
      <c r="AH152" s="1">
        <v>-999.0</v>
      </c>
      <c r="AI152" s="1" t="str">
        <f t="shared" si="6"/>
        <v>#NUM!</v>
      </c>
      <c r="AJ152" s="1">
        <f t="shared" si="7"/>
        <v>0.4158967888</v>
      </c>
      <c r="AK152" s="1">
        <f t="shared" si="8"/>
        <v>0.5841032112</v>
      </c>
      <c r="AL152" s="1">
        <f t="shared" si="9"/>
        <v>0.4591705903</v>
      </c>
      <c r="AM152" s="1">
        <f t="shared" si="10"/>
        <v>0.5408294097</v>
      </c>
      <c r="AO152" s="1">
        <f t="shared" si="11"/>
        <v>-1728164.42</v>
      </c>
      <c r="AP152" s="1">
        <f t="shared" si="12"/>
        <v>-40.3596</v>
      </c>
      <c r="AQ152" s="1">
        <f t="shared" si="13"/>
        <v>-9.99</v>
      </c>
      <c r="AR152" s="1">
        <v>-999.0</v>
      </c>
      <c r="AT152" s="1">
        <f t="shared" si="14"/>
        <v>-0.2244406476</v>
      </c>
      <c r="AU152" s="1">
        <f t="shared" si="15"/>
        <v>0.4488812953</v>
      </c>
      <c r="AV152" s="1">
        <f t="shared" si="16"/>
        <v>-0.8904890724</v>
      </c>
      <c r="AW152" s="1">
        <f t="shared" si="17"/>
        <v>1.017961007</v>
      </c>
      <c r="AX152" s="1">
        <f t="shared" si="21"/>
        <v>-4.31594044</v>
      </c>
      <c r="AY152" s="1" t="str">
        <f t="shared" si="18"/>
        <v>SUB-HORIZONTAL</v>
      </c>
      <c r="AZ152" s="1" t="str">
        <f t="shared" si="19"/>
        <v>2</v>
      </c>
      <c r="BA152" s="1">
        <f t="shared" si="20"/>
        <v>1.30645</v>
      </c>
    </row>
    <row r="153" ht="15.75" customHeight="1">
      <c r="A153" s="1">
        <v>5586.2601</v>
      </c>
      <c r="B153" s="1">
        <v>1238.2419</v>
      </c>
      <c r="C153" s="1">
        <v>1277.1104</v>
      </c>
      <c r="D153" s="1">
        <v>1015.6413</v>
      </c>
      <c r="E153" s="1">
        <v>710.3205</v>
      </c>
      <c r="F153" s="1">
        <v>722.2909</v>
      </c>
      <c r="G153" s="1">
        <v>727.939</v>
      </c>
      <c r="H153" s="1">
        <v>1663.8154</v>
      </c>
      <c r="I153" s="1">
        <f t="shared" si="1"/>
        <v>1238.243709</v>
      </c>
      <c r="J153" s="1">
        <f t="shared" si="2"/>
        <v>4.987403695</v>
      </c>
      <c r="K153" s="1">
        <f t="shared" si="3"/>
        <v>0.6757851099</v>
      </c>
      <c r="L153" s="1">
        <f t="shared" si="4"/>
        <v>1563.498933</v>
      </c>
      <c r="M153" s="1">
        <v>1950.0</v>
      </c>
      <c r="N153" s="1">
        <v>1950.0</v>
      </c>
      <c r="O153" s="1">
        <v>1950.0</v>
      </c>
      <c r="P153" s="1">
        <v>1528.837</v>
      </c>
      <c r="Q153" s="1">
        <v>1869.8378</v>
      </c>
      <c r="R153" s="1">
        <v>2.4104</v>
      </c>
      <c r="S153" s="1">
        <v>0.2231</v>
      </c>
      <c r="T153" s="1">
        <v>31.892</v>
      </c>
      <c r="U153" s="1">
        <v>4.0697</v>
      </c>
      <c r="V153" s="1">
        <v>4166.522</v>
      </c>
      <c r="X153" s="13">
        <v>1950.0</v>
      </c>
      <c r="Y153" s="1">
        <v>2218.3064</v>
      </c>
      <c r="Z153" s="1">
        <v>0.173</v>
      </c>
      <c r="AA153" s="1">
        <v>3.33</v>
      </c>
      <c r="AB153" s="1">
        <f t="shared" si="5"/>
        <v>-1145.930647</v>
      </c>
      <c r="AC153" s="1">
        <v>674.3246</v>
      </c>
      <c r="AD153" s="1">
        <v>0.0423</v>
      </c>
      <c r="AE153" s="1">
        <v>0.0423</v>
      </c>
      <c r="AF153" s="1">
        <v>0.0423</v>
      </c>
      <c r="AG153" s="1">
        <v>0.026</v>
      </c>
      <c r="AH153" s="1">
        <v>4.0697</v>
      </c>
      <c r="AI153" s="1">
        <f t="shared" si="6"/>
        <v>4.765834625</v>
      </c>
      <c r="AJ153" s="1">
        <f t="shared" si="7"/>
        <v>0.4375118778</v>
      </c>
      <c r="AK153" s="1">
        <f t="shared" si="8"/>
        <v>0.5624881222</v>
      </c>
      <c r="AL153" s="1">
        <f t="shared" si="9"/>
        <v>0.5833197051</v>
      </c>
      <c r="AM153" s="1">
        <f t="shared" si="10"/>
        <v>0.4166802949</v>
      </c>
      <c r="AO153" s="1">
        <f t="shared" si="11"/>
        <v>11.76493254</v>
      </c>
      <c r="AP153" s="1">
        <f t="shared" si="12"/>
        <v>0.0073179</v>
      </c>
      <c r="AQ153" s="1">
        <f t="shared" si="13"/>
        <v>0.00173</v>
      </c>
      <c r="AR153" s="1">
        <v>0.173</v>
      </c>
      <c r="AT153" s="1">
        <f t="shared" si="14"/>
        <v>-1.139250958</v>
      </c>
      <c r="AU153" s="1">
        <f t="shared" si="15"/>
        <v>2.278501916</v>
      </c>
      <c r="AV153" s="1">
        <f t="shared" si="16"/>
        <v>-0.8588612011</v>
      </c>
      <c r="AW153" s="1">
        <f t="shared" si="17"/>
        <v>1.123825275</v>
      </c>
      <c r="AX153" s="1">
        <f t="shared" si="21"/>
        <v>-4.424928373</v>
      </c>
      <c r="AY153" s="1" t="str">
        <f t="shared" si="18"/>
        <v>SUB-HORIZONTAL</v>
      </c>
      <c r="AZ153" s="1" t="str">
        <f t="shared" si="19"/>
        <v>2</v>
      </c>
      <c r="BA153" s="1">
        <f t="shared" si="20"/>
        <v>1.31675</v>
      </c>
    </row>
    <row r="154" ht="15.75" customHeight="1">
      <c r="A154" s="1">
        <v>5586.3363</v>
      </c>
      <c r="B154" s="1">
        <v>1155.6857</v>
      </c>
      <c r="C154" s="1">
        <v>1662.8313</v>
      </c>
      <c r="D154" s="1">
        <v>1153.0142</v>
      </c>
      <c r="E154" s="1">
        <v>752.3543</v>
      </c>
      <c r="F154" s="1">
        <v>765.2635</v>
      </c>
      <c r="G154" s="1">
        <v>774.9762</v>
      </c>
      <c r="H154" s="1">
        <v>1684.2015</v>
      </c>
      <c r="I154" s="1">
        <f t="shared" si="1"/>
        <v>1155.687327</v>
      </c>
      <c r="J154" s="1">
        <f t="shared" si="2"/>
        <v>5.309674524</v>
      </c>
      <c r="K154" s="1">
        <f t="shared" si="3"/>
        <v>0.6485917324</v>
      </c>
      <c r="L154" s="1">
        <f t="shared" si="4"/>
        <v>1636.921867</v>
      </c>
      <c r="M154" s="1">
        <v>1950.0</v>
      </c>
      <c r="N154" s="1">
        <v>1950.0</v>
      </c>
      <c r="O154" s="1">
        <v>1950.0</v>
      </c>
      <c r="P154" s="1">
        <v>1554.3141</v>
      </c>
      <c r="Q154" s="1">
        <v>1883.9487</v>
      </c>
      <c r="R154" s="1">
        <v>2.4104</v>
      </c>
      <c r="S154" s="1">
        <v>0.2231</v>
      </c>
      <c r="T154" s="1">
        <v>31.892</v>
      </c>
      <c r="U154" s="1">
        <v>4.0697</v>
      </c>
      <c r="V154" s="1">
        <v>4166.522</v>
      </c>
      <c r="X154" s="13">
        <v>1950.0</v>
      </c>
      <c r="Y154" s="1">
        <v>2218.3064</v>
      </c>
      <c r="Z154" s="1">
        <v>0.173</v>
      </c>
      <c r="AA154" s="1">
        <v>3.33</v>
      </c>
      <c r="AB154" s="1">
        <f t="shared" si="5"/>
        <v>-1145.930647</v>
      </c>
      <c r="AC154" s="1">
        <v>674.3246</v>
      </c>
      <c r="AD154" s="1">
        <v>0.0423</v>
      </c>
      <c r="AE154" s="1">
        <v>0.0423</v>
      </c>
      <c r="AF154" s="1">
        <v>0.0423</v>
      </c>
      <c r="AG154" s="1">
        <v>0.026</v>
      </c>
      <c r="AH154" s="1">
        <v>4.0697</v>
      </c>
      <c r="AI154" s="1">
        <f t="shared" si="6"/>
        <v>4.765834625</v>
      </c>
      <c r="AJ154" s="1">
        <f t="shared" si="7"/>
        <v>0.4601445848</v>
      </c>
      <c r="AK154" s="1">
        <f t="shared" si="8"/>
        <v>0.5398554152</v>
      </c>
      <c r="AL154" s="1">
        <f t="shared" si="9"/>
        <v>0.6621726824</v>
      </c>
      <c r="AM154" s="1">
        <f t="shared" si="10"/>
        <v>0.3378273176</v>
      </c>
      <c r="AO154" s="1">
        <f t="shared" si="11"/>
        <v>11.50584835</v>
      </c>
      <c r="AP154" s="1">
        <f t="shared" si="12"/>
        <v>0.0073179</v>
      </c>
      <c r="AQ154" s="1">
        <f t="shared" si="13"/>
        <v>0.00173</v>
      </c>
      <c r="AR154" s="1">
        <v>0.173</v>
      </c>
      <c r="AT154" s="1">
        <f t="shared" si="14"/>
        <v>-1.481675617</v>
      </c>
      <c r="AU154" s="1">
        <f t="shared" si="15"/>
        <v>2.963351234</v>
      </c>
      <c r="AV154" s="1">
        <f t="shared" si="16"/>
        <v>-0.809438181</v>
      </c>
      <c r="AW154" s="1">
        <f t="shared" si="17"/>
        <v>1.118600536</v>
      </c>
      <c r="AX154" s="1">
        <f t="shared" si="21"/>
        <v>-4.614461089</v>
      </c>
      <c r="AY154" s="1" t="str">
        <f t="shared" si="18"/>
        <v>SUB-HORIZONTAL</v>
      </c>
      <c r="AZ154" s="1" t="str">
        <f t="shared" si="19"/>
        <v>2</v>
      </c>
      <c r="BA154" s="1">
        <f t="shared" si="20"/>
        <v>1.31675</v>
      </c>
    </row>
    <row r="155" ht="15.75" customHeight="1">
      <c r="A155" s="1">
        <v>5586.4125</v>
      </c>
      <c r="B155" s="1">
        <v>1611.8699</v>
      </c>
      <c r="C155" s="1">
        <v>1910.7645</v>
      </c>
      <c r="D155" s="1">
        <v>1293.6704</v>
      </c>
      <c r="E155" s="1">
        <v>815.9857</v>
      </c>
      <c r="F155" s="1">
        <v>829.5562</v>
      </c>
      <c r="G155" s="1">
        <v>817.0359</v>
      </c>
      <c r="H155" s="1">
        <v>1809.4426</v>
      </c>
      <c r="I155" s="1">
        <f t="shared" si="1"/>
        <v>1611.871449</v>
      </c>
      <c r="J155" s="1">
        <f t="shared" si="2"/>
        <v>5.597842493</v>
      </c>
      <c r="K155" s="1">
        <f t="shared" si="3"/>
        <v>0.6423849162</v>
      </c>
      <c r="L155" s="1">
        <f t="shared" si="4"/>
        <v>1777.717467</v>
      </c>
      <c r="M155" s="1">
        <v>1950.0</v>
      </c>
      <c r="N155" s="1">
        <v>1950.0</v>
      </c>
      <c r="O155" s="1">
        <v>1950.0</v>
      </c>
      <c r="P155" s="1">
        <v>1590.5432</v>
      </c>
      <c r="Q155" s="1">
        <v>1882.7737</v>
      </c>
      <c r="R155" s="1">
        <v>2.4208</v>
      </c>
      <c r="S155" s="1">
        <v>0.2233</v>
      </c>
      <c r="T155" s="1">
        <v>30.8326</v>
      </c>
      <c r="U155" s="1">
        <v>-999.0</v>
      </c>
      <c r="V155" s="1">
        <v>4155.8408</v>
      </c>
      <c r="X155" s="13">
        <v>1950.0</v>
      </c>
      <c r="Y155" s="1">
        <v>2238.7305</v>
      </c>
      <c r="Z155" s="1">
        <v>-999.0</v>
      </c>
      <c r="AA155" s="1">
        <v>-999.0</v>
      </c>
      <c r="AB155" s="1">
        <f t="shared" si="5"/>
        <v>-2181.478503</v>
      </c>
      <c r="AC155" s="1">
        <v>662.9175</v>
      </c>
      <c r="AD155" s="1">
        <v>0.0407</v>
      </c>
      <c r="AE155" s="1">
        <v>0.0407</v>
      </c>
      <c r="AF155" s="1">
        <v>0.0407</v>
      </c>
      <c r="AG155" s="1">
        <v>0.0262</v>
      </c>
      <c r="AH155" s="1">
        <v>-999.0</v>
      </c>
      <c r="AI155" s="1" t="str">
        <f t="shared" si="6"/>
        <v>#NUM!</v>
      </c>
      <c r="AJ155" s="1">
        <f t="shared" si="7"/>
        <v>0.4515401041</v>
      </c>
      <c r="AK155" s="1">
        <f t="shared" si="8"/>
        <v>0.5484598959</v>
      </c>
      <c r="AL155" s="1">
        <f t="shared" si="9"/>
        <v>0.5146545636</v>
      </c>
      <c r="AM155" s="1">
        <f t="shared" si="10"/>
        <v>0.4853454364</v>
      </c>
      <c r="AO155" s="1">
        <f t="shared" si="11"/>
        <v>-1742085.075</v>
      </c>
      <c r="AP155" s="1">
        <f t="shared" si="12"/>
        <v>-40.6593</v>
      </c>
      <c r="AQ155" s="1">
        <f t="shared" si="13"/>
        <v>-9.99</v>
      </c>
      <c r="AR155" s="1">
        <v>-999.0</v>
      </c>
      <c r="AT155" s="1">
        <f t="shared" si="14"/>
        <v>-0.3501882576</v>
      </c>
      <c r="AU155" s="1">
        <f t="shared" si="15"/>
        <v>0.7003765153</v>
      </c>
      <c r="AV155" s="1">
        <f t="shared" si="16"/>
        <v>-0.7997981918</v>
      </c>
      <c r="AW155" s="1">
        <f t="shared" si="17"/>
        <v>1.0405269</v>
      </c>
      <c r="AX155" s="1">
        <f t="shared" si="21"/>
        <v>-4.6544868</v>
      </c>
      <c r="AY155" s="1" t="str">
        <f t="shared" si="18"/>
        <v>SUB-HORIZONTAL</v>
      </c>
      <c r="AZ155" s="1" t="str">
        <f t="shared" si="19"/>
        <v>2</v>
      </c>
      <c r="BA155" s="1">
        <f t="shared" si="20"/>
        <v>1.32205</v>
      </c>
    </row>
    <row r="156" ht="15.75" customHeight="1">
      <c r="A156" s="1">
        <v>5586.4887</v>
      </c>
      <c r="B156" s="1">
        <v>1903.293</v>
      </c>
      <c r="C156" s="1">
        <v>1949.9865</v>
      </c>
      <c r="D156" s="1">
        <v>1397.3929</v>
      </c>
      <c r="E156" s="1">
        <v>867.7622</v>
      </c>
      <c r="F156" s="1">
        <v>881.1147</v>
      </c>
      <c r="G156" s="1">
        <v>857.7216</v>
      </c>
      <c r="H156" s="1">
        <v>1891.3495</v>
      </c>
      <c r="I156" s="1">
        <f t="shared" si="1"/>
        <v>1903.294538</v>
      </c>
      <c r="J156" s="1">
        <f t="shared" si="2"/>
        <v>5.876596634</v>
      </c>
      <c r="K156" s="1">
        <f t="shared" si="3"/>
        <v>0.6212797088</v>
      </c>
      <c r="L156" s="1">
        <f t="shared" si="4"/>
        <v>1850.112067</v>
      </c>
      <c r="M156" s="1">
        <v>1950.0</v>
      </c>
      <c r="N156" s="1">
        <v>1950.0</v>
      </c>
      <c r="O156" s="1">
        <v>1950.0</v>
      </c>
      <c r="P156" s="1">
        <v>1623.9098</v>
      </c>
      <c r="Q156" s="1">
        <v>1876.881</v>
      </c>
      <c r="R156" s="1">
        <v>2.4208</v>
      </c>
      <c r="S156" s="1">
        <v>0.2233</v>
      </c>
      <c r="T156" s="1">
        <v>30.8326</v>
      </c>
      <c r="U156" s="1">
        <v>-999.0</v>
      </c>
      <c r="V156" s="1">
        <v>4155.8408</v>
      </c>
      <c r="X156" s="13">
        <v>1950.0</v>
      </c>
      <c r="Y156" s="1">
        <v>2238.7305</v>
      </c>
      <c r="Z156" s="1">
        <v>-999.0</v>
      </c>
      <c r="AA156" s="1">
        <v>-999.0</v>
      </c>
      <c r="AB156" s="1">
        <f t="shared" si="5"/>
        <v>-2181.478503</v>
      </c>
      <c r="AC156" s="1">
        <v>662.9175</v>
      </c>
      <c r="AD156" s="1">
        <v>0.0407</v>
      </c>
      <c r="AE156" s="1">
        <v>0.0407</v>
      </c>
      <c r="AF156" s="1">
        <v>0.0407</v>
      </c>
      <c r="AG156" s="1">
        <v>0.0262</v>
      </c>
      <c r="AH156" s="1">
        <v>-999.0</v>
      </c>
      <c r="AI156" s="1" t="str">
        <f t="shared" si="6"/>
        <v>#NUM!</v>
      </c>
      <c r="AJ156" s="1">
        <f t="shared" si="7"/>
        <v>0.4534971458</v>
      </c>
      <c r="AK156" s="1">
        <f t="shared" si="8"/>
        <v>0.5465028542</v>
      </c>
      <c r="AL156" s="1">
        <f t="shared" si="9"/>
        <v>0.462942227</v>
      </c>
      <c r="AM156" s="1">
        <f t="shared" si="10"/>
        <v>0.537057773</v>
      </c>
      <c r="AO156" s="1">
        <f t="shared" si="11"/>
        <v>-1884422.407</v>
      </c>
      <c r="AP156" s="1">
        <f t="shared" si="12"/>
        <v>-40.6593</v>
      </c>
      <c r="AQ156" s="1">
        <f t="shared" si="13"/>
        <v>-9.99</v>
      </c>
      <c r="AR156" s="1">
        <v>-999.0</v>
      </c>
      <c r="AT156" s="1">
        <f t="shared" si="14"/>
        <v>0.02777548178</v>
      </c>
      <c r="AU156" s="1">
        <f t="shared" si="15"/>
        <v>-0.05555096356</v>
      </c>
      <c r="AV156" s="1">
        <f t="shared" si="16"/>
        <v>-0.7825646154</v>
      </c>
      <c r="AW156" s="1">
        <f t="shared" si="17"/>
        <v>0.9923501711</v>
      </c>
      <c r="AX156" s="1">
        <f t="shared" si="21"/>
        <v>-4.728781596</v>
      </c>
      <c r="AY156" s="1" t="str">
        <f t="shared" si="18"/>
        <v>SUB-HORIZONTAL</v>
      </c>
      <c r="AZ156" s="1" t="str">
        <f t="shared" si="19"/>
        <v>2</v>
      </c>
      <c r="BA156" s="1">
        <f t="shared" si="20"/>
        <v>1.32205</v>
      </c>
    </row>
    <row r="157" ht="15.75" customHeight="1">
      <c r="A157" s="1">
        <v>5586.5649</v>
      </c>
      <c r="B157" s="1">
        <v>1949.9838</v>
      </c>
      <c r="C157" s="1">
        <v>1950.0</v>
      </c>
      <c r="D157" s="1">
        <v>1466.5724</v>
      </c>
      <c r="E157" s="1">
        <v>879.4133</v>
      </c>
      <c r="F157" s="1">
        <v>891.8395</v>
      </c>
      <c r="G157" s="1">
        <v>867.6262</v>
      </c>
      <c r="H157" s="1">
        <v>1906.2529</v>
      </c>
      <c r="I157" s="1">
        <f t="shared" si="1"/>
        <v>1949.985338</v>
      </c>
      <c r="J157" s="1">
        <f t="shared" si="2"/>
        <v>5.944457043</v>
      </c>
      <c r="K157" s="1">
        <f t="shared" si="3"/>
        <v>0.6184327837</v>
      </c>
      <c r="L157" s="1">
        <f t="shared" si="4"/>
        <v>1869.426033</v>
      </c>
      <c r="M157" s="1">
        <v>1950.0</v>
      </c>
      <c r="N157" s="1">
        <v>1950.0</v>
      </c>
      <c r="O157" s="1">
        <v>1950.0</v>
      </c>
      <c r="P157" s="1">
        <v>1653.5959</v>
      </c>
      <c r="Q157" s="1">
        <v>1867.5576</v>
      </c>
      <c r="R157" s="1">
        <v>2.4248</v>
      </c>
      <c r="S157" s="1">
        <v>0.2166</v>
      </c>
      <c r="T157" s="1">
        <v>28.6013</v>
      </c>
      <c r="U157" s="1">
        <v>-999.0</v>
      </c>
      <c r="V157" s="1">
        <v>4142.293</v>
      </c>
      <c r="X157" s="13">
        <v>1950.0</v>
      </c>
      <c r="Y157" s="1">
        <v>2246.9558</v>
      </c>
      <c r="Z157" s="1">
        <v>-999.0</v>
      </c>
      <c r="AA157" s="1">
        <v>-999.0</v>
      </c>
      <c r="AB157" s="1">
        <f t="shared" si="5"/>
        <v>-2175.567378</v>
      </c>
      <c r="AC157" s="1">
        <v>667.8133</v>
      </c>
      <c r="AD157" s="1">
        <v>0.0405</v>
      </c>
      <c r="AE157" s="1">
        <v>0.0405</v>
      </c>
      <c r="AF157" s="1">
        <v>0.0405</v>
      </c>
      <c r="AG157" s="1">
        <v>0.0269</v>
      </c>
      <c r="AH157" s="1">
        <v>-999.0</v>
      </c>
      <c r="AI157" s="1" t="str">
        <f t="shared" si="6"/>
        <v>#NUM!</v>
      </c>
      <c r="AJ157" s="1">
        <f t="shared" si="7"/>
        <v>0.4551474781</v>
      </c>
      <c r="AK157" s="1">
        <f t="shared" si="8"/>
        <v>0.5448525219</v>
      </c>
      <c r="AL157" s="1">
        <f t="shared" si="9"/>
        <v>0.4573573893</v>
      </c>
      <c r="AM157" s="1">
        <f t="shared" si="10"/>
        <v>0.5426426107</v>
      </c>
      <c r="AO157" s="1">
        <f t="shared" si="11"/>
        <v>-1903050.112</v>
      </c>
      <c r="AP157" s="1">
        <f t="shared" si="12"/>
        <v>-40.4595</v>
      </c>
      <c r="AQ157" s="1">
        <f t="shared" si="13"/>
        <v>-9.99</v>
      </c>
      <c r="AR157" s="1">
        <v>-999.0</v>
      </c>
      <c r="AT157" s="1">
        <f t="shared" si="14"/>
        <v>0.08446973564</v>
      </c>
      <c r="AU157" s="1">
        <f t="shared" si="15"/>
        <v>-0.1689394713</v>
      </c>
      <c r="AV157" s="1">
        <f t="shared" si="16"/>
        <v>-0.7780031708</v>
      </c>
      <c r="AW157" s="1">
        <f t="shared" si="17"/>
        <v>0.9797008571</v>
      </c>
      <c r="AX157" s="1">
        <f t="shared" si="21"/>
        <v>-4.749059179</v>
      </c>
      <c r="AY157" s="1" t="str">
        <f t="shared" si="18"/>
        <v>SUB-HORIZONTAL</v>
      </c>
      <c r="AZ157" s="1" t="str">
        <f t="shared" si="19"/>
        <v>2</v>
      </c>
      <c r="BA157" s="1">
        <f t="shared" si="20"/>
        <v>1.3207</v>
      </c>
    </row>
    <row r="158" ht="15.75" customHeight="1">
      <c r="A158" s="1">
        <v>5586.6411</v>
      </c>
      <c r="B158" s="1">
        <v>1950.0</v>
      </c>
      <c r="C158" s="1">
        <v>1950.0</v>
      </c>
      <c r="D158" s="1">
        <v>1469.022</v>
      </c>
      <c r="E158" s="1">
        <v>839.9223</v>
      </c>
      <c r="F158" s="1">
        <v>850.9647</v>
      </c>
      <c r="G158" s="1">
        <v>826.9249</v>
      </c>
      <c r="H158" s="1">
        <v>1892.3932</v>
      </c>
      <c r="I158" s="1">
        <f t="shared" si="1"/>
        <v>1950.001538</v>
      </c>
      <c r="J158" s="1">
        <f t="shared" si="2"/>
        <v>5.665596021</v>
      </c>
      <c r="K158" s="1">
        <f t="shared" si="3"/>
        <v>0.6392993724</v>
      </c>
      <c r="L158" s="1">
        <f t="shared" si="4"/>
        <v>1869.837</v>
      </c>
      <c r="M158" s="1">
        <v>1950.0</v>
      </c>
      <c r="N158" s="1">
        <v>1950.0</v>
      </c>
      <c r="O158" s="1">
        <v>1950.0</v>
      </c>
      <c r="P158" s="1">
        <v>1676.4924</v>
      </c>
      <c r="Q158" s="1">
        <v>1850.8618</v>
      </c>
      <c r="R158" s="1">
        <v>2.4248</v>
      </c>
      <c r="S158" s="1">
        <v>0.2166</v>
      </c>
      <c r="T158" s="1">
        <v>28.6013</v>
      </c>
      <c r="U158" s="1">
        <v>-999.0</v>
      </c>
      <c r="V158" s="1">
        <v>4142.293</v>
      </c>
      <c r="X158" s="13">
        <v>1950.0</v>
      </c>
      <c r="Y158" s="1">
        <v>2246.9558</v>
      </c>
      <c r="Z158" s="1">
        <v>-999.0</v>
      </c>
      <c r="AA158" s="1">
        <v>-999.0</v>
      </c>
      <c r="AB158" s="1">
        <f t="shared" si="5"/>
        <v>-2175.567378</v>
      </c>
      <c r="AC158" s="1">
        <v>667.8133</v>
      </c>
      <c r="AD158" s="1">
        <v>0.0405</v>
      </c>
      <c r="AE158" s="1">
        <v>0.0405</v>
      </c>
      <c r="AF158" s="1">
        <v>0.0405</v>
      </c>
      <c r="AG158" s="1">
        <v>0.0269</v>
      </c>
      <c r="AH158" s="1">
        <v>-999.0</v>
      </c>
      <c r="AI158" s="1" t="str">
        <f t="shared" si="6"/>
        <v>#NUM!</v>
      </c>
      <c r="AJ158" s="1">
        <f t="shared" si="7"/>
        <v>0.4369730878</v>
      </c>
      <c r="AK158" s="1">
        <f t="shared" si="8"/>
        <v>0.5630269122</v>
      </c>
      <c r="AL158" s="1">
        <f t="shared" si="9"/>
        <v>0.4363921538</v>
      </c>
      <c r="AM158" s="1">
        <f t="shared" si="10"/>
        <v>0.5636078462</v>
      </c>
      <c r="AO158" s="1">
        <f t="shared" si="11"/>
        <v>-1894735.307</v>
      </c>
      <c r="AP158" s="1">
        <f t="shared" si="12"/>
        <v>-40.4595</v>
      </c>
      <c r="AQ158" s="1">
        <f t="shared" si="13"/>
        <v>-9.99</v>
      </c>
      <c r="AR158" s="1">
        <v>-999.0</v>
      </c>
      <c r="AT158" s="1">
        <f t="shared" si="14"/>
        <v>0.1013205415</v>
      </c>
      <c r="AU158" s="1">
        <f t="shared" si="15"/>
        <v>-0.202641083</v>
      </c>
      <c r="AV158" s="1">
        <f t="shared" si="16"/>
        <v>-0.8206689395</v>
      </c>
      <c r="AW158" s="1">
        <f t="shared" si="17"/>
        <v>0.9780535039</v>
      </c>
      <c r="AX158" s="1">
        <f t="shared" si="21"/>
        <v>-4.569150191</v>
      </c>
      <c r="AY158" s="1" t="str">
        <f t="shared" si="18"/>
        <v>SUB-HORIZONTAL</v>
      </c>
      <c r="AZ158" s="1" t="str">
        <f t="shared" si="19"/>
        <v>2</v>
      </c>
      <c r="BA158" s="1">
        <f t="shared" si="20"/>
        <v>1.3207</v>
      </c>
    </row>
    <row r="159" ht="15.75" customHeight="1">
      <c r="A159" s="1">
        <v>5586.7173</v>
      </c>
      <c r="B159" s="1">
        <v>1881.4705</v>
      </c>
      <c r="C159" s="1">
        <v>1503.04</v>
      </c>
      <c r="D159" s="1">
        <v>1412.1318</v>
      </c>
      <c r="E159" s="1">
        <v>780.155</v>
      </c>
      <c r="F159" s="1">
        <v>789.9525</v>
      </c>
      <c r="G159" s="1">
        <v>774.7551</v>
      </c>
      <c r="H159" s="1">
        <v>1864.7406</v>
      </c>
      <c r="I159" s="1">
        <f t="shared" si="1"/>
        <v>1881.472191</v>
      </c>
      <c r="J159" s="1">
        <f t="shared" si="2"/>
        <v>5.308159679</v>
      </c>
      <c r="K159" s="1">
        <f t="shared" si="3"/>
        <v>0.6345745843</v>
      </c>
      <c r="L159" s="1">
        <f t="shared" si="4"/>
        <v>1774.440383</v>
      </c>
      <c r="M159" s="1">
        <v>1950.0</v>
      </c>
      <c r="N159" s="1">
        <v>1950.0</v>
      </c>
      <c r="O159" s="1">
        <v>1950.0</v>
      </c>
      <c r="P159" s="1">
        <v>1689.0522</v>
      </c>
      <c r="Q159" s="1">
        <v>1838.4028</v>
      </c>
      <c r="R159" s="1">
        <v>2.4211</v>
      </c>
      <c r="S159" s="1">
        <v>0.2092</v>
      </c>
      <c r="T159" s="1">
        <v>26.8773</v>
      </c>
      <c r="U159" s="1">
        <v>4.4667</v>
      </c>
      <c r="V159" s="1">
        <v>4136.3047</v>
      </c>
      <c r="X159" s="13">
        <v>1950.0</v>
      </c>
      <c r="Y159" s="1">
        <v>2239.811</v>
      </c>
      <c r="Z159" s="1">
        <v>0.154</v>
      </c>
      <c r="AA159" s="1">
        <v>448.0</v>
      </c>
      <c r="AB159" s="1">
        <f t="shared" si="5"/>
        <v>-1133.820336</v>
      </c>
      <c r="AC159" s="1">
        <v>-999.0</v>
      </c>
      <c r="AD159" s="1">
        <v>0.0437</v>
      </c>
      <c r="AE159" s="1">
        <v>0.0437</v>
      </c>
      <c r="AF159" s="1">
        <v>0.0437</v>
      </c>
      <c r="AG159" s="1">
        <v>0.0274</v>
      </c>
      <c r="AH159" s="1">
        <v>4.4667</v>
      </c>
      <c r="AI159" s="1">
        <f t="shared" si="6"/>
        <v>5.28574927</v>
      </c>
      <c r="AJ159" s="1">
        <f t="shared" si="7"/>
        <v>0.4154760721</v>
      </c>
      <c r="AK159" s="1">
        <f t="shared" si="8"/>
        <v>0.5845239279</v>
      </c>
      <c r="AL159" s="1">
        <f t="shared" si="9"/>
        <v>0.4198590943</v>
      </c>
      <c r="AM159" s="1">
        <f t="shared" si="10"/>
        <v>0.5801409057</v>
      </c>
      <c r="AO159" s="1">
        <f t="shared" si="11"/>
        <v>9.491166425</v>
      </c>
      <c r="AP159" s="1">
        <f t="shared" si="12"/>
        <v>0.0067298</v>
      </c>
      <c r="AQ159" s="1">
        <f t="shared" si="13"/>
        <v>0.00154</v>
      </c>
      <c r="AR159" s="1">
        <v>0.154</v>
      </c>
      <c r="AT159" s="1">
        <f t="shared" si="14"/>
        <v>0.04590703273</v>
      </c>
      <c r="AU159" s="1">
        <f t="shared" si="15"/>
        <v>-0.09181406545</v>
      </c>
      <c r="AV159" s="1">
        <f t="shared" si="16"/>
        <v>-0.8855501217</v>
      </c>
      <c r="AW159" s="1">
        <f t="shared" si="17"/>
        <v>0.9858758907</v>
      </c>
      <c r="AX159" s="1">
        <f t="shared" si="21"/>
        <v>-4.332384148</v>
      </c>
      <c r="AY159" s="1" t="str">
        <f t="shared" si="18"/>
        <v>SUB-HORIZONTAL</v>
      </c>
      <c r="AZ159" s="1" t="str">
        <f t="shared" si="19"/>
        <v>2</v>
      </c>
      <c r="BA159" s="1">
        <f t="shared" si="20"/>
        <v>1.31515</v>
      </c>
    </row>
    <row r="160" ht="15.75" customHeight="1">
      <c r="A160" s="1">
        <v>5586.7935</v>
      </c>
      <c r="B160" s="1">
        <v>1893.601</v>
      </c>
      <c r="C160" s="1">
        <v>1212.6324</v>
      </c>
      <c r="D160" s="1">
        <v>1175.4314</v>
      </c>
      <c r="E160" s="1">
        <v>703.7451</v>
      </c>
      <c r="F160" s="1">
        <v>711.7462</v>
      </c>
      <c r="G160" s="1">
        <v>704.41</v>
      </c>
      <c r="H160" s="1">
        <v>1886.0995</v>
      </c>
      <c r="I160" s="1">
        <f t="shared" si="1"/>
        <v>1893.60285</v>
      </c>
      <c r="J160" s="1">
        <f t="shared" si="2"/>
        <v>4.826197026</v>
      </c>
      <c r="K160" s="1">
        <f t="shared" si="3"/>
        <v>0.6759135154</v>
      </c>
      <c r="L160" s="1">
        <f t="shared" si="4"/>
        <v>1688.6108</v>
      </c>
      <c r="M160" s="1">
        <v>1950.0</v>
      </c>
      <c r="N160" s="1">
        <v>1950.0</v>
      </c>
      <c r="O160" s="1">
        <v>1950.0</v>
      </c>
      <c r="P160" s="1">
        <v>1689.653</v>
      </c>
      <c r="Q160" s="1">
        <v>1825.7515</v>
      </c>
      <c r="R160" s="1">
        <v>2.4211</v>
      </c>
      <c r="S160" s="1">
        <v>0.2092</v>
      </c>
      <c r="T160" s="1">
        <v>26.8773</v>
      </c>
      <c r="U160" s="1">
        <v>4.4667</v>
      </c>
      <c r="V160" s="1">
        <v>4136.3047</v>
      </c>
      <c r="X160" s="13">
        <v>1950.0</v>
      </c>
      <c r="Y160" s="1">
        <v>2239.811</v>
      </c>
      <c r="Z160" s="1">
        <v>0.154</v>
      </c>
      <c r="AA160" s="1">
        <v>448.0</v>
      </c>
      <c r="AB160" s="1">
        <f t="shared" si="5"/>
        <v>-1133.820336</v>
      </c>
      <c r="AC160" s="1">
        <v>-999.0</v>
      </c>
      <c r="AD160" s="1">
        <v>0.0437</v>
      </c>
      <c r="AE160" s="1">
        <v>0.0437</v>
      </c>
      <c r="AF160" s="1">
        <v>0.0437</v>
      </c>
      <c r="AG160" s="1">
        <v>0.0274</v>
      </c>
      <c r="AH160" s="1">
        <v>4.4667</v>
      </c>
      <c r="AI160" s="1">
        <f t="shared" si="6"/>
        <v>5.28574927</v>
      </c>
      <c r="AJ160" s="1">
        <f t="shared" si="7"/>
        <v>0.3734744641</v>
      </c>
      <c r="AK160" s="1">
        <f t="shared" si="8"/>
        <v>0.6265255359</v>
      </c>
      <c r="AL160" s="1">
        <f t="shared" si="9"/>
        <v>0.3758691509</v>
      </c>
      <c r="AM160" s="1">
        <f t="shared" si="10"/>
        <v>0.6241308491</v>
      </c>
      <c r="AO160" s="1">
        <f t="shared" si="11"/>
        <v>9.489837616</v>
      </c>
      <c r="AP160" s="1">
        <f t="shared" si="12"/>
        <v>0.0067298</v>
      </c>
      <c r="AQ160" s="1">
        <f t="shared" si="13"/>
        <v>0.00154</v>
      </c>
      <c r="AR160" s="1">
        <v>0.154</v>
      </c>
      <c r="AT160" s="1">
        <f t="shared" si="14"/>
        <v>0.07270615665</v>
      </c>
      <c r="AU160" s="1">
        <f t="shared" si="15"/>
        <v>-0.1454123133</v>
      </c>
      <c r="AV160" s="1">
        <f t="shared" si="16"/>
        <v>-1.013570341</v>
      </c>
      <c r="AW160" s="1">
        <f t="shared" si="17"/>
        <v>0.9680038089</v>
      </c>
      <c r="AX160" s="1">
        <f t="shared" si="21"/>
        <v>-3.963958258</v>
      </c>
      <c r="AY160" s="1" t="str">
        <f t="shared" si="18"/>
        <v>SUB-HORIZONTAL</v>
      </c>
      <c r="AZ160" s="1" t="str">
        <f t="shared" si="19"/>
        <v>2</v>
      </c>
      <c r="BA160" s="1">
        <f t="shared" si="20"/>
        <v>1.31515</v>
      </c>
    </row>
    <row r="161" ht="15.75" customHeight="1">
      <c r="A161" s="1">
        <v>5586.8697</v>
      </c>
      <c r="B161" s="1">
        <v>1935.3665</v>
      </c>
      <c r="C161" s="1">
        <v>1500.4956</v>
      </c>
      <c r="D161" s="1">
        <v>1139.0488</v>
      </c>
      <c r="E161" s="1">
        <v>683.6094</v>
      </c>
      <c r="F161" s="1">
        <v>691.3326</v>
      </c>
      <c r="G161" s="1">
        <v>691.0173</v>
      </c>
      <c r="H161" s="1">
        <v>1917.5957</v>
      </c>
      <c r="I161" s="1">
        <f t="shared" si="1"/>
        <v>1935.368192</v>
      </c>
      <c r="J161" s="1">
        <f t="shared" si="2"/>
        <v>4.734438236</v>
      </c>
      <c r="K161" s="1">
        <f t="shared" si="3"/>
        <v>0.656345628</v>
      </c>
      <c r="L161" s="1">
        <f t="shared" si="4"/>
        <v>1737.48515</v>
      </c>
      <c r="M161" s="1">
        <v>1950.0</v>
      </c>
      <c r="N161" s="1">
        <v>1950.0</v>
      </c>
      <c r="O161" s="1">
        <v>1950.0</v>
      </c>
      <c r="P161" s="1">
        <v>1679.1888</v>
      </c>
      <c r="Q161" s="1">
        <v>1810.2463</v>
      </c>
      <c r="R161" s="1">
        <v>2.4168</v>
      </c>
      <c r="S161" s="1">
        <v>0.2038</v>
      </c>
      <c r="T161" s="1">
        <v>24.4643</v>
      </c>
      <c r="U161" s="1">
        <v>-999.0</v>
      </c>
      <c r="V161" s="1">
        <v>4182.4961</v>
      </c>
      <c r="X161" s="13">
        <v>1950.0</v>
      </c>
      <c r="Y161" s="1">
        <v>2202.3999</v>
      </c>
      <c r="Z161" s="1">
        <v>-999.0</v>
      </c>
      <c r="AA161" s="1">
        <v>-999.0</v>
      </c>
      <c r="AB161" s="1">
        <f t="shared" si="5"/>
        <v>-2158.280061</v>
      </c>
      <c r="AC161" s="1">
        <v>641.2828</v>
      </c>
      <c r="AD161" s="1">
        <v>0.0466</v>
      </c>
      <c r="AE161" s="1">
        <v>0.0466</v>
      </c>
      <c r="AF161" s="1">
        <v>0.0466</v>
      </c>
      <c r="AG161" s="1">
        <v>0.0278</v>
      </c>
      <c r="AH161" s="1">
        <v>-999.0</v>
      </c>
      <c r="AI161" s="1" t="str">
        <f t="shared" si="6"/>
        <v>#NUM!</v>
      </c>
      <c r="AJ161" s="1">
        <f t="shared" si="7"/>
        <v>0.3603560959</v>
      </c>
      <c r="AK161" s="1">
        <f t="shared" si="8"/>
        <v>0.6396439041</v>
      </c>
      <c r="AL161" s="1">
        <f t="shared" si="9"/>
        <v>0.3572101718</v>
      </c>
      <c r="AM161" s="1">
        <f t="shared" si="10"/>
        <v>0.6427898282</v>
      </c>
      <c r="AO161" s="1">
        <f t="shared" si="11"/>
        <v>-1867193.597</v>
      </c>
      <c r="AP161" s="1">
        <f t="shared" si="12"/>
        <v>-46.5534</v>
      </c>
      <c r="AQ161" s="1">
        <f t="shared" si="13"/>
        <v>-9.99</v>
      </c>
      <c r="AR161" s="1">
        <v>-999.0</v>
      </c>
      <c r="AT161" s="1">
        <f t="shared" si="14"/>
        <v>0.1325404865</v>
      </c>
      <c r="AU161" s="1">
        <f t="shared" si="15"/>
        <v>-0.2650809729</v>
      </c>
      <c r="AV161" s="1">
        <f t="shared" si="16"/>
        <v>-1.065029453</v>
      </c>
      <c r="AW161" s="1">
        <f t="shared" si="17"/>
        <v>0.9440187522</v>
      </c>
      <c r="AX161" s="1">
        <f t="shared" si="21"/>
        <v>-3.843900563</v>
      </c>
      <c r="AY161" s="1" t="str">
        <f t="shared" si="18"/>
        <v>SUB-HORIZONTAL</v>
      </c>
      <c r="AZ161" s="1" t="str">
        <f t="shared" si="19"/>
        <v>2</v>
      </c>
      <c r="BA161" s="1">
        <f t="shared" si="20"/>
        <v>1.3103</v>
      </c>
    </row>
    <row r="162" ht="15.75" customHeight="1">
      <c r="A162" s="1">
        <v>5586.9459</v>
      </c>
      <c r="B162" s="1">
        <v>1948.8329</v>
      </c>
      <c r="C162" s="1">
        <v>1830.0244</v>
      </c>
      <c r="D162" s="1">
        <v>1302.9724</v>
      </c>
      <c r="E162" s="1">
        <v>714.8257</v>
      </c>
      <c r="F162" s="1">
        <v>723.2604</v>
      </c>
      <c r="G162" s="1">
        <v>724.2562</v>
      </c>
      <c r="H162" s="1">
        <v>1935.6487</v>
      </c>
      <c r="I162" s="1">
        <f t="shared" si="1"/>
        <v>1948.834472</v>
      </c>
      <c r="J162" s="1">
        <f t="shared" si="2"/>
        <v>4.962171347</v>
      </c>
      <c r="K162" s="1">
        <f t="shared" si="3"/>
        <v>0.6359423267</v>
      </c>
      <c r="L162" s="1">
        <f t="shared" si="4"/>
        <v>1821.971617</v>
      </c>
      <c r="M162" s="1">
        <v>1950.0</v>
      </c>
      <c r="N162" s="1">
        <v>1950.0</v>
      </c>
      <c r="O162" s="1">
        <v>1950.0</v>
      </c>
      <c r="P162" s="1">
        <v>1660.7689</v>
      </c>
      <c r="Q162" s="1">
        <v>1788.1357</v>
      </c>
      <c r="R162" s="1">
        <v>2.4168</v>
      </c>
      <c r="S162" s="1">
        <v>0.2038</v>
      </c>
      <c r="T162" s="1">
        <v>24.4643</v>
      </c>
      <c r="U162" s="1">
        <v>-999.0</v>
      </c>
      <c r="V162" s="1">
        <v>4182.4961</v>
      </c>
      <c r="X162" s="13">
        <v>1950.0</v>
      </c>
      <c r="Y162" s="1">
        <v>2202.3999</v>
      </c>
      <c r="Z162" s="1">
        <v>-999.0</v>
      </c>
      <c r="AA162" s="1">
        <v>-999.0</v>
      </c>
      <c r="AB162" s="1">
        <f t="shared" si="5"/>
        <v>-2158.280061</v>
      </c>
      <c r="AC162" s="1">
        <v>641.2828</v>
      </c>
      <c r="AD162" s="1">
        <v>0.0466</v>
      </c>
      <c r="AE162" s="1">
        <v>0.0466</v>
      </c>
      <c r="AF162" s="1">
        <v>0.0466</v>
      </c>
      <c r="AG162" s="1">
        <v>0.0278</v>
      </c>
      <c r="AH162" s="1">
        <v>-999.0</v>
      </c>
      <c r="AI162" s="1" t="str">
        <f t="shared" si="6"/>
        <v>#NUM!</v>
      </c>
      <c r="AJ162" s="1">
        <f t="shared" si="7"/>
        <v>0.374167172</v>
      </c>
      <c r="AK162" s="1">
        <f t="shared" si="8"/>
        <v>0.625832828</v>
      </c>
      <c r="AL162" s="1">
        <f t="shared" si="9"/>
        <v>0.3711248922</v>
      </c>
      <c r="AM162" s="1">
        <f t="shared" si="10"/>
        <v>0.6288751078</v>
      </c>
      <c r="AO162" s="1">
        <f t="shared" si="11"/>
        <v>-1862884.451</v>
      </c>
      <c r="AP162" s="1">
        <f t="shared" si="12"/>
        <v>-46.5534</v>
      </c>
      <c r="AQ162" s="1">
        <f t="shared" si="13"/>
        <v>-9.99</v>
      </c>
      <c r="AR162" s="1">
        <v>-999.0</v>
      </c>
      <c r="AT162" s="1">
        <f t="shared" si="14"/>
        <v>0.1711623931</v>
      </c>
      <c r="AU162" s="1">
        <f t="shared" si="15"/>
        <v>-0.3423247861</v>
      </c>
      <c r="AV162" s="1">
        <f t="shared" si="16"/>
        <v>-1.024663162</v>
      </c>
      <c r="AW162" s="1">
        <f t="shared" si="17"/>
        <v>0.92379144</v>
      </c>
      <c r="AX162" s="1">
        <f t="shared" si="21"/>
        <v>-3.93691445</v>
      </c>
      <c r="AY162" s="1" t="str">
        <f t="shared" si="18"/>
        <v>SUB-HORIZONTAL</v>
      </c>
      <c r="AZ162" s="1" t="str">
        <f t="shared" si="19"/>
        <v>2</v>
      </c>
      <c r="BA162" s="1">
        <f t="shared" si="20"/>
        <v>1.3103</v>
      </c>
    </row>
    <row r="163" ht="15.75" customHeight="1">
      <c r="A163" s="1">
        <v>5587.0221</v>
      </c>
      <c r="B163" s="1">
        <v>1949.9996</v>
      </c>
      <c r="C163" s="1">
        <v>1926.5597</v>
      </c>
      <c r="D163" s="1">
        <v>1437.9447</v>
      </c>
      <c r="E163" s="1">
        <v>762.6722</v>
      </c>
      <c r="F163" s="1">
        <v>771.6061</v>
      </c>
      <c r="G163" s="1">
        <v>767.0672</v>
      </c>
      <c r="H163" s="1">
        <v>1945.9268</v>
      </c>
      <c r="I163" s="1">
        <f t="shared" si="1"/>
        <v>1950.001145</v>
      </c>
      <c r="J163" s="1">
        <f t="shared" si="2"/>
        <v>5.255486775</v>
      </c>
      <c r="K163" s="1">
        <f t="shared" si="3"/>
        <v>0.6271407114</v>
      </c>
      <c r="L163" s="1">
        <f t="shared" si="4"/>
        <v>1860.750667</v>
      </c>
      <c r="M163" s="1">
        <v>1950.0</v>
      </c>
      <c r="N163" s="1">
        <v>1950.0</v>
      </c>
      <c r="O163" s="1">
        <v>1950.0</v>
      </c>
      <c r="P163" s="1">
        <v>1635.2102</v>
      </c>
      <c r="Q163" s="1">
        <v>1769.9656</v>
      </c>
      <c r="R163" s="1">
        <v>2.4186</v>
      </c>
      <c r="S163" s="1">
        <v>0.2009</v>
      </c>
      <c r="T163" s="1">
        <v>22.4743</v>
      </c>
      <c r="U163" s="1">
        <v>4.4667</v>
      </c>
      <c r="V163" s="1">
        <v>4258.8228</v>
      </c>
      <c r="X163" s="13">
        <v>1950.0</v>
      </c>
      <c r="Y163" s="1">
        <v>2159.2249</v>
      </c>
      <c r="Z163" s="1">
        <v>0.154</v>
      </c>
      <c r="AA163" s="1">
        <v>97.9</v>
      </c>
      <c r="AB163" s="1">
        <f t="shared" si="5"/>
        <v>-1121.977004</v>
      </c>
      <c r="AC163" s="1">
        <v>478.8406</v>
      </c>
      <c r="AD163" s="1">
        <v>0.0449</v>
      </c>
      <c r="AE163" s="1">
        <v>0.0449</v>
      </c>
      <c r="AF163" s="1">
        <v>0.0449</v>
      </c>
      <c r="AG163" s="1">
        <v>0.0281</v>
      </c>
      <c r="AH163" s="1">
        <v>4.4667</v>
      </c>
      <c r="AI163" s="1">
        <f t="shared" si="6"/>
        <v>5.28574927</v>
      </c>
      <c r="AJ163" s="1">
        <f t="shared" si="7"/>
        <v>0.3941911895</v>
      </c>
      <c r="AK163" s="1">
        <f t="shared" si="8"/>
        <v>0.6058088105</v>
      </c>
      <c r="AL163" s="1">
        <f t="shared" si="9"/>
        <v>0.3956955171</v>
      </c>
      <c r="AM163" s="1">
        <f t="shared" si="10"/>
        <v>0.6043044829</v>
      </c>
      <c r="AO163" s="1">
        <f t="shared" si="11"/>
        <v>9.491400906</v>
      </c>
      <c r="AP163" s="1">
        <f t="shared" si="12"/>
        <v>0.0069146</v>
      </c>
      <c r="AQ163" s="1">
        <f t="shared" si="13"/>
        <v>0.00154</v>
      </c>
      <c r="AR163" s="1">
        <v>0.154</v>
      </c>
      <c r="AT163" s="1">
        <f t="shared" si="14"/>
        <v>0.1936374057</v>
      </c>
      <c r="AU163" s="1">
        <f t="shared" si="15"/>
        <v>-0.3872748114</v>
      </c>
      <c r="AV163" s="1">
        <f t="shared" si="16"/>
        <v>-0.9583532953</v>
      </c>
      <c r="AW163" s="1">
        <f t="shared" si="17"/>
        <v>0.9095746048</v>
      </c>
      <c r="AX163" s="1">
        <f t="shared" si="21"/>
        <v>-4.109220555</v>
      </c>
      <c r="AY163" s="1" t="str">
        <f t="shared" si="18"/>
        <v>SUB-HORIZONTAL</v>
      </c>
      <c r="AZ163" s="1" t="str">
        <f t="shared" si="19"/>
        <v>2</v>
      </c>
      <c r="BA163" s="1">
        <f t="shared" si="20"/>
        <v>1.30975</v>
      </c>
    </row>
    <row r="164" ht="15.75" customHeight="1">
      <c r="A164" s="1">
        <v>5587.0983</v>
      </c>
      <c r="B164" s="1">
        <v>1950.0</v>
      </c>
      <c r="C164" s="1">
        <v>1942.2238</v>
      </c>
      <c r="D164" s="1">
        <v>1582.005</v>
      </c>
      <c r="E164" s="1">
        <v>816.2117</v>
      </c>
      <c r="F164" s="1">
        <v>825.2322</v>
      </c>
      <c r="G164" s="1">
        <v>805.4223</v>
      </c>
      <c r="H164" s="1">
        <v>1949.5393</v>
      </c>
      <c r="I164" s="1">
        <f t="shared" si="1"/>
        <v>1950.001541</v>
      </c>
      <c r="J164" s="1">
        <f t="shared" si="2"/>
        <v>5.518273035</v>
      </c>
      <c r="K164" s="1">
        <f t="shared" si="3"/>
        <v>0.6059504741</v>
      </c>
      <c r="L164" s="1">
        <f t="shared" si="4"/>
        <v>1887.371467</v>
      </c>
      <c r="M164" s="1">
        <v>1950.0</v>
      </c>
      <c r="N164" s="1">
        <v>1950.0</v>
      </c>
      <c r="O164" s="1">
        <v>1950.0</v>
      </c>
      <c r="P164" s="1">
        <v>1614.3864</v>
      </c>
      <c r="Q164" s="1">
        <v>1748.0431</v>
      </c>
      <c r="R164" s="1">
        <v>2.4186</v>
      </c>
      <c r="S164" s="1">
        <v>0.2009</v>
      </c>
      <c r="T164" s="1">
        <v>22.4743</v>
      </c>
      <c r="U164" s="1">
        <v>4.4667</v>
      </c>
      <c r="V164" s="1">
        <v>4258.8228</v>
      </c>
      <c r="X164" s="13">
        <v>1950.0</v>
      </c>
      <c r="Y164" s="1">
        <v>2159.2249</v>
      </c>
      <c r="Z164" s="1">
        <v>0.154</v>
      </c>
      <c r="AA164" s="1">
        <v>97.9</v>
      </c>
      <c r="AB164" s="1">
        <f t="shared" si="5"/>
        <v>-1121.977004</v>
      </c>
      <c r="AC164" s="1">
        <v>478.8406</v>
      </c>
      <c r="AD164" s="1">
        <v>0.0449</v>
      </c>
      <c r="AE164" s="1">
        <v>0.0449</v>
      </c>
      <c r="AF164" s="1">
        <v>0.0449</v>
      </c>
      <c r="AG164" s="1">
        <v>0.0281</v>
      </c>
      <c r="AH164" s="1">
        <v>4.4667</v>
      </c>
      <c r="AI164" s="1">
        <f t="shared" si="6"/>
        <v>5.28574927</v>
      </c>
      <c r="AJ164" s="1">
        <f t="shared" si="7"/>
        <v>0.4131346826</v>
      </c>
      <c r="AK164" s="1">
        <f t="shared" si="8"/>
        <v>0.5868653174</v>
      </c>
      <c r="AL164" s="1">
        <f t="shared" si="9"/>
        <v>0.423196</v>
      </c>
      <c r="AM164" s="1">
        <f t="shared" si="10"/>
        <v>0.576804</v>
      </c>
      <c r="AO164" s="1">
        <f t="shared" si="11"/>
        <v>9.4354672</v>
      </c>
      <c r="AP164" s="1">
        <f t="shared" si="12"/>
        <v>0.0069146</v>
      </c>
      <c r="AQ164" s="1">
        <f t="shared" si="13"/>
        <v>0.00154</v>
      </c>
      <c r="AR164" s="1">
        <v>0.154</v>
      </c>
      <c r="AT164" s="1">
        <f t="shared" si="14"/>
        <v>0.2190504284</v>
      </c>
      <c r="AU164" s="1">
        <f t="shared" si="15"/>
        <v>-0.4381008568</v>
      </c>
      <c r="AV164" s="1">
        <f t="shared" si="16"/>
        <v>-0.886402298</v>
      </c>
      <c r="AW164" s="1">
        <f t="shared" si="17"/>
        <v>0.8966441969</v>
      </c>
      <c r="AX164" s="1">
        <f t="shared" si="21"/>
        <v>-4.329532205</v>
      </c>
      <c r="AY164" s="1" t="str">
        <f t="shared" si="18"/>
        <v>SUB-HORIZONTAL</v>
      </c>
      <c r="AZ164" s="1" t="str">
        <f t="shared" si="19"/>
        <v>2</v>
      </c>
      <c r="BA164" s="1">
        <f t="shared" si="20"/>
        <v>1.30975</v>
      </c>
    </row>
    <row r="165" ht="15.75" customHeight="1">
      <c r="A165" s="1">
        <v>5587.1745</v>
      </c>
      <c r="B165" s="1">
        <v>1950.0</v>
      </c>
      <c r="C165" s="1">
        <v>1948.7128</v>
      </c>
      <c r="D165" s="1">
        <v>1732.2808</v>
      </c>
      <c r="E165" s="1">
        <v>867.0803</v>
      </c>
      <c r="F165" s="1">
        <v>875.7983</v>
      </c>
      <c r="G165" s="1">
        <v>852.1334</v>
      </c>
      <c r="H165" s="1">
        <v>1949.9999</v>
      </c>
      <c r="I165" s="1">
        <f t="shared" si="1"/>
        <v>1950.001539</v>
      </c>
      <c r="J165" s="1">
        <f t="shared" si="2"/>
        <v>5.838309622</v>
      </c>
      <c r="K165" s="1">
        <f t="shared" si="3"/>
        <v>0.6002444213</v>
      </c>
      <c r="L165" s="1">
        <f t="shared" si="4"/>
        <v>1913.498933</v>
      </c>
      <c r="M165" s="1">
        <v>1950.0</v>
      </c>
      <c r="N165" s="1">
        <v>1950.0</v>
      </c>
      <c r="O165" s="1">
        <v>1950.0</v>
      </c>
      <c r="P165" s="1">
        <v>1597.4609</v>
      </c>
      <c r="Q165" s="1">
        <v>1715.7668</v>
      </c>
      <c r="R165" s="1">
        <v>2.4242</v>
      </c>
      <c r="S165" s="1">
        <v>0.1979</v>
      </c>
      <c r="T165" s="1">
        <v>21.8293</v>
      </c>
      <c r="U165" s="1">
        <v>-999.0</v>
      </c>
      <c r="V165" s="1">
        <v>4335.0464</v>
      </c>
      <c r="X165" s="13">
        <v>1950.0</v>
      </c>
      <c r="Y165" s="1">
        <v>2139.0798</v>
      </c>
      <c r="Z165" s="1">
        <v>-999.0</v>
      </c>
      <c r="AA165" s="1">
        <v>-999.0</v>
      </c>
      <c r="AB165" s="1">
        <f t="shared" si="5"/>
        <v>-2153.935091</v>
      </c>
      <c r="AC165" s="1">
        <v>446.2144</v>
      </c>
      <c r="AD165" s="1">
        <v>0.043</v>
      </c>
      <c r="AE165" s="1">
        <v>0.043</v>
      </c>
      <c r="AF165" s="1">
        <v>0.043</v>
      </c>
      <c r="AG165" s="1">
        <v>0.0286</v>
      </c>
      <c r="AH165" s="1">
        <v>-999.0</v>
      </c>
      <c r="AI165" s="1" t="str">
        <f t="shared" si="6"/>
        <v>#NUM!</v>
      </c>
      <c r="AJ165" s="1">
        <f t="shared" si="7"/>
        <v>0.4369915096</v>
      </c>
      <c r="AK165" s="1">
        <f t="shared" si="8"/>
        <v>0.5630084904</v>
      </c>
      <c r="AL165" s="1">
        <f t="shared" si="9"/>
        <v>0.4491273333</v>
      </c>
      <c r="AM165" s="1">
        <f t="shared" si="10"/>
        <v>0.5508726667</v>
      </c>
      <c r="AO165" s="1">
        <f t="shared" si="11"/>
        <v>-1827390.247</v>
      </c>
      <c r="AP165" s="1">
        <f t="shared" si="12"/>
        <v>-42.957</v>
      </c>
      <c r="AQ165" s="1">
        <f t="shared" si="13"/>
        <v>-9.99</v>
      </c>
      <c r="AR165" s="1">
        <v>-999.0</v>
      </c>
      <c r="AT165" s="1">
        <f t="shared" si="14"/>
        <v>0.2566390515</v>
      </c>
      <c r="AU165" s="1">
        <f t="shared" si="15"/>
        <v>-0.513278103</v>
      </c>
      <c r="AV165" s="1">
        <f t="shared" si="16"/>
        <v>-0.8219898435</v>
      </c>
      <c r="AW165" s="1">
        <f t="shared" si="17"/>
        <v>0.8798804554</v>
      </c>
      <c r="AX165" s="1">
        <f t="shared" si="21"/>
        <v>-4.563911679</v>
      </c>
      <c r="AY165" s="1" t="str">
        <f t="shared" si="18"/>
        <v>SUB-HORIZONTAL</v>
      </c>
      <c r="AZ165" s="1" t="str">
        <f t="shared" si="19"/>
        <v>2</v>
      </c>
      <c r="BA165" s="1">
        <f t="shared" si="20"/>
        <v>1.31105</v>
      </c>
    </row>
    <row r="166" ht="15.75" customHeight="1">
      <c r="A166" s="1">
        <v>5587.2507</v>
      </c>
      <c r="B166" s="1">
        <v>1950.0</v>
      </c>
      <c r="C166" s="1">
        <v>1949.9996</v>
      </c>
      <c r="D166" s="1">
        <v>1877.4331</v>
      </c>
      <c r="E166" s="1">
        <v>904.0477</v>
      </c>
      <c r="F166" s="1">
        <v>913.0826</v>
      </c>
      <c r="G166" s="1">
        <v>891.0927</v>
      </c>
      <c r="H166" s="1">
        <v>1950.0</v>
      </c>
      <c r="I166" s="1">
        <f t="shared" si="1"/>
        <v>1950.00154</v>
      </c>
      <c r="J166" s="1">
        <f t="shared" si="2"/>
        <v>6.1052355</v>
      </c>
      <c r="K166" s="1">
        <f t="shared" si="3"/>
        <v>0.5808291236</v>
      </c>
      <c r="L166" s="1">
        <f t="shared" si="4"/>
        <v>1936.901483</v>
      </c>
      <c r="M166" s="1">
        <v>1950.0</v>
      </c>
      <c r="N166" s="1">
        <v>1943.9762</v>
      </c>
      <c r="O166" s="1">
        <v>1950.0</v>
      </c>
      <c r="P166" s="1">
        <v>1583.1412</v>
      </c>
      <c r="Q166" s="1">
        <v>1670.228</v>
      </c>
      <c r="R166" s="1">
        <v>2.4242</v>
      </c>
      <c r="S166" s="1">
        <v>0.1979</v>
      </c>
      <c r="T166" s="1">
        <v>21.8293</v>
      </c>
      <c r="U166" s="1">
        <v>-999.0</v>
      </c>
      <c r="V166" s="1">
        <v>4335.0464</v>
      </c>
      <c r="X166" s="13">
        <v>1950.0</v>
      </c>
      <c r="Y166" s="1">
        <v>2139.0798</v>
      </c>
      <c r="Z166" s="1">
        <v>-999.0</v>
      </c>
      <c r="AA166" s="1">
        <v>-999.0</v>
      </c>
      <c r="AB166" s="1">
        <f t="shared" si="5"/>
        <v>-2153.935091</v>
      </c>
      <c r="AC166" s="1">
        <v>446.2144</v>
      </c>
      <c r="AD166" s="1">
        <v>0.043</v>
      </c>
      <c r="AE166" s="1">
        <v>0.043</v>
      </c>
      <c r="AF166" s="1">
        <v>0.043</v>
      </c>
      <c r="AG166" s="1">
        <v>0.0286</v>
      </c>
      <c r="AH166" s="1">
        <v>-999.0</v>
      </c>
      <c r="AI166" s="1" t="str">
        <f t="shared" si="6"/>
        <v>#NUM!</v>
      </c>
      <c r="AJ166" s="1">
        <f t="shared" si="7"/>
        <v>0.4569706154</v>
      </c>
      <c r="AK166" s="1">
        <f t="shared" si="8"/>
        <v>0.5430293846</v>
      </c>
      <c r="AL166" s="1">
        <f t="shared" si="9"/>
        <v>0.4682474872</v>
      </c>
      <c r="AM166" s="1">
        <f t="shared" si="10"/>
        <v>0.5317525128</v>
      </c>
      <c r="AO166" s="1">
        <f t="shared" si="11"/>
        <v>-1804689.087</v>
      </c>
      <c r="AP166" s="1">
        <f t="shared" si="12"/>
        <v>-42.957</v>
      </c>
      <c r="AQ166" s="1">
        <f t="shared" si="13"/>
        <v>-9.99</v>
      </c>
      <c r="AR166" s="1">
        <v>-999.0</v>
      </c>
      <c r="AT166" s="1">
        <f t="shared" si="14"/>
        <v>0.3109794482</v>
      </c>
      <c r="AU166" s="1">
        <f t="shared" si="15"/>
        <v>-0.6219588963</v>
      </c>
      <c r="AV166" s="1">
        <f t="shared" si="16"/>
        <v>-0.7770908998</v>
      </c>
      <c r="AW166" s="1">
        <f t="shared" si="17"/>
        <v>0.8565271795</v>
      </c>
      <c r="AX166" s="1">
        <f t="shared" si="21"/>
        <v>-4.75314634</v>
      </c>
      <c r="AY166" s="1" t="str">
        <f t="shared" si="18"/>
        <v>SUB-HORIZONTAL</v>
      </c>
      <c r="AZ166" s="1" t="str">
        <f t="shared" si="19"/>
        <v>2</v>
      </c>
      <c r="BA166" s="1">
        <f t="shared" si="20"/>
        <v>1.31105</v>
      </c>
    </row>
    <row r="167" ht="15.75" customHeight="1">
      <c r="A167" s="1">
        <v>5587.3269</v>
      </c>
      <c r="B167" s="1">
        <v>1950.0</v>
      </c>
      <c r="C167" s="1">
        <v>1923.1636</v>
      </c>
      <c r="D167" s="1">
        <v>1940.91</v>
      </c>
      <c r="E167" s="1">
        <v>926.5602</v>
      </c>
      <c r="F167" s="1">
        <v>934.5093</v>
      </c>
      <c r="G167" s="1">
        <v>919.084</v>
      </c>
      <c r="H167" s="1">
        <v>1950.0</v>
      </c>
      <c r="I167" s="1">
        <f t="shared" si="1"/>
        <v>1950.00155</v>
      </c>
      <c r="J167" s="1">
        <f t="shared" si="2"/>
        <v>6.297015186</v>
      </c>
      <c r="K167" s="1">
        <f t="shared" si="3"/>
        <v>0.5673968038</v>
      </c>
      <c r="L167" s="1">
        <f t="shared" si="4"/>
        <v>1940.9644</v>
      </c>
      <c r="M167" s="1">
        <v>1950.0</v>
      </c>
      <c r="N167" s="1">
        <v>1931.7128</v>
      </c>
      <c r="O167" s="1">
        <v>1950.0</v>
      </c>
      <c r="P167" s="1">
        <v>1570.4099</v>
      </c>
      <c r="Q167" s="1">
        <v>1609.5853</v>
      </c>
      <c r="R167" s="1">
        <v>2.4305</v>
      </c>
      <c r="S167" s="1">
        <v>0.1911</v>
      </c>
      <c r="T167" s="1">
        <v>22.5058</v>
      </c>
      <c r="U167" s="1">
        <v>4.3983</v>
      </c>
      <c r="V167" s="1">
        <v>4308.7695</v>
      </c>
      <c r="X167" s="13">
        <v>1950.0</v>
      </c>
      <c r="Y167" s="1">
        <v>2150.0576</v>
      </c>
      <c r="Z167" s="1">
        <v>0.157</v>
      </c>
      <c r="AA167" s="1">
        <v>7.43</v>
      </c>
      <c r="AB167" s="1">
        <f t="shared" si="5"/>
        <v>-1118.993931</v>
      </c>
      <c r="AC167" s="1">
        <v>532.7311</v>
      </c>
      <c r="AD167" s="1">
        <v>0.043</v>
      </c>
      <c r="AE167" s="1">
        <v>0.043</v>
      </c>
      <c r="AF167" s="1">
        <v>0.043</v>
      </c>
      <c r="AG167" s="1">
        <v>0.0294</v>
      </c>
      <c r="AH167" s="1">
        <v>4.3983</v>
      </c>
      <c r="AI167" s="1">
        <f t="shared" si="6"/>
        <v>5.195762718</v>
      </c>
      <c r="AJ167" s="1">
        <f t="shared" si="7"/>
        <v>0.4713251282</v>
      </c>
      <c r="AK167" s="1">
        <f t="shared" si="8"/>
        <v>0.5286748718</v>
      </c>
      <c r="AL167" s="1">
        <f t="shared" si="9"/>
        <v>0.4792355385</v>
      </c>
      <c r="AM167" s="1">
        <f t="shared" si="10"/>
        <v>0.5207644615</v>
      </c>
      <c r="AO167" s="1">
        <f t="shared" si="11"/>
        <v>9.691995792</v>
      </c>
      <c r="AP167" s="1">
        <f t="shared" si="12"/>
        <v>0.006751</v>
      </c>
      <c r="AQ167" s="1">
        <f t="shared" si="13"/>
        <v>0.00157</v>
      </c>
      <c r="AR167" s="1">
        <v>0.157</v>
      </c>
      <c r="AT167" s="1">
        <f t="shared" si="14"/>
        <v>0.3860651312</v>
      </c>
      <c r="AU167" s="1">
        <f t="shared" si="15"/>
        <v>-0.7721302623</v>
      </c>
      <c r="AV167" s="1">
        <f t="shared" si="16"/>
        <v>-0.7522580275</v>
      </c>
      <c r="AW167" s="1">
        <f t="shared" si="17"/>
        <v>0.825428359</v>
      </c>
      <c r="AX167" s="1">
        <f t="shared" si="21"/>
        <v>-4.868634619</v>
      </c>
      <c r="AY167" s="1" t="str">
        <f t="shared" si="18"/>
        <v>SUB-HORIZONTAL</v>
      </c>
      <c r="AZ167" s="1" t="str">
        <f t="shared" si="19"/>
        <v>2</v>
      </c>
      <c r="BA167" s="1">
        <f t="shared" si="20"/>
        <v>1.3108</v>
      </c>
    </row>
    <row r="168" ht="15.75" customHeight="1">
      <c r="A168" s="1">
        <v>5587.4031</v>
      </c>
      <c r="B168" s="1">
        <v>1950.0</v>
      </c>
      <c r="C168" s="1">
        <v>1847.1031</v>
      </c>
      <c r="D168" s="1">
        <v>1949.9968</v>
      </c>
      <c r="E168" s="1">
        <v>929.64</v>
      </c>
      <c r="F168" s="1">
        <v>936.2768</v>
      </c>
      <c r="G168" s="1">
        <v>923.0363</v>
      </c>
      <c r="H168" s="1">
        <v>1950.0</v>
      </c>
      <c r="I168" s="1">
        <f t="shared" si="1"/>
        <v>1950.001576</v>
      </c>
      <c r="J168" s="1">
        <f t="shared" si="2"/>
        <v>6.324093988</v>
      </c>
      <c r="K168" s="1">
        <f t="shared" si="3"/>
        <v>0.5655332287</v>
      </c>
      <c r="L168" s="1">
        <f t="shared" si="4"/>
        <v>1927.408983</v>
      </c>
      <c r="M168" s="1">
        <v>1950.0</v>
      </c>
      <c r="N168" s="1">
        <v>1917.354</v>
      </c>
      <c r="O168" s="1">
        <v>1950.0</v>
      </c>
      <c r="P168" s="1">
        <v>1560.7289</v>
      </c>
      <c r="Q168" s="1">
        <v>1543.3855</v>
      </c>
      <c r="R168" s="1">
        <v>2.4305</v>
      </c>
      <c r="S168" s="1">
        <v>0.1911</v>
      </c>
      <c r="T168" s="1">
        <v>22.5058</v>
      </c>
      <c r="U168" s="1">
        <v>4.3983</v>
      </c>
      <c r="V168" s="1">
        <v>4308.7695</v>
      </c>
      <c r="X168" s="13">
        <v>1950.0</v>
      </c>
      <c r="Y168" s="1">
        <v>2150.0576</v>
      </c>
      <c r="Z168" s="1">
        <v>0.157</v>
      </c>
      <c r="AA168" s="1">
        <v>7.43</v>
      </c>
      <c r="AB168" s="1">
        <f t="shared" si="5"/>
        <v>-1118.993931</v>
      </c>
      <c r="AC168" s="1">
        <v>532.7311</v>
      </c>
      <c r="AD168" s="1">
        <v>0.043</v>
      </c>
      <c r="AE168" s="1">
        <v>0.043</v>
      </c>
      <c r="AF168" s="1">
        <v>0.043</v>
      </c>
      <c r="AG168" s="1">
        <v>0.0294</v>
      </c>
      <c r="AH168" s="1">
        <v>4.3983</v>
      </c>
      <c r="AI168" s="1">
        <f t="shared" si="6"/>
        <v>5.195762718</v>
      </c>
      <c r="AJ168" s="1">
        <f t="shared" si="7"/>
        <v>0.4733519487</v>
      </c>
      <c r="AK168" s="1">
        <f t="shared" si="8"/>
        <v>0.5266480513</v>
      </c>
      <c r="AL168" s="1">
        <f t="shared" si="9"/>
        <v>0.4801419487</v>
      </c>
      <c r="AM168" s="1">
        <f t="shared" si="10"/>
        <v>0.5198580513</v>
      </c>
      <c r="AO168" s="1">
        <f t="shared" si="11"/>
        <v>9.511747778</v>
      </c>
      <c r="AP168" s="1">
        <f t="shared" si="12"/>
        <v>0.006751</v>
      </c>
      <c r="AQ168" s="1">
        <f t="shared" si="13"/>
        <v>0.00157</v>
      </c>
      <c r="AR168" s="1">
        <v>0.157</v>
      </c>
      <c r="AT168" s="1">
        <f t="shared" si="14"/>
        <v>0.4719777492</v>
      </c>
      <c r="AU168" s="1">
        <f t="shared" si="15"/>
        <v>-0.9439554984</v>
      </c>
      <c r="AV168" s="1">
        <f t="shared" si="16"/>
        <v>-0.75023954</v>
      </c>
      <c r="AW168" s="1">
        <f t="shared" si="17"/>
        <v>0.7914797436</v>
      </c>
      <c r="AX168" s="1">
        <f t="shared" si="21"/>
        <v>-4.878394393</v>
      </c>
      <c r="AY168" s="1" t="str">
        <f t="shared" si="18"/>
        <v>SUB-HORIZONTAL</v>
      </c>
      <c r="AZ168" s="1" t="str">
        <f t="shared" si="19"/>
        <v>2</v>
      </c>
      <c r="BA168" s="1">
        <f t="shared" si="20"/>
        <v>1.3108</v>
      </c>
    </row>
    <row r="169" ht="15.75" customHeight="1">
      <c r="A169" s="1">
        <v>5587.4793</v>
      </c>
      <c r="B169" s="1">
        <v>1950.0</v>
      </c>
      <c r="C169" s="1">
        <v>1756.6298</v>
      </c>
      <c r="D169" s="1">
        <v>1947.9496</v>
      </c>
      <c r="E169" s="1">
        <v>923.8773</v>
      </c>
      <c r="F169" s="1">
        <v>929.739</v>
      </c>
      <c r="G169" s="1">
        <v>916.1172</v>
      </c>
      <c r="H169" s="1">
        <v>1950.0</v>
      </c>
      <c r="I169" s="1">
        <f t="shared" si="1"/>
        <v>1950.001607</v>
      </c>
      <c r="J169" s="1">
        <f t="shared" si="2"/>
        <v>6.276688443</v>
      </c>
      <c r="K169" s="1">
        <f t="shared" si="3"/>
        <v>0.550991414</v>
      </c>
      <c r="L169" s="1">
        <f t="shared" si="4"/>
        <v>1909.708467</v>
      </c>
      <c r="M169" s="1">
        <v>1950.0</v>
      </c>
      <c r="N169" s="1">
        <v>1903.6714</v>
      </c>
      <c r="O169" s="1">
        <v>1950.0</v>
      </c>
      <c r="P169" s="1">
        <v>1556.0211</v>
      </c>
      <c r="Q169" s="1">
        <v>1469.8973</v>
      </c>
      <c r="R169" s="1">
        <v>2.4469</v>
      </c>
      <c r="S169" s="1">
        <v>0.1826</v>
      </c>
      <c r="T169" s="1">
        <v>24.3309</v>
      </c>
      <c r="U169" s="1">
        <v>-999.0</v>
      </c>
      <c r="V169" s="1">
        <v>4203.1914</v>
      </c>
      <c r="X169" s="13">
        <v>1950.0</v>
      </c>
      <c r="Y169" s="1">
        <v>2172.9524</v>
      </c>
      <c r="Z169" s="1">
        <v>-999.0</v>
      </c>
      <c r="AA169" s="1">
        <v>-999.0</v>
      </c>
      <c r="AB169" s="1">
        <f t="shared" si="5"/>
        <v>-2153.181339</v>
      </c>
      <c r="AC169" s="1">
        <v>-999.0</v>
      </c>
      <c r="AD169" s="1">
        <v>0.0448</v>
      </c>
      <c r="AE169" s="1">
        <v>0.0448</v>
      </c>
      <c r="AF169" s="1">
        <v>0.0448</v>
      </c>
      <c r="AG169" s="1">
        <v>0.0309</v>
      </c>
      <c r="AH169" s="1">
        <v>-999.0</v>
      </c>
      <c r="AI169" s="1" t="str">
        <f t="shared" si="6"/>
        <v>#NUM!</v>
      </c>
      <c r="AJ169" s="1">
        <f t="shared" si="7"/>
        <v>0.4698036923</v>
      </c>
      <c r="AK169" s="1">
        <f t="shared" si="8"/>
        <v>0.5301963077</v>
      </c>
      <c r="AL169" s="1">
        <f t="shared" si="9"/>
        <v>0.4767892308</v>
      </c>
      <c r="AM169" s="1">
        <f t="shared" si="10"/>
        <v>0.5232107692</v>
      </c>
      <c r="AO169" s="1">
        <f t="shared" si="11"/>
        <v>-1704823.932</v>
      </c>
      <c r="AP169" s="1">
        <f t="shared" si="12"/>
        <v>-44.7552</v>
      </c>
      <c r="AQ169" s="1">
        <f t="shared" si="13"/>
        <v>-9.99</v>
      </c>
      <c r="AR169" s="1">
        <v>-999.0</v>
      </c>
      <c r="AT169" s="1">
        <f t="shared" si="14"/>
        <v>0.5728310509</v>
      </c>
      <c r="AU169" s="1">
        <f t="shared" si="15"/>
        <v>-1.145662102</v>
      </c>
      <c r="AV169" s="1">
        <f t="shared" si="16"/>
        <v>-0.7577282092</v>
      </c>
      <c r="AW169" s="1">
        <f t="shared" si="17"/>
        <v>0.7537934872</v>
      </c>
      <c r="AX169" s="1">
        <f t="shared" si="21"/>
        <v>-4.842474288</v>
      </c>
      <c r="AY169" s="1" t="str">
        <f t="shared" si="18"/>
        <v>SUB-HORIZONTAL</v>
      </c>
      <c r="AZ169" s="1" t="str">
        <f t="shared" si="19"/>
        <v>2</v>
      </c>
      <c r="BA169" s="1">
        <f t="shared" si="20"/>
        <v>1.31475</v>
      </c>
    </row>
    <row r="170" ht="15.75" customHeight="1">
      <c r="A170" s="1">
        <v>5587.5555</v>
      </c>
      <c r="B170" s="1">
        <v>1942.5413</v>
      </c>
      <c r="C170" s="1">
        <v>1690.2699</v>
      </c>
      <c r="D170" s="1">
        <v>1948.6267</v>
      </c>
      <c r="E170" s="1">
        <v>920.3688</v>
      </c>
      <c r="F170" s="1">
        <v>925.8931</v>
      </c>
      <c r="G170" s="1">
        <v>909.4162</v>
      </c>
      <c r="H170" s="1">
        <v>1941.912</v>
      </c>
      <c r="I170" s="1">
        <f t="shared" si="1"/>
        <v>1942.542933</v>
      </c>
      <c r="J170" s="1">
        <f t="shared" si="2"/>
        <v>6.230777189</v>
      </c>
      <c r="K170" s="1">
        <f t="shared" si="3"/>
        <v>0.5541797647</v>
      </c>
      <c r="L170" s="1">
        <f t="shared" si="4"/>
        <v>1895.6143</v>
      </c>
      <c r="M170" s="1">
        <v>1950.0</v>
      </c>
      <c r="N170" s="1">
        <v>1892.2479</v>
      </c>
      <c r="O170" s="1">
        <v>1950.0</v>
      </c>
      <c r="P170" s="1">
        <v>1543.2141</v>
      </c>
      <c r="Q170" s="1">
        <v>1383.6448</v>
      </c>
      <c r="R170" s="1">
        <v>2.4469</v>
      </c>
      <c r="S170" s="1">
        <v>0.1826</v>
      </c>
      <c r="T170" s="1">
        <v>24.3309</v>
      </c>
      <c r="U170" s="1">
        <v>-999.0</v>
      </c>
      <c r="V170" s="1">
        <v>4203.1914</v>
      </c>
      <c r="X170" s="13">
        <v>1950.0</v>
      </c>
      <c r="Y170" s="1">
        <v>2172.9524</v>
      </c>
      <c r="Z170" s="1">
        <v>-999.0</v>
      </c>
      <c r="AA170" s="1">
        <v>-999.0</v>
      </c>
      <c r="AB170" s="1">
        <f t="shared" si="5"/>
        <v>-2153.181339</v>
      </c>
      <c r="AC170" s="1">
        <v>-999.0</v>
      </c>
      <c r="AD170" s="1">
        <v>0.0448</v>
      </c>
      <c r="AE170" s="1">
        <v>0.0448</v>
      </c>
      <c r="AF170" s="1">
        <v>0.0448</v>
      </c>
      <c r="AG170" s="1">
        <v>0.0309</v>
      </c>
      <c r="AH170" s="1">
        <v>-999.0</v>
      </c>
      <c r="AI170" s="1" t="str">
        <f t="shared" si="6"/>
        <v>#NUM!</v>
      </c>
      <c r="AJ170" s="1">
        <f t="shared" si="7"/>
        <v>0.4683096865</v>
      </c>
      <c r="AK170" s="1">
        <f t="shared" si="8"/>
        <v>0.5316903135</v>
      </c>
      <c r="AL170" s="1">
        <f t="shared" si="9"/>
        <v>0.4766401106</v>
      </c>
      <c r="AM170" s="1">
        <f t="shared" si="10"/>
        <v>0.5233598894</v>
      </c>
      <c r="AO170" s="1">
        <f t="shared" si="11"/>
        <v>-1658108.758</v>
      </c>
      <c r="AP170" s="1">
        <f t="shared" si="12"/>
        <v>-44.7552</v>
      </c>
      <c r="AQ170" s="1">
        <f t="shared" si="13"/>
        <v>-9.99</v>
      </c>
      <c r="AR170" s="1">
        <v>-999.0</v>
      </c>
      <c r="AT170" s="1">
        <f t="shared" si="14"/>
        <v>0.6914218413</v>
      </c>
      <c r="AU170" s="1">
        <f t="shared" si="15"/>
        <v>-1.382843683</v>
      </c>
      <c r="AV170" s="1">
        <f t="shared" si="16"/>
        <v>-0.7577162308</v>
      </c>
      <c r="AW170" s="1">
        <f t="shared" si="17"/>
        <v>0.7125167361</v>
      </c>
      <c r="AX170" s="1">
        <f t="shared" si="21"/>
        <v>-4.842531116</v>
      </c>
      <c r="AY170" s="1" t="str">
        <f t="shared" si="18"/>
        <v>SUB-HORIZONTAL</v>
      </c>
      <c r="AZ170" s="1" t="str">
        <f t="shared" si="19"/>
        <v>2</v>
      </c>
      <c r="BA170" s="1">
        <f t="shared" si="20"/>
        <v>1.31475</v>
      </c>
    </row>
    <row r="171" ht="15.75" customHeight="1">
      <c r="A171" s="1">
        <v>5587.6317</v>
      </c>
      <c r="B171" s="1">
        <v>1902.7831</v>
      </c>
      <c r="C171" s="1">
        <v>1653.864</v>
      </c>
      <c r="D171" s="1">
        <v>1949.547</v>
      </c>
      <c r="E171" s="1">
        <v>902.0366</v>
      </c>
      <c r="F171" s="1">
        <v>906.7365</v>
      </c>
      <c r="G171" s="1">
        <v>893.6732</v>
      </c>
      <c r="H171" s="1">
        <v>1904.2108</v>
      </c>
      <c r="I171" s="1">
        <f t="shared" si="1"/>
        <v>1902.784749</v>
      </c>
      <c r="J171" s="1">
        <f t="shared" si="2"/>
        <v>6.122915546</v>
      </c>
      <c r="K171" s="1">
        <f t="shared" si="3"/>
        <v>0.5372633891</v>
      </c>
      <c r="L171" s="1">
        <f t="shared" si="4"/>
        <v>1881.5158</v>
      </c>
      <c r="M171" s="1">
        <v>1948.7365</v>
      </c>
      <c r="N171" s="1">
        <v>1884.1642</v>
      </c>
      <c r="O171" s="1">
        <v>1950.0</v>
      </c>
      <c r="P171" s="1">
        <v>1614.4202</v>
      </c>
      <c r="Q171" s="1">
        <v>1308.5703</v>
      </c>
      <c r="R171" s="1">
        <v>2.4752</v>
      </c>
      <c r="S171" s="1">
        <v>0.1772</v>
      </c>
      <c r="T171" s="1">
        <v>25.7459</v>
      </c>
      <c r="U171" s="1">
        <v>3.7442</v>
      </c>
      <c r="V171" s="1">
        <v>4108.7129</v>
      </c>
      <c r="X171" s="13">
        <v>1948.7365</v>
      </c>
      <c r="Y171" s="1">
        <v>2181.481</v>
      </c>
      <c r="Z171" s="1">
        <v>0.192</v>
      </c>
      <c r="AA171" s="1">
        <v>16.1</v>
      </c>
      <c r="AB171" s="1">
        <f t="shared" si="5"/>
        <v>-1129.346359</v>
      </c>
      <c r="AC171" s="1">
        <v>530.3195</v>
      </c>
      <c r="AD171" s="1">
        <v>0.0474</v>
      </c>
      <c r="AE171" s="1">
        <v>0.0474</v>
      </c>
      <c r="AF171" s="1">
        <v>0.0474</v>
      </c>
      <c r="AG171" s="1">
        <v>0.0323</v>
      </c>
      <c r="AH171" s="1">
        <v>3.7442</v>
      </c>
      <c r="AI171" s="1">
        <f t="shared" si="6"/>
        <v>4.34372084</v>
      </c>
      <c r="AJ171" s="1">
        <f t="shared" si="7"/>
        <v>0.4693142167</v>
      </c>
      <c r="AK171" s="1">
        <f t="shared" si="8"/>
        <v>0.5306857833</v>
      </c>
      <c r="AL171" s="1">
        <f t="shared" si="9"/>
        <v>0.4765317182</v>
      </c>
      <c r="AM171" s="1">
        <f t="shared" si="10"/>
        <v>0.5234682818</v>
      </c>
      <c r="AO171" s="1">
        <f t="shared" si="11"/>
        <v>17.40760686</v>
      </c>
      <c r="AP171" s="1">
        <f t="shared" si="12"/>
        <v>0.0091008</v>
      </c>
      <c r="AQ171" s="1">
        <f t="shared" si="13"/>
        <v>0.00192</v>
      </c>
      <c r="AR171" s="1">
        <v>0.192</v>
      </c>
      <c r="AT171" s="1">
        <f t="shared" si="14"/>
        <v>0.766955512</v>
      </c>
      <c r="AU171" s="1">
        <f t="shared" si="15"/>
        <v>-1.533911024</v>
      </c>
      <c r="AV171" s="1">
        <f t="shared" si="16"/>
        <v>-0.7591081493</v>
      </c>
      <c r="AW171" s="1">
        <f t="shared" si="17"/>
        <v>0.6871982346</v>
      </c>
      <c r="AX171" s="1">
        <f t="shared" si="21"/>
        <v>-4.835940821</v>
      </c>
      <c r="AY171" s="1" t="str">
        <f t="shared" si="18"/>
        <v>SUB-HORIZONTAL</v>
      </c>
      <c r="AZ171" s="1" t="str">
        <f t="shared" si="19"/>
        <v>2</v>
      </c>
      <c r="BA171" s="1">
        <f t="shared" si="20"/>
        <v>1.3262</v>
      </c>
    </row>
    <row r="172" ht="15.75" customHeight="1">
      <c r="A172" s="1">
        <v>5587.7079</v>
      </c>
      <c r="B172" s="1">
        <v>1834.2786</v>
      </c>
      <c r="C172" s="1">
        <v>1648.9209</v>
      </c>
      <c r="D172" s="1">
        <v>1933.0569</v>
      </c>
      <c r="E172" s="1">
        <v>886.5042</v>
      </c>
      <c r="F172" s="1">
        <v>890.8504</v>
      </c>
      <c r="G172" s="1">
        <v>879.6703</v>
      </c>
      <c r="H172" s="1">
        <v>1847.4554</v>
      </c>
      <c r="I172" s="1">
        <f t="shared" si="1"/>
        <v>1834.280254</v>
      </c>
      <c r="J172" s="1">
        <f t="shared" si="2"/>
        <v>6.02697603</v>
      </c>
      <c r="K172" s="1">
        <f t="shared" si="3"/>
        <v>0.5441221941</v>
      </c>
      <c r="L172" s="1">
        <f t="shared" si="4"/>
        <v>1864.462667</v>
      </c>
      <c r="M172" s="1">
        <v>1940.4196</v>
      </c>
      <c r="N172" s="1">
        <v>1880.1</v>
      </c>
      <c r="O172" s="1">
        <v>1950.0</v>
      </c>
      <c r="P172" s="1">
        <v>1699.821</v>
      </c>
      <c r="Q172" s="1">
        <v>1208.1359</v>
      </c>
      <c r="R172" s="1">
        <v>2.4752</v>
      </c>
      <c r="S172" s="1">
        <v>0.1772</v>
      </c>
      <c r="T172" s="1">
        <v>25.7459</v>
      </c>
      <c r="U172" s="1">
        <v>3.7442</v>
      </c>
      <c r="V172" s="1">
        <v>4108.7129</v>
      </c>
      <c r="X172" s="13">
        <v>1940.4196</v>
      </c>
      <c r="Y172" s="1">
        <v>2181.481</v>
      </c>
      <c r="Z172" s="1">
        <v>0.192</v>
      </c>
      <c r="AA172" s="1">
        <v>16.1</v>
      </c>
      <c r="AB172" s="1">
        <f t="shared" si="5"/>
        <v>-1129.346359</v>
      </c>
      <c r="AC172" s="1">
        <v>530.3195</v>
      </c>
      <c r="AD172" s="1">
        <v>0.0474</v>
      </c>
      <c r="AE172" s="1">
        <v>0.0474</v>
      </c>
      <c r="AF172" s="1">
        <v>0.0474</v>
      </c>
      <c r="AG172" s="1">
        <v>0.0323</v>
      </c>
      <c r="AH172" s="1">
        <v>3.7442</v>
      </c>
      <c r="AI172" s="1">
        <f t="shared" si="6"/>
        <v>4.34372084</v>
      </c>
      <c r="AJ172" s="1">
        <f t="shared" si="7"/>
        <v>0.4761523878</v>
      </c>
      <c r="AK172" s="1">
        <f t="shared" si="8"/>
        <v>0.5238476122</v>
      </c>
      <c r="AL172" s="1">
        <f t="shared" si="9"/>
        <v>0.4856679896</v>
      </c>
      <c r="AM172" s="1">
        <f t="shared" si="10"/>
        <v>0.5143320104</v>
      </c>
      <c r="AO172" s="1">
        <f t="shared" si="11"/>
        <v>16.49184905</v>
      </c>
      <c r="AP172" s="1">
        <f t="shared" si="12"/>
        <v>0.0091008</v>
      </c>
      <c r="AQ172" s="1">
        <f t="shared" si="13"/>
        <v>0.00192</v>
      </c>
      <c r="AR172" s="1">
        <v>0.192</v>
      </c>
      <c r="AT172" s="1">
        <f t="shared" si="14"/>
        <v>0.865804579</v>
      </c>
      <c r="AU172" s="1">
        <f t="shared" si="15"/>
        <v>-1.731609158</v>
      </c>
      <c r="AV172" s="1">
        <f t="shared" si="16"/>
        <v>-0.7456641704</v>
      </c>
      <c r="AW172" s="1">
        <f t="shared" si="17"/>
        <v>0.6539459085</v>
      </c>
      <c r="AX172" s="1">
        <f t="shared" si="21"/>
        <v>-4.900733629</v>
      </c>
      <c r="AY172" s="1" t="str">
        <f t="shared" si="18"/>
        <v>SUB-HORIZONTAL</v>
      </c>
      <c r="AZ172" s="1" t="str">
        <f t="shared" si="19"/>
        <v>2</v>
      </c>
      <c r="BA172" s="1">
        <f t="shared" si="20"/>
        <v>1.3262</v>
      </c>
    </row>
    <row r="173" ht="15.75" customHeight="1">
      <c r="A173" s="1">
        <v>5587.7841</v>
      </c>
      <c r="B173" s="1">
        <v>1743.7635</v>
      </c>
      <c r="C173" s="1">
        <v>1670.6782</v>
      </c>
      <c r="D173" s="1">
        <v>1910.9022</v>
      </c>
      <c r="E173" s="1">
        <v>873.9925</v>
      </c>
      <c r="F173" s="1">
        <v>878.2047</v>
      </c>
      <c r="G173" s="1">
        <v>868.6826</v>
      </c>
      <c r="H173" s="1">
        <v>1803.1257</v>
      </c>
      <c r="I173" s="1">
        <f t="shared" si="1"/>
        <v>1743.765149</v>
      </c>
      <c r="J173" s="1">
        <f t="shared" si="2"/>
        <v>5.951694866</v>
      </c>
      <c r="K173" s="1">
        <f t="shared" si="3"/>
        <v>0.5010834729</v>
      </c>
      <c r="L173" s="1">
        <f t="shared" si="4"/>
        <v>1847.250717</v>
      </c>
      <c r="M173" s="1">
        <v>1927.8909</v>
      </c>
      <c r="N173" s="1">
        <v>1880.2695</v>
      </c>
      <c r="O173" s="1">
        <v>1950.0</v>
      </c>
      <c r="P173" s="1">
        <v>1650.0261</v>
      </c>
      <c r="Q173" s="1">
        <v>1192.0884</v>
      </c>
      <c r="R173" s="1">
        <v>2.5085</v>
      </c>
      <c r="S173" s="1">
        <v>0.1631</v>
      </c>
      <c r="T173" s="1">
        <v>27.8406</v>
      </c>
      <c r="U173" s="1">
        <v>-999.0</v>
      </c>
      <c r="V173" s="1">
        <v>4086.4651</v>
      </c>
      <c r="X173" s="13">
        <v>1927.8909</v>
      </c>
      <c r="Y173" s="1">
        <v>2171.8997</v>
      </c>
      <c r="Z173" s="1">
        <v>-999.0</v>
      </c>
      <c r="AA173" s="1">
        <v>-999.0</v>
      </c>
      <c r="AB173" s="1">
        <f t="shared" si="5"/>
        <v>-2165.312268</v>
      </c>
      <c r="AC173" s="1">
        <v>466.3314</v>
      </c>
      <c r="AD173" s="1">
        <v>0.053</v>
      </c>
      <c r="AE173" s="1">
        <v>0.053</v>
      </c>
      <c r="AF173" s="1">
        <v>0.053</v>
      </c>
      <c r="AG173" s="1">
        <v>0.0354</v>
      </c>
      <c r="AH173" s="1">
        <v>-999.0</v>
      </c>
      <c r="AI173" s="1" t="str">
        <f t="shared" si="6"/>
        <v>#NUM!</v>
      </c>
      <c r="AJ173" s="1">
        <f t="shared" si="7"/>
        <v>0.4817648598</v>
      </c>
      <c r="AK173" s="1">
        <f t="shared" si="8"/>
        <v>0.5182351402</v>
      </c>
      <c r="AL173" s="1">
        <f t="shared" si="9"/>
        <v>0.5036260364</v>
      </c>
      <c r="AM173" s="1">
        <f t="shared" si="10"/>
        <v>0.4963739636</v>
      </c>
      <c r="AO173" s="1">
        <f t="shared" si="11"/>
        <v>-1463526.574</v>
      </c>
      <c r="AP173" s="1">
        <f t="shared" si="12"/>
        <v>-52.947</v>
      </c>
      <c r="AQ173" s="1">
        <f t="shared" si="13"/>
        <v>-9.99</v>
      </c>
      <c r="AR173" s="1">
        <v>-999.0</v>
      </c>
      <c r="AT173" s="1">
        <f t="shared" si="14"/>
        <v>0.8056763631</v>
      </c>
      <c r="AU173" s="1">
        <f t="shared" si="15"/>
        <v>-1.611352726</v>
      </c>
      <c r="AV173" s="1">
        <f t="shared" si="16"/>
        <v>-0.7350108665</v>
      </c>
      <c r="AW173" s="1">
        <f t="shared" si="17"/>
        <v>0.6611232927</v>
      </c>
      <c r="AX173" s="1">
        <f t="shared" si="21"/>
        <v>-4.953940627</v>
      </c>
      <c r="AY173" s="1" t="str">
        <f t="shared" si="18"/>
        <v>SUB-HORIZONTAL</v>
      </c>
      <c r="AZ173" s="1" t="str">
        <f t="shared" si="19"/>
        <v>2</v>
      </c>
      <c r="BA173" s="1">
        <f t="shared" si="20"/>
        <v>1.3358</v>
      </c>
    </row>
    <row r="174" ht="15.75" customHeight="1">
      <c r="A174" s="1">
        <v>5587.8603</v>
      </c>
      <c r="B174" s="1">
        <v>1636.2261</v>
      </c>
      <c r="C174" s="1">
        <v>1710.2723</v>
      </c>
      <c r="D174" s="1">
        <v>1926.5844</v>
      </c>
      <c r="E174" s="1">
        <v>857.288</v>
      </c>
      <c r="F174" s="1">
        <v>861.3347</v>
      </c>
      <c r="G174" s="1">
        <v>854.0999</v>
      </c>
      <c r="H174" s="1">
        <v>1769.3677</v>
      </c>
      <c r="I174" s="1">
        <f t="shared" si="1"/>
        <v>1636.227737</v>
      </c>
      <c r="J174" s="1">
        <f t="shared" si="2"/>
        <v>5.851782906</v>
      </c>
      <c r="K174" s="1">
        <f t="shared" si="3"/>
        <v>0.5084359244</v>
      </c>
      <c r="L174" s="1">
        <f t="shared" si="4"/>
        <v>1837.15765</v>
      </c>
      <c r="M174" s="1">
        <v>1915.5013</v>
      </c>
      <c r="N174" s="1">
        <v>1884.3618</v>
      </c>
      <c r="O174" s="1">
        <v>1950.0</v>
      </c>
      <c r="P174" s="1">
        <v>1597.9438</v>
      </c>
      <c r="Q174" s="1">
        <v>1197.3495</v>
      </c>
      <c r="R174" s="1">
        <v>2.5085</v>
      </c>
      <c r="S174" s="1">
        <v>0.1631</v>
      </c>
      <c r="T174" s="1">
        <v>27.8406</v>
      </c>
      <c r="U174" s="1">
        <v>-999.0</v>
      </c>
      <c r="V174" s="1">
        <v>4086.4651</v>
      </c>
      <c r="X174" s="13">
        <v>1915.5013</v>
      </c>
      <c r="Y174" s="1">
        <v>2171.8997</v>
      </c>
      <c r="Z174" s="1">
        <v>-999.0</v>
      </c>
      <c r="AA174" s="1">
        <v>-999.0</v>
      </c>
      <c r="AB174" s="1">
        <f t="shared" si="5"/>
        <v>-2165.312268</v>
      </c>
      <c r="AC174" s="1">
        <v>466.3314</v>
      </c>
      <c r="AD174" s="1">
        <v>0.053</v>
      </c>
      <c r="AE174" s="1">
        <v>0.053</v>
      </c>
      <c r="AF174" s="1">
        <v>0.053</v>
      </c>
      <c r="AG174" s="1">
        <v>0.0354</v>
      </c>
      <c r="AH174" s="1">
        <v>-999.0</v>
      </c>
      <c r="AI174" s="1" t="str">
        <f t="shared" si="6"/>
        <v>#NUM!</v>
      </c>
      <c r="AJ174" s="1">
        <f t="shared" si="7"/>
        <v>0.4827147574</v>
      </c>
      <c r="AK174" s="1">
        <f t="shared" si="8"/>
        <v>0.5172852426</v>
      </c>
      <c r="AL174" s="1">
        <f t="shared" si="9"/>
        <v>0.5264154508</v>
      </c>
      <c r="AM174" s="1">
        <f t="shared" si="10"/>
        <v>0.4735845492</v>
      </c>
      <c r="AO174" s="1">
        <f t="shared" si="11"/>
        <v>-1412541.686</v>
      </c>
      <c r="AP174" s="1">
        <f t="shared" si="12"/>
        <v>-52.947</v>
      </c>
      <c r="AQ174" s="1">
        <f t="shared" si="13"/>
        <v>-9.99</v>
      </c>
      <c r="AR174" s="1">
        <v>-999.0</v>
      </c>
      <c r="AT174" s="1">
        <f t="shared" si="14"/>
        <v>0.686418149</v>
      </c>
      <c r="AU174" s="1">
        <f t="shared" si="15"/>
        <v>-1.372836298</v>
      </c>
      <c r="AV174" s="1">
        <f t="shared" si="16"/>
        <v>-0.7355405374</v>
      </c>
      <c r="AW174" s="1">
        <f t="shared" si="17"/>
        <v>0.6767103864</v>
      </c>
      <c r="AX174" s="1">
        <f t="shared" si="21"/>
        <v>-4.951255009</v>
      </c>
      <c r="AY174" s="1" t="str">
        <f t="shared" si="18"/>
        <v>SUB-HORIZONTAL</v>
      </c>
      <c r="AZ174" s="1" t="str">
        <f t="shared" si="19"/>
        <v>2</v>
      </c>
      <c r="BA174" s="1">
        <f t="shared" si="20"/>
        <v>1.3358</v>
      </c>
    </row>
    <row r="175" ht="15.75" customHeight="1">
      <c r="A175" s="1">
        <v>5587.9365</v>
      </c>
      <c r="B175" s="1">
        <v>1554.3149</v>
      </c>
      <c r="C175" s="1">
        <v>1823.1732</v>
      </c>
      <c r="D175" s="1">
        <v>1944.9601</v>
      </c>
      <c r="E175" s="1">
        <v>838.1503</v>
      </c>
      <c r="F175" s="1">
        <v>842.0186</v>
      </c>
      <c r="G175" s="1">
        <v>841.3475</v>
      </c>
      <c r="H175" s="1">
        <v>1730.4225</v>
      </c>
      <c r="I175" s="1">
        <f t="shared" si="1"/>
        <v>1554.316502</v>
      </c>
      <c r="J175" s="1">
        <f t="shared" si="2"/>
        <v>5.76441107</v>
      </c>
      <c r="K175" s="1">
        <f t="shared" si="3"/>
        <v>0.4517845819</v>
      </c>
      <c r="L175" s="1">
        <f t="shared" si="4"/>
        <v>1844.85455</v>
      </c>
      <c r="M175" s="1">
        <v>1905.0886</v>
      </c>
      <c r="N175" s="1">
        <v>1891.5905</v>
      </c>
      <c r="O175" s="1">
        <v>1950.0</v>
      </c>
      <c r="P175" s="1">
        <v>1627.1459</v>
      </c>
      <c r="Q175" s="1">
        <v>1219.5582</v>
      </c>
      <c r="R175" s="1">
        <v>2.531</v>
      </c>
      <c r="S175" s="1">
        <v>0.1422</v>
      </c>
      <c r="T175" s="1">
        <v>28.9126</v>
      </c>
      <c r="U175" s="1">
        <v>5.1788</v>
      </c>
      <c r="V175" s="1">
        <v>4143.6265</v>
      </c>
      <c r="X175" s="13">
        <v>1905.0886</v>
      </c>
      <c r="Y175" s="1">
        <v>2182.2583</v>
      </c>
      <c r="Z175" s="1">
        <v>0.128</v>
      </c>
      <c r="AA175" s="1">
        <v>15.8</v>
      </c>
      <c r="AB175" s="1">
        <f t="shared" si="5"/>
        <v>-1125.157087</v>
      </c>
      <c r="AC175" s="1">
        <v>491.031</v>
      </c>
      <c r="AD175" s="1">
        <v>0.0613</v>
      </c>
      <c r="AE175" s="1">
        <v>0.0613</v>
      </c>
      <c r="AF175" s="1">
        <v>0.0613</v>
      </c>
      <c r="AG175" s="1">
        <v>0.0403</v>
      </c>
      <c r="AH175" s="1">
        <v>5.1788</v>
      </c>
      <c r="AI175" s="1">
        <f t="shared" si="6"/>
        <v>6.231364087</v>
      </c>
      <c r="AJ175" s="1">
        <f t="shared" si="7"/>
        <v>0.4862092928</v>
      </c>
      <c r="AK175" s="1">
        <f t="shared" si="8"/>
        <v>0.5137907072</v>
      </c>
      <c r="AL175" s="1">
        <f t="shared" si="9"/>
        <v>0.5417297357</v>
      </c>
      <c r="AM175" s="1">
        <f t="shared" si="10"/>
        <v>0.4582702643</v>
      </c>
      <c r="AO175" s="1">
        <f t="shared" si="11"/>
        <v>3.825194586</v>
      </c>
      <c r="AP175" s="1">
        <f t="shared" si="12"/>
        <v>0.0078464</v>
      </c>
      <c r="AQ175" s="1">
        <f t="shared" si="13"/>
        <v>0.00128</v>
      </c>
      <c r="AR175" s="1">
        <v>0.128</v>
      </c>
      <c r="AT175" s="1">
        <f t="shared" si="14"/>
        <v>0.54536706</v>
      </c>
      <c r="AU175" s="1">
        <f t="shared" si="15"/>
        <v>-1.09073412</v>
      </c>
      <c r="AV175" s="1">
        <f t="shared" si="16"/>
        <v>-0.7359927515</v>
      </c>
      <c r="AW175" s="1">
        <f t="shared" si="17"/>
        <v>0.7047748166</v>
      </c>
      <c r="AX175" s="1">
        <f t="shared" si="21"/>
        <v>-4.948965502</v>
      </c>
      <c r="AY175" s="1" t="str">
        <f t="shared" si="18"/>
        <v>SUB-HORIZONTAL</v>
      </c>
      <c r="AZ175" s="1" t="str">
        <f t="shared" si="19"/>
        <v>2</v>
      </c>
      <c r="BA175" s="1">
        <f t="shared" si="20"/>
        <v>1.3366</v>
      </c>
    </row>
    <row r="176" ht="15.75" customHeight="1">
      <c r="A176" s="1">
        <v>5588.0127</v>
      </c>
      <c r="B176" s="1">
        <v>1385.5452</v>
      </c>
      <c r="C176" s="1">
        <v>1837.7977</v>
      </c>
      <c r="D176" s="1">
        <v>1935.1644</v>
      </c>
      <c r="E176" s="1">
        <v>823.8278</v>
      </c>
      <c r="F176" s="1">
        <v>827.5563</v>
      </c>
      <c r="G176" s="1">
        <v>837.6761</v>
      </c>
      <c r="H176" s="1">
        <v>1654.3621</v>
      </c>
      <c r="I176" s="1">
        <f t="shared" si="1"/>
        <v>1385.546797</v>
      </c>
      <c r="J176" s="1">
        <f t="shared" si="2"/>
        <v>5.739256828</v>
      </c>
      <c r="K176" s="1">
        <f t="shared" si="3"/>
        <v>0.4536838659</v>
      </c>
      <c r="L176" s="1">
        <f t="shared" si="4"/>
        <v>1817.850867</v>
      </c>
      <c r="M176" s="1">
        <v>1897.7534</v>
      </c>
      <c r="N176" s="1">
        <v>1900.8445</v>
      </c>
      <c r="O176" s="1">
        <v>1950.0</v>
      </c>
      <c r="P176" s="1">
        <v>1679.3207</v>
      </c>
      <c r="Q176" s="1">
        <v>1256.6688</v>
      </c>
      <c r="R176" s="1">
        <v>2.531</v>
      </c>
      <c r="S176" s="1">
        <v>0.1422</v>
      </c>
      <c r="T176" s="1">
        <v>28.9126</v>
      </c>
      <c r="U176" s="1">
        <v>5.1788</v>
      </c>
      <c r="V176" s="1">
        <v>4143.6265</v>
      </c>
      <c r="X176" s="13">
        <v>1897.7534</v>
      </c>
      <c r="Y176" s="1">
        <v>2182.2583</v>
      </c>
      <c r="Z176" s="1">
        <v>0.128</v>
      </c>
      <c r="AA176" s="1">
        <v>15.8</v>
      </c>
      <c r="AB176" s="1">
        <f t="shared" si="5"/>
        <v>-1125.157087</v>
      </c>
      <c r="AC176" s="1">
        <v>491.031</v>
      </c>
      <c r="AD176" s="1">
        <v>0.0613</v>
      </c>
      <c r="AE176" s="1">
        <v>0.0613</v>
      </c>
      <c r="AF176" s="1">
        <v>0.0613</v>
      </c>
      <c r="AG176" s="1">
        <v>0.0403</v>
      </c>
      <c r="AH176" s="1">
        <v>5.1788</v>
      </c>
      <c r="AI176" s="1">
        <f t="shared" si="6"/>
        <v>6.231364087</v>
      </c>
      <c r="AJ176" s="1">
        <f t="shared" si="7"/>
        <v>0.5063438651</v>
      </c>
      <c r="AK176" s="1">
        <f t="shared" si="8"/>
        <v>0.4936561349</v>
      </c>
      <c r="AL176" s="1">
        <f t="shared" si="9"/>
        <v>0.5972784576</v>
      </c>
      <c r="AM176" s="1">
        <f t="shared" si="10"/>
        <v>0.4027215424</v>
      </c>
      <c r="AO176" s="1">
        <f t="shared" si="11"/>
        <v>3.643635567</v>
      </c>
      <c r="AP176" s="1">
        <f t="shared" si="12"/>
        <v>0.0078464</v>
      </c>
      <c r="AQ176" s="1">
        <f t="shared" si="13"/>
        <v>0.00128</v>
      </c>
      <c r="AR176" s="1">
        <v>0.128</v>
      </c>
      <c r="AT176" s="1">
        <f t="shared" si="14"/>
        <v>0.2335147791</v>
      </c>
      <c r="AU176" s="1">
        <f t="shared" si="15"/>
        <v>-0.4670295581</v>
      </c>
      <c r="AV176" s="1">
        <f t="shared" si="16"/>
        <v>-0.7066257409</v>
      </c>
      <c r="AW176" s="1">
        <f t="shared" si="17"/>
        <v>0.7596092778</v>
      </c>
      <c r="AX176" s="1">
        <f t="shared" si="21"/>
        <v>-5.104371868</v>
      </c>
      <c r="AY176" s="1" t="str">
        <f t="shared" si="18"/>
        <v>SUB-HORIZONTAL</v>
      </c>
      <c r="AZ176" s="1" t="str">
        <f t="shared" si="19"/>
        <v>2</v>
      </c>
      <c r="BA176" s="1">
        <f t="shared" si="20"/>
        <v>1.3366</v>
      </c>
    </row>
    <row r="177" ht="15.75" customHeight="1">
      <c r="A177" s="1">
        <v>5588.0889</v>
      </c>
      <c r="B177" s="1">
        <v>1100.2334</v>
      </c>
      <c r="C177" s="1">
        <v>1820.6213</v>
      </c>
      <c r="D177" s="1">
        <v>1914.7079</v>
      </c>
      <c r="E177" s="1">
        <v>822.5892</v>
      </c>
      <c r="F177" s="1">
        <v>826.1661</v>
      </c>
      <c r="G177" s="1">
        <v>832.8532</v>
      </c>
      <c r="H177" s="1">
        <v>1613.0024</v>
      </c>
      <c r="I177" s="1">
        <f t="shared" si="1"/>
        <v>1100.235</v>
      </c>
      <c r="J177" s="1">
        <f t="shared" si="2"/>
        <v>5.706213195</v>
      </c>
      <c r="K177" s="1">
        <f t="shared" si="3"/>
        <v>0.4004192282</v>
      </c>
      <c r="L177" s="1">
        <f t="shared" si="4"/>
        <v>1765.1295</v>
      </c>
      <c r="M177" s="1">
        <v>1894.3092</v>
      </c>
      <c r="N177" s="1">
        <v>1910.9052</v>
      </c>
      <c r="O177" s="1">
        <v>1950.0</v>
      </c>
      <c r="P177" s="1">
        <v>1699.1649</v>
      </c>
      <c r="Q177" s="1">
        <v>1298.4807</v>
      </c>
      <c r="R177" s="1">
        <v>2.5394</v>
      </c>
      <c r="S177" s="1">
        <v>0.1229</v>
      </c>
      <c r="T177" s="1">
        <v>27.9704</v>
      </c>
      <c r="U177" s="1">
        <v>-999.0</v>
      </c>
      <c r="V177" s="1">
        <v>4196.1924</v>
      </c>
      <c r="X177" s="13">
        <v>1894.3092</v>
      </c>
      <c r="Y177" s="1">
        <v>2227.4021</v>
      </c>
      <c r="Z177" s="1">
        <v>-999.0</v>
      </c>
      <c r="AA177" s="1">
        <v>-999.0</v>
      </c>
      <c r="AB177" s="1">
        <f t="shared" si="5"/>
        <v>-2145.781003</v>
      </c>
      <c r="AC177" s="1">
        <v>565.9974</v>
      </c>
      <c r="AD177" s="1">
        <v>0.0697</v>
      </c>
      <c r="AE177" s="1">
        <v>0.0697</v>
      </c>
      <c r="AF177" s="1">
        <v>0.0697</v>
      </c>
      <c r="AG177" s="1">
        <v>0.0458</v>
      </c>
      <c r="AH177" s="1">
        <v>-999.0</v>
      </c>
      <c r="AI177" s="1" t="str">
        <f t="shared" si="6"/>
        <v>#NUM!</v>
      </c>
      <c r="AJ177" s="1">
        <f t="shared" si="7"/>
        <v>0.5163372355</v>
      </c>
      <c r="AK177" s="1">
        <f t="shared" si="8"/>
        <v>0.4836627645</v>
      </c>
      <c r="AL177" s="1">
        <f t="shared" si="9"/>
        <v>0.7509007634</v>
      </c>
      <c r="AM177" s="1">
        <f t="shared" si="10"/>
        <v>0.2490992366</v>
      </c>
      <c r="AO177" s="1">
        <f t="shared" si="11"/>
        <v>-1195762.576</v>
      </c>
      <c r="AP177" s="1">
        <f t="shared" si="12"/>
        <v>-69.6303</v>
      </c>
      <c r="AQ177" s="1">
        <f t="shared" si="13"/>
        <v>-9.99</v>
      </c>
      <c r="AR177" s="1">
        <v>-999.0</v>
      </c>
      <c r="AT177" s="1">
        <f t="shared" si="14"/>
        <v>-0.4879902608</v>
      </c>
      <c r="AU177" s="1">
        <f t="shared" si="15"/>
        <v>0.9759805215</v>
      </c>
      <c r="AV177" s="1">
        <f t="shared" si="16"/>
        <v>-0.6816056714</v>
      </c>
      <c r="AW177" s="1">
        <f t="shared" si="17"/>
        <v>0.8050085356</v>
      </c>
      <c r="AX177" s="1">
        <f t="shared" si="21"/>
        <v>-5.248433</v>
      </c>
      <c r="AY177" s="1" t="str">
        <f t="shared" si="18"/>
        <v>SUB-HORIZONTAL</v>
      </c>
      <c r="AZ177" s="1" t="str">
        <f t="shared" si="19"/>
        <v>2</v>
      </c>
      <c r="BA177" s="1">
        <f t="shared" si="20"/>
        <v>1.33115</v>
      </c>
    </row>
    <row r="178" ht="15.75" customHeight="1">
      <c r="A178" s="1">
        <v>5588.1651</v>
      </c>
      <c r="B178" s="1">
        <v>1170.964</v>
      </c>
      <c r="C178" s="1">
        <v>1812.3337</v>
      </c>
      <c r="D178" s="1">
        <v>1903.3777</v>
      </c>
      <c r="E178" s="1">
        <v>840.2912</v>
      </c>
      <c r="F178" s="1">
        <v>843.6352</v>
      </c>
      <c r="G178" s="1">
        <v>851.8561</v>
      </c>
      <c r="H178" s="1">
        <v>1682.7388</v>
      </c>
      <c r="I178" s="1">
        <f t="shared" si="1"/>
        <v>1170.9656</v>
      </c>
      <c r="J178" s="1">
        <f t="shared" si="2"/>
        <v>5.836409728</v>
      </c>
      <c r="K178" s="1">
        <f t="shared" si="3"/>
        <v>0.3906214493</v>
      </c>
      <c r="L178" s="1">
        <f t="shared" si="4"/>
        <v>1775.417567</v>
      </c>
      <c r="M178" s="1">
        <v>1895.1477</v>
      </c>
      <c r="N178" s="1">
        <v>1920.6823</v>
      </c>
      <c r="O178" s="1">
        <v>1950.0</v>
      </c>
      <c r="P178" s="1">
        <v>1727.3026</v>
      </c>
      <c r="Q178" s="1">
        <v>1347.2023</v>
      </c>
      <c r="R178" s="1">
        <v>2.5394</v>
      </c>
      <c r="S178" s="1">
        <v>0.1229</v>
      </c>
      <c r="T178" s="1">
        <v>27.9704</v>
      </c>
      <c r="U178" s="1">
        <v>-999.0</v>
      </c>
      <c r="V178" s="1">
        <v>4196.1924</v>
      </c>
      <c r="X178" s="13">
        <v>1895.1477</v>
      </c>
      <c r="Y178" s="1">
        <v>2227.4021</v>
      </c>
      <c r="Z178" s="1">
        <v>-999.0</v>
      </c>
      <c r="AA178" s="1">
        <v>-999.0</v>
      </c>
      <c r="AB178" s="1">
        <f t="shared" si="5"/>
        <v>-2145.781003</v>
      </c>
      <c r="AC178" s="1">
        <v>565.9974</v>
      </c>
      <c r="AD178" s="1">
        <v>0.0697</v>
      </c>
      <c r="AE178" s="1">
        <v>0.0697</v>
      </c>
      <c r="AF178" s="1">
        <v>0.0697</v>
      </c>
      <c r="AG178" s="1">
        <v>0.0458</v>
      </c>
      <c r="AH178" s="1">
        <v>-999.0</v>
      </c>
      <c r="AI178" s="1" t="str">
        <f t="shared" si="6"/>
        <v>#NUM!</v>
      </c>
      <c r="AJ178" s="1">
        <f t="shared" si="7"/>
        <v>0.5062319238</v>
      </c>
      <c r="AK178" s="1">
        <f t="shared" si="8"/>
        <v>0.4937680762</v>
      </c>
      <c r="AL178" s="1">
        <f t="shared" si="9"/>
        <v>0.720462115</v>
      </c>
      <c r="AM178" s="1">
        <f t="shared" si="10"/>
        <v>0.279537885</v>
      </c>
      <c r="AO178" s="1">
        <f t="shared" si="11"/>
        <v>-1255309.677</v>
      </c>
      <c r="AP178" s="1">
        <f t="shared" si="12"/>
        <v>-69.6303</v>
      </c>
      <c r="AQ178" s="1">
        <f t="shared" si="13"/>
        <v>-9.99</v>
      </c>
      <c r="AR178" s="1">
        <v>-999.0</v>
      </c>
      <c r="AT178" s="1">
        <f t="shared" si="14"/>
        <v>-0.404274785</v>
      </c>
      <c r="AU178" s="1">
        <f t="shared" si="15"/>
        <v>0.8085495701</v>
      </c>
      <c r="AV178" s="1">
        <f t="shared" si="16"/>
        <v>-0.7042549108</v>
      </c>
      <c r="AW178" s="1">
        <f t="shared" si="17"/>
        <v>0.8006009608</v>
      </c>
      <c r="AX178" s="1">
        <f t="shared" si="21"/>
        <v>-5.117541247</v>
      </c>
      <c r="AY178" s="1" t="str">
        <f t="shared" si="18"/>
        <v>SUB-HORIZONTAL</v>
      </c>
      <c r="AZ178" s="1" t="str">
        <f t="shared" si="19"/>
        <v>2</v>
      </c>
      <c r="BA178" s="1">
        <f t="shared" si="20"/>
        <v>1.33115</v>
      </c>
    </row>
    <row r="179" ht="15.75" customHeight="1">
      <c r="A179" s="1">
        <v>5588.2413</v>
      </c>
      <c r="B179" s="1">
        <v>1388.2478</v>
      </c>
      <c r="C179" s="1">
        <v>1848.6676</v>
      </c>
      <c r="D179" s="1">
        <v>1881.2872</v>
      </c>
      <c r="E179" s="1">
        <v>883.4479</v>
      </c>
      <c r="F179" s="1">
        <v>886.4283</v>
      </c>
      <c r="G179" s="1">
        <v>896.4559</v>
      </c>
      <c r="H179" s="1">
        <v>1729.5303</v>
      </c>
      <c r="I179" s="1">
        <f t="shared" si="1"/>
        <v>1388.249385</v>
      </c>
      <c r="J179" s="1">
        <f t="shared" si="2"/>
        <v>6.141980946</v>
      </c>
      <c r="K179" s="1">
        <f t="shared" si="3"/>
        <v>0.3465875605</v>
      </c>
      <c r="L179" s="1">
        <f t="shared" si="4"/>
        <v>1816.297183</v>
      </c>
      <c r="M179" s="1">
        <v>1900.1707</v>
      </c>
      <c r="N179" s="1">
        <v>1929.4098</v>
      </c>
      <c r="O179" s="1">
        <v>1950.0</v>
      </c>
      <c r="P179" s="1">
        <v>1737.7371</v>
      </c>
      <c r="Q179" s="1">
        <v>1401.845</v>
      </c>
      <c r="R179" s="1">
        <v>2.5395</v>
      </c>
      <c r="S179" s="1">
        <v>0.1101</v>
      </c>
      <c r="T179" s="1">
        <v>25.4315</v>
      </c>
      <c r="U179" s="1">
        <v>4.8483</v>
      </c>
      <c r="V179" s="1">
        <v>4242.9375</v>
      </c>
      <c r="X179" s="13">
        <v>1900.1707</v>
      </c>
      <c r="Y179" s="1">
        <v>2293.3259</v>
      </c>
      <c r="Z179" s="1">
        <v>0.139</v>
      </c>
      <c r="AA179" s="1">
        <v>3.74</v>
      </c>
      <c r="AB179" s="1">
        <f t="shared" si="5"/>
        <v>-1100.065387</v>
      </c>
      <c r="AC179" s="1">
        <v>-999.0</v>
      </c>
      <c r="AD179" s="1">
        <v>0.0733</v>
      </c>
      <c r="AE179" s="1">
        <v>0.0733</v>
      </c>
      <c r="AF179" s="1">
        <v>0.0733</v>
      </c>
      <c r="AG179" s="1">
        <v>0.0501</v>
      </c>
      <c r="AH179" s="1">
        <v>4.8483</v>
      </c>
      <c r="AI179" s="1">
        <f t="shared" si="6"/>
        <v>5.790510158</v>
      </c>
      <c r="AJ179" s="1">
        <f t="shared" si="7"/>
        <v>0.5183233274</v>
      </c>
      <c r="AK179" s="1">
        <f t="shared" si="8"/>
        <v>0.4816766726</v>
      </c>
      <c r="AL179" s="1">
        <f t="shared" si="9"/>
        <v>0.6385231081</v>
      </c>
      <c r="AM179" s="1">
        <f t="shared" si="10"/>
        <v>0.3614768919</v>
      </c>
      <c r="AO179" s="1">
        <f t="shared" si="11"/>
        <v>5.053901235</v>
      </c>
      <c r="AP179" s="1">
        <f t="shared" si="12"/>
        <v>0.0101887</v>
      </c>
      <c r="AQ179" s="1">
        <f t="shared" si="13"/>
        <v>0.00139</v>
      </c>
      <c r="AR179" s="1">
        <v>0.139</v>
      </c>
      <c r="AT179" s="1">
        <f t="shared" si="14"/>
        <v>-0.02428348061</v>
      </c>
      <c r="AU179" s="1">
        <f t="shared" si="15"/>
        <v>0.04856696122</v>
      </c>
      <c r="AV179" s="1">
        <f t="shared" si="16"/>
        <v>-0.6809170762</v>
      </c>
      <c r="AW179" s="1">
        <f t="shared" si="17"/>
        <v>0.8105350915</v>
      </c>
      <c r="AX179" s="1">
        <f t="shared" si="21"/>
        <v>-5.252562138</v>
      </c>
      <c r="AY179" s="1" t="str">
        <f t="shared" si="18"/>
        <v>SUB-HORIZONTAL</v>
      </c>
      <c r="AZ179" s="1" t="str">
        <f t="shared" si="19"/>
        <v>2</v>
      </c>
      <c r="BA179" s="1">
        <f t="shared" si="20"/>
        <v>1.3248</v>
      </c>
    </row>
    <row r="180" ht="15.75" customHeight="1">
      <c r="A180" s="1">
        <v>5588.3175</v>
      </c>
      <c r="B180" s="1">
        <v>1538.252</v>
      </c>
      <c r="C180" s="1">
        <v>1914.5547</v>
      </c>
      <c r="D180" s="1">
        <v>1915.2909</v>
      </c>
      <c r="E180" s="1">
        <v>950.3156</v>
      </c>
      <c r="F180" s="1">
        <v>952.7466</v>
      </c>
      <c r="G180" s="1">
        <v>957.8345</v>
      </c>
      <c r="H180" s="1">
        <v>1736.8762</v>
      </c>
      <c r="I180" s="1">
        <f t="shared" si="1"/>
        <v>1538.253563</v>
      </c>
      <c r="J180" s="1">
        <f t="shared" si="2"/>
        <v>6.562510491</v>
      </c>
      <c r="K180" s="1">
        <f t="shared" si="3"/>
        <v>0.3178260147</v>
      </c>
      <c r="L180" s="1">
        <f t="shared" si="4"/>
        <v>1860.6087</v>
      </c>
      <c r="M180" s="1">
        <v>1908.8081</v>
      </c>
      <c r="N180" s="1">
        <v>1936.7465</v>
      </c>
      <c r="O180" s="1">
        <v>1950.0</v>
      </c>
      <c r="P180" s="1">
        <v>1725.3524</v>
      </c>
      <c r="Q180" s="1">
        <v>1460.1887</v>
      </c>
      <c r="R180" s="1">
        <v>2.5395</v>
      </c>
      <c r="S180" s="1">
        <v>0.1101</v>
      </c>
      <c r="T180" s="1">
        <v>25.4315</v>
      </c>
      <c r="U180" s="1">
        <v>4.8483</v>
      </c>
      <c r="V180" s="1">
        <v>4242.9375</v>
      </c>
      <c r="X180" s="13">
        <v>1908.8081</v>
      </c>
      <c r="Y180" s="1">
        <v>2293.3259</v>
      </c>
      <c r="Z180" s="1">
        <v>0.139</v>
      </c>
      <c r="AA180" s="1">
        <v>3.74</v>
      </c>
      <c r="AB180" s="1">
        <f t="shared" si="5"/>
        <v>-1100.065387</v>
      </c>
      <c r="AC180" s="1">
        <v>-999.0</v>
      </c>
      <c r="AD180" s="1">
        <v>0.0733</v>
      </c>
      <c r="AE180" s="1">
        <v>0.0733</v>
      </c>
      <c r="AF180" s="1">
        <v>0.0733</v>
      </c>
      <c r="AG180" s="1">
        <v>0.0501</v>
      </c>
      <c r="AH180" s="1">
        <v>4.8483</v>
      </c>
      <c r="AI180" s="1">
        <f t="shared" si="6"/>
        <v>5.790510158</v>
      </c>
      <c r="AJ180" s="1">
        <f t="shared" si="7"/>
        <v>0.5514696442</v>
      </c>
      <c r="AK180" s="1">
        <f t="shared" si="8"/>
        <v>0.4485303558</v>
      </c>
      <c r="AL180" s="1">
        <f t="shared" si="9"/>
        <v>0.6193696481</v>
      </c>
      <c r="AM180" s="1">
        <f t="shared" si="10"/>
        <v>0.3806303519</v>
      </c>
      <c r="AO180" s="1">
        <f t="shared" si="11"/>
        <v>5.431297181</v>
      </c>
      <c r="AP180" s="1">
        <f t="shared" si="12"/>
        <v>0.0101887</v>
      </c>
      <c r="AQ180" s="1">
        <f t="shared" si="13"/>
        <v>0.00139</v>
      </c>
      <c r="AR180" s="1">
        <v>0.139</v>
      </c>
      <c r="AT180" s="1">
        <f t="shared" si="14"/>
        <v>0.1176671709</v>
      </c>
      <c r="AU180" s="1">
        <f t="shared" si="15"/>
        <v>-0.2353343417</v>
      </c>
      <c r="AV180" s="1">
        <f t="shared" si="16"/>
        <v>-0.6095575466</v>
      </c>
      <c r="AW180" s="1">
        <f t="shared" si="17"/>
        <v>0.8406982029</v>
      </c>
      <c r="AX180" s="1">
        <f t="shared" si="21"/>
        <v>-5.736024298</v>
      </c>
      <c r="AY180" s="1" t="str">
        <f t="shared" si="18"/>
        <v>SUB-HORIZONTAL</v>
      </c>
      <c r="AZ180" s="1" t="str">
        <f t="shared" si="19"/>
        <v>2</v>
      </c>
      <c r="BA180" s="1">
        <f t="shared" si="20"/>
        <v>1.3248</v>
      </c>
    </row>
    <row r="181" ht="15.75" customHeight="1">
      <c r="A181" s="1">
        <v>5588.3937</v>
      </c>
      <c r="B181" s="1">
        <v>1649.8588</v>
      </c>
      <c r="C181" s="1">
        <v>1867.9456</v>
      </c>
      <c r="D181" s="1">
        <v>1944.7625</v>
      </c>
      <c r="E181" s="1">
        <v>1034.9247</v>
      </c>
      <c r="F181" s="1">
        <v>1036.7501</v>
      </c>
      <c r="G181" s="1">
        <v>1024.7909</v>
      </c>
      <c r="H181" s="1">
        <v>1774.3281</v>
      </c>
      <c r="I181" s="1">
        <f t="shared" si="1"/>
        <v>1649.860371</v>
      </c>
      <c r="J181" s="1">
        <f t="shared" si="2"/>
        <v>7.021255794</v>
      </c>
      <c r="K181" s="1">
        <f t="shared" si="3"/>
        <v>0.2773673642</v>
      </c>
      <c r="L181" s="1">
        <f t="shared" si="4"/>
        <v>1879.24035</v>
      </c>
      <c r="M181" s="1">
        <v>1920.1143</v>
      </c>
      <c r="N181" s="1">
        <v>1942.7609</v>
      </c>
      <c r="O181" s="1">
        <v>1950.0</v>
      </c>
      <c r="P181" s="1">
        <v>1681.0918</v>
      </c>
      <c r="Q181" s="1">
        <v>1522.9952</v>
      </c>
      <c r="R181" s="1">
        <v>2.5392</v>
      </c>
      <c r="S181" s="1">
        <v>0.0981</v>
      </c>
      <c r="T181" s="1">
        <v>23.7977</v>
      </c>
      <c r="U181" s="1">
        <v>-999.0</v>
      </c>
      <c r="V181" s="1">
        <v>4322.0459</v>
      </c>
      <c r="X181" s="13">
        <v>1920.1143</v>
      </c>
      <c r="Y181" s="1">
        <v>2390.3589</v>
      </c>
      <c r="Z181" s="1">
        <v>-999.0</v>
      </c>
      <c r="AA181" s="1">
        <v>-999.0</v>
      </c>
      <c r="AB181" s="1">
        <f t="shared" si="5"/>
        <v>-2122.03367</v>
      </c>
      <c r="AC181" s="1">
        <v>575.6375</v>
      </c>
      <c r="AD181" s="1">
        <v>0.0752</v>
      </c>
      <c r="AE181" s="1">
        <v>0.0752</v>
      </c>
      <c r="AF181" s="1">
        <v>0.0752</v>
      </c>
      <c r="AG181" s="1">
        <v>0.0552</v>
      </c>
      <c r="AH181" s="1">
        <v>-999.0</v>
      </c>
      <c r="AI181" s="1" t="str">
        <f t="shared" si="6"/>
        <v>#NUM!</v>
      </c>
      <c r="AJ181" s="1">
        <f t="shared" si="7"/>
        <v>0.5775656148</v>
      </c>
      <c r="AK181" s="1">
        <f t="shared" si="8"/>
        <v>0.4224343852</v>
      </c>
      <c r="AL181" s="1">
        <f t="shared" si="9"/>
        <v>0.6283871686</v>
      </c>
      <c r="AM181" s="1">
        <f t="shared" si="10"/>
        <v>0.3716128314</v>
      </c>
      <c r="AO181" s="1">
        <f t="shared" si="11"/>
        <v>-1581672.477</v>
      </c>
      <c r="AP181" s="1">
        <f t="shared" si="12"/>
        <v>-75.1248</v>
      </c>
      <c r="AQ181" s="1">
        <f t="shared" si="13"/>
        <v>-9.99</v>
      </c>
      <c r="AR181" s="1">
        <v>-999.0</v>
      </c>
      <c r="AT181" s="1">
        <f t="shared" si="14"/>
        <v>0.1722795489</v>
      </c>
      <c r="AU181" s="1">
        <f t="shared" si="15"/>
        <v>-0.3445590978</v>
      </c>
      <c r="AV181" s="1">
        <f t="shared" si="16"/>
        <v>-0.5438184606</v>
      </c>
      <c r="AW181" s="1">
        <f t="shared" si="17"/>
        <v>0.8583503806</v>
      </c>
      <c r="AX181" s="1">
        <f t="shared" si="21"/>
        <v>-6.304145851</v>
      </c>
      <c r="AY181" s="1" t="str">
        <f t="shared" si="18"/>
        <v>SUB-HORIZONTAL</v>
      </c>
      <c r="AZ181" s="1" t="str">
        <f t="shared" si="19"/>
        <v>2</v>
      </c>
      <c r="BA181" s="1">
        <f t="shared" si="20"/>
        <v>1.31865</v>
      </c>
    </row>
    <row r="182" ht="15.75" customHeight="1">
      <c r="A182" s="1">
        <v>5588.4699</v>
      </c>
      <c r="B182" s="1">
        <v>1738.2572</v>
      </c>
      <c r="C182" s="1">
        <v>1816.1971</v>
      </c>
      <c r="D182" s="1">
        <v>1910.0901</v>
      </c>
      <c r="E182" s="1">
        <v>1100.0486</v>
      </c>
      <c r="F182" s="1">
        <v>1100.9568</v>
      </c>
      <c r="G182" s="1">
        <v>1083.0657</v>
      </c>
      <c r="H182" s="1">
        <v>1821.1558</v>
      </c>
      <c r="I182" s="1">
        <f t="shared" si="1"/>
        <v>1738.258781</v>
      </c>
      <c r="J182" s="1">
        <f t="shared" si="2"/>
        <v>7.420519953</v>
      </c>
      <c r="K182" s="1">
        <f t="shared" si="3"/>
        <v>0.2533478222</v>
      </c>
      <c r="L182" s="1">
        <f t="shared" si="4"/>
        <v>1882.529617</v>
      </c>
      <c r="M182" s="1">
        <v>1932.9268</v>
      </c>
      <c r="N182" s="1">
        <v>1947.7065</v>
      </c>
      <c r="O182" s="1">
        <v>1950.0</v>
      </c>
      <c r="P182" s="1">
        <v>1617.5813</v>
      </c>
      <c r="Q182" s="1">
        <v>1597.0651</v>
      </c>
      <c r="R182" s="1">
        <v>2.5392</v>
      </c>
      <c r="S182" s="1">
        <v>0.0981</v>
      </c>
      <c r="T182" s="1">
        <v>23.7977</v>
      </c>
      <c r="U182" s="1">
        <v>-999.0</v>
      </c>
      <c r="V182" s="1">
        <v>4322.0459</v>
      </c>
      <c r="X182" s="13">
        <v>1932.9268</v>
      </c>
      <c r="Y182" s="1">
        <v>2390.3589</v>
      </c>
      <c r="Z182" s="1">
        <v>-999.0</v>
      </c>
      <c r="AA182" s="1">
        <v>-999.0</v>
      </c>
      <c r="AB182" s="1">
        <f t="shared" si="5"/>
        <v>-2122.03367</v>
      </c>
      <c r="AC182" s="1">
        <v>575.6375</v>
      </c>
      <c r="AD182" s="1">
        <v>0.0752</v>
      </c>
      <c r="AE182" s="1">
        <v>0.0752</v>
      </c>
      <c r="AF182" s="1">
        <v>0.0752</v>
      </c>
      <c r="AG182" s="1">
        <v>0.0552</v>
      </c>
      <c r="AH182" s="1">
        <v>-999.0</v>
      </c>
      <c r="AI182" s="1" t="str">
        <f t="shared" si="6"/>
        <v>#NUM!</v>
      </c>
      <c r="AJ182" s="1">
        <f t="shared" si="7"/>
        <v>0.5947133683</v>
      </c>
      <c r="AK182" s="1">
        <f t="shared" si="8"/>
        <v>0.4052866317</v>
      </c>
      <c r="AL182" s="1">
        <f t="shared" si="9"/>
        <v>0.6333681805</v>
      </c>
      <c r="AM182" s="1">
        <f t="shared" si="10"/>
        <v>0.3666318195</v>
      </c>
      <c r="AO182" s="1">
        <f t="shared" si="11"/>
        <v>-1662663.168</v>
      </c>
      <c r="AP182" s="1">
        <f t="shared" si="12"/>
        <v>-75.1248</v>
      </c>
      <c r="AQ182" s="1">
        <f t="shared" si="13"/>
        <v>-9.99</v>
      </c>
      <c r="AR182" s="1">
        <v>-999.0</v>
      </c>
      <c r="AT182" s="1">
        <f t="shared" si="14"/>
        <v>0.1777251514</v>
      </c>
      <c r="AU182" s="1">
        <f t="shared" si="15"/>
        <v>-0.3554503028</v>
      </c>
      <c r="AV182" s="1">
        <f t="shared" si="16"/>
        <v>-0.5086204576</v>
      </c>
      <c r="AW182" s="1">
        <f t="shared" si="17"/>
        <v>0.8769513844</v>
      </c>
      <c r="AX182" s="1">
        <f t="shared" si="21"/>
        <v>-6.673465261</v>
      </c>
      <c r="AY182" s="1" t="str">
        <f t="shared" si="18"/>
        <v>SUB-HORIZONTAL</v>
      </c>
      <c r="AZ182" s="1" t="str">
        <f t="shared" si="19"/>
        <v>2</v>
      </c>
      <c r="BA182" s="1">
        <f t="shared" si="20"/>
        <v>1.31865</v>
      </c>
    </row>
    <row r="183" ht="15.75" customHeight="1">
      <c r="A183" s="1">
        <v>5588.5461</v>
      </c>
      <c r="B183" s="1">
        <v>1790.1099</v>
      </c>
      <c r="C183" s="1">
        <v>1783.6141</v>
      </c>
      <c r="D183" s="1">
        <v>1894.2404</v>
      </c>
      <c r="E183" s="1">
        <v>1252.7794</v>
      </c>
      <c r="F183" s="1">
        <v>1257.7814</v>
      </c>
      <c r="G183" s="1">
        <v>1240.7352</v>
      </c>
      <c r="H183" s="1">
        <v>1844.5984</v>
      </c>
      <c r="I183" s="1">
        <f t="shared" si="1"/>
        <v>1790.111488</v>
      </c>
      <c r="J183" s="1">
        <f t="shared" si="2"/>
        <v>8.500777292</v>
      </c>
      <c r="K183" s="1">
        <f t="shared" si="3"/>
        <v>0.1857459976</v>
      </c>
      <c r="L183" s="1">
        <f t="shared" si="4"/>
        <v>1885.378833</v>
      </c>
      <c r="M183" s="1">
        <v>1944.5868</v>
      </c>
      <c r="N183" s="1">
        <v>1949.7218</v>
      </c>
      <c r="O183" s="1">
        <v>1950.0</v>
      </c>
      <c r="P183" s="1">
        <v>1562.7589</v>
      </c>
      <c r="Q183" s="1">
        <v>1644.9408</v>
      </c>
      <c r="R183" s="1">
        <v>2.5397</v>
      </c>
      <c r="S183" s="1">
        <v>0.083</v>
      </c>
      <c r="T183" s="1">
        <v>23.2539</v>
      </c>
      <c r="U183" s="1">
        <v>-999.0</v>
      </c>
      <c r="V183" s="1">
        <v>4636.5347</v>
      </c>
      <c r="X183" s="13">
        <v>1944.5868</v>
      </c>
      <c r="Y183" s="1">
        <v>2504.2832</v>
      </c>
      <c r="Z183" s="1">
        <v>-999.0</v>
      </c>
      <c r="AA183" s="1">
        <v>13.3</v>
      </c>
      <c r="AB183" s="1">
        <f t="shared" si="5"/>
        <v>-2109.773151</v>
      </c>
      <c r="AC183" s="1">
        <v>530.4758</v>
      </c>
      <c r="AD183" s="1">
        <v>0.0767</v>
      </c>
      <c r="AE183" s="1">
        <v>0.0767</v>
      </c>
      <c r="AF183" s="1">
        <v>0.0767</v>
      </c>
      <c r="AG183" s="1">
        <v>0.0606</v>
      </c>
      <c r="AH183" s="1">
        <v>-999.0</v>
      </c>
      <c r="AI183" s="1" t="str">
        <f t="shared" si="6"/>
        <v>#NUM!</v>
      </c>
      <c r="AJ183" s="1">
        <f t="shared" si="7"/>
        <v>0.6726316146</v>
      </c>
      <c r="AK183" s="1">
        <f t="shared" si="8"/>
        <v>0.3273683854</v>
      </c>
      <c r="AL183" s="1">
        <f t="shared" si="9"/>
        <v>0.7026280342</v>
      </c>
      <c r="AM183" s="1">
        <f t="shared" si="10"/>
        <v>0.2973719658</v>
      </c>
      <c r="AO183" s="1">
        <f t="shared" si="11"/>
        <v>-1712377.925</v>
      </c>
      <c r="AP183" s="1">
        <f t="shared" si="12"/>
        <v>-76.6233</v>
      </c>
      <c r="AQ183" s="1">
        <f t="shared" si="13"/>
        <v>-9.99</v>
      </c>
      <c r="AR183" s="1">
        <v>-999.0</v>
      </c>
      <c r="AT183" s="1">
        <f t="shared" si="14"/>
        <v>0.1745033153</v>
      </c>
      <c r="AU183" s="1">
        <f t="shared" si="15"/>
        <v>-0.3490066307</v>
      </c>
      <c r="AV183" s="1">
        <f t="shared" si="16"/>
        <v>-0.3852558029</v>
      </c>
      <c r="AW183" s="1">
        <f t="shared" si="17"/>
        <v>0.8917609383</v>
      </c>
      <c r="AX183" s="1">
        <f t="shared" si="21"/>
        <v>-8.53883638</v>
      </c>
      <c r="AY183" s="1" t="str">
        <f t="shared" si="18"/>
        <v>SUB-HORIZONTAL</v>
      </c>
      <c r="AZ183" s="1" t="str">
        <f t="shared" si="19"/>
        <v>2</v>
      </c>
      <c r="BA183" s="1">
        <f t="shared" si="20"/>
        <v>1.31135</v>
      </c>
    </row>
    <row r="184" ht="15.75" customHeight="1">
      <c r="A184" s="1">
        <v>5588.6223</v>
      </c>
      <c r="B184" s="1">
        <v>1796.6594</v>
      </c>
      <c r="C184" s="1">
        <v>1756.1381</v>
      </c>
      <c r="D184" s="1">
        <v>1887.4426</v>
      </c>
      <c r="E184" s="1">
        <v>1333.7183</v>
      </c>
      <c r="F184" s="1">
        <v>1336.5428</v>
      </c>
      <c r="G184" s="1">
        <v>1320.5688</v>
      </c>
      <c r="H184" s="1">
        <v>1865.1626</v>
      </c>
      <c r="I184" s="1">
        <f t="shared" si="1"/>
        <v>1796.660995</v>
      </c>
      <c r="J184" s="1">
        <f t="shared" si="2"/>
        <v>9.047749485</v>
      </c>
      <c r="K184" s="1">
        <f t="shared" si="3"/>
        <v>0.1586640687</v>
      </c>
      <c r="L184" s="1">
        <f t="shared" si="4"/>
        <v>1881.598083</v>
      </c>
      <c r="M184" s="1">
        <v>1949.3485</v>
      </c>
      <c r="N184" s="1">
        <v>1949.9999</v>
      </c>
      <c r="O184" s="1">
        <v>1950.0</v>
      </c>
      <c r="P184" s="1">
        <v>1466.1478</v>
      </c>
      <c r="Q184" s="1">
        <v>1682.6774</v>
      </c>
      <c r="R184" s="1">
        <v>2.5397</v>
      </c>
      <c r="S184" s="1">
        <v>0.083</v>
      </c>
      <c r="T184" s="1">
        <v>23.2539</v>
      </c>
      <c r="U184" s="1">
        <v>-999.0</v>
      </c>
      <c r="V184" s="1">
        <v>4636.5347</v>
      </c>
      <c r="X184" s="13">
        <v>1949.3485</v>
      </c>
      <c r="Y184" s="1">
        <v>2504.2832</v>
      </c>
      <c r="Z184" s="1">
        <v>-999.0</v>
      </c>
      <c r="AA184" s="1">
        <v>13.3</v>
      </c>
      <c r="AB184" s="1">
        <f t="shared" si="5"/>
        <v>-2109.773151</v>
      </c>
      <c r="AC184" s="1">
        <v>530.4758</v>
      </c>
      <c r="AD184" s="1">
        <v>0.0767</v>
      </c>
      <c r="AE184" s="1">
        <v>0.0767</v>
      </c>
      <c r="AF184" s="1">
        <v>0.0767</v>
      </c>
      <c r="AG184" s="1">
        <v>0.0606</v>
      </c>
      <c r="AH184" s="1">
        <v>-999.0</v>
      </c>
      <c r="AI184" s="1" t="str">
        <f t="shared" si="6"/>
        <v>#NUM!</v>
      </c>
      <c r="AJ184" s="1">
        <f t="shared" si="7"/>
        <v>0.708018057</v>
      </c>
      <c r="AK184" s="1">
        <f t="shared" si="8"/>
        <v>0.291981943</v>
      </c>
      <c r="AL184" s="1">
        <f t="shared" si="9"/>
        <v>0.7439043817</v>
      </c>
      <c r="AM184" s="1">
        <f t="shared" si="10"/>
        <v>0.2560956183</v>
      </c>
      <c r="AO184" s="1">
        <f t="shared" si="11"/>
        <v>-1734454.612</v>
      </c>
      <c r="AP184" s="1">
        <f t="shared" si="12"/>
        <v>-76.6233</v>
      </c>
      <c r="AQ184" s="1">
        <f t="shared" si="13"/>
        <v>-9.99</v>
      </c>
      <c r="AR184" s="1">
        <v>-999.0</v>
      </c>
      <c r="AT184" s="1">
        <f t="shared" si="14"/>
        <v>0.1361829001</v>
      </c>
      <c r="AU184" s="1">
        <f t="shared" si="15"/>
        <v>-0.2723658002</v>
      </c>
      <c r="AV184" s="1">
        <f t="shared" si="16"/>
        <v>-0.3348063154</v>
      </c>
      <c r="AW184" s="1">
        <f t="shared" si="17"/>
        <v>0.9021612378</v>
      </c>
      <c r="AX184" s="1">
        <f t="shared" si="21"/>
        <v>-9.719085858</v>
      </c>
      <c r="AY184" s="1" t="str">
        <f t="shared" si="18"/>
        <v>SUB-HORIZONTAL</v>
      </c>
      <c r="AZ184" s="1" t="str">
        <f t="shared" si="19"/>
        <v>2</v>
      </c>
      <c r="BA184" s="1">
        <f t="shared" si="20"/>
        <v>1.31135</v>
      </c>
    </row>
    <row r="185" ht="15.75" customHeight="1">
      <c r="A185" s="1">
        <v>5588.6985</v>
      </c>
      <c r="B185" s="1">
        <v>1757.2579</v>
      </c>
      <c r="C185" s="1">
        <v>1718.7312</v>
      </c>
      <c r="D185" s="1">
        <v>1920.8649</v>
      </c>
      <c r="E185" s="1">
        <v>1287.6243</v>
      </c>
      <c r="F185" s="1">
        <v>1288.6279</v>
      </c>
      <c r="G185" s="1">
        <v>1254.7964</v>
      </c>
      <c r="H185" s="1">
        <v>1824.2194</v>
      </c>
      <c r="I185" s="1">
        <f t="shared" si="1"/>
        <v>1757.259507</v>
      </c>
      <c r="J185" s="1">
        <f t="shared" si="2"/>
        <v>8.597116244</v>
      </c>
      <c r="K185" s="1">
        <f t="shared" si="3"/>
        <v>0.1550227961</v>
      </c>
      <c r="L185" s="1">
        <f t="shared" si="4"/>
        <v>1874.475633</v>
      </c>
      <c r="M185" s="1">
        <v>1949.9998</v>
      </c>
      <c r="N185" s="1">
        <v>1950.0</v>
      </c>
      <c r="O185" s="1">
        <v>1950.0</v>
      </c>
      <c r="P185" s="1">
        <v>1366.0898</v>
      </c>
      <c r="Q185" s="1">
        <v>1701.0819</v>
      </c>
      <c r="R185" s="1">
        <v>2.546</v>
      </c>
      <c r="S185" s="1">
        <v>0.0717</v>
      </c>
      <c r="T185" s="1">
        <v>23.0781</v>
      </c>
      <c r="U185" s="1">
        <v>6.1457</v>
      </c>
      <c r="V185" s="1">
        <v>4900.5308</v>
      </c>
      <c r="X185" s="13">
        <v>1949.9998</v>
      </c>
      <c r="Y185" s="1">
        <v>2636.4685</v>
      </c>
      <c r="Z185" s="1">
        <v>0.1033</v>
      </c>
      <c r="AA185" s="1">
        <v>1.2</v>
      </c>
      <c r="AB185" s="1">
        <f t="shared" si="5"/>
        <v>-1068.645587</v>
      </c>
      <c r="AC185" s="1">
        <v>530.4758</v>
      </c>
      <c r="AD185" s="1">
        <v>0.0814</v>
      </c>
      <c r="AE185" s="1">
        <v>0.0814</v>
      </c>
      <c r="AF185" s="1">
        <v>0.0814</v>
      </c>
      <c r="AG185" s="1">
        <v>0.0657</v>
      </c>
      <c r="AH185" s="1">
        <v>6.1457</v>
      </c>
      <c r="AI185" s="1">
        <f t="shared" si="6"/>
        <v>7.541378072</v>
      </c>
      <c r="AJ185" s="1">
        <f t="shared" si="7"/>
        <v>0.6878538842</v>
      </c>
      <c r="AK185" s="1">
        <f t="shared" si="8"/>
        <v>0.3121461158</v>
      </c>
      <c r="AL185" s="1">
        <f t="shared" si="9"/>
        <v>0.7333174601</v>
      </c>
      <c r="AM185" s="1">
        <f t="shared" si="10"/>
        <v>0.2666825399</v>
      </c>
      <c r="AO185" s="1">
        <f t="shared" si="11"/>
        <v>2.370523648</v>
      </c>
      <c r="AP185" s="1">
        <f t="shared" si="12"/>
        <v>0.00840862</v>
      </c>
      <c r="AQ185" s="1">
        <f t="shared" si="13"/>
        <v>0.001033</v>
      </c>
      <c r="AR185" s="1">
        <v>0.1033</v>
      </c>
      <c r="AT185" s="1">
        <f t="shared" si="14"/>
        <v>0.06747006784</v>
      </c>
      <c r="AU185" s="1">
        <f t="shared" si="15"/>
        <v>-0.1349401357</v>
      </c>
      <c r="AV185" s="1">
        <f t="shared" si="16"/>
        <v>-0.3493263741</v>
      </c>
      <c r="AW185" s="1">
        <f t="shared" si="17"/>
        <v>0.9324985251</v>
      </c>
      <c r="AX185" s="1">
        <f t="shared" si="21"/>
        <v>-9.343164213</v>
      </c>
      <c r="AY185" s="1" t="str">
        <f t="shared" si="18"/>
        <v>SUB-HORIZONTAL</v>
      </c>
      <c r="AZ185" s="1" t="str">
        <f t="shared" si="19"/>
        <v>2</v>
      </c>
      <c r="BA185" s="1">
        <f t="shared" si="20"/>
        <v>1.30885</v>
      </c>
    </row>
    <row r="186" ht="15.75" customHeight="1">
      <c r="A186" s="1">
        <v>5588.7747</v>
      </c>
      <c r="B186" s="1">
        <v>1679.339</v>
      </c>
      <c r="C186" s="1">
        <v>1706.8102</v>
      </c>
      <c r="D186" s="1">
        <v>1945.7068</v>
      </c>
      <c r="E186" s="1">
        <v>1174.6129</v>
      </c>
      <c r="F186" s="1">
        <v>1176.3915</v>
      </c>
      <c r="G186" s="1">
        <v>1147.3105</v>
      </c>
      <c r="H186" s="1">
        <v>1824.666</v>
      </c>
      <c r="I186" s="1">
        <f t="shared" si="1"/>
        <v>1679.340612</v>
      </c>
      <c r="J186" s="1">
        <f t="shared" si="2"/>
        <v>7.86068699</v>
      </c>
      <c r="K186" s="1">
        <f t="shared" si="3"/>
        <v>0.1939150919</v>
      </c>
      <c r="L186" s="1">
        <f t="shared" si="4"/>
        <v>1863.642667</v>
      </c>
      <c r="M186" s="1">
        <v>1950.0</v>
      </c>
      <c r="N186" s="1">
        <v>1950.0</v>
      </c>
      <c r="O186" s="1">
        <v>1950.0</v>
      </c>
      <c r="P186" s="1">
        <v>1286.0802</v>
      </c>
      <c r="Q186" s="1">
        <v>1701.3853</v>
      </c>
      <c r="R186" s="1">
        <v>2.546</v>
      </c>
      <c r="S186" s="1">
        <v>0.0717</v>
      </c>
      <c r="T186" s="1">
        <v>23.0781</v>
      </c>
      <c r="U186" s="1">
        <v>6.1457</v>
      </c>
      <c r="V186" s="1">
        <v>4900.5308</v>
      </c>
      <c r="X186" s="13">
        <v>1950.0</v>
      </c>
      <c r="Y186" s="1">
        <v>2636.4685</v>
      </c>
      <c r="Z186" s="1">
        <v>0.1033</v>
      </c>
      <c r="AA186" s="1">
        <v>1.2</v>
      </c>
      <c r="AB186" s="1">
        <f t="shared" si="5"/>
        <v>-1068.645587</v>
      </c>
      <c r="AC186" s="1">
        <v>530.4758</v>
      </c>
      <c r="AD186" s="1">
        <v>0.0814</v>
      </c>
      <c r="AE186" s="1">
        <v>0.0814</v>
      </c>
      <c r="AF186" s="1">
        <v>0.0814</v>
      </c>
      <c r="AG186" s="1">
        <v>0.0657</v>
      </c>
      <c r="AH186" s="1">
        <v>6.1457</v>
      </c>
      <c r="AI186" s="1">
        <f t="shared" si="6"/>
        <v>7.541378072</v>
      </c>
      <c r="AJ186" s="1">
        <f t="shared" si="7"/>
        <v>0.6287783627</v>
      </c>
      <c r="AK186" s="1">
        <f t="shared" si="8"/>
        <v>0.3712216373</v>
      </c>
      <c r="AL186" s="1">
        <f t="shared" si="9"/>
        <v>0.7005086525</v>
      </c>
      <c r="AM186" s="1">
        <f t="shared" si="10"/>
        <v>0.2994913475</v>
      </c>
      <c r="AO186" s="1">
        <f t="shared" si="11"/>
        <v>2.317321999</v>
      </c>
      <c r="AP186" s="1">
        <f t="shared" si="12"/>
        <v>0.00840862</v>
      </c>
      <c r="AQ186" s="1">
        <f t="shared" si="13"/>
        <v>0.001033</v>
      </c>
      <c r="AR186" s="1">
        <v>0.1033</v>
      </c>
      <c r="AT186" s="1">
        <f t="shared" si="14"/>
        <v>-0.0283411227</v>
      </c>
      <c r="AU186" s="1">
        <f t="shared" si="15"/>
        <v>0.0566822454</v>
      </c>
      <c r="AV186" s="1">
        <f t="shared" si="16"/>
        <v>-0.4424776206</v>
      </c>
      <c r="AW186" s="1">
        <f t="shared" si="17"/>
        <v>0.9324365665</v>
      </c>
      <c r="AX186" s="1">
        <f t="shared" si="21"/>
        <v>-7.537554568</v>
      </c>
      <c r="AY186" s="1" t="str">
        <f t="shared" si="18"/>
        <v>SUB-HORIZONTAL</v>
      </c>
      <c r="AZ186" s="1" t="str">
        <f t="shared" si="19"/>
        <v>2</v>
      </c>
      <c r="BA186" s="1">
        <f t="shared" si="20"/>
        <v>1.30885</v>
      </c>
    </row>
    <row r="187" ht="15.75" customHeight="1">
      <c r="A187" s="1">
        <v>5588.8509</v>
      </c>
      <c r="B187" s="1">
        <v>1580.7705</v>
      </c>
      <c r="C187" s="1">
        <v>1709.6061</v>
      </c>
      <c r="D187" s="1">
        <v>1949.9985</v>
      </c>
      <c r="E187" s="1">
        <v>1039.6697</v>
      </c>
      <c r="F187" s="1">
        <v>1042.1211</v>
      </c>
      <c r="G187" s="1">
        <v>1020.6888</v>
      </c>
      <c r="H187" s="1">
        <v>1843.2258</v>
      </c>
      <c r="I187" s="1">
        <f t="shared" si="1"/>
        <v>1580.772111</v>
      </c>
      <c r="J187" s="1">
        <f t="shared" si="2"/>
        <v>6.993150652</v>
      </c>
      <c r="K187" s="1">
        <f t="shared" si="3"/>
        <v>0.1953322774</v>
      </c>
      <c r="L187" s="1">
        <f t="shared" si="4"/>
        <v>1848.39585</v>
      </c>
      <c r="M187" s="1">
        <v>1950.0</v>
      </c>
      <c r="N187" s="1">
        <v>1950.0</v>
      </c>
      <c r="O187" s="1">
        <v>1950.0</v>
      </c>
      <c r="P187" s="1">
        <v>1220.5419</v>
      </c>
      <c r="Q187" s="1">
        <v>1694.3214</v>
      </c>
      <c r="R187" s="1">
        <v>2.5517</v>
      </c>
      <c r="S187" s="1">
        <v>0.0717</v>
      </c>
      <c r="T187" s="1">
        <v>22.0184</v>
      </c>
      <c r="U187" s="1">
        <v>6.7723</v>
      </c>
      <c r="V187" s="1">
        <v>4933.9858</v>
      </c>
      <c r="X187" s="13">
        <v>1950.0</v>
      </c>
      <c r="Y187" s="1">
        <v>2739.8489</v>
      </c>
      <c r="Z187" s="1">
        <v>0.0915</v>
      </c>
      <c r="AA187" s="1">
        <v>2.0831</v>
      </c>
      <c r="AB187" s="1">
        <f t="shared" si="5"/>
        <v>-1069.1923</v>
      </c>
      <c r="AC187" s="1">
        <v>410.3666</v>
      </c>
      <c r="AD187" s="1">
        <v>0.0912</v>
      </c>
      <c r="AE187" s="1">
        <v>0.0912</v>
      </c>
      <c r="AF187" s="1">
        <v>0.0912</v>
      </c>
      <c r="AG187" s="1">
        <v>0.0667</v>
      </c>
      <c r="AH187" s="1">
        <v>6.7723</v>
      </c>
      <c r="AI187" s="1">
        <f t="shared" si="6"/>
        <v>8.401082049</v>
      </c>
      <c r="AJ187" s="1">
        <f t="shared" si="7"/>
        <v>0.5537513635</v>
      </c>
      <c r="AK187" s="1">
        <f t="shared" si="8"/>
        <v>0.4462486365</v>
      </c>
      <c r="AL187" s="1">
        <f t="shared" si="9"/>
        <v>0.6592488283</v>
      </c>
      <c r="AM187" s="1">
        <f t="shared" si="10"/>
        <v>0.3407511717</v>
      </c>
      <c r="AO187" s="1">
        <f t="shared" si="11"/>
        <v>1.51987165</v>
      </c>
      <c r="AP187" s="1">
        <f t="shared" si="12"/>
        <v>0.0083448</v>
      </c>
      <c r="AQ187" s="1">
        <f t="shared" si="13"/>
        <v>0.000915</v>
      </c>
      <c r="AR187" s="1">
        <v>0.0915</v>
      </c>
      <c r="AT187" s="1">
        <f t="shared" si="14"/>
        <v>-0.161902047</v>
      </c>
      <c r="AU187" s="1">
        <f t="shared" si="15"/>
        <v>0.3238040939</v>
      </c>
      <c r="AV187" s="1">
        <f t="shared" si="16"/>
        <v>-0.5780174035</v>
      </c>
      <c r="AW187" s="1">
        <f t="shared" si="17"/>
        <v>0.9192153235</v>
      </c>
      <c r="AX187" s="1">
        <f t="shared" si="21"/>
        <v>-5.991234689</v>
      </c>
      <c r="AY187" s="1" t="str">
        <f t="shared" si="18"/>
        <v>SUB-HORIZONTAL</v>
      </c>
      <c r="AZ187" s="1" t="str">
        <f t="shared" si="19"/>
        <v>2</v>
      </c>
      <c r="BA187" s="1">
        <f t="shared" si="20"/>
        <v>1.3117</v>
      </c>
    </row>
    <row r="188" ht="15.75" customHeight="1">
      <c r="A188" s="1">
        <v>5588.9271</v>
      </c>
      <c r="B188" s="1">
        <v>1423.8577</v>
      </c>
      <c r="C188" s="1">
        <v>1718.5227</v>
      </c>
      <c r="D188" s="1">
        <v>1950.0</v>
      </c>
      <c r="E188" s="1">
        <v>905.8303</v>
      </c>
      <c r="F188" s="1">
        <v>908.3755</v>
      </c>
      <c r="G188" s="1">
        <v>887.6653</v>
      </c>
      <c r="H188" s="1">
        <v>1834.0457</v>
      </c>
      <c r="I188" s="1">
        <f t="shared" si="1"/>
        <v>1423.859308</v>
      </c>
      <c r="J188" s="1">
        <f t="shared" si="2"/>
        <v>6.081753</v>
      </c>
      <c r="K188" s="1">
        <f t="shared" si="3"/>
        <v>0.2559763836</v>
      </c>
      <c r="L188" s="1">
        <f t="shared" si="4"/>
        <v>1823.730067</v>
      </c>
      <c r="M188" s="1">
        <v>1950.0</v>
      </c>
      <c r="N188" s="1">
        <v>1950.0</v>
      </c>
      <c r="O188" s="1">
        <v>1950.0</v>
      </c>
      <c r="P188" s="1">
        <v>1169.3073</v>
      </c>
      <c r="Q188" s="1">
        <v>1681.4565</v>
      </c>
      <c r="R188" s="1">
        <v>2.5517</v>
      </c>
      <c r="S188" s="1">
        <v>0.0717</v>
      </c>
      <c r="T188" s="1">
        <v>22.0184</v>
      </c>
      <c r="U188" s="1">
        <v>6.7723</v>
      </c>
      <c r="V188" s="1">
        <v>4933.9858</v>
      </c>
      <c r="X188" s="13">
        <v>1950.0</v>
      </c>
      <c r="Y188" s="1">
        <v>2739.8489</v>
      </c>
      <c r="Z188" s="1">
        <v>0.0915</v>
      </c>
      <c r="AA188" s="1">
        <v>2.0831</v>
      </c>
      <c r="AB188" s="1">
        <f t="shared" si="5"/>
        <v>-1069.1923</v>
      </c>
      <c r="AC188" s="1">
        <v>410.3666</v>
      </c>
      <c r="AD188" s="1">
        <v>0.0912</v>
      </c>
      <c r="AE188" s="1">
        <v>0.0912</v>
      </c>
      <c r="AF188" s="1">
        <v>0.0912</v>
      </c>
      <c r="AG188" s="1">
        <v>0.0667</v>
      </c>
      <c r="AH188" s="1">
        <v>6.7723</v>
      </c>
      <c r="AI188" s="1">
        <f t="shared" si="6"/>
        <v>8.401082049</v>
      </c>
      <c r="AJ188" s="1">
        <f t="shared" si="7"/>
        <v>0.4839930106</v>
      </c>
      <c r="AK188" s="1">
        <f t="shared" si="8"/>
        <v>0.5160069894</v>
      </c>
      <c r="AL188" s="1">
        <f t="shared" si="9"/>
        <v>0.6379678952</v>
      </c>
      <c r="AM188" s="1">
        <f t="shared" si="10"/>
        <v>0.3620321048</v>
      </c>
      <c r="AO188" s="1">
        <f t="shared" si="11"/>
        <v>1.441082925</v>
      </c>
      <c r="AP188" s="1">
        <f t="shared" si="12"/>
        <v>0.0083448</v>
      </c>
      <c r="AQ188" s="1">
        <f t="shared" si="13"/>
        <v>0.000915</v>
      </c>
      <c r="AR188" s="1">
        <v>0.0915</v>
      </c>
      <c r="AT188" s="1">
        <f t="shared" si="14"/>
        <v>-0.4303653117</v>
      </c>
      <c r="AU188" s="1">
        <f t="shared" si="15"/>
        <v>0.8607306234</v>
      </c>
      <c r="AV188" s="1">
        <f t="shared" si="16"/>
        <v>-0.7171640318</v>
      </c>
      <c r="AW188" s="1">
        <f t="shared" si="17"/>
        <v>0.916801855</v>
      </c>
      <c r="AX188" s="1">
        <f t="shared" si="21"/>
        <v>-5.046991627</v>
      </c>
      <c r="AY188" s="1" t="str">
        <f t="shared" si="18"/>
        <v>SUB-HORIZONTAL</v>
      </c>
      <c r="AZ188" s="1" t="str">
        <f t="shared" si="19"/>
        <v>2</v>
      </c>
      <c r="BA188" s="1">
        <f t="shared" si="20"/>
        <v>1.3117</v>
      </c>
    </row>
    <row r="189" ht="15.75" customHeight="1">
      <c r="A189" s="1">
        <v>5589.0033</v>
      </c>
      <c r="B189" s="1">
        <v>1263.2324</v>
      </c>
      <c r="C189" s="1">
        <v>1760.4839</v>
      </c>
      <c r="D189" s="1">
        <v>1568.4585</v>
      </c>
      <c r="E189" s="1">
        <v>778.4785</v>
      </c>
      <c r="F189" s="1">
        <v>780.5663</v>
      </c>
      <c r="G189" s="1">
        <v>780.7005</v>
      </c>
      <c r="H189" s="1">
        <v>1794.7003</v>
      </c>
      <c r="I189" s="1">
        <f t="shared" si="1"/>
        <v>1263.233994</v>
      </c>
      <c r="J189" s="1">
        <f t="shared" si="2"/>
        <v>5.348894012</v>
      </c>
      <c r="K189" s="1">
        <f t="shared" si="3"/>
        <v>0.2940124022</v>
      </c>
      <c r="L189" s="1">
        <f t="shared" si="4"/>
        <v>1740.362467</v>
      </c>
      <c r="M189" s="1">
        <v>1950.0</v>
      </c>
      <c r="N189" s="1">
        <v>1950.0</v>
      </c>
      <c r="O189" s="1">
        <v>1950.0</v>
      </c>
      <c r="P189" s="1">
        <v>1135.1327</v>
      </c>
      <c r="Q189" s="1">
        <v>1663.9482</v>
      </c>
      <c r="R189" s="1">
        <v>2.5435</v>
      </c>
      <c r="S189" s="1">
        <v>0.0896</v>
      </c>
      <c r="T189" s="1">
        <v>20.587</v>
      </c>
      <c r="U189" s="1">
        <v>-999.0</v>
      </c>
      <c r="V189" s="1">
        <v>4963.3892</v>
      </c>
      <c r="X189" s="13">
        <v>1950.0</v>
      </c>
      <c r="Y189" s="1">
        <v>2764.5356</v>
      </c>
      <c r="Z189" s="1">
        <v>-999.0</v>
      </c>
      <c r="AA189" s="1">
        <v>-999.0</v>
      </c>
      <c r="AB189" s="1">
        <f t="shared" si="5"/>
        <v>-2113.859465</v>
      </c>
      <c r="AC189" s="1">
        <v>-999.0</v>
      </c>
      <c r="AD189" s="1">
        <v>0.095</v>
      </c>
      <c r="AE189" s="1">
        <v>0.095</v>
      </c>
      <c r="AF189" s="1">
        <v>0.095</v>
      </c>
      <c r="AG189" s="1">
        <v>0.0585</v>
      </c>
      <c r="AH189" s="1">
        <v>-999.0</v>
      </c>
      <c r="AI189" s="1" t="str">
        <f t="shared" si="6"/>
        <v>#NUM!</v>
      </c>
      <c r="AJ189" s="1">
        <f t="shared" si="7"/>
        <v>0.4350032705</v>
      </c>
      <c r="AK189" s="1">
        <f t="shared" si="8"/>
        <v>0.5649967295</v>
      </c>
      <c r="AL189" s="1">
        <f t="shared" si="9"/>
        <v>0.6179118743</v>
      </c>
      <c r="AM189" s="1">
        <f t="shared" si="10"/>
        <v>0.3820881257</v>
      </c>
      <c r="AO189" s="1">
        <f t="shared" si="11"/>
        <v>-1459203.918</v>
      </c>
      <c r="AP189" s="1">
        <f t="shared" si="12"/>
        <v>-94.905</v>
      </c>
      <c r="AQ189" s="1">
        <f t="shared" si="13"/>
        <v>-9.99</v>
      </c>
      <c r="AR189" s="1">
        <v>-999.0</v>
      </c>
      <c r="AT189" s="1">
        <f t="shared" si="14"/>
        <v>-0.7928098172</v>
      </c>
      <c r="AU189" s="1">
        <f t="shared" si="15"/>
        <v>1.585619634</v>
      </c>
      <c r="AV189" s="1">
        <f t="shared" si="16"/>
        <v>-0.8568296309</v>
      </c>
      <c r="AW189" s="1">
        <f t="shared" si="17"/>
        <v>0.9271454404</v>
      </c>
      <c r="AX189" s="1">
        <f t="shared" si="21"/>
        <v>-4.432238202</v>
      </c>
      <c r="AY189" s="1" t="str">
        <f t="shared" si="18"/>
        <v>SUB-HORIZONTAL</v>
      </c>
      <c r="AZ189" s="1" t="str">
        <f t="shared" si="19"/>
        <v>2</v>
      </c>
      <c r="BA189" s="1">
        <f t="shared" si="20"/>
        <v>1.31655</v>
      </c>
    </row>
    <row r="190" ht="15.75" customHeight="1">
      <c r="A190" s="1">
        <v>5589.0795</v>
      </c>
      <c r="B190" s="1">
        <v>1208.149</v>
      </c>
      <c r="C190" s="1">
        <v>1579.2528</v>
      </c>
      <c r="D190" s="1">
        <v>1437.1132</v>
      </c>
      <c r="E190" s="1">
        <v>590.0471</v>
      </c>
      <c r="F190" s="1">
        <v>591.6796</v>
      </c>
      <c r="G190" s="1">
        <v>626.0022</v>
      </c>
      <c r="H190" s="1">
        <v>1712.3987</v>
      </c>
      <c r="I190" s="1">
        <f t="shared" si="1"/>
        <v>1208.150659</v>
      </c>
      <c r="J190" s="1">
        <f t="shared" si="2"/>
        <v>4.288993563</v>
      </c>
      <c r="K190" s="1">
        <f t="shared" si="3"/>
        <v>0.3899210003</v>
      </c>
      <c r="L190" s="1">
        <f t="shared" si="4"/>
        <v>1679.085833</v>
      </c>
      <c r="M190" s="1">
        <v>1950.0</v>
      </c>
      <c r="N190" s="1">
        <v>1950.0</v>
      </c>
      <c r="O190" s="1">
        <v>1950.0</v>
      </c>
      <c r="P190" s="1">
        <v>1120.0157</v>
      </c>
      <c r="Q190" s="1">
        <v>1645.3624</v>
      </c>
      <c r="R190" s="1">
        <v>2.5435</v>
      </c>
      <c r="S190" s="1">
        <v>0.0896</v>
      </c>
      <c r="T190" s="1">
        <v>20.587</v>
      </c>
      <c r="U190" s="1">
        <v>-999.0</v>
      </c>
      <c r="V190" s="1">
        <v>4963.3892</v>
      </c>
      <c r="X190" s="13">
        <v>1950.0</v>
      </c>
      <c r="Y190" s="1">
        <v>2764.5356</v>
      </c>
      <c r="Z190" s="1">
        <v>-999.0</v>
      </c>
      <c r="AA190" s="1">
        <v>-999.0</v>
      </c>
      <c r="AB190" s="1">
        <f t="shared" si="5"/>
        <v>-2113.859465</v>
      </c>
      <c r="AC190" s="1">
        <v>-999.0</v>
      </c>
      <c r="AD190" s="1">
        <v>0.095</v>
      </c>
      <c r="AE190" s="1">
        <v>0.095</v>
      </c>
      <c r="AF190" s="1">
        <v>0.095</v>
      </c>
      <c r="AG190" s="1">
        <v>0.0585</v>
      </c>
      <c r="AH190" s="1">
        <v>-999.0</v>
      </c>
      <c r="AI190" s="1" t="str">
        <f t="shared" si="6"/>
        <v>#NUM!</v>
      </c>
      <c r="AJ190" s="1">
        <f t="shared" si="7"/>
        <v>0.3655703546</v>
      </c>
      <c r="AK190" s="1">
        <f t="shared" si="8"/>
        <v>0.6344296454</v>
      </c>
      <c r="AL190" s="1">
        <f t="shared" si="9"/>
        <v>0.4897405866</v>
      </c>
      <c r="AM190" s="1">
        <f t="shared" si="10"/>
        <v>0.5102594134</v>
      </c>
      <c r="AO190" s="1">
        <f t="shared" si="11"/>
        <v>-1422479.712</v>
      </c>
      <c r="AP190" s="1">
        <f t="shared" si="12"/>
        <v>-94.905</v>
      </c>
      <c r="AQ190" s="1">
        <f t="shared" si="13"/>
        <v>-9.99</v>
      </c>
      <c r="AR190" s="1">
        <v>-999.0</v>
      </c>
      <c r="AT190" s="1">
        <f t="shared" si="14"/>
        <v>-0.8895550129</v>
      </c>
      <c r="AU190" s="1">
        <f t="shared" si="15"/>
        <v>1.779110026</v>
      </c>
      <c r="AV190" s="1">
        <f t="shared" si="16"/>
        <v>-1.113399523</v>
      </c>
      <c r="AW190" s="1">
        <f t="shared" si="17"/>
        <v>0.9608523996</v>
      </c>
      <c r="AX190" s="1">
        <f t="shared" si="21"/>
        <v>-3.742532114</v>
      </c>
      <c r="AY190" s="1" t="str">
        <f t="shared" si="18"/>
        <v>SUB-HORIZONTAL</v>
      </c>
      <c r="AZ190" s="1" t="str">
        <f t="shared" si="19"/>
        <v>2</v>
      </c>
      <c r="BA190" s="1">
        <f t="shared" si="20"/>
        <v>1.31655</v>
      </c>
    </row>
    <row r="191" ht="15.75" customHeight="1">
      <c r="A191" s="1">
        <v>5589.1557</v>
      </c>
      <c r="B191" s="1">
        <v>1295.3329</v>
      </c>
      <c r="C191" s="1">
        <v>1575.4637</v>
      </c>
      <c r="D191" s="1">
        <v>1564.2936</v>
      </c>
      <c r="E191" s="1">
        <v>602.5347</v>
      </c>
      <c r="F191" s="1">
        <v>603.979</v>
      </c>
      <c r="G191" s="1">
        <v>632.4374</v>
      </c>
      <c r="H191" s="1">
        <v>1765.8003</v>
      </c>
      <c r="I191" s="1">
        <f t="shared" si="1"/>
        <v>1295.33456</v>
      </c>
      <c r="J191" s="1">
        <f t="shared" si="2"/>
        <v>4.333083714</v>
      </c>
      <c r="K191" s="1">
        <f t="shared" si="3"/>
        <v>0.4493890681</v>
      </c>
      <c r="L191" s="1">
        <f t="shared" si="4"/>
        <v>1714.1817</v>
      </c>
      <c r="M191" s="1">
        <v>1950.0</v>
      </c>
      <c r="N191" s="1">
        <v>1950.0</v>
      </c>
      <c r="O191" s="1">
        <v>1950.0</v>
      </c>
      <c r="P191" s="1">
        <v>1124.9847</v>
      </c>
      <c r="Q191" s="1">
        <v>1628.4053</v>
      </c>
      <c r="R191" s="1">
        <v>2.5113</v>
      </c>
      <c r="S191" s="1">
        <v>0.1239</v>
      </c>
      <c r="T191" s="1">
        <v>19.2012</v>
      </c>
      <c r="U191" s="1">
        <v>11.5431</v>
      </c>
      <c r="V191" s="1">
        <v>4918.2188</v>
      </c>
      <c r="X191" s="13">
        <v>1950.0</v>
      </c>
      <c r="Y191" s="1">
        <v>2727.8635</v>
      </c>
      <c r="Z191" s="1">
        <v>0.047</v>
      </c>
      <c r="AA191" s="1">
        <v>0.03</v>
      </c>
      <c r="AB191" s="1">
        <f t="shared" si="5"/>
        <v>-1086.942048</v>
      </c>
      <c r="AC191" s="1">
        <v>300.8409</v>
      </c>
      <c r="AD191" s="1">
        <v>0.082</v>
      </c>
      <c r="AE191" s="1">
        <v>0.082</v>
      </c>
      <c r="AF191" s="1">
        <v>0.082</v>
      </c>
      <c r="AG191" s="1">
        <v>0.0443</v>
      </c>
      <c r="AH191" s="1">
        <v>11.5431</v>
      </c>
      <c r="AI191" s="1">
        <f t="shared" si="6"/>
        <v>15.19962616</v>
      </c>
      <c r="AJ191" s="1">
        <f t="shared" si="7"/>
        <v>0.3581590738</v>
      </c>
      <c r="AK191" s="1">
        <f t="shared" si="8"/>
        <v>0.6418409262</v>
      </c>
      <c r="AL191" s="1">
        <f t="shared" si="9"/>
        <v>0.4662731874</v>
      </c>
      <c r="AM191" s="1">
        <f t="shared" si="10"/>
        <v>0.5337268126</v>
      </c>
      <c r="AO191" s="1">
        <f t="shared" si="11"/>
        <v>0.1671153177</v>
      </c>
      <c r="AP191" s="1">
        <f t="shared" si="12"/>
        <v>0.003854</v>
      </c>
      <c r="AQ191" s="1">
        <f t="shared" si="13"/>
        <v>0.00047</v>
      </c>
      <c r="AR191" s="1">
        <v>0.047</v>
      </c>
      <c r="AT191" s="1">
        <f t="shared" si="14"/>
        <v>-0.6293473144</v>
      </c>
      <c r="AU191" s="1">
        <f t="shared" si="15"/>
        <v>1.258694629</v>
      </c>
      <c r="AV191" s="1">
        <f t="shared" si="16"/>
        <v>-1.125013209</v>
      </c>
      <c r="AW191" s="1">
        <f t="shared" si="17"/>
        <v>0.9221910881</v>
      </c>
      <c r="AX191" s="1">
        <f t="shared" si="21"/>
        <v>-3.719674804</v>
      </c>
      <c r="AY191" s="1" t="str">
        <f t="shared" si="18"/>
        <v>SUB-HORIZONTAL</v>
      </c>
      <c r="AZ191" s="1" t="str">
        <f t="shared" si="19"/>
        <v>2</v>
      </c>
      <c r="BA191" s="1">
        <f t="shared" si="20"/>
        <v>1.3176</v>
      </c>
    </row>
    <row r="192" ht="15.75" customHeight="1">
      <c r="A192" s="1">
        <v>5589.2319</v>
      </c>
      <c r="B192" s="1">
        <v>1487.2328</v>
      </c>
      <c r="C192" s="1">
        <v>1619.5475</v>
      </c>
      <c r="D192" s="1">
        <v>1723.0458</v>
      </c>
      <c r="E192" s="1">
        <v>660.3161</v>
      </c>
      <c r="F192" s="1">
        <v>661.5645</v>
      </c>
      <c r="G192" s="1">
        <v>678.6659</v>
      </c>
      <c r="H192" s="1">
        <v>1842.0756</v>
      </c>
      <c r="I192" s="1">
        <f t="shared" si="1"/>
        <v>1487.234443</v>
      </c>
      <c r="J192" s="1">
        <f t="shared" si="2"/>
        <v>4.649813813</v>
      </c>
      <c r="K192" s="1">
        <f t="shared" si="3"/>
        <v>0.4187505843</v>
      </c>
      <c r="L192" s="1">
        <f t="shared" si="4"/>
        <v>1779.971017</v>
      </c>
      <c r="M192" s="1">
        <v>1950.0</v>
      </c>
      <c r="N192" s="1">
        <v>1950.0</v>
      </c>
      <c r="O192" s="1">
        <v>1950.0</v>
      </c>
      <c r="P192" s="1">
        <v>1149.9364</v>
      </c>
      <c r="Q192" s="1">
        <v>1613.4425</v>
      </c>
      <c r="R192" s="1">
        <v>2.5113</v>
      </c>
      <c r="S192" s="1">
        <v>0.1239</v>
      </c>
      <c r="T192" s="1">
        <v>19.2012</v>
      </c>
      <c r="U192" s="1">
        <v>11.5431</v>
      </c>
      <c r="V192" s="1">
        <v>4918.2188</v>
      </c>
      <c r="X192" s="13">
        <v>1950.0</v>
      </c>
      <c r="Y192" s="1">
        <v>2727.8635</v>
      </c>
      <c r="Z192" s="1">
        <v>0.047</v>
      </c>
      <c r="AA192" s="1">
        <v>0.03</v>
      </c>
      <c r="AB192" s="1">
        <f t="shared" si="5"/>
        <v>-1086.942048</v>
      </c>
      <c r="AC192" s="1">
        <v>300.8409</v>
      </c>
      <c r="AD192" s="1">
        <v>0.082</v>
      </c>
      <c r="AE192" s="1">
        <v>0.082</v>
      </c>
      <c r="AF192" s="1">
        <v>0.082</v>
      </c>
      <c r="AG192" s="1">
        <v>0.0443</v>
      </c>
      <c r="AH192" s="1">
        <v>11.5431</v>
      </c>
      <c r="AI192" s="1">
        <f t="shared" si="6"/>
        <v>15.19962616</v>
      </c>
      <c r="AJ192" s="1">
        <f t="shared" si="7"/>
        <v>0.3684245641</v>
      </c>
      <c r="AK192" s="1">
        <f t="shared" si="8"/>
        <v>0.6315754359</v>
      </c>
      <c r="AL192" s="1">
        <f t="shared" si="9"/>
        <v>0.4448291485</v>
      </c>
      <c r="AM192" s="1">
        <f t="shared" si="10"/>
        <v>0.5551708515</v>
      </c>
      <c r="AO192" s="1">
        <f t="shared" si="11"/>
        <v>0.177228706</v>
      </c>
      <c r="AP192" s="1">
        <f t="shared" si="12"/>
        <v>0.003854</v>
      </c>
      <c r="AQ192" s="1">
        <f t="shared" si="13"/>
        <v>0.00047</v>
      </c>
      <c r="AR192" s="1">
        <v>0.047</v>
      </c>
      <c r="AT192" s="1">
        <f t="shared" si="14"/>
        <v>-0.2019941017</v>
      </c>
      <c r="AU192" s="1">
        <f t="shared" si="15"/>
        <v>0.4039882034</v>
      </c>
      <c r="AV192" s="1">
        <f t="shared" si="16"/>
        <v>-1.069375558</v>
      </c>
      <c r="AW192" s="1">
        <f t="shared" si="17"/>
        <v>0.8758828899</v>
      </c>
      <c r="AX192" s="1">
        <f t="shared" si="21"/>
        <v>-3.834362908</v>
      </c>
      <c r="AY192" s="1" t="str">
        <f t="shared" si="18"/>
        <v>SUB-HORIZONTAL</v>
      </c>
      <c r="AZ192" s="1" t="str">
        <f t="shared" si="19"/>
        <v>2</v>
      </c>
      <c r="BA192" s="1">
        <f t="shared" si="20"/>
        <v>1.3176</v>
      </c>
    </row>
    <row r="193" ht="15.75" customHeight="1">
      <c r="A193" s="1">
        <v>5589.3081</v>
      </c>
      <c r="B193" s="1">
        <v>1781.7637</v>
      </c>
      <c r="C193" s="1">
        <v>1787.2041</v>
      </c>
      <c r="D193" s="1">
        <v>1863.8848</v>
      </c>
      <c r="E193" s="1">
        <v>703.6101</v>
      </c>
      <c r="F193" s="1">
        <v>704.6633</v>
      </c>
      <c r="G193" s="1">
        <v>712.47</v>
      </c>
      <c r="H193" s="1">
        <v>1888.8307</v>
      </c>
      <c r="I193" s="1">
        <f t="shared" si="1"/>
        <v>1781.765285</v>
      </c>
      <c r="J193" s="1">
        <f t="shared" si="2"/>
        <v>4.881419337</v>
      </c>
      <c r="K193" s="1">
        <f t="shared" si="3"/>
        <v>0.5376674378</v>
      </c>
      <c r="L193" s="1">
        <f t="shared" si="4"/>
        <v>1880.475433</v>
      </c>
      <c r="M193" s="1">
        <v>1950.0</v>
      </c>
      <c r="N193" s="1">
        <v>1950.0</v>
      </c>
      <c r="O193" s="1">
        <v>1950.0</v>
      </c>
      <c r="P193" s="1">
        <v>1194.032</v>
      </c>
      <c r="Q193" s="1">
        <v>1599.8743</v>
      </c>
      <c r="R193" s="1">
        <v>2.4667</v>
      </c>
      <c r="S193" s="1">
        <v>0.1596</v>
      </c>
      <c r="T193" s="1">
        <v>19.5933</v>
      </c>
      <c r="U193" s="1">
        <v>-999.0</v>
      </c>
      <c r="V193" s="1">
        <v>4870.5776</v>
      </c>
      <c r="X193" s="13">
        <v>1950.0</v>
      </c>
      <c r="Y193" s="1">
        <v>2650.2136</v>
      </c>
      <c r="Z193" s="1">
        <v>-999.0</v>
      </c>
      <c r="AA193" s="1">
        <v>-999.0</v>
      </c>
      <c r="AB193" s="1">
        <f t="shared" si="5"/>
        <v>-2138.124301</v>
      </c>
      <c r="AC193" s="1">
        <v>148.1985</v>
      </c>
      <c r="AD193" s="1">
        <v>0.0594</v>
      </c>
      <c r="AE193" s="1">
        <v>0.0594</v>
      </c>
      <c r="AF193" s="1">
        <v>0.0594</v>
      </c>
      <c r="AG193" s="1">
        <v>0.0348</v>
      </c>
      <c r="AH193" s="1">
        <v>-999.0</v>
      </c>
      <c r="AI193" s="1" t="str">
        <f t="shared" si="6"/>
        <v>#NUM!</v>
      </c>
      <c r="AJ193" s="1">
        <f t="shared" si="7"/>
        <v>0.37720162</v>
      </c>
      <c r="AK193" s="1">
        <f t="shared" si="8"/>
        <v>0.62279838</v>
      </c>
      <c r="AL193" s="1">
        <f t="shared" si="9"/>
        <v>0.3954863936</v>
      </c>
      <c r="AM193" s="1">
        <f t="shared" si="10"/>
        <v>0.6045136064</v>
      </c>
      <c r="AO193" s="1">
        <f t="shared" si="11"/>
        <v>-1685751.614</v>
      </c>
      <c r="AP193" s="1">
        <f t="shared" si="12"/>
        <v>-59.3406</v>
      </c>
      <c r="AQ193" s="1">
        <f t="shared" si="13"/>
        <v>-9.99</v>
      </c>
      <c r="AR193" s="1">
        <v>-999.0</v>
      </c>
      <c r="AT193" s="1">
        <f t="shared" si="14"/>
        <v>0.2287413492</v>
      </c>
      <c r="AU193" s="1">
        <f t="shared" si="15"/>
        <v>-0.4574826984</v>
      </c>
      <c r="AV193" s="1">
        <f t="shared" si="16"/>
        <v>-1.026421541</v>
      </c>
      <c r="AW193" s="1">
        <f t="shared" si="17"/>
        <v>0.8470183696</v>
      </c>
      <c r="AX193" s="1">
        <f t="shared" si="21"/>
        <v>-3.932688671</v>
      </c>
      <c r="AY193" s="1" t="str">
        <f t="shared" si="18"/>
        <v>SUB-HORIZONTAL</v>
      </c>
      <c r="AZ193" s="1" t="str">
        <f t="shared" si="19"/>
        <v>2</v>
      </c>
      <c r="BA193" s="1">
        <f t="shared" si="20"/>
        <v>1.31315</v>
      </c>
    </row>
    <row r="194" ht="15.75" customHeight="1">
      <c r="A194" s="1">
        <v>5589.3843</v>
      </c>
      <c r="B194" s="1">
        <v>1928.151</v>
      </c>
      <c r="C194" s="1">
        <v>1880.019</v>
      </c>
      <c r="D194" s="1">
        <v>1765.4082</v>
      </c>
      <c r="E194" s="1">
        <v>727.593</v>
      </c>
      <c r="F194" s="1">
        <v>728.4314</v>
      </c>
      <c r="G194" s="1">
        <v>734.4563</v>
      </c>
      <c r="H194" s="1">
        <v>1905.6356</v>
      </c>
      <c r="I194" s="1">
        <f t="shared" si="1"/>
        <v>1928.152558</v>
      </c>
      <c r="J194" s="1">
        <f t="shared" si="2"/>
        <v>5.032056346</v>
      </c>
      <c r="K194" s="1">
        <f t="shared" si="3"/>
        <v>0.5244680596</v>
      </c>
      <c r="L194" s="1">
        <f t="shared" si="4"/>
        <v>1903.9297</v>
      </c>
      <c r="M194" s="1">
        <v>1950.0</v>
      </c>
      <c r="N194" s="1">
        <v>1950.0</v>
      </c>
      <c r="O194" s="1">
        <v>1950.0</v>
      </c>
      <c r="P194" s="1">
        <v>1255.6981</v>
      </c>
      <c r="Q194" s="1">
        <v>1587.5903</v>
      </c>
      <c r="R194" s="1">
        <v>2.4667</v>
      </c>
      <c r="S194" s="1">
        <v>0.1596</v>
      </c>
      <c r="T194" s="1">
        <v>19.5933</v>
      </c>
      <c r="U194" s="1">
        <v>-999.0</v>
      </c>
      <c r="V194" s="1">
        <v>4870.5776</v>
      </c>
      <c r="X194" s="13">
        <v>1950.0</v>
      </c>
      <c r="Y194" s="1">
        <v>2650.2136</v>
      </c>
      <c r="Z194" s="1">
        <v>-999.0</v>
      </c>
      <c r="AA194" s="1">
        <v>-999.0</v>
      </c>
      <c r="AB194" s="1">
        <f t="shared" si="5"/>
        <v>-2138.124301</v>
      </c>
      <c r="AC194" s="1">
        <v>148.1985</v>
      </c>
      <c r="AD194" s="1">
        <v>0.0594</v>
      </c>
      <c r="AE194" s="1">
        <v>0.0594</v>
      </c>
      <c r="AF194" s="1">
        <v>0.0594</v>
      </c>
      <c r="AG194" s="1">
        <v>0.0348</v>
      </c>
      <c r="AH194" s="1">
        <v>-999.0</v>
      </c>
      <c r="AI194" s="1" t="str">
        <f t="shared" si="6"/>
        <v>#NUM!</v>
      </c>
      <c r="AJ194" s="1">
        <f t="shared" si="7"/>
        <v>0.3854127725</v>
      </c>
      <c r="AK194" s="1">
        <f t="shared" si="8"/>
        <v>0.6145872275</v>
      </c>
      <c r="AL194" s="1">
        <f t="shared" si="9"/>
        <v>0.3777875281</v>
      </c>
      <c r="AM194" s="1">
        <f t="shared" si="10"/>
        <v>0.6222124719</v>
      </c>
      <c r="AO194" s="1">
        <f t="shared" si="11"/>
        <v>-1752602.31</v>
      </c>
      <c r="AP194" s="1">
        <f t="shared" si="12"/>
        <v>-59.3406</v>
      </c>
      <c r="AQ194" s="1">
        <f t="shared" si="13"/>
        <v>-9.99</v>
      </c>
      <c r="AR194" s="1">
        <v>-999.0</v>
      </c>
      <c r="AT194" s="1">
        <f t="shared" si="14"/>
        <v>0.3865736557</v>
      </c>
      <c r="AU194" s="1">
        <f t="shared" si="15"/>
        <v>-0.7731473115</v>
      </c>
      <c r="AV194" s="1">
        <f t="shared" si="16"/>
        <v>-0.9991657647</v>
      </c>
      <c r="AW194" s="1">
        <f t="shared" si="17"/>
        <v>0.8331027716</v>
      </c>
      <c r="AX194" s="1">
        <f t="shared" si="21"/>
        <v>-4.000097471</v>
      </c>
      <c r="AY194" s="1" t="str">
        <f t="shared" si="18"/>
        <v>SUB-HORIZONTAL</v>
      </c>
      <c r="AZ194" s="1" t="str">
        <f t="shared" si="19"/>
        <v>2</v>
      </c>
      <c r="BA194" s="1">
        <f t="shared" si="20"/>
        <v>1.31315</v>
      </c>
    </row>
    <row r="195" ht="15.75" customHeight="1">
      <c r="A195" s="1">
        <v>5589.4605</v>
      </c>
      <c r="B195" s="1">
        <v>1835.3785</v>
      </c>
      <c r="C195" s="1">
        <v>1803.1522</v>
      </c>
      <c r="D195" s="1">
        <v>1632.0164</v>
      </c>
      <c r="E195" s="1">
        <v>725.9445</v>
      </c>
      <c r="F195" s="1">
        <v>726.5652</v>
      </c>
      <c r="G195" s="1">
        <v>734.9136</v>
      </c>
      <c r="H195" s="1">
        <v>1912.3206</v>
      </c>
      <c r="I195" s="1">
        <f t="shared" si="1"/>
        <v>1835.38008</v>
      </c>
      <c r="J195" s="1">
        <f t="shared" si="2"/>
        <v>5.035189493</v>
      </c>
      <c r="K195" s="1">
        <f t="shared" si="3"/>
        <v>0.601627792</v>
      </c>
      <c r="L195" s="1">
        <f t="shared" si="4"/>
        <v>1853.424517</v>
      </c>
      <c r="M195" s="1">
        <v>1950.0</v>
      </c>
      <c r="N195" s="1">
        <v>1950.0</v>
      </c>
      <c r="O195" s="1">
        <v>1950.0</v>
      </c>
      <c r="P195" s="1">
        <v>1331.7758</v>
      </c>
      <c r="Q195" s="1">
        <v>1575.9678</v>
      </c>
      <c r="R195" s="1">
        <v>2.4273</v>
      </c>
      <c r="S195" s="1">
        <v>0.1848</v>
      </c>
      <c r="T195" s="1">
        <v>22.1377</v>
      </c>
      <c r="U195" s="1">
        <v>-999.0</v>
      </c>
      <c r="V195" s="1">
        <v>4480.2778</v>
      </c>
      <c r="X195" s="13">
        <v>1950.0</v>
      </c>
      <c r="Y195" s="1">
        <v>2552.1006</v>
      </c>
      <c r="Z195" s="1">
        <v>-999.0</v>
      </c>
      <c r="AA195" s="1">
        <v>-999.0</v>
      </c>
      <c r="AB195" s="1">
        <f t="shared" si="5"/>
        <v>-2145.105228</v>
      </c>
      <c r="AC195" s="1">
        <v>99.8068</v>
      </c>
      <c r="AD195" s="1">
        <v>0.0497</v>
      </c>
      <c r="AE195" s="1">
        <v>0.0497</v>
      </c>
      <c r="AF195" s="1">
        <v>0.0497</v>
      </c>
      <c r="AG195" s="1">
        <v>0.0301</v>
      </c>
      <c r="AH195" s="1">
        <v>-999.0</v>
      </c>
      <c r="AI195" s="1" t="str">
        <f t="shared" si="6"/>
        <v>#NUM!</v>
      </c>
      <c r="AJ195" s="1">
        <f t="shared" si="7"/>
        <v>0.3843045983</v>
      </c>
      <c r="AK195" s="1">
        <f t="shared" si="8"/>
        <v>0.6156954017</v>
      </c>
      <c r="AL195" s="1">
        <f t="shared" si="9"/>
        <v>0.3958666836</v>
      </c>
      <c r="AM195" s="1">
        <f t="shared" si="10"/>
        <v>0.6041333164</v>
      </c>
      <c r="AO195" s="1">
        <f t="shared" si="11"/>
        <v>-1700561.246</v>
      </c>
      <c r="AP195" s="1">
        <f t="shared" si="12"/>
        <v>-49.6503</v>
      </c>
      <c r="AQ195" s="1">
        <f t="shared" si="13"/>
        <v>-9.99</v>
      </c>
      <c r="AR195" s="1">
        <v>-999.0</v>
      </c>
      <c r="AT195" s="1">
        <f t="shared" si="14"/>
        <v>0.3187703188</v>
      </c>
      <c r="AU195" s="1">
        <f t="shared" si="15"/>
        <v>-0.6375406377</v>
      </c>
      <c r="AV195" s="1">
        <f t="shared" si="16"/>
        <v>-1.005952474</v>
      </c>
      <c r="AW195" s="1">
        <f t="shared" si="17"/>
        <v>0.824112756</v>
      </c>
      <c r="AX195" s="1">
        <f t="shared" si="21"/>
        <v>-3.982923861</v>
      </c>
      <c r="AY195" s="1" t="str">
        <f t="shared" si="18"/>
        <v>SUB-HORIZONTAL</v>
      </c>
      <c r="AZ195" s="1" t="str">
        <f t="shared" si="19"/>
        <v>2</v>
      </c>
      <c r="BA195" s="1">
        <f t="shared" si="20"/>
        <v>1.30605</v>
      </c>
    </row>
    <row r="196" ht="15.75" customHeight="1">
      <c r="A196" s="1">
        <v>5589.5367</v>
      </c>
      <c r="B196" s="1">
        <v>1821.0347</v>
      </c>
      <c r="C196" s="1">
        <v>1751.0996</v>
      </c>
      <c r="D196" s="1">
        <v>1354.5352</v>
      </c>
      <c r="E196" s="1">
        <v>705.603</v>
      </c>
      <c r="F196" s="1">
        <v>706.0032</v>
      </c>
      <c r="G196" s="1">
        <v>717.0887</v>
      </c>
      <c r="H196" s="1">
        <v>1924.0286</v>
      </c>
      <c r="I196" s="1">
        <f t="shared" si="1"/>
        <v>1821.036297</v>
      </c>
      <c r="J196" s="1">
        <f t="shared" si="2"/>
        <v>4.913063913</v>
      </c>
      <c r="K196" s="1">
        <f t="shared" si="3"/>
        <v>0.6122911974</v>
      </c>
      <c r="L196" s="1">
        <f t="shared" si="4"/>
        <v>1796.111583</v>
      </c>
      <c r="M196" s="1">
        <v>1950.0</v>
      </c>
      <c r="N196" s="1">
        <v>1950.0</v>
      </c>
      <c r="O196" s="1">
        <v>1950.0</v>
      </c>
      <c r="P196" s="1">
        <v>1416.576</v>
      </c>
      <c r="Q196" s="1">
        <v>1564.5781</v>
      </c>
      <c r="R196" s="1">
        <v>2.4273</v>
      </c>
      <c r="S196" s="1">
        <v>0.1848</v>
      </c>
      <c r="T196" s="1">
        <v>22.1377</v>
      </c>
      <c r="U196" s="1">
        <v>-999.0</v>
      </c>
      <c r="V196" s="1">
        <v>4480.2778</v>
      </c>
      <c r="X196" s="13">
        <v>1950.0</v>
      </c>
      <c r="Y196" s="1">
        <v>2552.1006</v>
      </c>
      <c r="Z196" s="1">
        <v>-999.0</v>
      </c>
      <c r="AA196" s="1">
        <v>-999.0</v>
      </c>
      <c r="AB196" s="1">
        <f t="shared" si="5"/>
        <v>-2145.105228</v>
      </c>
      <c r="AC196" s="1">
        <v>99.8068</v>
      </c>
      <c r="AD196" s="1">
        <v>0.0497</v>
      </c>
      <c r="AE196" s="1">
        <v>0.0497</v>
      </c>
      <c r="AF196" s="1">
        <v>0.0497</v>
      </c>
      <c r="AG196" s="1">
        <v>0.0301</v>
      </c>
      <c r="AH196" s="1">
        <v>-999.0</v>
      </c>
      <c r="AI196" s="1" t="str">
        <f t="shared" si="6"/>
        <v>#NUM!</v>
      </c>
      <c r="AJ196" s="1">
        <f t="shared" si="7"/>
        <v>0.3727016844</v>
      </c>
      <c r="AK196" s="1">
        <f t="shared" si="8"/>
        <v>0.6272983156</v>
      </c>
      <c r="AL196" s="1">
        <f t="shared" si="9"/>
        <v>0.387693436</v>
      </c>
      <c r="AM196" s="1">
        <f t="shared" si="10"/>
        <v>0.612306564</v>
      </c>
      <c r="AO196" s="1">
        <f t="shared" si="11"/>
        <v>-1687733.058</v>
      </c>
      <c r="AP196" s="1">
        <f t="shared" si="12"/>
        <v>-49.6503</v>
      </c>
      <c r="AQ196" s="1">
        <f t="shared" si="13"/>
        <v>-9.99</v>
      </c>
      <c r="AR196" s="1">
        <v>-999.0</v>
      </c>
      <c r="AT196" s="1">
        <f t="shared" si="14"/>
        <v>0.3219816703</v>
      </c>
      <c r="AU196" s="1">
        <f t="shared" si="15"/>
        <v>-0.6439633406</v>
      </c>
      <c r="AV196" s="1">
        <f t="shared" si="16"/>
        <v>-1.045074494</v>
      </c>
      <c r="AW196" s="1">
        <f t="shared" si="17"/>
        <v>0.8131781929</v>
      </c>
      <c r="AX196" s="1">
        <f t="shared" si="21"/>
        <v>-3.888857397</v>
      </c>
      <c r="AY196" s="1" t="str">
        <f t="shared" si="18"/>
        <v>SUB-HORIZONTAL</v>
      </c>
      <c r="AZ196" s="1" t="str">
        <f t="shared" si="19"/>
        <v>2</v>
      </c>
      <c r="BA196" s="1">
        <f t="shared" si="20"/>
        <v>1.30605</v>
      </c>
    </row>
    <row r="197" ht="15.75" customHeight="1">
      <c r="A197" s="1">
        <v>5589.6129</v>
      </c>
      <c r="B197" s="1">
        <v>1891.0474</v>
      </c>
      <c r="C197" s="1">
        <v>1475.5654</v>
      </c>
      <c r="D197" s="1">
        <v>1210.0985</v>
      </c>
      <c r="E197" s="1">
        <v>686.8169</v>
      </c>
      <c r="F197" s="1">
        <v>687.061</v>
      </c>
      <c r="G197" s="1">
        <v>707.842</v>
      </c>
      <c r="H197" s="1">
        <v>1939.5792</v>
      </c>
      <c r="I197" s="1">
        <f t="shared" si="1"/>
        <v>1891.049103</v>
      </c>
      <c r="J197" s="1">
        <f t="shared" si="2"/>
        <v>4.849711042</v>
      </c>
      <c r="K197" s="1">
        <f t="shared" si="3"/>
        <v>0.648703146</v>
      </c>
      <c r="L197" s="1">
        <f t="shared" si="4"/>
        <v>1737.785217</v>
      </c>
      <c r="M197" s="1">
        <v>1950.0</v>
      </c>
      <c r="N197" s="1">
        <v>1950.0</v>
      </c>
      <c r="O197" s="1">
        <v>1950.0</v>
      </c>
      <c r="P197" s="1">
        <v>1502.1422</v>
      </c>
      <c r="Q197" s="1">
        <v>1553.8533</v>
      </c>
      <c r="R197" s="1">
        <v>2.4046</v>
      </c>
      <c r="S197" s="1">
        <v>0.1963</v>
      </c>
      <c r="T197" s="1">
        <v>25.7003</v>
      </c>
      <c r="U197" s="1">
        <v>5.71</v>
      </c>
      <c r="V197" s="1">
        <v>4151.2231</v>
      </c>
      <c r="X197" s="13">
        <v>1950.0</v>
      </c>
      <c r="Y197" s="1">
        <v>2486.3665</v>
      </c>
      <c r="Z197" s="1">
        <v>0.1133</v>
      </c>
      <c r="AA197" s="1">
        <v>0.313</v>
      </c>
      <c r="AB197" s="1">
        <f t="shared" si="5"/>
        <v>-1114.748577</v>
      </c>
      <c r="AC197" s="1">
        <v>128.3138</v>
      </c>
      <c r="AD197" s="1">
        <v>0.0463</v>
      </c>
      <c r="AE197" s="1">
        <v>0.0463</v>
      </c>
      <c r="AF197" s="1">
        <v>0.0463</v>
      </c>
      <c r="AG197" s="1">
        <v>0.0283</v>
      </c>
      <c r="AH197" s="1">
        <v>5.71</v>
      </c>
      <c r="AI197" s="1">
        <f t="shared" si="6"/>
        <v>6.946009616</v>
      </c>
      <c r="AJ197" s="1">
        <f t="shared" si="7"/>
        <v>0.3649461698</v>
      </c>
      <c r="AK197" s="1">
        <f t="shared" si="8"/>
        <v>0.6350538302</v>
      </c>
      <c r="AL197" s="1">
        <f t="shared" si="9"/>
        <v>0.3633229923</v>
      </c>
      <c r="AM197" s="1">
        <f t="shared" si="10"/>
        <v>0.6366770077</v>
      </c>
      <c r="AO197" s="1">
        <f t="shared" si="11"/>
        <v>3.186273303</v>
      </c>
      <c r="AP197" s="1">
        <f t="shared" si="12"/>
        <v>0.00524579</v>
      </c>
      <c r="AQ197" s="1">
        <f t="shared" si="13"/>
        <v>0.001133</v>
      </c>
      <c r="AR197" s="1">
        <v>0.1133</v>
      </c>
      <c r="AT197" s="1">
        <f t="shared" si="14"/>
        <v>0.4054627626</v>
      </c>
      <c r="AU197" s="1">
        <f t="shared" si="15"/>
        <v>-0.8109255252</v>
      </c>
      <c r="AV197" s="1">
        <f t="shared" si="16"/>
        <v>-1.085007244</v>
      </c>
      <c r="AW197" s="1">
        <f t="shared" si="17"/>
        <v>0.80112908</v>
      </c>
      <c r="AX197" s="1">
        <f t="shared" si="21"/>
        <v>-3.800779531</v>
      </c>
      <c r="AY197" s="1" t="str">
        <f t="shared" si="18"/>
        <v>SUB-HORIZONTAL</v>
      </c>
      <c r="AZ197" s="1" t="str">
        <f t="shared" si="19"/>
        <v>2</v>
      </c>
      <c r="BA197" s="1">
        <f t="shared" si="20"/>
        <v>1.30045</v>
      </c>
    </row>
    <row r="198" ht="15.75" customHeight="1">
      <c r="A198" s="1">
        <v>5589.6891</v>
      </c>
      <c r="B198" s="1">
        <v>1936.6519</v>
      </c>
      <c r="C198" s="1">
        <v>1200.2911</v>
      </c>
      <c r="D198" s="1">
        <v>1439.233</v>
      </c>
      <c r="E198" s="1">
        <v>743.3422</v>
      </c>
      <c r="F198" s="1">
        <v>743.4255</v>
      </c>
      <c r="G198" s="1">
        <v>746.6924</v>
      </c>
      <c r="H198" s="1">
        <v>1947.9908</v>
      </c>
      <c r="I198" s="1">
        <f t="shared" si="1"/>
        <v>1936.653759</v>
      </c>
      <c r="J198" s="1">
        <f t="shared" si="2"/>
        <v>5.115890802</v>
      </c>
      <c r="K198" s="1">
        <f t="shared" si="3"/>
        <v>0.625497743</v>
      </c>
      <c r="L198" s="1">
        <f t="shared" si="4"/>
        <v>1737.696</v>
      </c>
      <c r="M198" s="1">
        <v>1950.0</v>
      </c>
      <c r="N198" s="1">
        <v>1950.0</v>
      </c>
      <c r="O198" s="1">
        <v>1950.0</v>
      </c>
      <c r="P198" s="1">
        <v>1580.7539</v>
      </c>
      <c r="Q198" s="1">
        <v>1544.9808</v>
      </c>
      <c r="R198" s="1">
        <v>2.4046</v>
      </c>
      <c r="S198" s="1">
        <v>0.1963</v>
      </c>
      <c r="T198" s="1">
        <v>25.7003</v>
      </c>
      <c r="U198" s="1">
        <v>5.71</v>
      </c>
      <c r="V198" s="1">
        <v>4151.2231</v>
      </c>
      <c r="X198" s="13">
        <v>1950.0</v>
      </c>
      <c r="Y198" s="1">
        <v>2486.3665</v>
      </c>
      <c r="Z198" s="1">
        <v>0.1133</v>
      </c>
      <c r="AA198" s="1">
        <v>0.313</v>
      </c>
      <c r="AB198" s="1">
        <f t="shared" si="5"/>
        <v>-1114.748577</v>
      </c>
      <c r="AC198" s="1">
        <v>128.3138</v>
      </c>
      <c r="AD198" s="1">
        <v>0.0463</v>
      </c>
      <c r="AE198" s="1">
        <v>0.0463</v>
      </c>
      <c r="AF198" s="1">
        <v>0.0463</v>
      </c>
      <c r="AG198" s="1">
        <v>0.0283</v>
      </c>
      <c r="AH198" s="1">
        <v>5.71</v>
      </c>
      <c r="AI198" s="1">
        <f t="shared" si="6"/>
        <v>6.946009616</v>
      </c>
      <c r="AJ198" s="1">
        <f t="shared" si="7"/>
        <v>0.3833141306</v>
      </c>
      <c r="AK198" s="1">
        <f t="shared" si="8"/>
        <v>0.6166858694</v>
      </c>
      <c r="AL198" s="1">
        <f t="shared" si="9"/>
        <v>0.3838715156</v>
      </c>
      <c r="AM198" s="1">
        <f t="shared" si="10"/>
        <v>0.6161284844</v>
      </c>
      <c r="AO198" s="1">
        <f t="shared" si="11"/>
        <v>3.220247633</v>
      </c>
      <c r="AP198" s="1">
        <f t="shared" si="12"/>
        <v>0.00524579</v>
      </c>
      <c r="AQ198" s="1">
        <f t="shared" si="13"/>
        <v>0.001133</v>
      </c>
      <c r="AR198" s="1">
        <v>0.1133</v>
      </c>
      <c r="AT198" s="1">
        <f t="shared" si="14"/>
        <v>0.4584232353</v>
      </c>
      <c r="AU198" s="1">
        <f t="shared" si="15"/>
        <v>-0.9168464707</v>
      </c>
      <c r="AV198" s="1">
        <f t="shared" si="16"/>
        <v>-1.000963337</v>
      </c>
      <c r="AW198" s="1">
        <f t="shared" si="17"/>
        <v>0.7931150394</v>
      </c>
      <c r="AX198" s="1">
        <f t="shared" si="21"/>
        <v>-3.995522977</v>
      </c>
      <c r="AY198" s="1" t="str">
        <f t="shared" si="18"/>
        <v>SUB-HORIZONTAL</v>
      </c>
      <c r="AZ198" s="1" t="str">
        <f t="shared" si="19"/>
        <v>2</v>
      </c>
      <c r="BA198" s="1">
        <f t="shared" si="20"/>
        <v>1.30045</v>
      </c>
    </row>
    <row r="199" ht="15.75" customHeight="1">
      <c r="A199" s="1">
        <v>5589.7653</v>
      </c>
      <c r="B199" s="1">
        <v>1948.7469</v>
      </c>
      <c r="C199" s="1">
        <v>1586.1863</v>
      </c>
      <c r="D199" s="1">
        <v>1632.5647</v>
      </c>
      <c r="E199" s="1">
        <v>784.3997</v>
      </c>
      <c r="F199" s="1">
        <v>784.0674</v>
      </c>
      <c r="G199" s="1">
        <v>780.3324</v>
      </c>
      <c r="H199" s="1">
        <v>1949.8604</v>
      </c>
      <c r="I199" s="1">
        <f t="shared" si="1"/>
        <v>1948.748556</v>
      </c>
      <c r="J199" s="1">
        <f t="shared" si="2"/>
        <v>5.346372011</v>
      </c>
      <c r="K199" s="1">
        <f t="shared" si="3"/>
        <v>0.6374635553</v>
      </c>
      <c r="L199" s="1">
        <f t="shared" si="4"/>
        <v>1836.24965</v>
      </c>
      <c r="M199" s="1">
        <v>1950.0</v>
      </c>
      <c r="N199" s="1">
        <v>1950.0</v>
      </c>
      <c r="O199" s="1">
        <v>1950.0</v>
      </c>
      <c r="P199" s="1">
        <v>1640.6272</v>
      </c>
      <c r="Q199" s="1">
        <v>1539.5984</v>
      </c>
      <c r="R199" s="1">
        <v>2.3967</v>
      </c>
      <c r="S199" s="1">
        <v>0.2013</v>
      </c>
      <c r="T199" s="1">
        <v>29.1226</v>
      </c>
      <c r="U199" s="1">
        <v>5.2936</v>
      </c>
      <c r="V199" s="1">
        <v>4383.6948</v>
      </c>
      <c r="X199" s="13">
        <v>1950.0</v>
      </c>
      <c r="Y199" s="1">
        <v>2466.2412</v>
      </c>
      <c r="Z199" s="1">
        <v>0.1245</v>
      </c>
      <c r="AA199" s="1">
        <v>0.4874</v>
      </c>
      <c r="AB199" s="1">
        <f t="shared" si="5"/>
        <v>-1119.386826</v>
      </c>
      <c r="AC199" s="1">
        <v>-999.0</v>
      </c>
      <c r="AD199" s="1">
        <v>0.0431</v>
      </c>
      <c r="AE199" s="1">
        <v>0.0431</v>
      </c>
      <c r="AF199" s="1">
        <v>0.0431</v>
      </c>
      <c r="AG199" s="1">
        <v>0.0276</v>
      </c>
      <c r="AH199" s="1">
        <v>5.2936</v>
      </c>
      <c r="AI199" s="1">
        <f t="shared" si="6"/>
        <v>6.387034723</v>
      </c>
      <c r="AJ199" s="1">
        <f t="shared" si="7"/>
        <v>0.4001991117</v>
      </c>
      <c r="AK199" s="1">
        <f t="shared" si="8"/>
        <v>0.5998008883</v>
      </c>
      <c r="AL199" s="1">
        <f t="shared" si="9"/>
        <v>0.4023443989</v>
      </c>
      <c r="AM199" s="1">
        <f t="shared" si="10"/>
        <v>0.5976556011</v>
      </c>
      <c r="AO199" s="1">
        <f t="shared" si="11"/>
        <v>4.391220301</v>
      </c>
      <c r="AP199" s="1">
        <f t="shared" si="12"/>
        <v>0.00536595</v>
      </c>
      <c r="AQ199" s="1">
        <f t="shared" si="13"/>
        <v>0.001245</v>
      </c>
      <c r="AR199" s="1">
        <v>0.1245</v>
      </c>
      <c r="AT199" s="1">
        <f t="shared" si="14"/>
        <v>0.4759779678</v>
      </c>
      <c r="AU199" s="1">
        <f t="shared" si="15"/>
        <v>-0.9519559357</v>
      </c>
      <c r="AV199" s="1">
        <f t="shared" si="16"/>
        <v>-0.9428508243</v>
      </c>
      <c r="AW199" s="1">
        <f t="shared" si="17"/>
        <v>0.7895941679</v>
      </c>
      <c r="AX199" s="1">
        <f t="shared" si="21"/>
        <v>-4.153485687</v>
      </c>
      <c r="AY199" s="1" t="str">
        <f t="shared" si="18"/>
        <v>SUB-HORIZONTAL</v>
      </c>
      <c r="AZ199" s="1" t="str">
        <f t="shared" si="19"/>
        <v>2</v>
      </c>
      <c r="BA199" s="1">
        <f t="shared" si="20"/>
        <v>1.299</v>
      </c>
    </row>
    <row r="200" ht="15.75" customHeight="1">
      <c r="A200" s="1">
        <v>5589.8415</v>
      </c>
      <c r="B200" s="1">
        <v>1949.9996</v>
      </c>
      <c r="C200" s="1">
        <v>1859.2339</v>
      </c>
      <c r="D200" s="1">
        <v>1749.0654</v>
      </c>
      <c r="E200" s="1">
        <v>820.6191</v>
      </c>
      <c r="F200" s="1">
        <v>819.6019</v>
      </c>
      <c r="G200" s="1">
        <v>810.8129</v>
      </c>
      <c r="H200" s="1">
        <v>1950.0</v>
      </c>
      <c r="I200" s="1">
        <f t="shared" si="1"/>
        <v>1950.001163</v>
      </c>
      <c r="J200" s="1">
        <f t="shared" si="2"/>
        <v>5.55520621</v>
      </c>
      <c r="K200" s="1">
        <f t="shared" si="3"/>
        <v>0.6208225452</v>
      </c>
      <c r="L200" s="1">
        <f t="shared" si="4"/>
        <v>1901.38315</v>
      </c>
      <c r="M200" s="1">
        <v>1950.0</v>
      </c>
      <c r="N200" s="1">
        <v>1950.0</v>
      </c>
      <c r="O200" s="1">
        <v>1950.0</v>
      </c>
      <c r="P200" s="1">
        <v>1677.1193</v>
      </c>
      <c r="Q200" s="1">
        <v>1538.8983</v>
      </c>
      <c r="R200" s="1">
        <v>2.3967</v>
      </c>
      <c r="S200" s="1">
        <v>0.2013</v>
      </c>
      <c r="T200" s="1">
        <v>29.1226</v>
      </c>
      <c r="U200" s="1">
        <v>5.2936</v>
      </c>
      <c r="V200" s="1">
        <v>4383.6948</v>
      </c>
      <c r="X200" s="13">
        <v>1950.0</v>
      </c>
      <c r="Y200" s="1">
        <v>2466.2412</v>
      </c>
      <c r="Z200" s="1">
        <v>0.1245</v>
      </c>
      <c r="AA200" s="1">
        <v>0.4874</v>
      </c>
      <c r="AB200" s="1">
        <f t="shared" si="5"/>
        <v>-1119.386826</v>
      </c>
      <c r="AC200" s="1">
        <v>-999.0</v>
      </c>
      <c r="AD200" s="1">
        <v>0.0431</v>
      </c>
      <c r="AE200" s="1">
        <v>0.0431</v>
      </c>
      <c r="AF200" s="1">
        <v>0.0431</v>
      </c>
      <c r="AG200" s="1">
        <v>0.0276</v>
      </c>
      <c r="AH200" s="1">
        <v>5.2936</v>
      </c>
      <c r="AI200" s="1">
        <f t="shared" si="6"/>
        <v>6.387034723</v>
      </c>
      <c r="AJ200" s="1">
        <f t="shared" si="7"/>
        <v>0.4158014872</v>
      </c>
      <c r="AK200" s="1">
        <f t="shared" si="8"/>
        <v>0.5841985128</v>
      </c>
      <c r="AL200" s="1">
        <f t="shared" si="9"/>
        <v>0.4203087529</v>
      </c>
      <c r="AM200" s="1">
        <f t="shared" si="10"/>
        <v>0.5796912471</v>
      </c>
      <c r="AO200" s="1">
        <f t="shared" si="11"/>
        <v>4.391915929</v>
      </c>
      <c r="AP200" s="1">
        <f t="shared" si="12"/>
        <v>0.00536595</v>
      </c>
      <c r="AQ200" s="1">
        <f t="shared" si="13"/>
        <v>0.001245</v>
      </c>
      <c r="AR200" s="1">
        <v>0.1245</v>
      </c>
      <c r="AT200" s="1">
        <f t="shared" si="14"/>
        <v>0.4779625916</v>
      </c>
      <c r="AU200" s="1">
        <f t="shared" si="15"/>
        <v>-0.9559251832</v>
      </c>
      <c r="AV200" s="1">
        <f t="shared" si="16"/>
        <v>-0.8941546408</v>
      </c>
      <c r="AW200" s="1">
        <f t="shared" si="17"/>
        <v>0.7891786154</v>
      </c>
      <c r="AX200" s="1">
        <f t="shared" si="21"/>
        <v>-4.303868353</v>
      </c>
      <c r="AY200" s="1" t="str">
        <f t="shared" si="18"/>
        <v>SUB-HORIZONTAL</v>
      </c>
      <c r="AZ200" s="1" t="str">
        <f t="shared" si="19"/>
        <v>2</v>
      </c>
      <c r="BA200" s="1">
        <f t="shared" si="20"/>
        <v>1.299</v>
      </c>
    </row>
    <row r="201" ht="15.75" customHeight="1">
      <c r="A201" s="1">
        <v>5589.9177</v>
      </c>
      <c r="B201" s="1">
        <v>1950.0</v>
      </c>
      <c r="C201" s="1">
        <v>1924.8236</v>
      </c>
      <c r="D201" s="1">
        <v>1836.9653</v>
      </c>
      <c r="E201" s="1">
        <v>843.0877</v>
      </c>
      <c r="F201" s="1">
        <v>841.2987</v>
      </c>
      <c r="G201" s="1">
        <v>834.9125</v>
      </c>
      <c r="H201" s="1">
        <v>1950.0</v>
      </c>
      <c r="I201" s="1">
        <f t="shared" si="1"/>
        <v>1950.001545</v>
      </c>
      <c r="J201" s="1">
        <f t="shared" si="2"/>
        <v>5.72032229</v>
      </c>
      <c r="K201" s="1">
        <f t="shared" si="3"/>
        <v>0.618297406</v>
      </c>
      <c r="L201" s="1">
        <f t="shared" si="4"/>
        <v>1926.964817</v>
      </c>
      <c r="M201" s="1">
        <v>1950.0</v>
      </c>
      <c r="N201" s="1">
        <v>1950.0</v>
      </c>
      <c r="O201" s="1">
        <v>1950.0</v>
      </c>
      <c r="P201" s="1">
        <v>1689.0715</v>
      </c>
      <c r="Q201" s="1">
        <v>1542.7856</v>
      </c>
      <c r="R201" s="1">
        <v>2.3972</v>
      </c>
      <c r="S201" s="1">
        <v>0.2024</v>
      </c>
      <c r="T201" s="1">
        <v>30.2539</v>
      </c>
      <c r="U201" s="1">
        <v>-999.0</v>
      </c>
      <c r="V201" s="1">
        <v>4493.7773</v>
      </c>
      <c r="X201" s="13">
        <v>1950.0</v>
      </c>
      <c r="Y201" s="1">
        <v>2441.7358</v>
      </c>
      <c r="Z201" s="1">
        <v>-999.0</v>
      </c>
      <c r="AA201" s="1">
        <v>-999.0</v>
      </c>
      <c r="AB201" s="1">
        <f t="shared" si="5"/>
        <v>-2155.178253</v>
      </c>
      <c r="AC201" s="1">
        <v>246.6611</v>
      </c>
      <c r="AD201" s="1">
        <v>0.0421</v>
      </c>
      <c r="AE201" s="1">
        <v>0.0421</v>
      </c>
      <c r="AF201" s="1">
        <v>0.0421</v>
      </c>
      <c r="AG201" s="1">
        <v>0.0275</v>
      </c>
      <c r="AH201" s="1">
        <v>-999.0</v>
      </c>
      <c r="AI201" s="1" t="str">
        <f t="shared" si="6"/>
        <v>#NUM!</v>
      </c>
      <c r="AJ201" s="1">
        <f t="shared" si="7"/>
        <v>0.4281602564</v>
      </c>
      <c r="AK201" s="1">
        <f t="shared" si="8"/>
        <v>0.5718397436</v>
      </c>
      <c r="AL201" s="1">
        <f t="shared" si="9"/>
        <v>0.4314352308</v>
      </c>
      <c r="AM201" s="1">
        <f t="shared" si="10"/>
        <v>0.5685647692</v>
      </c>
      <c r="AO201" s="1">
        <f t="shared" si="11"/>
        <v>-1741158.859</v>
      </c>
      <c r="AP201" s="1">
        <f t="shared" si="12"/>
        <v>-42.0579</v>
      </c>
      <c r="AQ201" s="1">
        <f t="shared" si="13"/>
        <v>-9.99</v>
      </c>
      <c r="AR201" s="1">
        <v>-999.0</v>
      </c>
      <c r="AT201" s="1">
        <f t="shared" si="14"/>
        <v>0.4727766499</v>
      </c>
      <c r="AU201" s="1">
        <f t="shared" si="15"/>
        <v>-0.9455532998</v>
      </c>
      <c r="AV201" s="1">
        <f t="shared" si="16"/>
        <v>-0.8656097552</v>
      </c>
      <c r="AW201" s="1">
        <f t="shared" si="17"/>
        <v>0.7911721026</v>
      </c>
      <c r="AX201" s="1">
        <f t="shared" si="21"/>
        <v>-4.400922241</v>
      </c>
      <c r="AY201" s="1" t="str">
        <f t="shared" si="18"/>
        <v>SUB-HORIZONTAL</v>
      </c>
      <c r="AZ201" s="1" t="str">
        <f t="shared" si="19"/>
        <v>2</v>
      </c>
      <c r="BA201" s="1">
        <f t="shared" si="20"/>
        <v>1.2998</v>
      </c>
    </row>
    <row r="202" ht="15.75" customHeight="1">
      <c r="A202" s="1">
        <v>5589.9939</v>
      </c>
      <c r="B202" s="1">
        <v>1950.0</v>
      </c>
      <c r="C202" s="1">
        <v>1945.8329</v>
      </c>
      <c r="D202" s="1">
        <v>1860.2562</v>
      </c>
      <c r="E202" s="1">
        <v>832.3165</v>
      </c>
      <c r="F202" s="1">
        <v>829.9355</v>
      </c>
      <c r="G202" s="1">
        <v>832.3071</v>
      </c>
      <c r="H202" s="1">
        <v>1950.0</v>
      </c>
      <c r="I202" s="1">
        <f t="shared" si="1"/>
        <v>1950.00154</v>
      </c>
      <c r="J202" s="1">
        <f t="shared" si="2"/>
        <v>5.702471644</v>
      </c>
      <c r="K202" s="1">
        <f t="shared" si="3"/>
        <v>0.6196547698</v>
      </c>
      <c r="L202" s="1">
        <f t="shared" si="4"/>
        <v>1934.348183</v>
      </c>
      <c r="M202" s="1">
        <v>1950.0</v>
      </c>
      <c r="N202" s="1">
        <v>1950.0</v>
      </c>
      <c r="O202" s="1">
        <v>1950.0</v>
      </c>
      <c r="P202" s="1">
        <v>1678.8779</v>
      </c>
      <c r="Q202" s="1">
        <v>1550.6328</v>
      </c>
      <c r="R202" s="1">
        <v>2.3972</v>
      </c>
      <c r="S202" s="1">
        <v>0.2024</v>
      </c>
      <c r="T202" s="1">
        <v>30.2539</v>
      </c>
      <c r="U202" s="1">
        <v>-999.0</v>
      </c>
      <c r="V202" s="1">
        <v>4493.7773</v>
      </c>
      <c r="X202" s="13">
        <v>1950.0</v>
      </c>
      <c r="Y202" s="1">
        <v>2441.7358</v>
      </c>
      <c r="Z202" s="1">
        <v>-999.0</v>
      </c>
      <c r="AA202" s="1">
        <v>-999.0</v>
      </c>
      <c r="AB202" s="1">
        <f t="shared" si="5"/>
        <v>-2155.178253</v>
      </c>
      <c r="AC202" s="1">
        <v>246.6611</v>
      </c>
      <c r="AD202" s="1">
        <v>0.0421</v>
      </c>
      <c r="AE202" s="1">
        <v>0.0421</v>
      </c>
      <c r="AF202" s="1">
        <v>0.0421</v>
      </c>
      <c r="AG202" s="1">
        <v>0.0275</v>
      </c>
      <c r="AH202" s="1">
        <v>-999.0</v>
      </c>
      <c r="AI202" s="1" t="str">
        <f t="shared" si="6"/>
        <v>#NUM!</v>
      </c>
      <c r="AJ202" s="1">
        <f t="shared" si="7"/>
        <v>0.4268241538</v>
      </c>
      <c r="AK202" s="1">
        <f t="shared" si="8"/>
        <v>0.5731758462</v>
      </c>
      <c r="AL202" s="1">
        <f t="shared" si="9"/>
        <v>0.4256079487</v>
      </c>
      <c r="AM202" s="1">
        <f t="shared" si="10"/>
        <v>0.5743920513</v>
      </c>
      <c r="AO202" s="1">
        <f t="shared" si="11"/>
        <v>-1745070.7</v>
      </c>
      <c r="AP202" s="1">
        <f t="shared" si="12"/>
        <v>-42.0579</v>
      </c>
      <c r="AQ202" s="1">
        <f t="shared" si="13"/>
        <v>-9.99</v>
      </c>
      <c r="AR202" s="1">
        <v>-999.0</v>
      </c>
      <c r="AT202" s="1">
        <f t="shared" si="14"/>
        <v>0.4623560587</v>
      </c>
      <c r="AU202" s="1">
        <f t="shared" si="15"/>
        <v>-0.9247121174</v>
      </c>
      <c r="AV202" s="1">
        <f t="shared" si="16"/>
        <v>-0.8804476855</v>
      </c>
      <c r="AW202" s="1">
        <f t="shared" si="17"/>
        <v>0.7951963077</v>
      </c>
      <c r="AX202" s="1">
        <f t="shared" si="21"/>
        <v>-4.34959015</v>
      </c>
      <c r="AY202" s="1" t="str">
        <f t="shared" si="18"/>
        <v>SUB-HORIZONTAL</v>
      </c>
      <c r="AZ202" s="1" t="str">
        <f t="shared" si="19"/>
        <v>2</v>
      </c>
      <c r="BA202" s="1">
        <f t="shared" si="20"/>
        <v>1.2998</v>
      </c>
    </row>
    <row r="203" ht="15.75" customHeight="1">
      <c r="A203" s="1">
        <v>5590.0701</v>
      </c>
      <c r="B203" s="1">
        <v>1950.0</v>
      </c>
      <c r="C203" s="1">
        <v>1945.4255</v>
      </c>
      <c r="D203" s="1">
        <v>1822.86</v>
      </c>
      <c r="E203" s="1">
        <v>815.127</v>
      </c>
      <c r="F203" s="1">
        <v>811.8564</v>
      </c>
      <c r="G203" s="1">
        <v>822.9429</v>
      </c>
      <c r="H203" s="1">
        <v>1950.0</v>
      </c>
      <c r="I203" s="1">
        <f t="shared" si="1"/>
        <v>1950.00154</v>
      </c>
      <c r="J203" s="1">
        <f t="shared" si="2"/>
        <v>5.638313733</v>
      </c>
      <c r="K203" s="1">
        <f t="shared" si="3"/>
        <v>0.6235383114</v>
      </c>
      <c r="L203" s="1">
        <f t="shared" si="4"/>
        <v>1928.047583</v>
      </c>
      <c r="M203" s="1">
        <v>1950.0</v>
      </c>
      <c r="N203" s="1">
        <v>1950.0</v>
      </c>
      <c r="O203" s="1">
        <v>1950.0</v>
      </c>
      <c r="P203" s="1">
        <v>1653.6442</v>
      </c>
      <c r="Q203" s="1">
        <v>1561.9009</v>
      </c>
      <c r="R203" s="1">
        <v>2.4007</v>
      </c>
      <c r="S203" s="1">
        <v>0.2048</v>
      </c>
      <c r="T203" s="1">
        <v>29.1331</v>
      </c>
      <c r="U203" s="1">
        <v>7.619</v>
      </c>
      <c r="V203" s="1">
        <v>4551.0913</v>
      </c>
      <c r="X203" s="13">
        <v>1950.0</v>
      </c>
      <c r="Y203" s="1">
        <v>2405.5017</v>
      </c>
      <c r="Z203" s="1">
        <v>0.079</v>
      </c>
      <c r="AA203" s="1">
        <v>0.08</v>
      </c>
      <c r="AB203" s="1">
        <f t="shared" si="5"/>
        <v>-1121.331967</v>
      </c>
      <c r="AC203" s="1">
        <v>573.2521</v>
      </c>
      <c r="AD203" s="1">
        <v>0.0422</v>
      </c>
      <c r="AE203" s="1">
        <v>0.0422</v>
      </c>
      <c r="AF203" s="1">
        <v>0.0422</v>
      </c>
      <c r="AG203" s="1">
        <v>0.0273</v>
      </c>
      <c r="AH203" s="1">
        <v>7.619</v>
      </c>
      <c r="AI203" s="1">
        <f t="shared" si="6"/>
        <v>9.574407082</v>
      </c>
      <c r="AJ203" s="1">
        <f t="shared" si="7"/>
        <v>0.422022</v>
      </c>
      <c r="AK203" s="1">
        <f t="shared" si="8"/>
        <v>0.577978</v>
      </c>
      <c r="AL203" s="1">
        <f t="shared" si="9"/>
        <v>0.4163366154</v>
      </c>
      <c r="AM203" s="1">
        <f t="shared" si="10"/>
        <v>0.5836633846</v>
      </c>
      <c r="AO203" s="1">
        <f t="shared" si="11"/>
        <v>1.020643961</v>
      </c>
      <c r="AP203" s="1">
        <f t="shared" si="12"/>
        <v>0.0033338</v>
      </c>
      <c r="AQ203" s="1">
        <f t="shared" si="13"/>
        <v>0.00079</v>
      </c>
      <c r="AR203" s="1">
        <v>0.079</v>
      </c>
      <c r="AT203" s="1">
        <f t="shared" si="14"/>
        <v>0.447505141</v>
      </c>
      <c r="AU203" s="1">
        <f t="shared" si="15"/>
        <v>-0.8950102821</v>
      </c>
      <c r="AV203" s="1">
        <f t="shared" si="16"/>
        <v>-0.904565762</v>
      </c>
      <c r="AW203" s="1">
        <f t="shared" si="17"/>
        <v>0.8009748205</v>
      </c>
      <c r="AX203" s="1">
        <f t="shared" si="21"/>
        <v>-4.270180563</v>
      </c>
      <c r="AY203" s="1" t="str">
        <f t="shared" si="18"/>
        <v>SUB-HORIZONTAL</v>
      </c>
      <c r="AZ203" s="1" t="str">
        <f t="shared" si="19"/>
        <v>2</v>
      </c>
      <c r="BA203" s="1">
        <f t="shared" si="20"/>
        <v>1.30275</v>
      </c>
    </row>
    <row r="204" ht="15.75" customHeight="1">
      <c r="A204" s="1">
        <v>5590.1463</v>
      </c>
      <c r="B204" s="1">
        <v>1950.0</v>
      </c>
      <c r="C204" s="1">
        <v>1820.9792</v>
      </c>
      <c r="D204" s="1">
        <v>1785.0636</v>
      </c>
      <c r="E204" s="1">
        <v>807.7845</v>
      </c>
      <c r="F204" s="1">
        <v>803.4267</v>
      </c>
      <c r="G204" s="1">
        <v>820.1775</v>
      </c>
      <c r="H204" s="1">
        <v>1950.0</v>
      </c>
      <c r="I204" s="1">
        <f t="shared" si="1"/>
        <v>1950.001575</v>
      </c>
      <c r="J204" s="1">
        <f t="shared" si="2"/>
        <v>5.619366862</v>
      </c>
      <c r="K204" s="1">
        <f t="shared" si="3"/>
        <v>0.625000163</v>
      </c>
      <c r="L204" s="1">
        <f t="shared" si="4"/>
        <v>1901.007133</v>
      </c>
      <c r="M204" s="1">
        <v>1950.0</v>
      </c>
      <c r="N204" s="1">
        <v>1950.0</v>
      </c>
      <c r="O204" s="1">
        <v>1950.0</v>
      </c>
      <c r="P204" s="1">
        <v>1620.9895</v>
      </c>
      <c r="Q204" s="1">
        <v>1575.9637</v>
      </c>
      <c r="R204" s="1">
        <v>2.4007</v>
      </c>
      <c r="S204" s="1">
        <v>0.2048</v>
      </c>
      <c r="T204" s="1">
        <v>29.1331</v>
      </c>
      <c r="U204" s="1">
        <v>7.619</v>
      </c>
      <c r="V204" s="1">
        <v>4551.0913</v>
      </c>
      <c r="X204" s="13">
        <v>1950.0</v>
      </c>
      <c r="Y204" s="1">
        <v>2405.5017</v>
      </c>
      <c r="Z204" s="1">
        <v>0.079</v>
      </c>
      <c r="AA204" s="1">
        <v>0.08</v>
      </c>
      <c r="AB204" s="1">
        <f t="shared" si="5"/>
        <v>-1121.331967</v>
      </c>
      <c r="AC204" s="1">
        <v>573.2521</v>
      </c>
      <c r="AD204" s="1">
        <v>0.0422</v>
      </c>
      <c r="AE204" s="1">
        <v>0.0422</v>
      </c>
      <c r="AF204" s="1">
        <v>0.0422</v>
      </c>
      <c r="AG204" s="1">
        <v>0.0273</v>
      </c>
      <c r="AH204" s="1">
        <v>7.619</v>
      </c>
      <c r="AI204" s="1">
        <f t="shared" si="6"/>
        <v>9.574407082</v>
      </c>
      <c r="AJ204" s="1">
        <f t="shared" si="7"/>
        <v>0.4206038462</v>
      </c>
      <c r="AK204" s="1">
        <f t="shared" si="8"/>
        <v>0.5793961538</v>
      </c>
      <c r="AL204" s="1">
        <f t="shared" si="9"/>
        <v>0.4120136923</v>
      </c>
      <c r="AM204" s="1">
        <f t="shared" si="10"/>
        <v>0.5879863077</v>
      </c>
      <c r="AO204" s="1">
        <f t="shared" si="11"/>
        <v>1.024730953</v>
      </c>
      <c r="AP204" s="1">
        <f t="shared" si="12"/>
        <v>0.0033338</v>
      </c>
      <c r="AQ204" s="1">
        <f t="shared" si="13"/>
        <v>0.00079</v>
      </c>
      <c r="AR204" s="1">
        <v>0.079</v>
      </c>
      <c r="AT204" s="1">
        <f t="shared" si="14"/>
        <v>0.4291529368</v>
      </c>
      <c r="AU204" s="1">
        <f t="shared" si="15"/>
        <v>-0.8583058736</v>
      </c>
      <c r="AV204" s="1">
        <f t="shared" si="16"/>
        <v>-0.9160335674</v>
      </c>
      <c r="AW204" s="1">
        <f t="shared" si="17"/>
        <v>0.8081865128</v>
      </c>
      <c r="AX204" s="1">
        <f t="shared" si="21"/>
        <v>-4.234070554</v>
      </c>
      <c r="AY204" s="1" t="str">
        <f t="shared" si="18"/>
        <v>SUB-HORIZONTAL</v>
      </c>
      <c r="AZ204" s="1" t="str">
        <f t="shared" si="19"/>
        <v>2</v>
      </c>
      <c r="BA204" s="1">
        <f t="shared" si="20"/>
        <v>1.30275</v>
      </c>
    </row>
    <row r="205" ht="15.75" customHeight="1">
      <c r="A205" s="1">
        <v>5590.2225</v>
      </c>
      <c r="B205" s="1">
        <v>1950.0</v>
      </c>
      <c r="C205" s="1">
        <v>1865.1226</v>
      </c>
      <c r="D205" s="1">
        <v>1816.0713</v>
      </c>
      <c r="E205" s="1">
        <v>825.1642</v>
      </c>
      <c r="F205" s="1">
        <v>819.9832</v>
      </c>
      <c r="G205" s="1">
        <v>834.2392</v>
      </c>
      <c r="H205" s="1">
        <v>1950.0</v>
      </c>
      <c r="I205" s="1">
        <f t="shared" si="1"/>
        <v>1950.001562</v>
      </c>
      <c r="J205" s="1">
        <f t="shared" si="2"/>
        <v>5.71570924</v>
      </c>
      <c r="K205" s="1">
        <f t="shared" si="3"/>
        <v>0.6259295309</v>
      </c>
      <c r="L205" s="1">
        <f t="shared" si="4"/>
        <v>1913.532317</v>
      </c>
      <c r="M205" s="1">
        <v>1950.0</v>
      </c>
      <c r="N205" s="1">
        <v>1950.0</v>
      </c>
      <c r="O205" s="1">
        <v>1950.0</v>
      </c>
      <c r="P205" s="1">
        <v>1587.0613</v>
      </c>
      <c r="Q205" s="1">
        <v>1590.5272</v>
      </c>
      <c r="R205" s="1">
        <v>2.4046</v>
      </c>
      <c r="S205" s="1">
        <v>0.2068</v>
      </c>
      <c r="T205" s="1">
        <v>25.8792</v>
      </c>
      <c r="U205" s="1">
        <v>-999.0</v>
      </c>
      <c r="V205" s="1">
        <v>4409.4453</v>
      </c>
      <c r="X205" s="13">
        <v>1950.0</v>
      </c>
      <c r="Y205" s="1">
        <v>2334.1511</v>
      </c>
      <c r="Z205" s="1">
        <v>-999.0</v>
      </c>
      <c r="AA205" s="1">
        <v>-999.0</v>
      </c>
      <c r="AB205" s="1">
        <f t="shared" si="5"/>
        <v>-2157.263007</v>
      </c>
      <c r="AC205" s="1">
        <v>725.4902</v>
      </c>
      <c r="AD205" s="1">
        <v>0.0414</v>
      </c>
      <c r="AE205" s="1">
        <v>0.0414</v>
      </c>
      <c r="AF205" s="1">
        <v>0.0414</v>
      </c>
      <c r="AG205" s="1">
        <v>0.0272</v>
      </c>
      <c r="AH205" s="1">
        <v>-999.0</v>
      </c>
      <c r="AI205" s="1" t="str">
        <f t="shared" si="6"/>
        <v>#NUM!</v>
      </c>
      <c r="AJ205" s="1">
        <f t="shared" si="7"/>
        <v>0.4278149744</v>
      </c>
      <c r="AK205" s="1">
        <f t="shared" si="8"/>
        <v>0.5721850256</v>
      </c>
      <c r="AL205" s="1">
        <f t="shared" si="9"/>
        <v>0.4205042051</v>
      </c>
      <c r="AM205" s="1">
        <f t="shared" si="10"/>
        <v>0.5794957949</v>
      </c>
      <c r="AO205" s="1">
        <f t="shared" si="11"/>
        <v>-1764958.118</v>
      </c>
      <c r="AP205" s="1">
        <f t="shared" si="12"/>
        <v>-41.3586</v>
      </c>
      <c r="AQ205" s="1">
        <f t="shared" si="13"/>
        <v>-9.99</v>
      </c>
      <c r="AR205" s="1">
        <v>-999.0</v>
      </c>
      <c r="AT205" s="1">
        <f t="shared" si="14"/>
        <v>0.410354916</v>
      </c>
      <c r="AU205" s="1">
        <f t="shared" si="15"/>
        <v>-0.820709832</v>
      </c>
      <c r="AV205" s="1">
        <f t="shared" si="16"/>
        <v>-0.8936451799</v>
      </c>
      <c r="AW205" s="1">
        <f t="shared" si="17"/>
        <v>0.8156549744</v>
      </c>
      <c r="AX205" s="1">
        <f t="shared" si="21"/>
        <v>-4.305539532</v>
      </c>
      <c r="AY205" s="1" t="str">
        <f t="shared" si="18"/>
        <v>SUB-HORIZONTAL</v>
      </c>
      <c r="AZ205" s="1" t="str">
        <f t="shared" si="19"/>
        <v>2</v>
      </c>
      <c r="BA205" s="1">
        <f t="shared" si="20"/>
        <v>1.3057</v>
      </c>
    </row>
    <row r="206" ht="15.75" customHeight="1">
      <c r="A206" s="1">
        <v>5590.2987</v>
      </c>
      <c r="B206" s="1">
        <v>1950.0</v>
      </c>
      <c r="C206" s="1">
        <v>1936.0251</v>
      </c>
      <c r="D206" s="1">
        <v>1859.5331</v>
      </c>
      <c r="E206" s="1">
        <v>885.6428</v>
      </c>
      <c r="F206" s="1">
        <v>877.842</v>
      </c>
      <c r="G206" s="1">
        <v>902.5276</v>
      </c>
      <c r="H206" s="1">
        <v>1950.0</v>
      </c>
      <c r="I206" s="1">
        <f t="shared" si="1"/>
        <v>1950.001542</v>
      </c>
      <c r="J206" s="1">
        <f t="shared" si="2"/>
        <v>6.183580612</v>
      </c>
      <c r="K206" s="1">
        <f t="shared" si="3"/>
        <v>0.5917596321</v>
      </c>
      <c r="L206" s="1">
        <f t="shared" si="4"/>
        <v>1932.593033</v>
      </c>
      <c r="M206" s="1">
        <v>1950.0</v>
      </c>
      <c r="N206" s="1">
        <v>1950.0</v>
      </c>
      <c r="O206" s="1">
        <v>1950.0</v>
      </c>
      <c r="P206" s="1">
        <v>1556.6113</v>
      </c>
      <c r="Q206" s="1">
        <v>1602.6353</v>
      </c>
      <c r="R206" s="1">
        <v>2.4046</v>
      </c>
      <c r="S206" s="1">
        <v>0.2068</v>
      </c>
      <c r="T206" s="1">
        <v>25.8792</v>
      </c>
      <c r="U206" s="1">
        <v>-999.0</v>
      </c>
      <c r="V206" s="1">
        <v>4409.4453</v>
      </c>
      <c r="X206" s="13">
        <v>1950.0</v>
      </c>
      <c r="Y206" s="1">
        <v>2334.1511</v>
      </c>
      <c r="Z206" s="1">
        <v>-999.0</v>
      </c>
      <c r="AA206" s="1">
        <v>-999.0</v>
      </c>
      <c r="AB206" s="1">
        <f t="shared" si="5"/>
        <v>-2157.263007</v>
      </c>
      <c r="AC206" s="1">
        <v>725.4902</v>
      </c>
      <c r="AD206" s="1">
        <v>0.0414</v>
      </c>
      <c r="AE206" s="1">
        <v>0.0414</v>
      </c>
      <c r="AF206" s="1">
        <v>0.0414</v>
      </c>
      <c r="AG206" s="1">
        <v>0.0272</v>
      </c>
      <c r="AH206" s="1">
        <v>-999.0</v>
      </c>
      <c r="AI206" s="1" t="str">
        <f t="shared" si="6"/>
        <v>#NUM!</v>
      </c>
      <c r="AJ206" s="1">
        <f t="shared" si="7"/>
        <v>0.4628346667</v>
      </c>
      <c r="AK206" s="1">
        <f t="shared" si="8"/>
        <v>0.5371653333</v>
      </c>
      <c r="AL206" s="1">
        <f t="shared" si="9"/>
        <v>0.4501753846</v>
      </c>
      <c r="AM206" s="1">
        <f t="shared" si="10"/>
        <v>0.5498246154</v>
      </c>
      <c r="AO206" s="1">
        <f t="shared" si="11"/>
        <v>-1770994.024</v>
      </c>
      <c r="AP206" s="1">
        <f t="shared" si="12"/>
        <v>-41.3586</v>
      </c>
      <c r="AQ206" s="1">
        <f t="shared" si="13"/>
        <v>-9.99</v>
      </c>
      <c r="AR206" s="1">
        <v>-999.0</v>
      </c>
      <c r="AT206" s="1">
        <f t="shared" si="14"/>
        <v>0.3948829869</v>
      </c>
      <c r="AU206" s="1">
        <f t="shared" si="15"/>
        <v>-0.7897659738</v>
      </c>
      <c r="AV206" s="1">
        <f t="shared" si="16"/>
        <v>-0.8194704677</v>
      </c>
      <c r="AW206" s="1">
        <f t="shared" si="17"/>
        <v>0.8218642564</v>
      </c>
      <c r="AX206" s="1">
        <f t="shared" si="21"/>
        <v>-4.573919465</v>
      </c>
      <c r="AY206" s="1" t="str">
        <f t="shared" si="18"/>
        <v>SUB-HORIZONTAL</v>
      </c>
      <c r="AZ206" s="1" t="str">
        <f t="shared" si="19"/>
        <v>2</v>
      </c>
      <c r="BA206" s="1">
        <f t="shared" si="20"/>
        <v>1.3057</v>
      </c>
    </row>
    <row r="207" ht="15.75" customHeight="1">
      <c r="A207" s="1">
        <v>5590.3749</v>
      </c>
      <c r="B207" s="1">
        <v>1950.0</v>
      </c>
      <c r="C207" s="1">
        <v>1949.9952</v>
      </c>
      <c r="D207" s="1">
        <v>1891.0867</v>
      </c>
      <c r="E207" s="1">
        <v>985.3463</v>
      </c>
      <c r="F207" s="1">
        <v>973.3413</v>
      </c>
      <c r="G207" s="1">
        <v>981.9144</v>
      </c>
      <c r="H207" s="1">
        <v>1950.0</v>
      </c>
      <c r="I207" s="1">
        <f t="shared" si="1"/>
        <v>1950.001538</v>
      </c>
      <c r="J207" s="1">
        <f t="shared" si="2"/>
        <v>6.727491598</v>
      </c>
      <c r="K207" s="1">
        <f t="shared" si="3"/>
        <v>0.5946550361</v>
      </c>
      <c r="L207" s="1">
        <f t="shared" si="4"/>
        <v>1940.180317</v>
      </c>
      <c r="M207" s="1">
        <v>1950.0</v>
      </c>
      <c r="N207" s="1">
        <v>1950.0</v>
      </c>
      <c r="O207" s="1">
        <v>1950.0</v>
      </c>
      <c r="P207" s="1">
        <v>1532.7957</v>
      </c>
      <c r="Q207" s="1">
        <v>1609.6315</v>
      </c>
      <c r="R207" s="1">
        <v>2.4071</v>
      </c>
      <c r="S207" s="1">
        <v>0.2099</v>
      </c>
      <c r="T207" s="1">
        <v>23.3471</v>
      </c>
      <c r="U207" s="1">
        <v>5.7627</v>
      </c>
      <c r="V207" s="1">
        <v>4134.8296</v>
      </c>
      <c r="X207" s="13">
        <v>1950.0</v>
      </c>
      <c r="Y207" s="1">
        <v>2246.6812</v>
      </c>
      <c r="Z207" s="1">
        <v>0.112</v>
      </c>
      <c r="AA207" s="1">
        <v>2.04</v>
      </c>
      <c r="AB207" s="1">
        <f t="shared" si="5"/>
        <v>-1124.10688</v>
      </c>
      <c r="AC207" s="1">
        <v>735.3201</v>
      </c>
      <c r="AD207" s="1">
        <v>0.0378</v>
      </c>
      <c r="AE207" s="1">
        <v>0.0378</v>
      </c>
      <c r="AF207" s="1">
        <v>0.0378</v>
      </c>
      <c r="AG207" s="1">
        <v>0.027</v>
      </c>
      <c r="AH207" s="1">
        <v>5.7627</v>
      </c>
      <c r="AI207" s="1">
        <f t="shared" si="6"/>
        <v>7.017718764</v>
      </c>
      <c r="AJ207" s="1">
        <f t="shared" si="7"/>
        <v>0.5035458462</v>
      </c>
      <c r="AK207" s="1">
        <f t="shared" si="8"/>
        <v>0.4964541538</v>
      </c>
      <c r="AL207" s="1">
        <f t="shared" si="9"/>
        <v>0.4991493846</v>
      </c>
      <c r="AM207" s="1">
        <f t="shared" si="10"/>
        <v>0.5008506154</v>
      </c>
      <c r="AO207" s="1">
        <f t="shared" si="11"/>
        <v>3.171050673</v>
      </c>
      <c r="AP207" s="1">
        <f t="shared" si="12"/>
        <v>0.0042336</v>
      </c>
      <c r="AQ207" s="1">
        <f t="shared" si="13"/>
        <v>0.00112</v>
      </c>
      <c r="AR207" s="1">
        <v>0.112</v>
      </c>
      <c r="AT207" s="1">
        <f t="shared" si="14"/>
        <v>0.3860066562</v>
      </c>
      <c r="AU207" s="1">
        <f t="shared" si="15"/>
        <v>-0.7720133124</v>
      </c>
      <c r="AV207" s="1">
        <f t="shared" si="16"/>
        <v>-0.708913002</v>
      </c>
      <c r="AW207" s="1">
        <f t="shared" si="17"/>
        <v>0.8254520513</v>
      </c>
      <c r="AX207" s="1">
        <f t="shared" si="21"/>
        <v>-5.091758426</v>
      </c>
      <c r="AY207" s="1" t="str">
        <f t="shared" si="18"/>
        <v>SUB-HORIZONTAL</v>
      </c>
      <c r="AZ207" s="1" t="str">
        <f t="shared" si="19"/>
        <v>2</v>
      </c>
      <c r="BA207" s="1">
        <f t="shared" si="20"/>
        <v>1.3085</v>
      </c>
    </row>
    <row r="208" ht="15.75" customHeight="1">
      <c r="A208" s="1">
        <v>5590.4511</v>
      </c>
      <c r="B208" s="1">
        <v>1950.0</v>
      </c>
      <c r="C208" s="1">
        <v>1950.0</v>
      </c>
      <c r="D208" s="1">
        <v>1913.8477</v>
      </c>
      <c r="E208" s="1">
        <v>1110.5668</v>
      </c>
      <c r="F208" s="1">
        <v>1093.026</v>
      </c>
      <c r="G208" s="1">
        <v>1088.4886</v>
      </c>
      <c r="H208" s="1">
        <v>1950.0</v>
      </c>
      <c r="I208" s="1">
        <f t="shared" si="1"/>
        <v>1950.001538</v>
      </c>
      <c r="J208" s="1">
        <f t="shared" si="2"/>
        <v>7.457674428</v>
      </c>
      <c r="K208" s="1">
        <f t="shared" si="3"/>
        <v>0.5499047803</v>
      </c>
      <c r="L208" s="1">
        <f t="shared" si="4"/>
        <v>1943.974617</v>
      </c>
      <c r="M208" s="1">
        <v>1950.0</v>
      </c>
      <c r="N208" s="1">
        <v>1950.0</v>
      </c>
      <c r="O208" s="1">
        <v>1950.0</v>
      </c>
      <c r="P208" s="1">
        <v>1517.3173</v>
      </c>
      <c r="Q208" s="1">
        <v>1609.7235</v>
      </c>
      <c r="R208" s="1">
        <v>2.4071</v>
      </c>
      <c r="S208" s="1">
        <v>0.2099</v>
      </c>
      <c r="T208" s="1">
        <v>23.3471</v>
      </c>
      <c r="U208" s="1">
        <v>5.7627</v>
      </c>
      <c r="V208" s="1">
        <v>4134.8296</v>
      </c>
      <c r="X208" s="13">
        <v>1950.0</v>
      </c>
      <c r="Y208" s="1">
        <v>2246.6812</v>
      </c>
      <c r="Z208" s="1">
        <v>0.112</v>
      </c>
      <c r="AA208" s="1">
        <v>2.04</v>
      </c>
      <c r="AB208" s="1">
        <f t="shared" si="5"/>
        <v>-1124.10688</v>
      </c>
      <c r="AC208" s="1">
        <v>735.3201</v>
      </c>
      <c r="AD208" s="1">
        <v>0.0378</v>
      </c>
      <c r="AE208" s="1">
        <v>0.0378</v>
      </c>
      <c r="AF208" s="1">
        <v>0.0378</v>
      </c>
      <c r="AG208" s="1">
        <v>0.027</v>
      </c>
      <c r="AH208" s="1">
        <v>5.7627</v>
      </c>
      <c r="AI208" s="1">
        <f t="shared" si="6"/>
        <v>7.017718764</v>
      </c>
      <c r="AJ208" s="1">
        <f t="shared" si="7"/>
        <v>0.5581992821</v>
      </c>
      <c r="AK208" s="1">
        <f t="shared" si="8"/>
        <v>0.4418007179</v>
      </c>
      <c r="AL208" s="1">
        <f t="shared" si="9"/>
        <v>0.5605261538</v>
      </c>
      <c r="AM208" s="1">
        <f t="shared" si="10"/>
        <v>0.4394738462</v>
      </c>
      <c r="AO208" s="1">
        <f t="shared" si="11"/>
        <v>3.17113263</v>
      </c>
      <c r="AP208" s="1">
        <f t="shared" si="12"/>
        <v>0.0042336</v>
      </c>
      <c r="AQ208" s="1">
        <f t="shared" si="13"/>
        <v>0.00112</v>
      </c>
      <c r="AR208" s="1">
        <v>0.112</v>
      </c>
      <c r="AT208" s="1">
        <f t="shared" si="14"/>
        <v>0.3858902388</v>
      </c>
      <c r="AU208" s="1">
        <f t="shared" si="15"/>
        <v>-0.7717804775</v>
      </c>
      <c r="AV208" s="1">
        <f t="shared" si="16"/>
        <v>-0.5869959352</v>
      </c>
      <c r="AW208" s="1">
        <f t="shared" si="17"/>
        <v>0.8254992308</v>
      </c>
      <c r="AX208" s="1">
        <f t="shared" si="21"/>
        <v>-5.915567769</v>
      </c>
      <c r="AY208" s="1" t="str">
        <f t="shared" si="18"/>
        <v>SUB-HORIZONTAL</v>
      </c>
      <c r="AZ208" s="1" t="str">
        <f t="shared" si="19"/>
        <v>2</v>
      </c>
      <c r="BA208" s="1">
        <f t="shared" si="20"/>
        <v>1.3085</v>
      </c>
    </row>
    <row r="209" ht="15.75" customHeight="1">
      <c r="A209" s="1">
        <v>5590.5273</v>
      </c>
      <c r="B209" s="1">
        <v>1950.0</v>
      </c>
      <c r="C209" s="1">
        <v>1950.0</v>
      </c>
      <c r="D209" s="1">
        <v>1924.4808</v>
      </c>
      <c r="E209" s="1">
        <v>1236.5642</v>
      </c>
      <c r="F209" s="1">
        <v>1212.8204</v>
      </c>
      <c r="G209" s="1">
        <v>1215.4023</v>
      </c>
      <c r="H209" s="1">
        <v>1950.0</v>
      </c>
      <c r="I209" s="1">
        <f t="shared" si="1"/>
        <v>1950.001538</v>
      </c>
      <c r="J209" s="1">
        <f t="shared" si="2"/>
        <v>8.327211376</v>
      </c>
      <c r="K209" s="1">
        <f t="shared" si="3"/>
        <v>0.5429419686</v>
      </c>
      <c r="L209" s="1">
        <f t="shared" si="4"/>
        <v>1945.7468</v>
      </c>
      <c r="M209" s="1">
        <v>1950.0</v>
      </c>
      <c r="N209" s="1">
        <v>1950.0</v>
      </c>
      <c r="O209" s="1">
        <v>1950.0</v>
      </c>
      <c r="P209" s="1">
        <v>1510.4932</v>
      </c>
      <c r="Q209" s="1">
        <v>1601.7455</v>
      </c>
      <c r="R209" s="1">
        <v>2.4056</v>
      </c>
      <c r="S209" s="1">
        <v>0.208</v>
      </c>
      <c r="T209" s="1">
        <v>23.2509</v>
      </c>
      <c r="U209" s="1">
        <v>-999.0</v>
      </c>
      <c r="V209" s="1">
        <v>3956.5886</v>
      </c>
      <c r="X209" s="13">
        <v>1950.0</v>
      </c>
      <c r="Y209" s="1">
        <v>2192.2507</v>
      </c>
      <c r="Z209" s="1">
        <v>-999.0</v>
      </c>
      <c r="AA209" s="1">
        <v>-999.0</v>
      </c>
      <c r="AB209" s="1">
        <f t="shared" si="5"/>
        <v>-2156.027968</v>
      </c>
      <c r="AC209" s="1">
        <v>-999.0</v>
      </c>
      <c r="AD209" s="1">
        <v>0.0344</v>
      </c>
      <c r="AE209" s="1">
        <v>0.0344</v>
      </c>
      <c r="AF209" s="1">
        <v>0.0344</v>
      </c>
      <c r="AG209" s="1">
        <v>0.0272</v>
      </c>
      <c r="AH209" s="1">
        <v>-999.0</v>
      </c>
      <c r="AI209" s="1" t="str">
        <f t="shared" si="6"/>
        <v>#NUM!</v>
      </c>
      <c r="AJ209" s="1">
        <f t="shared" si="7"/>
        <v>0.6232832308</v>
      </c>
      <c r="AK209" s="1">
        <f t="shared" si="8"/>
        <v>0.3767167692</v>
      </c>
      <c r="AL209" s="1">
        <f t="shared" si="9"/>
        <v>0.6219591795</v>
      </c>
      <c r="AM209" s="1">
        <f t="shared" si="10"/>
        <v>0.3780408205</v>
      </c>
      <c r="AO209" s="1">
        <f t="shared" si="11"/>
        <v>-1770550.458</v>
      </c>
      <c r="AP209" s="1">
        <f t="shared" si="12"/>
        <v>-34.3656</v>
      </c>
      <c r="AQ209" s="1">
        <f t="shared" si="13"/>
        <v>-9.99</v>
      </c>
      <c r="AR209" s="1">
        <v>-999.0</v>
      </c>
      <c r="AT209" s="1">
        <f t="shared" si="14"/>
        <v>0.3960152162</v>
      </c>
      <c r="AU209" s="1">
        <f t="shared" si="15"/>
        <v>-0.7920304324</v>
      </c>
      <c r="AV209" s="1">
        <f t="shared" si="16"/>
        <v>-0.4793555457</v>
      </c>
      <c r="AW209" s="1">
        <f t="shared" si="17"/>
        <v>0.8214079487</v>
      </c>
      <c r="AX209" s="1">
        <f t="shared" si="21"/>
        <v>-7.024670305</v>
      </c>
      <c r="AY209" s="1" t="str">
        <f t="shared" si="18"/>
        <v>SUB-HORIZONTAL</v>
      </c>
      <c r="AZ209" s="1" t="str">
        <f t="shared" si="19"/>
        <v>2</v>
      </c>
      <c r="BA209" s="1">
        <f t="shared" si="20"/>
        <v>1.3068</v>
      </c>
    </row>
    <row r="210" ht="15.75" customHeight="1">
      <c r="A210" s="1">
        <v>5590.6035</v>
      </c>
      <c r="B210" s="1">
        <v>1950.0</v>
      </c>
      <c r="C210" s="1">
        <v>1950.0</v>
      </c>
      <c r="D210" s="1">
        <v>1915.113</v>
      </c>
      <c r="E210" s="1">
        <v>1320.7051</v>
      </c>
      <c r="F210" s="1">
        <v>1292.454</v>
      </c>
      <c r="G210" s="1">
        <v>1304.9255</v>
      </c>
      <c r="H210" s="1">
        <v>1950.0</v>
      </c>
      <c r="I210" s="1">
        <f t="shared" si="1"/>
        <v>1950.001538</v>
      </c>
      <c r="J210" s="1">
        <f t="shared" si="2"/>
        <v>8.940570927</v>
      </c>
      <c r="K210" s="1">
        <f t="shared" si="3"/>
        <v>0.5120763045</v>
      </c>
      <c r="L210" s="1">
        <f t="shared" si="4"/>
        <v>1944.1855</v>
      </c>
      <c r="M210" s="1">
        <v>1950.0</v>
      </c>
      <c r="N210" s="1">
        <v>1950.0</v>
      </c>
      <c r="O210" s="1">
        <v>1950.0</v>
      </c>
      <c r="P210" s="1">
        <v>1511.1105</v>
      </c>
      <c r="Q210" s="1">
        <v>1584.7389</v>
      </c>
      <c r="R210" s="1">
        <v>2.4056</v>
      </c>
      <c r="S210" s="1">
        <v>0.208</v>
      </c>
      <c r="T210" s="1">
        <v>23.2509</v>
      </c>
      <c r="U210" s="1">
        <v>-999.0</v>
      </c>
      <c r="V210" s="1">
        <v>3956.5886</v>
      </c>
      <c r="X210" s="13">
        <v>1950.0</v>
      </c>
      <c r="Y210" s="1">
        <v>2192.2507</v>
      </c>
      <c r="Z210" s="1">
        <v>-999.0</v>
      </c>
      <c r="AA210" s="1">
        <v>-999.0</v>
      </c>
      <c r="AB210" s="1">
        <f t="shared" si="5"/>
        <v>-2156.027968</v>
      </c>
      <c r="AC210" s="1">
        <v>-999.0</v>
      </c>
      <c r="AD210" s="1">
        <v>0.0344</v>
      </c>
      <c r="AE210" s="1">
        <v>0.0344</v>
      </c>
      <c r="AF210" s="1">
        <v>0.0344</v>
      </c>
      <c r="AG210" s="1">
        <v>0.0272</v>
      </c>
      <c r="AH210" s="1">
        <v>-999.0</v>
      </c>
      <c r="AI210" s="1" t="str">
        <f t="shared" si="6"/>
        <v>#NUM!</v>
      </c>
      <c r="AJ210" s="1">
        <f t="shared" si="7"/>
        <v>0.6691925641</v>
      </c>
      <c r="AK210" s="1">
        <f t="shared" si="8"/>
        <v>0.3308074359</v>
      </c>
      <c r="AL210" s="1">
        <f t="shared" si="9"/>
        <v>0.6627969231</v>
      </c>
      <c r="AM210" s="1">
        <f t="shared" si="10"/>
        <v>0.3372030769</v>
      </c>
      <c r="AO210" s="1">
        <f t="shared" si="11"/>
        <v>-1762072.642</v>
      </c>
      <c r="AP210" s="1">
        <f t="shared" si="12"/>
        <v>-34.3656</v>
      </c>
      <c r="AQ210" s="1">
        <f t="shared" si="13"/>
        <v>-9.99</v>
      </c>
      <c r="AR210" s="1">
        <v>-999.0</v>
      </c>
      <c r="AT210" s="1">
        <f t="shared" si="14"/>
        <v>0.417801279</v>
      </c>
      <c r="AU210" s="1">
        <f t="shared" si="15"/>
        <v>-0.835602558</v>
      </c>
      <c r="AV210" s="1">
        <f t="shared" si="16"/>
        <v>-0.4141916001</v>
      </c>
      <c r="AW210" s="1">
        <f t="shared" si="17"/>
        <v>0.8126866154</v>
      </c>
      <c r="AX210" s="1">
        <f t="shared" si="21"/>
        <v>-7.996326059</v>
      </c>
      <c r="AY210" s="1" t="str">
        <f t="shared" si="18"/>
        <v>SUB-HORIZONTAL</v>
      </c>
      <c r="AZ210" s="1" t="str">
        <f t="shared" si="19"/>
        <v>2</v>
      </c>
      <c r="BA210" s="1">
        <f t="shared" si="20"/>
        <v>1.3068</v>
      </c>
    </row>
    <row r="211" ht="15.75" customHeight="1">
      <c r="A211" s="1">
        <v>5590.6797</v>
      </c>
      <c r="B211" s="1">
        <v>1950.0</v>
      </c>
      <c r="C211" s="1">
        <v>1950.0</v>
      </c>
      <c r="D211" s="1">
        <v>1880.1492</v>
      </c>
      <c r="E211" s="1">
        <v>1326.4156</v>
      </c>
      <c r="F211" s="1">
        <v>1297.7416</v>
      </c>
      <c r="G211" s="1">
        <v>1314.1003</v>
      </c>
      <c r="H211" s="1">
        <v>1950.0</v>
      </c>
      <c r="I211" s="1">
        <f t="shared" si="1"/>
        <v>1950.001538</v>
      </c>
      <c r="J211" s="1">
        <f t="shared" si="2"/>
        <v>9.003431183</v>
      </c>
      <c r="K211" s="1">
        <f t="shared" si="3"/>
        <v>0.5192526732</v>
      </c>
      <c r="L211" s="1">
        <f t="shared" si="4"/>
        <v>1938.3582</v>
      </c>
      <c r="M211" s="1">
        <v>1950.0</v>
      </c>
      <c r="N211" s="1">
        <v>1950.0</v>
      </c>
      <c r="O211" s="1">
        <v>1950.0</v>
      </c>
      <c r="P211" s="1">
        <v>1516.7267</v>
      </c>
      <c r="Q211" s="1">
        <v>1558.7723</v>
      </c>
      <c r="R211" s="1">
        <v>2.4013</v>
      </c>
      <c r="S211" s="1">
        <v>0.2053</v>
      </c>
      <c r="T211" s="1">
        <v>24.9447</v>
      </c>
      <c r="U211" s="1">
        <v>5.7627</v>
      </c>
      <c r="V211" s="1">
        <v>4016.2864</v>
      </c>
      <c r="X211" s="13">
        <v>1950.0</v>
      </c>
      <c r="Y211" s="1">
        <v>2151.5974</v>
      </c>
      <c r="Z211" s="1">
        <v>0.112</v>
      </c>
      <c r="AA211" s="1">
        <v>0.16</v>
      </c>
      <c r="AB211" s="1">
        <f t="shared" si="5"/>
        <v>-1119.770543</v>
      </c>
      <c r="AC211" s="1">
        <v>751.8203</v>
      </c>
      <c r="AD211" s="1">
        <v>0.0336</v>
      </c>
      <c r="AE211" s="1">
        <v>0.0336</v>
      </c>
      <c r="AF211" s="1">
        <v>0.0336</v>
      </c>
      <c r="AG211" s="1">
        <v>0.0273</v>
      </c>
      <c r="AH211" s="1">
        <v>5.7627</v>
      </c>
      <c r="AI211" s="1">
        <f t="shared" si="6"/>
        <v>7.017718764</v>
      </c>
      <c r="AJ211" s="1">
        <f t="shared" si="7"/>
        <v>0.6738975897</v>
      </c>
      <c r="AK211" s="1">
        <f t="shared" si="8"/>
        <v>0.3261024103</v>
      </c>
      <c r="AL211" s="1">
        <f t="shared" si="9"/>
        <v>0.6655085128</v>
      </c>
      <c r="AM211" s="1">
        <f t="shared" si="10"/>
        <v>0.3344914872</v>
      </c>
      <c r="AO211" s="1">
        <f t="shared" si="11"/>
        <v>3.125743427</v>
      </c>
      <c r="AP211" s="1">
        <f t="shared" si="12"/>
        <v>0.0037632</v>
      </c>
      <c r="AQ211" s="1">
        <f t="shared" si="13"/>
        <v>0.00112</v>
      </c>
      <c r="AR211" s="1">
        <v>0.112</v>
      </c>
      <c r="AT211" s="1">
        <f t="shared" si="14"/>
        <v>0.4516153598</v>
      </c>
      <c r="AU211" s="1">
        <f t="shared" si="15"/>
        <v>-0.9032307197</v>
      </c>
      <c r="AV211" s="1">
        <f t="shared" si="16"/>
        <v>-0.4100230406</v>
      </c>
      <c r="AW211" s="1">
        <f t="shared" si="17"/>
        <v>0.7993704103</v>
      </c>
      <c r="AX211" s="1">
        <f t="shared" si="21"/>
        <v>-8.069553263</v>
      </c>
      <c r="AY211" s="1" t="str">
        <f t="shared" si="18"/>
        <v>SUB-HORIZONTAL</v>
      </c>
      <c r="AZ211" s="1" t="str">
        <f t="shared" si="19"/>
        <v>2</v>
      </c>
      <c r="BA211" s="1">
        <f t="shared" si="20"/>
        <v>1.3033</v>
      </c>
    </row>
    <row r="212" ht="15.75" customHeight="1">
      <c r="A212" s="1">
        <v>5590.7559</v>
      </c>
      <c r="B212" s="1">
        <v>1950.0</v>
      </c>
      <c r="C212" s="1">
        <v>1950.0</v>
      </c>
      <c r="D212" s="1">
        <v>1819.5481</v>
      </c>
      <c r="E212" s="1">
        <v>1251.3386</v>
      </c>
      <c r="F212" s="1">
        <v>1226.1686</v>
      </c>
      <c r="G212" s="1">
        <v>1237.2366</v>
      </c>
      <c r="H212" s="1">
        <v>1950.0</v>
      </c>
      <c r="I212" s="1">
        <f t="shared" si="1"/>
        <v>1950.001538</v>
      </c>
      <c r="J212" s="1">
        <f t="shared" si="2"/>
        <v>8.476806972</v>
      </c>
      <c r="K212" s="1">
        <f t="shared" si="3"/>
        <v>0.5454284288</v>
      </c>
      <c r="L212" s="1">
        <f t="shared" si="4"/>
        <v>1928.258017</v>
      </c>
      <c r="M212" s="1">
        <v>1950.0</v>
      </c>
      <c r="N212" s="1">
        <v>1950.0</v>
      </c>
      <c r="O212" s="1">
        <v>1950.0</v>
      </c>
      <c r="P212" s="1">
        <v>1524.9907</v>
      </c>
      <c r="Q212" s="1">
        <v>1525.7373</v>
      </c>
      <c r="R212" s="1">
        <v>2.4013</v>
      </c>
      <c r="S212" s="1">
        <v>0.2053</v>
      </c>
      <c r="T212" s="1">
        <v>24.9447</v>
      </c>
      <c r="U212" s="1">
        <v>5.7627</v>
      </c>
      <c r="V212" s="1">
        <v>4016.2864</v>
      </c>
      <c r="X212" s="13">
        <v>1950.0</v>
      </c>
      <c r="Y212" s="1">
        <v>2151.5974</v>
      </c>
      <c r="Z212" s="1">
        <v>0.112</v>
      </c>
      <c r="AA212" s="1">
        <v>0.16</v>
      </c>
      <c r="AB212" s="1">
        <f t="shared" si="5"/>
        <v>-1119.770543</v>
      </c>
      <c r="AC212" s="1">
        <v>751.8203</v>
      </c>
      <c r="AD212" s="1">
        <v>0.0336</v>
      </c>
      <c r="AE212" s="1">
        <v>0.0336</v>
      </c>
      <c r="AF212" s="1">
        <v>0.0336</v>
      </c>
      <c r="AG212" s="1">
        <v>0.0273</v>
      </c>
      <c r="AH212" s="1">
        <v>5.7627</v>
      </c>
      <c r="AI212" s="1">
        <f t="shared" si="6"/>
        <v>7.017718764</v>
      </c>
      <c r="AJ212" s="1">
        <f t="shared" si="7"/>
        <v>0.6344803077</v>
      </c>
      <c r="AK212" s="1">
        <f t="shared" si="8"/>
        <v>0.3655196923</v>
      </c>
      <c r="AL212" s="1">
        <f t="shared" si="9"/>
        <v>0.6288044103</v>
      </c>
      <c r="AM212" s="1">
        <f t="shared" si="10"/>
        <v>0.3711955897</v>
      </c>
      <c r="AO212" s="1">
        <f t="shared" si="11"/>
        <v>3.096314634</v>
      </c>
      <c r="AP212" s="1">
        <f t="shared" si="12"/>
        <v>0.0037632</v>
      </c>
      <c r="AQ212" s="1">
        <f t="shared" si="13"/>
        <v>0.00112</v>
      </c>
      <c r="AR212" s="1">
        <v>0.112</v>
      </c>
      <c r="AT212" s="1">
        <f t="shared" si="14"/>
        <v>0.4956424589</v>
      </c>
      <c r="AU212" s="1">
        <f t="shared" si="15"/>
        <v>-0.9912849177</v>
      </c>
      <c r="AV212" s="1">
        <f t="shared" si="16"/>
        <v>-0.4681068734</v>
      </c>
      <c r="AW212" s="1">
        <f t="shared" si="17"/>
        <v>0.7824293846</v>
      </c>
      <c r="AX212" s="1">
        <f t="shared" si="21"/>
        <v>-7.172074726</v>
      </c>
      <c r="AY212" s="1" t="str">
        <f t="shared" si="18"/>
        <v>SUB-HORIZONTAL</v>
      </c>
      <c r="AZ212" s="1" t="str">
        <f t="shared" si="19"/>
        <v>2</v>
      </c>
      <c r="BA212" s="1">
        <f t="shared" si="20"/>
        <v>1.3033</v>
      </c>
    </row>
    <row r="213" ht="15.75" customHeight="1">
      <c r="A213" s="1">
        <v>5590.8321</v>
      </c>
      <c r="B213" s="1">
        <v>1950.0</v>
      </c>
      <c r="C213" s="1">
        <v>1950.0</v>
      </c>
      <c r="D213" s="1">
        <v>1740.4194</v>
      </c>
      <c r="E213" s="1">
        <v>1129.5049</v>
      </c>
      <c r="F213" s="1">
        <v>1109.4283</v>
      </c>
      <c r="G213" s="1">
        <v>1117.7523</v>
      </c>
      <c r="H213" s="1">
        <v>1950.0</v>
      </c>
      <c r="I213" s="1">
        <f t="shared" si="1"/>
        <v>1950.001538</v>
      </c>
      <c r="J213" s="1">
        <f t="shared" si="2"/>
        <v>7.65817184</v>
      </c>
      <c r="K213" s="1">
        <f t="shared" si="3"/>
        <v>0.5705677764</v>
      </c>
      <c r="L213" s="1">
        <f t="shared" si="4"/>
        <v>1915.0699</v>
      </c>
      <c r="M213" s="1">
        <v>1950.0</v>
      </c>
      <c r="N213" s="1">
        <v>1950.0</v>
      </c>
      <c r="O213" s="1">
        <v>1950.0</v>
      </c>
      <c r="P213" s="1">
        <v>1534.454</v>
      </c>
      <c r="Q213" s="1">
        <v>1488.9043</v>
      </c>
      <c r="R213" s="1">
        <v>2.3972</v>
      </c>
      <c r="S213" s="1">
        <v>0.2113</v>
      </c>
      <c r="T213" s="1">
        <v>27.1748</v>
      </c>
      <c r="U213" s="1">
        <v>-999.0</v>
      </c>
      <c r="V213" s="1">
        <v>4266.4014</v>
      </c>
      <c r="X213" s="13">
        <v>1950.0</v>
      </c>
      <c r="Y213" s="1">
        <v>2133.0388</v>
      </c>
      <c r="Z213" s="1">
        <v>-999.0</v>
      </c>
      <c r="AA213" s="1">
        <v>-999.0</v>
      </c>
      <c r="AB213" s="1">
        <f t="shared" si="5"/>
        <v>-2159.190899</v>
      </c>
      <c r="AC213" s="1">
        <v>790.589</v>
      </c>
      <c r="AD213" s="1">
        <v>0.0351</v>
      </c>
      <c r="AE213" s="1">
        <v>0.0351</v>
      </c>
      <c r="AF213" s="1">
        <v>0.0351</v>
      </c>
      <c r="AG213" s="1">
        <v>0.0267</v>
      </c>
      <c r="AH213" s="1">
        <v>-999.0</v>
      </c>
      <c r="AI213" s="1" t="str">
        <f t="shared" si="6"/>
        <v>#NUM!</v>
      </c>
      <c r="AJ213" s="1">
        <f t="shared" si="7"/>
        <v>0.5732063077</v>
      </c>
      <c r="AK213" s="1">
        <f t="shared" si="8"/>
        <v>0.4267936923</v>
      </c>
      <c r="AL213" s="1">
        <f t="shared" si="9"/>
        <v>0.5689375897</v>
      </c>
      <c r="AM213" s="1">
        <f t="shared" si="10"/>
        <v>0.4310624103</v>
      </c>
      <c r="AO213" s="1">
        <f t="shared" si="11"/>
        <v>-1714298.95</v>
      </c>
      <c r="AP213" s="1">
        <f t="shared" si="12"/>
        <v>-35.0649</v>
      </c>
      <c r="AQ213" s="1">
        <f t="shared" si="13"/>
        <v>-9.99</v>
      </c>
      <c r="AR213" s="1">
        <v>-999.0</v>
      </c>
      <c r="AT213" s="1">
        <f t="shared" si="14"/>
        <v>0.5461484744</v>
      </c>
      <c r="AU213" s="1">
        <f t="shared" si="15"/>
        <v>-1.092296949</v>
      </c>
      <c r="AV213" s="1">
        <f t="shared" si="16"/>
        <v>-0.5714889514</v>
      </c>
      <c r="AW213" s="1">
        <f t="shared" si="17"/>
        <v>0.7635406667</v>
      </c>
      <c r="AX213" s="1">
        <f t="shared" si="21"/>
        <v>-6.047863287</v>
      </c>
      <c r="AY213" s="1" t="str">
        <f t="shared" si="18"/>
        <v>SUB-HORIZONTAL</v>
      </c>
      <c r="AZ213" s="1" t="str">
        <f t="shared" si="19"/>
        <v>2</v>
      </c>
      <c r="BA213" s="1">
        <f t="shared" si="20"/>
        <v>1.30425</v>
      </c>
    </row>
    <row r="214" ht="15.75" customHeight="1">
      <c r="A214" s="1">
        <v>5590.9083</v>
      </c>
      <c r="B214" s="1">
        <v>1950.0</v>
      </c>
      <c r="C214" s="1">
        <v>1950.0</v>
      </c>
      <c r="D214" s="1">
        <v>1656.9196</v>
      </c>
      <c r="E214" s="1">
        <v>1003.8104</v>
      </c>
      <c r="F214" s="1">
        <v>987.6544</v>
      </c>
      <c r="G214" s="1">
        <v>1008.1192</v>
      </c>
      <c r="H214" s="1">
        <v>1950.0</v>
      </c>
      <c r="I214" s="1">
        <f t="shared" si="1"/>
        <v>1950.001538</v>
      </c>
      <c r="J214" s="1">
        <f t="shared" si="2"/>
        <v>6.907031253</v>
      </c>
      <c r="K214" s="1">
        <f t="shared" si="3"/>
        <v>0.6154014624</v>
      </c>
      <c r="L214" s="1">
        <f t="shared" si="4"/>
        <v>1901.153267</v>
      </c>
      <c r="M214" s="1">
        <v>1950.0</v>
      </c>
      <c r="N214" s="1">
        <v>1950.0</v>
      </c>
      <c r="O214" s="1">
        <v>1950.0</v>
      </c>
      <c r="P214" s="1">
        <v>1544.5477</v>
      </c>
      <c r="Q214" s="1">
        <v>1451.3199</v>
      </c>
      <c r="R214" s="1">
        <v>2.3972</v>
      </c>
      <c r="S214" s="1">
        <v>0.2113</v>
      </c>
      <c r="T214" s="1">
        <v>27.1748</v>
      </c>
      <c r="U214" s="1">
        <v>-999.0</v>
      </c>
      <c r="V214" s="1">
        <v>4266.4014</v>
      </c>
      <c r="X214" s="13">
        <v>1950.0</v>
      </c>
      <c r="Y214" s="1">
        <v>2133.0388</v>
      </c>
      <c r="Z214" s="1">
        <v>-999.0</v>
      </c>
      <c r="AA214" s="1">
        <v>-999.0</v>
      </c>
      <c r="AB214" s="1">
        <f t="shared" si="5"/>
        <v>-2159.190899</v>
      </c>
      <c r="AC214" s="1">
        <v>790.589</v>
      </c>
      <c r="AD214" s="1">
        <v>0.0351</v>
      </c>
      <c r="AE214" s="1">
        <v>0.0351</v>
      </c>
      <c r="AF214" s="1">
        <v>0.0351</v>
      </c>
      <c r="AG214" s="1">
        <v>0.0267</v>
      </c>
      <c r="AH214" s="1">
        <v>-999.0</v>
      </c>
      <c r="AI214" s="1" t="str">
        <f t="shared" si="6"/>
        <v>#NUM!</v>
      </c>
      <c r="AJ214" s="1">
        <f t="shared" si="7"/>
        <v>0.5169842051</v>
      </c>
      <c r="AK214" s="1">
        <f t="shared" si="8"/>
        <v>0.4830157949</v>
      </c>
      <c r="AL214" s="1">
        <f t="shared" si="9"/>
        <v>0.5064894359</v>
      </c>
      <c r="AM214" s="1">
        <f t="shared" si="10"/>
        <v>0.4935105641</v>
      </c>
      <c r="AO214" s="1">
        <f t="shared" si="11"/>
        <v>-1695563.07</v>
      </c>
      <c r="AP214" s="1">
        <f t="shared" si="12"/>
        <v>-35.0649</v>
      </c>
      <c r="AQ214" s="1">
        <f t="shared" si="13"/>
        <v>-9.99</v>
      </c>
      <c r="AR214" s="1">
        <v>-999.0</v>
      </c>
      <c r="AT214" s="1">
        <f t="shared" si="14"/>
        <v>0.5993390944</v>
      </c>
      <c r="AU214" s="1">
        <f t="shared" si="15"/>
        <v>-1.198678189</v>
      </c>
      <c r="AV214" s="1">
        <f t="shared" si="16"/>
        <v>-0.6934437814</v>
      </c>
      <c r="AW214" s="1">
        <f t="shared" si="17"/>
        <v>0.7442666154</v>
      </c>
      <c r="AX214" s="1">
        <f t="shared" si="21"/>
        <v>-5.178849664</v>
      </c>
      <c r="AY214" s="1" t="str">
        <f t="shared" si="18"/>
        <v>SUB-HORIZONTAL</v>
      </c>
      <c r="AZ214" s="1" t="str">
        <f t="shared" si="19"/>
        <v>2</v>
      </c>
      <c r="BA214" s="1">
        <f t="shared" si="20"/>
        <v>1.30425</v>
      </c>
    </row>
    <row r="215" ht="15.75" customHeight="1">
      <c r="A215" s="1">
        <v>5590.9845</v>
      </c>
      <c r="B215" s="1">
        <v>1950.0</v>
      </c>
      <c r="C215" s="1">
        <v>1950.0</v>
      </c>
      <c r="D215" s="1">
        <v>1585.5039</v>
      </c>
      <c r="E215" s="1">
        <v>902.0233</v>
      </c>
      <c r="F215" s="1">
        <v>888.9702</v>
      </c>
      <c r="G215" s="1">
        <v>918.1921</v>
      </c>
      <c r="H215" s="1">
        <v>1950.0</v>
      </c>
      <c r="I215" s="1">
        <f t="shared" si="1"/>
        <v>1950.001538</v>
      </c>
      <c r="J215" s="1">
        <f t="shared" si="2"/>
        <v>6.290904419</v>
      </c>
      <c r="K215" s="1">
        <f t="shared" si="3"/>
        <v>0.6203619375</v>
      </c>
      <c r="L215" s="1">
        <f t="shared" si="4"/>
        <v>1889.25065</v>
      </c>
      <c r="M215" s="1">
        <v>1950.0</v>
      </c>
      <c r="N215" s="1">
        <v>1950.0</v>
      </c>
      <c r="O215" s="1">
        <v>1950.0</v>
      </c>
      <c r="P215" s="1">
        <v>1554.8464</v>
      </c>
      <c r="Q215" s="1">
        <v>1414.8179</v>
      </c>
      <c r="R215" s="1">
        <v>2.4013</v>
      </c>
      <c r="S215" s="1">
        <v>0.219</v>
      </c>
      <c r="T215" s="1">
        <v>28.3143</v>
      </c>
      <c r="U215" s="1">
        <v>14.6132</v>
      </c>
      <c r="V215" s="1">
        <v>4286.5493</v>
      </c>
      <c r="X215" s="13">
        <v>1950.0</v>
      </c>
      <c r="Y215" s="1">
        <v>2144.2495</v>
      </c>
      <c r="Z215" s="1">
        <v>0.035</v>
      </c>
      <c r="AA215" s="1">
        <v>0.1</v>
      </c>
      <c r="AB215" s="1">
        <f t="shared" si="5"/>
        <v>-1124.779291</v>
      </c>
      <c r="AC215" s="1">
        <v>788.0461</v>
      </c>
      <c r="AD215" s="1">
        <v>0.0381</v>
      </c>
      <c r="AE215" s="1">
        <v>0.0381</v>
      </c>
      <c r="AF215" s="1">
        <v>0.0381</v>
      </c>
      <c r="AG215" s="1">
        <v>0.0261</v>
      </c>
      <c r="AH215" s="1">
        <v>14.6132</v>
      </c>
      <c r="AI215" s="1">
        <f t="shared" si="6"/>
        <v>19.75965877</v>
      </c>
      <c r="AJ215" s="1">
        <f t="shared" si="7"/>
        <v>0.4708677436</v>
      </c>
      <c r="AK215" s="1">
        <f t="shared" si="8"/>
        <v>0.5291322564</v>
      </c>
      <c r="AL215" s="1">
        <f t="shared" si="9"/>
        <v>0.4558821538</v>
      </c>
      <c r="AM215" s="1">
        <f t="shared" si="10"/>
        <v>0.5441178462</v>
      </c>
      <c r="AO215" s="1">
        <f t="shared" si="11"/>
        <v>0.07746063919</v>
      </c>
      <c r="AP215" s="1">
        <f t="shared" si="12"/>
        <v>0.0013335</v>
      </c>
      <c r="AQ215" s="1">
        <f t="shared" si="13"/>
        <v>0.00035</v>
      </c>
      <c r="AR215" s="1">
        <v>0.035</v>
      </c>
      <c r="AT215" s="1">
        <f t="shared" si="14"/>
        <v>0.6527227496</v>
      </c>
      <c r="AU215" s="1">
        <f t="shared" si="15"/>
        <v>-1.305445499</v>
      </c>
      <c r="AV215" s="1">
        <f t="shared" si="16"/>
        <v>-0.8058731283</v>
      </c>
      <c r="AW215" s="1">
        <f t="shared" si="17"/>
        <v>0.725547641</v>
      </c>
      <c r="AX215" s="1">
        <f t="shared" si="21"/>
        <v>-4.629139085</v>
      </c>
      <c r="AY215" s="1" t="str">
        <f t="shared" si="18"/>
        <v>SUB-HORIZONTAL</v>
      </c>
      <c r="AZ215" s="1" t="str">
        <f t="shared" si="19"/>
        <v>2</v>
      </c>
      <c r="BA215" s="1">
        <f t="shared" si="20"/>
        <v>1.31015</v>
      </c>
    </row>
    <row r="216" ht="15.75" customHeight="1">
      <c r="A216" s="1">
        <v>5591.0607</v>
      </c>
      <c r="B216" s="1">
        <v>1950.0</v>
      </c>
      <c r="C216" s="1">
        <v>1930.8342</v>
      </c>
      <c r="D216" s="1">
        <v>1538.9988</v>
      </c>
      <c r="E216" s="1">
        <v>838.5915</v>
      </c>
      <c r="F216" s="1">
        <v>827.2674</v>
      </c>
      <c r="G216" s="1">
        <v>857.9943</v>
      </c>
      <c r="H216" s="1">
        <v>1950.0</v>
      </c>
      <c r="I216" s="1">
        <f t="shared" si="1"/>
        <v>1950.001544</v>
      </c>
      <c r="J216" s="1">
        <f t="shared" si="2"/>
        <v>5.878465012</v>
      </c>
      <c r="K216" s="1">
        <f t="shared" si="3"/>
        <v>0.6498110867</v>
      </c>
      <c r="L216" s="1">
        <f t="shared" si="4"/>
        <v>1878.3055</v>
      </c>
      <c r="M216" s="1">
        <v>1950.0</v>
      </c>
      <c r="N216" s="1">
        <v>1950.0</v>
      </c>
      <c r="O216" s="1">
        <v>1950.0</v>
      </c>
      <c r="P216" s="1">
        <v>1565.149</v>
      </c>
      <c r="Q216" s="1">
        <v>1379.801</v>
      </c>
      <c r="R216" s="1">
        <v>2.4013</v>
      </c>
      <c r="S216" s="1">
        <v>0.219</v>
      </c>
      <c r="T216" s="1">
        <v>28.3143</v>
      </c>
      <c r="U216" s="1">
        <v>14.6132</v>
      </c>
      <c r="V216" s="1">
        <v>4286.5493</v>
      </c>
      <c r="X216" s="13">
        <v>1950.0</v>
      </c>
      <c r="Y216" s="1">
        <v>2144.2495</v>
      </c>
      <c r="Z216" s="1">
        <v>0.035</v>
      </c>
      <c r="AA216" s="1">
        <v>0.1</v>
      </c>
      <c r="AB216" s="1">
        <f t="shared" si="5"/>
        <v>-1124.779291</v>
      </c>
      <c r="AC216" s="1">
        <v>788.0461</v>
      </c>
      <c r="AD216" s="1">
        <v>0.0381</v>
      </c>
      <c r="AE216" s="1">
        <v>0.0381</v>
      </c>
      <c r="AF216" s="1">
        <v>0.0381</v>
      </c>
      <c r="AG216" s="1">
        <v>0.0261</v>
      </c>
      <c r="AH216" s="1">
        <v>14.6132</v>
      </c>
      <c r="AI216" s="1">
        <f t="shared" si="6"/>
        <v>19.75965877</v>
      </c>
      <c r="AJ216" s="1">
        <f t="shared" si="7"/>
        <v>0.4399970769</v>
      </c>
      <c r="AK216" s="1">
        <f t="shared" si="8"/>
        <v>0.5600029231</v>
      </c>
      <c r="AL216" s="1">
        <f t="shared" si="9"/>
        <v>0.4242396923</v>
      </c>
      <c r="AM216" s="1">
        <f t="shared" si="10"/>
        <v>0.5757603077</v>
      </c>
      <c r="AO216" s="1">
        <f t="shared" si="11"/>
        <v>0.07665452381</v>
      </c>
      <c r="AP216" s="1">
        <f t="shared" si="12"/>
        <v>0.0013335</v>
      </c>
      <c r="AQ216" s="1">
        <f t="shared" si="13"/>
        <v>0.00035</v>
      </c>
      <c r="AR216" s="1">
        <v>0.035</v>
      </c>
      <c r="AT216" s="1">
        <f t="shared" si="14"/>
        <v>0.7056581364</v>
      </c>
      <c r="AU216" s="1">
        <f t="shared" si="15"/>
        <v>-1.411316273</v>
      </c>
      <c r="AV216" s="1">
        <f t="shared" si="16"/>
        <v>-0.8839670404</v>
      </c>
      <c r="AW216" s="1">
        <f t="shared" si="17"/>
        <v>0.7075902564</v>
      </c>
      <c r="AX216" s="1">
        <f t="shared" si="21"/>
        <v>-4.337698592</v>
      </c>
      <c r="AY216" s="1" t="str">
        <f t="shared" si="18"/>
        <v>SUB-HORIZONTAL</v>
      </c>
      <c r="AZ216" s="1" t="str">
        <f t="shared" si="19"/>
        <v>2</v>
      </c>
      <c r="BA216" s="1">
        <f t="shared" si="20"/>
        <v>1.31015</v>
      </c>
    </row>
    <row r="217" ht="15.75" customHeight="1">
      <c r="A217" s="1">
        <v>5591.1369</v>
      </c>
      <c r="B217" s="1">
        <v>1950.0</v>
      </c>
      <c r="C217" s="1">
        <v>1937.1624</v>
      </c>
      <c r="D217" s="1">
        <v>1532.5046</v>
      </c>
      <c r="E217" s="1">
        <v>817.3889</v>
      </c>
      <c r="F217" s="1">
        <v>806.3718</v>
      </c>
      <c r="G217" s="1">
        <v>841.0872</v>
      </c>
      <c r="H217" s="1">
        <v>1950.0</v>
      </c>
      <c r="I217" s="1">
        <f t="shared" si="1"/>
        <v>1950.001542</v>
      </c>
      <c r="J217" s="1">
        <f t="shared" si="2"/>
        <v>5.76262765</v>
      </c>
      <c r="K217" s="1">
        <f t="shared" si="3"/>
        <v>0.6308534077</v>
      </c>
      <c r="L217" s="1">
        <f t="shared" si="4"/>
        <v>1878.277833</v>
      </c>
      <c r="M217" s="1">
        <v>1950.0</v>
      </c>
      <c r="N217" s="1">
        <v>1950.0</v>
      </c>
      <c r="O217" s="1">
        <v>1950.0</v>
      </c>
      <c r="P217" s="1">
        <v>1575.286</v>
      </c>
      <c r="Q217" s="1">
        <v>1345.4731</v>
      </c>
      <c r="R217" s="1">
        <v>2.4134</v>
      </c>
      <c r="S217" s="1">
        <v>0.2164</v>
      </c>
      <c r="T217" s="1">
        <v>28.1246</v>
      </c>
      <c r="U217" s="1">
        <v>-999.0</v>
      </c>
      <c r="V217" s="1">
        <v>4223.8325</v>
      </c>
      <c r="X217" s="13">
        <v>1950.0</v>
      </c>
      <c r="Y217" s="1">
        <v>2159.3308</v>
      </c>
      <c r="Z217" s="1">
        <v>-999.0</v>
      </c>
      <c r="AA217" s="1">
        <v>-999.0</v>
      </c>
      <c r="AB217" s="1">
        <f t="shared" si="5"/>
        <v>-2170.484047</v>
      </c>
      <c r="AC217" s="1">
        <v>751.6587</v>
      </c>
      <c r="AD217" s="1">
        <v>0.0406</v>
      </c>
      <c r="AE217" s="1">
        <v>0.0406</v>
      </c>
      <c r="AF217" s="1">
        <v>0.0406</v>
      </c>
      <c r="AG217" s="1">
        <v>0.0266</v>
      </c>
      <c r="AH217" s="1">
        <v>-999.0</v>
      </c>
      <c r="AI217" s="1" t="str">
        <f t="shared" si="6"/>
        <v>#NUM!</v>
      </c>
      <c r="AJ217" s="1">
        <f t="shared" si="7"/>
        <v>0.4313267692</v>
      </c>
      <c r="AK217" s="1">
        <f t="shared" si="8"/>
        <v>0.5686732308</v>
      </c>
      <c r="AL217" s="1">
        <f t="shared" si="9"/>
        <v>0.413524</v>
      </c>
      <c r="AM217" s="1">
        <f t="shared" si="10"/>
        <v>0.586476</v>
      </c>
      <c r="AO217" s="1">
        <f t="shared" si="11"/>
        <v>-1642798.282</v>
      </c>
      <c r="AP217" s="1">
        <f t="shared" si="12"/>
        <v>-40.5594</v>
      </c>
      <c r="AQ217" s="1">
        <f t="shared" si="13"/>
        <v>-9.99</v>
      </c>
      <c r="AR217" s="1">
        <v>-999.0</v>
      </c>
      <c r="AT217" s="1">
        <f t="shared" si="14"/>
        <v>0.7593192236</v>
      </c>
      <c r="AU217" s="1">
        <f t="shared" si="15"/>
        <v>-1.518638447</v>
      </c>
      <c r="AV217" s="1">
        <f t="shared" si="16"/>
        <v>-0.9120105966</v>
      </c>
      <c r="AW217" s="1">
        <f t="shared" si="17"/>
        <v>0.6899862051</v>
      </c>
      <c r="AX217" s="1">
        <f t="shared" si="21"/>
        <v>-4.246621597</v>
      </c>
      <c r="AY217" s="1" t="str">
        <f t="shared" si="18"/>
        <v>SUB-HORIZONTAL</v>
      </c>
      <c r="AZ217" s="1" t="str">
        <f t="shared" si="19"/>
        <v>2</v>
      </c>
      <c r="BA217" s="1">
        <f t="shared" si="20"/>
        <v>1.3149</v>
      </c>
    </row>
    <row r="218" ht="15.75" customHeight="1">
      <c r="A218" s="1">
        <v>5591.2131</v>
      </c>
      <c r="B218" s="1">
        <v>1950.0</v>
      </c>
      <c r="C218" s="1">
        <v>1947.8735</v>
      </c>
      <c r="D218" s="1">
        <v>1556.4839</v>
      </c>
      <c r="E218" s="1">
        <v>836.246</v>
      </c>
      <c r="F218" s="1">
        <v>824.5303</v>
      </c>
      <c r="G218" s="1">
        <v>864.1273</v>
      </c>
      <c r="H218" s="1">
        <v>1950.0</v>
      </c>
      <c r="I218" s="1">
        <f t="shared" si="1"/>
        <v>1950.001539</v>
      </c>
      <c r="J218" s="1">
        <f t="shared" si="2"/>
        <v>5.920484668</v>
      </c>
      <c r="K218" s="1">
        <f t="shared" si="3"/>
        <v>0.6191167056</v>
      </c>
      <c r="L218" s="1">
        <f t="shared" si="4"/>
        <v>1884.059567</v>
      </c>
      <c r="M218" s="1">
        <v>1950.0</v>
      </c>
      <c r="N218" s="1">
        <v>1950.0</v>
      </c>
      <c r="O218" s="1">
        <v>1950.0</v>
      </c>
      <c r="P218" s="1">
        <v>1584.7119</v>
      </c>
      <c r="Q218" s="1">
        <v>1310.2855</v>
      </c>
      <c r="R218" s="1">
        <v>2.4134</v>
      </c>
      <c r="S218" s="1">
        <v>0.2164</v>
      </c>
      <c r="T218" s="1">
        <v>28.1246</v>
      </c>
      <c r="U218" s="1">
        <v>-999.0</v>
      </c>
      <c r="V218" s="1">
        <v>4223.8325</v>
      </c>
      <c r="X218" s="13">
        <v>1950.0</v>
      </c>
      <c r="Y218" s="1">
        <v>2159.3308</v>
      </c>
      <c r="Z218" s="1">
        <v>-999.0</v>
      </c>
      <c r="AA218" s="1">
        <v>-999.0</v>
      </c>
      <c r="AB218" s="1">
        <f t="shared" si="5"/>
        <v>-2170.484047</v>
      </c>
      <c r="AC218" s="1">
        <v>751.6587</v>
      </c>
      <c r="AD218" s="1">
        <v>0.0406</v>
      </c>
      <c r="AE218" s="1">
        <v>0.0406</v>
      </c>
      <c r="AF218" s="1">
        <v>0.0406</v>
      </c>
      <c r="AG218" s="1">
        <v>0.0266</v>
      </c>
      <c r="AH218" s="1">
        <v>-999.0</v>
      </c>
      <c r="AI218" s="1" t="str">
        <f t="shared" si="6"/>
        <v>#NUM!</v>
      </c>
      <c r="AJ218" s="1">
        <f t="shared" si="7"/>
        <v>0.4431422051</v>
      </c>
      <c r="AK218" s="1">
        <f t="shared" si="8"/>
        <v>0.5568577949</v>
      </c>
      <c r="AL218" s="1">
        <f t="shared" si="9"/>
        <v>0.4228360513</v>
      </c>
      <c r="AM218" s="1">
        <f t="shared" si="10"/>
        <v>0.5771639487</v>
      </c>
      <c r="AO218" s="1">
        <f t="shared" si="11"/>
        <v>-1625257.211</v>
      </c>
      <c r="AP218" s="1">
        <f t="shared" si="12"/>
        <v>-40.5594</v>
      </c>
      <c r="AQ218" s="1">
        <f t="shared" si="13"/>
        <v>-9.99</v>
      </c>
      <c r="AR218" s="1">
        <v>-999.0</v>
      </c>
      <c r="AT218" s="1">
        <f t="shared" si="14"/>
        <v>0.8162850547</v>
      </c>
      <c r="AU218" s="1">
        <f t="shared" si="15"/>
        <v>-1.632570109</v>
      </c>
      <c r="AV218" s="1">
        <f t="shared" si="16"/>
        <v>-0.8875916169</v>
      </c>
      <c r="AW218" s="1">
        <f t="shared" si="17"/>
        <v>0.6719412821</v>
      </c>
      <c r="AX218" s="1">
        <f t="shared" si="21"/>
        <v>-4.325562254</v>
      </c>
      <c r="AY218" s="1" t="str">
        <f t="shared" si="18"/>
        <v>SUB-HORIZONTAL</v>
      </c>
      <c r="AZ218" s="1" t="str">
        <f t="shared" si="19"/>
        <v>2</v>
      </c>
      <c r="BA218" s="1">
        <f t="shared" si="20"/>
        <v>1.3149</v>
      </c>
    </row>
    <row r="219" ht="15.75" customHeight="1">
      <c r="A219" s="1">
        <v>5591.2893</v>
      </c>
      <c r="B219" s="1">
        <v>1950.0</v>
      </c>
      <c r="C219" s="1">
        <v>1949.9994</v>
      </c>
      <c r="D219" s="1">
        <v>1596.9181</v>
      </c>
      <c r="E219" s="1">
        <v>886.445</v>
      </c>
      <c r="F219" s="1">
        <v>873.3846</v>
      </c>
      <c r="G219" s="1">
        <v>903.7708</v>
      </c>
      <c r="H219" s="1">
        <v>1950.0</v>
      </c>
      <c r="I219" s="1">
        <f t="shared" si="1"/>
        <v>1950.001538</v>
      </c>
      <c r="J219" s="1">
        <f t="shared" si="2"/>
        <v>6.192098277</v>
      </c>
      <c r="K219" s="1">
        <f t="shared" si="3"/>
        <v>0.5964388515</v>
      </c>
      <c r="L219" s="1">
        <f t="shared" si="4"/>
        <v>1891.152917</v>
      </c>
      <c r="M219" s="1">
        <v>1950.0</v>
      </c>
      <c r="N219" s="1">
        <v>1950.0</v>
      </c>
      <c r="O219" s="1">
        <v>1950.0</v>
      </c>
      <c r="P219" s="1">
        <v>1592.4838</v>
      </c>
      <c r="Q219" s="1">
        <v>1272.3885</v>
      </c>
      <c r="R219" s="1">
        <v>2.4231</v>
      </c>
      <c r="S219" s="1">
        <v>0.2072</v>
      </c>
      <c r="T219" s="1">
        <v>28.0619</v>
      </c>
      <c r="U219" s="1">
        <v>8.3931</v>
      </c>
      <c r="V219" s="1">
        <v>4186.8345</v>
      </c>
      <c r="X219" s="13">
        <v>1950.0</v>
      </c>
      <c r="Y219" s="1">
        <v>2153.3428</v>
      </c>
      <c r="Z219" s="1">
        <v>0.07</v>
      </c>
      <c r="AA219" s="1">
        <v>0.01</v>
      </c>
      <c r="AB219" s="1">
        <f t="shared" si="5"/>
        <v>-1130.142211</v>
      </c>
      <c r="AC219" s="1">
        <v>-999.0</v>
      </c>
      <c r="AD219" s="1">
        <v>0.0409</v>
      </c>
      <c r="AE219" s="1">
        <v>0.0409</v>
      </c>
      <c r="AF219" s="1">
        <v>0.0409</v>
      </c>
      <c r="AG219" s="1">
        <v>0.0276</v>
      </c>
      <c r="AH219" s="1">
        <v>8.3931</v>
      </c>
      <c r="AI219" s="1">
        <f t="shared" si="6"/>
        <v>10.66259085</v>
      </c>
      <c r="AJ219" s="1">
        <f t="shared" si="7"/>
        <v>0.4634722051</v>
      </c>
      <c r="AK219" s="1">
        <f t="shared" si="8"/>
        <v>0.5365277949</v>
      </c>
      <c r="AL219" s="1">
        <f t="shared" si="9"/>
        <v>0.4478895385</v>
      </c>
      <c r="AM219" s="1">
        <f t="shared" si="10"/>
        <v>0.5521104615</v>
      </c>
      <c r="AO219" s="1">
        <f t="shared" si="11"/>
        <v>0.6389636117</v>
      </c>
      <c r="AP219" s="1">
        <f t="shared" si="12"/>
        <v>0.002863</v>
      </c>
      <c r="AQ219" s="1">
        <f t="shared" si="13"/>
        <v>0.0007</v>
      </c>
      <c r="AR219" s="1">
        <v>0.07</v>
      </c>
      <c r="AT219" s="1">
        <f t="shared" si="14"/>
        <v>0.8800448958</v>
      </c>
      <c r="AU219" s="1">
        <f t="shared" si="15"/>
        <v>-1.760089792</v>
      </c>
      <c r="AV219" s="1">
        <f t="shared" si="16"/>
        <v>-0.8249744855</v>
      </c>
      <c r="AW219" s="1">
        <f t="shared" si="17"/>
        <v>0.6525069231</v>
      </c>
      <c r="AX219" s="1">
        <f t="shared" si="21"/>
        <v>-4.552143963</v>
      </c>
      <c r="AY219" s="1" t="str">
        <f t="shared" si="18"/>
        <v>SUB-HORIZONTAL</v>
      </c>
      <c r="AZ219" s="1" t="str">
        <f t="shared" si="19"/>
        <v>2</v>
      </c>
      <c r="BA219" s="1">
        <f t="shared" si="20"/>
        <v>1.31515</v>
      </c>
    </row>
    <row r="220" ht="15.75" customHeight="1">
      <c r="A220" s="1">
        <v>5591.3655</v>
      </c>
      <c r="B220" s="1">
        <v>1950.0</v>
      </c>
      <c r="C220" s="1">
        <v>1950.0</v>
      </c>
      <c r="D220" s="1">
        <v>1633.1334</v>
      </c>
      <c r="E220" s="1">
        <v>949.443</v>
      </c>
      <c r="F220" s="1">
        <v>934.9019</v>
      </c>
      <c r="G220" s="1">
        <v>954.3773</v>
      </c>
      <c r="H220" s="1">
        <v>1950.0</v>
      </c>
      <c r="I220" s="1">
        <f t="shared" si="1"/>
        <v>1950.001538</v>
      </c>
      <c r="J220" s="1">
        <f t="shared" si="2"/>
        <v>6.53882382</v>
      </c>
      <c r="K220" s="1">
        <f t="shared" si="3"/>
        <v>0.572777056</v>
      </c>
      <c r="L220" s="1">
        <f t="shared" si="4"/>
        <v>1897.1889</v>
      </c>
      <c r="M220" s="1">
        <v>1950.0</v>
      </c>
      <c r="N220" s="1">
        <v>1950.0</v>
      </c>
      <c r="O220" s="1">
        <v>1950.0</v>
      </c>
      <c r="P220" s="1">
        <v>1597.4994</v>
      </c>
      <c r="Q220" s="1">
        <v>1230.6078</v>
      </c>
      <c r="R220" s="1">
        <v>2.4231</v>
      </c>
      <c r="S220" s="1">
        <v>0.2072</v>
      </c>
      <c r="T220" s="1">
        <v>28.0619</v>
      </c>
      <c r="U220" s="1">
        <v>8.3931</v>
      </c>
      <c r="V220" s="1">
        <v>4186.8345</v>
      </c>
      <c r="X220" s="13">
        <v>1950.0</v>
      </c>
      <c r="Y220" s="1">
        <v>2153.3428</v>
      </c>
      <c r="Z220" s="1">
        <v>0.07</v>
      </c>
      <c r="AA220" s="1">
        <v>0.01</v>
      </c>
      <c r="AB220" s="1">
        <f t="shared" si="5"/>
        <v>-1130.142211</v>
      </c>
      <c r="AC220" s="1">
        <v>-999.0</v>
      </c>
      <c r="AD220" s="1">
        <v>0.0409</v>
      </c>
      <c r="AE220" s="1">
        <v>0.0409</v>
      </c>
      <c r="AF220" s="1">
        <v>0.0409</v>
      </c>
      <c r="AG220" s="1">
        <v>0.0276</v>
      </c>
      <c r="AH220" s="1">
        <v>8.3931</v>
      </c>
      <c r="AI220" s="1">
        <f t="shared" si="6"/>
        <v>10.66259085</v>
      </c>
      <c r="AJ220" s="1">
        <f t="shared" si="7"/>
        <v>0.4894242564</v>
      </c>
      <c r="AK220" s="1">
        <f t="shared" si="8"/>
        <v>0.5105757436</v>
      </c>
      <c r="AL220" s="1">
        <f t="shared" si="9"/>
        <v>0.4794368718</v>
      </c>
      <c r="AM220" s="1">
        <f t="shared" si="10"/>
        <v>0.5205631282</v>
      </c>
      <c r="AO220" s="1">
        <f t="shared" si="11"/>
        <v>0.630678966</v>
      </c>
      <c r="AP220" s="1">
        <f t="shared" si="12"/>
        <v>0.002863</v>
      </c>
      <c r="AQ220" s="1">
        <f t="shared" si="13"/>
        <v>0.0007</v>
      </c>
      <c r="AR220" s="1">
        <v>0.07</v>
      </c>
      <c r="AT220" s="1">
        <f t="shared" si="14"/>
        <v>0.9535029106</v>
      </c>
      <c r="AU220" s="1">
        <f t="shared" si="15"/>
        <v>-1.907005821</v>
      </c>
      <c r="AV220" s="1">
        <f t="shared" si="16"/>
        <v>-0.7518092901</v>
      </c>
      <c r="AW220" s="1">
        <f t="shared" si="17"/>
        <v>0.6310809231</v>
      </c>
      <c r="AX220" s="1">
        <f t="shared" si="21"/>
        <v>-4.870799339</v>
      </c>
      <c r="AY220" s="1" t="str">
        <f t="shared" si="18"/>
        <v>SUB-HORIZONTAL</v>
      </c>
      <c r="AZ220" s="1" t="str">
        <f t="shared" si="19"/>
        <v>2</v>
      </c>
      <c r="BA220" s="1">
        <f t="shared" si="20"/>
        <v>1.31515</v>
      </c>
    </row>
    <row r="221" ht="15.75" customHeight="1">
      <c r="A221" s="1">
        <v>5591.4417</v>
      </c>
      <c r="B221" s="1">
        <v>1950.0</v>
      </c>
      <c r="C221" s="1">
        <v>1950.0</v>
      </c>
      <c r="D221" s="1">
        <v>1642.5763</v>
      </c>
      <c r="E221" s="1">
        <v>997.1362</v>
      </c>
      <c r="F221" s="1">
        <v>981.8483</v>
      </c>
      <c r="G221" s="1">
        <v>996.5032</v>
      </c>
      <c r="H221" s="1">
        <v>1950.0</v>
      </c>
      <c r="I221" s="1">
        <f t="shared" si="1"/>
        <v>1950.001538</v>
      </c>
      <c r="J221" s="1">
        <f t="shared" si="2"/>
        <v>6.827445351</v>
      </c>
      <c r="K221" s="1">
        <f t="shared" si="3"/>
        <v>0.5615157143</v>
      </c>
      <c r="L221" s="1">
        <f t="shared" si="4"/>
        <v>1898.762717</v>
      </c>
      <c r="M221" s="1">
        <v>1950.0</v>
      </c>
      <c r="N221" s="1">
        <v>1950.0</v>
      </c>
      <c r="O221" s="1">
        <v>1950.0</v>
      </c>
      <c r="P221" s="1">
        <v>1599.36</v>
      </c>
      <c r="Q221" s="1">
        <v>1185.2854</v>
      </c>
      <c r="R221" s="1">
        <v>2.4224</v>
      </c>
      <c r="S221" s="1">
        <v>0.1987</v>
      </c>
      <c r="T221" s="1">
        <v>27.342</v>
      </c>
      <c r="U221" s="1">
        <v>-999.0</v>
      </c>
      <c r="V221" s="1">
        <v>4214.1167</v>
      </c>
      <c r="X221" s="13">
        <v>1950.0</v>
      </c>
      <c r="Y221" s="1">
        <v>2138.605</v>
      </c>
      <c r="Z221" s="1">
        <v>-999.0</v>
      </c>
      <c r="AA221" s="1">
        <v>-999.0</v>
      </c>
      <c r="AB221" s="1">
        <f t="shared" si="5"/>
        <v>-2159.261021</v>
      </c>
      <c r="AC221" s="1">
        <v>688.3954</v>
      </c>
      <c r="AD221" s="1">
        <v>0.0402</v>
      </c>
      <c r="AE221" s="1">
        <v>0.0402</v>
      </c>
      <c r="AF221" s="1">
        <v>0.0402</v>
      </c>
      <c r="AG221" s="1">
        <v>0.0284</v>
      </c>
      <c r="AH221" s="1">
        <v>-999.0</v>
      </c>
      <c r="AI221" s="1" t="str">
        <f t="shared" si="6"/>
        <v>#NUM!</v>
      </c>
      <c r="AJ221" s="1">
        <f t="shared" si="7"/>
        <v>0.5110272821</v>
      </c>
      <c r="AK221" s="1">
        <f t="shared" si="8"/>
        <v>0.4889727179</v>
      </c>
      <c r="AL221" s="1">
        <f t="shared" si="9"/>
        <v>0.5035119487</v>
      </c>
      <c r="AM221" s="1">
        <f t="shared" si="10"/>
        <v>0.4964880513</v>
      </c>
      <c r="AO221" s="1">
        <f t="shared" si="11"/>
        <v>-1562944.473</v>
      </c>
      <c r="AP221" s="1">
        <f t="shared" si="12"/>
        <v>-40.1598</v>
      </c>
      <c r="AQ221" s="1">
        <f t="shared" si="13"/>
        <v>-9.99</v>
      </c>
      <c r="AR221" s="1">
        <v>-999.0</v>
      </c>
      <c r="AT221" s="1">
        <f t="shared" si="14"/>
        <v>1.037335683</v>
      </c>
      <c r="AU221" s="1">
        <f t="shared" si="15"/>
        <v>-2.074671366</v>
      </c>
      <c r="AV221" s="1">
        <f t="shared" si="16"/>
        <v>-0.69968717</v>
      </c>
      <c r="AW221" s="1">
        <f t="shared" si="17"/>
        <v>0.6078386667</v>
      </c>
      <c r="AX221" s="1">
        <f t="shared" si="21"/>
        <v>-5.143190514</v>
      </c>
      <c r="AY221" s="1" t="str">
        <f t="shared" si="18"/>
        <v>SUB-HORIZONTAL</v>
      </c>
      <c r="AZ221" s="1" t="str">
        <f t="shared" si="19"/>
        <v>2</v>
      </c>
      <c r="BA221" s="1">
        <f t="shared" si="20"/>
        <v>1.31055</v>
      </c>
    </row>
    <row r="222" ht="15.75" customHeight="1">
      <c r="A222" s="1">
        <v>5591.5179</v>
      </c>
      <c r="B222" s="1">
        <v>1950.0</v>
      </c>
      <c r="C222" s="1">
        <v>1950.0</v>
      </c>
      <c r="D222" s="1">
        <v>1614.7776</v>
      </c>
      <c r="E222" s="1">
        <v>1004.5203</v>
      </c>
      <c r="F222" s="1">
        <v>989.8583</v>
      </c>
      <c r="G222" s="1">
        <v>994.1244</v>
      </c>
      <c r="H222" s="1">
        <v>1950.0</v>
      </c>
      <c r="I222" s="1">
        <f t="shared" si="1"/>
        <v>1950.001538</v>
      </c>
      <c r="J222" s="1">
        <f t="shared" si="2"/>
        <v>6.811147233</v>
      </c>
      <c r="K222" s="1">
        <f t="shared" si="3"/>
        <v>0.5625536786</v>
      </c>
      <c r="L222" s="1">
        <f t="shared" si="4"/>
        <v>1894.1296</v>
      </c>
      <c r="M222" s="1">
        <v>1950.0</v>
      </c>
      <c r="N222" s="1">
        <v>1950.0</v>
      </c>
      <c r="O222" s="1">
        <v>1950.0</v>
      </c>
      <c r="P222" s="1">
        <v>1598.1243</v>
      </c>
      <c r="Q222" s="1">
        <v>1138.2717</v>
      </c>
      <c r="R222" s="1">
        <v>2.4224</v>
      </c>
      <c r="S222" s="1">
        <v>0.1987</v>
      </c>
      <c r="T222" s="1">
        <v>27.342</v>
      </c>
      <c r="U222" s="1">
        <v>-999.0</v>
      </c>
      <c r="V222" s="1">
        <v>4214.1167</v>
      </c>
      <c r="X222" s="13">
        <v>1950.0</v>
      </c>
      <c r="Y222" s="1">
        <v>2138.605</v>
      </c>
      <c r="Z222" s="1">
        <v>-999.0</v>
      </c>
      <c r="AA222" s="1">
        <v>-999.0</v>
      </c>
      <c r="AB222" s="1">
        <f t="shared" si="5"/>
        <v>-2159.261021</v>
      </c>
      <c r="AC222" s="1">
        <v>688.3954</v>
      </c>
      <c r="AD222" s="1">
        <v>0.0402</v>
      </c>
      <c r="AE222" s="1">
        <v>0.0402</v>
      </c>
      <c r="AF222" s="1">
        <v>0.0402</v>
      </c>
      <c r="AG222" s="1">
        <v>0.0284</v>
      </c>
      <c r="AH222" s="1">
        <v>-999.0</v>
      </c>
      <c r="AI222" s="1" t="str">
        <f t="shared" si="6"/>
        <v>#NUM!</v>
      </c>
      <c r="AJ222" s="1">
        <f t="shared" si="7"/>
        <v>0.5098073846</v>
      </c>
      <c r="AK222" s="1">
        <f t="shared" si="8"/>
        <v>0.4901926154</v>
      </c>
      <c r="AL222" s="1">
        <f t="shared" si="9"/>
        <v>0.507619641</v>
      </c>
      <c r="AM222" s="1">
        <f t="shared" si="10"/>
        <v>0.492380359</v>
      </c>
      <c r="AO222" s="1">
        <f t="shared" si="11"/>
        <v>-1539508.073</v>
      </c>
      <c r="AP222" s="1">
        <f t="shared" si="12"/>
        <v>-40.1598</v>
      </c>
      <c r="AQ222" s="1">
        <f t="shared" si="13"/>
        <v>-9.99</v>
      </c>
      <c r="AR222" s="1">
        <v>-999.0</v>
      </c>
      <c r="AT222" s="1">
        <f t="shared" si="14"/>
        <v>1.129395345</v>
      </c>
      <c r="AU222" s="1">
        <f t="shared" si="15"/>
        <v>-2.258790691</v>
      </c>
      <c r="AV222" s="1">
        <f t="shared" si="16"/>
        <v>-0.6910850717</v>
      </c>
      <c r="AW222" s="1">
        <f t="shared" si="17"/>
        <v>0.5837290769</v>
      </c>
      <c r="AX222" s="1">
        <f t="shared" si="21"/>
        <v>-5.192505535</v>
      </c>
      <c r="AY222" s="1" t="str">
        <f t="shared" si="18"/>
        <v>SUB-HORIZONTAL</v>
      </c>
      <c r="AZ222" s="1" t="str">
        <f t="shared" si="19"/>
        <v>2</v>
      </c>
      <c r="BA222" s="1">
        <f t="shared" si="20"/>
        <v>1.31055</v>
      </c>
    </row>
    <row r="223" ht="15.75" customHeight="1">
      <c r="A223" s="1">
        <v>5591.5941</v>
      </c>
      <c r="B223" s="1">
        <v>1950.0</v>
      </c>
      <c r="C223" s="1">
        <v>1950.0</v>
      </c>
      <c r="D223" s="1">
        <v>1557.5497</v>
      </c>
      <c r="E223" s="1">
        <v>969.0275</v>
      </c>
      <c r="F223" s="1">
        <v>956.2106</v>
      </c>
      <c r="G223" s="1">
        <v>957.9568</v>
      </c>
      <c r="H223" s="1">
        <v>1950.0</v>
      </c>
      <c r="I223" s="1">
        <f t="shared" si="1"/>
        <v>1950.001538</v>
      </c>
      <c r="J223" s="1">
        <f t="shared" si="2"/>
        <v>6.563348418</v>
      </c>
      <c r="K223" s="1">
        <f t="shared" si="3"/>
        <v>0.5829914684</v>
      </c>
      <c r="L223" s="1">
        <f t="shared" si="4"/>
        <v>1884.591617</v>
      </c>
      <c r="M223" s="1">
        <v>1950.0</v>
      </c>
      <c r="N223" s="1">
        <v>1950.0</v>
      </c>
      <c r="O223" s="1">
        <v>1950.0</v>
      </c>
      <c r="P223" s="1">
        <v>1594.318</v>
      </c>
      <c r="Q223" s="1">
        <v>1092.6149</v>
      </c>
      <c r="R223" s="1">
        <v>2.4097</v>
      </c>
      <c r="S223" s="1">
        <v>0.2013</v>
      </c>
      <c r="T223" s="1">
        <v>27.4116</v>
      </c>
      <c r="U223" s="1">
        <v>7.9424</v>
      </c>
      <c r="V223" s="1">
        <v>4270.1987</v>
      </c>
      <c r="X223" s="13">
        <v>1950.0</v>
      </c>
      <c r="Y223" s="1">
        <v>2143.063</v>
      </c>
      <c r="Z223" s="1">
        <v>0.075</v>
      </c>
      <c r="AA223" s="1">
        <v>0.1</v>
      </c>
      <c r="AB223" s="1">
        <f t="shared" si="5"/>
        <v>-1120.069587</v>
      </c>
      <c r="AC223" s="1">
        <v>678.9465</v>
      </c>
      <c r="AD223" s="1">
        <v>0.0398</v>
      </c>
      <c r="AE223" s="1">
        <v>0.0398</v>
      </c>
      <c r="AF223" s="1">
        <v>0.0398</v>
      </c>
      <c r="AG223" s="1">
        <v>0.0279</v>
      </c>
      <c r="AH223" s="1">
        <v>7.9424</v>
      </c>
      <c r="AI223" s="1">
        <f t="shared" si="6"/>
        <v>10.02756476</v>
      </c>
      <c r="AJ223" s="1">
        <f t="shared" si="7"/>
        <v>0.4912598974</v>
      </c>
      <c r="AK223" s="1">
        <f t="shared" si="8"/>
        <v>0.5087401026</v>
      </c>
      <c r="AL223" s="1">
        <f t="shared" si="9"/>
        <v>0.4903644103</v>
      </c>
      <c r="AM223" s="1">
        <f t="shared" si="10"/>
        <v>0.5096355897</v>
      </c>
      <c r="AO223" s="1">
        <f t="shared" si="11"/>
        <v>0.750096807</v>
      </c>
      <c r="AP223" s="1">
        <f t="shared" si="12"/>
        <v>0.002985</v>
      </c>
      <c r="AQ223" s="1">
        <f t="shared" si="13"/>
        <v>0.00075</v>
      </c>
      <c r="AR223" s="1">
        <v>0.075</v>
      </c>
      <c r="AT223" s="1">
        <f t="shared" si="14"/>
        <v>1.224394875</v>
      </c>
      <c r="AU223" s="1">
        <f t="shared" si="15"/>
        <v>-2.44878975</v>
      </c>
      <c r="AV223" s="1">
        <f t="shared" si="16"/>
        <v>-0.7277802697</v>
      </c>
      <c r="AW223" s="1">
        <f t="shared" si="17"/>
        <v>0.5603153333</v>
      </c>
      <c r="AX223" s="1">
        <f t="shared" si="21"/>
        <v>-4.99103389</v>
      </c>
      <c r="AY223" s="1" t="str">
        <f t="shared" si="18"/>
        <v>SUB-HORIZONTAL</v>
      </c>
      <c r="AZ223" s="1" t="str">
        <f t="shared" si="19"/>
        <v>2</v>
      </c>
      <c r="BA223" s="1">
        <f t="shared" si="20"/>
        <v>1.3055</v>
      </c>
    </row>
    <row r="224" ht="15.75" customHeight="1">
      <c r="A224" s="1">
        <v>5591.6703</v>
      </c>
      <c r="B224" s="1">
        <v>1950.0</v>
      </c>
      <c r="C224" s="1">
        <v>1950.0</v>
      </c>
      <c r="D224" s="1">
        <v>1490.6779</v>
      </c>
      <c r="E224" s="1">
        <v>909.8393</v>
      </c>
      <c r="F224" s="1">
        <v>899.3591</v>
      </c>
      <c r="G224" s="1">
        <v>906.6197</v>
      </c>
      <c r="H224" s="1">
        <v>1950.0</v>
      </c>
      <c r="I224" s="1">
        <f t="shared" si="1"/>
        <v>1950.001538</v>
      </c>
      <c r="J224" s="1">
        <f t="shared" si="2"/>
        <v>6.21161724</v>
      </c>
      <c r="K224" s="1">
        <f t="shared" si="3"/>
        <v>0.6069122413</v>
      </c>
      <c r="L224" s="1">
        <f t="shared" si="4"/>
        <v>1873.446317</v>
      </c>
      <c r="M224" s="1">
        <v>1950.0</v>
      </c>
      <c r="N224" s="1">
        <v>1950.0</v>
      </c>
      <c r="O224" s="1">
        <v>1950.0</v>
      </c>
      <c r="P224" s="1">
        <v>1590.0054</v>
      </c>
      <c r="Q224" s="1">
        <v>1052.2617</v>
      </c>
      <c r="R224" s="1">
        <v>2.4097</v>
      </c>
      <c r="S224" s="1">
        <v>0.2013</v>
      </c>
      <c r="T224" s="1">
        <v>27.4116</v>
      </c>
      <c r="U224" s="1">
        <v>7.9424</v>
      </c>
      <c r="V224" s="1">
        <v>4270.1987</v>
      </c>
      <c r="X224" s="13">
        <v>1950.0</v>
      </c>
      <c r="Y224" s="1">
        <v>2143.063</v>
      </c>
      <c r="Z224" s="1">
        <v>0.075</v>
      </c>
      <c r="AA224" s="1">
        <v>0.1</v>
      </c>
      <c r="AB224" s="1">
        <f t="shared" si="5"/>
        <v>-1120.069587</v>
      </c>
      <c r="AC224" s="1">
        <v>678.9465</v>
      </c>
      <c r="AD224" s="1">
        <v>0.0398</v>
      </c>
      <c r="AE224" s="1">
        <v>0.0398</v>
      </c>
      <c r="AF224" s="1">
        <v>0.0398</v>
      </c>
      <c r="AG224" s="1">
        <v>0.0279</v>
      </c>
      <c r="AH224" s="1">
        <v>7.9424</v>
      </c>
      <c r="AI224" s="1">
        <f t="shared" si="6"/>
        <v>10.02756476</v>
      </c>
      <c r="AJ224" s="1">
        <f t="shared" si="7"/>
        <v>0.4649331795</v>
      </c>
      <c r="AK224" s="1">
        <f t="shared" si="8"/>
        <v>0.5350668205</v>
      </c>
      <c r="AL224" s="1">
        <f t="shared" si="9"/>
        <v>0.4612097949</v>
      </c>
      <c r="AM224" s="1">
        <f t="shared" si="10"/>
        <v>0.5387902051</v>
      </c>
      <c r="AO224" s="1">
        <f t="shared" si="11"/>
        <v>0.7401485199</v>
      </c>
      <c r="AP224" s="1">
        <f t="shared" si="12"/>
        <v>0.002985</v>
      </c>
      <c r="AQ224" s="1">
        <f t="shared" si="13"/>
        <v>0.00075</v>
      </c>
      <c r="AR224" s="1">
        <v>0.075</v>
      </c>
      <c r="AT224" s="1">
        <f t="shared" si="14"/>
        <v>1.313530636</v>
      </c>
      <c r="AU224" s="1">
        <f t="shared" si="15"/>
        <v>-2.627061273</v>
      </c>
      <c r="AV224" s="1">
        <f t="shared" si="16"/>
        <v>-0.7933602388</v>
      </c>
      <c r="AW224" s="1">
        <f t="shared" si="17"/>
        <v>0.5396213846</v>
      </c>
      <c r="AX224" s="1">
        <f t="shared" si="21"/>
        <v>-4.681821238</v>
      </c>
      <c r="AY224" s="1" t="str">
        <f t="shared" si="18"/>
        <v>SUB-HORIZONTAL</v>
      </c>
      <c r="AZ224" s="1" t="str">
        <f t="shared" si="19"/>
        <v>2</v>
      </c>
      <c r="BA224" s="1">
        <f t="shared" si="20"/>
        <v>1.3055</v>
      </c>
    </row>
    <row r="225" ht="15.75" customHeight="1">
      <c r="A225" s="1">
        <v>5591.7465</v>
      </c>
      <c r="B225" s="1">
        <v>1950.0</v>
      </c>
      <c r="C225" s="1">
        <v>1950.0</v>
      </c>
      <c r="D225" s="1">
        <v>1435.9633</v>
      </c>
      <c r="E225" s="1">
        <v>853.2827</v>
      </c>
      <c r="F225" s="1">
        <v>844.9537</v>
      </c>
      <c r="G225" s="1">
        <v>861.9199</v>
      </c>
      <c r="H225" s="1">
        <v>1950.0</v>
      </c>
      <c r="I225" s="1">
        <f t="shared" si="1"/>
        <v>1950.001538</v>
      </c>
      <c r="J225" s="1">
        <f t="shared" si="2"/>
        <v>5.905360881</v>
      </c>
      <c r="K225" s="1">
        <f t="shared" si="3"/>
        <v>0.6256091846</v>
      </c>
      <c r="L225" s="1">
        <f t="shared" si="4"/>
        <v>1864.327217</v>
      </c>
      <c r="M225" s="1">
        <v>1950.0</v>
      </c>
      <c r="N225" s="1">
        <v>1950.0</v>
      </c>
      <c r="O225" s="1">
        <v>1950.0</v>
      </c>
      <c r="P225" s="1">
        <v>1588.535</v>
      </c>
      <c r="Q225" s="1">
        <v>1020.8825</v>
      </c>
      <c r="R225" s="1">
        <v>2.3902</v>
      </c>
      <c r="S225" s="1">
        <v>0.2093</v>
      </c>
      <c r="T225" s="1">
        <v>27.8673</v>
      </c>
      <c r="U225" s="1">
        <v>-999.0</v>
      </c>
      <c r="V225" s="1">
        <v>4297.2183</v>
      </c>
      <c r="X225" s="13">
        <v>1950.0</v>
      </c>
      <c r="Y225" s="1">
        <v>2164.759</v>
      </c>
      <c r="Z225" s="1">
        <v>-999.0</v>
      </c>
      <c r="AA225" s="1">
        <v>-999.0</v>
      </c>
      <c r="AB225" s="1">
        <f t="shared" si="5"/>
        <v>-2155.551997</v>
      </c>
      <c r="AC225" s="1">
        <v>661.9728</v>
      </c>
      <c r="AD225" s="1">
        <v>0.0401</v>
      </c>
      <c r="AE225" s="1">
        <v>0.0401</v>
      </c>
      <c r="AF225" s="1">
        <v>0.0401</v>
      </c>
      <c r="AG225" s="1">
        <v>0.0267</v>
      </c>
      <c r="AH225" s="1">
        <v>-999.0</v>
      </c>
      <c r="AI225" s="1" t="str">
        <f t="shared" si="6"/>
        <v>#NUM!</v>
      </c>
      <c r="AJ225" s="1">
        <f t="shared" si="7"/>
        <v>0.4420102051</v>
      </c>
      <c r="AK225" s="1">
        <f t="shared" si="8"/>
        <v>0.5579897949</v>
      </c>
      <c r="AL225" s="1">
        <f t="shared" si="9"/>
        <v>0.4333095897</v>
      </c>
      <c r="AM225" s="1">
        <f t="shared" si="10"/>
        <v>0.5666904103</v>
      </c>
      <c r="AO225" s="1">
        <f t="shared" si="11"/>
        <v>-1480989.381</v>
      </c>
      <c r="AP225" s="1">
        <f t="shared" si="12"/>
        <v>-40.0599</v>
      </c>
      <c r="AQ225" s="1">
        <f t="shared" si="13"/>
        <v>-9.99</v>
      </c>
      <c r="AR225" s="1">
        <v>-999.0</v>
      </c>
      <c r="AT225" s="1">
        <f t="shared" si="14"/>
        <v>1.386583423</v>
      </c>
      <c r="AU225" s="1">
        <f t="shared" si="15"/>
        <v>-2.773166847</v>
      </c>
      <c r="AV225" s="1">
        <f t="shared" si="16"/>
        <v>-0.8608881167</v>
      </c>
      <c r="AW225" s="1">
        <f t="shared" si="17"/>
        <v>0.5235294872</v>
      </c>
      <c r="AX225" s="1">
        <f t="shared" si="21"/>
        <v>-4.417673825</v>
      </c>
      <c r="AY225" s="1" t="str">
        <f t="shared" si="18"/>
        <v>SUB-HORIZONTAL</v>
      </c>
      <c r="AZ225" s="1" t="str">
        <f t="shared" si="19"/>
        <v>2</v>
      </c>
      <c r="BA225" s="1">
        <f t="shared" si="20"/>
        <v>1.29975</v>
      </c>
    </row>
    <row r="226" ht="15.75" customHeight="1">
      <c r="A226" s="1">
        <v>5591.8227</v>
      </c>
      <c r="B226" s="1">
        <v>1950.0</v>
      </c>
      <c r="C226" s="1">
        <v>1950.0</v>
      </c>
      <c r="D226" s="1">
        <v>1409.4888</v>
      </c>
      <c r="E226" s="1">
        <v>818.3688</v>
      </c>
      <c r="F226" s="1">
        <v>811.7791</v>
      </c>
      <c r="G226" s="1">
        <v>834.6521</v>
      </c>
      <c r="H226" s="1">
        <v>1950.0</v>
      </c>
      <c r="I226" s="1">
        <f t="shared" si="1"/>
        <v>1950.001538</v>
      </c>
      <c r="J226" s="1">
        <f t="shared" si="2"/>
        <v>5.718538185</v>
      </c>
      <c r="K226" s="1">
        <f t="shared" si="3"/>
        <v>0.639570602</v>
      </c>
      <c r="L226" s="1">
        <f t="shared" si="4"/>
        <v>1859.9148</v>
      </c>
      <c r="M226" s="1">
        <v>1950.0</v>
      </c>
      <c r="N226" s="1">
        <v>1950.0</v>
      </c>
      <c r="O226" s="1">
        <v>1950.0</v>
      </c>
      <c r="P226" s="1">
        <v>1592.8988</v>
      </c>
      <c r="Q226" s="1">
        <v>1001.2996</v>
      </c>
      <c r="R226" s="1">
        <v>2.3902</v>
      </c>
      <c r="S226" s="1">
        <v>0.2093</v>
      </c>
      <c r="T226" s="1">
        <v>27.8673</v>
      </c>
      <c r="U226" s="1">
        <v>-999.0</v>
      </c>
      <c r="V226" s="1">
        <v>4297.2183</v>
      </c>
      <c r="X226" s="13">
        <v>1950.0</v>
      </c>
      <c r="Y226" s="1">
        <v>2164.759</v>
      </c>
      <c r="Z226" s="1">
        <v>-999.0</v>
      </c>
      <c r="AA226" s="1">
        <v>-999.0</v>
      </c>
      <c r="AB226" s="1">
        <f t="shared" si="5"/>
        <v>-2155.551997</v>
      </c>
      <c r="AC226" s="1">
        <v>661.9728</v>
      </c>
      <c r="AD226" s="1">
        <v>0.0401</v>
      </c>
      <c r="AE226" s="1">
        <v>0.0401</v>
      </c>
      <c r="AF226" s="1">
        <v>0.0401</v>
      </c>
      <c r="AG226" s="1">
        <v>0.0267</v>
      </c>
      <c r="AH226" s="1">
        <v>-999.0</v>
      </c>
      <c r="AI226" s="1" t="str">
        <f t="shared" si="6"/>
        <v>#NUM!</v>
      </c>
      <c r="AJ226" s="1">
        <f t="shared" si="7"/>
        <v>0.4280267179</v>
      </c>
      <c r="AK226" s="1">
        <f t="shared" si="8"/>
        <v>0.5719732821</v>
      </c>
      <c r="AL226" s="1">
        <f t="shared" si="9"/>
        <v>0.4162969744</v>
      </c>
      <c r="AM226" s="1">
        <f t="shared" si="10"/>
        <v>0.5837030256</v>
      </c>
      <c r="AO226" s="1">
        <f t="shared" si="11"/>
        <v>-1471227.276</v>
      </c>
      <c r="AP226" s="1">
        <f t="shared" si="12"/>
        <v>-40.0599</v>
      </c>
      <c r="AQ226" s="1">
        <f t="shared" si="13"/>
        <v>-9.99</v>
      </c>
      <c r="AR226" s="1">
        <v>-999.0</v>
      </c>
      <c r="AT226" s="1">
        <f t="shared" si="14"/>
        <v>1.433982905</v>
      </c>
      <c r="AU226" s="1">
        <f t="shared" si="15"/>
        <v>-2.86796581</v>
      </c>
      <c r="AV226" s="1">
        <f t="shared" si="16"/>
        <v>-0.9046702676</v>
      </c>
      <c r="AW226" s="1">
        <f t="shared" si="17"/>
        <v>0.5134869744</v>
      </c>
      <c r="AX226" s="1">
        <f t="shared" si="21"/>
        <v>-4.269846833</v>
      </c>
      <c r="AY226" s="1" t="str">
        <f t="shared" si="18"/>
        <v>SUB-HORIZONTAL</v>
      </c>
      <c r="AZ226" s="1" t="str">
        <f t="shared" si="19"/>
        <v>2</v>
      </c>
      <c r="BA226" s="1">
        <f t="shared" si="20"/>
        <v>1.29975</v>
      </c>
    </row>
    <row r="227" ht="15.75" customHeight="1">
      <c r="A227" s="1">
        <v>5591.8989</v>
      </c>
      <c r="B227" s="1">
        <v>1950.0</v>
      </c>
      <c r="C227" s="1">
        <v>1950.0</v>
      </c>
      <c r="D227" s="1">
        <v>1414.9137</v>
      </c>
      <c r="E227" s="1">
        <v>807.9883</v>
      </c>
      <c r="F227" s="1">
        <v>802.9665</v>
      </c>
      <c r="G227" s="1">
        <v>826.7502</v>
      </c>
      <c r="H227" s="1">
        <v>1950.0</v>
      </c>
      <c r="I227" s="1">
        <f t="shared" si="1"/>
        <v>1950.001538</v>
      </c>
      <c r="J227" s="1">
        <f t="shared" si="2"/>
        <v>5.664399081</v>
      </c>
      <c r="K227" s="1">
        <f t="shared" si="3"/>
        <v>0.6480556496</v>
      </c>
      <c r="L227" s="1">
        <f t="shared" si="4"/>
        <v>1860.81895</v>
      </c>
      <c r="M227" s="1">
        <v>1950.0</v>
      </c>
      <c r="N227" s="1">
        <v>1950.0</v>
      </c>
      <c r="O227" s="1">
        <v>1950.0</v>
      </c>
      <c r="P227" s="1">
        <v>1605.1783</v>
      </c>
      <c r="Q227" s="1">
        <v>995.5062</v>
      </c>
      <c r="R227" s="1">
        <v>2.3717</v>
      </c>
      <c r="S227" s="1">
        <v>0.217</v>
      </c>
      <c r="T227" s="1">
        <v>28.9705</v>
      </c>
      <c r="U227" s="1">
        <v>16.1031</v>
      </c>
      <c r="V227" s="1">
        <v>4264.0049</v>
      </c>
      <c r="X227" s="13">
        <v>1950.0</v>
      </c>
      <c r="Y227" s="1">
        <v>2175.3953</v>
      </c>
      <c r="Z227" s="1">
        <v>0.031</v>
      </c>
      <c r="AA227" s="1">
        <v>0.31</v>
      </c>
      <c r="AB227" s="1">
        <f t="shared" si="5"/>
        <v>-1110.732452</v>
      </c>
      <c r="AC227" s="1">
        <v>648.2302</v>
      </c>
      <c r="AD227" s="1">
        <v>0.0397</v>
      </c>
      <c r="AE227" s="1">
        <v>0.0397</v>
      </c>
      <c r="AF227" s="1">
        <v>0.0397</v>
      </c>
      <c r="AG227" s="1">
        <v>0.0257</v>
      </c>
      <c r="AH227" s="1">
        <v>16.1031</v>
      </c>
      <c r="AI227" s="1">
        <f t="shared" si="6"/>
        <v>22.01344903</v>
      </c>
      <c r="AJ227" s="1">
        <f t="shared" si="7"/>
        <v>0.4239744615</v>
      </c>
      <c r="AK227" s="1">
        <f t="shared" si="8"/>
        <v>0.5760255385</v>
      </c>
      <c r="AL227" s="1">
        <f t="shared" si="9"/>
        <v>0.4117776923</v>
      </c>
      <c r="AM227" s="1">
        <f t="shared" si="10"/>
        <v>0.5882223077</v>
      </c>
      <c r="AO227" s="1">
        <f t="shared" si="11"/>
        <v>0.04672695416</v>
      </c>
      <c r="AP227" s="1">
        <f t="shared" si="12"/>
        <v>0.0012307</v>
      </c>
      <c r="AQ227" s="1">
        <f t="shared" si="13"/>
        <v>0.00031</v>
      </c>
      <c r="AR227" s="1">
        <v>0.031</v>
      </c>
      <c r="AT227" s="1">
        <f t="shared" si="14"/>
        <v>1.448287272</v>
      </c>
      <c r="AU227" s="1">
        <f t="shared" si="15"/>
        <v>-2.896574544</v>
      </c>
      <c r="AV227" s="1">
        <f t="shared" si="16"/>
        <v>-0.9166638042</v>
      </c>
      <c r="AW227" s="1">
        <f t="shared" si="17"/>
        <v>0.510516</v>
      </c>
      <c r="AX227" s="1">
        <f t="shared" si="21"/>
        <v>-4.232115567</v>
      </c>
      <c r="AY227" s="1" t="str">
        <f t="shared" si="18"/>
        <v>SUB-HORIZONTAL</v>
      </c>
      <c r="AZ227" s="1" t="str">
        <f t="shared" si="19"/>
        <v>2</v>
      </c>
      <c r="BA227" s="1">
        <f t="shared" si="20"/>
        <v>1.29435</v>
      </c>
    </row>
    <row r="228" ht="15.75" customHeight="1">
      <c r="A228" s="1">
        <v>5591.9751</v>
      </c>
      <c r="B228" s="1">
        <v>1950.0</v>
      </c>
      <c r="C228" s="1">
        <v>1950.0</v>
      </c>
      <c r="D228" s="1">
        <v>1447.2343</v>
      </c>
      <c r="E228" s="1">
        <v>814.6766</v>
      </c>
      <c r="F228" s="1">
        <v>811.4334</v>
      </c>
      <c r="G228" s="1">
        <v>824.2689</v>
      </c>
      <c r="H228" s="1">
        <v>1950.0</v>
      </c>
      <c r="I228" s="1">
        <f t="shared" si="1"/>
        <v>1950.001538</v>
      </c>
      <c r="J228" s="1">
        <f t="shared" si="2"/>
        <v>5.647398693</v>
      </c>
      <c r="K228" s="1">
        <f t="shared" si="3"/>
        <v>0.6493610442</v>
      </c>
      <c r="L228" s="1">
        <f t="shared" si="4"/>
        <v>1866.205717</v>
      </c>
      <c r="M228" s="1">
        <v>1950.0</v>
      </c>
      <c r="N228" s="1">
        <v>1950.0</v>
      </c>
      <c r="O228" s="1">
        <v>1950.0</v>
      </c>
      <c r="P228" s="1">
        <v>1626.4517</v>
      </c>
      <c r="Q228" s="1">
        <v>1004.7999</v>
      </c>
      <c r="R228" s="1">
        <v>2.3717</v>
      </c>
      <c r="S228" s="1">
        <v>0.217</v>
      </c>
      <c r="T228" s="1">
        <v>28.9705</v>
      </c>
      <c r="U228" s="1">
        <v>16.1031</v>
      </c>
      <c r="V228" s="1">
        <v>4264.0049</v>
      </c>
      <c r="X228" s="13">
        <v>1950.0</v>
      </c>
      <c r="Y228" s="1">
        <v>2175.3953</v>
      </c>
      <c r="Z228" s="1">
        <v>0.031</v>
      </c>
      <c r="AA228" s="1">
        <v>0.31</v>
      </c>
      <c r="AB228" s="1">
        <f t="shared" si="5"/>
        <v>-1110.732452</v>
      </c>
      <c r="AC228" s="1">
        <v>648.2302</v>
      </c>
      <c r="AD228" s="1">
        <v>0.0397</v>
      </c>
      <c r="AE228" s="1">
        <v>0.0397</v>
      </c>
      <c r="AF228" s="1">
        <v>0.0397</v>
      </c>
      <c r="AG228" s="1">
        <v>0.0257</v>
      </c>
      <c r="AH228" s="1">
        <v>16.1031</v>
      </c>
      <c r="AI228" s="1">
        <f t="shared" si="6"/>
        <v>22.01344903</v>
      </c>
      <c r="AJ228" s="1">
        <f t="shared" si="7"/>
        <v>0.422702</v>
      </c>
      <c r="AK228" s="1">
        <f t="shared" si="8"/>
        <v>0.577298</v>
      </c>
      <c r="AL228" s="1">
        <f t="shared" si="9"/>
        <v>0.4161196923</v>
      </c>
      <c r="AM228" s="1">
        <f t="shared" si="10"/>
        <v>0.5838803077</v>
      </c>
      <c r="AO228" s="1">
        <f t="shared" si="11"/>
        <v>0.04687438766</v>
      </c>
      <c r="AP228" s="1">
        <f t="shared" si="12"/>
        <v>0.0012307</v>
      </c>
      <c r="AQ228" s="1">
        <f t="shared" si="13"/>
        <v>0.00031</v>
      </c>
      <c r="AR228" s="1">
        <v>0.031</v>
      </c>
      <c r="AT228" s="1">
        <f t="shared" si="14"/>
        <v>1.42540372</v>
      </c>
      <c r="AU228" s="1">
        <f t="shared" si="15"/>
        <v>-2.850807439</v>
      </c>
      <c r="AV228" s="1">
        <f t="shared" si="16"/>
        <v>-0.9051377828</v>
      </c>
      <c r="AW228" s="1">
        <f t="shared" si="17"/>
        <v>0.515282</v>
      </c>
      <c r="AX228" s="1">
        <f t="shared" si="21"/>
        <v>-4.268354926</v>
      </c>
      <c r="AY228" s="1" t="str">
        <f t="shared" si="18"/>
        <v>SUB-HORIZONTAL</v>
      </c>
      <c r="AZ228" s="1" t="str">
        <f t="shared" si="19"/>
        <v>2</v>
      </c>
      <c r="BA228" s="1">
        <f t="shared" si="20"/>
        <v>1.29435</v>
      </c>
    </row>
    <row r="229" ht="15.75" customHeight="1">
      <c r="A229" s="1">
        <v>5592.0513</v>
      </c>
      <c r="B229" s="1">
        <v>1950.0</v>
      </c>
      <c r="C229" s="1">
        <v>1950.0</v>
      </c>
      <c r="D229" s="1">
        <v>1493.9067</v>
      </c>
      <c r="E229" s="1">
        <v>824.987</v>
      </c>
      <c r="F229" s="1">
        <v>824.0392</v>
      </c>
      <c r="G229" s="1">
        <v>825.8643</v>
      </c>
      <c r="H229" s="1">
        <v>1950.0</v>
      </c>
      <c r="I229" s="1">
        <f t="shared" si="1"/>
        <v>1950.001538</v>
      </c>
      <c r="J229" s="1">
        <f t="shared" si="2"/>
        <v>5.658329422</v>
      </c>
      <c r="K229" s="1">
        <f t="shared" si="3"/>
        <v>0.665248409</v>
      </c>
      <c r="L229" s="1">
        <f t="shared" si="4"/>
        <v>1873.98445</v>
      </c>
      <c r="M229" s="1">
        <v>1950.0</v>
      </c>
      <c r="N229" s="1">
        <v>1950.0</v>
      </c>
      <c r="O229" s="1">
        <v>1950.0</v>
      </c>
      <c r="P229" s="1">
        <v>1656.6451</v>
      </c>
      <c r="Q229" s="1">
        <v>1029.9232</v>
      </c>
      <c r="R229" s="1">
        <v>2.3585</v>
      </c>
      <c r="S229" s="1">
        <v>0.2248</v>
      </c>
      <c r="T229" s="1">
        <v>30.7123</v>
      </c>
      <c r="U229" s="1">
        <v>-999.0</v>
      </c>
      <c r="V229" s="1">
        <v>4164.1313</v>
      </c>
      <c r="X229" s="13">
        <v>1950.0</v>
      </c>
      <c r="Y229" s="1">
        <v>2161.635</v>
      </c>
      <c r="Z229" s="1">
        <v>-999.0</v>
      </c>
      <c r="AA229" s="1">
        <v>-999.0</v>
      </c>
      <c r="AB229" s="1">
        <f t="shared" si="5"/>
        <v>-2158.179285</v>
      </c>
      <c r="AC229" s="1">
        <v>-999.0</v>
      </c>
      <c r="AD229" s="1">
        <v>0.0382</v>
      </c>
      <c r="AE229" s="1">
        <v>0.0382</v>
      </c>
      <c r="AF229" s="1">
        <v>0.0382</v>
      </c>
      <c r="AG229" s="1">
        <v>0.0248</v>
      </c>
      <c r="AH229" s="1">
        <v>-999.0</v>
      </c>
      <c r="AI229" s="1" t="str">
        <f t="shared" si="6"/>
        <v>#NUM!</v>
      </c>
      <c r="AJ229" s="1">
        <f t="shared" si="7"/>
        <v>0.4235201538</v>
      </c>
      <c r="AK229" s="1">
        <f t="shared" si="8"/>
        <v>0.5764798462</v>
      </c>
      <c r="AL229" s="1">
        <f t="shared" si="9"/>
        <v>0.4225842051</v>
      </c>
      <c r="AM229" s="1">
        <f t="shared" si="10"/>
        <v>0.5774157949</v>
      </c>
      <c r="AO229" s="1">
        <f t="shared" si="11"/>
        <v>-1485496.184</v>
      </c>
      <c r="AP229" s="1">
        <f t="shared" si="12"/>
        <v>-38.1618</v>
      </c>
      <c r="AQ229" s="1">
        <f t="shared" si="13"/>
        <v>-9.99</v>
      </c>
      <c r="AR229" s="1">
        <v>-999.0</v>
      </c>
      <c r="AT229" s="1">
        <f t="shared" si="14"/>
        <v>1.365180147</v>
      </c>
      <c r="AU229" s="1">
        <f t="shared" si="15"/>
        <v>-2.730360294</v>
      </c>
      <c r="AV229" s="1">
        <f t="shared" si="16"/>
        <v>-0.8882434821</v>
      </c>
      <c r="AW229" s="1">
        <f t="shared" si="17"/>
        <v>0.5281657436</v>
      </c>
      <c r="AX229" s="1">
        <f t="shared" si="21"/>
        <v>-4.323391397</v>
      </c>
      <c r="AY229" s="1" t="str">
        <f t="shared" si="18"/>
        <v>SUB-HORIZONTAL</v>
      </c>
      <c r="AZ229" s="1" t="str">
        <f t="shared" si="19"/>
        <v>2</v>
      </c>
      <c r="BA229" s="1">
        <f t="shared" si="20"/>
        <v>1.29165</v>
      </c>
    </row>
    <row r="230" ht="15.75" customHeight="1">
      <c r="A230" s="1">
        <v>5592.1275</v>
      </c>
      <c r="B230" s="1">
        <v>1950.0</v>
      </c>
      <c r="C230" s="1">
        <v>1950.0</v>
      </c>
      <c r="D230" s="1">
        <v>1537.9868</v>
      </c>
      <c r="E230" s="1">
        <v>824.3476</v>
      </c>
      <c r="F230" s="1">
        <v>826.1064</v>
      </c>
      <c r="G230" s="1">
        <v>812.6239</v>
      </c>
      <c r="H230" s="1">
        <v>1950.0</v>
      </c>
      <c r="I230" s="1">
        <f t="shared" si="1"/>
        <v>1950.001538</v>
      </c>
      <c r="J230" s="1">
        <f t="shared" si="2"/>
        <v>5.567614102</v>
      </c>
      <c r="K230" s="1">
        <f t="shared" si="3"/>
        <v>0.6722675109</v>
      </c>
      <c r="L230" s="1">
        <f t="shared" si="4"/>
        <v>1881.331133</v>
      </c>
      <c r="M230" s="1">
        <v>1950.0</v>
      </c>
      <c r="N230" s="1">
        <v>1950.0</v>
      </c>
      <c r="O230" s="1">
        <v>1950.0</v>
      </c>
      <c r="P230" s="1">
        <v>1694.9282</v>
      </c>
      <c r="Q230" s="1">
        <v>1071.3564</v>
      </c>
      <c r="R230" s="1">
        <v>2.3585</v>
      </c>
      <c r="S230" s="1">
        <v>0.2248</v>
      </c>
      <c r="T230" s="1">
        <v>30.7123</v>
      </c>
      <c r="U230" s="1">
        <v>-999.0</v>
      </c>
      <c r="V230" s="1">
        <v>4164.1313</v>
      </c>
      <c r="X230" s="13">
        <v>1950.0</v>
      </c>
      <c r="Y230" s="1">
        <v>2161.635</v>
      </c>
      <c r="Z230" s="1">
        <v>-999.0</v>
      </c>
      <c r="AA230" s="1">
        <v>-999.0</v>
      </c>
      <c r="AB230" s="1">
        <f t="shared" si="5"/>
        <v>-2158.179285</v>
      </c>
      <c r="AC230" s="1">
        <v>-999.0</v>
      </c>
      <c r="AD230" s="1">
        <v>0.0382</v>
      </c>
      <c r="AE230" s="1">
        <v>0.0382</v>
      </c>
      <c r="AF230" s="1">
        <v>0.0382</v>
      </c>
      <c r="AG230" s="1">
        <v>0.0248</v>
      </c>
      <c r="AH230" s="1">
        <v>-999.0</v>
      </c>
      <c r="AI230" s="1" t="str">
        <f t="shared" si="6"/>
        <v>#NUM!</v>
      </c>
      <c r="AJ230" s="1">
        <f t="shared" si="7"/>
        <v>0.4167302051</v>
      </c>
      <c r="AK230" s="1">
        <f t="shared" si="8"/>
        <v>0.5832697949</v>
      </c>
      <c r="AL230" s="1">
        <f t="shared" si="9"/>
        <v>0.4236443077</v>
      </c>
      <c r="AM230" s="1">
        <f t="shared" si="10"/>
        <v>0.5763556923</v>
      </c>
      <c r="AO230" s="1">
        <f t="shared" si="11"/>
        <v>-1506150.696</v>
      </c>
      <c r="AP230" s="1">
        <f t="shared" si="12"/>
        <v>-38.1618</v>
      </c>
      <c r="AQ230" s="1">
        <f t="shared" si="13"/>
        <v>-9.99</v>
      </c>
      <c r="AR230" s="1">
        <v>-999.0</v>
      </c>
      <c r="AT230" s="1">
        <f t="shared" si="14"/>
        <v>1.270709932</v>
      </c>
      <c r="AU230" s="1">
        <f t="shared" si="15"/>
        <v>-2.541419864</v>
      </c>
      <c r="AV230" s="1">
        <f t="shared" si="16"/>
        <v>-0.8855027191</v>
      </c>
      <c r="AW230" s="1">
        <f t="shared" si="17"/>
        <v>0.5494135385</v>
      </c>
      <c r="AX230" s="1">
        <f t="shared" si="21"/>
        <v>-4.332542969</v>
      </c>
      <c r="AY230" s="1" t="str">
        <f t="shared" si="18"/>
        <v>SUB-HORIZONTAL</v>
      </c>
      <c r="AZ230" s="1" t="str">
        <f t="shared" si="19"/>
        <v>2</v>
      </c>
      <c r="BA230" s="1">
        <f t="shared" si="20"/>
        <v>1.29165</v>
      </c>
    </row>
    <row r="231" ht="15.75" customHeight="1">
      <c r="A231" s="1">
        <v>5592.2037</v>
      </c>
      <c r="B231" s="1">
        <v>1950.0</v>
      </c>
      <c r="C231" s="1">
        <v>1950.0</v>
      </c>
      <c r="D231" s="1">
        <v>1566.6427</v>
      </c>
      <c r="E231" s="1">
        <v>807.4233</v>
      </c>
      <c r="F231" s="1">
        <v>811.8031</v>
      </c>
      <c r="G231" s="1">
        <v>802.0508</v>
      </c>
      <c r="H231" s="1">
        <v>1950.0</v>
      </c>
      <c r="I231" s="1">
        <f t="shared" si="1"/>
        <v>1950.001538</v>
      </c>
      <c r="J231" s="1">
        <f t="shared" si="2"/>
        <v>5.495173529</v>
      </c>
      <c r="K231" s="1">
        <f t="shared" si="3"/>
        <v>0.6825267889</v>
      </c>
      <c r="L231" s="1">
        <f t="shared" si="4"/>
        <v>1886.107117</v>
      </c>
      <c r="M231" s="1">
        <v>1950.0</v>
      </c>
      <c r="N231" s="1">
        <v>1950.0</v>
      </c>
      <c r="O231" s="1">
        <v>1950.0</v>
      </c>
      <c r="P231" s="1">
        <v>1739.5492</v>
      </c>
      <c r="Q231" s="1">
        <v>1129.0764</v>
      </c>
      <c r="R231" s="1">
        <v>2.3541</v>
      </c>
      <c r="S231" s="1">
        <v>0.2308</v>
      </c>
      <c r="T231" s="1">
        <v>32.7102</v>
      </c>
      <c r="U231" s="1">
        <v>8.7976</v>
      </c>
      <c r="V231" s="1">
        <v>4040.989</v>
      </c>
      <c r="X231" s="13">
        <v>1950.0</v>
      </c>
      <c r="Y231" s="1">
        <v>2141.5266</v>
      </c>
      <c r="Z231" s="1">
        <v>0.066</v>
      </c>
      <c r="AA231" s="1">
        <v>0.01</v>
      </c>
      <c r="AB231" s="1">
        <f t="shared" si="5"/>
        <v>-1125.926883</v>
      </c>
      <c r="AC231" s="1">
        <v>632.4476</v>
      </c>
      <c r="AD231" s="1">
        <v>0.0378</v>
      </c>
      <c r="AE231" s="1">
        <v>0.0378</v>
      </c>
      <c r="AF231" s="1">
        <v>0.0378</v>
      </c>
      <c r="AG231" s="1">
        <v>0.0243</v>
      </c>
      <c r="AH231" s="1">
        <v>8.7976</v>
      </c>
      <c r="AI231" s="1">
        <f t="shared" si="6"/>
        <v>11.23584909</v>
      </c>
      <c r="AJ231" s="1">
        <f t="shared" si="7"/>
        <v>0.4113081026</v>
      </c>
      <c r="AK231" s="1">
        <f t="shared" si="8"/>
        <v>0.5886918974</v>
      </c>
      <c r="AL231" s="1">
        <f t="shared" si="9"/>
        <v>0.4163092821</v>
      </c>
      <c r="AM231" s="1">
        <f t="shared" si="10"/>
        <v>0.5836907179</v>
      </c>
      <c r="AO231" s="1">
        <f t="shared" si="11"/>
        <v>0.5073743682</v>
      </c>
      <c r="AP231" s="1">
        <f t="shared" si="12"/>
        <v>0.0024948</v>
      </c>
      <c r="AQ231" s="1">
        <f t="shared" si="13"/>
        <v>0.00066</v>
      </c>
      <c r="AR231" s="1">
        <v>0.066</v>
      </c>
      <c r="AT231" s="1">
        <f t="shared" si="14"/>
        <v>1.148062709</v>
      </c>
      <c r="AU231" s="1">
        <f t="shared" si="15"/>
        <v>-2.296125417</v>
      </c>
      <c r="AV231" s="1">
        <f t="shared" si="16"/>
        <v>-0.9046378196</v>
      </c>
      <c r="AW231" s="1">
        <f t="shared" si="17"/>
        <v>0.5790135385</v>
      </c>
      <c r="AX231" s="1">
        <f t="shared" si="21"/>
        <v>-4.269950444</v>
      </c>
      <c r="AY231" s="1" t="str">
        <f t="shared" si="18"/>
        <v>SUB-HORIZONTAL</v>
      </c>
      <c r="AZ231" s="1" t="str">
        <f t="shared" si="19"/>
        <v>2</v>
      </c>
      <c r="BA231" s="1">
        <f t="shared" si="20"/>
        <v>1.29245</v>
      </c>
    </row>
    <row r="232" ht="15.75" customHeight="1">
      <c r="A232" s="1">
        <v>5592.2799</v>
      </c>
      <c r="B232" s="1">
        <v>1950.0</v>
      </c>
      <c r="C232" s="1">
        <v>1950.0</v>
      </c>
      <c r="D232" s="1">
        <v>1578.5914</v>
      </c>
      <c r="E232" s="1">
        <v>782.5604</v>
      </c>
      <c r="F232" s="1">
        <v>788.976</v>
      </c>
      <c r="G232" s="1">
        <v>790.5266</v>
      </c>
      <c r="H232" s="1">
        <v>1950.0</v>
      </c>
      <c r="I232" s="1">
        <f t="shared" si="1"/>
        <v>1950.001538</v>
      </c>
      <c r="J232" s="1">
        <f t="shared" si="2"/>
        <v>5.416216587</v>
      </c>
      <c r="K232" s="1">
        <f t="shared" si="3"/>
        <v>0.6888121773</v>
      </c>
      <c r="L232" s="1">
        <f t="shared" si="4"/>
        <v>1888.098567</v>
      </c>
      <c r="M232" s="1">
        <v>1950.0</v>
      </c>
      <c r="N232" s="1">
        <v>1950.0</v>
      </c>
      <c r="O232" s="1">
        <v>1950.0</v>
      </c>
      <c r="P232" s="1">
        <v>1788.5741</v>
      </c>
      <c r="Q232" s="1">
        <v>1202.48</v>
      </c>
      <c r="R232" s="1">
        <v>2.3541</v>
      </c>
      <c r="S232" s="1">
        <v>0.2308</v>
      </c>
      <c r="T232" s="1">
        <v>32.7102</v>
      </c>
      <c r="U232" s="1">
        <v>8.7976</v>
      </c>
      <c r="V232" s="1">
        <v>4040.989</v>
      </c>
      <c r="X232" s="13">
        <v>1950.0</v>
      </c>
      <c r="Y232" s="1">
        <v>2141.5266</v>
      </c>
      <c r="Z232" s="1">
        <v>0.066</v>
      </c>
      <c r="AA232" s="1">
        <v>0.01</v>
      </c>
      <c r="AB232" s="1">
        <f t="shared" si="5"/>
        <v>-1125.926883</v>
      </c>
      <c r="AC232" s="1">
        <v>632.4476</v>
      </c>
      <c r="AD232" s="1">
        <v>0.0378</v>
      </c>
      <c r="AE232" s="1">
        <v>0.0378</v>
      </c>
      <c r="AF232" s="1">
        <v>0.0378</v>
      </c>
      <c r="AG232" s="1">
        <v>0.0243</v>
      </c>
      <c r="AH232" s="1">
        <v>8.7976</v>
      </c>
      <c r="AI232" s="1">
        <f t="shared" si="6"/>
        <v>11.23584909</v>
      </c>
      <c r="AJ232" s="1">
        <f t="shared" si="7"/>
        <v>0.4053982564</v>
      </c>
      <c r="AK232" s="1">
        <f t="shared" si="8"/>
        <v>0.5946017436</v>
      </c>
      <c r="AL232" s="1">
        <f t="shared" si="9"/>
        <v>0.4046030769</v>
      </c>
      <c r="AM232" s="1">
        <f t="shared" si="10"/>
        <v>0.5953969231</v>
      </c>
      <c r="AO232" s="1">
        <f t="shared" si="11"/>
        <v>0.5194699126</v>
      </c>
      <c r="AP232" s="1">
        <f t="shared" si="12"/>
        <v>0.0024948</v>
      </c>
      <c r="AQ232" s="1">
        <f t="shared" si="13"/>
        <v>0.00066</v>
      </c>
      <c r="AR232" s="1">
        <v>0.066</v>
      </c>
      <c r="AT232" s="1">
        <f t="shared" si="14"/>
        <v>1.004993156</v>
      </c>
      <c r="AU232" s="1">
        <f t="shared" si="15"/>
        <v>-2.009986311</v>
      </c>
      <c r="AV232" s="1">
        <f t="shared" si="16"/>
        <v>-0.9360348002</v>
      </c>
      <c r="AW232" s="1">
        <f t="shared" si="17"/>
        <v>0.6166564103</v>
      </c>
      <c r="AX232" s="1">
        <f t="shared" si="21"/>
        <v>-4.173473508</v>
      </c>
      <c r="AY232" s="1" t="str">
        <f t="shared" si="18"/>
        <v>SUB-HORIZONTAL</v>
      </c>
      <c r="AZ232" s="1" t="str">
        <f t="shared" si="19"/>
        <v>2</v>
      </c>
      <c r="BA232" s="1">
        <f t="shared" si="20"/>
        <v>1.29245</v>
      </c>
    </row>
    <row r="233" ht="15.75" customHeight="1">
      <c r="A233" s="1">
        <v>5592.3561</v>
      </c>
      <c r="B233" s="1">
        <v>1950.0</v>
      </c>
      <c r="C233" s="1">
        <v>1950.0</v>
      </c>
      <c r="D233" s="1">
        <v>1583.8881</v>
      </c>
      <c r="E233" s="1">
        <v>766.1836</v>
      </c>
      <c r="F233" s="1">
        <v>774.0027</v>
      </c>
      <c r="G233" s="1">
        <v>777.4498</v>
      </c>
      <c r="H233" s="1">
        <v>1950.0</v>
      </c>
      <c r="I233" s="1">
        <f t="shared" si="1"/>
        <v>1950.001538</v>
      </c>
      <c r="J233" s="1">
        <f t="shared" si="2"/>
        <v>5.326622155</v>
      </c>
      <c r="K233" s="1">
        <f t="shared" si="3"/>
        <v>0.6903493349</v>
      </c>
      <c r="L233" s="1">
        <f t="shared" si="4"/>
        <v>1888.98135</v>
      </c>
      <c r="M233" s="1">
        <v>1950.0</v>
      </c>
      <c r="N233" s="1">
        <v>1950.0</v>
      </c>
      <c r="O233" s="1">
        <v>1950.0</v>
      </c>
      <c r="P233" s="1">
        <v>1840.588</v>
      </c>
      <c r="Q233" s="1">
        <v>1290.881</v>
      </c>
      <c r="R233" s="1">
        <v>2.3627</v>
      </c>
      <c r="S233" s="1">
        <v>0.2342</v>
      </c>
      <c r="T233" s="1">
        <v>33.8657</v>
      </c>
      <c r="U233" s="1">
        <v>-999.0</v>
      </c>
      <c r="V233" s="1">
        <v>3921.8079</v>
      </c>
      <c r="X233" s="13">
        <v>1950.0</v>
      </c>
      <c r="Y233" s="1">
        <v>2135.1042</v>
      </c>
      <c r="Z233" s="1">
        <v>-999.0</v>
      </c>
      <c r="AA233" s="1">
        <v>-999.0</v>
      </c>
      <c r="AB233" s="1">
        <f t="shared" si="5"/>
        <v>-2170.332453</v>
      </c>
      <c r="AC233" s="1">
        <v>624.0807</v>
      </c>
      <c r="AD233" s="1">
        <v>0.0383</v>
      </c>
      <c r="AE233" s="1">
        <v>0.0383</v>
      </c>
      <c r="AF233" s="1">
        <v>0.0383</v>
      </c>
      <c r="AG233" s="1">
        <v>0.0242</v>
      </c>
      <c r="AH233" s="1">
        <v>-999.0</v>
      </c>
      <c r="AI233" s="1" t="str">
        <f t="shared" si="6"/>
        <v>#NUM!</v>
      </c>
      <c r="AJ233" s="1">
        <f t="shared" si="7"/>
        <v>0.3986922051</v>
      </c>
      <c r="AK233" s="1">
        <f t="shared" si="8"/>
        <v>0.6013077949</v>
      </c>
      <c r="AL233" s="1">
        <f t="shared" si="9"/>
        <v>0.3969244615</v>
      </c>
      <c r="AM233" s="1">
        <f t="shared" si="10"/>
        <v>0.6030755385</v>
      </c>
      <c r="AO233" s="1">
        <f t="shared" si="11"/>
        <v>-1615584.038</v>
      </c>
      <c r="AP233" s="1">
        <f t="shared" si="12"/>
        <v>-38.2617</v>
      </c>
      <c r="AQ233" s="1">
        <f t="shared" si="13"/>
        <v>-9.99</v>
      </c>
      <c r="AR233" s="1">
        <v>-999.0</v>
      </c>
      <c r="AT233" s="1">
        <f t="shared" si="14"/>
        <v>0.8486070399</v>
      </c>
      <c r="AU233" s="1">
        <f t="shared" si="15"/>
        <v>-1.69721408</v>
      </c>
      <c r="AV233" s="1">
        <f t="shared" si="16"/>
        <v>-0.9572332621</v>
      </c>
      <c r="AW233" s="1">
        <f t="shared" si="17"/>
        <v>0.6619902564</v>
      </c>
      <c r="AX233" s="1">
        <f t="shared" si="21"/>
        <v>-4.112364297</v>
      </c>
      <c r="AY233" s="1" t="str">
        <f t="shared" si="18"/>
        <v>SUB-HORIZONTAL</v>
      </c>
      <c r="AZ233" s="1" t="str">
        <f t="shared" si="19"/>
        <v>2</v>
      </c>
      <c r="BA233" s="1">
        <f t="shared" si="20"/>
        <v>1.29845</v>
      </c>
    </row>
    <row r="234" ht="15.75" customHeight="1">
      <c r="A234" s="1">
        <v>5592.4323</v>
      </c>
      <c r="B234" s="1">
        <v>1950.0</v>
      </c>
      <c r="C234" s="1">
        <v>1950.0</v>
      </c>
      <c r="D234" s="1">
        <v>1596.5382</v>
      </c>
      <c r="E234" s="1">
        <v>773.9171</v>
      </c>
      <c r="F234" s="1">
        <v>782.7959</v>
      </c>
      <c r="G234" s="1">
        <v>793.3177</v>
      </c>
      <c r="H234" s="1">
        <v>1941.0059</v>
      </c>
      <c r="I234" s="1">
        <f t="shared" si="1"/>
        <v>1950.001538</v>
      </c>
      <c r="J234" s="1">
        <f t="shared" si="2"/>
        <v>5.435339538</v>
      </c>
      <c r="K234" s="1">
        <f t="shared" si="3"/>
        <v>0.681574547</v>
      </c>
      <c r="L234" s="1">
        <f t="shared" si="4"/>
        <v>1891.0897</v>
      </c>
      <c r="M234" s="1">
        <v>1950.0</v>
      </c>
      <c r="N234" s="1">
        <v>1950.0</v>
      </c>
      <c r="O234" s="1">
        <v>1950.0</v>
      </c>
      <c r="P234" s="1">
        <v>1893.702</v>
      </c>
      <c r="Q234" s="1">
        <v>1392.5948</v>
      </c>
      <c r="R234" s="1">
        <v>2.3627</v>
      </c>
      <c r="S234" s="1">
        <v>0.2342</v>
      </c>
      <c r="T234" s="1">
        <v>33.8657</v>
      </c>
      <c r="U234" s="1">
        <v>-999.0</v>
      </c>
      <c r="V234" s="1">
        <v>3921.8079</v>
      </c>
      <c r="X234" s="13">
        <v>1950.0</v>
      </c>
      <c r="Y234" s="1">
        <v>2135.1042</v>
      </c>
      <c r="Z234" s="1">
        <v>-999.0</v>
      </c>
      <c r="AA234" s="1">
        <v>-999.0</v>
      </c>
      <c r="AB234" s="1">
        <f t="shared" si="5"/>
        <v>-2170.332453</v>
      </c>
      <c r="AC234" s="1">
        <v>624.0807</v>
      </c>
      <c r="AD234" s="1">
        <v>0.0383</v>
      </c>
      <c r="AE234" s="1">
        <v>0.0383</v>
      </c>
      <c r="AF234" s="1">
        <v>0.0383</v>
      </c>
      <c r="AG234" s="1">
        <v>0.0242</v>
      </c>
      <c r="AH234" s="1">
        <v>-999.0</v>
      </c>
      <c r="AI234" s="1" t="str">
        <f t="shared" si="6"/>
        <v>#NUM!</v>
      </c>
      <c r="AJ234" s="1">
        <f t="shared" si="7"/>
        <v>0.4087147288</v>
      </c>
      <c r="AK234" s="1">
        <f t="shared" si="8"/>
        <v>0.5912852712</v>
      </c>
      <c r="AL234" s="1">
        <f t="shared" si="9"/>
        <v>0.4014337949</v>
      </c>
      <c r="AM234" s="1">
        <f t="shared" si="10"/>
        <v>0.5985662051</v>
      </c>
      <c r="AO234" s="1">
        <f t="shared" si="11"/>
        <v>-1666288.52</v>
      </c>
      <c r="AP234" s="1">
        <f t="shared" si="12"/>
        <v>-38.2617</v>
      </c>
      <c r="AQ234" s="1">
        <f t="shared" si="13"/>
        <v>-9.99</v>
      </c>
      <c r="AR234" s="1">
        <v>-999.0</v>
      </c>
      <c r="AT234" s="1">
        <f t="shared" si="14"/>
        <v>0.6829490826</v>
      </c>
      <c r="AU234" s="1">
        <f t="shared" si="15"/>
        <v>-1.365898165</v>
      </c>
      <c r="AV234" s="1">
        <f t="shared" si="16"/>
        <v>-0.9396142864</v>
      </c>
      <c r="AW234" s="1">
        <f t="shared" si="17"/>
        <v>0.7174603642</v>
      </c>
      <c r="AX234" s="1">
        <f t="shared" si="21"/>
        <v>-4.16293588</v>
      </c>
      <c r="AY234" s="1" t="str">
        <f t="shared" si="18"/>
        <v>SUB-HORIZONTAL</v>
      </c>
      <c r="AZ234" s="1" t="str">
        <f t="shared" si="19"/>
        <v>2</v>
      </c>
      <c r="BA234" s="1">
        <f t="shared" si="20"/>
        <v>1.29845</v>
      </c>
    </row>
    <row r="235" ht="15.75" customHeight="1">
      <c r="A235" s="1">
        <v>5592.5085</v>
      </c>
      <c r="B235" s="1">
        <v>1950.0</v>
      </c>
      <c r="C235" s="1">
        <v>1950.0</v>
      </c>
      <c r="D235" s="1">
        <v>1627.4767</v>
      </c>
      <c r="E235" s="1">
        <v>817.5379</v>
      </c>
      <c r="F235" s="1">
        <v>827.4796</v>
      </c>
      <c r="G235" s="1">
        <v>844.2873</v>
      </c>
      <c r="H235" s="1">
        <v>1901.0562</v>
      </c>
      <c r="I235" s="1">
        <f t="shared" si="1"/>
        <v>1950.001541</v>
      </c>
      <c r="J235" s="1">
        <f t="shared" si="2"/>
        <v>5.784552826</v>
      </c>
      <c r="K235" s="1">
        <f t="shared" si="3"/>
        <v>0.6568052328</v>
      </c>
      <c r="L235" s="1">
        <f t="shared" si="4"/>
        <v>1894.927167</v>
      </c>
      <c r="M235" s="1">
        <v>1950.0</v>
      </c>
      <c r="N235" s="1">
        <v>1942.0863</v>
      </c>
      <c r="O235" s="1">
        <v>1950.0</v>
      </c>
      <c r="P235" s="1">
        <v>1933.6891</v>
      </c>
      <c r="Q235" s="1">
        <v>1505.2501</v>
      </c>
      <c r="R235" s="1">
        <v>2.3853</v>
      </c>
      <c r="S235" s="1">
        <v>0.2299</v>
      </c>
      <c r="T235" s="1">
        <v>33.7355</v>
      </c>
      <c r="U235" s="1">
        <v>-999.0</v>
      </c>
      <c r="V235" s="1">
        <v>3866.856</v>
      </c>
      <c r="X235" s="13">
        <v>1950.0</v>
      </c>
      <c r="Y235" s="1">
        <v>2142.4666</v>
      </c>
      <c r="Z235" s="1">
        <v>-999.0</v>
      </c>
      <c r="AA235" s="1">
        <v>-999.0</v>
      </c>
      <c r="AB235" s="1">
        <f t="shared" si="5"/>
        <v>-2175.64849</v>
      </c>
      <c r="AC235" s="1">
        <v>608.6227</v>
      </c>
      <c r="AD235" s="1">
        <v>0.0381</v>
      </c>
      <c r="AE235" s="1">
        <v>0.0381</v>
      </c>
      <c r="AF235" s="1">
        <v>0.0381</v>
      </c>
      <c r="AG235" s="1">
        <v>0.025</v>
      </c>
      <c r="AH235" s="1">
        <v>-999.0</v>
      </c>
      <c r="AI235" s="1" t="str">
        <f t="shared" si="6"/>
        <v>#NUM!</v>
      </c>
      <c r="AJ235" s="1">
        <f t="shared" si="7"/>
        <v>0.4441148557</v>
      </c>
      <c r="AK235" s="1">
        <f t="shared" si="8"/>
        <v>0.5558851443</v>
      </c>
      <c r="AL235" s="1">
        <f t="shared" si="9"/>
        <v>0.4243485128</v>
      </c>
      <c r="AM235" s="1">
        <f t="shared" si="10"/>
        <v>0.5756514872</v>
      </c>
      <c r="AO235" s="1">
        <f t="shared" si="11"/>
        <v>-1722447.356</v>
      </c>
      <c r="AP235" s="1">
        <f t="shared" si="12"/>
        <v>-38.0619</v>
      </c>
      <c r="AQ235" s="1">
        <f t="shared" si="13"/>
        <v>-9.99</v>
      </c>
      <c r="AR235" s="1">
        <v>-999.0</v>
      </c>
      <c r="AT235" s="1">
        <f t="shared" si="14"/>
        <v>0.5104032458</v>
      </c>
      <c r="AU235" s="1">
        <f t="shared" si="15"/>
        <v>-1.020806492</v>
      </c>
      <c r="AV235" s="1">
        <f t="shared" si="16"/>
        <v>-0.8559667819</v>
      </c>
      <c r="AW235" s="1">
        <f t="shared" si="17"/>
        <v>0.7917967391</v>
      </c>
      <c r="AX235" s="1">
        <f t="shared" si="21"/>
        <v>-4.435354603</v>
      </c>
      <c r="AY235" s="1" t="str">
        <f t="shared" si="18"/>
        <v>SUB-HORIZONTAL</v>
      </c>
      <c r="AZ235" s="1" t="str">
        <f t="shared" si="19"/>
        <v>2</v>
      </c>
      <c r="BA235" s="1">
        <f t="shared" si="20"/>
        <v>1.3076</v>
      </c>
    </row>
    <row r="236" ht="15.75" customHeight="1">
      <c r="A236" s="1">
        <v>5592.5847</v>
      </c>
      <c r="B236" s="1">
        <v>1950.0</v>
      </c>
      <c r="C236" s="1">
        <v>1950.0</v>
      </c>
      <c r="D236" s="1">
        <v>1679.5961</v>
      </c>
      <c r="E236" s="1">
        <v>905.3445</v>
      </c>
      <c r="F236" s="1">
        <v>916.5576</v>
      </c>
      <c r="G236" s="1">
        <v>933.8731</v>
      </c>
      <c r="H236" s="1">
        <v>1854.1504</v>
      </c>
      <c r="I236" s="1">
        <f t="shared" si="1"/>
        <v>1950.001547</v>
      </c>
      <c r="J236" s="1">
        <f t="shared" si="2"/>
        <v>6.398341275</v>
      </c>
      <c r="K236" s="1">
        <f t="shared" si="3"/>
        <v>0.6130076235</v>
      </c>
      <c r="L236" s="1">
        <f t="shared" si="4"/>
        <v>1899.352817</v>
      </c>
      <c r="M236" s="1">
        <v>1950.0</v>
      </c>
      <c r="N236" s="1">
        <v>1916.5208</v>
      </c>
      <c r="O236" s="1">
        <v>1950.0</v>
      </c>
      <c r="P236" s="1">
        <v>1948.1523</v>
      </c>
      <c r="Q236" s="1">
        <v>1626.5439</v>
      </c>
      <c r="R236" s="1">
        <v>2.3853</v>
      </c>
      <c r="S236" s="1">
        <v>0.2299</v>
      </c>
      <c r="T236" s="1">
        <v>33.7355</v>
      </c>
      <c r="U236" s="1">
        <v>-999.0</v>
      </c>
      <c r="V236" s="1">
        <v>3866.856</v>
      </c>
      <c r="X236" s="13">
        <v>1950.0</v>
      </c>
      <c r="Y236" s="1">
        <v>2142.4666</v>
      </c>
      <c r="Z236" s="1">
        <v>-999.0</v>
      </c>
      <c r="AA236" s="1">
        <v>-999.0</v>
      </c>
      <c r="AB236" s="1">
        <f t="shared" si="5"/>
        <v>-2175.64849</v>
      </c>
      <c r="AC236" s="1">
        <v>608.6227</v>
      </c>
      <c r="AD236" s="1">
        <v>0.0381</v>
      </c>
      <c r="AE236" s="1">
        <v>0.0381</v>
      </c>
      <c r="AF236" s="1">
        <v>0.0381</v>
      </c>
      <c r="AG236" s="1">
        <v>0.025</v>
      </c>
      <c r="AH236" s="1">
        <v>-999.0</v>
      </c>
      <c r="AI236" s="1" t="str">
        <f t="shared" si="6"/>
        <v>#NUM!</v>
      </c>
      <c r="AJ236" s="1">
        <f t="shared" si="7"/>
        <v>0.5036663153</v>
      </c>
      <c r="AK236" s="1">
        <f t="shared" si="8"/>
        <v>0.4963336847</v>
      </c>
      <c r="AL236" s="1">
        <f t="shared" si="9"/>
        <v>0.4700295385</v>
      </c>
      <c r="AM236" s="1">
        <f t="shared" si="10"/>
        <v>0.5299704615</v>
      </c>
      <c r="AO236" s="1">
        <f t="shared" si="11"/>
        <v>-1782912.497</v>
      </c>
      <c r="AP236" s="1">
        <f t="shared" si="12"/>
        <v>-38.0619</v>
      </c>
      <c r="AQ236" s="1">
        <f t="shared" si="13"/>
        <v>-9.99</v>
      </c>
      <c r="AR236" s="1">
        <v>-999.0</v>
      </c>
      <c r="AT236" s="1">
        <f t="shared" si="14"/>
        <v>0.346809056</v>
      </c>
      <c r="AU236" s="1">
        <f t="shared" si="15"/>
        <v>-0.6936181121</v>
      </c>
      <c r="AV236" s="1">
        <f t="shared" si="16"/>
        <v>-0.7192202433</v>
      </c>
      <c r="AW236" s="1">
        <f t="shared" si="17"/>
        <v>0.8772448556</v>
      </c>
      <c r="AX236" s="1">
        <f t="shared" si="21"/>
        <v>-5.036011293</v>
      </c>
      <c r="AY236" s="1" t="str">
        <f t="shared" si="18"/>
        <v>SUB-HORIZONTAL</v>
      </c>
      <c r="AZ236" s="1" t="str">
        <f t="shared" si="19"/>
        <v>2</v>
      </c>
      <c r="BA236" s="1">
        <f t="shared" si="20"/>
        <v>1.3076</v>
      </c>
    </row>
    <row r="237" ht="15.75" customHeight="1">
      <c r="A237" s="1">
        <v>5592.6609</v>
      </c>
      <c r="B237" s="1">
        <v>1950.0</v>
      </c>
      <c r="C237" s="1">
        <v>1950.0</v>
      </c>
      <c r="D237" s="1">
        <v>1747.1877</v>
      </c>
      <c r="E237" s="1">
        <v>1039.8625</v>
      </c>
      <c r="F237" s="1">
        <v>1052.5345</v>
      </c>
      <c r="G237" s="1">
        <v>1036.541</v>
      </c>
      <c r="H237" s="1">
        <v>1861.4274</v>
      </c>
      <c r="I237" s="1">
        <f t="shared" si="1"/>
        <v>1950.001559</v>
      </c>
      <c r="J237" s="1">
        <f t="shared" si="2"/>
        <v>7.101760468</v>
      </c>
      <c r="K237" s="1">
        <f t="shared" si="3"/>
        <v>0.5839679156</v>
      </c>
      <c r="L237" s="1">
        <f t="shared" si="4"/>
        <v>1903.77535</v>
      </c>
      <c r="M237" s="1">
        <v>1950.0</v>
      </c>
      <c r="N237" s="1">
        <v>1875.4644</v>
      </c>
      <c r="O237" s="1">
        <v>1950.0</v>
      </c>
      <c r="P237" s="1">
        <v>1949.9995</v>
      </c>
      <c r="Q237" s="1">
        <v>1754.4443</v>
      </c>
      <c r="R237" s="1">
        <v>2.4174</v>
      </c>
      <c r="S237" s="1">
        <v>0.2126</v>
      </c>
      <c r="T237" s="1">
        <v>32.4552</v>
      </c>
      <c r="U237" s="1">
        <v>-999.0</v>
      </c>
      <c r="V237" s="1">
        <v>3922.2615</v>
      </c>
      <c r="X237" s="13">
        <v>1950.0</v>
      </c>
      <c r="Y237" s="1">
        <v>2148.7234</v>
      </c>
      <c r="Z237" s="1">
        <v>-999.0</v>
      </c>
      <c r="AA237" s="1">
        <v>-999.0</v>
      </c>
      <c r="AB237" s="1">
        <f t="shared" si="5"/>
        <v>-2173.288496</v>
      </c>
      <c r="AC237" s="1">
        <v>678.3184</v>
      </c>
      <c r="AD237" s="1">
        <v>0.0367</v>
      </c>
      <c r="AE237" s="1">
        <v>0.0367</v>
      </c>
      <c r="AF237" s="1">
        <v>0.0367</v>
      </c>
      <c r="AG237" s="1">
        <v>0.027</v>
      </c>
      <c r="AH237" s="1">
        <v>-999.0</v>
      </c>
      <c r="AI237" s="1" t="str">
        <f t="shared" si="6"/>
        <v>#NUM!</v>
      </c>
      <c r="AJ237" s="1">
        <f t="shared" si="7"/>
        <v>0.5568527679</v>
      </c>
      <c r="AK237" s="1">
        <f t="shared" si="8"/>
        <v>0.4431472321</v>
      </c>
      <c r="AL237" s="1">
        <f t="shared" si="9"/>
        <v>0.5397612821</v>
      </c>
      <c r="AM237" s="1">
        <f t="shared" si="10"/>
        <v>0.4602387179</v>
      </c>
      <c r="AO237" s="1">
        <f t="shared" si="11"/>
        <v>-1846671.038</v>
      </c>
      <c r="AP237" s="1">
        <f t="shared" si="12"/>
        <v>-36.6633</v>
      </c>
      <c r="AQ237" s="1">
        <f t="shared" si="13"/>
        <v>-9.99</v>
      </c>
      <c r="AR237" s="1">
        <v>-999.0</v>
      </c>
      <c r="AT237" s="1">
        <f t="shared" si="14"/>
        <v>0.2021314044</v>
      </c>
      <c r="AU237" s="1">
        <f t="shared" si="15"/>
        <v>-0.4042628088</v>
      </c>
      <c r="AV237" s="1">
        <f t="shared" si="16"/>
        <v>-0.5778961514</v>
      </c>
      <c r="AW237" s="1">
        <f t="shared" si="17"/>
        <v>0.9425263107</v>
      </c>
      <c r="AX237" s="1">
        <f t="shared" si="21"/>
        <v>-5.992273892</v>
      </c>
      <c r="AY237" s="1" t="str">
        <f t="shared" si="18"/>
        <v>SUB-HORIZONTAL</v>
      </c>
      <c r="AZ237" s="1" t="str">
        <f t="shared" si="19"/>
        <v>2</v>
      </c>
      <c r="BA237" s="1">
        <f t="shared" si="20"/>
        <v>1.315</v>
      </c>
    </row>
    <row r="238" ht="15.75" customHeight="1">
      <c r="A238" s="1">
        <v>5592.7371</v>
      </c>
      <c r="B238" s="1">
        <v>1950.0</v>
      </c>
      <c r="C238" s="1">
        <v>1950.0</v>
      </c>
      <c r="D238" s="1">
        <v>1827.1354</v>
      </c>
      <c r="E238" s="1">
        <v>1220.9409</v>
      </c>
      <c r="F238" s="1">
        <v>1234.3035</v>
      </c>
      <c r="G238" s="1">
        <v>1183.0652</v>
      </c>
      <c r="H238" s="1">
        <v>1860.3354</v>
      </c>
      <c r="I238" s="1">
        <f t="shared" si="1"/>
        <v>1950.001574</v>
      </c>
      <c r="J238" s="1">
        <f t="shared" si="2"/>
        <v>8.105656861</v>
      </c>
      <c r="K238" s="1">
        <f t="shared" si="3"/>
        <v>0.5265457211</v>
      </c>
      <c r="L238" s="1">
        <f t="shared" si="4"/>
        <v>1908.275183</v>
      </c>
      <c r="M238" s="1">
        <v>1950.0</v>
      </c>
      <c r="N238" s="1">
        <v>1822.5157</v>
      </c>
      <c r="O238" s="1">
        <v>1950.0</v>
      </c>
      <c r="P238" s="1">
        <v>1950.0</v>
      </c>
      <c r="Q238" s="1">
        <v>1884.676</v>
      </c>
      <c r="R238" s="1">
        <v>2.4174</v>
      </c>
      <c r="S238" s="1">
        <v>0.2126</v>
      </c>
      <c r="T238" s="1">
        <v>32.4552</v>
      </c>
      <c r="U238" s="1">
        <v>-999.0</v>
      </c>
      <c r="V238" s="1">
        <v>3922.2615</v>
      </c>
      <c r="X238" s="13">
        <v>1950.0</v>
      </c>
      <c r="Y238" s="1">
        <v>2148.7234</v>
      </c>
      <c r="Z238" s="1">
        <v>-999.0</v>
      </c>
      <c r="AA238" s="1">
        <v>-999.0</v>
      </c>
      <c r="AB238" s="1">
        <f t="shared" si="5"/>
        <v>-2173.288496</v>
      </c>
      <c r="AC238" s="1">
        <v>678.3184</v>
      </c>
      <c r="AD238" s="1">
        <v>0.0367</v>
      </c>
      <c r="AE238" s="1">
        <v>0.0367</v>
      </c>
      <c r="AF238" s="1">
        <v>0.0367</v>
      </c>
      <c r="AG238" s="1">
        <v>0.027</v>
      </c>
      <c r="AH238" s="1">
        <v>-999.0</v>
      </c>
      <c r="AI238" s="1" t="str">
        <f t="shared" si="6"/>
        <v>#NUM!</v>
      </c>
      <c r="AJ238" s="1">
        <f t="shared" si="7"/>
        <v>0.6359418845</v>
      </c>
      <c r="AK238" s="1">
        <f t="shared" si="8"/>
        <v>0.3640581155</v>
      </c>
      <c r="AL238" s="1">
        <f t="shared" si="9"/>
        <v>0.6329761538</v>
      </c>
      <c r="AM238" s="1">
        <f t="shared" si="10"/>
        <v>0.3670238462</v>
      </c>
      <c r="AO238" s="1">
        <f t="shared" si="11"/>
        <v>-1911591.736</v>
      </c>
      <c r="AP238" s="1">
        <f t="shared" si="12"/>
        <v>-36.6633</v>
      </c>
      <c r="AQ238" s="1">
        <f t="shared" si="13"/>
        <v>-9.99</v>
      </c>
      <c r="AR238" s="1">
        <v>-999.0</v>
      </c>
      <c r="AT238" s="1">
        <f t="shared" si="14"/>
        <v>0.0650274489</v>
      </c>
      <c r="AU238" s="1">
        <f t="shared" si="15"/>
        <v>-0.1300548978</v>
      </c>
      <c r="AV238" s="1">
        <f t="shared" si="16"/>
        <v>-0.413132973</v>
      </c>
      <c r="AW238" s="1">
        <f t="shared" si="17"/>
        <v>1.013083985</v>
      </c>
      <c r="AX238" s="1">
        <f t="shared" si="21"/>
        <v>-8.014776007</v>
      </c>
      <c r="AY238" s="1" t="str">
        <f t="shared" si="18"/>
        <v>SUB-HORIZONTAL</v>
      </c>
      <c r="AZ238" s="1" t="str">
        <f t="shared" si="19"/>
        <v>2</v>
      </c>
      <c r="BA238" s="1">
        <f t="shared" si="20"/>
        <v>1.315</v>
      </c>
    </row>
    <row r="239" ht="15.75" customHeight="1">
      <c r="A239" s="1">
        <v>5592.8133</v>
      </c>
      <c r="B239" s="1">
        <v>1950.0</v>
      </c>
      <c r="C239" s="1">
        <v>1950.0</v>
      </c>
      <c r="D239" s="1">
        <v>1909.3192</v>
      </c>
      <c r="E239" s="1">
        <v>1437.3918</v>
      </c>
      <c r="F239" s="1">
        <v>1451.7433</v>
      </c>
      <c r="G239" s="1">
        <v>1378.8154</v>
      </c>
      <c r="H239" s="1">
        <v>1848.8483</v>
      </c>
      <c r="I239" s="1">
        <f t="shared" si="1"/>
        <v>1950.001594</v>
      </c>
      <c r="J239" s="1">
        <f t="shared" si="2"/>
        <v>9.446820435</v>
      </c>
      <c r="K239" s="1">
        <f t="shared" si="3"/>
        <v>0.4818889127</v>
      </c>
      <c r="L239" s="1">
        <f t="shared" si="4"/>
        <v>1911.419033</v>
      </c>
      <c r="M239" s="1">
        <v>1949.5986</v>
      </c>
      <c r="N239" s="1">
        <v>1759.5964</v>
      </c>
      <c r="O239" s="1">
        <v>1950.0</v>
      </c>
      <c r="P239" s="1">
        <v>1950.0</v>
      </c>
      <c r="Q239" s="1">
        <v>1941.8716</v>
      </c>
      <c r="R239" s="1">
        <v>2.4481</v>
      </c>
      <c r="S239" s="1">
        <v>0.1901</v>
      </c>
      <c r="T239" s="1">
        <v>30.4105</v>
      </c>
      <c r="U239" s="1">
        <v>10.4853</v>
      </c>
      <c r="V239" s="1">
        <v>4047.3101</v>
      </c>
      <c r="X239" s="13">
        <v>1949.5986</v>
      </c>
      <c r="Y239" s="1">
        <v>2154.0806</v>
      </c>
      <c r="Z239" s="1">
        <v>0.053</v>
      </c>
      <c r="AA239" s="1">
        <v>0.04</v>
      </c>
      <c r="AB239" s="1">
        <f t="shared" si="5"/>
        <v>-1126.563534</v>
      </c>
      <c r="AC239" s="1">
        <v>-999.0</v>
      </c>
      <c r="AD239" s="1">
        <v>0.0349</v>
      </c>
      <c r="AE239" s="1">
        <v>0.0349</v>
      </c>
      <c r="AF239" s="1">
        <v>0.0349</v>
      </c>
      <c r="AG239" s="1">
        <v>0.03</v>
      </c>
      <c r="AH239" s="1">
        <v>10.4853</v>
      </c>
      <c r="AI239" s="1">
        <f t="shared" si="6"/>
        <v>13.65823171</v>
      </c>
      <c r="AJ239" s="1">
        <f t="shared" si="7"/>
        <v>0.7457698936</v>
      </c>
      <c r="AK239" s="1">
        <f t="shared" si="8"/>
        <v>0.2542301064</v>
      </c>
      <c r="AL239" s="1">
        <f t="shared" si="9"/>
        <v>0.7444837436</v>
      </c>
      <c r="AM239" s="1">
        <f t="shared" si="10"/>
        <v>0.2555162564</v>
      </c>
      <c r="AO239" s="1">
        <f t="shared" si="11"/>
        <v>0.3230398938</v>
      </c>
      <c r="AP239" s="1">
        <f t="shared" si="12"/>
        <v>0.0018497</v>
      </c>
      <c r="AQ239" s="1">
        <f t="shared" si="13"/>
        <v>0.00053</v>
      </c>
      <c r="AR239" s="1">
        <v>0.053</v>
      </c>
      <c r="AT239" s="1">
        <f t="shared" si="14"/>
        <v>0.007922454344</v>
      </c>
      <c r="AU239" s="1">
        <f t="shared" si="15"/>
        <v>-0.01584490869</v>
      </c>
      <c r="AV239" s="1">
        <f t="shared" si="16"/>
        <v>-0.2423872665</v>
      </c>
      <c r="AW239" s="1">
        <f t="shared" si="17"/>
        <v>1.050314187</v>
      </c>
      <c r="AX239" s="1">
        <f t="shared" si="21"/>
        <v>-13.20431769</v>
      </c>
      <c r="AY239" s="1" t="str">
        <f t="shared" si="18"/>
        <v>SUB-HORIZONTAL</v>
      </c>
      <c r="AZ239" s="1" t="str">
        <f t="shared" si="19"/>
        <v>2</v>
      </c>
      <c r="BA239" s="1">
        <f t="shared" si="20"/>
        <v>1.3191</v>
      </c>
    </row>
    <row r="240" ht="15.75" customHeight="1">
      <c r="A240" s="1">
        <v>5592.8895</v>
      </c>
      <c r="B240" s="1">
        <v>1950.0</v>
      </c>
      <c r="C240" s="1">
        <v>1929.8939</v>
      </c>
      <c r="D240" s="1">
        <v>1944.978</v>
      </c>
      <c r="E240" s="1">
        <v>1673.4373</v>
      </c>
      <c r="F240" s="1">
        <v>1688.5427</v>
      </c>
      <c r="G240" s="1">
        <v>1580.093</v>
      </c>
      <c r="H240" s="1">
        <v>1866.4723</v>
      </c>
      <c r="I240" s="1">
        <f t="shared" si="1"/>
        <v>1950.001626</v>
      </c>
      <c r="J240" s="1">
        <f t="shared" si="2"/>
        <v>10.82585446</v>
      </c>
      <c r="K240" s="1">
        <f t="shared" si="3"/>
        <v>0.422712389</v>
      </c>
      <c r="L240" s="1">
        <f t="shared" si="4"/>
        <v>1900.540983</v>
      </c>
      <c r="M240" s="1">
        <v>1939.2201</v>
      </c>
      <c r="N240" s="1">
        <v>1689.1539</v>
      </c>
      <c r="O240" s="1">
        <v>1950.0</v>
      </c>
      <c r="P240" s="1">
        <v>1950.0</v>
      </c>
      <c r="Q240" s="1">
        <v>1949.9972</v>
      </c>
      <c r="R240" s="1">
        <v>2.4481</v>
      </c>
      <c r="S240" s="1">
        <v>0.1901</v>
      </c>
      <c r="T240" s="1">
        <v>30.4105</v>
      </c>
      <c r="U240" s="1">
        <v>10.4853</v>
      </c>
      <c r="V240" s="1">
        <v>4047.3101</v>
      </c>
      <c r="X240" s="13">
        <v>1939.2201</v>
      </c>
      <c r="Y240" s="1">
        <v>2154.0806</v>
      </c>
      <c r="Z240" s="1">
        <v>0.053</v>
      </c>
      <c r="AA240" s="1">
        <v>0.04</v>
      </c>
      <c r="AB240" s="1">
        <f t="shared" si="5"/>
        <v>-1126.563534</v>
      </c>
      <c r="AC240" s="1">
        <v>-999.0</v>
      </c>
      <c r="AD240" s="1">
        <v>0.0349</v>
      </c>
      <c r="AE240" s="1">
        <v>0.0349</v>
      </c>
      <c r="AF240" s="1">
        <v>0.0349</v>
      </c>
      <c r="AG240" s="1">
        <v>0.03</v>
      </c>
      <c r="AH240" s="1">
        <v>10.4853</v>
      </c>
      <c r="AI240" s="1">
        <f t="shared" si="6"/>
        <v>13.65823171</v>
      </c>
      <c r="AJ240" s="1">
        <f t="shared" si="7"/>
        <v>0.8465665416</v>
      </c>
      <c r="AK240" s="1">
        <f t="shared" si="8"/>
        <v>0.1534334584</v>
      </c>
      <c r="AL240" s="1">
        <f t="shared" si="9"/>
        <v>0.8659193333</v>
      </c>
      <c r="AM240" s="1">
        <f t="shared" si="10"/>
        <v>0.1340806667</v>
      </c>
      <c r="AO240" s="1">
        <f t="shared" si="11"/>
        <v>0.323714349</v>
      </c>
      <c r="AP240" s="1">
        <f t="shared" si="12"/>
        <v>0.0018497</v>
      </c>
      <c r="AQ240" s="1">
        <f t="shared" si="13"/>
        <v>0.00053</v>
      </c>
      <c r="AR240" s="1">
        <v>0.053</v>
      </c>
      <c r="AT240" s="1">
        <f t="shared" si="14"/>
        <v>0.000004344886806</v>
      </c>
      <c r="AU240" s="1">
        <f t="shared" si="15"/>
        <v>-0.000008689773611</v>
      </c>
      <c r="AV240" s="1">
        <f t="shared" si="16"/>
        <v>-0.1002262322</v>
      </c>
      <c r="AW240" s="1">
        <f t="shared" si="17"/>
        <v>1.044750142</v>
      </c>
      <c r="AX240" s="1">
        <f t="shared" si="21"/>
        <v>-31.43374736</v>
      </c>
      <c r="AY240" s="1" t="str">
        <f t="shared" si="18"/>
        <v>SUB-HORIZONTAL</v>
      </c>
      <c r="AZ240" s="1" t="str">
        <f t="shared" si="19"/>
        <v>2</v>
      </c>
      <c r="BA240" s="1">
        <f t="shared" si="20"/>
        <v>1.3191</v>
      </c>
    </row>
    <row r="241" ht="15.75" customHeight="1">
      <c r="A241" s="1">
        <v>5592.9657</v>
      </c>
      <c r="B241" s="1">
        <v>1950.0</v>
      </c>
      <c r="C241" s="1">
        <v>1844.2567</v>
      </c>
      <c r="D241" s="1">
        <v>1949.9983</v>
      </c>
      <c r="E241" s="1">
        <v>1866.608</v>
      </c>
      <c r="F241" s="1">
        <v>1873.312</v>
      </c>
      <c r="G241" s="1">
        <v>1719.7628</v>
      </c>
      <c r="H241" s="1">
        <v>1918.2454</v>
      </c>
      <c r="I241" s="1">
        <f t="shared" si="1"/>
        <v>1950.001684</v>
      </c>
      <c r="J241" s="1">
        <f t="shared" si="2"/>
        <v>11.78278859</v>
      </c>
      <c r="K241" s="1">
        <f t="shared" si="3"/>
        <v>0.3884224397</v>
      </c>
      <c r="L241" s="1">
        <f t="shared" si="4"/>
        <v>1870.6094</v>
      </c>
      <c r="M241" s="1">
        <v>1917.7283</v>
      </c>
      <c r="N241" s="1">
        <v>1611.6731</v>
      </c>
      <c r="O241" s="1">
        <v>1950.0</v>
      </c>
      <c r="P241" s="1">
        <v>1937.1492</v>
      </c>
      <c r="Q241" s="1">
        <v>1950.0</v>
      </c>
      <c r="R241" s="1">
        <v>2.4721</v>
      </c>
      <c r="S241" s="1">
        <v>0.1688</v>
      </c>
      <c r="T241" s="1">
        <v>28.3365</v>
      </c>
      <c r="U241" s="1">
        <v>-999.0</v>
      </c>
      <c r="V241" s="1">
        <v>4096.8813</v>
      </c>
      <c r="X241" s="13">
        <v>1917.7283</v>
      </c>
      <c r="Y241" s="1">
        <v>2167.626</v>
      </c>
      <c r="Z241" s="1">
        <v>-999.0</v>
      </c>
      <c r="AA241" s="1">
        <v>-999.0</v>
      </c>
      <c r="AB241" s="1">
        <f t="shared" si="5"/>
        <v>-2156.062575</v>
      </c>
      <c r="AC241" s="1">
        <v>678.3184</v>
      </c>
      <c r="AD241" s="1">
        <v>0.0347</v>
      </c>
      <c r="AE241" s="1">
        <v>0.0347</v>
      </c>
      <c r="AF241" s="1">
        <v>0.0347</v>
      </c>
      <c r="AG241" s="1">
        <v>0.0334</v>
      </c>
      <c r="AH241" s="1">
        <v>-999.0</v>
      </c>
      <c r="AI241" s="1" t="str">
        <f t="shared" si="6"/>
        <v>#NUM!</v>
      </c>
      <c r="AJ241" s="1">
        <f t="shared" si="7"/>
        <v>0.8965290885</v>
      </c>
      <c r="AK241" s="1">
        <f t="shared" si="8"/>
        <v>0.1034709115</v>
      </c>
      <c r="AL241" s="1">
        <f t="shared" si="9"/>
        <v>0.9606728205</v>
      </c>
      <c r="AM241" s="1">
        <f t="shared" si="10"/>
        <v>0.03932717949</v>
      </c>
      <c r="AO241" s="1">
        <f t="shared" si="11"/>
        <v>-1944155.848</v>
      </c>
      <c r="AP241" s="1">
        <f t="shared" si="12"/>
        <v>-34.6653</v>
      </c>
      <c r="AQ241" s="1">
        <f t="shared" si="13"/>
        <v>-9.99</v>
      </c>
      <c r="AR241" s="1">
        <v>-999.0</v>
      </c>
      <c r="AT241" s="1">
        <f t="shared" si="14"/>
        <v>0.000001699199894</v>
      </c>
      <c r="AU241" s="1">
        <f t="shared" si="15"/>
        <v>-0.000003398399788</v>
      </c>
      <c r="AV241" s="1">
        <f t="shared" si="16"/>
        <v>-0.02370348166</v>
      </c>
      <c r="AW241" s="1">
        <f t="shared" si="17"/>
        <v>1.016553982</v>
      </c>
      <c r="AX241" s="1">
        <f t="shared" si="21"/>
        <v>-132.4947968</v>
      </c>
      <c r="AY241" s="1" t="str">
        <f t="shared" si="18"/>
        <v>SUB-HORIZONTAL</v>
      </c>
      <c r="AZ241" s="1" t="str">
        <f t="shared" si="19"/>
        <v>2</v>
      </c>
      <c r="BA241" s="1">
        <f t="shared" si="20"/>
        <v>1.32045</v>
      </c>
    </row>
    <row r="242" ht="15.75" customHeight="1">
      <c r="A242" s="1">
        <v>5593.0419</v>
      </c>
      <c r="B242" s="1">
        <v>1929.9084</v>
      </c>
      <c r="C242" s="1">
        <v>1697.7338</v>
      </c>
      <c r="D242" s="1">
        <v>1950.0</v>
      </c>
      <c r="E242" s="1">
        <v>1940.2939</v>
      </c>
      <c r="F242" s="1">
        <v>1941.2494</v>
      </c>
      <c r="G242" s="1">
        <v>1705.0183</v>
      </c>
      <c r="H242" s="1">
        <v>1869.0966</v>
      </c>
      <c r="I242" s="1">
        <f t="shared" si="1"/>
        <v>1929.910175</v>
      </c>
      <c r="J242" s="1">
        <f t="shared" si="2"/>
        <v>11.68176807</v>
      </c>
      <c r="K242" s="1">
        <f t="shared" si="3"/>
        <v>0.3921619456</v>
      </c>
      <c r="L242" s="1">
        <f t="shared" si="4"/>
        <v>1822.87865</v>
      </c>
      <c r="M242" s="1">
        <v>1884.7963</v>
      </c>
      <c r="N242" s="1">
        <v>1524.8334</v>
      </c>
      <c r="O242" s="1">
        <v>1950.0</v>
      </c>
      <c r="P242" s="1">
        <v>1793.1436</v>
      </c>
      <c r="Q242" s="1">
        <v>1915.4702</v>
      </c>
      <c r="R242" s="1">
        <v>2.4721</v>
      </c>
      <c r="S242" s="1">
        <v>0.1688</v>
      </c>
      <c r="T242" s="1">
        <v>28.3365</v>
      </c>
      <c r="U242" s="1">
        <v>-999.0</v>
      </c>
      <c r="V242" s="1">
        <v>4096.8813</v>
      </c>
      <c r="X242" s="13">
        <v>1884.7963</v>
      </c>
      <c r="Y242" s="1">
        <v>2167.626</v>
      </c>
      <c r="Z242" s="1">
        <v>-999.0</v>
      </c>
      <c r="AA242" s="1">
        <v>-999.0</v>
      </c>
      <c r="AB242" s="1">
        <f t="shared" si="5"/>
        <v>-2156.062575</v>
      </c>
      <c r="AC242" s="1">
        <v>678.3184</v>
      </c>
      <c r="AD242" s="1">
        <v>0.0347</v>
      </c>
      <c r="AE242" s="1">
        <v>0.0347</v>
      </c>
      <c r="AF242" s="1">
        <v>0.0347</v>
      </c>
      <c r="AG242" s="1">
        <v>0.0334</v>
      </c>
      <c r="AH242" s="1">
        <v>-999.0</v>
      </c>
      <c r="AI242" s="1" t="str">
        <f t="shared" si="6"/>
        <v>#NUM!</v>
      </c>
      <c r="AJ242" s="1">
        <f t="shared" si="7"/>
        <v>0.9122151846</v>
      </c>
      <c r="AK242" s="1">
        <f t="shared" si="8"/>
        <v>0.0877848154</v>
      </c>
      <c r="AL242" s="1">
        <f t="shared" si="9"/>
        <v>1.005876445</v>
      </c>
      <c r="AM242" s="1">
        <f t="shared" si="10"/>
        <v>0.005876444706</v>
      </c>
      <c r="AO242" s="1">
        <f t="shared" si="11"/>
        <v>-1916926.998</v>
      </c>
      <c r="AP242" s="1">
        <f t="shared" si="12"/>
        <v>-34.6653</v>
      </c>
      <c r="AQ242" s="1">
        <f t="shared" si="13"/>
        <v>-9.99</v>
      </c>
      <c r="AR242" s="1">
        <v>-999.0</v>
      </c>
      <c r="AT242" s="1">
        <f t="shared" si="14"/>
        <v>0.01454748488</v>
      </c>
      <c r="AU242" s="1">
        <f t="shared" si="15"/>
        <v>-0.02909496976</v>
      </c>
      <c r="AV242" s="1">
        <f t="shared" si="16"/>
        <v>0.03787883804</v>
      </c>
      <c r="AW242" s="1">
        <f t="shared" si="17"/>
        <v>1.024810703</v>
      </c>
      <c r="AX242" s="1">
        <f t="shared" si="21"/>
        <v>82.93552159</v>
      </c>
      <c r="AY242" s="1" t="str">
        <f t="shared" si="18"/>
        <v>MERGULHO</v>
      </c>
      <c r="AZ242" s="1" t="str">
        <f t="shared" si="19"/>
        <v>3</v>
      </c>
      <c r="BA242" s="1">
        <f t="shared" si="20"/>
        <v>1.32045</v>
      </c>
    </row>
    <row r="243" ht="15.75" customHeight="1">
      <c r="A243" s="1">
        <v>5593.1181</v>
      </c>
      <c r="B243" s="1">
        <v>1861.0276</v>
      </c>
      <c r="C243" s="1">
        <v>1524.2131</v>
      </c>
      <c r="D243" s="1">
        <v>1950.0</v>
      </c>
      <c r="E243" s="1">
        <v>1949.9967</v>
      </c>
      <c r="F243" s="1">
        <v>1949.9969</v>
      </c>
      <c r="G243" s="1">
        <v>1618.0637</v>
      </c>
      <c r="H243" s="1">
        <v>1759.0349</v>
      </c>
      <c r="I243" s="1">
        <f t="shared" si="1"/>
        <v>1861.029518</v>
      </c>
      <c r="J243" s="1">
        <f t="shared" si="2"/>
        <v>11.08600704</v>
      </c>
      <c r="K243" s="1">
        <f t="shared" si="3"/>
        <v>0.3893770314</v>
      </c>
      <c r="L243" s="1">
        <f t="shared" si="4"/>
        <v>1742.559667</v>
      </c>
      <c r="M243" s="1">
        <v>1834.8917</v>
      </c>
      <c r="N243" s="1">
        <v>1394.6792</v>
      </c>
      <c r="O243" s="1">
        <v>1890.5464</v>
      </c>
      <c r="P243" s="1">
        <v>1527.4359</v>
      </c>
      <c r="Q243" s="1">
        <v>1703.6428</v>
      </c>
      <c r="R243" s="1">
        <v>2.4966</v>
      </c>
      <c r="S243" s="1">
        <v>0.1534</v>
      </c>
      <c r="T243" s="1">
        <v>26.5419</v>
      </c>
      <c r="U243" s="1">
        <v>6.5739</v>
      </c>
      <c r="V243" s="1">
        <v>4143.6235</v>
      </c>
      <c r="X243" s="13">
        <v>1834.8917</v>
      </c>
      <c r="Y243" s="1">
        <v>2203.2073</v>
      </c>
      <c r="Z243" s="1">
        <v>0.095</v>
      </c>
      <c r="AA243" s="1">
        <v>0.02</v>
      </c>
      <c r="AB243" s="1">
        <f t="shared" si="5"/>
        <v>-1116.789724</v>
      </c>
      <c r="AC243" s="1">
        <v>750.611</v>
      </c>
      <c r="AD243" s="1">
        <v>0.0368</v>
      </c>
      <c r="AE243" s="1">
        <v>0.0368</v>
      </c>
      <c r="AF243" s="1">
        <v>0.0368</v>
      </c>
      <c r="AG243" s="1">
        <v>0.0367</v>
      </c>
      <c r="AH243" s="1">
        <v>6.5739</v>
      </c>
      <c r="AI243" s="1">
        <f t="shared" si="6"/>
        <v>8.125049047</v>
      </c>
      <c r="AJ243" s="1">
        <f t="shared" si="7"/>
        <v>0.9198587817</v>
      </c>
      <c r="AK243" s="1">
        <f t="shared" si="8"/>
        <v>0.08014121835</v>
      </c>
      <c r="AL243" s="1">
        <f t="shared" si="9"/>
        <v>1.047806545</v>
      </c>
      <c r="AM243" s="1">
        <f t="shared" si="10"/>
        <v>0.04780654516</v>
      </c>
      <c r="AO243" s="1">
        <f t="shared" si="11"/>
        <v>1.865791206</v>
      </c>
      <c r="AP243" s="1">
        <f t="shared" si="12"/>
        <v>0.003496</v>
      </c>
      <c r="AQ243" s="1">
        <f t="shared" si="13"/>
        <v>0.00095</v>
      </c>
      <c r="AR243" s="1">
        <v>0.095</v>
      </c>
      <c r="AT243" s="1">
        <f t="shared" si="14"/>
        <v>0.1672542198</v>
      </c>
      <c r="AU243" s="1">
        <f t="shared" si="15"/>
        <v>-0.3345084395</v>
      </c>
      <c r="AV243" s="1">
        <f t="shared" si="16"/>
        <v>0.1031080957</v>
      </c>
      <c r="AW243" s="1">
        <f t="shared" si="17"/>
        <v>0.9685099483</v>
      </c>
      <c r="AX243" s="1">
        <f t="shared" si="21"/>
        <v>30.56109234</v>
      </c>
      <c r="AY243" s="1" t="str">
        <f t="shared" si="18"/>
        <v>SUB-VERTICAL</v>
      </c>
      <c r="AZ243" s="1" t="str">
        <f t="shared" si="19"/>
        <v>1</v>
      </c>
      <c r="BA243" s="1">
        <f t="shared" si="20"/>
        <v>1.325</v>
      </c>
    </row>
    <row r="244" ht="15.75" customHeight="1">
      <c r="A244" s="1">
        <v>5593.1943</v>
      </c>
      <c r="B244" s="1">
        <v>1741.3652</v>
      </c>
      <c r="C244" s="1">
        <v>1329.6569</v>
      </c>
      <c r="D244" s="1">
        <v>1950.0</v>
      </c>
      <c r="E244" s="1">
        <v>1950.0</v>
      </c>
      <c r="F244" s="1">
        <v>1944.8667</v>
      </c>
      <c r="G244" s="1">
        <v>1425.3402</v>
      </c>
      <c r="H244" s="1">
        <v>1584.4297</v>
      </c>
      <c r="I244" s="1">
        <f t="shared" si="1"/>
        <v>1741.367379</v>
      </c>
      <c r="J244" s="1">
        <f t="shared" si="2"/>
        <v>9.765580605</v>
      </c>
      <c r="K244" s="1">
        <f t="shared" si="3"/>
        <v>0.4444541123</v>
      </c>
      <c r="L244" s="1">
        <f t="shared" si="4"/>
        <v>1576.315917</v>
      </c>
      <c r="M244" s="1">
        <v>1728.4261</v>
      </c>
      <c r="N244" s="1">
        <v>1178.7765</v>
      </c>
      <c r="O244" s="1">
        <v>1529.6708</v>
      </c>
      <c r="P244" s="1">
        <v>1171.0685</v>
      </c>
      <c r="Q244" s="1">
        <v>1314.6033</v>
      </c>
      <c r="R244" s="1">
        <v>2.4966</v>
      </c>
      <c r="S244" s="1">
        <v>0.1534</v>
      </c>
      <c r="T244" s="1">
        <v>26.5419</v>
      </c>
      <c r="U244" s="1">
        <v>6.5739</v>
      </c>
      <c r="V244" s="1">
        <v>4143.6235</v>
      </c>
      <c r="X244" s="13">
        <v>1728.4261</v>
      </c>
      <c r="Y244" s="1">
        <v>2203.2073</v>
      </c>
      <c r="Z244" s="1">
        <v>0.095</v>
      </c>
      <c r="AA244" s="1">
        <v>0.02</v>
      </c>
      <c r="AB244" s="1">
        <f t="shared" si="5"/>
        <v>-1116.789724</v>
      </c>
      <c r="AC244" s="1">
        <v>750.611</v>
      </c>
      <c r="AD244" s="1">
        <v>0.0368</v>
      </c>
      <c r="AE244" s="1">
        <v>0.0368</v>
      </c>
      <c r="AF244" s="1">
        <v>0.0368</v>
      </c>
      <c r="AG244" s="1">
        <v>0.0367</v>
      </c>
      <c r="AH244" s="1">
        <v>6.5739</v>
      </c>
      <c r="AI244" s="1">
        <f t="shared" si="6"/>
        <v>8.125049047</v>
      </c>
      <c r="AJ244" s="1">
        <f t="shared" si="7"/>
        <v>0.8995919478</v>
      </c>
      <c r="AK244" s="1">
        <f t="shared" si="8"/>
        <v>0.1004080522</v>
      </c>
      <c r="AL244" s="1">
        <f t="shared" si="9"/>
        <v>1.116863194</v>
      </c>
      <c r="AM244" s="1">
        <f t="shared" si="10"/>
        <v>0.1168631945</v>
      </c>
      <c r="AO244" s="1">
        <f t="shared" si="11"/>
        <v>1.599530535</v>
      </c>
      <c r="AP244" s="1">
        <f t="shared" si="12"/>
        <v>0.003496</v>
      </c>
      <c r="AQ244" s="1">
        <f t="shared" si="13"/>
        <v>0.00095</v>
      </c>
      <c r="AR244" s="1">
        <v>0.095</v>
      </c>
      <c r="AT244" s="1">
        <f t="shared" si="14"/>
        <v>0.5183635886</v>
      </c>
      <c r="AU244" s="1">
        <f t="shared" si="15"/>
        <v>-1.036727177</v>
      </c>
      <c r="AV244" s="1">
        <f t="shared" si="16"/>
        <v>0.2053278969</v>
      </c>
      <c r="AW244" s="1">
        <f t="shared" si="17"/>
        <v>0.8297012483</v>
      </c>
      <c r="AX244" s="1">
        <f t="shared" si="21"/>
        <v>15.50515836</v>
      </c>
      <c r="AY244" s="1" t="str">
        <f t="shared" si="18"/>
        <v>SUB-VERTICAL</v>
      </c>
      <c r="AZ244" s="1" t="str">
        <f t="shared" si="19"/>
        <v>1</v>
      </c>
      <c r="BA244" s="1">
        <f t="shared" si="20"/>
        <v>1.325</v>
      </c>
    </row>
    <row r="245" ht="15.75" customHeight="1">
      <c r="A245" s="1">
        <v>5593.2705</v>
      </c>
      <c r="B245" s="1">
        <v>1534.1802</v>
      </c>
      <c r="C245" s="1">
        <v>1097.1077</v>
      </c>
      <c r="D245" s="1">
        <v>1821.1648</v>
      </c>
      <c r="E245" s="1">
        <v>1610.6099</v>
      </c>
      <c r="F245" s="1">
        <v>1594.1392</v>
      </c>
      <c r="G245" s="1">
        <v>1120.7179</v>
      </c>
      <c r="H245" s="1">
        <v>1313.6255</v>
      </c>
      <c r="I245" s="1">
        <f t="shared" si="1"/>
        <v>1534.18276</v>
      </c>
      <c r="J245" s="1">
        <f t="shared" si="2"/>
        <v>7.678490362</v>
      </c>
      <c r="K245" s="1">
        <f t="shared" si="3"/>
        <v>0.4595857217</v>
      </c>
      <c r="L245" s="1">
        <f t="shared" si="4"/>
        <v>1338.41045</v>
      </c>
      <c r="M245" s="1">
        <v>1488.4534</v>
      </c>
      <c r="N245" s="1">
        <v>1023.4544</v>
      </c>
      <c r="O245" s="1">
        <v>1066.1022</v>
      </c>
      <c r="P245" s="1">
        <v>806.4807</v>
      </c>
      <c r="Q245" s="1">
        <v>918.0161</v>
      </c>
      <c r="R245" s="1">
        <v>2.5225</v>
      </c>
      <c r="S245" s="1">
        <v>0.1421</v>
      </c>
      <c r="T245" s="1">
        <v>26.8222</v>
      </c>
      <c r="U245" s="1">
        <v>-999.0</v>
      </c>
      <c r="V245" s="1">
        <v>4244.9185</v>
      </c>
      <c r="X245" s="13">
        <v>1488.4534</v>
      </c>
      <c r="Y245" s="1">
        <v>2279.2322</v>
      </c>
      <c r="Z245" s="1">
        <v>-999.0</v>
      </c>
      <c r="AA245" s="1">
        <v>-999.0</v>
      </c>
      <c r="AB245" s="1">
        <f t="shared" si="5"/>
        <v>-2153.208055</v>
      </c>
      <c r="AC245" s="1">
        <v>715.6644</v>
      </c>
      <c r="AD245" s="1">
        <v>0.0452</v>
      </c>
      <c r="AE245" s="1">
        <v>0.0452</v>
      </c>
      <c r="AF245" s="1">
        <v>0.0452</v>
      </c>
      <c r="AG245" s="1">
        <v>0.04</v>
      </c>
      <c r="AH245" s="1">
        <v>-999.0</v>
      </c>
      <c r="AI245" s="1" t="str">
        <f t="shared" si="6"/>
        <v>#NUM!</v>
      </c>
      <c r="AJ245" s="1">
        <f t="shared" si="7"/>
        <v>0.8531487094</v>
      </c>
      <c r="AK245" s="1">
        <f t="shared" si="8"/>
        <v>0.1468512906</v>
      </c>
      <c r="AL245" s="1">
        <f t="shared" si="9"/>
        <v>1.03908211</v>
      </c>
      <c r="AM245" s="1">
        <f t="shared" si="10"/>
        <v>0.03908211043</v>
      </c>
      <c r="AO245" s="1">
        <f t="shared" si="11"/>
        <v>-1222423.533</v>
      </c>
      <c r="AP245" s="1">
        <f t="shared" si="12"/>
        <v>-45.1548</v>
      </c>
      <c r="AQ245" s="1">
        <f t="shared" si="13"/>
        <v>-9.99</v>
      </c>
      <c r="AR245" s="1">
        <v>-999.0</v>
      </c>
      <c r="AT245" s="1">
        <f t="shared" si="14"/>
        <v>0.9185884025</v>
      </c>
      <c r="AU245" s="1">
        <f t="shared" si="15"/>
        <v>-1.837176805</v>
      </c>
      <c r="AV245" s="1">
        <f t="shared" si="16"/>
        <v>0.1938452533</v>
      </c>
      <c r="AW245" s="1">
        <f t="shared" si="17"/>
        <v>0.6988415648</v>
      </c>
      <c r="AX245" s="1">
        <f t="shared" si="21"/>
        <v>16.39938536</v>
      </c>
      <c r="AY245" s="1" t="str">
        <f t="shared" si="18"/>
        <v>SUB-VERTICAL</v>
      </c>
      <c r="AZ245" s="1" t="str">
        <f t="shared" si="19"/>
        <v>1</v>
      </c>
      <c r="BA245" s="1">
        <f t="shared" si="20"/>
        <v>1.3323</v>
      </c>
    </row>
    <row r="246" ht="15.75" customHeight="1">
      <c r="A246" s="1">
        <v>5593.3467</v>
      </c>
      <c r="B246" s="1">
        <v>1089.3093</v>
      </c>
      <c r="C246" s="1">
        <v>827.6068</v>
      </c>
      <c r="D246" s="1">
        <v>1228.522</v>
      </c>
      <c r="E246" s="1">
        <v>994.0002</v>
      </c>
      <c r="F246" s="1">
        <v>979.2739</v>
      </c>
      <c r="G246" s="1">
        <v>752.6857</v>
      </c>
      <c r="H246" s="1">
        <v>920.5736</v>
      </c>
      <c r="I246" s="1">
        <f t="shared" si="1"/>
        <v>1089.31259</v>
      </c>
      <c r="J246" s="1">
        <f t="shared" si="2"/>
        <v>5.156953318</v>
      </c>
      <c r="K246" s="1">
        <f t="shared" si="3"/>
        <v>0.6324683651</v>
      </c>
      <c r="L246" s="1">
        <f t="shared" si="4"/>
        <v>976.3268</v>
      </c>
      <c r="M246" s="1">
        <v>1200.9901</v>
      </c>
      <c r="N246" s="1">
        <v>800.5803</v>
      </c>
      <c r="O246" s="1">
        <v>710.9523</v>
      </c>
      <c r="P246" s="1">
        <v>546.8521</v>
      </c>
      <c r="Q246" s="1">
        <v>617.645</v>
      </c>
      <c r="R246" s="1">
        <v>2.5225</v>
      </c>
      <c r="S246" s="1">
        <v>0.1421</v>
      </c>
      <c r="T246" s="1">
        <v>26.8222</v>
      </c>
      <c r="U246" s="1">
        <v>-999.0</v>
      </c>
      <c r="V246" s="1">
        <v>4244.9185</v>
      </c>
      <c r="X246" s="13">
        <v>1200.9901</v>
      </c>
      <c r="Y246" s="1">
        <v>2279.2322</v>
      </c>
      <c r="Z246" s="1">
        <v>-999.0</v>
      </c>
      <c r="AA246" s="1">
        <v>-999.0</v>
      </c>
      <c r="AB246" s="1">
        <f t="shared" si="5"/>
        <v>-2153.208055</v>
      </c>
      <c r="AC246" s="1">
        <v>715.6644</v>
      </c>
      <c r="AD246" s="1">
        <v>0.0452</v>
      </c>
      <c r="AE246" s="1">
        <v>0.0452</v>
      </c>
      <c r="AF246" s="1">
        <v>0.0452</v>
      </c>
      <c r="AG246" s="1">
        <v>0.04</v>
      </c>
      <c r="AH246" s="1">
        <v>-999.0</v>
      </c>
      <c r="AI246" s="1" t="str">
        <f t="shared" si="6"/>
        <v>#NUM!</v>
      </c>
      <c r="AJ246" s="1">
        <f t="shared" si="7"/>
        <v>0.8176268579</v>
      </c>
      <c r="AK246" s="1">
        <f t="shared" si="8"/>
        <v>0.1823731421</v>
      </c>
      <c r="AL246" s="1">
        <f t="shared" si="9"/>
        <v>0.8989860823</v>
      </c>
      <c r="AM246" s="1">
        <f t="shared" si="10"/>
        <v>0.1010139177</v>
      </c>
      <c r="AO246" s="1">
        <f t="shared" si="11"/>
        <v>-850919.2781</v>
      </c>
      <c r="AP246" s="1">
        <f t="shared" si="12"/>
        <v>-45.1548</v>
      </c>
      <c r="AQ246" s="1">
        <f t="shared" si="13"/>
        <v>-9.99</v>
      </c>
      <c r="AR246" s="1">
        <v>-999.0</v>
      </c>
      <c r="AT246" s="1">
        <f t="shared" si="14"/>
        <v>1.011284396</v>
      </c>
      <c r="AU246" s="1">
        <f t="shared" si="15"/>
        <v>-2.022568792</v>
      </c>
      <c r="AV246" s="1">
        <f t="shared" si="16"/>
        <v>0.06182426656</v>
      </c>
      <c r="AW246" s="1">
        <f t="shared" si="17"/>
        <v>0.6709349475</v>
      </c>
      <c r="AX246" s="1">
        <f t="shared" si="21"/>
        <v>50.85376207</v>
      </c>
      <c r="AY246" s="1" t="str">
        <f t="shared" si="18"/>
        <v>MERGULHO</v>
      </c>
      <c r="AZ246" s="1" t="str">
        <f t="shared" si="19"/>
        <v>3</v>
      </c>
      <c r="BA246" s="1">
        <f t="shared" si="20"/>
        <v>1.3323</v>
      </c>
    </row>
    <row r="247" ht="15.75" customHeight="1">
      <c r="A247" s="1">
        <v>5593.4229</v>
      </c>
      <c r="B247" s="1">
        <v>709.2079</v>
      </c>
      <c r="C247" s="1">
        <v>546.4996</v>
      </c>
      <c r="D247" s="1">
        <v>699.8153</v>
      </c>
      <c r="E247" s="1">
        <v>558.8959</v>
      </c>
      <c r="F247" s="1">
        <v>551.3735</v>
      </c>
      <c r="G247" s="1">
        <v>475.5446</v>
      </c>
      <c r="H247" s="1">
        <v>589.6899</v>
      </c>
      <c r="I247" s="1">
        <f t="shared" si="1"/>
        <v>709.212682</v>
      </c>
      <c r="J247" s="1">
        <f t="shared" si="2"/>
        <v>3.25814786</v>
      </c>
      <c r="K247" s="1">
        <f t="shared" si="3"/>
        <v>0.5823136653</v>
      </c>
      <c r="L247" s="1">
        <f t="shared" si="4"/>
        <v>649.52655</v>
      </c>
      <c r="M247" s="1">
        <v>875.826</v>
      </c>
      <c r="N247" s="1">
        <v>552.3625</v>
      </c>
      <c r="O247" s="1">
        <v>513.448</v>
      </c>
      <c r="P247" s="1">
        <v>405.9078</v>
      </c>
      <c r="Q247" s="1">
        <v>448.8216</v>
      </c>
      <c r="R247" s="1">
        <v>2.5424</v>
      </c>
      <c r="S247" s="1">
        <v>0.1298</v>
      </c>
      <c r="T247" s="1">
        <v>27.532</v>
      </c>
      <c r="U247" s="1">
        <v>6.068</v>
      </c>
      <c r="V247" s="1">
        <v>4417.8696</v>
      </c>
      <c r="X247" s="13">
        <v>875.826</v>
      </c>
      <c r="Y247" s="1">
        <v>2386.0957</v>
      </c>
      <c r="Z247" s="1">
        <v>0.105</v>
      </c>
      <c r="AA247" s="1">
        <v>0.02</v>
      </c>
      <c r="AB247" s="1">
        <f t="shared" si="5"/>
        <v>-1117.557062</v>
      </c>
      <c r="AC247" s="1">
        <v>674.2827</v>
      </c>
      <c r="AD247" s="1">
        <v>0.0803</v>
      </c>
      <c r="AE247" s="1">
        <v>0.0803</v>
      </c>
      <c r="AF247" s="1">
        <v>0.0803</v>
      </c>
      <c r="AG247" s="1">
        <v>0.0442</v>
      </c>
      <c r="AH247" s="1">
        <v>6.068</v>
      </c>
      <c r="AI247" s="1">
        <f t="shared" si="6"/>
        <v>7.432613055</v>
      </c>
      <c r="AJ247" s="1">
        <f t="shared" si="7"/>
        <v>0.8064316516</v>
      </c>
      <c r="AK247" s="1">
        <f t="shared" si="8"/>
        <v>0.1935683484</v>
      </c>
      <c r="AL247" s="1">
        <f t="shared" si="9"/>
        <v>0.7774497436</v>
      </c>
      <c r="AM247" s="1">
        <f t="shared" si="10"/>
        <v>0.2225502564</v>
      </c>
      <c r="AO247" s="1">
        <f t="shared" si="11"/>
        <v>0.8367803127</v>
      </c>
      <c r="AP247" s="1">
        <f t="shared" si="12"/>
        <v>0.0084315</v>
      </c>
      <c r="AQ247" s="1">
        <f t="shared" si="13"/>
        <v>0.00105</v>
      </c>
      <c r="AR247" s="1">
        <v>0.105</v>
      </c>
      <c r="AT247" s="1">
        <f t="shared" si="14"/>
        <v>0.7876703111</v>
      </c>
      <c r="AU247" s="1">
        <f t="shared" si="15"/>
        <v>-1.575340622</v>
      </c>
      <c r="AV247" s="1">
        <f t="shared" si="16"/>
        <v>-0.0671970038</v>
      </c>
      <c r="AW247" s="1">
        <f t="shared" si="17"/>
        <v>0.761114613</v>
      </c>
      <c r="AX247" s="1">
        <f t="shared" si="21"/>
        <v>-46.79852229</v>
      </c>
      <c r="AY247" s="1" t="str">
        <f t="shared" si="18"/>
        <v>SUB-HORIZONTAL</v>
      </c>
      <c r="AZ247" s="1" t="str">
        <f t="shared" si="19"/>
        <v>2</v>
      </c>
      <c r="BA247" s="1">
        <f t="shared" si="20"/>
        <v>1.3361</v>
      </c>
    </row>
    <row r="248" ht="15.75" customHeight="1">
      <c r="A248" s="1">
        <v>5593.4991</v>
      </c>
      <c r="B248" s="1">
        <v>473.8241</v>
      </c>
      <c r="C248" s="1">
        <v>397.4141</v>
      </c>
      <c r="D248" s="1">
        <v>465.929</v>
      </c>
      <c r="E248" s="1">
        <v>369.3962</v>
      </c>
      <c r="F248" s="1">
        <v>365.5759</v>
      </c>
      <c r="G248" s="1">
        <v>332.7021</v>
      </c>
      <c r="H248" s="1">
        <v>423.6115</v>
      </c>
      <c r="I248" s="1">
        <f t="shared" si="1"/>
        <v>473.8309781</v>
      </c>
      <c r="J248" s="1">
        <f t="shared" si="2"/>
        <v>2.279476279</v>
      </c>
      <c r="K248" s="1">
        <f t="shared" si="3"/>
        <v>0.7374493776</v>
      </c>
      <c r="L248" s="1">
        <f t="shared" si="4"/>
        <v>450.1645</v>
      </c>
      <c r="M248" s="1">
        <v>553.7583</v>
      </c>
      <c r="N248" s="1">
        <v>391.2354</v>
      </c>
      <c r="O248" s="1">
        <v>418.8261</v>
      </c>
      <c r="P248" s="1">
        <v>331.8789</v>
      </c>
      <c r="Q248" s="1">
        <v>364.605</v>
      </c>
      <c r="R248" s="1">
        <v>2.5424</v>
      </c>
      <c r="S248" s="1">
        <v>0.1298</v>
      </c>
      <c r="T248" s="1">
        <v>27.532</v>
      </c>
      <c r="U248" s="1">
        <v>6.068</v>
      </c>
      <c r="V248" s="1">
        <v>4417.8696</v>
      </c>
      <c r="X248" s="13">
        <v>553.7583</v>
      </c>
      <c r="Y248" s="1">
        <v>2386.0957</v>
      </c>
      <c r="Z248" s="1">
        <v>0.105</v>
      </c>
      <c r="AA248" s="1">
        <v>0.02</v>
      </c>
      <c r="AB248" s="1">
        <f t="shared" si="5"/>
        <v>-1117.557062</v>
      </c>
      <c r="AC248" s="1">
        <v>674.2827</v>
      </c>
      <c r="AD248" s="1">
        <v>0.0803</v>
      </c>
      <c r="AE248" s="1">
        <v>0.0803</v>
      </c>
      <c r="AF248" s="1">
        <v>0.0803</v>
      </c>
      <c r="AG248" s="1">
        <v>0.0442</v>
      </c>
      <c r="AH248" s="1">
        <v>6.068</v>
      </c>
      <c r="AI248" s="1">
        <f t="shared" si="6"/>
        <v>7.432613055</v>
      </c>
      <c r="AJ248" s="1">
        <f t="shared" si="7"/>
        <v>0.7853944003</v>
      </c>
      <c r="AK248" s="1">
        <f t="shared" si="8"/>
        <v>0.2146055997</v>
      </c>
      <c r="AL248" s="1">
        <f t="shared" si="9"/>
        <v>0.7715434905</v>
      </c>
      <c r="AM248" s="1">
        <f t="shared" si="10"/>
        <v>0.2284565095</v>
      </c>
      <c r="AO248" s="1">
        <f t="shared" si="11"/>
        <v>0.6058403214</v>
      </c>
      <c r="AP248" s="1">
        <f t="shared" si="12"/>
        <v>0.0084315</v>
      </c>
      <c r="AQ248" s="1">
        <f t="shared" si="13"/>
        <v>0.00105</v>
      </c>
      <c r="AR248" s="1">
        <v>0.105</v>
      </c>
      <c r="AT248" s="1">
        <f t="shared" si="14"/>
        <v>0.4739080315</v>
      </c>
      <c r="AU248" s="1">
        <f t="shared" si="15"/>
        <v>-0.9478160629</v>
      </c>
      <c r="AV248" s="1">
        <f t="shared" si="16"/>
        <v>-0.1474761628</v>
      </c>
      <c r="AW248" s="1">
        <f t="shared" si="17"/>
        <v>0.8607060951</v>
      </c>
      <c r="AX248" s="1">
        <f t="shared" si="21"/>
        <v>-21.44504968</v>
      </c>
      <c r="AY248" s="1" t="str">
        <f t="shared" si="18"/>
        <v>SUB-HORIZONTAL</v>
      </c>
      <c r="AZ248" s="1" t="str">
        <f t="shared" si="19"/>
        <v>2</v>
      </c>
      <c r="BA248" s="1">
        <f t="shared" si="20"/>
        <v>1.3361</v>
      </c>
    </row>
    <row r="249" ht="15.75" customHeight="1">
      <c r="A249" s="1">
        <v>5593.5753</v>
      </c>
      <c r="B249" s="1">
        <v>321.3131</v>
      </c>
      <c r="C249" s="1">
        <v>312.1118</v>
      </c>
      <c r="D249" s="1">
        <v>347.0823</v>
      </c>
      <c r="E249" s="1">
        <v>275.6001</v>
      </c>
      <c r="F249" s="1">
        <v>272.8703</v>
      </c>
      <c r="G249" s="1">
        <v>258.0393</v>
      </c>
      <c r="H249" s="1">
        <v>336.1828</v>
      </c>
      <c r="I249" s="1">
        <f t="shared" si="1"/>
        <v>321.3224154</v>
      </c>
      <c r="J249" s="1">
        <f t="shared" si="2"/>
        <v>1.767931322</v>
      </c>
      <c r="K249" s="1">
        <f t="shared" si="3"/>
        <v>0.6704676757</v>
      </c>
      <c r="L249" s="1">
        <f t="shared" si="4"/>
        <v>327.9025333</v>
      </c>
      <c r="M249" s="1">
        <v>350.2754</v>
      </c>
      <c r="N249" s="1">
        <v>307.0795</v>
      </c>
      <c r="O249" s="1">
        <v>329.5531</v>
      </c>
      <c r="P249" s="1">
        <v>264.7068</v>
      </c>
      <c r="Q249" s="1">
        <v>286.7688</v>
      </c>
      <c r="R249" s="1">
        <v>2.5502</v>
      </c>
      <c r="S249" s="1">
        <v>0.1227</v>
      </c>
      <c r="T249" s="1">
        <v>27.4993</v>
      </c>
      <c r="U249" s="1">
        <v>-999.0</v>
      </c>
      <c r="V249" s="1">
        <v>4649.0898</v>
      </c>
      <c r="X249" s="13">
        <v>350.2754</v>
      </c>
      <c r="Y249" s="1">
        <v>2494.2305</v>
      </c>
      <c r="Z249" s="1">
        <v>-999.0</v>
      </c>
      <c r="AA249" s="1">
        <v>-999.0</v>
      </c>
      <c r="AB249" s="1">
        <f t="shared" si="5"/>
        <v>-2149.385699</v>
      </c>
      <c r="AC249" s="1">
        <v>-999.0</v>
      </c>
      <c r="AD249" s="1">
        <v>0.1208</v>
      </c>
      <c r="AE249" s="1">
        <v>0.1208</v>
      </c>
      <c r="AF249" s="1">
        <v>0.1208</v>
      </c>
      <c r="AG249" s="1">
        <v>0.0483</v>
      </c>
      <c r="AH249" s="1">
        <v>-999.0</v>
      </c>
      <c r="AI249" s="1" t="str">
        <f t="shared" si="6"/>
        <v>#NUM!</v>
      </c>
      <c r="AJ249" s="1">
        <f t="shared" si="7"/>
        <v>0.7675565198</v>
      </c>
      <c r="AK249" s="1">
        <f t="shared" si="8"/>
        <v>0.2324434802</v>
      </c>
      <c r="AL249" s="1">
        <f t="shared" si="9"/>
        <v>0.8492349051</v>
      </c>
      <c r="AM249" s="1">
        <f t="shared" si="10"/>
        <v>0.1507650949</v>
      </c>
      <c r="AO249" s="1">
        <f t="shared" si="11"/>
        <v>-303129.739</v>
      </c>
      <c r="AP249" s="1">
        <f t="shared" si="12"/>
        <v>-120.6792</v>
      </c>
      <c r="AQ249" s="1">
        <f t="shared" si="13"/>
        <v>-9.99</v>
      </c>
      <c r="AR249" s="1">
        <v>-999.0</v>
      </c>
      <c r="AT249" s="1">
        <f t="shared" si="14"/>
        <v>0.238574361</v>
      </c>
      <c r="AU249" s="1">
        <f t="shared" si="15"/>
        <v>-0.4771487221</v>
      </c>
      <c r="AV249" s="1">
        <f t="shared" si="16"/>
        <v>-0.2090372019</v>
      </c>
      <c r="AW249" s="1">
        <f t="shared" si="17"/>
        <v>0.8530144909</v>
      </c>
      <c r="AX249" s="1">
        <f t="shared" si="21"/>
        <v>-15.23754923</v>
      </c>
      <c r="AY249" s="1" t="str">
        <f t="shared" si="18"/>
        <v>SUB-HORIZONTAL</v>
      </c>
      <c r="AZ249" s="1" t="str">
        <f t="shared" si="19"/>
        <v>2</v>
      </c>
      <c r="BA249" s="1">
        <f t="shared" si="20"/>
        <v>1.33645</v>
      </c>
    </row>
    <row r="250" ht="15.75" customHeight="1">
      <c r="A250" s="1">
        <v>5593.6515</v>
      </c>
      <c r="B250" s="1">
        <v>237.0759</v>
      </c>
      <c r="C250" s="1">
        <v>247.7317</v>
      </c>
      <c r="D250" s="1">
        <v>262.8674</v>
      </c>
      <c r="E250" s="1">
        <v>209.9877</v>
      </c>
      <c r="F250" s="1">
        <v>207.7739</v>
      </c>
      <c r="G250" s="1">
        <v>202.3057</v>
      </c>
      <c r="H250" s="1">
        <v>265.0505</v>
      </c>
      <c r="I250" s="1">
        <f t="shared" si="1"/>
        <v>237.0876734</v>
      </c>
      <c r="J250" s="1">
        <f t="shared" si="2"/>
        <v>1.386077948</v>
      </c>
      <c r="K250" s="1">
        <f t="shared" si="3"/>
        <v>0.7761454115</v>
      </c>
      <c r="L250" s="1">
        <f t="shared" si="4"/>
        <v>255.98875</v>
      </c>
      <c r="M250" s="1">
        <v>256.7545</v>
      </c>
      <c r="N250" s="1">
        <v>260.2797</v>
      </c>
      <c r="O250" s="1">
        <v>271.2233</v>
      </c>
      <c r="P250" s="1">
        <v>224.3265</v>
      </c>
      <c r="Q250" s="1">
        <v>240.1561</v>
      </c>
      <c r="R250" s="1">
        <v>2.5502</v>
      </c>
      <c r="S250" s="1">
        <v>0.1227</v>
      </c>
      <c r="T250" s="1">
        <v>27.4993</v>
      </c>
      <c r="U250" s="1">
        <v>-999.0</v>
      </c>
      <c r="V250" s="1">
        <v>4649.0898</v>
      </c>
      <c r="X250" s="13">
        <v>256.7545</v>
      </c>
      <c r="Y250" s="1">
        <v>2494.2305</v>
      </c>
      <c r="Z250" s="1">
        <v>-999.0</v>
      </c>
      <c r="AA250" s="1">
        <v>-999.0</v>
      </c>
      <c r="AB250" s="1">
        <f t="shared" si="5"/>
        <v>-2149.385699</v>
      </c>
      <c r="AC250" s="1">
        <v>-999.0</v>
      </c>
      <c r="AD250" s="1">
        <v>0.1208</v>
      </c>
      <c r="AE250" s="1">
        <v>0.1208</v>
      </c>
      <c r="AF250" s="1">
        <v>0.1208</v>
      </c>
      <c r="AG250" s="1">
        <v>0.0483</v>
      </c>
      <c r="AH250" s="1">
        <v>-999.0</v>
      </c>
      <c r="AI250" s="1" t="str">
        <f t="shared" si="6"/>
        <v>#NUM!</v>
      </c>
      <c r="AJ250" s="1">
        <f t="shared" si="7"/>
        <v>0.7632722821</v>
      </c>
      <c r="AK250" s="1">
        <f t="shared" si="8"/>
        <v>0.2367277179</v>
      </c>
      <c r="AL250" s="1">
        <f t="shared" si="9"/>
        <v>0.8764024517</v>
      </c>
      <c r="AM250" s="1">
        <f t="shared" si="10"/>
        <v>0.1235975483</v>
      </c>
      <c r="AO250" s="1">
        <f t="shared" si="11"/>
        <v>-237900.8676</v>
      </c>
      <c r="AP250" s="1">
        <f t="shared" si="12"/>
        <v>-120.6792</v>
      </c>
      <c r="AQ250" s="1">
        <f t="shared" si="13"/>
        <v>-9.99</v>
      </c>
      <c r="AR250" s="1">
        <v>-999.0</v>
      </c>
      <c r="AT250" s="1">
        <f t="shared" si="14"/>
        <v>-0.02875233125</v>
      </c>
      <c r="AU250" s="1">
        <f t="shared" si="15"/>
        <v>0.05750466251</v>
      </c>
      <c r="AV250" s="1">
        <f t="shared" si="16"/>
        <v>-0.2440716966</v>
      </c>
      <c r="AW250" s="1">
        <f t="shared" si="17"/>
        <v>0.9060767665</v>
      </c>
      <c r="AX250" s="1">
        <f t="shared" si="21"/>
        <v>-13.11659769</v>
      </c>
      <c r="AY250" s="1" t="str">
        <f t="shared" si="18"/>
        <v>SUB-HORIZONTAL</v>
      </c>
      <c r="AZ250" s="1" t="str">
        <f t="shared" si="19"/>
        <v>2</v>
      </c>
      <c r="BA250" s="1">
        <f t="shared" si="20"/>
        <v>1.33645</v>
      </c>
    </row>
    <row r="251" ht="15.75" customHeight="1">
      <c r="A251" s="1">
        <v>5593.7277</v>
      </c>
      <c r="B251" s="1">
        <v>201.5703</v>
      </c>
      <c r="C251" s="1">
        <v>222.4814</v>
      </c>
      <c r="D251" s="1">
        <v>218.6181</v>
      </c>
      <c r="E251" s="1">
        <v>178.2361</v>
      </c>
      <c r="F251" s="1">
        <v>176.191</v>
      </c>
      <c r="G251" s="1">
        <v>171.8894</v>
      </c>
      <c r="H251" s="1">
        <v>230.9518</v>
      </c>
      <c r="I251" s="1">
        <f t="shared" si="1"/>
        <v>201.583618</v>
      </c>
      <c r="J251" s="1">
        <f t="shared" si="2"/>
        <v>1.177683609</v>
      </c>
      <c r="K251" s="1">
        <f t="shared" si="3"/>
        <v>0.7355684663</v>
      </c>
      <c r="L251" s="1">
        <f t="shared" si="4"/>
        <v>224.50055</v>
      </c>
      <c r="M251" s="1">
        <v>215.8204</v>
      </c>
      <c r="N251" s="1">
        <v>238.6799</v>
      </c>
      <c r="O251" s="1">
        <v>249.8332</v>
      </c>
      <c r="P251" s="1">
        <v>208.9252</v>
      </c>
      <c r="Q251" s="1">
        <v>221.8515</v>
      </c>
      <c r="R251" s="1">
        <v>2.546</v>
      </c>
      <c r="S251" s="1">
        <v>0.117</v>
      </c>
      <c r="T251" s="1">
        <v>29.4785</v>
      </c>
      <c r="U251" s="1">
        <v>8.59</v>
      </c>
      <c r="V251" s="1">
        <v>4811.1445</v>
      </c>
      <c r="X251" s="13">
        <v>215.8204</v>
      </c>
      <c r="Y251" s="1">
        <v>2620.6343</v>
      </c>
      <c r="Z251" s="1">
        <v>0.068</v>
      </c>
      <c r="AA251" s="1">
        <v>0.01</v>
      </c>
      <c r="AB251" s="1">
        <f t="shared" si="5"/>
        <v>-1108.168079</v>
      </c>
      <c r="AC251" s="1">
        <v>639.9233</v>
      </c>
      <c r="AD251" s="1">
        <v>0.1561</v>
      </c>
      <c r="AE251" s="1">
        <v>0.1561</v>
      </c>
      <c r="AF251" s="1">
        <v>0.1561</v>
      </c>
      <c r="AG251" s="1">
        <v>0.0557</v>
      </c>
      <c r="AH251" s="1">
        <v>8.59</v>
      </c>
      <c r="AI251" s="1">
        <f t="shared" si="6"/>
        <v>10.94125318</v>
      </c>
      <c r="AJ251" s="1">
        <f t="shared" si="7"/>
        <v>0.7442652536</v>
      </c>
      <c r="AK251" s="1">
        <f t="shared" si="8"/>
        <v>0.2557347464</v>
      </c>
      <c r="AL251" s="1">
        <f t="shared" si="9"/>
        <v>0.8740920661</v>
      </c>
      <c r="AM251" s="1">
        <f t="shared" si="10"/>
        <v>0.1259079339</v>
      </c>
      <c r="AO251" s="1">
        <f t="shared" si="11"/>
        <v>0.07663693578</v>
      </c>
      <c r="AP251" s="1">
        <f t="shared" si="12"/>
        <v>0.0106148</v>
      </c>
      <c r="AQ251" s="1">
        <f t="shared" si="13"/>
        <v>0.00068</v>
      </c>
      <c r="AR251" s="1">
        <v>0.068</v>
      </c>
      <c r="AT251" s="1">
        <f t="shared" si="14"/>
        <v>-0.2198587492</v>
      </c>
      <c r="AU251" s="1">
        <f t="shared" si="15"/>
        <v>0.4397174984</v>
      </c>
      <c r="AV251" s="1">
        <f t="shared" si="16"/>
        <v>-0.2714671279</v>
      </c>
      <c r="AW251" s="1">
        <f t="shared" si="17"/>
        <v>0.9605965401</v>
      </c>
      <c r="AX251" s="1">
        <f t="shared" si="21"/>
        <v>-11.84553556</v>
      </c>
      <c r="AY251" s="1" t="str">
        <f t="shared" si="18"/>
        <v>SUB-HORIZONTAL</v>
      </c>
      <c r="AZ251" s="1" t="str">
        <f t="shared" si="19"/>
        <v>2</v>
      </c>
      <c r="BA251" s="1">
        <f t="shared" si="20"/>
        <v>1.3315</v>
      </c>
    </row>
    <row r="252" ht="15.75" customHeight="1">
      <c r="A252" s="1">
        <v>5593.8039</v>
      </c>
      <c r="B252" s="1">
        <v>185.8255</v>
      </c>
      <c r="C252" s="1">
        <v>219.8745</v>
      </c>
      <c r="D252" s="1">
        <v>212.712</v>
      </c>
      <c r="E252" s="1">
        <v>164.5677</v>
      </c>
      <c r="F252" s="1">
        <v>162.4846</v>
      </c>
      <c r="G252" s="1">
        <v>161.3242</v>
      </c>
      <c r="H252" s="1">
        <v>218.2043</v>
      </c>
      <c r="I252" s="1">
        <f t="shared" si="1"/>
        <v>185.8395332</v>
      </c>
      <c r="J252" s="1">
        <f t="shared" si="2"/>
        <v>1.105297162</v>
      </c>
      <c r="K252" s="1">
        <f t="shared" si="3"/>
        <v>0.7631180418</v>
      </c>
      <c r="L252" s="1">
        <f t="shared" si="4"/>
        <v>213.85145</v>
      </c>
      <c r="M252" s="1">
        <v>198.9321</v>
      </c>
      <c r="N252" s="1">
        <v>224.3008</v>
      </c>
      <c r="O252" s="1">
        <v>241.4638</v>
      </c>
      <c r="P252" s="1">
        <v>201.7906</v>
      </c>
      <c r="Q252" s="1">
        <v>212.0788</v>
      </c>
      <c r="R252" s="1">
        <v>2.546</v>
      </c>
      <c r="S252" s="1">
        <v>0.117</v>
      </c>
      <c r="T252" s="1">
        <v>29.4785</v>
      </c>
      <c r="U252" s="1">
        <v>8.59</v>
      </c>
      <c r="V252" s="1">
        <v>4811.1445</v>
      </c>
      <c r="X252" s="13">
        <v>198.9321</v>
      </c>
      <c r="Y252" s="1">
        <v>2620.6343</v>
      </c>
      <c r="Z252" s="1">
        <v>0.068</v>
      </c>
      <c r="AA252" s="1">
        <v>0.01</v>
      </c>
      <c r="AB252" s="1">
        <f t="shared" si="5"/>
        <v>-1108.168079</v>
      </c>
      <c r="AC252" s="1">
        <v>639.9233</v>
      </c>
      <c r="AD252" s="1">
        <v>0.1561</v>
      </c>
      <c r="AE252" s="1">
        <v>0.1561</v>
      </c>
      <c r="AF252" s="1">
        <v>0.1561</v>
      </c>
      <c r="AG252" s="1">
        <v>0.0557</v>
      </c>
      <c r="AH252" s="1">
        <v>8.59</v>
      </c>
      <c r="AI252" s="1">
        <f t="shared" si="6"/>
        <v>10.94125318</v>
      </c>
      <c r="AJ252" s="1">
        <f t="shared" si="7"/>
        <v>0.7393264019</v>
      </c>
      <c r="AK252" s="1">
        <f t="shared" si="8"/>
        <v>0.2606735981</v>
      </c>
      <c r="AL252" s="1">
        <f t="shared" si="9"/>
        <v>0.8743934498</v>
      </c>
      <c r="AM252" s="1">
        <f t="shared" si="10"/>
        <v>0.1256065502</v>
      </c>
      <c r="AO252" s="1">
        <f t="shared" si="11"/>
        <v>0.07201841352</v>
      </c>
      <c r="AP252" s="1">
        <f t="shared" si="12"/>
        <v>0.0106148</v>
      </c>
      <c r="AQ252" s="1">
        <f t="shared" si="13"/>
        <v>0.00068</v>
      </c>
      <c r="AR252" s="1">
        <v>0.068</v>
      </c>
      <c r="AT252" s="1">
        <f t="shared" si="14"/>
        <v>-0.3110537775</v>
      </c>
      <c r="AU252" s="1">
        <f t="shared" si="15"/>
        <v>0.622107555</v>
      </c>
      <c r="AV252" s="1">
        <f t="shared" si="16"/>
        <v>-0.2959177487</v>
      </c>
      <c r="AW252" s="1">
        <f t="shared" si="17"/>
        <v>0.9719276843</v>
      </c>
      <c r="AX252" s="1">
        <f t="shared" si="21"/>
        <v>-10.9138654</v>
      </c>
      <c r="AY252" s="1" t="str">
        <f t="shared" si="18"/>
        <v>SUB-HORIZONTAL</v>
      </c>
      <c r="AZ252" s="1" t="str">
        <f t="shared" si="19"/>
        <v>2</v>
      </c>
      <c r="BA252" s="1">
        <f t="shared" si="20"/>
        <v>1.3315</v>
      </c>
    </row>
    <row r="253" ht="15.75" customHeight="1">
      <c r="A253" s="1">
        <v>5593.8801</v>
      </c>
      <c r="B253" s="1">
        <v>189.6054</v>
      </c>
      <c r="C253" s="1">
        <v>228.6042</v>
      </c>
      <c r="D253" s="1">
        <v>216.0077</v>
      </c>
      <c r="E253" s="1">
        <v>161.2904</v>
      </c>
      <c r="F253" s="1">
        <v>158.7996</v>
      </c>
      <c r="G253" s="1">
        <v>162.2877</v>
      </c>
      <c r="H253" s="1">
        <v>208.7564</v>
      </c>
      <c r="I253" s="1">
        <f t="shared" si="1"/>
        <v>189.619615</v>
      </c>
      <c r="J253" s="1">
        <f t="shared" si="2"/>
        <v>1.11189849</v>
      </c>
      <c r="K253" s="1">
        <f t="shared" si="3"/>
        <v>0.7375050288</v>
      </c>
      <c r="L253" s="1">
        <f t="shared" si="4"/>
        <v>210.75715</v>
      </c>
      <c r="M253" s="1">
        <v>195.3123</v>
      </c>
      <c r="N253" s="1">
        <v>211.8373</v>
      </c>
      <c r="O253" s="1">
        <v>223.176</v>
      </c>
      <c r="P253" s="1">
        <v>194.0518</v>
      </c>
      <c r="Q253" s="1">
        <v>199.521</v>
      </c>
      <c r="R253" s="1">
        <v>2.5385</v>
      </c>
      <c r="S253" s="1">
        <v>0.1182</v>
      </c>
      <c r="T253" s="1">
        <v>33.2583</v>
      </c>
      <c r="U253" s="1">
        <v>-999.0</v>
      </c>
      <c r="V253" s="1">
        <v>4864.2695</v>
      </c>
      <c r="X253" s="13">
        <v>195.3123</v>
      </c>
      <c r="Y253" s="1">
        <v>2712.9009</v>
      </c>
      <c r="Z253" s="1">
        <v>-999.0</v>
      </c>
      <c r="AA253" s="1">
        <v>-999.0</v>
      </c>
      <c r="AB253" s="1">
        <f t="shared" si="5"/>
        <v>-2146.895776</v>
      </c>
      <c r="AC253" s="1">
        <v>567.7602</v>
      </c>
      <c r="AD253" s="1">
        <v>0.1646</v>
      </c>
      <c r="AE253" s="1">
        <v>0.1646</v>
      </c>
      <c r="AF253" s="1">
        <v>0.1646</v>
      </c>
      <c r="AG253" s="1">
        <v>0.0719</v>
      </c>
      <c r="AH253" s="1">
        <v>-999.0</v>
      </c>
      <c r="AI253" s="1" t="str">
        <f t="shared" si="6"/>
        <v>#NUM!</v>
      </c>
      <c r="AJ253" s="1">
        <f t="shared" si="7"/>
        <v>0.7774022737</v>
      </c>
      <c r="AK253" s="1">
        <f t="shared" si="8"/>
        <v>0.2225977263</v>
      </c>
      <c r="AL253" s="1">
        <f t="shared" si="9"/>
        <v>0.8375267793</v>
      </c>
      <c r="AM253" s="1">
        <f t="shared" si="10"/>
        <v>0.1624732207</v>
      </c>
      <c r="AO253" s="1">
        <f t="shared" si="11"/>
        <v>-193980.0939</v>
      </c>
      <c r="AP253" s="1">
        <f t="shared" si="12"/>
        <v>-164.4354</v>
      </c>
      <c r="AQ253" s="1">
        <f t="shared" si="13"/>
        <v>-9.99</v>
      </c>
      <c r="AR253" s="1">
        <v>-999.0</v>
      </c>
      <c r="AT253" s="1">
        <f t="shared" si="14"/>
        <v>-0.1121210547</v>
      </c>
      <c r="AU253" s="1">
        <f t="shared" si="15"/>
        <v>0.2242421095</v>
      </c>
      <c r="AV253" s="1">
        <f t="shared" si="16"/>
        <v>-0.2743784575</v>
      </c>
      <c r="AW253" s="1">
        <f t="shared" si="17"/>
        <v>0.9557599192</v>
      </c>
      <c r="AX253" s="1">
        <f t="shared" si="21"/>
        <v>-11.72568137</v>
      </c>
      <c r="AY253" s="1" t="str">
        <f t="shared" si="18"/>
        <v>SUB-HORIZONTAL</v>
      </c>
      <c r="AZ253" s="1" t="str">
        <f t="shared" si="19"/>
        <v>2</v>
      </c>
      <c r="BA253" s="1">
        <f t="shared" si="20"/>
        <v>1.32835</v>
      </c>
    </row>
    <row r="254" ht="15.75" customHeight="1">
      <c r="A254" s="1">
        <v>5593.9563</v>
      </c>
      <c r="B254" s="1">
        <v>198.764</v>
      </c>
      <c r="C254" s="1">
        <v>224.7538</v>
      </c>
      <c r="D254" s="1">
        <v>208.7725</v>
      </c>
      <c r="E254" s="1">
        <v>154.8115</v>
      </c>
      <c r="F254" s="1">
        <v>151.9693</v>
      </c>
      <c r="G254" s="1">
        <v>158.4897</v>
      </c>
      <c r="H254" s="1">
        <v>199.6277</v>
      </c>
      <c r="I254" s="1">
        <f t="shared" si="1"/>
        <v>198.7787643</v>
      </c>
      <c r="J254" s="1">
        <f t="shared" si="2"/>
        <v>1.08587686</v>
      </c>
      <c r="K254" s="1">
        <f t="shared" si="3"/>
        <v>0.7477895908</v>
      </c>
      <c r="L254" s="1">
        <f t="shared" si="4"/>
        <v>204.5516167</v>
      </c>
      <c r="M254" s="1">
        <v>190.7566</v>
      </c>
      <c r="N254" s="1">
        <v>197.1316</v>
      </c>
      <c r="O254" s="1">
        <v>207.1312</v>
      </c>
      <c r="P254" s="1">
        <v>182.5822</v>
      </c>
      <c r="Q254" s="1">
        <v>183.6655</v>
      </c>
      <c r="R254" s="1">
        <v>2.5385</v>
      </c>
      <c r="S254" s="1">
        <v>0.1182</v>
      </c>
      <c r="T254" s="1">
        <v>33.2583</v>
      </c>
      <c r="U254" s="1">
        <v>-999.0</v>
      </c>
      <c r="V254" s="1">
        <v>4864.2695</v>
      </c>
      <c r="X254" s="13">
        <v>190.7566</v>
      </c>
      <c r="Y254" s="1">
        <v>2712.9009</v>
      </c>
      <c r="Z254" s="1">
        <v>-999.0</v>
      </c>
      <c r="AA254" s="1">
        <v>-999.0</v>
      </c>
      <c r="AB254" s="1">
        <f t="shared" si="5"/>
        <v>-2146.895776</v>
      </c>
      <c r="AC254" s="1">
        <v>567.7602</v>
      </c>
      <c r="AD254" s="1">
        <v>0.1646</v>
      </c>
      <c r="AE254" s="1">
        <v>0.1646</v>
      </c>
      <c r="AF254" s="1">
        <v>0.1646</v>
      </c>
      <c r="AG254" s="1">
        <v>0.0719</v>
      </c>
      <c r="AH254" s="1">
        <v>-999.0</v>
      </c>
      <c r="AI254" s="1" t="str">
        <f t="shared" si="6"/>
        <v>#NUM!</v>
      </c>
      <c r="AJ254" s="1">
        <f t="shared" si="7"/>
        <v>0.793926394</v>
      </c>
      <c r="AK254" s="1">
        <f t="shared" si="8"/>
        <v>0.206073606</v>
      </c>
      <c r="AL254" s="1">
        <f t="shared" si="9"/>
        <v>0.7645715522</v>
      </c>
      <c r="AM254" s="1">
        <f t="shared" si="10"/>
        <v>0.2354284478</v>
      </c>
      <c r="AO254" s="1">
        <f t="shared" si="11"/>
        <v>-190641.6792</v>
      </c>
      <c r="AP254" s="1">
        <f t="shared" si="12"/>
        <v>-164.4354</v>
      </c>
      <c r="AQ254" s="1">
        <f t="shared" si="13"/>
        <v>-9.99</v>
      </c>
      <c r="AR254" s="1">
        <v>-999.0</v>
      </c>
      <c r="AT254" s="1">
        <f t="shared" si="14"/>
        <v>0.1589936118</v>
      </c>
      <c r="AU254" s="1">
        <f t="shared" si="15"/>
        <v>-0.3179872236</v>
      </c>
      <c r="AV254" s="1">
        <f t="shared" si="16"/>
        <v>-0.2736220705</v>
      </c>
      <c r="AW254" s="1">
        <f t="shared" si="17"/>
        <v>0.9200401547</v>
      </c>
      <c r="AX254" s="1">
        <f t="shared" si="21"/>
        <v>-11.75656966</v>
      </c>
      <c r="AY254" s="1" t="str">
        <f t="shared" si="18"/>
        <v>SUB-HORIZONTAL</v>
      </c>
      <c r="AZ254" s="1" t="str">
        <f t="shared" si="19"/>
        <v>2</v>
      </c>
      <c r="BA254" s="1">
        <f t="shared" si="20"/>
        <v>1.32835</v>
      </c>
    </row>
    <row r="255" ht="15.75" customHeight="1">
      <c r="A255" s="1">
        <v>5594.0325</v>
      </c>
      <c r="B255" s="1">
        <v>217.5775</v>
      </c>
      <c r="C255" s="1">
        <v>240.2431</v>
      </c>
      <c r="D255" s="1">
        <v>249.2897</v>
      </c>
      <c r="E255" s="1">
        <v>170.6504</v>
      </c>
      <c r="F255" s="1">
        <v>166.3267</v>
      </c>
      <c r="G255" s="1">
        <v>158.8907</v>
      </c>
      <c r="H255" s="1">
        <v>199.1221</v>
      </c>
      <c r="I255" s="1">
        <f t="shared" si="1"/>
        <v>217.5918841</v>
      </c>
      <c r="J255" s="1">
        <f t="shared" si="2"/>
        <v>1.088624272</v>
      </c>
      <c r="K255" s="1">
        <f t="shared" si="3"/>
        <v>0.7672223343</v>
      </c>
      <c r="L255" s="1">
        <f t="shared" si="4"/>
        <v>218.19665</v>
      </c>
      <c r="M255" s="1">
        <v>194.3701</v>
      </c>
      <c r="N255" s="1">
        <v>196.9726</v>
      </c>
      <c r="O255" s="1">
        <v>210.7269</v>
      </c>
      <c r="P255" s="1">
        <v>179.9118</v>
      </c>
      <c r="Q255" s="1">
        <v>182.8569</v>
      </c>
      <c r="R255" s="1">
        <v>2.532</v>
      </c>
      <c r="S255" s="1">
        <v>0.1266</v>
      </c>
      <c r="T255" s="1">
        <v>37.775</v>
      </c>
      <c r="U255" s="1">
        <v>-999.0</v>
      </c>
      <c r="V255" s="1">
        <v>4874.1616</v>
      </c>
      <c r="X255" s="13">
        <v>194.3701</v>
      </c>
      <c r="Y255" s="1">
        <v>2769.5562</v>
      </c>
      <c r="Z255" s="1">
        <v>-999.0</v>
      </c>
      <c r="AA255" s="1">
        <v>-999.0</v>
      </c>
      <c r="AB255" s="1">
        <f t="shared" si="5"/>
        <v>-2155.40946</v>
      </c>
      <c r="AC255" s="1">
        <v>406.9026</v>
      </c>
      <c r="AD255" s="1">
        <v>0.157</v>
      </c>
      <c r="AE255" s="1">
        <v>0.157</v>
      </c>
      <c r="AF255" s="1">
        <v>0.157</v>
      </c>
      <c r="AG255" s="1">
        <v>0.103</v>
      </c>
      <c r="AH255" s="1">
        <v>-999.0</v>
      </c>
      <c r="AI255" s="1" t="str">
        <f t="shared" si="6"/>
        <v>#NUM!</v>
      </c>
      <c r="AJ255" s="1">
        <f t="shared" si="7"/>
        <v>0.7979561284</v>
      </c>
      <c r="AK255" s="1">
        <f t="shared" si="8"/>
        <v>0.2020438716</v>
      </c>
      <c r="AL255" s="1">
        <f t="shared" si="9"/>
        <v>0.7644480702</v>
      </c>
      <c r="AM255" s="1">
        <f t="shared" si="10"/>
        <v>0.2355519298</v>
      </c>
      <c r="AO255" s="1">
        <f t="shared" si="11"/>
        <v>-199617.1489</v>
      </c>
      <c r="AP255" s="1">
        <f t="shared" si="12"/>
        <v>-156.843</v>
      </c>
      <c r="AQ255" s="1">
        <f t="shared" si="13"/>
        <v>-9.99</v>
      </c>
      <c r="AR255" s="1">
        <v>-999.0</v>
      </c>
      <c r="AT255" s="1">
        <f t="shared" si="14"/>
        <v>0.319916625</v>
      </c>
      <c r="AU255" s="1">
        <f t="shared" si="15"/>
        <v>-0.6398332501</v>
      </c>
      <c r="AV255" s="1">
        <f t="shared" si="16"/>
        <v>-0.1802072316</v>
      </c>
      <c r="AW255" s="1">
        <f t="shared" si="17"/>
        <v>0.9183154456</v>
      </c>
      <c r="AX255" s="1">
        <f t="shared" si="21"/>
        <v>-17.6113947</v>
      </c>
      <c r="AY255" s="1" t="str">
        <f t="shared" si="18"/>
        <v>SUB-HORIZONTAL</v>
      </c>
      <c r="AZ255" s="1" t="str">
        <f t="shared" si="19"/>
        <v>2</v>
      </c>
      <c r="BA255" s="1">
        <f t="shared" si="20"/>
        <v>1.3293</v>
      </c>
    </row>
    <row r="256" ht="15.75" customHeight="1">
      <c r="A256" s="1">
        <v>5594.1087</v>
      </c>
      <c r="B256" s="1">
        <v>231.8604</v>
      </c>
      <c r="C256" s="1">
        <v>224.851</v>
      </c>
      <c r="D256" s="1">
        <v>235.7928</v>
      </c>
      <c r="E256" s="1">
        <v>169.5725</v>
      </c>
      <c r="F256" s="1">
        <v>165.4766</v>
      </c>
      <c r="G256" s="1">
        <v>154.2525</v>
      </c>
      <c r="H256" s="1">
        <v>184.4471</v>
      </c>
      <c r="I256" s="1">
        <f t="shared" si="1"/>
        <v>231.8752936</v>
      </c>
      <c r="J256" s="1">
        <f t="shared" si="2"/>
        <v>1.056846094</v>
      </c>
      <c r="K256" s="1">
        <f t="shared" si="3"/>
        <v>0.7800886012</v>
      </c>
      <c r="L256" s="1">
        <f t="shared" si="4"/>
        <v>212.8159</v>
      </c>
      <c r="M256" s="1">
        <v>190.7686</v>
      </c>
      <c r="N256" s="1">
        <v>192.1511</v>
      </c>
      <c r="O256" s="1">
        <v>201.4715</v>
      </c>
      <c r="P256" s="1">
        <v>177.9391</v>
      </c>
      <c r="Q256" s="1">
        <v>176.3271</v>
      </c>
      <c r="R256" s="1">
        <v>2.532</v>
      </c>
      <c r="S256" s="1">
        <v>0.1266</v>
      </c>
      <c r="T256" s="1">
        <v>37.775</v>
      </c>
      <c r="U256" s="1">
        <v>-999.0</v>
      </c>
      <c r="V256" s="1">
        <v>4874.1616</v>
      </c>
      <c r="X256" s="13">
        <v>190.7686</v>
      </c>
      <c r="Y256" s="1">
        <v>2769.5562</v>
      </c>
      <c r="Z256" s="1">
        <v>-999.0</v>
      </c>
      <c r="AA256" s="1">
        <v>-999.0</v>
      </c>
      <c r="AB256" s="1">
        <f t="shared" si="5"/>
        <v>-2155.40946</v>
      </c>
      <c r="AC256" s="1">
        <v>406.9026</v>
      </c>
      <c r="AD256" s="1">
        <v>0.157</v>
      </c>
      <c r="AE256" s="1">
        <v>0.157</v>
      </c>
      <c r="AF256" s="1">
        <v>0.157</v>
      </c>
      <c r="AG256" s="1">
        <v>0.103</v>
      </c>
      <c r="AH256" s="1">
        <v>-999.0</v>
      </c>
      <c r="AI256" s="1" t="str">
        <f t="shared" si="6"/>
        <v>#NUM!</v>
      </c>
      <c r="AJ256" s="1">
        <f t="shared" si="7"/>
        <v>0.8362966943</v>
      </c>
      <c r="AK256" s="1">
        <f t="shared" si="8"/>
        <v>0.1637033057</v>
      </c>
      <c r="AL256" s="1">
        <f t="shared" si="9"/>
        <v>0.7136906518</v>
      </c>
      <c r="AM256" s="1">
        <f t="shared" si="10"/>
        <v>0.2863093482</v>
      </c>
      <c r="AO256" s="1">
        <f t="shared" si="11"/>
        <v>-203482.0808</v>
      </c>
      <c r="AP256" s="1">
        <f t="shared" si="12"/>
        <v>-156.843</v>
      </c>
      <c r="AQ256" s="1">
        <f t="shared" si="13"/>
        <v>-9.99</v>
      </c>
      <c r="AR256" s="1">
        <v>-999.0</v>
      </c>
      <c r="AT256" s="1">
        <f t="shared" si="14"/>
        <v>0.4411530642</v>
      </c>
      <c r="AU256" s="1">
        <f t="shared" si="15"/>
        <v>-0.8823061284</v>
      </c>
      <c r="AV256" s="1">
        <f t="shared" si="16"/>
        <v>-0.1085861831</v>
      </c>
      <c r="AW256" s="1">
        <f t="shared" si="17"/>
        <v>0.9559765374</v>
      </c>
      <c r="AX256" s="1">
        <f t="shared" si="21"/>
        <v>-29.03042126</v>
      </c>
      <c r="AY256" s="1" t="str">
        <f t="shared" si="18"/>
        <v>SUB-HORIZONTAL</v>
      </c>
      <c r="AZ256" s="1" t="str">
        <f t="shared" si="19"/>
        <v>2</v>
      </c>
      <c r="BA256" s="1">
        <f t="shared" si="20"/>
        <v>1.3293</v>
      </c>
    </row>
    <row r="257" ht="15.75" customHeight="1">
      <c r="A257" s="1">
        <v>5594.1849</v>
      </c>
      <c r="B257" s="1">
        <v>204.4385</v>
      </c>
      <c r="C257" s="1">
        <v>181.8314</v>
      </c>
      <c r="D257" s="1">
        <v>198.3387</v>
      </c>
      <c r="E257" s="1">
        <v>156.7474</v>
      </c>
      <c r="F257" s="1">
        <v>153.1702</v>
      </c>
      <c r="G257" s="1">
        <v>147.719</v>
      </c>
      <c r="H257" s="1">
        <v>168.8121</v>
      </c>
      <c r="I257" s="1">
        <f t="shared" si="1"/>
        <v>204.4555725</v>
      </c>
      <c r="J257" s="1">
        <f t="shared" si="2"/>
        <v>1.01208245</v>
      </c>
      <c r="K257" s="1">
        <f t="shared" si="3"/>
        <v>0.8452570923</v>
      </c>
      <c r="L257" s="1">
        <f t="shared" si="4"/>
        <v>184.7628167</v>
      </c>
      <c r="M257" s="1">
        <v>174.3126</v>
      </c>
      <c r="N257" s="1">
        <v>171.3486</v>
      </c>
      <c r="O257" s="1">
        <v>178.3071</v>
      </c>
      <c r="P257" s="1">
        <v>166.1667</v>
      </c>
      <c r="Q257" s="1">
        <v>159.2578</v>
      </c>
      <c r="R257" s="1">
        <v>2.5383</v>
      </c>
      <c r="S257" s="1">
        <v>0.1469</v>
      </c>
      <c r="T257" s="1">
        <v>40.3278</v>
      </c>
      <c r="U257" s="1">
        <v>-999.0</v>
      </c>
      <c r="V257" s="1">
        <v>4875.3066</v>
      </c>
      <c r="X257" s="13">
        <v>174.3126</v>
      </c>
      <c r="Y257" s="1">
        <v>2787.2202</v>
      </c>
      <c r="Z257" s="1">
        <v>-999.0</v>
      </c>
      <c r="AA257" s="1">
        <v>-999.0</v>
      </c>
      <c r="AB257" s="1">
        <f t="shared" si="5"/>
        <v>-2176.402901</v>
      </c>
      <c r="AC257" s="1">
        <v>278.8585</v>
      </c>
      <c r="AD257" s="1">
        <v>0.1411</v>
      </c>
      <c r="AE257" s="1">
        <v>0.1411</v>
      </c>
      <c r="AF257" s="1">
        <v>0.1411</v>
      </c>
      <c r="AG257" s="1">
        <v>0.1168</v>
      </c>
      <c r="AH257" s="1">
        <v>-999.0</v>
      </c>
      <c r="AI257" s="1" t="str">
        <f t="shared" si="6"/>
        <v>#NUM!</v>
      </c>
      <c r="AJ257" s="1">
        <f t="shared" si="7"/>
        <v>0.8750498335</v>
      </c>
      <c r="AK257" s="1">
        <f t="shared" si="8"/>
        <v>0.1249501665</v>
      </c>
      <c r="AL257" s="1">
        <f t="shared" si="9"/>
        <v>0.7492238497</v>
      </c>
      <c r="AM257" s="1">
        <f t="shared" si="10"/>
        <v>0.2507761503</v>
      </c>
      <c r="AO257" s="1">
        <f t="shared" si="11"/>
        <v>-181303.1509</v>
      </c>
      <c r="AP257" s="1">
        <f t="shared" si="12"/>
        <v>-140.9589</v>
      </c>
      <c r="AQ257" s="1">
        <f t="shared" si="13"/>
        <v>-9.99</v>
      </c>
      <c r="AR257" s="1">
        <v>-999.0</v>
      </c>
      <c r="AT257" s="1">
        <f t="shared" si="14"/>
        <v>0.4168513931</v>
      </c>
      <c r="AU257" s="1">
        <f t="shared" si="15"/>
        <v>-0.8337027861</v>
      </c>
      <c r="AV257" s="1">
        <f t="shared" si="16"/>
        <v>-0.09727485209</v>
      </c>
      <c r="AW257" s="1">
        <f t="shared" si="17"/>
        <v>0.9434027537</v>
      </c>
      <c r="AX257" s="1">
        <f t="shared" si="21"/>
        <v>-32.38122742</v>
      </c>
      <c r="AY257" s="1" t="str">
        <f t="shared" si="18"/>
        <v>SUB-HORIZONTAL</v>
      </c>
      <c r="AZ257" s="1" t="str">
        <f t="shared" si="19"/>
        <v>2</v>
      </c>
      <c r="BA257" s="1">
        <f t="shared" si="20"/>
        <v>1.3426</v>
      </c>
    </row>
    <row r="258" ht="15.75" customHeight="1">
      <c r="A258" s="1">
        <v>5594.2611</v>
      </c>
      <c r="B258" s="1">
        <v>165.274</v>
      </c>
      <c r="C258" s="1">
        <v>151.4024</v>
      </c>
      <c r="D258" s="1">
        <v>174.7028</v>
      </c>
      <c r="E258" s="1">
        <v>146.018</v>
      </c>
      <c r="F258" s="1">
        <v>142.4993</v>
      </c>
      <c r="G258" s="1">
        <v>140.9343</v>
      </c>
      <c r="H258" s="1">
        <v>152.9278</v>
      </c>
      <c r="I258" s="1">
        <f t="shared" si="1"/>
        <v>165.2939718</v>
      </c>
      <c r="J258" s="1">
        <f t="shared" si="2"/>
        <v>0.9655977336</v>
      </c>
      <c r="K258" s="1">
        <f t="shared" si="3"/>
        <v>0.8656767485</v>
      </c>
      <c r="L258" s="1">
        <f t="shared" si="4"/>
        <v>157.8707833</v>
      </c>
      <c r="M258" s="1">
        <v>152.6266</v>
      </c>
      <c r="N258" s="1">
        <v>146.7359</v>
      </c>
      <c r="O258" s="1">
        <v>156.483</v>
      </c>
      <c r="P258" s="1">
        <v>151.5497</v>
      </c>
      <c r="Q258" s="1">
        <v>141.9648</v>
      </c>
      <c r="R258" s="1">
        <v>2.5383</v>
      </c>
      <c r="S258" s="1">
        <v>0.1469</v>
      </c>
      <c r="T258" s="1">
        <v>40.3278</v>
      </c>
      <c r="U258" s="1">
        <v>-999.0</v>
      </c>
      <c r="V258" s="1">
        <v>4875.3066</v>
      </c>
      <c r="X258" s="13">
        <v>152.6266</v>
      </c>
      <c r="Y258" s="1">
        <v>2787.2202</v>
      </c>
      <c r="Z258" s="1">
        <v>-999.0</v>
      </c>
      <c r="AA258" s="1">
        <v>-999.0</v>
      </c>
      <c r="AB258" s="1">
        <f t="shared" si="5"/>
        <v>-2176.402901</v>
      </c>
      <c r="AC258" s="1">
        <v>278.8585</v>
      </c>
      <c r="AD258" s="1">
        <v>0.1411</v>
      </c>
      <c r="AE258" s="1">
        <v>0.1411</v>
      </c>
      <c r="AF258" s="1">
        <v>0.1411</v>
      </c>
      <c r="AG258" s="1">
        <v>0.1168</v>
      </c>
      <c r="AH258" s="1">
        <v>-999.0</v>
      </c>
      <c r="AI258" s="1" t="str">
        <f t="shared" si="6"/>
        <v>#NUM!</v>
      </c>
      <c r="AJ258" s="1">
        <f t="shared" si="7"/>
        <v>0.9215741023</v>
      </c>
      <c r="AK258" s="1">
        <f t="shared" si="8"/>
        <v>0.07842589771</v>
      </c>
      <c r="AL258" s="1">
        <f t="shared" si="9"/>
        <v>0.8622003461</v>
      </c>
      <c r="AM258" s="1">
        <f t="shared" si="10"/>
        <v>0.1377996539</v>
      </c>
      <c r="AO258" s="1">
        <f t="shared" si="11"/>
        <v>-153159.0025</v>
      </c>
      <c r="AP258" s="1">
        <f t="shared" si="12"/>
        <v>-140.9589</v>
      </c>
      <c r="AQ258" s="1">
        <f t="shared" si="13"/>
        <v>-9.99</v>
      </c>
      <c r="AR258" s="1">
        <v>-999.0</v>
      </c>
      <c r="AT258" s="1">
        <f t="shared" si="14"/>
        <v>0.2826150901</v>
      </c>
      <c r="AU258" s="1">
        <f t="shared" si="15"/>
        <v>-0.5652301802</v>
      </c>
      <c r="AV258" s="1">
        <f t="shared" si="16"/>
        <v>-0.07064350838</v>
      </c>
      <c r="AW258" s="1">
        <f t="shared" si="17"/>
        <v>0.9283125763</v>
      </c>
      <c r="AX258" s="1">
        <f t="shared" si="21"/>
        <v>-44.52237062</v>
      </c>
      <c r="AY258" s="1" t="str">
        <f t="shared" si="18"/>
        <v>SUB-HORIZONTAL</v>
      </c>
      <c r="AZ258" s="1" t="str">
        <f t="shared" si="19"/>
        <v>2</v>
      </c>
      <c r="BA258" s="1">
        <f t="shared" si="20"/>
        <v>1.3426</v>
      </c>
    </row>
    <row r="259" ht="15.75" customHeight="1">
      <c r="A259" s="1">
        <v>5594.3373</v>
      </c>
      <c r="B259" s="1">
        <v>137.4497</v>
      </c>
      <c r="C259" s="1">
        <v>132.7178</v>
      </c>
      <c r="D259" s="1">
        <v>149.5898</v>
      </c>
      <c r="E259" s="1">
        <v>131.0385</v>
      </c>
      <c r="F259" s="1">
        <v>127.8471</v>
      </c>
      <c r="G259" s="1">
        <v>128.6226</v>
      </c>
      <c r="H259" s="1">
        <v>136.6476</v>
      </c>
      <c r="I259" s="1">
        <f t="shared" si="1"/>
        <v>137.4723881</v>
      </c>
      <c r="J259" s="1">
        <f t="shared" si="2"/>
        <v>0.8812453111</v>
      </c>
      <c r="K259" s="1">
        <f t="shared" si="3"/>
        <v>0.9087751451</v>
      </c>
      <c r="L259" s="1">
        <f t="shared" si="4"/>
        <v>137.9196333</v>
      </c>
      <c r="M259" s="1">
        <v>134.0169</v>
      </c>
      <c r="N259" s="1">
        <v>130.012</v>
      </c>
      <c r="O259" s="1">
        <v>143.7316</v>
      </c>
      <c r="P259" s="1">
        <v>141.8739</v>
      </c>
      <c r="Q259" s="1">
        <v>130.6823</v>
      </c>
      <c r="R259" s="1">
        <v>2.5592</v>
      </c>
      <c r="S259" s="1">
        <v>0.166</v>
      </c>
      <c r="T259" s="1">
        <v>39.4902</v>
      </c>
      <c r="U259" s="1">
        <v>14.956</v>
      </c>
      <c r="V259" s="1">
        <v>4876.5908</v>
      </c>
      <c r="X259" s="13">
        <v>134.0169</v>
      </c>
      <c r="Y259" s="1">
        <v>2770.4004</v>
      </c>
      <c r="Z259" s="1">
        <v>0.034</v>
      </c>
      <c r="AA259" s="1">
        <v>0.15</v>
      </c>
      <c r="AB259" s="1">
        <f t="shared" si="5"/>
        <v>-1155.274915</v>
      </c>
      <c r="AC259" s="1">
        <v>-999.0</v>
      </c>
      <c r="AD259" s="1">
        <v>0.14</v>
      </c>
      <c r="AE259" s="1">
        <v>0.14</v>
      </c>
      <c r="AF259" s="1">
        <v>0.14</v>
      </c>
      <c r="AG259" s="1">
        <v>0.1164</v>
      </c>
      <c r="AH259" s="1">
        <v>14.956</v>
      </c>
      <c r="AI259" s="1">
        <f t="shared" si="6"/>
        <v>20.27606916</v>
      </c>
      <c r="AJ259" s="1">
        <f t="shared" si="7"/>
        <v>0.9412722946</v>
      </c>
      <c r="AK259" s="1">
        <f t="shared" si="8"/>
        <v>0.05872770543</v>
      </c>
      <c r="AL259" s="1">
        <f t="shared" si="9"/>
        <v>0.9301373521</v>
      </c>
      <c r="AM259" s="1">
        <f t="shared" si="10"/>
        <v>0.06986264794</v>
      </c>
      <c r="AO259" s="1">
        <f t="shared" si="11"/>
        <v>0.005646783672</v>
      </c>
      <c r="AP259" s="1">
        <f t="shared" si="12"/>
        <v>0.00476</v>
      </c>
      <c r="AQ259" s="1">
        <f t="shared" si="13"/>
        <v>0.00034</v>
      </c>
      <c r="AR259" s="1">
        <v>0.034</v>
      </c>
      <c r="AT259" s="1">
        <f t="shared" si="14"/>
        <v>0.1007430488</v>
      </c>
      <c r="AU259" s="1">
        <f t="shared" si="15"/>
        <v>-0.2014860975</v>
      </c>
      <c r="AV259" s="1">
        <f t="shared" si="16"/>
        <v>-0.06658262337</v>
      </c>
      <c r="AW259" s="1">
        <f t="shared" si="17"/>
        <v>0.9563453731</v>
      </c>
      <c r="AX259" s="1">
        <f t="shared" si="21"/>
        <v>-47.22905915</v>
      </c>
      <c r="AY259" s="1" t="str">
        <f t="shared" si="18"/>
        <v>SUB-HORIZONTAL</v>
      </c>
      <c r="AZ259" s="1" t="str">
        <f t="shared" si="19"/>
        <v>2</v>
      </c>
      <c r="BA259" s="1">
        <f t="shared" si="20"/>
        <v>1.3626</v>
      </c>
    </row>
    <row r="260" ht="15.75" customHeight="1">
      <c r="A260" s="1">
        <v>5594.4135</v>
      </c>
      <c r="B260" s="1">
        <v>115.5253</v>
      </c>
      <c r="C260" s="1">
        <v>112.2922</v>
      </c>
      <c r="D260" s="1">
        <v>126.9826</v>
      </c>
      <c r="E260" s="1">
        <v>119.1865</v>
      </c>
      <c r="F260" s="1">
        <v>116.5123</v>
      </c>
      <c r="G260" s="1">
        <v>117.7377</v>
      </c>
      <c r="H260" s="1">
        <v>123.294</v>
      </c>
      <c r="I260" s="1">
        <f t="shared" si="1"/>
        <v>115.551167</v>
      </c>
      <c r="J260" s="1">
        <f t="shared" si="2"/>
        <v>0.8066684709</v>
      </c>
      <c r="K260" s="1">
        <f t="shared" si="3"/>
        <v>0.9471768817</v>
      </c>
      <c r="L260" s="1">
        <f t="shared" si="4"/>
        <v>120.109</v>
      </c>
      <c r="M260" s="1">
        <v>119.1468</v>
      </c>
      <c r="N260" s="1">
        <v>116.705</v>
      </c>
      <c r="O260" s="1">
        <v>130.0021</v>
      </c>
      <c r="P260" s="1">
        <v>134.4476</v>
      </c>
      <c r="Q260" s="1">
        <v>117.6258</v>
      </c>
      <c r="R260" s="1">
        <v>2.5592</v>
      </c>
      <c r="S260" s="1">
        <v>0.166</v>
      </c>
      <c r="T260" s="1">
        <v>39.4902</v>
      </c>
      <c r="U260" s="1">
        <v>14.956</v>
      </c>
      <c r="V260" s="1">
        <v>4876.5908</v>
      </c>
      <c r="X260" s="13">
        <v>119.1468</v>
      </c>
      <c r="Y260" s="1">
        <v>2770.4004</v>
      </c>
      <c r="Z260" s="1">
        <v>0.034</v>
      </c>
      <c r="AA260" s="1">
        <v>0.15</v>
      </c>
      <c r="AB260" s="1">
        <f t="shared" si="5"/>
        <v>-1155.274915</v>
      </c>
      <c r="AC260" s="1">
        <v>-999.0</v>
      </c>
      <c r="AD260" s="1">
        <v>0.14</v>
      </c>
      <c r="AE260" s="1">
        <v>0.14</v>
      </c>
      <c r="AF260" s="1">
        <v>0.14</v>
      </c>
      <c r="AG260" s="1">
        <v>0.1164</v>
      </c>
      <c r="AH260" s="1">
        <v>14.956</v>
      </c>
      <c r="AI260" s="1">
        <f t="shared" si="6"/>
        <v>20.27606916</v>
      </c>
      <c r="AJ260" s="1">
        <f t="shared" si="7"/>
        <v>0.9549345467</v>
      </c>
      <c r="AK260" s="1">
        <f t="shared" si="8"/>
        <v>0.04506545331</v>
      </c>
      <c r="AL260" s="1">
        <f t="shared" si="9"/>
        <v>1.008543583</v>
      </c>
      <c r="AM260" s="1">
        <f t="shared" si="10"/>
        <v>0.008543583094</v>
      </c>
      <c r="AO260" s="1">
        <f t="shared" si="11"/>
        <v>0.004910095865</v>
      </c>
      <c r="AP260" s="1">
        <f t="shared" si="12"/>
        <v>0.00476</v>
      </c>
      <c r="AQ260" s="1">
        <f t="shared" si="13"/>
        <v>0.00034</v>
      </c>
      <c r="AR260" s="1">
        <v>0.034</v>
      </c>
      <c r="AT260" s="1">
        <f t="shared" si="14"/>
        <v>-0.03797673464</v>
      </c>
      <c r="AU260" s="1">
        <f t="shared" si="15"/>
        <v>0.07595346928</v>
      </c>
      <c r="AV260" s="1">
        <f t="shared" si="16"/>
        <v>-0.05658244567</v>
      </c>
      <c r="AW260" s="1">
        <f t="shared" si="17"/>
        <v>0.9540269599</v>
      </c>
      <c r="AX260" s="1">
        <f t="shared" si="21"/>
        <v>-55.55341567</v>
      </c>
      <c r="AY260" s="1" t="str">
        <f t="shared" si="18"/>
        <v>SUB-HORIZONTAL</v>
      </c>
      <c r="AZ260" s="1" t="str">
        <f t="shared" si="19"/>
        <v>2</v>
      </c>
      <c r="BA260" s="1">
        <f t="shared" si="20"/>
        <v>1.3626</v>
      </c>
    </row>
    <row r="261" ht="15.75" customHeight="1">
      <c r="A261" s="1">
        <v>5594.4897</v>
      </c>
      <c r="B261" s="1">
        <v>102.1238</v>
      </c>
      <c r="C261" s="1">
        <v>99.0915</v>
      </c>
      <c r="D261" s="1">
        <v>112.036</v>
      </c>
      <c r="E261" s="1">
        <v>109.112</v>
      </c>
      <c r="F261" s="1">
        <v>106.8769</v>
      </c>
      <c r="G261" s="1">
        <v>108.4992</v>
      </c>
      <c r="H261" s="1">
        <v>112.1975</v>
      </c>
      <c r="I261" s="1">
        <f t="shared" si="1"/>
        <v>102.1529284</v>
      </c>
      <c r="J261" s="1">
        <f t="shared" si="2"/>
        <v>0.7433717811</v>
      </c>
      <c r="K261" s="1">
        <f t="shared" si="3"/>
        <v>0.9503925875</v>
      </c>
      <c r="L261" s="1">
        <f t="shared" si="4"/>
        <v>106.4966667</v>
      </c>
      <c r="M261" s="1">
        <v>106.6152</v>
      </c>
      <c r="N261" s="1">
        <v>103.5503</v>
      </c>
      <c r="O261" s="1">
        <v>115.5632</v>
      </c>
      <c r="P261" s="1">
        <v>124.4313</v>
      </c>
      <c r="Q261" s="1">
        <v>105.8108</v>
      </c>
      <c r="R261" s="1">
        <v>2.5807</v>
      </c>
      <c r="S261" s="1">
        <v>0.1761</v>
      </c>
      <c r="T261" s="1">
        <v>37.8035</v>
      </c>
      <c r="U261" s="1">
        <v>-999.0</v>
      </c>
      <c r="V261" s="1">
        <v>4851.4814</v>
      </c>
      <c r="X261" s="13">
        <v>106.6152</v>
      </c>
      <c r="Y261" s="1">
        <v>2769.9253</v>
      </c>
      <c r="Z261" s="1">
        <v>-999.0</v>
      </c>
      <c r="AA261" s="1">
        <v>-999.0</v>
      </c>
      <c r="AB261" s="1">
        <f t="shared" si="5"/>
        <v>-2213.571393</v>
      </c>
      <c r="AC261" s="1">
        <v>245.8879</v>
      </c>
      <c r="AD261" s="1">
        <v>0.1508</v>
      </c>
      <c r="AE261" s="1">
        <v>0.1508</v>
      </c>
      <c r="AF261" s="1">
        <v>0.1508</v>
      </c>
      <c r="AG261" s="1">
        <v>0.1155</v>
      </c>
      <c r="AH261" s="1">
        <v>-999.0</v>
      </c>
      <c r="AI261" s="1" t="str">
        <f t="shared" si="6"/>
        <v>#NUM!</v>
      </c>
      <c r="AJ261" s="1">
        <f t="shared" si="7"/>
        <v>0.96703759</v>
      </c>
      <c r="AK261" s="1">
        <f t="shared" si="8"/>
        <v>0.03296241004</v>
      </c>
      <c r="AL261" s="1">
        <f t="shared" si="9"/>
        <v>1.04654253</v>
      </c>
      <c r="AM261" s="1">
        <f t="shared" si="10"/>
        <v>0.04654252975</v>
      </c>
      <c r="AO261" s="1">
        <f t="shared" si="11"/>
        <v>-103655.7099</v>
      </c>
      <c r="AP261" s="1">
        <f t="shared" si="12"/>
        <v>-150.6492</v>
      </c>
      <c r="AQ261" s="1">
        <f t="shared" si="13"/>
        <v>-9.99</v>
      </c>
      <c r="AR261" s="1">
        <v>-999.0</v>
      </c>
      <c r="AT261" s="1">
        <f t="shared" si="14"/>
        <v>-0.07729788264</v>
      </c>
      <c r="AU261" s="1">
        <f t="shared" si="15"/>
        <v>0.1545957653</v>
      </c>
      <c r="AV261" s="1">
        <f t="shared" si="16"/>
        <v>-0.04858778442</v>
      </c>
      <c r="AW261" s="1">
        <f t="shared" si="17"/>
        <v>0.9430762718</v>
      </c>
      <c r="AX261" s="1">
        <f t="shared" si="21"/>
        <v>-64.67612027</v>
      </c>
      <c r="AY261" s="1" t="str">
        <f t="shared" si="18"/>
        <v>SUB-HORIZONTAL</v>
      </c>
      <c r="AZ261" s="1" t="str">
        <f t="shared" si="19"/>
        <v>2</v>
      </c>
      <c r="BA261" s="1">
        <f t="shared" si="20"/>
        <v>1.3784</v>
      </c>
    </row>
    <row r="262" ht="15.75" customHeight="1">
      <c r="A262" s="1">
        <v>5594.5659</v>
      </c>
      <c r="B262" s="1">
        <v>94.1081</v>
      </c>
      <c r="C262" s="1">
        <v>91.38</v>
      </c>
      <c r="D262" s="1">
        <v>101.5781</v>
      </c>
      <c r="E262" s="1">
        <v>99.129</v>
      </c>
      <c r="F262" s="1">
        <v>97.316</v>
      </c>
      <c r="G262" s="1">
        <v>99.0379</v>
      </c>
      <c r="H262" s="1">
        <v>101.3734</v>
      </c>
      <c r="I262" s="1">
        <f t="shared" si="1"/>
        <v>94.13971366</v>
      </c>
      <c r="J262" s="1">
        <f t="shared" si="2"/>
        <v>0.6785485987</v>
      </c>
      <c r="K262" s="1">
        <f t="shared" si="3"/>
        <v>0.9900177005</v>
      </c>
      <c r="L262" s="1">
        <f t="shared" si="4"/>
        <v>97.88501667</v>
      </c>
      <c r="M262" s="1">
        <v>99.1571</v>
      </c>
      <c r="N262" s="1">
        <v>94.4703</v>
      </c>
      <c r="O262" s="1">
        <v>106.6165</v>
      </c>
      <c r="P262" s="1">
        <v>115.3143</v>
      </c>
      <c r="Q262" s="1">
        <v>100.8342</v>
      </c>
      <c r="R262" s="1">
        <v>2.5807</v>
      </c>
      <c r="S262" s="1">
        <v>0.1761</v>
      </c>
      <c r="T262" s="1">
        <v>37.8035</v>
      </c>
      <c r="U262" s="1">
        <v>-999.0</v>
      </c>
      <c r="V262" s="1">
        <v>4851.4814</v>
      </c>
      <c r="X262" s="13">
        <v>99.1571</v>
      </c>
      <c r="Y262" s="1">
        <v>2769.9253</v>
      </c>
      <c r="Z262" s="1">
        <v>-999.0</v>
      </c>
      <c r="AA262" s="1">
        <v>-999.0</v>
      </c>
      <c r="AB262" s="1">
        <f t="shared" si="5"/>
        <v>-2213.571393</v>
      </c>
      <c r="AC262" s="1">
        <v>245.8879</v>
      </c>
      <c r="AD262" s="1">
        <v>0.1508</v>
      </c>
      <c r="AE262" s="1">
        <v>0.1508</v>
      </c>
      <c r="AF262" s="1">
        <v>0.1508</v>
      </c>
      <c r="AG262" s="1">
        <v>0.1155</v>
      </c>
      <c r="AH262" s="1">
        <v>-999.0</v>
      </c>
      <c r="AI262" s="1" t="str">
        <f t="shared" si="6"/>
        <v>#NUM!</v>
      </c>
      <c r="AJ262" s="1">
        <f t="shared" si="7"/>
        <v>0.976961412</v>
      </c>
      <c r="AK262" s="1">
        <f t="shared" si="8"/>
        <v>0.02303858803</v>
      </c>
      <c r="AL262" s="1">
        <f t="shared" si="9"/>
        <v>1.034087395</v>
      </c>
      <c r="AM262" s="1">
        <f t="shared" si="10"/>
        <v>0.03408739524</v>
      </c>
      <c r="AO262" s="1">
        <f t="shared" si="11"/>
        <v>-97179.02887</v>
      </c>
      <c r="AP262" s="1">
        <f t="shared" si="12"/>
        <v>-150.6492</v>
      </c>
      <c r="AQ262" s="1">
        <f t="shared" si="13"/>
        <v>-9.99</v>
      </c>
      <c r="AR262" s="1">
        <v>-999.0</v>
      </c>
      <c r="AT262" s="1">
        <f t="shared" si="14"/>
        <v>-0.1480690121</v>
      </c>
      <c r="AU262" s="1">
        <f t="shared" si="15"/>
        <v>0.2961380242</v>
      </c>
      <c r="AV262" s="1">
        <f t="shared" si="16"/>
        <v>-0.04085015358</v>
      </c>
      <c r="AW262" s="1">
        <f t="shared" si="17"/>
        <v>0.9946810505</v>
      </c>
      <c r="AX262" s="1">
        <f t="shared" si="21"/>
        <v>-76.90903356</v>
      </c>
      <c r="AY262" s="1" t="str">
        <f t="shared" si="18"/>
        <v>SUB-HORIZONTAL</v>
      </c>
      <c r="AZ262" s="1" t="str">
        <f t="shared" si="19"/>
        <v>2</v>
      </c>
      <c r="BA262" s="1">
        <f t="shared" si="20"/>
        <v>1.3784</v>
      </c>
    </row>
    <row r="263" ht="15.75" customHeight="1">
      <c r="A263" s="1">
        <v>5594.6421</v>
      </c>
      <c r="B263" s="1">
        <v>93.1491</v>
      </c>
      <c r="C263" s="1">
        <v>90.5018</v>
      </c>
      <c r="D263" s="1">
        <v>99.6346</v>
      </c>
      <c r="E263" s="1">
        <v>93.6909</v>
      </c>
      <c r="F263" s="1">
        <v>92.1989</v>
      </c>
      <c r="G263" s="1">
        <v>93.6909</v>
      </c>
      <c r="H263" s="1">
        <v>95.8182</v>
      </c>
      <c r="I263" s="1">
        <f t="shared" si="1"/>
        <v>93.18152622</v>
      </c>
      <c r="J263" s="1">
        <f t="shared" si="2"/>
        <v>0.6419141451</v>
      </c>
      <c r="K263" s="1">
        <f t="shared" si="3"/>
        <v>0.9827400394</v>
      </c>
      <c r="L263" s="1">
        <f t="shared" si="4"/>
        <v>95.71191667</v>
      </c>
      <c r="M263" s="1">
        <v>96.3064</v>
      </c>
      <c r="N263" s="1">
        <v>90.9654</v>
      </c>
      <c r="O263" s="1">
        <v>103.7142</v>
      </c>
      <c r="P263" s="1">
        <v>112.0752</v>
      </c>
      <c r="Q263" s="1">
        <v>100.954</v>
      </c>
      <c r="R263" s="1">
        <v>2.5905</v>
      </c>
      <c r="S263" s="1">
        <v>0.1794</v>
      </c>
      <c r="T263" s="1">
        <v>34.9238</v>
      </c>
      <c r="U263" s="1">
        <v>6.3096</v>
      </c>
      <c r="V263" s="1">
        <v>4886.4341</v>
      </c>
      <c r="X263" s="13">
        <v>96.3064</v>
      </c>
      <c r="Y263" s="1">
        <v>2802.7229</v>
      </c>
      <c r="Z263" s="1">
        <v>0.1</v>
      </c>
      <c r="AA263" s="1">
        <v>0.04</v>
      </c>
      <c r="AB263" s="1">
        <f t="shared" si="5"/>
        <v>-1182.525014</v>
      </c>
      <c r="AC263" s="1">
        <v>295.7631</v>
      </c>
      <c r="AD263" s="1">
        <v>0.1621</v>
      </c>
      <c r="AE263" s="1">
        <v>0.1621</v>
      </c>
      <c r="AF263" s="1">
        <v>0.1621</v>
      </c>
      <c r="AG263" s="1">
        <v>0.1198</v>
      </c>
      <c r="AH263" s="1">
        <v>6.3096</v>
      </c>
      <c r="AI263" s="1">
        <f t="shared" si="6"/>
        <v>7.762471166</v>
      </c>
      <c r="AJ263" s="1">
        <f t="shared" si="7"/>
        <v>0.9777985811</v>
      </c>
      <c r="AK263" s="1">
        <f t="shared" si="8"/>
        <v>0.02220141894</v>
      </c>
      <c r="AL263" s="1">
        <f t="shared" si="9"/>
        <v>0.98979915</v>
      </c>
      <c r="AM263" s="1">
        <f t="shared" si="10"/>
        <v>0.01020085004</v>
      </c>
      <c r="AO263" s="1">
        <f t="shared" si="11"/>
        <v>0.1198167284</v>
      </c>
      <c r="AP263" s="1">
        <f t="shared" si="12"/>
        <v>0.01621</v>
      </c>
      <c r="AQ263" s="1">
        <f t="shared" si="13"/>
        <v>0.001</v>
      </c>
      <c r="AR263" s="1">
        <v>0.1</v>
      </c>
      <c r="AT263" s="1">
        <f t="shared" si="14"/>
        <v>-0.164941189</v>
      </c>
      <c r="AU263" s="1">
        <f t="shared" si="15"/>
        <v>0.3298823779</v>
      </c>
      <c r="AV263" s="1">
        <f t="shared" si="16"/>
        <v>-0.03850682479</v>
      </c>
      <c r="AW263" s="1">
        <f t="shared" si="17"/>
        <v>1.053599421</v>
      </c>
      <c r="AX263" s="1">
        <f t="shared" si="21"/>
        <v>-81.58427435</v>
      </c>
      <c r="AY263" s="1" t="str">
        <f t="shared" si="18"/>
        <v>SUB-HORIZONTAL</v>
      </c>
      <c r="AZ263" s="1" t="str">
        <f t="shared" si="19"/>
        <v>2</v>
      </c>
      <c r="BA263" s="1">
        <f t="shared" si="20"/>
        <v>1.38495</v>
      </c>
    </row>
    <row r="264" ht="15.75" customHeight="1">
      <c r="A264" s="1">
        <v>5594.7183</v>
      </c>
      <c r="B264" s="1">
        <v>94.943</v>
      </c>
      <c r="C264" s="1">
        <v>91.6966</v>
      </c>
      <c r="D264" s="1">
        <v>100.4557</v>
      </c>
      <c r="E264" s="1">
        <v>90.5242</v>
      </c>
      <c r="F264" s="1">
        <v>89.2649</v>
      </c>
      <c r="G264" s="1">
        <v>90.5302</v>
      </c>
      <c r="H264" s="1">
        <v>95.4335</v>
      </c>
      <c r="I264" s="1">
        <f t="shared" si="1"/>
        <v>94.97536142</v>
      </c>
      <c r="J264" s="1">
        <f t="shared" si="2"/>
        <v>0.6202589145</v>
      </c>
      <c r="K264" s="1">
        <f t="shared" si="3"/>
        <v>0.9976439704</v>
      </c>
      <c r="L264" s="1">
        <f t="shared" si="4"/>
        <v>96.24435</v>
      </c>
      <c r="M264" s="1">
        <v>95.6811</v>
      </c>
      <c r="N264" s="1">
        <v>90.8719</v>
      </c>
      <c r="O264" s="1">
        <v>103.8178</v>
      </c>
      <c r="P264" s="1">
        <v>112.3571</v>
      </c>
      <c r="Q264" s="1">
        <v>103.1869</v>
      </c>
      <c r="R264" s="1">
        <v>2.5905</v>
      </c>
      <c r="S264" s="1">
        <v>0.1794</v>
      </c>
      <c r="T264" s="1">
        <v>34.9238</v>
      </c>
      <c r="U264" s="1">
        <v>6.3096</v>
      </c>
      <c r="V264" s="1">
        <v>4886.4341</v>
      </c>
      <c r="X264" s="13">
        <v>95.6811</v>
      </c>
      <c r="Y264" s="1">
        <v>2802.7229</v>
      </c>
      <c r="Z264" s="1">
        <v>0.1</v>
      </c>
      <c r="AA264" s="1">
        <v>0.04</v>
      </c>
      <c r="AB264" s="1">
        <f t="shared" si="5"/>
        <v>-1182.525014</v>
      </c>
      <c r="AC264" s="1">
        <v>295.7631</v>
      </c>
      <c r="AD264" s="1">
        <v>0.1621</v>
      </c>
      <c r="AE264" s="1">
        <v>0.1621</v>
      </c>
      <c r="AF264" s="1">
        <v>0.1621</v>
      </c>
      <c r="AG264" s="1">
        <v>0.1198</v>
      </c>
      <c r="AH264" s="1">
        <v>6.3096</v>
      </c>
      <c r="AI264" s="1">
        <f t="shared" si="6"/>
        <v>7.762471166</v>
      </c>
      <c r="AJ264" s="1">
        <f t="shared" si="7"/>
        <v>0.9486207673</v>
      </c>
      <c r="AK264" s="1">
        <f t="shared" si="8"/>
        <v>0.05137923266</v>
      </c>
      <c r="AL264" s="1">
        <f t="shared" si="9"/>
        <v>0.9401946431</v>
      </c>
      <c r="AM264" s="1">
        <f t="shared" si="10"/>
        <v>0.0598053569</v>
      </c>
      <c r="AO264" s="1">
        <f t="shared" si="11"/>
        <v>0.1223024074</v>
      </c>
      <c r="AP264" s="1">
        <f t="shared" si="12"/>
        <v>0.01621</v>
      </c>
      <c r="AQ264" s="1">
        <f t="shared" si="13"/>
        <v>0.001</v>
      </c>
      <c r="AR264" s="1">
        <v>0.1</v>
      </c>
      <c r="AT264" s="1">
        <f t="shared" si="14"/>
        <v>-0.1668398783</v>
      </c>
      <c r="AU264" s="1">
        <f t="shared" si="15"/>
        <v>0.3336797565</v>
      </c>
      <c r="AV264" s="1">
        <f t="shared" si="16"/>
        <v>-0.06683374884</v>
      </c>
      <c r="AW264" s="1">
        <f t="shared" si="17"/>
        <v>1.081244008</v>
      </c>
      <c r="AX264" s="1">
        <f t="shared" si="21"/>
        <v>-47.05212108</v>
      </c>
      <c r="AY264" s="1" t="str">
        <f t="shared" si="18"/>
        <v>SUB-HORIZONTAL</v>
      </c>
      <c r="AZ264" s="1" t="str">
        <f t="shared" si="19"/>
        <v>2</v>
      </c>
      <c r="BA264" s="1">
        <f t="shared" si="20"/>
        <v>1.38495</v>
      </c>
    </row>
    <row r="265" ht="15.75" customHeight="1">
      <c r="A265" s="1">
        <v>5594.7945</v>
      </c>
      <c r="B265" s="1">
        <v>93.8703</v>
      </c>
      <c r="C265" s="1">
        <v>92.6915</v>
      </c>
      <c r="D265" s="1">
        <v>101.7861</v>
      </c>
      <c r="E265" s="1">
        <v>91.3474</v>
      </c>
      <c r="F265" s="1">
        <v>90.0863</v>
      </c>
      <c r="G265" s="1">
        <v>91.4143</v>
      </c>
      <c r="H265" s="1">
        <v>93.9923</v>
      </c>
      <c r="I265" s="1">
        <f t="shared" si="1"/>
        <v>93.90240403</v>
      </c>
      <c r="J265" s="1">
        <f t="shared" si="2"/>
        <v>0.6263162402</v>
      </c>
      <c r="K265" s="1">
        <f t="shared" si="3"/>
        <v>0.988362479</v>
      </c>
      <c r="L265" s="1">
        <f t="shared" si="4"/>
        <v>96.76428333</v>
      </c>
      <c r="M265" s="1">
        <v>95.8645</v>
      </c>
      <c r="N265" s="1">
        <v>91.8766</v>
      </c>
      <c r="O265" s="1">
        <v>104.4967</v>
      </c>
      <c r="P265" s="1">
        <v>113.047</v>
      </c>
      <c r="Q265" s="1">
        <v>106.0553</v>
      </c>
      <c r="R265" s="1">
        <v>2.5859</v>
      </c>
      <c r="S265" s="1">
        <v>0.179</v>
      </c>
      <c r="T265" s="1">
        <v>31.3088</v>
      </c>
      <c r="U265" s="1">
        <v>-999.0</v>
      </c>
      <c r="V265" s="1">
        <v>5039.5244</v>
      </c>
      <c r="X265" s="13">
        <v>95.8645</v>
      </c>
      <c r="Y265" s="1">
        <v>2842.8333</v>
      </c>
      <c r="Z265" s="1">
        <v>-999.0</v>
      </c>
      <c r="AA265" s="1">
        <v>-999.0</v>
      </c>
      <c r="AB265" s="1">
        <f t="shared" si="5"/>
        <v>-2211.535285</v>
      </c>
      <c r="AC265" s="1">
        <v>279.476</v>
      </c>
      <c r="AD265" s="1">
        <v>0.164</v>
      </c>
      <c r="AE265" s="1">
        <v>0.164</v>
      </c>
      <c r="AF265" s="1">
        <v>0.164</v>
      </c>
      <c r="AG265" s="1">
        <v>0.1341</v>
      </c>
      <c r="AH265" s="1">
        <v>-999.0</v>
      </c>
      <c r="AI265" s="1" t="str">
        <f t="shared" si="6"/>
        <v>#NUM!</v>
      </c>
      <c r="AJ265" s="1">
        <f t="shared" si="7"/>
        <v>0.9725722213</v>
      </c>
      <c r="AK265" s="1">
        <f t="shared" si="8"/>
        <v>0.02742777866</v>
      </c>
      <c r="AL265" s="1">
        <f t="shared" si="9"/>
        <v>0.9596890603</v>
      </c>
      <c r="AM265" s="1">
        <f t="shared" si="10"/>
        <v>0.04031093967</v>
      </c>
      <c r="AO265" s="1">
        <f t="shared" si="11"/>
        <v>-99663.21139</v>
      </c>
      <c r="AP265" s="1">
        <f t="shared" si="12"/>
        <v>-163.836</v>
      </c>
      <c r="AQ265" s="1">
        <f t="shared" si="13"/>
        <v>-9.99</v>
      </c>
      <c r="AR265" s="1">
        <v>-999.0</v>
      </c>
      <c r="AT265" s="1">
        <f t="shared" si="14"/>
        <v>-0.2442442791</v>
      </c>
      <c r="AU265" s="1">
        <f t="shared" si="15"/>
        <v>0.4884885581</v>
      </c>
      <c r="AV265" s="1">
        <f t="shared" si="16"/>
        <v>-0.04244795043</v>
      </c>
      <c r="AW265" s="1">
        <f t="shared" si="17"/>
        <v>1.1283403</v>
      </c>
      <c r="AX265" s="1">
        <f t="shared" si="21"/>
        <v>-74.01735483</v>
      </c>
      <c r="AY265" s="1" t="str">
        <f t="shared" si="18"/>
        <v>SUB-HORIZONTAL</v>
      </c>
      <c r="AZ265" s="1" t="str">
        <f t="shared" si="19"/>
        <v>2</v>
      </c>
      <c r="BA265" s="1">
        <f t="shared" si="20"/>
        <v>1.38245</v>
      </c>
    </row>
    <row r="266" ht="15.75" customHeight="1">
      <c r="A266" s="1">
        <v>5594.8707</v>
      </c>
      <c r="B266" s="1">
        <v>93.8347</v>
      </c>
      <c r="C266" s="1">
        <v>91.2812</v>
      </c>
      <c r="D266" s="1">
        <v>101.2048</v>
      </c>
      <c r="E266" s="1">
        <v>93.4639</v>
      </c>
      <c r="F266" s="1">
        <v>92.109</v>
      </c>
      <c r="G266" s="1">
        <v>93.6598</v>
      </c>
      <c r="H266" s="1">
        <v>93.8762</v>
      </c>
      <c r="I266" s="1">
        <f t="shared" si="1"/>
        <v>93.86678553</v>
      </c>
      <c r="J266" s="1">
        <f t="shared" si="2"/>
        <v>0.6417010664</v>
      </c>
      <c r="K266" s="1">
        <f t="shared" si="3"/>
        <v>0.9778233909</v>
      </c>
      <c r="L266" s="1">
        <f t="shared" si="4"/>
        <v>96.81626667</v>
      </c>
      <c r="M266" s="1">
        <v>96.4805</v>
      </c>
      <c r="N266" s="1">
        <v>92.8886</v>
      </c>
      <c r="O266" s="1">
        <v>105.2078</v>
      </c>
      <c r="P266" s="1">
        <v>111.3637</v>
      </c>
      <c r="Q266" s="1">
        <v>108.8573</v>
      </c>
      <c r="R266" s="1">
        <v>2.5859</v>
      </c>
      <c r="S266" s="1">
        <v>0.179</v>
      </c>
      <c r="T266" s="1">
        <v>31.3088</v>
      </c>
      <c r="U266" s="1">
        <v>-999.0</v>
      </c>
      <c r="V266" s="1">
        <v>5039.5244</v>
      </c>
      <c r="X266" s="13">
        <v>96.4805</v>
      </c>
      <c r="Y266" s="1">
        <v>2842.8333</v>
      </c>
      <c r="Z266" s="1">
        <v>-999.0</v>
      </c>
      <c r="AA266" s="1">
        <v>-999.0</v>
      </c>
      <c r="AB266" s="1">
        <f t="shared" si="5"/>
        <v>-2211.535285</v>
      </c>
      <c r="AC266" s="1">
        <v>279.476</v>
      </c>
      <c r="AD266" s="1">
        <v>0.164</v>
      </c>
      <c r="AE266" s="1">
        <v>0.164</v>
      </c>
      <c r="AF266" s="1">
        <v>0.164</v>
      </c>
      <c r="AG266" s="1">
        <v>0.1341</v>
      </c>
      <c r="AH266" s="1">
        <v>-999.0</v>
      </c>
      <c r="AI266" s="1" t="str">
        <f t="shared" si="6"/>
        <v>#NUM!</v>
      </c>
      <c r="AJ266" s="1">
        <f t="shared" si="7"/>
        <v>0.9976948364</v>
      </c>
      <c r="AK266" s="1">
        <f t="shared" si="8"/>
        <v>0.002305163609</v>
      </c>
      <c r="AL266" s="1">
        <f t="shared" si="9"/>
        <v>0.9816091489</v>
      </c>
      <c r="AM266" s="1">
        <f t="shared" si="10"/>
        <v>0.01839085115</v>
      </c>
      <c r="AO266" s="1">
        <f t="shared" si="11"/>
        <v>-101042.2659</v>
      </c>
      <c r="AP266" s="1">
        <f t="shared" si="12"/>
        <v>-163.836</v>
      </c>
      <c r="AQ266" s="1">
        <f t="shared" si="13"/>
        <v>-9.99</v>
      </c>
      <c r="AR266" s="1">
        <v>-999.0</v>
      </c>
      <c r="AT266" s="1">
        <f t="shared" si="14"/>
        <v>-0.2974376491</v>
      </c>
      <c r="AU266" s="1">
        <f t="shared" si="15"/>
        <v>0.5948752982</v>
      </c>
      <c r="AV266" s="1">
        <f t="shared" si="16"/>
        <v>-0.01900452059</v>
      </c>
      <c r="AW266" s="1">
        <f t="shared" si="17"/>
        <v>1.159583579</v>
      </c>
      <c r="AX266" s="1">
        <f t="shared" si="21"/>
        <v>-165.2437364</v>
      </c>
      <c r="AY266" s="1" t="str">
        <f t="shared" si="18"/>
        <v>SUB-HORIZONTAL</v>
      </c>
      <c r="AZ266" s="1" t="str">
        <f t="shared" si="19"/>
        <v>2</v>
      </c>
      <c r="BA266" s="1">
        <f t="shared" si="20"/>
        <v>1.38245</v>
      </c>
    </row>
    <row r="267" ht="15.75" customHeight="1">
      <c r="A267" s="1">
        <v>5594.9469</v>
      </c>
      <c r="B267" s="1">
        <v>92.6251</v>
      </c>
      <c r="C267" s="1">
        <v>91.3179</v>
      </c>
      <c r="D267" s="1">
        <v>101.7278</v>
      </c>
      <c r="E267" s="1">
        <v>96.5772</v>
      </c>
      <c r="F267" s="1">
        <v>95.0413</v>
      </c>
      <c r="G267" s="1">
        <v>96.9604</v>
      </c>
      <c r="H267" s="1">
        <v>93.3978</v>
      </c>
      <c r="I267" s="1">
        <f t="shared" si="1"/>
        <v>92.6570628</v>
      </c>
      <c r="J267" s="1">
        <f t="shared" si="2"/>
        <v>0.6643148083</v>
      </c>
      <c r="K267" s="1">
        <f t="shared" si="3"/>
        <v>0.9745931796</v>
      </c>
      <c r="L267" s="1">
        <f t="shared" si="4"/>
        <v>96.94405</v>
      </c>
      <c r="M267" s="1">
        <v>96.7649</v>
      </c>
      <c r="N267" s="1">
        <v>93.653</v>
      </c>
      <c r="O267" s="1">
        <v>105.5756</v>
      </c>
      <c r="P267" s="1">
        <v>109.3396</v>
      </c>
      <c r="Q267" s="1">
        <v>112.3669</v>
      </c>
      <c r="R267" s="1">
        <v>2.5757</v>
      </c>
      <c r="S267" s="1">
        <v>0.1754</v>
      </c>
      <c r="T267" s="1">
        <v>27.6843</v>
      </c>
      <c r="U267" s="1">
        <v>8.0309</v>
      </c>
      <c r="V267" s="1">
        <v>5202.0493</v>
      </c>
      <c r="X267" s="13">
        <v>96.7649</v>
      </c>
      <c r="Y267" s="1">
        <v>2868.8699</v>
      </c>
      <c r="Z267" s="1">
        <v>0.074</v>
      </c>
      <c r="AA267" s="1">
        <v>0.0182</v>
      </c>
      <c r="AB267" s="1">
        <f t="shared" si="5"/>
        <v>-1164.717384</v>
      </c>
      <c r="AC267" s="1">
        <v>291.4504</v>
      </c>
      <c r="AD267" s="1">
        <v>0.1596</v>
      </c>
      <c r="AE267" s="1">
        <v>0.1596</v>
      </c>
      <c r="AF267" s="1">
        <v>0.1596</v>
      </c>
      <c r="AG267" s="1">
        <v>0.1496</v>
      </c>
      <c r="AH267" s="1">
        <v>8.0309</v>
      </c>
      <c r="AI267" s="1">
        <f t="shared" si="6"/>
        <v>10.14807736</v>
      </c>
      <c r="AJ267" s="1">
        <f t="shared" si="7"/>
        <v>1.038144367</v>
      </c>
      <c r="AK267" s="1">
        <f t="shared" si="8"/>
        <v>0.03814436743</v>
      </c>
      <c r="AL267" s="1">
        <f t="shared" si="9"/>
        <v>1.026085802</v>
      </c>
      <c r="AM267" s="1">
        <f t="shared" si="10"/>
        <v>0.0260858018</v>
      </c>
      <c r="AO267" s="1">
        <f t="shared" si="11"/>
        <v>0.04843731965</v>
      </c>
      <c r="AP267" s="1">
        <f t="shared" si="12"/>
        <v>0.0118104</v>
      </c>
      <c r="AQ267" s="1">
        <f t="shared" si="13"/>
        <v>0.00074</v>
      </c>
      <c r="AR267" s="1">
        <v>0.074</v>
      </c>
      <c r="AT267" s="1">
        <f t="shared" si="14"/>
        <v>-0.391227027</v>
      </c>
      <c r="AU267" s="1">
        <f t="shared" si="15"/>
        <v>0.7824540541</v>
      </c>
      <c r="AV267" s="1">
        <f t="shared" si="16"/>
        <v>0.01744396478</v>
      </c>
      <c r="AW267" s="1">
        <f t="shared" si="17"/>
        <v>1.203100073</v>
      </c>
      <c r="AX267" s="1">
        <f t="shared" si="21"/>
        <v>180.0232061</v>
      </c>
      <c r="AY267" s="1" t="str">
        <f t="shared" si="18"/>
        <v>MERGULHO</v>
      </c>
      <c r="AZ267" s="1" t="str">
        <f t="shared" si="19"/>
        <v>3</v>
      </c>
      <c r="BA267" s="1">
        <f t="shared" si="20"/>
        <v>1.37555</v>
      </c>
    </row>
    <row r="268" ht="15.75" customHeight="1">
      <c r="A268" s="1">
        <v>5595.0231</v>
      </c>
      <c r="B268" s="1">
        <v>91.7729</v>
      </c>
      <c r="C268" s="1">
        <v>96.0177</v>
      </c>
      <c r="D268" s="1">
        <v>106.5413</v>
      </c>
      <c r="E268" s="1">
        <v>101.4562</v>
      </c>
      <c r="F268" s="1">
        <v>99.8148</v>
      </c>
      <c r="G268" s="1">
        <v>101.327</v>
      </c>
      <c r="H268" s="1">
        <v>94.5767</v>
      </c>
      <c r="I268" s="1">
        <f t="shared" si="1"/>
        <v>91.80433745</v>
      </c>
      <c r="J268" s="1">
        <f t="shared" si="2"/>
        <v>0.6942321461</v>
      </c>
      <c r="K268" s="1">
        <f t="shared" si="3"/>
        <v>0.9554623934</v>
      </c>
      <c r="L268" s="1">
        <f t="shared" si="4"/>
        <v>98.34911667</v>
      </c>
      <c r="M268" s="1">
        <v>96.3513</v>
      </c>
      <c r="N268" s="1">
        <v>93.9495</v>
      </c>
      <c r="O268" s="1">
        <v>105.462</v>
      </c>
      <c r="P268" s="1">
        <v>107.4686</v>
      </c>
      <c r="Q268" s="1">
        <v>115.1124</v>
      </c>
      <c r="R268" s="1">
        <v>2.5757</v>
      </c>
      <c r="S268" s="1">
        <v>0.1754</v>
      </c>
      <c r="T268" s="1">
        <v>27.6843</v>
      </c>
      <c r="U268" s="1">
        <v>8.0309</v>
      </c>
      <c r="V268" s="1">
        <v>5202.0493</v>
      </c>
      <c r="X268" s="13">
        <v>96.3513</v>
      </c>
      <c r="Y268" s="1">
        <v>2868.8699</v>
      </c>
      <c r="Z268" s="1">
        <v>0.074</v>
      </c>
      <c r="AA268" s="1">
        <v>0.0182</v>
      </c>
      <c r="AB268" s="1">
        <f t="shared" si="5"/>
        <v>-1164.717384</v>
      </c>
      <c r="AC268" s="1">
        <v>291.4504</v>
      </c>
      <c r="AD268" s="1">
        <v>0.1596</v>
      </c>
      <c r="AE268" s="1">
        <v>0.1596</v>
      </c>
      <c r="AF268" s="1">
        <v>0.1596</v>
      </c>
      <c r="AG268" s="1">
        <v>0.1496</v>
      </c>
      <c r="AH268" s="1">
        <v>8.0309</v>
      </c>
      <c r="AI268" s="1">
        <f t="shared" si="6"/>
        <v>10.14807736</v>
      </c>
      <c r="AJ268" s="1">
        <f t="shared" si="7"/>
        <v>1.071373816</v>
      </c>
      <c r="AK268" s="1">
        <f t="shared" si="8"/>
        <v>0.07137381617</v>
      </c>
      <c r="AL268" s="1">
        <f t="shared" si="9"/>
        <v>1.087628265</v>
      </c>
      <c r="AM268" s="1">
        <f t="shared" si="10"/>
        <v>0.08762826499</v>
      </c>
      <c r="AO268" s="1">
        <f t="shared" si="11"/>
        <v>0.04888468529</v>
      </c>
      <c r="AP268" s="1">
        <f t="shared" si="12"/>
        <v>0.0118104</v>
      </c>
      <c r="AQ268" s="1">
        <f t="shared" si="13"/>
        <v>0.00074</v>
      </c>
      <c r="AR268" s="1">
        <v>0.074</v>
      </c>
      <c r="AT268" s="1">
        <f t="shared" si="14"/>
        <v>-0.4701510857</v>
      </c>
      <c r="AU268" s="1">
        <f t="shared" si="15"/>
        <v>0.9403021715</v>
      </c>
      <c r="AV268" s="1">
        <f t="shared" si="16"/>
        <v>0.05391185019</v>
      </c>
      <c r="AW268" s="1">
        <f t="shared" si="17"/>
        <v>1.217132761</v>
      </c>
      <c r="AX268" s="1">
        <f t="shared" si="21"/>
        <v>58.29960868</v>
      </c>
      <c r="AY268" s="1" t="str">
        <f t="shared" si="18"/>
        <v>MERGULHO</v>
      </c>
      <c r="AZ268" s="1" t="str">
        <f t="shared" si="19"/>
        <v>3</v>
      </c>
      <c r="BA268" s="1">
        <f t="shared" si="20"/>
        <v>1.37555</v>
      </c>
    </row>
    <row r="269" ht="15.75" customHeight="1">
      <c r="A269" s="1">
        <v>5595.0993</v>
      </c>
      <c r="B269" s="1">
        <v>90.8455</v>
      </c>
      <c r="C269" s="1">
        <v>100.7108</v>
      </c>
      <c r="D269" s="1">
        <v>111.1847</v>
      </c>
      <c r="E269" s="1">
        <v>106.1262</v>
      </c>
      <c r="F269" s="1">
        <v>104.3442</v>
      </c>
      <c r="G269" s="1">
        <v>105.4863</v>
      </c>
      <c r="H269" s="1">
        <v>93.5143</v>
      </c>
      <c r="I269" s="1">
        <f t="shared" si="1"/>
        <v>90.87672211</v>
      </c>
      <c r="J269" s="1">
        <f t="shared" si="2"/>
        <v>0.722729188</v>
      </c>
      <c r="K269" s="1">
        <f t="shared" si="3"/>
        <v>0.9412692283</v>
      </c>
      <c r="L269" s="1">
        <f t="shared" si="4"/>
        <v>99.18105</v>
      </c>
      <c r="M269" s="1">
        <v>94.6497</v>
      </c>
      <c r="N269" s="1">
        <v>93.2191</v>
      </c>
      <c r="O269" s="1">
        <v>104.4765</v>
      </c>
      <c r="P269" s="1">
        <v>105.1022</v>
      </c>
      <c r="Q269" s="1">
        <v>116.276</v>
      </c>
      <c r="R269" s="1">
        <v>2.5687</v>
      </c>
      <c r="S269" s="1">
        <v>0.1669</v>
      </c>
      <c r="T269" s="1">
        <v>25.227</v>
      </c>
      <c r="U269" s="1">
        <v>8.4622</v>
      </c>
      <c r="V269" s="1">
        <v>5310.8584</v>
      </c>
      <c r="X269" s="13">
        <v>94.6497</v>
      </c>
      <c r="Y269" s="1">
        <v>2933.4285</v>
      </c>
      <c r="Z269" s="1">
        <v>0.0693</v>
      </c>
      <c r="AA269" s="1">
        <v>0.0302</v>
      </c>
      <c r="AB269" s="1">
        <f t="shared" si="5"/>
        <v>-1152.417545</v>
      </c>
      <c r="AC269" s="1">
        <v>-999.0</v>
      </c>
      <c r="AD269" s="1">
        <v>0.1584</v>
      </c>
      <c r="AE269" s="1">
        <v>0.1584</v>
      </c>
      <c r="AF269" s="1">
        <v>0.1645</v>
      </c>
      <c r="AG269" s="1">
        <v>0.1636</v>
      </c>
      <c r="AH269" s="1">
        <v>8.4622</v>
      </c>
      <c r="AI269" s="1">
        <f t="shared" si="6"/>
        <v>10.7583934</v>
      </c>
      <c r="AJ269" s="1">
        <f t="shared" si="7"/>
        <v>1.128023201</v>
      </c>
      <c r="AK269" s="1">
        <f t="shared" si="8"/>
        <v>0.1280232007</v>
      </c>
      <c r="AL269" s="1">
        <f t="shared" si="9"/>
        <v>1.148589638</v>
      </c>
      <c r="AM269" s="1">
        <f t="shared" si="10"/>
        <v>0.1485896385</v>
      </c>
      <c r="AO269" s="1">
        <f t="shared" si="11"/>
        <v>0.03979013962</v>
      </c>
      <c r="AP269" s="1">
        <f t="shared" si="12"/>
        <v>0.01097712</v>
      </c>
      <c r="AQ269" s="1">
        <f t="shared" si="13"/>
        <v>0.000693</v>
      </c>
      <c r="AR269" s="1">
        <v>0.0693</v>
      </c>
      <c r="AT269" s="1">
        <f t="shared" si="14"/>
        <v>-0.5123829274</v>
      </c>
      <c r="AU269" s="1">
        <f t="shared" si="15"/>
        <v>1.024765855</v>
      </c>
      <c r="AV269" s="1">
        <f t="shared" si="16"/>
        <v>0.1096355188</v>
      </c>
      <c r="AW269" s="1">
        <f t="shared" si="17"/>
        <v>1.243403415</v>
      </c>
      <c r="AX269" s="1">
        <f t="shared" si="21"/>
        <v>28.75473969</v>
      </c>
      <c r="AY269" s="1" t="str">
        <f t="shared" si="18"/>
        <v>SUB-VERTICAL</v>
      </c>
      <c r="AZ269" s="1" t="str">
        <f t="shared" si="19"/>
        <v>1</v>
      </c>
      <c r="BA269" s="1">
        <f t="shared" si="20"/>
        <v>1.3678</v>
      </c>
    </row>
    <row r="270" ht="15.75" customHeight="1">
      <c r="A270" s="1">
        <v>5595.1755</v>
      </c>
      <c r="B270" s="1">
        <v>88.5607</v>
      </c>
      <c r="C270" s="1">
        <v>97.4267</v>
      </c>
      <c r="D270" s="1">
        <v>110.4608</v>
      </c>
      <c r="E270" s="1">
        <v>108.1337</v>
      </c>
      <c r="F270" s="1">
        <v>106.1338</v>
      </c>
      <c r="G270" s="1">
        <v>106.9484</v>
      </c>
      <c r="H270" s="1">
        <v>90.9864</v>
      </c>
      <c r="I270" s="1">
        <f t="shared" si="1"/>
        <v>88.5926943</v>
      </c>
      <c r="J270" s="1">
        <f t="shared" si="2"/>
        <v>0.7327466248</v>
      </c>
      <c r="K270" s="1">
        <f t="shared" si="3"/>
        <v>0.9352909961</v>
      </c>
      <c r="L270" s="1">
        <f t="shared" si="4"/>
        <v>97.10085</v>
      </c>
      <c r="M270" s="1">
        <v>93.0591</v>
      </c>
      <c r="N270" s="1">
        <v>91.0389</v>
      </c>
      <c r="O270" s="1">
        <v>102.0589</v>
      </c>
      <c r="P270" s="1">
        <v>101.8753</v>
      </c>
      <c r="Q270" s="1">
        <v>115.8804</v>
      </c>
      <c r="R270" s="1">
        <v>2.5687</v>
      </c>
      <c r="S270" s="1">
        <v>0.1669</v>
      </c>
      <c r="T270" s="1">
        <v>25.227</v>
      </c>
      <c r="U270" s="1">
        <v>8.4622</v>
      </c>
      <c r="V270" s="1">
        <v>5310.8584</v>
      </c>
      <c r="X270" s="13">
        <v>93.0591</v>
      </c>
      <c r="Y270" s="1">
        <v>2933.4285</v>
      </c>
      <c r="Z270" s="1">
        <v>0.0693</v>
      </c>
      <c r="AA270" s="1">
        <v>0.0302</v>
      </c>
      <c r="AB270" s="1">
        <f t="shared" si="5"/>
        <v>-1152.417545</v>
      </c>
      <c r="AC270" s="1">
        <v>-999.0</v>
      </c>
      <c r="AD270" s="1">
        <v>0.1584</v>
      </c>
      <c r="AE270" s="1">
        <v>0.1584</v>
      </c>
      <c r="AF270" s="1">
        <v>0.1645</v>
      </c>
      <c r="AG270" s="1">
        <v>0.1636</v>
      </c>
      <c r="AH270" s="1">
        <v>8.4622</v>
      </c>
      <c r="AI270" s="1">
        <f t="shared" si="6"/>
        <v>10.7583934</v>
      </c>
      <c r="AJ270" s="1">
        <f t="shared" si="7"/>
        <v>1.175432812</v>
      </c>
      <c r="AK270" s="1">
        <f t="shared" si="8"/>
        <v>0.1754328119</v>
      </c>
      <c r="AL270" s="1">
        <f t="shared" si="9"/>
        <v>1.198430003</v>
      </c>
      <c r="AM270" s="1">
        <f t="shared" si="10"/>
        <v>0.1984300034</v>
      </c>
      <c r="AO270" s="1">
        <f t="shared" si="11"/>
        <v>0.03927520761</v>
      </c>
      <c r="AP270" s="1">
        <f t="shared" si="12"/>
        <v>0.01097712</v>
      </c>
      <c r="AQ270" s="1">
        <f t="shared" si="13"/>
        <v>0.000693</v>
      </c>
      <c r="AR270" s="1">
        <v>0.0693</v>
      </c>
      <c r="AT270" s="1">
        <f t="shared" si="14"/>
        <v>-0.5581794823</v>
      </c>
      <c r="AU270" s="1">
        <f t="shared" si="15"/>
        <v>1.116358965</v>
      </c>
      <c r="AV270" s="1">
        <f t="shared" si="16"/>
        <v>0.1541427121</v>
      </c>
      <c r="AW270" s="1">
        <f t="shared" si="17"/>
        <v>1.273601329</v>
      </c>
      <c r="AX270" s="1">
        <f t="shared" si="21"/>
        <v>20.53105913</v>
      </c>
      <c r="AY270" s="1" t="str">
        <f t="shared" si="18"/>
        <v>SUB-VERTICAL</v>
      </c>
      <c r="AZ270" s="1" t="str">
        <f t="shared" si="19"/>
        <v>1</v>
      </c>
      <c r="BA270" s="1">
        <f t="shared" si="20"/>
        <v>1.3678</v>
      </c>
    </row>
    <row r="271" ht="15.75" customHeight="1">
      <c r="A271" s="1">
        <v>5595.2517</v>
      </c>
      <c r="B271" s="1">
        <v>87.3825</v>
      </c>
      <c r="C271" s="1">
        <v>88.7129</v>
      </c>
      <c r="D271" s="1">
        <v>103.9882</v>
      </c>
      <c r="E271" s="1">
        <v>106.5393</v>
      </c>
      <c r="F271" s="1">
        <v>104.3727</v>
      </c>
      <c r="G271" s="1">
        <v>105.6037</v>
      </c>
      <c r="H271" s="1">
        <v>90.1359</v>
      </c>
      <c r="I271" s="1">
        <f t="shared" si="1"/>
        <v>87.41580186</v>
      </c>
      <c r="J271" s="1">
        <f t="shared" si="2"/>
        <v>0.7235335428</v>
      </c>
      <c r="K271" s="1">
        <f t="shared" si="3"/>
        <v>0.9283537259</v>
      </c>
      <c r="L271" s="1">
        <f t="shared" si="4"/>
        <v>93.38351667</v>
      </c>
      <c r="M271" s="1">
        <v>93.6692</v>
      </c>
      <c r="N271" s="1">
        <v>88.0772</v>
      </c>
      <c r="O271" s="1">
        <v>98.4711</v>
      </c>
      <c r="P271" s="1">
        <v>97.914</v>
      </c>
      <c r="Q271" s="1">
        <v>113.9971</v>
      </c>
      <c r="R271" s="1">
        <v>2.572</v>
      </c>
      <c r="S271" s="1">
        <v>0.1595</v>
      </c>
      <c r="T271" s="1">
        <v>25.4071</v>
      </c>
      <c r="U271" s="1">
        <v>6.6947</v>
      </c>
      <c r="V271" s="1">
        <v>5345.6177</v>
      </c>
      <c r="X271" s="13">
        <v>93.6692</v>
      </c>
      <c r="Y271" s="1">
        <v>3007.0439</v>
      </c>
      <c r="Z271" s="1">
        <v>0.0929</v>
      </c>
      <c r="AA271" s="1">
        <v>0.0036</v>
      </c>
      <c r="AB271" s="1">
        <f t="shared" si="5"/>
        <v>-1149.860329</v>
      </c>
      <c r="AC271" s="1">
        <v>291.4504</v>
      </c>
      <c r="AD271" s="1">
        <v>0.163</v>
      </c>
      <c r="AE271" s="1">
        <v>0.163</v>
      </c>
      <c r="AF271" s="1">
        <v>0.1718</v>
      </c>
      <c r="AG271" s="1">
        <v>0.1718</v>
      </c>
      <c r="AH271" s="1">
        <v>6.6947</v>
      </c>
      <c r="AI271" s="1">
        <f t="shared" si="6"/>
        <v>8.288310541</v>
      </c>
      <c r="AJ271" s="1">
        <f t="shared" si="7"/>
        <v>1.17160532</v>
      </c>
      <c r="AK271" s="1">
        <f t="shared" si="8"/>
        <v>0.1716053204</v>
      </c>
      <c r="AL271" s="1">
        <f t="shared" si="9"/>
        <v>1.194434812</v>
      </c>
      <c r="AM271" s="1">
        <f t="shared" si="10"/>
        <v>0.1944348125</v>
      </c>
      <c r="AO271" s="1">
        <f t="shared" si="11"/>
        <v>0.09811203558</v>
      </c>
      <c r="AP271" s="1">
        <f t="shared" si="12"/>
        <v>0.0151427</v>
      </c>
      <c r="AQ271" s="1">
        <f t="shared" si="13"/>
        <v>0.000929</v>
      </c>
      <c r="AR271" s="1">
        <v>0.0929</v>
      </c>
      <c r="AT271" s="1">
        <f t="shared" si="14"/>
        <v>-0.5539716985</v>
      </c>
      <c r="AU271" s="1">
        <f t="shared" si="15"/>
        <v>1.107943397</v>
      </c>
      <c r="AV271" s="1">
        <f t="shared" si="16"/>
        <v>0.1467810619</v>
      </c>
      <c r="AW271" s="1">
        <f t="shared" si="17"/>
        <v>1.26472471</v>
      </c>
      <c r="AX271" s="1">
        <f t="shared" si="21"/>
        <v>21.54516356</v>
      </c>
      <c r="AY271" s="1" t="str">
        <f t="shared" si="18"/>
        <v>SUB-VERTICAL</v>
      </c>
      <c r="AZ271" s="1" t="str">
        <f t="shared" si="19"/>
        <v>1</v>
      </c>
      <c r="BA271" s="1">
        <f t="shared" si="20"/>
        <v>1.36575</v>
      </c>
    </row>
    <row r="272" ht="15.75" customHeight="1">
      <c r="A272" s="1">
        <v>5595.3279</v>
      </c>
      <c r="B272" s="1">
        <v>87.7604</v>
      </c>
      <c r="C272" s="1">
        <v>80.6073</v>
      </c>
      <c r="D272" s="1">
        <v>97.2414</v>
      </c>
      <c r="E272" s="1">
        <v>105.0676</v>
      </c>
      <c r="F272" s="1">
        <v>102.7596</v>
      </c>
      <c r="G272" s="1">
        <v>105.5642</v>
      </c>
      <c r="H272" s="1">
        <v>91.8272</v>
      </c>
      <c r="I272" s="1">
        <f t="shared" si="1"/>
        <v>87.79494206</v>
      </c>
      <c r="J272" s="1">
        <f t="shared" si="2"/>
        <v>0.7232629123</v>
      </c>
      <c r="K272" s="1">
        <f t="shared" si="3"/>
        <v>0.9285161998</v>
      </c>
      <c r="L272" s="1">
        <f t="shared" si="4"/>
        <v>90.30295</v>
      </c>
      <c r="M272" s="1">
        <v>95.5562</v>
      </c>
      <c r="N272" s="1">
        <v>85.6811</v>
      </c>
      <c r="O272" s="1">
        <v>94.9713</v>
      </c>
      <c r="P272" s="1">
        <v>93.7148</v>
      </c>
      <c r="Q272" s="1">
        <v>110.6656</v>
      </c>
      <c r="R272" s="1">
        <v>2.572</v>
      </c>
      <c r="S272" s="1">
        <v>0.1595</v>
      </c>
      <c r="T272" s="1">
        <v>25.4071</v>
      </c>
      <c r="U272" s="1">
        <v>6.6947</v>
      </c>
      <c r="V272" s="1">
        <v>5345.6177</v>
      </c>
      <c r="X272" s="13">
        <v>95.5562</v>
      </c>
      <c r="Y272" s="1">
        <v>3007.0439</v>
      </c>
      <c r="Z272" s="1">
        <v>0.0929</v>
      </c>
      <c r="AA272" s="1">
        <v>0.0036</v>
      </c>
      <c r="AB272" s="1">
        <f t="shared" si="5"/>
        <v>-1149.860329</v>
      </c>
      <c r="AC272" s="1">
        <v>291.4504</v>
      </c>
      <c r="AD272" s="1">
        <v>0.163</v>
      </c>
      <c r="AE272" s="1">
        <v>0.163</v>
      </c>
      <c r="AF272" s="1">
        <v>0.1718</v>
      </c>
      <c r="AG272" s="1">
        <v>0.1718</v>
      </c>
      <c r="AH272" s="1">
        <v>6.6947</v>
      </c>
      <c r="AI272" s="1">
        <f t="shared" si="6"/>
        <v>8.288310541</v>
      </c>
      <c r="AJ272" s="1">
        <f t="shared" si="7"/>
        <v>1.149596198</v>
      </c>
      <c r="AK272" s="1">
        <f t="shared" si="8"/>
        <v>0.1495961981</v>
      </c>
      <c r="AL272" s="1">
        <f t="shared" si="9"/>
        <v>1.170910798</v>
      </c>
      <c r="AM272" s="1">
        <f t="shared" si="10"/>
        <v>0.170910798</v>
      </c>
      <c r="AO272" s="1">
        <f t="shared" si="11"/>
        <v>0.0966730432</v>
      </c>
      <c r="AP272" s="1">
        <f t="shared" si="12"/>
        <v>0.0151427</v>
      </c>
      <c r="AQ272" s="1">
        <f t="shared" si="13"/>
        <v>0.000929</v>
      </c>
      <c r="AR272" s="1">
        <v>0.0929</v>
      </c>
      <c r="AT272" s="1">
        <f t="shared" si="14"/>
        <v>-0.4886214608</v>
      </c>
      <c r="AU272" s="1">
        <f t="shared" si="15"/>
        <v>0.9772429216</v>
      </c>
      <c r="AV272" s="1">
        <f t="shared" si="16"/>
        <v>0.1125430394</v>
      </c>
      <c r="AW272" s="1">
        <f t="shared" si="17"/>
        <v>1.205150544</v>
      </c>
      <c r="AX272" s="1">
        <f t="shared" si="21"/>
        <v>28.01783696</v>
      </c>
      <c r="AY272" s="1" t="str">
        <f t="shared" si="18"/>
        <v>SUB-VERTICAL</v>
      </c>
      <c r="AZ272" s="1" t="str">
        <f t="shared" si="19"/>
        <v>1</v>
      </c>
      <c r="BA272" s="1">
        <f t="shared" si="20"/>
        <v>1.36575</v>
      </c>
    </row>
    <row r="273" ht="15.75" customHeight="1">
      <c r="A273" s="1">
        <v>5595.4041</v>
      </c>
      <c r="B273" s="1">
        <v>89.9983</v>
      </c>
      <c r="C273" s="1">
        <v>77.0859</v>
      </c>
      <c r="D273" s="1">
        <v>96.0966</v>
      </c>
      <c r="E273" s="1">
        <v>107.7206</v>
      </c>
      <c r="F273" s="1">
        <v>105.2312</v>
      </c>
      <c r="G273" s="1">
        <v>106.1015</v>
      </c>
      <c r="H273" s="1">
        <v>94.7588</v>
      </c>
      <c r="I273" s="1">
        <f t="shared" si="1"/>
        <v>90.03345123</v>
      </c>
      <c r="J273" s="1">
        <f t="shared" si="2"/>
        <v>0.7269441713</v>
      </c>
      <c r="K273" s="1">
        <f t="shared" si="3"/>
        <v>0.9077946277</v>
      </c>
      <c r="L273" s="1">
        <f t="shared" si="4"/>
        <v>89.55191667</v>
      </c>
      <c r="M273" s="1">
        <v>97.0033</v>
      </c>
      <c r="N273" s="1">
        <v>84.2477</v>
      </c>
      <c r="O273" s="1">
        <v>92.8797</v>
      </c>
      <c r="P273" s="1">
        <v>90.2907</v>
      </c>
      <c r="Q273" s="1">
        <v>107.6539</v>
      </c>
      <c r="R273" s="1">
        <v>2.5875</v>
      </c>
      <c r="S273" s="1">
        <v>0.1517</v>
      </c>
      <c r="T273" s="1">
        <v>28.3438</v>
      </c>
      <c r="U273" s="1">
        <v>-999.0</v>
      </c>
      <c r="V273" s="1">
        <v>5343.1899</v>
      </c>
      <c r="X273" s="13">
        <v>97.0033</v>
      </c>
      <c r="Y273" s="1">
        <v>3037.4609</v>
      </c>
      <c r="Z273" s="1">
        <v>-999.0</v>
      </c>
      <c r="AA273" s="1">
        <v>-999.0</v>
      </c>
      <c r="AB273" s="1">
        <f t="shared" si="5"/>
        <v>-2187.700459</v>
      </c>
      <c r="AC273" s="1">
        <v>398.5827</v>
      </c>
      <c r="AD273" s="1">
        <v>0.1701</v>
      </c>
      <c r="AE273" s="1">
        <v>0.1701</v>
      </c>
      <c r="AF273" s="1">
        <v>0.1813</v>
      </c>
      <c r="AG273" s="1">
        <v>0.1813</v>
      </c>
      <c r="AH273" s="1">
        <v>-999.0</v>
      </c>
      <c r="AI273" s="1" t="str">
        <f t="shared" si="6"/>
        <v>#NUM!</v>
      </c>
      <c r="AJ273" s="1">
        <f t="shared" si="7"/>
        <v>1.119700756</v>
      </c>
      <c r="AK273" s="1">
        <f t="shared" si="8"/>
        <v>0.119700756</v>
      </c>
      <c r="AL273" s="1">
        <f t="shared" si="9"/>
        <v>1.169257642</v>
      </c>
      <c r="AM273" s="1">
        <f t="shared" si="10"/>
        <v>0.1692576415</v>
      </c>
      <c r="AO273" s="1">
        <f t="shared" si="11"/>
        <v>-98529.91808</v>
      </c>
      <c r="AP273" s="1">
        <f t="shared" si="12"/>
        <v>-169.9299</v>
      </c>
      <c r="AQ273" s="1">
        <f t="shared" si="13"/>
        <v>-9.99</v>
      </c>
      <c r="AR273" s="1">
        <v>-999.0</v>
      </c>
      <c r="AT273" s="1">
        <f t="shared" si="14"/>
        <v>-0.3782490412</v>
      </c>
      <c r="AU273" s="1">
        <f t="shared" si="15"/>
        <v>0.7564980824</v>
      </c>
      <c r="AV273" s="1">
        <f t="shared" si="16"/>
        <v>0.104873119</v>
      </c>
      <c r="AW273" s="1">
        <f t="shared" si="17"/>
        <v>1.136083403</v>
      </c>
      <c r="AX273" s="1">
        <f t="shared" si="21"/>
        <v>30.05038936</v>
      </c>
      <c r="AY273" s="1" t="str">
        <f t="shared" si="18"/>
        <v>SUB-VERTICAL</v>
      </c>
      <c r="AZ273" s="1" t="str">
        <f t="shared" si="19"/>
        <v>1</v>
      </c>
      <c r="BA273" s="1">
        <f t="shared" si="20"/>
        <v>1.3696</v>
      </c>
    </row>
    <row r="274" ht="15.75" customHeight="1">
      <c r="A274" s="1">
        <v>5595.4803</v>
      </c>
      <c r="B274" s="1">
        <v>104.7811</v>
      </c>
      <c r="C274" s="1">
        <v>80.593</v>
      </c>
      <c r="D274" s="1">
        <v>100.5604</v>
      </c>
      <c r="E274" s="1">
        <v>114.6833</v>
      </c>
      <c r="F274" s="1">
        <v>112.0283</v>
      </c>
      <c r="G274" s="1">
        <v>110.1186</v>
      </c>
      <c r="H274" s="1">
        <v>104.3308</v>
      </c>
      <c r="I274" s="1">
        <f t="shared" si="1"/>
        <v>104.8155829</v>
      </c>
      <c r="J274" s="1">
        <f t="shared" si="2"/>
        <v>0.7544669437</v>
      </c>
      <c r="K274" s="1">
        <f t="shared" si="3"/>
        <v>0.8916554701</v>
      </c>
      <c r="L274" s="1">
        <f t="shared" si="4"/>
        <v>93.2811</v>
      </c>
      <c r="M274" s="1">
        <v>97.2564</v>
      </c>
      <c r="N274" s="1">
        <v>84.7978</v>
      </c>
      <c r="O274" s="1">
        <v>91.6979</v>
      </c>
      <c r="P274" s="1">
        <v>88.419</v>
      </c>
      <c r="Q274" s="1">
        <v>103.6262</v>
      </c>
      <c r="R274" s="1">
        <v>2.5875</v>
      </c>
      <c r="S274" s="1">
        <v>0.1517</v>
      </c>
      <c r="T274" s="1">
        <v>28.3438</v>
      </c>
      <c r="U274" s="1">
        <v>-999.0</v>
      </c>
      <c r="V274" s="1">
        <v>5343.1899</v>
      </c>
      <c r="X274" s="13">
        <v>97.2564</v>
      </c>
      <c r="Y274" s="1">
        <v>3037.4609</v>
      </c>
      <c r="Z274" s="1">
        <v>-999.0</v>
      </c>
      <c r="AA274" s="1">
        <v>-999.0</v>
      </c>
      <c r="AB274" s="1">
        <f t="shared" si="5"/>
        <v>-2187.700459</v>
      </c>
      <c r="AC274" s="1">
        <v>398.5827</v>
      </c>
      <c r="AD274" s="1">
        <v>0.1701</v>
      </c>
      <c r="AE274" s="1">
        <v>0.1701</v>
      </c>
      <c r="AF274" s="1">
        <v>0.1813</v>
      </c>
      <c r="AG274" s="1">
        <v>0.1813</v>
      </c>
      <c r="AH274" s="1">
        <v>-999.0</v>
      </c>
      <c r="AI274" s="1" t="str">
        <f t="shared" si="6"/>
        <v>#NUM!</v>
      </c>
      <c r="AJ274" s="1">
        <f t="shared" si="7"/>
        <v>1.055475468</v>
      </c>
      <c r="AK274" s="1">
        <f t="shared" si="8"/>
        <v>0.05547546841</v>
      </c>
      <c r="AL274" s="1">
        <f t="shared" si="9"/>
        <v>1.069165145</v>
      </c>
      <c r="AM274" s="1">
        <f t="shared" si="10"/>
        <v>0.06916514524</v>
      </c>
      <c r="AO274" s="1">
        <f t="shared" si="11"/>
        <v>-103891.3516</v>
      </c>
      <c r="AP274" s="1">
        <f t="shared" si="12"/>
        <v>-169.9299</v>
      </c>
      <c r="AQ274" s="1">
        <f t="shared" si="13"/>
        <v>-9.99</v>
      </c>
      <c r="AR274" s="1">
        <v>-999.0</v>
      </c>
      <c r="AT274" s="1">
        <f t="shared" si="14"/>
        <v>0.02271944514</v>
      </c>
      <c r="AU274" s="1">
        <f t="shared" si="15"/>
        <v>-0.04543889029</v>
      </c>
      <c r="AV274" s="1">
        <f t="shared" si="16"/>
        <v>0.07119992824</v>
      </c>
      <c r="AW274" s="1">
        <f t="shared" si="17"/>
        <v>0.9932464814</v>
      </c>
      <c r="AX274" s="1">
        <f t="shared" si="21"/>
        <v>44.17559016</v>
      </c>
      <c r="AY274" s="1" t="str">
        <f t="shared" si="18"/>
        <v>MERGULHO</v>
      </c>
      <c r="AZ274" s="1" t="str">
        <f t="shared" si="19"/>
        <v>3</v>
      </c>
      <c r="BA274" s="1">
        <f t="shared" si="20"/>
        <v>1.3696</v>
      </c>
    </row>
    <row r="275" ht="15.75" customHeight="1">
      <c r="A275" s="1">
        <v>5595.5565</v>
      </c>
      <c r="B275" s="1">
        <v>137.3006</v>
      </c>
      <c r="C275" s="1">
        <v>91.082</v>
      </c>
      <c r="D275" s="1">
        <v>103.8819</v>
      </c>
      <c r="E275" s="1">
        <v>113.2975</v>
      </c>
      <c r="F275" s="1">
        <v>111.1407</v>
      </c>
      <c r="G275" s="1">
        <v>107.4006</v>
      </c>
      <c r="H275" s="1">
        <v>99.2392</v>
      </c>
      <c r="I275" s="1">
        <f t="shared" si="1"/>
        <v>137.3337712</v>
      </c>
      <c r="J275" s="1">
        <f t="shared" si="2"/>
        <v>0.7358448294</v>
      </c>
      <c r="K275" s="1">
        <f t="shared" si="3"/>
        <v>0.857672069</v>
      </c>
      <c r="L275" s="1">
        <f t="shared" si="4"/>
        <v>100.7600833</v>
      </c>
      <c r="M275" s="1">
        <v>94.6077</v>
      </c>
      <c r="N275" s="1">
        <v>86.0426</v>
      </c>
      <c r="O275" s="1">
        <v>91.6457</v>
      </c>
      <c r="P275" s="1">
        <v>87.1012</v>
      </c>
      <c r="Q275" s="1">
        <v>98.7188</v>
      </c>
      <c r="R275" s="1">
        <v>2.6069</v>
      </c>
      <c r="S275" s="1">
        <v>0.1368</v>
      </c>
      <c r="T275" s="1">
        <v>32.9153</v>
      </c>
      <c r="U275" s="1">
        <v>20.4464</v>
      </c>
      <c r="V275" s="1">
        <v>5336.8071</v>
      </c>
      <c r="X275" s="13">
        <v>94.6077</v>
      </c>
      <c r="Y275" s="1">
        <v>3030.9639</v>
      </c>
      <c r="Z275" s="1">
        <v>0.023</v>
      </c>
      <c r="AA275" s="1">
        <v>0.1</v>
      </c>
      <c r="AB275" s="1">
        <f t="shared" si="5"/>
        <v>-1138.78409</v>
      </c>
      <c r="AC275" s="1">
        <v>426.1877</v>
      </c>
      <c r="AD275" s="1">
        <v>0.1886</v>
      </c>
      <c r="AE275" s="1">
        <v>0.1886</v>
      </c>
      <c r="AF275" s="1">
        <v>0.2027</v>
      </c>
      <c r="AG275" s="1">
        <v>0.2027</v>
      </c>
      <c r="AH275" s="1">
        <v>20.4464</v>
      </c>
      <c r="AI275" s="1">
        <f t="shared" si="6"/>
        <v>28.71191938</v>
      </c>
      <c r="AJ275" s="1">
        <f t="shared" si="7"/>
        <v>1.082239679</v>
      </c>
      <c r="AK275" s="1">
        <f t="shared" si="8"/>
        <v>0.08223967948</v>
      </c>
      <c r="AL275" s="1">
        <f t="shared" si="9"/>
        <v>0.8094698785</v>
      </c>
      <c r="AM275" s="1">
        <f t="shared" si="10"/>
        <v>0.1905301215</v>
      </c>
      <c r="AO275" s="1">
        <f t="shared" si="11"/>
        <v>0.001504222522</v>
      </c>
      <c r="AP275" s="1">
        <f t="shared" si="12"/>
        <v>0.0043378</v>
      </c>
      <c r="AQ275" s="1">
        <f t="shared" si="13"/>
        <v>0.00023</v>
      </c>
      <c r="AR275" s="1">
        <v>0.023</v>
      </c>
      <c r="AT275" s="1">
        <f t="shared" si="14"/>
        <v>0.4858398633</v>
      </c>
      <c r="AU275" s="1">
        <f t="shared" si="15"/>
        <v>-0.9716797266</v>
      </c>
      <c r="AV275" s="1">
        <f t="shared" si="16"/>
        <v>0.1133244212</v>
      </c>
      <c r="AW275" s="1">
        <f t="shared" si="17"/>
        <v>0.9947561044</v>
      </c>
      <c r="AX275" s="1">
        <f t="shared" si="21"/>
        <v>27.8262706</v>
      </c>
      <c r="AY275" s="1" t="str">
        <f t="shared" si="18"/>
        <v>SUB-VERTICAL</v>
      </c>
      <c r="AZ275" s="1" t="str">
        <f t="shared" si="19"/>
        <v>1</v>
      </c>
      <c r="BA275" s="1">
        <f t="shared" si="20"/>
        <v>1.37185</v>
      </c>
    </row>
    <row r="276" ht="15.75" customHeight="1">
      <c r="A276" s="1">
        <v>5595.6327</v>
      </c>
      <c r="B276" s="1">
        <v>138.0443</v>
      </c>
      <c r="C276" s="1">
        <v>101.732</v>
      </c>
      <c r="D276" s="1">
        <v>102.1447</v>
      </c>
      <c r="E276" s="1">
        <v>101.8047</v>
      </c>
      <c r="F276" s="1">
        <v>100.5886</v>
      </c>
      <c r="G276" s="1">
        <v>95.9445</v>
      </c>
      <c r="H276" s="1">
        <v>88.2079</v>
      </c>
      <c r="I276" s="1">
        <f t="shared" si="1"/>
        <v>138.0774586</v>
      </c>
      <c r="J276" s="1">
        <f t="shared" si="2"/>
        <v>0.6573544676</v>
      </c>
      <c r="K276" s="1">
        <f t="shared" si="3"/>
        <v>0.9066586927</v>
      </c>
      <c r="L276" s="1">
        <f t="shared" si="4"/>
        <v>100.3928833</v>
      </c>
      <c r="M276" s="1">
        <v>88.1814</v>
      </c>
      <c r="N276" s="1">
        <v>83.4129</v>
      </c>
      <c r="O276" s="1">
        <v>88.842</v>
      </c>
      <c r="P276" s="1">
        <v>84.8537</v>
      </c>
      <c r="Q276" s="1">
        <v>93.6144</v>
      </c>
      <c r="R276" s="1">
        <v>2.6069</v>
      </c>
      <c r="S276" s="1">
        <v>0.1368</v>
      </c>
      <c r="T276" s="1">
        <v>32.9153</v>
      </c>
      <c r="U276" s="1">
        <v>20.4464</v>
      </c>
      <c r="V276" s="1">
        <v>5336.8071</v>
      </c>
      <c r="X276" s="13">
        <v>88.1814</v>
      </c>
      <c r="Y276" s="1">
        <v>3030.9639</v>
      </c>
      <c r="Z276" s="1">
        <v>0.023</v>
      </c>
      <c r="AA276" s="1">
        <v>0.1</v>
      </c>
      <c r="AB276" s="1">
        <f t="shared" si="5"/>
        <v>-1138.78409</v>
      </c>
      <c r="AC276" s="1">
        <v>426.1877</v>
      </c>
      <c r="AD276" s="1">
        <v>0.1886</v>
      </c>
      <c r="AE276" s="1">
        <v>0.1886</v>
      </c>
      <c r="AF276" s="1">
        <v>0.2027</v>
      </c>
      <c r="AG276" s="1">
        <v>0.2027</v>
      </c>
      <c r="AH276" s="1">
        <v>20.4464</v>
      </c>
      <c r="AI276" s="1">
        <f t="shared" si="6"/>
        <v>28.71191938</v>
      </c>
      <c r="AJ276" s="1">
        <f t="shared" si="7"/>
        <v>1.087708697</v>
      </c>
      <c r="AK276" s="1">
        <f t="shared" si="8"/>
        <v>0.08770869729</v>
      </c>
      <c r="AL276" s="1">
        <f t="shared" si="9"/>
        <v>0.7286689852</v>
      </c>
      <c r="AM276" s="1">
        <f t="shared" si="10"/>
        <v>0.2713310148</v>
      </c>
      <c r="AO276" s="1">
        <f t="shared" si="11"/>
        <v>0.001476430471</v>
      </c>
      <c r="AP276" s="1">
        <f t="shared" si="12"/>
        <v>0.0043378</v>
      </c>
      <c r="AQ276" s="1">
        <f t="shared" si="13"/>
        <v>0.00023</v>
      </c>
      <c r="AR276" s="1">
        <v>0.023</v>
      </c>
      <c r="AT276" s="1">
        <f t="shared" si="14"/>
        <v>0.5091307902</v>
      </c>
      <c r="AU276" s="1">
        <f t="shared" si="15"/>
        <v>-1.01826158</v>
      </c>
      <c r="AV276" s="1">
        <f t="shared" si="16"/>
        <v>0.1314368302</v>
      </c>
      <c r="AW276" s="1">
        <f t="shared" si="17"/>
        <v>1.061292696</v>
      </c>
      <c r="AX276" s="1">
        <f t="shared" si="21"/>
        <v>24.0267456</v>
      </c>
      <c r="AY276" s="1" t="str">
        <f t="shared" si="18"/>
        <v>SUB-VERTICAL</v>
      </c>
      <c r="AZ276" s="1" t="str">
        <f t="shared" si="19"/>
        <v>1</v>
      </c>
      <c r="BA276" s="1">
        <f t="shared" si="20"/>
        <v>1.37185</v>
      </c>
    </row>
    <row r="277" ht="15.75" customHeight="1">
      <c r="A277" s="1">
        <v>5595.7089</v>
      </c>
      <c r="B277" s="1">
        <v>110.4509</v>
      </c>
      <c r="C277" s="1">
        <v>93.9723</v>
      </c>
      <c r="D277" s="1">
        <v>100.6362</v>
      </c>
      <c r="E277" s="1">
        <v>99.1666</v>
      </c>
      <c r="F277" s="1">
        <v>98.2762</v>
      </c>
      <c r="G277" s="1">
        <v>88.8737</v>
      </c>
      <c r="H277" s="1">
        <v>83.8027</v>
      </c>
      <c r="I277" s="1">
        <f t="shared" si="1"/>
        <v>110.4873303</v>
      </c>
      <c r="J277" s="1">
        <f t="shared" si="2"/>
        <v>0.6089095649</v>
      </c>
      <c r="K277" s="1">
        <f t="shared" si="3"/>
        <v>0.8287699199</v>
      </c>
      <c r="L277" s="1">
        <f t="shared" si="4"/>
        <v>90.1948</v>
      </c>
      <c r="M277" s="1">
        <v>79.2154</v>
      </c>
      <c r="N277" s="1">
        <v>75.9588</v>
      </c>
      <c r="O277" s="1">
        <v>80.9352</v>
      </c>
      <c r="P277" s="1">
        <v>78.7725</v>
      </c>
      <c r="Q277" s="1">
        <v>86.7042</v>
      </c>
      <c r="R277" s="1">
        <v>2.6205</v>
      </c>
      <c r="S277" s="1">
        <v>0.1187</v>
      </c>
      <c r="T277" s="1">
        <v>38.0019</v>
      </c>
      <c r="U277" s="1">
        <v>-999.0</v>
      </c>
      <c r="V277" s="1">
        <v>5246.2158</v>
      </c>
      <c r="X277" s="13">
        <v>79.2154</v>
      </c>
      <c r="Y277" s="1">
        <v>3016.2451</v>
      </c>
      <c r="Z277" s="1">
        <v>-999.0</v>
      </c>
      <c r="AA277" s="1">
        <v>-999.0</v>
      </c>
      <c r="AB277" s="1">
        <f t="shared" si="5"/>
        <v>-2184.006333</v>
      </c>
      <c r="AC277" s="1">
        <v>414.3243</v>
      </c>
      <c r="AD277" s="1">
        <v>0.2436</v>
      </c>
      <c r="AE277" s="1">
        <v>0.2436</v>
      </c>
      <c r="AF277" s="1">
        <v>0.2453</v>
      </c>
      <c r="AG277" s="1">
        <v>0.2331</v>
      </c>
      <c r="AH277" s="1">
        <v>-999.0</v>
      </c>
      <c r="AI277" s="1" t="str">
        <f t="shared" si="6"/>
        <v>#NUM!</v>
      </c>
      <c r="AJ277" s="1">
        <f t="shared" si="7"/>
        <v>1.060511177</v>
      </c>
      <c r="AK277" s="1">
        <f t="shared" si="8"/>
        <v>0.06051117685</v>
      </c>
      <c r="AL277" s="1">
        <f t="shared" si="9"/>
        <v>0.8897727406</v>
      </c>
      <c r="AM277" s="1">
        <f t="shared" si="10"/>
        <v>0.1102272594</v>
      </c>
      <c r="AO277" s="1">
        <f t="shared" si="11"/>
        <v>-98282.11298</v>
      </c>
      <c r="AP277" s="1">
        <f t="shared" si="12"/>
        <v>-243.3564</v>
      </c>
      <c r="AQ277" s="1">
        <f t="shared" si="13"/>
        <v>-9.99</v>
      </c>
      <c r="AR277" s="1">
        <v>-999.0</v>
      </c>
      <c r="AT277" s="1">
        <f t="shared" si="14"/>
        <v>0.3713215787</v>
      </c>
      <c r="AU277" s="1">
        <f t="shared" si="15"/>
        <v>-0.7426431574</v>
      </c>
      <c r="AV277" s="1">
        <f t="shared" si="16"/>
        <v>0.1594851981</v>
      </c>
      <c r="AW277" s="1">
        <f t="shared" si="17"/>
        <v>1.034622989</v>
      </c>
      <c r="AX277" s="1">
        <f t="shared" si="21"/>
        <v>19.85415794</v>
      </c>
      <c r="AY277" s="1" t="str">
        <f t="shared" si="18"/>
        <v>SUB-VERTICAL</v>
      </c>
      <c r="AZ277" s="1" t="str">
        <f t="shared" si="19"/>
        <v>1</v>
      </c>
      <c r="BA277" s="1">
        <f t="shared" si="20"/>
        <v>1.3696</v>
      </c>
    </row>
    <row r="278" ht="15.75" customHeight="1">
      <c r="A278" s="1">
        <v>5595.7851</v>
      </c>
      <c r="B278" s="1">
        <v>84.25</v>
      </c>
      <c r="C278" s="1">
        <v>73.5189</v>
      </c>
      <c r="D278" s="1">
        <v>84.2069</v>
      </c>
      <c r="E278" s="1">
        <v>80.8946</v>
      </c>
      <c r="F278" s="1">
        <v>80.2388</v>
      </c>
      <c r="G278" s="1">
        <v>73.6144</v>
      </c>
      <c r="H278" s="1">
        <v>73.9536</v>
      </c>
      <c r="I278" s="1">
        <f t="shared" si="1"/>
        <v>84.29311224</v>
      </c>
      <c r="J278" s="1">
        <f t="shared" si="2"/>
        <v>0.5043619459</v>
      </c>
      <c r="K278" s="1">
        <f t="shared" si="3"/>
        <v>0.9105804044</v>
      </c>
      <c r="L278" s="1">
        <f t="shared" si="4"/>
        <v>74.55691667</v>
      </c>
      <c r="M278" s="1">
        <v>69.2176</v>
      </c>
      <c r="N278" s="1">
        <v>66.3874</v>
      </c>
      <c r="O278" s="1">
        <v>69.7607</v>
      </c>
      <c r="P278" s="1">
        <v>67.8612</v>
      </c>
      <c r="Q278" s="1">
        <v>74.9691</v>
      </c>
      <c r="R278" s="1">
        <v>2.6205</v>
      </c>
      <c r="S278" s="1">
        <v>0.1187</v>
      </c>
      <c r="T278" s="1">
        <v>38.0019</v>
      </c>
      <c r="U278" s="1">
        <v>-999.0</v>
      </c>
      <c r="V278" s="1">
        <v>5246.2158</v>
      </c>
      <c r="X278" s="13">
        <v>69.2176</v>
      </c>
      <c r="Y278" s="1">
        <v>3016.2451</v>
      </c>
      <c r="Z278" s="1">
        <v>-999.0</v>
      </c>
      <c r="AA278" s="1">
        <v>-999.0</v>
      </c>
      <c r="AB278" s="1">
        <f t="shared" si="5"/>
        <v>-2184.006333</v>
      </c>
      <c r="AC278" s="1">
        <v>414.3243</v>
      </c>
      <c r="AD278" s="1">
        <v>0.2436</v>
      </c>
      <c r="AE278" s="1">
        <v>0.2436</v>
      </c>
      <c r="AF278" s="1">
        <v>0.2453</v>
      </c>
      <c r="AG278" s="1">
        <v>0.2331</v>
      </c>
      <c r="AH278" s="1">
        <v>-999.0</v>
      </c>
      <c r="AI278" s="1" t="str">
        <f t="shared" si="6"/>
        <v>#NUM!</v>
      </c>
      <c r="AJ278" s="1">
        <f t="shared" si="7"/>
        <v>0.9954133403</v>
      </c>
      <c r="AK278" s="1">
        <f t="shared" si="8"/>
        <v>0.004586659743</v>
      </c>
      <c r="AL278" s="1">
        <f t="shared" si="9"/>
        <v>0.9523893175</v>
      </c>
      <c r="AM278" s="1">
        <f t="shared" si="10"/>
        <v>0.04761068249</v>
      </c>
      <c r="AO278" s="1">
        <f t="shared" si="11"/>
        <v>-79370.9601</v>
      </c>
      <c r="AP278" s="1">
        <f t="shared" si="12"/>
        <v>-243.3564</v>
      </c>
      <c r="AQ278" s="1">
        <f t="shared" si="13"/>
        <v>-9.99</v>
      </c>
      <c r="AR278" s="1">
        <v>-999.0</v>
      </c>
      <c r="AT278" s="1">
        <f t="shared" si="14"/>
        <v>0.2061619074</v>
      </c>
      <c r="AU278" s="1">
        <f t="shared" si="15"/>
        <v>-0.4123238148</v>
      </c>
      <c r="AV278" s="1">
        <f t="shared" si="16"/>
        <v>0.08159193435</v>
      </c>
      <c r="AW278" s="1">
        <f t="shared" si="17"/>
        <v>1.013731583</v>
      </c>
      <c r="AX278" s="1">
        <f t="shared" si="21"/>
        <v>38.56944456</v>
      </c>
      <c r="AY278" s="1" t="str">
        <f t="shared" si="18"/>
        <v>MERGULHO</v>
      </c>
      <c r="AZ278" s="1" t="str">
        <f t="shared" si="19"/>
        <v>3</v>
      </c>
      <c r="BA278" s="1">
        <f t="shared" si="20"/>
        <v>1.3696</v>
      </c>
    </row>
    <row r="279" ht="15.75" customHeight="1">
      <c r="A279" s="1">
        <v>5595.8613</v>
      </c>
      <c r="B279" s="1">
        <v>68.9476</v>
      </c>
      <c r="C279" s="1">
        <v>57.6321</v>
      </c>
      <c r="D279" s="1">
        <v>63.3204</v>
      </c>
      <c r="E279" s="1">
        <v>60.5593</v>
      </c>
      <c r="F279" s="1">
        <v>60.1819</v>
      </c>
      <c r="G279" s="1">
        <v>57.4607</v>
      </c>
      <c r="H279" s="1">
        <v>60.7689</v>
      </c>
      <c r="I279" s="1">
        <f t="shared" si="1"/>
        <v>68.99951453</v>
      </c>
      <c r="J279" s="1">
        <f t="shared" si="2"/>
        <v>0.3936864318</v>
      </c>
      <c r="K279" s="1">
        <f t="shared" si="3"/>
        <v>0.9140486007</v>
      </c>
      <c r="L279" s="1">
        <f t="shared" si="4"/>
        <v>60.60495</v>
      </c>
      <c r="M279" s="1">
        <v>59.4152</v>
      </c>
      <c r="N279" s="1">
        <v>56.394</v>
      </c>
      <c r="O279" s="1">
        <v>57.9204</v>
      </c>
      <c r="P279" s="1">
        <v>56.3682</v>
      </c>
      <c r="Q279" s="1">
        <v>61.6646</v>
      </c>
      <c r="R279" s="1">
        <v>2.6236</v>
      </c>
      <c r="S279" s="1">
        <v>0.1105</v>
      </c>
      <c r="T279" s="1">
        <v>40.1318</v>
      </c>
      <c r="U279" s="1">
        <v>7.4759</v>
      </c>
      <c r="V279" s="1">
        <v>5150.3413</v>
      </c>
      <c r="X279" s="13">
        <v>59.4152</v>
      </c>
      <c r="Y279" s="1">
        <v>3003.6741</v>
      </c>
      <c r="Z279" s="1">
        <v>0.0809</v>
      </c>
      <c r="AA279" s="1">
        <v>0.5846</v>
      </c>
      <c r="AB279" s="1">
        <f t="shared" si="5"/>
        <v>-1144.963887</v>
      </c>
      <c r="AC279" s="1">
        <v>-999.0</v>
      </c>
      <c r="AD279" s="1">
        <v>0.3096</v>
      </c>
      <c r="AE279" s="1">
        <v>0.3096</v>
      </c>
      <c r="AF279" s="1">
        <v>0.3096</v>
      </c>
      <c r="AG279" s="1">
        <v>0.2458</v>
      </c>
      <c r="AH279" s="1">
        <v>7.4759</v>
      </c>
      <c r="AI279" s="1">
        <f t="shared" si="6"/>
        <v>9.374018705</v>
      </c>
      <c r="AJ279" s="1">
        <f t="shared" si="7"/>
        <v>0.9455609695</v>
      </c>
      <c r="AK279" s="1">
        <f t="shared" si="8"/>
        <v>0.05443903049</v>
      </c>
      <c r="AL279" s="1">
        <f t="shared" si="9"/>
        <v>0.8728643202</v>
      </c>
      <c r="AM279" s="1">
        <f t="shared" si="10"/>
        <v>0.1271356798</v>
      </c>
      <c r="AO279" s="1">
        <f t="shared" si="11"/>
        <v>0.04093301943</v>
      </c>
      <c r="AP279" s="1">
        <f t="shared" si="12"/>
        <v>0.02504664</v>
      </c>
      <c r="AQ279" s="1">
        <f t="shared" si="13"/>
        <v>0.000809</v>
      </c>
      <c r="AR279" s="1">
        <v>0.0809</v>
      </c>
      <c r="AT279" s="1">
        <f t="shared" si="14"/>
        <v>0.1983831463</v>
      </c>
      <c r="AU279" s="1">
        <f t="shared" si="15"/>
        <v>-0.3967662925</v>
      </c>
      <c r="AV279" s="1">
        <f t="shared" si="16"/>
        <v>-0.009706540397</v>
      </c>
      <c r="AW279" s="1">
        <f t="shared" si="17"/>
        <v>1.014739447</v>
      </c>
      <c r="AX279" s="1">
        <f t="shared" si="21"/>
        <v>-323.5033784</v>
      </c>
      <c r="AY279" s="1" t="str">
        <f t="shared" si="18"/>
        <v>SUB-HORIZONTAL</v>
      </c>
      <c r="AZ279" s="1" t="str">
        <f t="shared" si="19"/>
        <v>2</v>
      </c>
      <c r="BA279" s="1">
        <f t="shared" si="20"/>
        <v>1.36705</v>
      </c>
    </row>
    <row r="280" ht="15.75" customHeight="1">
      <c r="A280" s="1">
        <v>5595.9375</v>
      </c>
      <c r="B280" s="1">
        <v>52.9258</v>
      </c>
      <c r="C280" s="1">
        <v>47.1824</v>
      </c>
      <c r="D280" s="1">
        <v>50.3294</v>
      </c>
      <c r="E280" s="1">
        <v>49.2911</v>
      </c>
      <c r="F280" s="1">
        <v>49.1069</v>
      </c>
      <c r="G280" s="1">
        <v>47.9607</v>
      </c>
      <c r="H280" s="1">
        <v>50.2554</v>
      </c>
      <c r="I280" s="1">
        <f t="shared" si="1"/>
        <v>52.98756394</v>
      </c>
      <c r="J280" s="1">
        <f t="shared" si="2"/>
        <v>0.3285981001</v>
      </c>
      <c r="K280" s="1">
        <f t="shared" si="3"/>
        <v>0.9925339999</v>
      </c>
      <c r="L280" s="1">
        <f t="shared" si="4"/>
        <v>49.62895</v>
      </c>
      <c r="M280" s="1">
        <v>50.499</v>
      </c>
      <c r="N280" s="1">
        <v>48.1528</v>
      </c>
      <c r="O280" s="1">
        <v>48.6843</v>
      </c>
      <c r="P280" s="1">
        <v>46.9858</v>
      </c>
      <c r="Q280" s="1">
        <v>50.5752</v>
      </c>
      <c r="R280" s="1">
        <v>2.6236</v>
      </c>
      <c r="S280" s="1">
        <v>0.1105</v>
      </c>
      <c r="T280" s="1">
        <v>40.1318</v>
      </c>
      <c r="U280" s="1">
        <v>7.4759</v>
      </c>
      <c r="V280" s="1">
        <v>5150.3413</v>
      </c>
      <c r="X280" s="13">
        <v>50.499</v>
      </c>
      <c r="Y280" s="1">
        <v>3003.6741</v>
      </c>
      <c r="Z280" s="1">
        <v>0.0809</v>
      </c>
      <c r="AA280" s="1">
        <v>0.5846</v>
      </c>
      <c r="AB280" s="1">
        <f t="shared" si="5"/>
        <v>-1144.963887</v>
      </c>
      <c r="AC280" s="1">
        <v>-999.0</v>
      </c>
      <c r="AD280" s="1">
        <v>0.3096</v>
      </c>
      <c r="AE280" s="1">
        <v>0.3096</v>
      </c>
      <c r="AF280" s="1">
        <v>0.3096</v>
      </c>
      <c r="AG280" s="1">
        <v>0.2458</v>
      </c>
      <c r="AH280" s="1">
        <v>7.4759</v>
      </c>
      <c r="AI280" s="1">
        <f t="shared" si="6"/>
        <v>9.374018705</v>
      </c>
      <c r="AJ280" s="1">
        <f t="shared" si="7"/>
        <v>0.9543392352</v>
      </c>
      <c r="AK280" s="1">
        <f t="shared" si="8"/>
        <v>0.04566076481</v>
      </c>
      <c r="AL280" s="1">
        <f t="shared" si="9"/>
        <v>0.927844265</v>
      </c>
      <c r="AM280" s="1">
        <f t="shared" si="10"/>
        <v>0.07215573501</v>
      </c>
      <c r="AO280" s="1">
        <f t="shared" si="11"/>
        <v>0.03243654455</v>
      </c>
      <c r="AP280" s="1">
        <f t="shared" si="12"/>
        <v>0.02504664</v>
      </c>
      <c r="AQ280" s="1">
        <f t="shared" si="13"/>
        <v>0.000809</v>
      </c>
      <c r="AR280" s="1">
        <v>0.0809</v>
      </c>
      <c r="AT280" s="1">
        <f t="shared" si="14"/>
        <v>0.08841860905</v>
      </c>
      <c r="AU280" s="1">
        <f t="shared" si="15"/>
        <v>-0.1768372181</v>
      </c>
      <c r="AV280" s="1">
        <f t="shared" si="16"/>
        <v>-0.02311896423</v>
      </c>
      <c r="AW280" s="1">
        <f t="shared" si="17"/>
        <v>1.006363495</v>
      </c>
      <c r="AX280" s="1">
        <f t="shared" si="21"/>
        <v>-135.8434279</v>
      </c>
      <c r="AY280" s="1" t="str">
        <f t="shared" si="18"/>
        <v>SUB-HORIZONTAL</v>
      </c>
      <c r="AZ280" s="1" t="str">
        <f t="shared" si="19"/>
        <v>2</v>
      </c>
      <c r="BA280" s="1">
        <f t="shared" si="20"/>
        <v>1.36705</v>
      </c>
    </row>
    <row r="281" ht="15.75" customHeight="1">
      <c r="A281" s="1">
        <v>5596.0137</v>
      </c>
      <c r="B281" s="1">
        <v>38.5726</v>
      </c>
      <c r="C281" s="1">
        <v>38.3275</v>
      </c>
      <c r="D281" s="1">
        <v>39.8695</v>
      </c>
      <c r="E281" s="1">
        <v>38.4881</v>
      </c>
      <c r="F281" s="1">
        <v>38.4026</v>
      </c>
      <c r="G281" s="1">
        <v>38.0915</v>
      </c>
      <c r="H281" s="1">
        <v>40.7955</v>
      </c>
      <c r="I281" s="1">
        <f t="shared" si="1"/>
        <v>38.64592452</v>
      </c>
      <c r="J281" s="1">
        <f t="shared" si="2"/>
        <v>0.2609802303</v>
      </c>
      <c r="K281" s="1">
        <f t="shared" si="3"/>
        <v>1.035494672</v>
      </c>
      <c r="L281" s="1">
        <f t="shared" si="4"/>
        <v>40.50426667</v>
      </c>
      <c r="M281" s="1">
        <v>43.1901</v>
      </c>
      <c r="N281" s="1">
        <v>41.528</v>
      </c>
      <c r="O281" s="1">
        <v>41.5379</v>
      </c>
      <c r="P281" s="1">
        <v>40.2259</v>
      </c>
      <c r="Q281" s="1">
        <v>42.0432</v>
      </c>
      <c r="R281" s="1">
        <v>2.6202</v>
      </c>
      <c r="S281" s="1">
        <v>0.1178</v>
      </c>
      <c r="T281" s="1">
        <v>40.6143</v>
      </c>
      <c r="U281" s="1">
        <v>8.1141</v>
      </c>
      <c r="V281" s="1">
        <v>5118.0356</v>
      </c>
      <c r="X281" s="13">
        <v>43.1901</v>
      </c>
      <c r="Y281" s="1">
        <v>2991.2661</v>
      </c>
      <c r="Z281" s="1">
        <v>0.073</v>
      </c>
      <c r="AA281" s="1">
        <v>0.0671</v>
      </c>
      <c r="AB281" s="1">
        <f t="shared" si="5"/>
        <v>-1149.214143</v>
      </c>
      <c r="AC281" s="1">
        <v>394.907</v>
      </c>
      <c r="AD281" s="1">
        <v>0.3531</v>
      </c>
      <c r="AE281" s="1">
        <v>0.3531</v>
      </c>
      <c r="AF281" s="1">
        <v>0.3531</v>
      </c>
      <c r="AG281" s="1">
        <v>0.2354</v>
      </c>
      <c r="AH281" s="1">
        <v>8.1141</v>
      </c>
      <c r="AI281" s="1">
        <f t="shared" si="6"/>
        <v>10.27170775</v>
      </c>
      <c r="AJ281" s="1">
        <f t="shared" si="7"/>
        <v>0.9337181797</v>
      </c>
      <c r="AK281" s="1">
        <f t="shared" si="8"/>
        <v>0.0662818203</v>
      </c>
      <c r="AL281" s="1">
        <f t="shared" si="9"/>
        <v>0.9955927264</v>
      </c>
      <c r="AM281" s="1">
        <f t="shared" si="10"/>
        <v>0.004407273557</v>
      </c>
      <c r="AO281" s="1">
        <f t="shared" si="11"/>
        <v>0.01824732825</v>
      </c>
      <c r="AP281" s="1">
        <f t="shared" si="12"/>
        <v>0.0257763</v>
      </c>
      <c r="AQ281" s="1">
        <f t="shared" si="13"/>
        <v>0.00073</v>
      </c>
      <c r="AR281" s="1">
        <v>0.073</v>
      </c>
      <c r="AT281" s="1">
        <f t="shared" si="14"/>
        <v>-0.1780962857</v>
      </c>
      <c r="AU281" s="1">
        <f t="shared" si="15"/>
        <v>0.3561925713</v>
      </c>
      <c r="AV281" s="1">
        <f t="shared" si="16"/>
        <v>-0.06045581847</v>
      </c>
      <c r="AW281" s="1">
        <f t="shared" si="17"/>
        <v>1.030584256</v>
      </c>
      <c r="AX281" s="1">
        <f t="shared" si="21"/>
        <v>-52.00197146</v>
      </c>
      <c r="AY281" s="1" t="str">
        <f t="shared" si="18"/>
        <v>SUB-HORIZONTAL</v>
      </c>
      <c r="AZ281" s="1" t="str">
        <f t="shared" si="19"/>
        <v>2</v>
      </c>
      <c r="BA281" s="1">
        <f t="shared" si="20"/>
        <v>1.369</v>
      </c>
    </row>
    <row r="282" ht="15.75" customHeight="1">
      <c r="A282" s="1">
        <v>5596.0899</v>
      </c>
      <c r="B282" s="1">
        <v>31.2274</v>
      </c>
      <c r="C282" s="1">
        <v>34.3892</v>
      </c>
      <c r="D282" s="1">
        <v>34.4278</v>
      </c>
      <c r="E282" s="1">
        <v>32.1569</v>
      </c>
      <c r="F282" s="1">
        <v>32.1223</v>
      </c>
      <c r="G282" s="1">
        <v>32.1671</v>
      </c>
      <c r="H282" s="1">
        <v>36.1651</v>
      </c>
      <c r="I282" s="1">
        <f t="shared" si="1"/>
        <v>31.3100634</v>
      </c>
      <c r="J282" s="1">
        <f t="shared" si="2"/>
        <v>0.2203897763</v>
      </c>
      <c r="K282" s="1">
        <f t="shared" si="3"/>
        <v>1.108910838</v>
      </c>
      <c r="L282" s="1">
        <f t="shared" si="4"/>
        <v>35.21381667</v>
      </c>
      <c r="M282" s="1">
        <v>38.0713</v>
      </c>
      <c r="N282" s="1">
        <v>36.6059</v>
      </c>
      <c r="O282" s="1">
        <v>36.5613</v>
      </c>
      <c r="P282" s="1">
        <v>36.2597</v>
      </c>
      <c r="Q282" s="1">
        <v>37.0477</v>
      </c>
      <c r="R282" s="1">
        <v>2.6202</v>
      </c>
      <c r="S282" s="1">
        <v>0.1178</v>
      </c>
      <c r="T282" s="1">
        <v>40.6143</v>
      </c>
      <c r="U282" s="1">
        <v>8.1141</v>
      </c>
      <c r="V282" s="1">
        <v>5118.0356</v>
      </c>
      <c r="X282" s="13">
        <v>38.0713</v>
      </c>
      <c r="Y282" s="1">
        <v>2991.2661</v>
      </c>
      <c r="Z282" s="1">
        <v>0.073</v>
      </c>
      <c r="AA282" s="1">
        <v>0.0671</v>
      </c>
      <c r="AB282" s="1">
        <f t="shared" si="5"/>
        <v>-1149.214143</v>
      </c>
      <c r="AC282" s="1">
        <v>394.907</v>
      </c>
      <c r="AD282" s="1">
        <v>0.3531</v>
      </c>
      <c r="AE282" s="1">
        <v>0.3531</v>
      </c>
      <c r="AF282" s="1">
        <v>0.3531</v>
      </c>
      <c r="AG282" s="1">
        <v>0.2354</v>
      </c>
      <c r="AH282" s="1">
        <v>8.1141</v>
      </c>
      <c r="AI282" s="1">
        <f t="shared" si="6"/>
        <v>10.27170775</v>
      </c>
      <c r="AJ282" s="1">
        <f t="shared" si="7"/>
        <v>0.8894514325</v>
      </c>
      <c r="AK282" s="1">
        <f t="shared" si="8"/>
        <v>0.1105485675</v>
      </c>
      <c r="AL282" s="1">
        <f t="shared" si="9"/>
        <v>1.028657525</v>
      </c>
      <c r="AM282" s="1">
        <f t="shared" si="10"/>
        <v>0.02865752512</v>
      </c>
      <c r="AO282" s="1">
        <f t="shared" si="11"/>
        <v>0.01545401969</v>
      </c>
      <c r="AP282" s="1">
        <f t="shared" si="12"/>
        <v>0.0257763</v>
      </c>
      <c r="AQ282" s="1">
        <f t="shared" si="13"/>
        <v>0.00073</v>
      </c>
      <c r="AR282" s="1">
        <v>0.073</v>
      </c>
      <c r="AT282" s="1">
        <f t="shared" si="14"/>
        <v>-0.3905542855</v>
      </c>
      <c r="AU282" s="1">
        <f t="shared" si="15"/>
        <v>0.7811085709</v>
      </c>
      <c r="AV282" s="1">
        <f t="shared" si="16"/>
        <v>-0.1186134956</v>
      </c>
      <c r="AW282" s="1">
        <f t="shared" si="17"/>
        <v>1.024404744</v>
      </c>
      <c r="AX282" s="1">
        <f t="shared" si="21"/>
        <v>-26.59622214</v>
      </c>
      <c r="AY282" s="1" t="str">
        <f t="shared" si="18"/>
        <v>SUB-HORIZONTAL</v>
      </c>
      <c r="AZ282" s="1" t="str">
        <f t="shared" si="19"/>
        <v>2</v>
      </c>
      <c r="BA282" s="1">
        <f t="shared" si="20"/>
        <v>1.369</v>
      </c>
    </row>
    <row r="283" ht="15.75" customHeight="1">
      <c r="A283" s="1">
        <v>5596.1661</v>
      </c>
      <c r="B283" s="1">
        <v>30.3743</v>
      </c>
      <c r="C283" s="1">
        <v>33.6178</v>
      </c>
      <c r="D283" s="1">
        <v>32.4597</v>
      </c>
      <c r="E283" s="1">
        <v>29.5776</v>
      </c>
      <c r="F283" s="1">
        <v>29.5677</v>
      </c>
      <c r="G283" s="1">
        <v>29.7552</v>
      </c>
      <c r="H283" s="1">
        <v>33.5831</v>
      </c>
      <c r="I283" s="1">
        <f t="shared" si="1"/>
        <v>30.46172889</v>
      </c>
      <c r="J283" s="1">
        <f t="shared" si="2"/>
        <v>0.2038648766</v>
      </c>
      <c r="K283" s="1">
        <f t="shared" si="3"/>
        <v>1.111674749</v>
      </c>
      <c r="L283" s="1">
        <f t="shared" si="4"/>
        <v>33.30968333</v>
      </c>
      <c r="M283" s="1">
        <v>35.2555</v>
      </c>
      <c r="N283" s="1">
        <v>34.1083</v>
      </c>
      <c r="O283" s="1">
        <v>34.0425</v>
      </c>
      <c r="P283" s="1">
        <v>34.0766</v>
      </c>
      <c r="Q283" s="1">
        <v>34.3936</v>
      </c>
      <c r="R283" s="1">
        <v>2.6169</v>
      </c>
      <c r="S283" s="1">
        <v>0.1299</v>
      </c>
      <c r="T283" s="1">
        <v>40.3185</v>
      </c>
      <c r="U283" s="1">
        <v>-999.0</v>
      </c>
      <c r="V283" s="1">
        <v>5076.9048</v>
      </c>
      <c r="X283" s="13">
        <v>35.2555</v>
      </c>
      <c r="Y283" s="1">
        <v>2983.1563</v>
      </c>
      <c r="Z283" s="1">
        <v>-999.0</v>
      </c>
      <c r="AA283" s="1">
        <v>-999.0</v>
      </c>
      <c r="AB283" s="1">
        <f t="shared" si="5"/>
        <v>-2193.710809</v>
      </c>
      <c r="AC283" s="1">
        <v>265.7198</v>
      </c>
      <c r="AD283" s="1">
        <v>0.3793</v>
      </c>
      <c r="AE283" s="1">
        <v>0.3793</v>
      </c>
      <c r="AF283" s="1">
        <v>0.3793</v>
      </c>
      <c r="AG283" s="1">
        <v>0.2317</v>
      </c>
      <c r="AH283" s="1">
        <v>-999.0</v>
      </c>
      <c r="AI283" s="1" t="str">
        <f t="shared" si="6"/>
        <v>#NUM!</v>
      </c>
      <c r="AJ283" s="1">
        <f t="shared" si="7"/>
        <v>0.8860170741</v>
      </c>
      <c r="AK283" s="1">
        <f t="shared" si="8"/>
        <v>0.1139829259</v>
      </c>
      <c r="AL283" s="1">
        <f t="shared" si="9"/>
        <v>0.9734446555</v>
      </c>
      <c r="AM283" s="1">
        <f t="shared" si="10"/>
        <v>0.02655534449</v>
      </c>
      <c r="AO283" s="1">
        <f t="shared" si="11"/>
        <v>-32286.89527</v>
      </c>
      <c r="AP283" s="1">
        <f t="shared" si="12"/>
        <v>-378.9207</v>
      </c>
      <c r="AQ283" s="1">
        <f t="shared" si="13"/>
        <v>-9.99</v>
      </c>
      <c r="AR283" s="1">
        <v>-999.0</v>
      </c>
      <c r="AT283" s="1">
        <f t="shared" si="14"/>
        <v>-0.2683360287</v>
      </c>
      <c r="AU283" s="1">
        <f t="shared" si="15"/>
        <v>0.5366720574</v>
      </c>
      <c r="AV283" s="1">
        <f t="shared" si="16"/>
        <v>-0.1274264698</v>
      </c>
      <c r="AW283" s="1">
        <f t="shared" si="17"/>
        <v>1.024134163</v>
      </c>
      <c r="AX283" s="1">
        <f t="shared" si="21"/>
        <v>-24.7744624</v>
      </c>
      <c r="AY283" s="1" t="str">
        <f t="shared" si="18"/>
        <v>SUB-HORIZONTAL</v>
      </c>
      <c r="AZ283" s="1" t="str">
        <f t="shared" si="19"/>
        <v>2</v>
      </c>
      <c r="BA283" s="1">
        <f t="shared" si="20"/>
        <v>1.3734</v>
      </c>
    </row>
    <row r="284" ht="15.75" customHeight="1">
      <c r="A284" s="1">
        <v>5596.2423</v>
      </c>
      <c r="B284" s="1">
        <v>30.8392</v>
      </c>
      <c r="C284" s="1">
        <v>33.4347</v>
      </c>
      <c r="D284" s="1">
        <v>31.1758</v>
      </c>
      <c r="E284" s="1">
        <v>28.3057</v>
      </c>
      <c r="F284" s="1">
        <v>28.3068</v>
      </c>
      <c r="G284" s="1">
        <v>28.6299</v>
      </c>
      <c r="H284" s="1">
        <v>33.0574</v>
      </c>
      <c r="I284" s="1">
        <f t="shared" si="1"/>
        <v>30.92809894</v>
      </c>
      <c r="J284" s="1">
        <f t="shared" si="2"/>
        <v>0.1961549924</v>
      </c>
      <c r="K284" s="1">
        <f t="shared" si="3"/>
        <v>1.128417791</v>
      </c>
      <c r="L284" s="1">
        <f t="shared" si="4"/>
        <v>32.72938333</v>
      </c>
      <c r="M284" s="1">
        <v>34.3797</v>
      </c>
      <c r="N284" s="1">
        <v>33.4415</v>
      </c>
      <c r="O284" s="1">
        <v>33.1054</v>
      </c>
      <c r="P284" s="1">
        <v>33.6984</v>
      </c>
      <c r="Q284" s="1">
        <v>33.1445</v>
      </c>
      <c r="R284" s="1">
        <v>2.6169</v>
      </c>
      <c r="S284" s="1">
        <v>0.1299</v>
      </c>
      <c r="T284" s="1">
        <v>40.3185</v>
      </c>
      <c r="U284" s="1">
        <v>-999.0</v>
      </c>
      <c r="V284" s="1">
        <v>5076.9048</v>
      </c>
      <c r="X284" s="13">
        <v>34.3797</v>
      </c>
      <c r="Y284" s="1">
        <v>2983.1563</v>
      </c>
      <c r="Z284" s="1">
        <v>-999.0</v>
      </c>
      <c r="AA284" s="1">
        <v>-999.0</v>
      </c>
      <c r="AB284" s="1">
        <f t="shared" si="5"/>
        <v>-2193.710809</v>
      </c>
      <c r="AC284" s="1">
        <v>265.7198</v>
      </c>
      <c r="AD284" s="1">
        <v>0.3793</v>
      </c>
      <c r="AE284" s="1">
        <v>0.3793</v>
      </c>
      <c r="AF284" s="1">
        <v>0.3793</v>
      </c>
      <c r="AG284" s="1">
        <v>0.2317</v>
      </c>
      <c r="AH284" s="1">
        <v>-999.0</v>
      </c>
      <c r="AI284" s="1" t="str">
        <f t="shared" si="6"/>
        <v>#NUM!</v>
      </c>
      <c r="AJ284" s="1">
        <f t="shared" si="7"/>
        <v>0.8660662968</v>
      </c>
      <c r="AK284" s="1">
        <f t="shared" si="8"/>
        <v>0.1339337032</v>
      </c>
      <c r="AL284" s="1">
        <f t="shared" si="9"/>
        <v>0.9178837324</v>
      </c>
      <c r="AM284" s="1">
        <f t="shared" si="10"/>
        <v>0.08211626761</v>
      </c>
      <c r="AO284" s="1">
        <f t="shared" si="11"/>
        <v>-31895.97039</v>
      </c>
      <c r="AP284" s="1">
        <f t="shared" si="12"/>
        <v>-378.9207</v>
      </c>
      <c r="AQ284" s="1">
        <f t="shared" si="13"/>
        <v>-9.99</v>
      </c>
      <c r="AR284" s="1">
        <v>-999.0</v>
      </c>
      <c r="AT284" s="1">
        <f t="shared" si="14"/>
        <v>-0.1480714938</v>
      </c>
      <c r="AU284" s="1">
        <f t="shared" si="15"/>
        <v>0.2961429876</v>
      </c>
      <c r="AV284" s="1">
        <f t="shared" si="16"/>
        <v>-0.1552990252</v>
      </c>
      <c r="AW284" s="1">
        <f t="shared" si="17"/>
        <v>1.002634811</v>
      </c>
      <c r="AX284" s="1">
        <f t="shared" si="21"/>
        <v>-20.38057193</v>
      </c>
      <c r="AY284" s="1" t="str">
        <f t="shared" si="18"/>
        <v>SUB-HORIZONTAL</v>
      </c>
      <c r="AZ284" s="1" t="str">
        <f t="shared" si="19"/>
        <v>2</v>
      </c>
      <c r="BA284" s="1">
        <f t="shared" si="20"/>
        <v>1.3734</v>
      </c>
    </row>
    <row r="285" ht="15.75" customHeight="1">
      <c r="A285" s="1">
        <v>5596.3185</v>
      </c>
      <c r="B285" s="1">
        <v>31.0758</v>
      </c>
      <c r="C285" s="1">
        <v>33.3851</v>
      </c>
      <c r="D285" s="1">
        <v>30.3119</v>
      </c>
      <c r="E285" s="1">
        <v>27.324</v>
      </c>
      <c r="F285" s="1">
        <v>27.3267</v>
      </c>
      <c r="G285" s="1">
        <v>28.0817</v>
      </c>
      <c r="H285" s="1">
        <v>33.7221</v>
      </c>
      <c r="I285" s="1">
        <f t="shared" si="1"/>
        <v>31.16361573</v>
      </c>
      <c r="J285" s="1">
        <f t="shared" si="2"/>
        <v>0.1923990531</v>
      </c>
      <c r="K285" s="1">
        <f t="shared" si="3"/>
        <v>1.125735839</v>
      </c>
      <c r="L285" s="1">
        <f t="shared" si="4"/>
        <v>32.90978333</v>
      </c>
      <c r="M285" s="1">
        <v>34.9453</v>
      </c>
      <c r="N285" s="1">
        <v>34.1926</v>
      </c>
      <c r="O285" s="1">
        <v>33.548</v>
      </c>
      <c r="P285" s="1">
        <v>34.5951</v>
      </c>
      <c r="Q285" s="1">
        <v>33.5932</v>
      </c>
      <c r="R285" s="1">
        <v>2.6148</v>
      </c>
      <c r="S285" s="1">
        <v>0.1309</v>
      </c>
      <c r="T285" s="1">
        <v>39.8411</v>
      </c>
      <c r="U285" s="1">
        <v>-999.0</v>
      </c>
      <c r="V285" s="1">
        <v>5094.6729</v>
      </c>
      <c r="X285" s="13">
        <v>34.9453</v>
      </c>
      <c r="Y285" s="1">
        <v>2971.0276</v>
      </c>
      <c r="Z285" s="1">
        <v>-999.0</v>
      </c>
      <c r="AA285" s="1">
        <v>-999.0</v>
      </c>
      <c r="AB285" s="1">
        <f t="shared" si="5"/>
        <v>-2193.211643</v>
      </c>
      <c r="AC285" s="1">
        <v>242.5217</v>
      </c>
      <c r="AD285" s="1">
        <v>0.3891</v>
      </c>
      <c r="AE285" s="1">
        <v>0.3891</v>
      </c>
      <c r="AF285" s="1">
        <v>0.3891</v>
      </c>
      <c r="AG285" s="1">
        <v>0.2612</v>
      </c>
      <c r="AH285" s="1">
        <v>-999.0</v>
      </c>
      <c r="AI285" s="1" t="str">
        <f t="shared" si="6"/>
        <v>#NUM!</v>
      </c>
      <c r="AJ285" s="1">
        <f t="shared" si="7"/>
        <v>0.8327387678</v>
      </c>
      <c r="AK285" s="1">
        <f t="shared" si="8"/>
        <v>0.1672612322</v>
      </c>
      <c r="AL285" s="1">
        <f t="shared" si="9"/>
        <v>0.8793562837</v>
      </c>
      <c r="AM285" s="1">
        <f t="shared" si="10"/>
        <v>0.1206437163</v>
      </c>
      <c r="AO285" s="1">
        <f t="shared" si="11"/>
        <v>-32237.59347</v>
      </c>
      <c r="AP285" s="1">
        <f t="shared" si="12"/>
        <v>-388.7109</v>
      </c>
      <c r="AQ285" s="1">
        <f t="shared" si="13"/>
        <v>-9.99</v>
      </c>
      <c r="AR285" s="1">
        <v>-999.0</v>
      </c>
      <c r="AT285" s="1">
        <f t="shared" si="14"/>
        <v>-0.1626241382</v>
      </c>
      <c r="AU285" s="1">
        <f t="shared" si="15"/>
        <v>0.3252482763</v>
      </c>
      <c r="AV285" s="1">
        <f t="shared" si="16"/>
        <v>-0.210676848</v>
      </c>
      <c r="AW285" s="1">
        <f t="shared" si="17"/>
        <v>0.9961775809</v>
      </c>
      <c r="AX285" s="1">
        <f t="shared" si="21"/>
        <v>-15.12230048</v>
      </c>
      <c r="AY285" s="1" t="str">
        <f t="shared" si="18"/>
        <v>SUB-HORIZONTAL</v>
      </c>
      <c r="AZ285" s="1" t="str">
        <f t="shared" si="19"/>
        <v>2</v>
      </c>
      <c r="BA285" s="1">
        <f t="shared" si="20"/>
        <v>1.37285</v>
      </c>
    </row>
    <row r="286" ht="15.75" customHeight="1">
      <c r="A286" s="1">
        <v>5596.3947</v>
      </c>
      <c r="B286" s="1">
        <v>32.5721</v>
      </c>
      <c r="C286" s="1">
        <v>34.7951</v>
      </c>
      <c r="D286" s="1">
        <v>32.0078</v>
      </c>
      <c r="E286" s="1">
        <v>28.2954</v>
      </c>
      <c r="F286" s="1">
        <v>28.2976</v>
      </c>
      <c r="G286" s="1">
        <v>29.1656</v>
      </c>
      <c r="H286" s="1">
        <v>35.9318</v>
      </c>
      <c r="I286" s="1">
        <f t="shared" si="1"/>
        <v>32.65537141</v>
      </c>
      <c r="J286" s="1">
        <f t="shared" si="2"/>
        <v>0.1998252892</v>
      </c>
      <c r="K286" s="1">
        <f t="shared" si="3"/>
        <v>1.109288319</v>
      </c>
      <c r="L286" s="1">
        <f t="shared" si="4"/>
        <v>34.78521667</v>
      </c>
      <c r="M286" s="1">
        <v>36.7221</v>
      </c>
      <c r="N286" s="1">
        <v>36.6298</v>
      </c>
      <c r="O286" s="1">
        <v>35.9844</v>
      </c>
      <c r="P286" s="1">
        <v>36.4039</v>
      </c>
      <c r="Q286" s="1">
        <v>35.2206</v>
      </c>
      <c r="R286" s="1">
        <v>2.6148</v>
      </c>
      <c r="S286" s="1">
        <v>0.1309</v>
      </c>
      <c r="T286" s="1">
        <v>39.8411</v>
      </c>
      <c r="U286" s="1">
        <v>-999.0</v>
      </c>
      <c r="V286" s="1">
        <v>5094.6729</v>
      </c>
      <c r="X286" s="13">
        <v>36.7221</v>
      </c>
      <c r="Y286" s="1">
        <v>2971.0276</v>
      </c>
      <c r="Z286" s="1">
        <v>-999.0</v>
      </c>
      <c r="AA286" s="1">
        <v>-999.0</v>
      </c>
      <c r="AB286" s="1">
        <f t="shared" si="5"/>
        <v>-2193.211643</v>
      </c>
      <c r="AC286" s="1">
        <v>242.5217</v>
      </c>
      <c r="AD286" s="1">
        <v>0.3891</v>
      </c>
      <c r="AE286" s="1">
        <v>0.3891</v>
      </c>
      <c r="AF286" s="1">
        <v>0.3891</v>
      </c>
      <c r="AG286" s="1">
        <v>0.2612</v>
      </c>
      <c r="AH286" s="1">
        <v>-999.0</v>
      </c>
      <c r="AI286" s="1" t="str">
        <f t="shared" si="6"/>
        <v>#NUM!</v>
      </c>
      <c r="AJ286" s="1">
        <f t="shared" si="7"/>
        <v>0.8116932633</v>
      </c>
      <c r="AK286" s="1">
        <f t="shared" si="8"/>
        <v>0.1883067367</v>
      </c>
      <c r="AL286" s="1">
        <f t="shared" si="9"/>
        <v>0.8687680561</v>
      </c>
      <c r="AM286" s="1">
        <f t="shared" si="10"/>
        <v>0.1312319439</v>
      </c>
      <c r="AO286" s="1">
        <f t="shared" si="11"/>
        <v>-33794.76261</v>
      </c>
      <c r="AP286" s="1">
        <f t="shared" si="12"/>
        <v>-388.7109</v>
      </c>
      <c r="AQ286" s="1">
        <f t="shared" si="13"/>
        <v>-9.99</v>
      </c>
      <c r="AR286" s="1">
        <v>-999.0</v>
      </c>
      <c r="AT286" s="1">
        <f t="shared" si="14"/>
        <v>-0.1665770234</v>
      </c>
      <c r="AU286" s="1">
        <f t="shared" si="15"/>
        <v>0.3331540468</v>
      </c>
      <c r="AV286" s="1">
        <f t="shared" si="16"/>
        <v>-0.2394138358</v>
      </c>
      <c r="AW286" s="1">
        <f t="shared" si="17"/>
        <v>0.9802069476</v>
      </c>
      <c r="AX286" s="1">
        <f t="shared" si="21"/>
        <v>-13.3622328</v>
      </c>
      <c r="AY286" s="1" t="str">
        <f t="shared" si="18"/>
        <v>SUB-HORIZONTAL</v>
      </c>
      <c r="AZ286" s="1" t="str">
        <f t="shared" si="19"/>
        <v>2</v>
      </c>
      <c r="BA286" s="1">
        <f t="shared" si="20"/>
        <v>1.37285</v>
      </c>
    </row>
    <row r="287" ht="15.75" customHeight="1">
      <c r="A287" s="1">
        <v>5596.4709</v>
      </c>
      <c r="B287" s="1">
        <v>39.7417</v>
      </c>
      <c r="C287" s="1">
        <v>40.0807</v>
      </c>
      <c r="D287" s="1">
        <v>36.9195</v>
      </c>
      <c r="E287" s="1">
        <v>31.7481</v>
      </c>
      <c r="F287" s="1">
        <v>31.747</v>
      </c>
      <c r="G287" s="1">
        <v>32.0197</v>
      </c>
      <c r="H287" s="1">
        <v>42.0397</v>
      </c>
      <c r="I287" s="1">
        <f t="shared" si="1"/>
        <v>39.8148773</v>
      </c>
      <c r="J287" s="1">
        <f t="shared" si="2"/>
        <v>0.2193798795</v>
      </c>
      <c r="K287" s="1">
        <f t="shared" si="3"/>
        <v>1.045701689</v>
      </c>
      <c r="L287" s="1">
        <f t="shared" si="4"/>
        <v>39.92781667</v>
      </c>
      <c r="M287" s="1">
        <v>41.9373</v>
      </c>
      <c r="N287" s="1">
        <v>41.013</v>
      </c>
      <c r="O287" s="1">
        <v>39.8747</v>
      </c>
      <c r="P287" s="1">
        <v>39.8909</v>
      </c>
      <c r="Q287" s="1">
        <v>38.4479</v>
      </c>
      <c r="R287" s="1">
        <v>2.6154</v>
      </c>
      <c r="S287" s="1">
        <v>0.1154</v>
      </c>
      <c r="T287" s="1">
        <v>39.3916</v>
      </c>
      <c r="U287" s="1">
        <v>5.115</v>
      </c>
      <c r="V287" s="1">
        <v>5183.2012</v>
      </c>
      <c r="X287" s="13">
        <v>41.9373</v>
      </c>
      <c r="Y287" s="1">
        <v>2976.2937</v>
      </c>
      <c r="Z287" s="1">
        <v>0.13</v>
      </c>
      <c r="AA287" s="1">
        <v>0.24</v>
      </c>
      <c r="AB287" s="1">
        <f t="shared" si="5"/>
        <v>-1147.33107</v>
      </c>
      <c r="AC287" s="1">
        <v>224.9267</v>
      </c>
      <c r="AD287" s="1">
        <v>0.4103</v>
      </c>
      <c r="AE287" s="1">
        <v>0.4103</v>
      </c>
      <c r="AF287" s="1">
        <v>0.4103</v>
      </c>
      <c r="AG287" s="1">
        <v>0.3437</v>
      </c>
      <c r="AH287" s="1">
        <v>5.115</v>
      </c>
      <c r="AI287" s="1">
        <f t="shared" si="6"/>
        <v>6.145969723</v>
      </c>
      <c r="AJ287" s="1">
        <f t="shared" si="7"/>
        <v>0.7616538653</v>
      </c>
      <c r="AK287" s="1">
        <f t="shared" si="8"/>
        <v>0.2383461347</v>
      </c>
      <c r="AL287" s="1">
        <f t="shared" si="9"/>
        <v>0.7988334671</v>
      </c>
      <c r="AM287" s="1">
        <f t="shared" si="10"/>
        <v>0.2011665329</v>
      </c>
      <c r="AO287" s="1">
        <f t="shared" si="11"/>
        <v>0.1134777059</v>
      </c>
      <c r="AP287" s="1">
        <f t="shared" si="12"/>
        <v>0.053339</v>
      </c>
      <c r="AQ287" s="1">
        <f t="shared" si="13"/>
        <v>0.0013</v>
      </c>
      <c r="AR287" s="1">
        <v>0.13</v>
      </c>
      <c r="AT287" s="1">
        <f t="shared" si="14"/>
        <v>0.07379259426</v>
      </c>
      <c r="AU287" s="1">
        <f t="shared" si="15"/>
        <v>-0.1475851885</v>
      </c>
      <c r="AV287" s="1">
        <f t="shared" si="16"/>
        <v>-0.2817397757</v>
      </c>
      <c r="AW287" s="1">
        <f t="shared" si="17"/>
        <v>0.9145617119</v>
      </c>
      <c r="AX287" s="1">
        <f t="shared" si="21"/>
        <v>-11.43392876</v>
      </c>
      <c r="AY287" s="1" t="str">
        <f t="shared" si="18"/>
        <v>SUB-HORIZONTAL</v>
      </c>
      <c r="AZ287" s="1" t="str">
        <f t="shared" si="19"/>
        <v>2</v>
      </c>
      <c r="BA287" s="1">
        <f t="shared" si="20"/>
        <v>1.3654</v>
      </c>
    </row>
    <row r="288" ht="15.75" customHeight="1">
      <c r="A288" s="1">
        <v>5596.5471</v>
      </c>
      <c r="B288" s="1">
        <v>48.7442</v>
      </c>
      <c r="C288" s="1">
        <v>46.5645</v>
      </c>
      <c r="D288" s="1">
        <v>43.958</v>
      </c>
      <c r="E288" s="1">
        <v>35.1623</v>
      </c>
      <c r="F288" s="1">
        <v>35.1636</v>
      </c>
      <c r="G288" s="1">
        <v>35.4239</v>
      </c>
      <c r="H288" s="1">
        <v>46.6826</v>
      </c>
      <c r="I288" s="1">
        <f t="shared" si="1"/>
        <v>48.80914294</v>
      </c>
      <c r="J288" s="1">
        <f t="shared" si="2"/>
        <v>0.2427034267</v>
      </c>
      <c r="K288" s="1">
        <f t="shared" si="3"/>
        <v>1.001822575</v>
      </c>
      <c r="L288" s="1">
        <f t="shared" si="4"/>
        <v>45.937</v>
      </c>
      <c r="M288" s="1">
        <v>47.2465</v>
      </c>
      <c r="N288" s="1">
        <v>44.8395</v>
      </c>
      <c r="O288" s="1">
        <v>44.2693</v>
      </c>
      <c r="P288" s="1">
        <v>44.7144</v>
      </c>
      <c r="Q288" s="1">
        <v>41.4848</v>
      </c>
      <c r="R288" s="1">
        <v>2.6154</v>
      </c>
      <c r="S288" s="1">
        <v>0.1154</v>
      </c>
      <c r="T288" s="1">
        <v>39.3916</v>
      </c>
      <c r="U288" s="1">
        <v>5.115</v>
      </c>
      <c r="V288" s="1">
        <v>5183.2012</v>
      </c>
      <c r="X288" s="13">
        <v>47.2465</v>
      </c>
      <c r="Y288" s="1">
        <v>2976.2937</v>
      </c>
      <c r="Z288" s="1">
        <v>0.13</v>
      </c>
      <c r="AA288" s="1">
        <v>0.24</v>
      </c>
      <c r="AB288" s="1">
        <f t="shared" si="5"/>
        <v>-1147.33107</v>
      </c>
      <c r="AC288" s="1">
        <v>224.9267</v>
      </c>
      <c r="AD288" s="1">
        <v>0.4103</v>
      </c>
      <c r="AE288" s="1">
        <v>0.4103</v>
      </c>
      <c r="AF288" s="1">
        <v>0.4103</v>
      </c>
      <c r="AG288" s="1">
        <v>0.3437</v>
      </c>
      <c r="AH288" s="1">
        <v>5.115</v>
      </c>
      <c r="AI288" s="1">
        <f t="shared" si="6"/>
        <v>6.145969723</v>
      </c>
      <c r="AJ288" s="1">
        <f t="shared" si="7"/>
        <v>0.7588244871</v>
      </c>
      <c r="AK288" s="1">
        <f t="shared" si="8"/>
        <v>0.2411755129</v>
      </c>
      <c r="AL288" s="1">
        <f t="shared" si="9"/>
        <v>0.7213904424</v>
      </c>
      <c r="AM288" s="1">
        <f t="shared" si="10"/>
        <v>0.2786095576</v>
      </c>
      <c r="AO288" s="1">
        <f t="shared" si="11"/>
        <v>0.1309506626</v>
      </c>
      <c r="AP288" s="1">
        <f t="shared" si="12"/>
        <v>0.053339</v>
      </c>
      <c r="AQ288" s="1">
        <f t="shared" si="13"/>
        <v>0.0013</v>
      </c>
      <c r="AR288" s="1">
        <v>0.13</v>
      </c>
      <c r="AT288" s="1">
        <f t="shared" si="14"/>
        <v>0.3123855675</v>
      </c>
      <c r="AU288" s="1">
        <f t="shared" si="15"/>
        <v>-0.6247711349</v>
      </c>
      <c r="AV288" s="1">
        <f t="shared" si="16"/>
        <v>-0.2843089914</v>
      </c>
      <c r="AW288" s="1">
        <f t="shared" si="17"/>
        <v>0.8886565873</v>
      </c>
      <c r="AX288" s="1">
        <f t="shared" si="21"/>
        <v>-11.33574241</v>
      </c>
      <c r="AY288" s="1" t="str">
        <f t="shared" si="18"/>
        <v>SUB-HORIZONTAL</v>
      </c>
      <c r="AZ288" s="1" t="str">
        <f t="shared" si="19"/>
        <v>2</v>
      </c>
      <c r="BA288" s="1">
        <f t="shared" si="20"/>
        <v>1.3654</v>
      </c>
    </row>
    <row r="289" ht="15.75" customHeight="1">
      <c r="A289" s="1">
        <v>5596.6233</v>
      </c>
      <c r="B289" s="1">
        <v>67.386</v>
      </c>
      <c r="C289" s="1">
        <v>60.91</v>
      </c>
      <c r="D289" s="1">
        <v>53.6817</v>
      </c>
      <c r="E289" s="1">
        <v>43.1667</v>
      </c>
      <c r="F289" s="1">
        <v>43.1397</v>
      </c>
      <c r="G289" s="1">
        <v>41.7866</v>
      </c>
      <c r="H289" s="1">
        <v>52.2545</v>
      </c>
      <c r="I289" s="1">
        <f t="shared" si="1"/>
        <v>67.44082816</v>
      </c>
      <c r="J289" s="1">
        <f t="shared" si="2"/>
        <v>0.2862968508</v>
      </c>
      <c r="K289" s="1">
        <f t="shared" si="3"/>
        <v>0.9226309844</v>
      </c>
      <c r="L289" s="1">
        <f t="shared" si="4"/>
        <v>56.14446667</v>
      </c>
      <c r="M289" s="1">
        <v>53.5326</v>
      </c>
      <c r="N289" s="1">
        <v>50.6835</v>
      </c>
      <c r="O289" s="1">
        <v>50.673</v>
      </c>
      <c r="P289" s="1">
        <v>51.2897</v>
      </c>
      <c r="Q289" s="1">
        <v>46.1574</v>
      </c>
      <c r="R289" s="1">
        <v>2.6197</v>
      </c>
      <c r="S289" s="1">
        <v>0.0964</v>
      </c>
      <c r="T289" s="1">
        <v>41.3794</v>
      </c>
      <c r="U289" s="1">
        <v>-999.0</v>
      </c>
      <c r="V289" s="1">
        <v>5253.3403</v>
      </c>
      <c r="X289" s="13">
        <v>53.5326</v>
      </c>
      <c r="Y289" s="1">
        <v>3004.7654</v>
      </c>
      <c r="Z289" s="1">
        <v>-999.0</v>
      </c>
      <c r="AA289" s="1">
        <v>-999.0</v>
      </c>
      <c r="AB289" s="1">
        <f t="shared" si="5"/>
        <v>-2169.391829</v>
      </c>
      <c r="AC289" s="1">
        <v>-999.0</v>
      </c>
      <c r="AD289" s="1">
        <v>0.4174</v>
      </c>
      <c r="AE289" s="1">
        <v>0.4174</v>
      </c>
      <c r="AF289" s="1">
        <v>0.4543</v>
      </c>
      <c r="AG289" s="1">
        <v>0.4475</v>
      </c>
      <c r="AH289" s="1">
        <v>-999.0</v>
      </c>
      <c r="AI289" s="1" t="str">
        <f t="shared" si="6"/>
        <v>#NUM!</v>
      </c>
      <c r="AJ289" s="1">
        <f t="shared" si="7"/>
        <v>0.7996746692</v>
      </c>
      <c r="AK289" s="1">
        <f t="shared" si="8"/>
        <v>0.2003253308</v>
      </c>
      <c r="AL289" s="1">
        <f t="shared" si="9"/>
        <v>0.6401878729</v>
      </c>
      <c r="AM289" s="1">
        <f t="shared" si="10"/>
        <v>0.3598121271</v>
      </c>
      <c r="AO289" s="1">
        <f t="shared" si="11"/>
        <v>-56601.55516</v>
      </c>
      <c r="AP289" s="1">
        <f t="shared" si="12"/>
        <v>-416.9826</v>
      </c>
      <c r="AQ289" s="1">
        <f t="shared" si="13"/>
        <v>-9.99</v>
      </c>
      <c r="AR289" s="1">
        <v>-999.0</v>
      </c>
      <c r="AT289" s="1">
        <f t="shared" si="14"/>
        <v>0.6017965713</v>
      </c>
      <c r="AU289" s="1">
        <f t="shared" si="15"/>
        <v>-1.203593143</v>
      </c>
      <c r="AV289" s="1">
        <f t="shared" si="16"/>
        <v>-0.1919759101</v>
      </c>
      <c r="AW289" s="1">
        <f t="shared" si="17"/>
        <v>0.88331914</v>
      </c>
      <c r="AX289" s="1">
        <f t="shared" si="21"/>
        <v>-16.5552161</v>
      </c>
      <c r="AY289" s="1" t="str">
        <f t="shared" si="18"/>
        <v>SUB-HORIZONTAL</v>
      </c>
      <c r="AZ289" s="1" t="str">
        <f t="shared" si="19"/>
        <v>2</v>
      </c>
      <c r="BA289" s="1">
        <f t="shared" si="20"/>
        <v>1.35805</v>
      </c>
    </row>
    <row r="290" ht="15.75" customHeight="1">
      <c r="A290" s="1">
        <v>5596.6995</v>
      </c>
      <c r="B290" s="1">
        <v>80.5173</v>
      </c>
      <c r="C290" s="1">
        <v>72.2026</v>
      </c>
      <c r="D290" s="1">
        <v>60.9871</v>
      </c>
      <c r="E290" s="1">
        <v>51.0615</v>
      </c>
      <c r="F290" s="1">
        <v>51.0889</v>
      </c>
      <c r="G290" s="1">
        <v>47.9828</v>
      </c>
      <c r="H290" s="1">
        <v>59.6348</v>
      </c>
      <c r="I290" s="1">
        <f t="shared" si="1"/>
        <v>80.56528791</v>
      </c>
      <c r="J290" s="1">
        <f t="shared" si="2"/>
        <v>0.3287495161</v>
      </c>
      <c r="K290" s="1">
        <f t="shared" si="3"/>
        <v>0.862582433</v>
      </c>
      <c r="L290" s="1">
        <f t="shared" si="4"/>
        <v>64.45435</v>
      </c>
      <c r="M290" s="1">
        <v>60.4165</v>
      </c>
      <c r="N290" s="1">
        <v>56.8627</v>
      </c>
      <c r="O290" s="1">
        <v>55.7399</v>
      </c>
      <c r="P290" s="1">
        <v>54.6969</v>
      </c>
      <c r="Q290" s="1">
        <v>50.3534</v>
      </c>
      <c r="R290" s="1">
        <v>2.6197</v>
      </c>
      <c r="S290" s="1">
        <v>0.0964</v>
      </c>
      <c r="T290" s="1">
        <v>41.3794</v>
      </c>
      <c r="U290" s="1">
        <v>-999.0</v>
      </c>
      <c r="V290" s="1">
        <v>5253.3403</v>
      </c>
      <c r="X290" s="13">
        <v>60.4165</v>
      </c>
      <c r="Y290" s="1">
        <v>3004.7654</v>
      </c>
      <c r="Z290" s="1">
        <v>-999.0</v>
      </c>
      <c r="AA290" s="1">
        <v>-999.0</v>
      </c>
      <c r="AB290" s="1">
        <f t="shared" si="5"/>
        <v>-2169.391829</v>
      </c>
      <c r="AC290" s="1">
        <v>-999.0</v>
      </c>
      <c r="AD290" s="1">
        <v>0.4174</v>
      </c>
      <c r="AE290" s="1">
        <v>0.4174</v>
      </c>
      <c r="AF290" s="1">
        <v>0.4543</v>
      </c>
      <c r="AG290" s="1">
        <v>0.4475</v>
      </c>
      <c r="AH290" s="1">
        <v>-999.0</v>
      </c>
      <c r="AI290" s="1" t="str">
        <f t="shared" si="6"/>
        <v>#NUM!</v>
      </c>
      <c r="AJ290" s="1">
        <f t="shared" si="7"/>
        <v>0.8046107306</v>
      </c>
      <c r="AK290" s="1">
        <f t="shared" si="8"/>
        <v>0.1953892694</v>
      </c>
      <c r="AL290" s="1">
        <f t="shared" si="9"/>
        <v>0.6345083603</v>
      </c>
      <c r="AM290" s="1">
        <f t="shared" si="10"/>
        <v>0.3654916397</v>
      </c>
      <c r="AO290" s="1">
        <f t="shared" si="11"/>
        <v>-65239.24019</v>
      </c>
      <c r="AP290" s="1">
        <f t="shared" si="12"/>
        <v>-416.9826</v>
      </c>
      <c r="AQ290" s="1">
        <f t="shared" si="13"/>
        <v>-9.99</v>
      </c>
      <c r="AR290" s="1">
        <v>-999.0</v>
      </c>
      <c r="AT290" s="1">
        <f t="shared" si="14"/>
        <v>0.7216964157</v>
      </c>
      <c r="AU290" s="1">
        <f t="shared" si="15"/>
        <v>-1.443392831</v>
      </c>
      <c r="AV290" s="1">
        <f t="shared" si="16"/>
        <v>-0.1548262686</v>
      </c>
      <c r="AW290" s="1">
        <f t="shared" si="17"/>
        <v>0.8443626876</v>
      </c>
      <c r="AX290" s="1">
        <f t="shared" si="21"/>
        <v>-20.44182462</v>
      </c>
      <c r="AY290" s="1" t="str">
        <f t="shared" si="18"/>
        <v>SUB-HORIZONTAL</v>
      </c>
      <c r="AZ290" s="1" t="str">
        <f t="shared" si="19"/>
        <v>2</v>
      </c>
      <c r="BA290" s="1">
        <f t="shared" si="20"/>
        <v>1.35805</v>
      </c>
    </row>
    <row r="291" ht="15.75" customHeight="1">
      <c r="A291" s="1">
        <v>5596.7757</v>
      </c>
      <c r="B291" s="1">
        <v>81.7933</v>
      </c>
      <c r="C291" s="1">
        <v>70.7901</v>
      </c>
      <c r="D291" s="1">
        <v>62.8354</v>
      </c>
      <c r="E291" s="1">
        <v>55.6807</v>
      </c>
      <c r="F291" s="1">
        <v>55.73</v>
      </c>
      <c r="G291" s="1">
        <v>53.194</v>
      </c>
      <c r="H291" s="1">
        <v>66.1265</v>
      </c>
      <c r="I291" s="1">
        <f t="shared" si="1"/>
        <v>81.83998032</v>
      </c>
      <c r="J291" s="1">
        <f t="shared" si="2"/>
        <v>0.3644535492</v>
      </c>
      <c r="K291" s="1">
        <f t="shared" si="3"/>
        <v>0.8332683542</v>
      </c>
      <c r="L291" s="1">
        <f t="shared" si="4"/>
        <v>65.80886667</v>
      </c>
      <c r="M291" s="1">
        <v>64.6436</v>
      </c>
      <c r="N291" s="1">
        <v>58.5322</v>
      </c>
      <c r="O291" s="1">
        <v>56.2586</v>
      </c>
      <c r="P291" s="1">
        <v>53.9589</v>
      </c>
      <c r="Q291" s="1">
        <v>51.0156</v>
      </c>
      <c r="R291" s="1">
        <v>2.6242</v>
      </c>
      <c r="S291" s="1">
        <v>0.0886</v>
      </c>
      <c r="T291" s="1">
        <v>45.2721</v>
      </c>
      <c r="U291" s="1">
        <v>6.4652</v>
      </c>
      <c r="V291" s="1">
        <v>5238.0415</v>
      </c>
      <c r="X291" s="13">
        <v>64.6436</v>
      </c>
      <c r="Y291" s="1">
        <v>3040.3049</v>
      </c>
      <c r="Z291" s="1">
        <v>0.097</v>
      </c>
      <c r="AA291" s="1">
        <v>0.04</v>
      </c>
      <c r="AB291" s="1">
        <f t="shared" si="5"/>
        <v>-1133.979187</v>
      </c>
      <c r="AC291" s="1">
        <v>214.0902</v>
      </c>
      <c r="AD291" s="1">
        <v>0.4028</v>
      </c>
      <c r="AE291" s="1">
        <v>0.4028</v>
      </c>
      <c r="AF291" s="1">
        <v>0.4713</v>
      </c>
      <c r="AG291" s="1">
        <v>0.4713</v>
      </c>
      <c r="AH291" s="1">
        <v>6.4652</v>
      </c>
      <c r="AI291" s="1">
        <f t="shared" si="6"/>
        <v>7.975779824</v>
      </c>
      <c r="AJ291" s="1">
        <f t="shared" si="7"/>
        <v>0.8044278769</v>
      </c>
      <c r="AK291" s="1">
        <f t="shared" si="8"/>
        <v>0.1955721231</v>
      </c>
      <c r="AL291" s="1">
        <f t="shared" si="9"/>
        <v>0.6813516511</v>
      </c>
      <c r="AM291" s="1">
        <f t="shared" si="10"/>
        <v>0.3186483489</v>
      </c>
      <c r="AO291" s="1">
        <f t="shared" si="11"/>
        <v>0.07432533685</v>
      </c>
      <c r="AP291" s="1">
        <f t="shared" si="12"/>
        <v>0.0390716</v>
      </c>
      <c r="AQ291" s="1">
        <f t="shared" si="13"/>
        <v>0.00097</v>
      </c>
      <c r="AR291" s="1">
        <v>0.097</v>
      </c>
      <c r="AT291" s="1">
        <f t="shared" si="14"/>
        <v>0.7925299083</v>
      </c>
      <c r="AU291" s="1">
        <f t="shared" si="15"/>
        <v>-1.585059817</v>
      </c>
      <c r="AV291" s="1">
        <f t="shared" si="16"/>
        <v>-0.1712595774</v>
      </c>
      <c r="AW291" s="1">
        <f t="shared" si="17"/>
        <v>0.7714849569</v>
      </c>
      <c r="AX291" s="1">
        <f t="shared" si="21"/>
        <v>-18.51261187</v>
      </c>
      <c r="AY291" s="1" t="str">
        <f t="shared" si="18"/>
        <v>SUB-HORIZONTAL</v>
      </c>
      <c r="AZ291" s="1" t="str">
        <f t="shared" si="19"/>
        <v>2</v>
      </c>
      <c r="BA291" s="1">
        <f t="shared" si="20"/>
        <v>1.3564</v>
      </c>
    </row>
    <row r="292" ht="15.75" customHeight="1">
      <c r="A292" s="1">
        <v>5596.8519</v>
      </c>
      <c r="B292" s="1">
        <v>72.773</v>
      </c>
      <c r="C292" s="1">
        <v>59.7791</v>
      </c>
      <c r="D292" s="1">
        <v>58.3966</v>
      </c>
      <c r="E292" s="1">
        <v>54.3396</v>
      </c>
      <c r="F292" s="1">
        <v>54.3639</v>
      </c>
      <c r="G292" s="1">
        <v>52.6778</v>
      </c>
      <c r="H292" s="1">
        <v>64.8398</v>
      </c>
      <c r="I292" s="1">
        <f t="shared" si="1"/>
        <v>72.82331967</v>
      </c>
      <c r="J292" s="1">
        <f t="shared" si="2"/>
        <v>0.3609168548</v>
      </c>
      <c r="K292" s="1">
        <f t="shared" si="3"/>
        <v>0.8375033741</v>
      </c>
      <c r="L292" s="1">
        <f t="shared" si="4"/>
        <v>60.7195</v>
      </c>
      <c r="M292" s="1">
        <v>64.0802</v>
      </c>
      <c r="N292" s="1">
        <v>55.5989</v>
      </c>
      <c r="O292" s="1">
        <v>53.6892</v>
      </c>
      <c r="P292" s="1">
        <v>50.8309</v>
      </c>
      <c r="Q292" s="1">
        <v>49.2543</v>
      </c>
      <c r="R292" s="1">
        <v>2.6242</v>
      </c>
      <c r="S292" s="1">
        <v>0.0886</v>
      </c>
      <c r="T292" s="1">
        <v>45.2721</v>
      </c>
      <c r="U292" s="1">
        <v>6.4652</v>
      </c>
      <c r="V292" s="1">
        <v>5238.0415</v>
      </c>
      <c r="X292" s="13">
        <v>64.0802</v>
      </c>
      <c r="Y292" s="1">
        <v>3040.3049</v>
      </c>
      <c r="Z292" s="1">
        <v>0.097</v>
      </c>
      <c r="AA292" s="1">
        <v>0.04</v>
      </c>
      <c r="AB292" s="1">
        <f t="shared" si="5"/>
        <v>-1133.979187</v>
      </c>
      <c r="AC292" s="1">
        <v>214.0902</v>
      </c>
      <c r="AD292" s="1">
        <v>0.4028</v>
      </c>
      <c r="AE292" s="1">
        <v>0.4028</v>
      </c>
      <c r="AF292" s="1">
        <v>0.4713</v>
      </c>
      <c r="AG292" s="1">
        <v>0.4713</v>
      </c>
      <c r="AH292" s="1">
        <v>6.4652</v>
      </c>
      <c r="AI292" s="1">
        <f t="shared" si="6"/>
        <v>7.975779824</v>
      </c>
      <c r="AJ292" s="1">
        <f t="shared" si="7"/>
        <v>0.8124300198</v>
      </c>
      <c r="AK292" s="1">
        <f t="shared" si="8"/>
        <v>0.1875699802</v>
      </c>
      <c r="AL292" s="1">
        <f t="shared" si="9"/>
        <v>0.7470339274</v>
      </c>
      <c r="AM292" s="1">
        <f t="shared" si="10"/>
        <v>0.2529660726</v>
      </c>
      <c r="AO292" s="1">
        <f t="shared" si="11"/>
        <v>0.06829150891</v>
      </c>
      <c r="AP292" s="1">
        <f t="shared" si="12"/>
        <v>0.0390716</v>
      </c>
      <c r="AQ292" s="1">
        <f t="shared" si="13"/>
        <v>0.00097</v>
      </c>
      <c r="AR292" s="1">
        <v>0.097</v>
      </c>
      <c r="AT292" s="1">
        <f t="shared" si="14"/>
        <v>0.7142235101</v>
      </c>
      <c r="AU292" s="1">
        <f t="shared" si="15"/>
        <v>-1.42844702</v>
      </c>
      <c r="AV292" s="1">
        <f t="shared" si="16"/>
        <v>-0.1764473777</v>
      </c>
      <c r="AW292" s="1">
        <f t="shared" si="17"/>
        <v>0.7596306589</v>
      </c>
      <c r="AX292" s="1">
        <f t="shared" si="21"/>
        <v>-17.97884675</v>
      </c>
      <c r="AY292" s="1" t="str">
        <f t="shared" si="18"/>
        <v>SUB-HORIZONTAL</v>
      </c>
      <c r="AZ292" s="1" t="str">
        <f t="shared" si="19"/>
        <v>2</v>
      </c>
      <c r="BA292" s="1">
        <f t="shared" si="20"/>
        <v>1.3564</v>
      </c>
    </row>
    <row r="293" ht="15.75" customHeight="1">
      <c r="A293" s="1">
        <v>5596.9281</v>
      </c>
      <c r="B293" s="1">
        <v>58.726</v>
      </c>
      <c r="C293" s="1">
        <v>48.3711</v>
      </c>
      <c r="D293" s="1">
        <v>50.3724</v>
      </c>
      <c r="E293" s="1">
        <v>50.3657</v>
      </c>
      <c r="F293" s="1">
        <v>50.3433</v>
      </c>
      <c r="G293" s="1">
        <v>49.5146</v>
      </c>
      <c r="H293" s="1">
        <v>60.802</v>
      </c>
      <c r="I293" s="1">
        <f t="shared" si="1"/>
        <v>58.78285515</v>
      </c>
      <c r="J293" s="1">
        <f t="shared" si="2"/>
        <v>0.3392444958</v>
      </c>
      <c r="K293" s="1">
        <f t="shared" si="3"/>
        <v>0.8905043473</v>
      </c>
      <c r="L293" s="1">
        <f t="shared" si="4"/>
        <v>53.22003333</v>
      </c>
      <c r="M293" s="1">
        <v>60.0211</v>
      </c>
      <c r="N293" s="1">
        <v>51.2273</v>
      </c>
      <c r="O293" s="1">
        <v>50.6023</v>
      </c>
      <c r="P293" s="1">
        <v>47.069</v>
      </c>
      <c r="Q293" s="1">
        <v>46.5869</v>
      </c>
      <c r="R293" s="1">
        <v>2.6236</v>
      </c>
      <c r="S293" s="1">
        <v>0.0961</v>
      </c>
      <c r="T293" s="1">
        <v>45.7029</v>
      </c>
      <c r="U293" s="1">
        <v>-999.0</v>
      </c>
      <c r="V293" s="1">
        <v>5334.0859</v>
      </c>
      <c r="X293" s="13">
        <v>60.0211</v>
      </c>
      <c r="Y293" s="1">
        <v>3069.3721</v>
      </c>
      <c r="Z293" s="1">
        <v>-999.0</v>
      </c>
      <c r="AA293" s="1">
        <v>-999.0</v>
      </c>
      <c r="AB293" s="1">
        <f t="shared" si="5"/>
        <v>-2174.913955</v>
      </c>
      <c r="AC293" s="1">
        <v>190.4676</v>
      </c>
      <c r="AD293" s="1">
        <v>0.3793</v>
      </c>
      <c r="AE293" s="1">
        <v>0.3793</v>
      </c>
      <c r="AF293" s="1">
        <v>0.3922</v>
      </c>
      <c r="AG293" s="1">
        <v>0.3922</v>
      </c>
      <c r="AH293" s="1">
        <v>-999.0</v>
      </c>
      <c r="AI293" s="1" t="str">
        <f t="shared" si="6"/>
        <v>#NUM!</v>
      </c>
      <c r="AJ293" s="1">
        <f t="shared" si="7"/>
        <v>0.8143580803</v>
      </c>
      <c r="AK293" s="1">
        <f t="shared" si="8"/>
        <v>0.1856419197</v>
      </c>
      <c r="AL293" s="1">
        <f t="shared" si="9"/>
        <v>0.8572574328</v>
      </c>
      <c r="AM293" s="1">
        <f t="shared" si="10"/>
        <v>0.1427425672</v>
      </c>
      <c r="AO293" s="1">
        <f t="shared" si="11"/>
        <v>-52498.63857</v>
      </c>
      <c r="AP293" s="1">
        <f t="shared" si="12"/>
        <v>-378.9207</v>
      </c>
      <c r="AQ293" s="1">
        <f t="shared" si="13"/>
        <v>-9.99</v>
      </c>
      <c r="AR293" s="1">
        <v>-999.0</v>
      </c>
      <c r="AT293" s="1">
        <f t="shared" si="14"/>
        <v>0.4853829191</v>
      </c>
      <c r="AU293" s="1">
        <f t="shared" si="15"/>
        <v>-0.9707658383</v>
      </c>
      <c r="AV293" s="1">
        <f t="shared" si="16"/>
        <v>-0.1890374861</v>
      </c>
      <c r="AW293" s="1">
        <f t="shared" si="17"/>
        <v>0.7662067037</v>
      </c>
      <c r="AX293" s="1">
        <f t="shared" si="21"/>
        <v>-16.80647037</v>
      </c>
      <c r="AY293" s="1" t="str">
        <f t="shared" si="18"/>
        <v>SUB-HORIZONTAL</v>
      </c>
      <c r="AZ293" s="1" t="str">
        <f t="shared" si="19"/>
        <v>2</v>
      </c>
      <c r="BA293" s="1">
        <f t="shared" si="20"/>
        <v>1.35985</v>
      </c>
    </row>
    <row r="294" ht="15.75" customHeight="1">
      <c r="A294" s="1">
        <v>5597.0043</v>
      </c>
      <c r="B294" s="1">
        <v>49.5025</v>
      </c>
      <c r="C294" s="1">
        <v>43.5186</v>
      </c>
      <c r="D294" s="1">
        <v>46.7953</v>
      </c>
      <c r="E294" s="1">
        <v>49.1036</v>
      </c>
      <c r="F294" s="1">
        <v>49.0671</v>
      </c>
      <c r="G294" s="1">
        <v>48.1453</v>
      </c>
      <c r="H294" s="1">
        <v>58.6063</v>
      </c>
      <c r="I294" s="1">
        <f t="shared" si="1"/>
        <v>49.564446</v>
      </c>
      <c r="J294" s="1">
        <f t="shared" si="2"/>
        <v>0.3298628692</v>
      </c>
      <c r="K294" s="1">
        <f t="shared" si="3"/>
        <v>0.9026837251</v>
      </c>
      <c r="L294" s="1">
        <f t="shared" si="4"/>
        <v>48.5012</v>
      </c>
      <c r="M294" s="1">
        <v>55.5135</v>
      </c>
      <c r="N294" s="1">
        <v>47.7243</v>
      </c>
      <c r="O294" s="1">
        <v>47.953</v>
      </c>
      <c r="P294" s="1">
        <v>43.7592</v>
      </c>
      <c r="Q294" s="1">
        <v>44.6024</v>
      </c>
      <c r="R294" s="1">
        <v>2.6236</v>
      </c>
      <c r="S294" s="1">
        <v>0.0961</v>
      </c>
      <c r="T294" s="1">
        <v>45.7029</v>
      </c>
      <c r="U294" s="1">
        <v>-999.0</v>
      </c>
      <c r="V294" s="1">
        <v>5334.0859</v>
      </c>
      <c r="X294" s="13">
        <v>55.5135</v>
      </c>
      <c r="Y294" s="1">
        <v>3069.3721</v>
      </c>
      <c r="Z294" s="1">
        <v>-999.0</v>
      </c>
      <c r="AA294" s="1">
        <v>-999.0</v>
      </c>
      <c r="AB294" s="1">
        <f t="shared" si="5"/>
        <v>-2174.913955</v>
      </c>
      <c r="AC294" s="1">
        <v>190.4676</v>
      </c>
      <c r="AD294" s="1">
        <v>0.3793</v>
      </c>
      <c r="AE294" s="1">
        <v>0.3793</v>
      </c>
      <c r="AF294" s="1">
        <v>0.3922</v>
      </c>
      <c r="AG294" s="1">
        <v>0.3922</v>
      </c>
      <c r="AH294" s="1">
        <v>-999.0</v>
      </c>
      <c r="AI294" s="1" t="str">
        <f t="shared" si="6"/>
        <v>#NUM!</v>
      </c>
      <c r="AJ294" s="1">
        <f t="shared" si="7"/>
        <v>0.8215038315</v>
      </c>
      <c r="AK294" s="1">
        <f t="shared" si="8"/>
        <v>0.1784961685</v>
      </c>
      <c r="AL294" s="1">
        <f t="shared" si="9"/>
        <v>0.9912044846</v>
      </c>
      <c r="AM294" s="1">
        <f t="shared" si="10"/>
        <v>0.008795515378</v>
      </c>
      <c r="AO294" s="1">
        <f t="shared" si="11"/>
        <v>-46911.43376</v>
      </c>
      <c r="AP294" s="1">
        <f t="shared" si="12"/>
        <v>-378.9207</v>
      </c>
      <c r="AQ294" s="1">
        <f t="shared" si="13"/>
        <v>-9.99</v>
      </c>
      <c r="AR294" s="1">
        <v>-999.0</v>
      </c>
      <c r="AT294" s="1">
        <f t="shared" si="14"/>
        <v>0.2499219345</v>
      </c>
      <c r="AU294" s="1">
        <f t="shared" si="15"/>
        <v>-0.4998438691</v>
      </c>
      <c r="AV294" s="1">
        <f t="shared" si="16"/>
        <v>-0.1778871622</v>
      </c>
      <c r="AW294" s="1">
        <f t="shared" si="17"/>
        <v>0.7610512863</v>
      </c>
      <c r="AX294" s="1">
        <f t="shared" si="21"/>
        <v>-17.83628212</v>
      </c>
      <c r="AY294" s="1" t="str">
        <f t="shared" si="18"/>
        <v>SUB-HORIZONTAL</v>
      </c>
      <c r="AZ294" s="1" t="str">
        <f t="shared" si="19"/>
        <v>2</v>
      </c>
      <c r="BA294" s="1">
        <f t="shared" si="20"/>
        <v>1.35985</v>
      </c>
    </row>
    <row r="295" ht="15.75" customHeight="1">
      <c r="A295" s="1">
        <v>5597.0805</v>
      </c>
      <c r="B295" s="1">
        <v>48.6341</v>
      </c>
      <c r="C295" s="1">
        <v>45.3349</v>
      </c>
      <c r="D295" s="1">
        <v>48.5442</v>
      </c>
      <c r="E295" s="1">
        <v>50.1306</v>
      </c>
      <c r="F295" s="1">
        <v>50.1136</v>
      </c>
      <c r="G295" s="1">
        <v>48.6658</v>
      </c>
      <c r="H295" s="1">
        <v>55.4979</v>
      </c>
      <c r="I295" s="1">
        <f t="shared" si="1"/>
        <v>48.69734908</v>
      </c>
      <c r="J295" s="1">
        <f t="shared" si="2"/>
        <v>0.3334290246</v>
      </c>
      <c r="K295" s="1">
        <f t="shared" si="3"/>
        <v>0.9462847601</v>
      </c>
      <c r="L295" s="1">
        <f t="shared" si="4"/>
        <v>47.51496667</v>
      </c>
      <c r="M295" s="1">
        <v>52.2145</v>
      </c>
      <c r="N295" s="1">
        <v>45.3736</v>
      </c>
      <c r="O295" s="1">
        <v>44.9885</v>
      </c>
      <c r="P295" s="1">
        <v>41.1358</v>
      </c>
      <c r="Q295" s="1">
        <v>42.5263</v>
      </c>
      <c r="R295" s="1">
        <v>2.613</v>
      </c>
      <c r="S295" s="1">
        <v>0.1105</v>
      </c>
      <c r="T295" s="1">
        <v>41.275</v>
      </c>
      <c r="U295" s="1">
        <v>-999.0</v>
      </c>
      <c r="V295" s="1">
        <v>5352.6206</v>
      </c>
      <c r="X295" s="13">
        <v>52.2145</v>
      </c>
      <c r="Y295" s="1">
        <v>3078.1096</v>
      </c>
      <c r="Z295" s="1">
        <v>-999.0</v>
      </c>
      <c r="AA295" s="1">
        <v>-999.0</v>
      </c>
      <c r="AB295" s="1">
        <f t="shared" si="5"/>
        <v>-2177.803115</v>
      </c>
      <c r="AC295" s="1">
        <v>178.0413</v>
      </c>
      <c r="AD295" s="1">
        <v>0.3394</v>
      </c>
      <c r="AE295" s="1">
        <v>0.3394</v>
      </c>
      <c r="AF295" s="1">
        <v>0.34</v>
      </c>
      <c r="AG295" s="1">
        <v>0.3095</v>
      </c>
      <c r="AH295" s="1">
        <v>-999.0</v>
      </c>
      <c r="AI295" s="1" t="str">
        <f t="shared" si="6"/>
        <v>#NUM!</v>
      </c>
      <c r="AJ295" s="1">
        <f t="shared" si="7"/>
        <v>0.8768944411</v>
      </c>
      <c r="AK295" s="1">
        <f t="shared" si="8"/>
        <v>0.1231055589</v>
      </c>
      <c r="AL295" s="1">
        <f t="shared" si="9"/>
        <v>1.030421042</v>
      </c>
      <c r="AM295" s="1">
        <f t="shared" si="10"/>
        <v>0.03042104203</v>
      </c>
      <c r="AO295" s="1">
        <f t="shared" si="11"/>
        <v>-45443.5961</v>
      </c>
      <c r="AP295" s="1">
        <f t="shared" si="12"/>
        <v>-339.0606</v>
      </c>
      <c r="AQ295" s="1">
        <f t="shared" si="13"/>
        <v>-9.99</v>
      </c>
      <c r="AR295" s="1">
        <v>-999.0</v>
      </c>
      <c r="AT295" s="1">
        <f t="shared" si="14"/>
        <v>0.309795248</v>
      </c>
      <c r="AU295" s="1">
        <f t="shared" si="15"/>
        <v>-0.6195904961</v>
      </c>
      <c r="AV295" s="1">
        <f t="shared" si="16"/>
        <v>-0.1020970453</v>
      </c>
      <c r="AW295" s="1">
        <f t="shared" si="17"/>
        <v>0.7662686336</v>
      </c>
      <c r="AX295" s="1">
        <f t="shared" si="21"/>
        <v>-30.86161877</v>
      </c>
      <c r="AY295" s="1" t="str">
        <f t="shared" si="18"/>
        <v>SUB-HORIZONTAL</v>
      </c>
      <c r="AZ295" s="1" t="str">
        <f t="shared" si="19"/>
        <v>2</v>
      </c>
      <c r="BA295" s="1">
        <f t="shared" si="20"/>
        <v>1.36175</v>
      </c>
    </row>
    <row r="296" ht="15.75" customHeight="1">
      <c r="A296" s="1">
        <v>5597.1567</v>
      </c>
      <c r="B296" s="1">
        <v>54.1911</v>
      </c>
      <c r="C296" s="1">
        <v>47.9898</v>
      </c>
      <c r="D296" s="1">
        <v>48.7376</v>
      </c>
      <c r="E296" s="1">
        <v>49.6344</v>
      </c>
      <c r="F296" s="1">
        <v>49.6463</v>
      </c>
      <c r="G296" s="1">
        <v>48.1663</v>
      </c>
      <c r="H296" s="1">
        <v>55.5361</v>
      </c>
      <c r="I296" s="1">
        <f t="shared" si="1"/>
        <v>54.25545608</v>
      </c>
      <c r="J296" s="1">
        <f t="shared" si="2"/>
        <v>0.3300067486</v>
      </c>
      <c r="K296" s="1">
        <f t="shared" si="3"/>
        <v>0.9507653407</v>
      </c>
      <c r="L296" s="1">
        <f t="shared" si="4"/>
        <v>47.65095</v>
      </c>
      <c r="M296" s="1">
        <v>49.8324</v>
      </c>
      <c r="N296" s="1">
        <v>42.642</v>
      </c>
      <c r="O296" s="1">
        <v>42.5128</v>
      </c>
      <c r="P296" s="1">
        <v>39.5651</v>
      </c>
      <c r="Q296" s="1">
        <v>40.6607</v>
      </c>
      <c r="R296" s="1">
        <v>2.613</v>
      </c>
      <c r="S296" s="1">
        <v>0.1105</v>
      </c>
      <c r="T296" s="1">
        <v>41.275</v>
      </c>
      <c r="U296" s="1">
        <v>-999.0</v>
      </c>
      <c r="V296" s="1">
        <v>5352.6206</v>
      </c>
      <c r="X296" s="13">
        <v>49.8324</v>
      </c>
      <c r="Y296" s="1">
        <v>3078.1096</v>
      </c>
      <c r="Z296" s="1">
        <v>-999.0</v>
      </c>
      <c r="AA296" s="1">
        <v>-999.0</v>
      </c>
      <c r="AB296" s="1">
        <f t="shared" si="5"/>
        <v>-2177.803115</v>
      </c>
      <c r="AC296" s="1">
        <v>178.0413</v>
      </c>
      <c r="AD296" s="1">
        <v>0.3394</v>
      </c>
      <c r="AE296" s="1">
        <v>0.3394</v>
      </c>
      <c r="AF296" s="1">
        <v>0.34</v>
      </c>
      <c r="AG296" s="1">
        <v>0.3095</v>
      </c>
      <c r="AH296" s="1">
        <v>-999.0</v>
      </c>
      <c r="AI296" s="1" t="str">
        <f t="shared" si="6"/>
        <v>#NUM!</v>
      </c>
      <c r="AJ296" s="1">
        <f t="shared" si="7"/>
        <v>0.8672971275</v>
      </c>
      <c r="AK296" s="1">
        <f t="shared" si="8"/>
        <v>0.1327028725</v>
      </c>
      <c r="AL296" s="1">
        <f t="shared" si="9"/>
        <v>0.9161338301</v>
      </c>
      <c r="AM296" s="1">
        <f t="shared" si="10"/>
        <v>0.08386616991</v>
      </c>
      <c r="AO296" s="1">
        <f t="shared" si="11"/>
        <v>-47283.76453</v>
      </c>
      <c r="AP296" s="1">
        <f t="shared" si="12"/>
        <v>-339.0606</v>
      </c>
      <c r="AQ296" s="1">
        <f t="shared" si="13"/>
        <v>-9.99</v>
      </c>
      <c r="AR296" s="1">
        <v>-999.0</v>
      </c>
      <c r="AT296" s="1">
        <f t="shared" si="14"/>
        <v>0.5987220486</v>
      </c>
      <c r="AU296" s="1">
        <f t="shared" si="15"/>
        <v>-1.197444097</v>
      </c>
      <c r="AV296" s="1">
        <f t="shared" si="16"/>
        <v>-0.1121681133</v>
      </c>
      <c r="AW296" s="1">
        <f t="shared" si="17"/>
        <v>0.7321489986</v>
      </c>
      <c r="AX296" s="1">
        <f t="shared" si="21"/>
        <v>-28.11070673</v>
      </c>
      <c r="AY296" s="1" t="str">
        <f t="shared" si="18"/>
        <v>SUB-HORIZONTAL</v>
      </c>
      <c r="AZ296" s="1" t="str">
        <f t="shared" si="19"/>
        <v>2</v>
      </c>
      <c r="BA296" s="1">
        <f t="shared" si="20"/>
        <v>1.36175</v>
      </c>
    </row>
    <row r="297" ht="15.75" customHeight="1">
      <c r="A297" s="1">
        <v>5597.2329</v>
      </c>
      <c r="B297" s="1">
        <v>54.6845</v>
      </c>
      <c r="C297" s="1">
        <v>44.759</v>
      </c>
      <c r="D297" s="1">
        <v>44.8202</v>
      </c>
      <c r="E297" s="1">
        <v>46.3979</v>
      </c>
      <c r="F297" s="1">
        <v>46.4153</v>
      </c>
      <c r="G297" s="1">
        <v>44.8595</v>
      </c>
      <c r="H297" s="1">
        <v>53.8302</v>
      </c>
      <c r="I297" s="1">
        <f t="shared" si="1"/>
        <v>54.75268171</v>
      </c>
      <c r="J297" s="1">
        <f t="shared" si="2"/>
        <v>0.3073505281</v>
      </c>
      <c r="K297" s="1">
        <f t="shared" si="3"/>
        <v>1.004510165</v>
      </c>
      <c r="L297" s="1">
        <f t="shared" si="4"/>
        <v>45.41491667</v>
      </c>
      <c r="M297" s="1">
        <v>47.5208</v>
      </c>
      <c r="N297" s="1">
        <v>40.3284</v>
      </c>
      <c r="O297" s="1">
        <v>40.3766</v>
      </c>
      <c r="P297" s="1">
        <v>38.1339</v>
      </c>
      <c r="Q297" s="1">
        <v>38.7208</v>
      </c>
      <c r="R297" s="1">
        <v>2.6026</v>
      </c>
      <c r="S297" s="1">
        <v>0.1212</v>
      </c>
      <c r="T297" s="1">
        <v>37.1262</v>
      </c>
      <c r="U297" s="1">
        <v>-999.0</v>
      </c>
      <c r="V297" s="1">
        <v>5376.125</v>
      </c>
      <c r="X297" s="13">
        <v>47.5208</v>
      </c>
      <c r="Y297" s="1">
        <v>3071.7458</v>
      </c>
      <c r="Z297" s="1">
        <v>-999.0</v>
      </c>
      <c r="AA297" s="1">
        <v>-999.0</v>
      </c>
      <c r="AB297" s="1">
        <f t="shared" si="5"/>
        <v>-2178.122131</v>
      </c>
      <c r="AC297" s="1">
        <v>198.9719</v>
      </c>
      <c r="AD297" s="1">
        <v>0.322</v>
      </c>
      <c r="AE297" s="1">
        <v>0.322</v>
      </c>
      <c r="AF297" s="1">
        <v>0.322</v>
      </c>
      <c r="AG297" s="1">
        <v>0.2825</v>
      </c>
      <c r="AH297" s="1">
        <v>-999.0</v>
      </c>
      <c r="AI297" s="1" t="str">
        <f t="shared" si="6"/>
        <v>#NUM!</v>
      </c>
      <c r="AJ297" s="1">
        <f t="shared" si="7"/>
        <v>0.8333519103</v>
      </c>
      <c r="AK297" s="1">
        <f t="shared" si="8"/>
        <v>0.1666480897</v>
      </c>
      <c r="AL297" s="1">
        <f t="shared" si="9"/>
        <v>0.8487834761</v>
      </c>
      <c r="AM297" s="1">
        <f t="shared" si="10"/>
        <v>0.1512165239</v>
      </c>
      <c r="AO297" s="1">
        <f t="shared" si="11"/>
        <v>-46562.68211</v>
      </c>
      <c r="AP297" s="1">
        <f t="shared" si="12"/>
        <v>-321.678</v>
      </c>
      <c r="AQ297" s="1">
        <f t="shared" si="13"/>
        <v>-9.99</v>
      </c>
      <c r="AR297" s="1">
        <v>-999.0</v>
      </c>
      <c r="AT297" s="1">
        <f t="shared" si="14"/>
        <v>0.6949343851</v>
      </c>
      <c r="AU297" s="1">
        <f t="shared" si="15"/>
        <v>-1.38986877</v>
      </c>
      <c r="AV297" s="1">
        <f t="shared" si="16"/>
        <v>-0.1483411771</v>
      </c>
      <c r="AW297" s="1">
        <f t="shared" si="17"/>
        <v>0.7193136938</v>
      </c>
      <c r="AX297" s="1">
        <f t="shared" si="21"/>
        <v>-21.32178304</v>
      </c>
      <c r="AY297" s="1" t="str">
        <f t="shared" si="18"/>
        <v>SUB-HORIZONTAL</v>
      </c>
      <c r="AZ297" s="1" t="str">
        <f t="shared" si="19"/>
        <v>2</v>
      </c>
      <c r="BA297" s="1">
        <f t="shared" si="20"/>
        <v>1.3619</v>
      </c>
    </row>
    <row r="298" ht="15.75" customHeight="1">
      <c r="A298" s="1">
        <v>5597.3091</v>
      </c>
      <c r="B298" s="1">
        <v>47.7902</v>
      </c>
      <c r="C298" s="1">
        <v>37.7461</v>
      </c>
      <c r="D298" s="1">
        <v>39.3826</v>
      </c>
      <c r="E298" s="1">
        <v>41.6339</v>
      </c>
      <c r="F298" s="1">
        <v>41.6606</v>
      </c>
      <c r="G298" s="1">
        <v>40.2995</v>
      </c>
      <c r="H298" s="1">
        <v>50.8073</v>
      </c>
      <c r="I298" s="1">
        <f t="shared" si="1"/>
        <v>47.86451533</v>
      </c>
      <c r="J298" s="1">
        <f t="shared" si="2"/>
        <v>0.2761081288</v>
      </c>
      <c r="K298" s="1">
        <f t="shared" si="3"/>
        <v>1.051064935</v>
      </c>
      <c r="L298" s="1">
        <f t="shared" si="4"/>
        <v>41.23421667</v>
      </c>
      <c r="M298" s="1">
        <v>45.0358</v>
      </c>
      <c r="N298" s="1">
        <v>39.0351</v>
      </c>
      <c r="O298" s="1">
        <v>38.4155</v>
      </c>
      <c r="P298" s="1">
        <v>36.2262</v>
      </c>
      <c r="Q298" s="1">
        <v>37.1208</v>
      </c>
      <c r="R298" s="1">
        <v>2.6026</v>
      </c>
      <c r="S298" s="1">
        <v>0.1212</v>
      </c>
      <c r="T298" s="1">
        <v>37.1262</v>
      </c>
      <c r="U298" s="1">
        <v>-999.0</v>
      </c>
      <c r="V298" s="1">
        <v>5376.125</v>
      </c>
      <c r="X298" s="13">
        <v>45.0358</v>
      </c>
      <c r="Y298" s="1">
        <v>3071.7458</v>
      </c>
      <c r="Z298" s="1">
        <v>-999.0</v>
      </c>
      <c r="AA298" s="1">
        <v>-999.0</v>
      </c>
      <c r="AB298" s="1">
        <f t="shared" si="5"/>
        <v>-2178.122131</v>
      </c>
      <c r="AC298" s="1">
        <v>198.9719</v>
      </c>
      <c r="AD298" s="1">
        <v>0.322</v>
      </c>
      <c r="AE298" s="1">
        <v>0.322</v>
      </c>
      <c r="AF298" s="1">
        <v>0.322</v>
      </c>
      <c r="AG298" s="1">
        <v>0.2825</v>
      </c>
      <c r="AH298" s="1">
        <v>-999.0</v>
      </c>
      <c r="AI298" s="1" t="str">
        <f t="shared" si="6"/>
        <v>#NUM!</v>
      </c>
      <c r="AJ298" s="1">
        <f t="shared" si="7"/>
        <v>0.793183263</v>
      </c>
      <c r="AK298" s="1">
        <f t="shared" si="8"/>
        <v>0.206816737</v>
      </c>
      <c r="AL298" s="1">
        <f t="shared" si="9"/>
        <v>0.8717393943</v>
      </c>
      <c r="AM298" s="1">
        <f t="shared" si="10"/>
        <v>0.1282606057</v>
      </c>
      <c r="AO298" s="1">
        <f t="shared" si="11"/>
        <v>-42328.26082</v>
      </c>
      <c r="AP298" s="1">
        <f t="shared" si="12"/>
        <v>-321.678</v>
      </c>
      <c r="AQ298" s="1">
        <f t="shared" si="13"/>
        <v>-9.99</v>
      </c>
      <c r="AR298" s="1">
        <v>-999.0</v>
      </c>
      <c r="AT298" s="1">
        <f t="shared" si="14"/>
        <v>0.5454812668</v>
      </c>
      <c r="AU298" s="1">
        <f t="shared" si="15"/>
        <v>-1.090962534</v>
      </c>
      <c r="AV298" s="1">
        <f t="shared" si="16"/>
        <v>-0.1988101792</v>
      </c>
      <c r="AW298" s="1">
        <f t="shared" si="17"/>
        <v>0.7306194189</v>
      </c>
      <c r="AX298" s="1">
        <f t="shared" si="21"/>
        <v>-15.9998989</v>
      </c>
      <c r="AY298" s="1" t="str">
        <f t="shared" si="18"/>
        <v>SUB-HORIZONTAL</v>
      </c>
      <c r="AZ298" s="1" t="str">
        <f t="shared" si="19"/>
        <v>2</v>
      </c>
      <c r="BA298" s="1">
        <f t="shared" si="20"/>
        <v>1.3619</v>
      </c>
    </row>
    <row r="299" ht="15.75" customHeight="1">
      <c r="A299" s="1">
        <v>5597.3853</v>
      </c>
      <c r="B299" s="1">
        <v>39.9025</v>
      </c>
      <c r="C299" s="1">
        <v>32.7118</v>
      </c>
      <c r="D299" s="1">
        <v>35.2818</v>
      </c>
      <c r="E299" s="1">
        <v>37.3713</v>
      </c>
      <c r="F299" s="1">
        <v>37.3977</v>
      </c>
      <c r="G299" s="1">
        <v>36.8275</v>
      </c>
      <c r="H299" s="1">
        <v>47.3466</v>
      </c>
      <c r="I299" s="1">
        <f t="shared" si="1"/>
        <v>39.9831776</v>
      </c>
      <c r="J299" s="1">
        <f t="shared" si="2"/>
        <v>0.2523200565</v>
      </c>
      <c r="K299" s="1">
        <f t="shared" si="3"/>
        <v>1.067336389</v>
      </c>
      <c r="L299" s="1">
        <f t="shared" si="4"/>
        <v>37.53085</v>
      </c>
      <c r="M299" s="1">
        <v>42.4433</v>
      </c>
      <c r="N299" s="1">
        <v>37.6694</v>
      </c>
      <c r="O299" s="1">
        <v>37.1763</v>
      </c>
      <c r="P299" s="1">
        <v>35.4681</v>
      </c>
      <c r="Q299" s="1">
        <v>35.8859</v>
      </c>
      <c r="R299" s="1">
        <v>2.5967</v>
      </c>
      <c r="S299" s="1">
        <v>0.1267</v>
      </c>
      <c r="T299" s="1">
        <v>35.733</v>
      </c>
      <c r="U299" s="1">
        <v>6.6298</v>
      </c>
      <c r="V299" s="1">
        <v>5483.8672</v>
      </c>
      <c r="X299" s="13">
        <v>42.4433</v>
      </c>
      <c r="Y299" s="1">
        <v>3062.4744</v>
      </c>
      <c r="Z299" s="1">
        <v>0.094</v>
      </c>
      <c r="AA299" s="1">
        <v>0.01</v>
      </c>
      <c r="AB299" s="1">
        <f t="shared" si="5"/>
        <v>-1143.79868</v>
      </c>
      <c r="AC299" s="1">
        <v>-999.0</v>
      </c>
      <c r="AD299" s="1">
        <v>0.3394</v>
      </c>
      <c r="AE299" s="1">
        <v>0.3394</v>
      </c>
      <c r="AF299" s="1">
        <v>0.3394</v>
      </c>
      <c r="AG299" s="1">
        <v>0.2904</v>
      </c>
      <c r="AH299" s="1">
        <v>6.6298</v>
      </c>
      <c r="AI299" s="1">
        <f t="shared" si="6"/>
        <v>8.201932868</v>
      </c>
      <c r="AJ299" s="1">
        <f t="shared" si="7"/>
        <v>0.7778277638</v>
      </c>
      <c r="AK299" s="1">
        <f t="shared" si="8"/>
        <v>0.2221722362</v>
      </c>
      <c r="AL299" s="1">
        <f t="shared" si="9"/>
        <v>0.9372269908</v>
      </c>
      <c r="AM299" s="1">
        <f t="shared" si="10"/>
        <v>0.06277300921</v>
      </c>
      <c r="AO299" s="1">
        <f t="shared" si="11"/>
        <v>0.03834422005</v>
      </c>
      <c r="AP299" s="1">
        <f t="shared" si="12"/>
        <v>0.0319036</v>
      </c>
      <c r="AQ299" s="1">
        <f t="shared" si="13"/>
        <v>0.00094</v>
      </c>
      <c r="AR299" s="1">
        <v>0.094</v>
      </c>
      <c r="AT299" s="1">
        <f t="shared" si="14"/>
        <v>0.256549124</v>
      </c>
      <c r="AU299" s="1">
        <f t="shared" si="15"/>
        <v>-0.5130982481</v>
      </c>
      <c r="AV299" s="1">
        <f t="shared" si="16"/>
        <v>-0.2364330693</v>
      </c>
      <c r="AW299" s="1">
        <f t="shared" si="17"/>
        <v>0.7579403801</v>
      </c>
      <c r="AX299" s="1">
        <f t="shared" si="21"/>
        <v>-13.52459603</v>
      </c>
      <c r="AY299" s="1" t="str">
        <f t="shared" si="18"/>
        <v>SUB-HORIZONTAL</v>
      </c>
      <c r="AZ299" s="1" t="str">
        <f t="shared" si="19"/>
        <v>2</v>
      </c>
      <c r="BA299" s="1">
        <f t="shared" si="20"/>
        <v>1.3617</v>
      </c>
    </row>
    <row r="300" ht="15.75" customHeight="1">
      <c r="A300" s="1">
        <v>5597.4615</v>
      </c>
      <c r="B300" s="1">
        <v>38.3457</v>
      </c>
      <c r="C300" s="1">
        <v>32.6871</v>
      </c>
      <c r="D300" s="1">
        <v>33.4546</v>
      </c>
      <c r="E300" s="1">
        <v>34.2909</v>
      </c>
      <c r="F300" s="1">
        <v>34.323</v>
      </c>
      <c r="G300" s="1">
        <v>34.0002</v>
      </c>
      <c r="H300" s="1">
        <v>43.2898</v>
      </c>
      <c r="I300" s="1">
        <f t="shared" si="1"/>
        <v>38.42919876</v>
      </c>
      <c r="J300" s="1">
        <f t="shared" si="2"/>
        <v>0.2329490838</v>
      </c>
      <c r="K300" s="1">
        <f t="shared" si="3"/>
        <v>1.102027155</v>
      </c>
      <c r="L300" s="1">
        <f t="shared" si="4"/>
        <v>36.1595</v>
      </c>
      <c r="M300" s="1">
        <v>40.382</v>
      </c>
      <c r="N300" s="1">
        <v>35.5339</v>
      </c>
      <c r="O300" s="1">
        <v>36.5537</v>
      </c>
      <c r="P300" s="1">
        <v>34.4649</v>
      </c>
      <c r="Q300" s="1">
        <v>34.0298</v>
      </c>
      <c r="R300" s="1">
        <v>2.5967</v>
      </c>
      <c r="S300" s="1">
        <v>0.1267</v>
      </c>
      <c r="T300" s="1">
        <v>35.733</v>
      </c>
      <c r="U300" s="1">
        <v>6.6298</v>
      </c>
      <c r="V300" s="1">
        <v>5483.8672</v>
      </c>
      <c r="X300" s="13">
        <v>40.382</v>
      </c>
      <c r="Y300" s="1">
        <v>3062.4744</v>
      </c>
      <c r="Z300" s="1">
        <v>0.094</v>
      </c>
      <c r="AA300" s="1">
        <v>0.01</v>
      </c>
      <c r="AB300" s="1">
        <f t="shared" si="5"/>
        <v>-1143.79868</v>
      </c>
      <c r="AC300" s="1">
        <v>-999.0</v>
      </c>
      <c r="AD300" s="1">
        <v>0.3394</v>
      </c>
      <c r="AE300" s="1">
        <v>0.3394</v>
      </c>
      <c r="AF300" s="1">
        <v>0.3394</v>
      </c>
      <c r="AG300" s="1">
        <v>0.2904</v>
      </c>
      <c r="AH300" s="1">
        <v>6.6298</v>
      </c>
      <c r="AI300" s="1">
        <f t="shared" si="6"/>
        <v>8.201932868</v>
      </c>
      <c r="AJ300" s="1">
        <f t="shared" si="7"/>
        <v>0.785409034</v>
      </c>
      <c r="AK300" s="1">
        <f t="shared" si="8"/>
        <v>0.214590966</v>
      </c>
      <c r="AL300" s="1">
        <f t="shared" si="9"/>
        <v>0.8950938436</v>
      </c>
      <c r="AM300" s="1">
        <f t="shared" si="10"/>
        <v>0.1049061564</v>
      </c>
      <c r="AO300" s="1">
        <f t="shared" si="11"/>
        <v>0.03661750477</v>
      </c>
      <c r="AP300" s="1">
        <f t="shared" si="12"/>
        <v>0.0319036</v>
      </c>
      <c r="AQ300" s="1">
        <f t="shared" si="13"/>
        <v>0.00094</v>
      </c>
      <c r="AR300" s="1">
        <v>0.094</v>
      </c>
      <c r="AT300" s="1">
        <f t="shared" si="14"/>
        <v>0.2745928217</v>
      </c>
      <c r="AU300" s="1">
        <f t="shared" si="15"/>
        <v>-0.5491856435</v>
      </c>
      <c r="AV300" s="1">
        <f t="shared" si="16"/>
        <v>-0.2326226899</v>
      </c>
      <c r="AW300" s="1">
        <f t="shared" si="17"/>
        <v>0.7860927978</v>
      </c>
      <c r="AX300" s="1">
        <f t="shared" si="21"/>
        <v>-13.73831453</v>
      </c>
      <c r="AY300" s="1" t="str">
        <f t="shared" si="18"/>
        <v>SUB-HORIZONTAL</v>
      </c>
      <c r="AZ300" s="1" t="str">
        <f t="shared" si="19"/>
        <v>2</v>
      </c>
      <c r="BA300" s="1">
        <f t="shared" si="20"/>
        <v>1.3617</v>
      </c>
    </row>
    <row r="301" ht="15.75" customHeight="1">
      <c r="A301" s="1">
        <v>5597.5377</v>
      </c>
      <c r="B301" s="1">
        <v>40.2059</v>
      </c>
      <c r="C301" s="1">
        <v>33.7332</v>
      </c>
      <c r="D301" s="1">
        <v>33.2375</v>
      </c>
      <c r="E301" s="1">
        <v>32.3924</v>
      </c>
      <c r="F301" s="1">
        <v>32.4364</v>
      </c>
      <c r="G301" s="1">
        <v>31.7304</v>
      </c>
      <c r="H301" s="1">
        <v>39.8379</v>
      </c>
      <c r="I301" s="1">
        <f t="shared" si="1"/>
        <v>40.28998578</v>
      </c>
      <c r="J301" s="1">
        <f t="shared" si="2"/>
        <v>0.2173977685</v>
      </c>
      <c r="K301" s="1">
        <f t="shared" si="3"/>
        <v>1.107166845</v>
      </c>
      <c r="L301" s="1">
        <f t="shared" si="4"/>
        <v>35.95215</v>
      </c>
      <c r="M301" s="1">
        <v>39.4789</v>
      </c>
      <c r="N301" s="1">
        <v>34.3508</v>
      </c>
      <c r="O301" s="1">
        <v>34.7066</v>
      </c>
      <c r="P301" s="1">
        <v>33.446</v>
      </c>
      <c r="Q301" s="1">
        <v>32.6895</v>
      </c>
      <c r="R301" s="1">
        <v>2.6001</v>
      </c>
      <c r="S301" s="1">
        <v>0.1294</v>
      </c>
      <c r="T301" s="1">
        <v>35.984</v>
      </c>
      <c r="U301" s="1">
        <v>-999.0</v>
      </c>
      <c r="V301" s="1">
        <v>5449.793</v>
      </c>
      <c r="X301" s="13">
        <v>39.4789</v>
      </c>
      <c r="Y301" s="1">
        <v>3053.5676</v>
      </c>
      <c r="Z301" s="1">
        <v>-999.0</v>
      </c>
      <c r="AA301" s="1">
        <v>-999.0</v>
      </c>
      <c r="AB301" s="1">
        <f t="shared" si="5"/>
        <v>-2182.500938</v>
      </c>
      <c r="AC301" s="1">
        <v>258.2356</v>
      </c>
      <c r="AD301" s="1">
        <v>0.3594</v>
      </c>
      <c r="AE301" s="1">
        <v>0.3594</v>
      </c>
      <c r="AF301" s="1">
        <v>0.3594</v>
      </c>
      <c r="AG301" s="1">
        <v>0.3049</v>
      </c>
      <c r="AH301" s="1">
        <v>-999.0</v>
      </c>
      <c r="AI301" s="1" t="str">
        <f t="shared" si="6"/>
        <v>#NUM!</v>
      </c>
      <c r="AJ301" s="1">
        <f t="shared" si="7"/>
        <v>0.7964877667</v>
      </c>
      <c r="AK301" s="1">
        <f t="shared" si="8"/>
        <v>0.2035122333</v>
      </c>
      <c r="AL301" s="1">
        <f t="shared" si="9"/>
        <v>0.8067572172</v>
      </c>
      <c r="AM301" s="1">
        <f t="shared" si="10"/>
        <v>0.1932427828</v>
      </c>
      <c r="AO301" s="1">
        <f t="shared" si="11"/>
        <v>-36338.46621</v>
      </c>
      <c r="AP301" s="1">
        <f t="shared" si="12"/>
        <v>-359.0406</v>
      </c>
      <c r="AQ301" s="1">
        <f t="shared" si="13"/>
        <v>-9.99</v>
      </c>
      <c r="AR301" s="1">
        <v>-999.0</v>
      </c>
      <c r="AT301" s="1">
        <f t="shared" si="14"/>
        <v>0.4164243156</v>
      </c>
      <c r="AU301" s="1">
        <f t="shared" si="15"/>
        <v>-0.8328486311</v>
      </c>
      <c r="AV301" s="1">
        <f t="shared" si="16"/>
        <v>-0.205899457</v>
      </c>
      <c r="AW301" s="1">
        <f t="shared" si="17"/>
        <v>0.8205628309</v>
      </c>
      <c r="AX301" s="1">
        <f t="shared" si="21"/>
        <v>-15.46328603</v>
      </c>
      <c r="AY301" s="1" t="str">
        <f t="shared" si="18"/>
        <v>SUB-HORIZONTAL</v>
      </c>
      <c r="AZ301" s="1" t="str">
        <f t="shared" si="19"/>
        <v>2</v>
      </c>
      <c r="BA301" s="1">
        <f t="shared" si="20"/>
        <v>1.36475</v>
      </c>
    </row>
    <row r="302" ht="15.75" customHeight="1">
      <c r="A302" s="1">
        <v>5597.6139</v>
      </c>
      <c r="B302" s="1">
        <v>43.5042</v>
      </c>
      <c r="C302" s="1">
        <v>36.4244</v>
      </c>
      <c r="D302" s="1">
        <v>33.9229</v>
      </c>
      <c r="E302" s="1">
        <v>31.4148</v>
      </c>
      <c r="F302" s="1">
        <v>31.4636</v>
      </c>
      <c r="G302" s="1">
        <v>30.5863</v>
      </c>
      <c r="H302" s="1">
        <v>38.0112</v>
      </c>
      <c r="I302" s="1">
        <f t="shared" si="1"/>
        <v>43.58813451</v>
      </c>
      <c r="J302" s="1">
        <f t="shared" si="2"/>
        <v>0.2095590779</v>
      </c>
      <c r="K302" s="1">
        <f t="shared" si="3"/>
        <v>1.123115448</v>
      </c>
      <c r="L302" s="1">
        <f t="shared" si="4"/>
        <v>36.32665</v>
      </c>
      <c r="M302" s="1">
        <v>37.5802</v>
      </c>
      <c r="N302" s="1">
        <v>33.4777</v>
      </c>
      <c r="O302" s="1">
        <v>33.0505</v>
      </c>
      <c r="P302" s="1">
        <v>32.6953</v>
      </c>
      <c r="Q302" s="1">
        <v>31.6532</v>
      </c>
      <c r="R302" s="1">
        <v>2.6001</v>
      </c>
      <c r="S302" s="1">
        <v>0.1294</v>
      </c>
      <c r="T302" s="1">
        <v>35.984</v>
      </c>
      <c r="U302" s="1">
        <v>-999.0</v>
      </c>
      <c r="V302" s="1">
        <v>5449.793</v>
      </c>
      <c r="X302" s="13">
        <v>37.5802</v>
      </c>
      <c r="Y302" s="1">
        <v>3053.5676</v>
      </c>
      <c r="Z302" s="1">
        <v>-999.0</v>
      </c>
      <c r="AA302" s="1">
        <v>-999.0</v>
      </c>
      <c r="AB302" s="1">
        <f t="shared" si="5"/>
        <v>-2182.500938</v>
      </c>
      <c r="AC302" s="1">
        <v>258.2356</v>
      </c>
      <c r="AD302" s="1">
        <v>0.3594</v>
      </c>
      <c r="AE302" s="1">
        <v>0.3594</v>
      </c>
      <c r="AF302" s="1">
        <v>0.3594</v>
      </c>
      <c r="AG302" s="1">
        <v>0.3049</v>
      </c>
      <c r="AH302" s="1">
        <v>-999.0</v>
      </c>
      <c r="AI302" s="1" t="str">
        <f t="shared" si="6"/>
        <v>#NUM!</v>
      </c>
      <c r="AJ302" s="1">
        <f t="shared" si="7"/>
        <v>0.804665467</v>
      </c>
      <c r="AK302" s="1">
        <f t="shared" si="8"/>
        <v>0.195334533</v>
      </c>
      <c r="AL302" s="1">
        <f t="shared" si="9"/>
        <v>0.7232313202</v>
      </c>
      <c r="AM302" s="1">
        <f t="shared" si="10"/>
        <v>0.2767686798</v>
      </c>
      <c r="AO302" s="1">
        <f t="shared" si="11"/>
        <v>-37466.0766</v>
      </c>
      <c r="AP302" s="1">
        <f t="shared" si="12"/>
        <v>-359.0406</v>
      </c>
      <c r="AQ302" s="1">
        <f t="shared" si="13"/>
        <v>-9.99</v>
      </c>
      <c r="AR302" s="1">
        <v>-999.0</v>
      </c>
      <c r="AT302" s="1">
        <f t="shared" si="14"/>
        <v>0.5675889393</v>
      </c>
      <c r="AU302" s="1">
        <f t="shared" si="15"/>
        <v>-1.135177879</v>
      </c>
      <c r="AV302" s="1">
        <f t="shared" si="16"/>
        <v>-0.1893311809</v>
      </c>
      <c r="AW302" s="1">
        <f t="shared" si="17"/>
        <v>0.8327335101</v>
      </c>
      <c r="AX302" s="1">
        <f t="shared" si="21"/>
        <v>-16.7810027</v>
      </c>
      <c r="AY302" s="1" t="str">
        <f t="shared" si="18"/>
        <v>SUB-HORIZONTAL</v>
      </c>
      <c r="AZ302" s="1" t="str">
        <f t="shared" si="19"/>
        <v>2</v>
      </c>
      <c r="BA302" s="1">
        <f t="shared" si="20"/>
        <v>1.36475</v>
      </c>
    </row>
    <row r="303" ht="15.75" customHeight="1">
      <c r="A303" s="1">
        <v>5597.6901</v>
      </c>
      <c r="B303" s="1">
        <v>39.2465</v>
      </c>
      <c r="C303" s="1">
        <v>35.4806</v>
      </c>
      <c r="D303" s="1">
        <v>33.3813</v>
      </c>
      <c r="E303" s="1">
        <v>29.0728</v>
      </c>
      <c r="F303" s="1">
        <v>29.1327</v>
      </c>
      <c r="G303" s="1">
        <v>28.1421</v>
      </c>
      <c r="H303" s="1">
        <v>35.9362</v>
      </c>
      <c r="I303" s="1">
        <f t="shared" si="1"/>
        <v>39.33327676</v>
      </c>
      <c r="J303" s="1">
        <f t="shared" si="2"/>
        <v>0.1928128779</v>
      </c>
      <c r="K303" s="1">
        <f t="shared" si="3"/>
        <v>1.13257328</v>
      </c>
      <c r="L303" s="1">
        <f t="shared" si="4"/>
        <v>34.59653333</v>
      </c>
      <c r="M303" s="1">
        <v>35.4435</v>
      </c>
      <c r="N303" s="1">
        <v>32.9181</v>
      </c>
      <c r="O303" s="1">
        <v>31.1092</v>
      </c>
      <c r="P303" s="1">
        <v>30.7767</v>
      </c>
      <c r="Q303" s="1">
        <v>29.8536</v>
      </c>
      <c r="R303" s="1">
        <v>2.6139</v>
      </c>
      <c r="S303" s="1">
        <v>0.132</v>
      </c>
      <c r="T303" s="1">
        <v>36.1594</v>
      </c>
      <c r="U303" s="1">
        <v>5.7627</v>
      </c>
      <c r="V303" s="1">
        <v>5369.3193</v>
      </c>
      <c r="X303" s="13">
        <v>35.4435</v>
      </c>
      <c r="Y303" s="1">
        <v>3028.5193</v>
      </c>
      <c r="Z303" s="1">
        <v>0.112</v>
      </c>
      <c r="AA303" s="1">
        <v>0.03</v>
      </c>
      <c r="AB303" s="1">
        <f t="shared" si="5"/>
        <v>-1156.020752</v>
      </c>
      <c r="AC303" s="1">
        <v>223.5933</v>
      </c>
      <c r="AD303" s="1">
        <v>0.3822</v>
      </c>
      <c r="AE303" s="1">
        <v>0.3822</v>
      </c>
      <c r="AF303" s="1">
        <v>0.3822</v>
      </c>
      <c r="AG303" s="1">
        <v>0.3242</v>
      </c>
      <c r="AH303" s="1">
        <v>5.7627</v>
      </c>
      <c r="AI303" s="1">
        <f t="shared" si="6"/>
        <v>7.017718764</v>
      </c>
      <c r="AJ303" s="1">
        <f t="shared" si="7"/>
        <v>0.78311285</v>
      </c>
      <c r="AK303" s="1">
        <f t="shared" si="8"/>
        <v>0.21688715</v>
      </c>
      <c r="AL303" s="1">
        <f t="shared" si="9"/>
        <v>0.7423005873</v>
      </c>
      <c r="AM303" s="1">
        <f t="shared" si="10"/>
        <v>0.2576994127</v>
      </c>
      <c r="AO303" s="1">
        <f t="shared" si="11"/>
        <v>0.06155691077</v>
      </c>
      <c r="AP303" s="1">
        <f t="shared" si="12"/>
        <v>0.0428064</v>
      </c>
      <c r="AQ303" s="1">
        <f t="shared" si="13"/>
        <v>0.00112</v>
      </c>
      <c r="AR303" s="1">
        <v>0.112</v>
      </c>
      <c r="AT303" s="1">
        <f t="shared" si="14"/>
        <v>0.5103080757</v>
      </c>
      <c r="AU303" s="1">
        <f t="shared" si="15"/>
        <v>-1.020616151</v>
      </c>
      <c r="AV303" s="1">
        <f t="shared" si="16"/>
        <v>-0.2102693368</v>
      </c>
      <c r="AW303" s="1">
        <f t="shared" si="17"/>
        <v>0.8307389206</v>
      </c>
      <c r="AX303" s="1">
        <f t="shared" si="21"/>
        <v>-15.15077377</v>
      </c>
      <c r="AY303" s="1" t="str">
        <f t="shared" si="18"/>
        <v>SUB-HORIZONTAL</v>
      </c>
      <c r="AZ303" s="1" t="str">
        <f t="shared" si="19"/>
        <v>2</v>
      </c>
      <c r="BA303" s="1">
        <f t="shared" si="20"/>
        <v>1.37295</v>
      </c>
    </row>
    <row r="304" ht="15.75" customHeight="1">
      <c r="A304" s="1">
        <v>5597.7663</v>
      </c>
      <c r="B304" s="1">
        <v>33.7169</v>
      </c>
      <c r="C304" s="1">
        <v>32.4171</v>
      </c>
      <c r="D304" s="1">
        <v>29.851</v>
      </c>
      <c r="E304" s="1">
        <v>25.9154</v>
      </c>
      <c r="F304" s="1">
        <v>25.9651</v>
      </c>
      <c r="G304" s="1">
        <v>25.5688</v>
      </c>
      <c r="H304" s="1">
        <v>33.4432</v>
      </c>
      <c r="I304" s="1">
        <f t="shared" si="1"/>
        <v>33.80927248</v>
      </c>
      <c r="J304" s="1">
        <f t="shared" si="2"/>
        <v>0.1751821617</v>
      </c>
      <c r="K304" s="1">
        <f t="shared" si="3"/>
        <v>1.174219436</v>
      </c>
      <c r="L304" s="1">
        <f t="shared" si="4"/>
        <v>31.85658333</v>
      </c>
      <c r="M304" s="1">
        <v>33.3341</v>
      </c>
      <c r="N304" s="1">
        <v>31.7206</v>
      </c>
      <c r="O304" s="1">
        <v>30.0998</v>
      </c>
      <c r="P304" s="1">
        <v>29.7189</v>
      </c>
      <c r="Q304" s="1">
        <v>28.619</v>
      </c>
      <c r="R304" s="1">
        <v>2.6139</v>
      </c>
      <c r="S304" s="1">
        <v>0.132</v>
      </c>
      <c r="T304" s="1">
        <v>36.1594</v>
      </c>
      <c r="U304" s="1">
        <v>5.7627</v>
      </c>
      <c r="V304" s="1">
        <v>5369.3193</v>
      </c>
      <c r="X304" s="13">
        <v>33.3341</v>
      </c>
      <c r="Y304" s="1">
        <v>3028.5193</v>
      </c>
      <c r="Z304" s="1">
        <v>0.112</v>
      </c>
      <c r="AA304" s="1">
        <v>0.03</v>
      </c>
      <c r="AB304" s="1">
        <f t="shared" si="5"/>
        <v>-1156.020752</v>
      </c>
      <c r="AC304" s="1">
        <v>223.5933</v>
      </c>
      <c r="AD304" s="1">
        <v>0.3822</v>
      </c>
      <c r="AE304" s="1">
        <v>0.3822</v>
      </c>
      <c r="AF304" s="1">
        <v>0.3822</v>
      </c>
      <c r="AG304" s="1">
        <v>0.3242</v>
      </c>
      <c r="AH304" s="1">
        <v>5.7627</v>
      </c>
      <c r="AI304" s="1">
        <f t="shared" si="6"/>
        <v>7.017718764</v>
      </c>
      <c r="AJ304" s="1">
        <f t="shared" si="7"/>
        <v>0.7645440628</v>
      </c>
      <c r="AK304" s="1">
        <f t="shared" si="8"/>
        <v>0.2354559372</v>
      </c>
      <c r="AL304" s="1">
        <f t="shared" si="9"/>
        <v>0.7700915565</v>
      </c>
      <c r="AM304" s="1">
        <f t="shared" si="10"/>
        <v>0.2299084435</v>
      </c>
      <c r="AO304" s="1">
        <f t="shared" si="11"/>
        <v>0.0555311126</v>
      </c>
      <c r="AP304" s="1">
        <f t="shared" si="12"/>
        <v>0.0428064</v>
      </c>
      <c r="AQ304" s="1">
        <f t="shared" si="13"/>
        <v>0.00112</v>
      </c>
      <c r="AR304" s="1">
        <v>0.112</v>
      </c>
      <c r="AT304" s="1">
        <f t="shared" si="14"/>
        <v>0.3312479474</v>
      </c>
      <c r="AU304" s="1">
        <f t="shared" si="15"/>
        <v>-0.6624958947</v>
      </c>
      <c r="AV304" s="1">
        <f t="shared" si="16"/>
        <v>-0.253771213</v>
      </c>
      <c r="AW304" s="1">
        <f t="shared" si="17"/>
        <v>0.8557494498</v>
      </c>
      <c r="AX304" s="1">
        <f t="shared" si="21"/>
        <v>-12.63454999</v>
      </c>
      <c r="AY304" s="1" t="str">
        <f t="shared" si="18"/>
        <v>SUB-HORIZONTAL</v>
      </c>
      <c r="AZ304" s="1" t="str">
        <f t="shared" si="19"/>
        <v>2</v>
      </c>
      <c r="BA304" s="1">
        <f t="shared" si="20"/>
        <v>1.37295</v>
      </c>
    </row>
    <row r="305" ht="15.75" customHeight="1">
      <c r="A305" s="1">
        <v>5597.8425</v>
      </c>
      <c r="B305" s="1">
        <v>28.7248</v>
      </c>
      <c r="C305" s="1">
        <v>28.5859</v>
      </c>
      <c r="D305" s="1">
        <v>25.8328</v>
      </c>
      <c r="E305" s="1">
        <v>23.0315</v>
      </c>
      <c r="F305" s="1">
        <v>23.0681</v>
      </c>
      <c r="G305" s="1">
        <v>23.3063</v>
      </c>
      <c r="H305" s="1">
        <v>30.1096</v>
      </c>
      <c r="I305" s="1">
        <f t="shared" si="1"/>
        <v>28.82608105</v>
      </c>
      <c r="J305" s="1">
        <f t="shared" si="2"/>
        <v>0.1596808616</v>
      </c>
      <c r="K305" s="1">
        <f t="shared" si="3"/>
        <v>1.172361891</v>
      </c>
      <c r="L305" s="1">
        <f t="shared" si="4"/>
        <v>28.7447</v>
      </c>
      <c r="M305" s="1">
        <v>30.3717</v>
      </c>
      <c r="N305" s="1">
        <v>29.964</v>
      </c>
      <c r="O305" s="1">
        <v>28.989</v>
      </c>
      <c r="P305" s="1">
        <v>28.8976</v>
      </c>
      <c r="Q305" s="1">
        <v>27.7162</v>
      </c>
      <c r="R305" s="1">
        <v>2.6311</v>
      </c>
      <c r="S305" s="1">
        <v>0.1368</v>
      </c>
      <c r="T305" s="1">
        <v>35.9199</v>
      </c>
      <c r="U305" s="1">
        <v>-999.0</v>
      </c>
      <c r="V305" s="1">
        <v>5233.0718</v>
      </c>
      <c r="X305" s="13">
        <v>30.3717</v>
      </c>
      <c r="Y305" s="1">
        <v>2986.5005</v>
      </c>
      <c r="Z305" s="1">
        <v>-999.0</v>
      </c>
      <c r="AA305" s="1">
        <v>-999.0</v>
      </c>
      <c r="AB305" s="1">
        <f t="shared" si="5"/>
        <v>-2200.405778</v>
      </c>
      <c r="AC305" s="1">
        <v>233.7021</v>
      </c>
      <c r="AD305" s="1">
        <v>0.4211</v>
      </c>
      <c r="AE305" s="1">
        <v>0.4211</v>
      </c>
      <c r="AF305" s="1">
        <v>0.4211</v>
      </c>
      <c r="AG305" s="1">
        <v>0.3416</v>
      </c>
      <c r="AH305" s="1">
        <v>-999.0</v>
      </c>
      <c r="AI305" s="1" t="str">
        <f t="shared" si="6"/>
        <v>#NUM!</v>
      </c>
      <c r="AJ305" s="1">
        <f t="shared" si="7"/>
        <v>0.7740488084</v>
      </c>
      <c r="AK305" s="1">
        <f t="shared" si="8"/>
        <v>0.2259511916</v>
      </c>
      <c r="AL305" s="1">
        <f t="shared" si="9"/>
        <v>0.8030726062</v>
      </c>
      <c r="AM305" s="1">
        <f t="shared" si="10"/>
        <v>0.1969273938</v>
      </c>
      <c r="AO305" s="1">
        <f t="shared" si="11"/>
        <v>-28135.92313</v>
      </c>
      <c r="AP305" s="1">
        <f t="shared" si="12"/>
        <v>-420.6789</v>
      </c>
      <c r="AQ305" s="1">
        <f t="shared" si="13"/>
        <v>-9.99</v>
      </c>
      <c r="AR305" s="1">
        <v>-999.0</v>
      </c>
      <c r="AT305" s="1">
        <f t="shared" si="14"/>
        <v>0.08204457209</v>
      </c>
      <c r="AU305" s="1">
        <f t="shared" si="15"/>
        <v>-0.1640891442</v>
      </c>
      <c r="AV305" s="1">
        <f t="shared" si="16"/>
        <v>-0.2671817425</v>
      </c>
      <c r="AW305" s="1">
        <f t="shared" si="17"/>
        <v>0.920510402</v>
      </c>
      <c r="AX305" s="1">
        <f t="shared" si="21"/>
        <v>-12.02681705</v>
      </c>
      <c r="AY305" s="1" t="str">
        <f t="shared" si="18"/>
        <v>SUB-HORIZONTAL</v>
      </c>
      <c r="AZ305" s="1" t="str">
        <f t="shared" si="19"/>
        <v>2</v>
      </c>
      <c r="BA305" s="1">
        <f t="shared" si="20"/>
        <v>1.38395</v>
      </c>
    </row>
    <row r="306" ht="15.75" customHeight="1">
      <c r="A306" s="1">
        <v>5597.9187</v>
      </c>
      <c r="B306" s="1">
        <v>24.1091</v>
      </c>
      <c r="C306" s="1">
        <v>25.6057</v>
      </c>
      <c r="D306" s="1">
        <v>23.4226</v>
      </c>
      <c r="E306" s="1">
        <v>21.2291</v>
      </c>
      <c r="F306" s="1">
        <v>21.2587</v>
      </c>
      <c r="G306" s="1">
        <v>21.4339</v>
      </c>
      <c r="H306" s="1">
        <v>25.6516</v>
      </c>
      <c r="I306" s="1">
        <f t="shared" si="1"/>
        <v>24.21819871</v>
      </c>
      <c r="J306" s="1">
        <f t="shared" si="2"/>
        <v>0.146852294</v>
      </c>
      <c r="K306" s="1">
        <f t="shared" si="3"/>
        <v>1.208734023</v>
      </c>
      <c r="L306" s="1">
        <f t="shared" si="4"/>
        <v>26.35811667</v>
      </c>
      <c r="M306" s="1">
        <v>28.2455</v>
      </c>
      <c r="N306" s="1">
        <v>28.8675</v>
      </c>
      <c r="O306" s="1">
        <v>27.8983</v>
      </c>
      <c r="P306" s="1">
        <v>27.9976</v>
      </c>
      <c r="Q306" s="1">
        <v>27.0071</v>
      </c>
      <c r="R306" s="1">
        <v>2.6311</v>
      </c>
      <c r="S306" s="1">
        <v>0.1368</v>
      </c>
      <c r="T306" s="1">
        <v>35.9199</v>
      </c>
      <c r="U306" s="1">
        <v>-999.0</v>
      </c>
      <c r="V306" s="1">
        <v>5233.0718</v>
      </c>
      <c r="X306" s="13">
        <v>28.2455</v>
      </c>
      <c r="Y306" s="1">
        <v>2986.5005</v>
      </c>
      <c r="Z306" s="1">
        <v>-999.0</v>
      </c>
      <c r="AA306" s="1">
        <v>-999.0</v>
      </c>
      <c r="AB306" s="1">
        <f t="shared" si="5"/>
        <v>-2200.405778</v>
      </c>
      <c r="AC306" s="1">
        <v>233.7021</v>
      </c>
      <c r="AD306" s="1">
        <v>0.4211</v>
      </c>
      <c r="AE306" s="1">
        <v>0.4211</v>
      </c>
      <c r="AF306" s="1">
        <v>0.4211</v>
      </c>
      <c r="AG306" s="1">
        <v>0.3416</v>
      </c>
      <c r="AH306" s="1">
        <v>-999.0</v>
      </c>
      <c r="AI306" s="1" t="str">
        <f t="shared" si="6"/>
        <v>#NUM!</v>
      </c>
      <c r="AJ306" s="1">
        <f t="shared" si="7"/>
        <v>0.8355775078</v>
      </c>
      <c r="AK306" s="1">
        <f t="shared" si="8"/>
        <v>0.1644224922</v>
      </c>
      <c r="AL306" s="1">
        <f t="shared" si="9"/>
        <v>0.8817707836</v>
      </c>
      <c r="AM306" s="1">
        <f t="shared" si="10"/>
        <v>0.1182292164</v>
      </c>
      <c r="AO306" s="1">
        <f t="shared" si="11"/>
        <v>-25481.50235</v>
      </c>
      <c r="AP306" s="1">
        <f t="shared" si="12"/>
        <v>-420.6789</v>
      </c>
      <c r="AQ306" s="1">
        <f t="shared" si="13"/>
        <v>-9.99</v>
      </c>
      <c r="AR306" s="1">
        <v>-999.0</v>
      </c>
      <c r="AT306" s="1">
        <f t="shared" si="14"/>
        <v>-0.2313505165</v>
      </c>
      <c r="AU306" s="1">
        <f t="shared" si="15"/>
        <v>0.4627010331</v>
      </c>
      <c r="AV306" s="1">
        <f t="shared" si="16"/>
        <v>-0.1881160002</v>
      </c>
      <c r="AW306" s="1">
        <f t="shared" si="17"/>
        <v>1.052842708</v>
      </c>
      <c r="AX306" s="1">
        <f t="shared" si="21"/>
        <v>-16.88689881</v>
      </c>
      <c r="AY306" s="1" t="str">
        <f t="shared" si="18"/>
        <v>SUB-HORIZONTAL</v>
      </c>
      <c r="AZ306" s="1" t="str">
        <f t="shared" si="19"/>
        <v>2</v>
      </c>
      <c r="BA306" s="1">
        <f t="shared" si="20"/>
        <v>1.38395</v>
      </c>
    </row>
    <row r="307" ht="15.75" customHeight="1">
      <c r="A307" s="1">
        <v>5597.9949</v>
      </c>
      <c r="B307" s="1">
        <v>22.0863</v>
      </c>
      <c r="C307" s="1">
        <v>26.4454</v>
      </c>
      <c r="D307" s="1">
        <v>24.5018</v>
      </c>
      <c r="E307" s="1">
        <v>22.1576</v>
      </c>
      <c r="F307" s="1">
        <v>22.1834</v>
      </c>
      <c r="G307" s="1">
        <v>23.2047</v>
      </c>
      <c r="H307" s="1">
        <v>26.0637</v>
      </c>
      <c r="I307" s="1">
        <f t="shared" si="1"/>
        <v>22.19270996</v>
      </c>
      <c r="J307" s="1">
        <f t="shared" si="2"/>
        <v>0.1589847591</v>
      </c>
      <c r="K307" s="1">
        <f t="shared" si="3"/>
        <v>1.176534147</v>
      </c>
      <c r="L307" s="1">
        <f t="shared" si="4"/>
        <v>26.60065</v>
      </c>
      <c r="M307" s="1">
        <v>28.973</v>
      </c>
      <c r="N307" s="1">
        <v>29.3416</v>
      </c>
      <c r="O307" s="1">
        <v>28.2558</v>
      </c>
      <c r="P307" s="1">
        <v>28.118</v>
      </c>
      <c r="Q307" s="1">
        <v>27.2847</v>
      </c>
      <c r="R307" s="1">
        <v>2.6365</v>
      </c>
      <c r="S307" s="1">
        <v>0.1398</v>
      </c>
      <c r="T307" s="1">
        <v>37.1568</v>
      </c>
      <c r="U307" s="1">
        <v>-999.0</v>
      </c>
      <c r="V307" s="1">
        <v>5078.5459</v>
      </c>
      <c r="X307" s="13">
        <v>28.973</v>
      </c>
      <c r="Y307" s="1">
        <v>2965.4563</v>
      </c>
      <c r="Z307" s="1">
        <v>-999.0</v>
      </c>
      <c r="AA307" s="1">
        <v>-999.0</v>
      </c>
      <c r="AB307" s="1">
        <f t="shared" si="5"/>
        <v>-2206.09788</v>
      </c>
      <c r="AC307" s="1">
        <v>234.9111</v>
      </c>
      <c r="AD307" s="1">
        <v>0.4189</v>
      </c>
      <c r="AE307" s="1">
        <v>0.4189</v>
      </c>
      <c r="AF307" s="1">
        <v>0.4189</v>
      </c>
      <c r="AG307" s="1">
        <v>0.3604</v>
      </c>
      <c r="AH307" s="1">
        <v>-999.0</v>
      </c>
      <c r="AI307" s="1" t="str">
        <f t="shared" si="6"/>
        <v>#NUM!</v>
      </c>
      <c r="AJ307" s="1">
        <f t="shared" si="7"/>
        <v>0.8903072089</v>
      </c>
      <c r="AK307" s="1">
        <f t="shared" si="8"/>
        <v>0.1096927911</v>
      </c>
      <c r="AL307" s="1">
        <f t="shared" si="9"/>
        <v>1.004396391</v>
      </c>
      <c r="AM307" s="1">
        <f t="shared" si="10"/>
        <v>0.004396390523</v>
      </c>
      <c r="AO307" s="1">
        <f t="shared" si="11"/>
        <v>-24611.51753</v>
      </c>
      <c r="AP307" s="1">
        <f t="shared" si="12"/>
        <v>-418.4811</v>
      </c>
      <c r="AQ307" s="1">
        <f t="shared" si="13"/>
        <v>-9.99</v>
      </c>
      <c r="AR307" s="1">
        <v>-999.0</v>
      </c>
      <c r="AT307" s="1">
        <f t="shared" si="14"/>
        <v>-0.4886419106</v>
      </c>
      <c r="AU307" s="1">
        <f t="shared" si="15"/>
        <v>0.9772838211</v>
      </c>
      <c r="AV307" s="1">
        <f t="shared" si="16"/>
        <v>-0.1613738701</v>
      </c>
      <c r="AW307" s="1">
        <f t="shared" si="17"/>
        <v>1.046846764</v>
      </c>
      <c r="AX307" s="1">
        <f t="shared" si="21"/>
        <v>-19.62566834</v>
      </c>
      <c r="AY307" s="1" t="str">
        <f t="shared" si="18"/>
        <v>SUB-HORIZONTAL</v>
      </c>
      <c r="AZ307" s="1" t="str">
        <f t="shared" si="19"/>
        <v>2</v>
      </c>
      <c r="BA307" s="1">
        <f t="shared" si="20"/>
        <v>1.38815</v>
      </c>
    </row>
    <row r="308" ht="15.75" customHeight="1">
      <c r="A308" s="1">
        <v>5598.0711</v>
      </c>
      <c r="B308" s="1">
        <v>24.4163</v>
      </c>
      <c r="C308" s="1">
        <v>32.0324</v>
      </c>
      <c r="D308" s="1">
        <v>28.9941</v>
      </c>
      <c r="E308" s="1">
        <v>25.7643</v>
      </c>
      <c r="F308" s="1">
        <v>25.7871</v>
      </c>
      <c r="G308" s="1">
        <v>26.953</v>
      </c>
      <c r="H308" s="1">
        <v>28.9923</v>
      </c>
      <c r="I308" s="1">
        <f t="shared" si="1"/>
        <v>24.51090255</v>
      </c>
      <c r="J308" s="1">
        <f t="shared" si="2"/>
        <v>0.1846658742</v>
      </c>
      <c r="K308" s="1">
        <f t="shared" si="3"/>
        <v>1.111502993</v>
      </c>
      <c r="L308" s="1">
        <f t="shared" si="4"/>
        <v>29.83738333</v>
      </c>
      <c r="M308" s="1">
        <v>31.6278</v>
      </c>
      <c r="N308" s="1">
        <v>31.4798</v>
      </c>
      <c r="O308" s="1">
        <v>30.4739</v>
      </c>
      <c r="P308" s="1">
        <v>30.0257</v>
      </c>
      <c r="Q308" s="1">
        <v>29.1234</v>
      </c>
      <c r="R308" s="1">
        <v>2.6365</v>
      </c>
      <c r="S308" s="1">
        <v>0.1398</v>
      </c>
      <c r="T308" s="1">
        <v>37.1568</v>
      </c>
      <c r="U308" s="1">
        <v>-999.0</v>
      </c>
      <c r="V308" s="1">
        <v>5078.5459</v>
      </c>
      <c r="X308" s="13">
        <v>31.6278</v>
      </c>
      <c r="Y308" s="1">
        <v>2965.4563</v>
      </c>
      <c r="Z308" s="1">
        <v>-999.0</v>
      </c>
      <c r="AA308" s="1">
        <v>-999.0</v>
      </c>
      <c r="AB308" s="1">
        <f t="shared" si="5"/>
        <v>-2206.09788</v>
      </c>
      <c r="AC308" s="1">
        <v>234.9111</v>
      </c>
      <c r="AD308" s="1">
        <v>0.4189</v>
      </c>
      <c r="AE308" s="1">
        <v>0.4189</v>
      </c>
      <c r="AF308" s="1">
        <v>0.4189</v>
      </c>
      <c r="AG308" s="1">
        <v>0.3604</v>
      </c>
      <c r="AH308" s="1">
        <v>-999.0</v>
      </c>
      <c r="AI308" s="1" t="str">
        <f t="shared" si="6"/>
        <v>#NUM!</v>
      </c>
      <c r="AJ308" s="1">
        <f t="shared" si="7"/>
        <v>0.929660634</v>
      </c>
      <c r="AK308" s="1">
        <f t="shared" si="8"/>
        <v>0.07033936597</v>
      </c>
      <c r="AL308" s="1">
        <f t="shared" si="9"/>
        <v>1.056142823</v>
      </c>
      <c r="AM308" s="1">
        <f t="shared" si="10"/>
        <v>0.05614282262</v>
      </c>
      <c r="AO308" s="1">
        <f t="shared" si="11"/>
        <v>-26689.62073</v>
      </c>
      <c r="AP308" s="1">
        <f t="shared" si="12"/>
        <v>-418.4811</v>
      </c>
      <c r="AQ308" s="1">
        <f t="shared" si="13"/>
        <v>-9.99</v>
      </c>
      <c r="AR308" s="1">
        <v>-999.0</v>
      </c>
      <c r="AT308" s="1">
        <f t="shared" si="14"/>
        <v>-0.4099215639</v>
      </c>
      <c r="AU308" s="1">
        <f t="shared" si="15"/>
        <v>0.8198431279</v>
      </c>
      <c r="AV308" s="1">
        <f t="shared" si="16"/>
        <v>-0.1172229231</v>
      </c>
      <c r="AW308" s="1">
        <f t="shared" si="17"/>
        <v>1.00452189</v>
      </c>
      <c r="AX308" s="1">
        <f t="shared" si="21"/>
        <v>-26.90881664</v>
      </c>
      <c r="AY308" s="1" t="str">
        <f t="shared" si="18"/>
        <v>SUB-HORIZONTAL</v>
      </c>
      <c r="AZ308" s="1" t="str">
        <f t="shared" si="19"/>
        <v>2</v>
      </c>
      <c r="BA308" s="1">
        <f t="shared" si="20"/>
        <v>1.38815</v>
      </c>
    </row>
    <row r="309" ht="15.75" customHeight="1">
      <c r="A309" s="1">
        <v>5598.1473</v>
      </c>
      <c r="B309" s="1">
        <v>30.1853</v>
      </c>
      <c r="C309" s="1">
        <v>38.7583</v>
      </c>
      <c r="D309" s="1">
        <v>33.9783</v>
      </c>
      <c r="E309" s="1">
        <v>30.44</v>
      </c>
      <c r="F309" s="1">
        <v>30.4567</v>
      </c>
      <c r="G309" s="1">
        <v>31.155</v>
      </c>
      <c r="H309" s="1">
        <v>32.5703</v>
      </c>
      <c r="I309" s="1">
        <f t="shared" si="1"/>
        <v>30.26867381</v>
      </c>
      <c r="J309" s="1">
        <f t="shared" si="2"/>
        <v>0.213455471</v>
      </c>
      <c r="K309" s="1">
        <f t="shared" si="3"/>
        <v>1.099100326</v>
      </c>
      <c r="L309" s="1">
        <f t="shared" si="4"/>
        <v>34.28386667</v>
      </c>
      <c r="M309" s="1">
        <v>35.1165</v>
      </c>
      <c r="N309" s="1">
        <v>34.3687</v>
      </c>
      <c r="O309" s="1">
        <v>33.2961</v>
      </c>
      <c r="P309" s="1">
        <v>33.0455</v>
      </c>
      <c r="Q309" s="1">
        <v>32.0776</v>
      </c>
      <c r="R309" s="1">
        <v>2.6204</v>
      </c>
      <c r="S309" s="1">
        <v>0.1342</v>
      </c>
      <c r="T309" s="1">
        <v>39.0168</v>
      </c>
      <c r="U309" s="1">
        <v>-999.0</v>
      </c>
      <c r="V309" s="1">
        <v>5150.3071</v>
      </c>
      <c r="X309" s="13">
        <v>35.1165</v>
      </c>
      <c r="Y309" s="1">
        <v>2975.3491</v>
      </c>
      <c r="Z309" s="1">
        <v>-999.0</v>
      </c>
      <c r="AA309" s="1">
        <v>-999.0</v>
      </c>
      <c r="AB309" s="1">
        <f t="shared" si="5"/>
        <v>-2197.200466</v>
      </c>
      <c r="AC309" s="1">
        <v>-999.0</v>
      </c>
      <c r="AD309" s="1">
        <v>0.3729</v>
      </c>
      <c r="AE309" s="1">
        <v>0.3729</v>
      </c>
      <c r="AF309" s="1">
        <v>0.3729</v>
      </c>
      <c r="AG309" s="1">
        <v>0.3655</v>
      </c>
      <c r="AH309" s="1">
        <v>-999.0</v>
      </c>
      <c r="AI309" s="1" t="str">
        <f t="shared" si="6"/>
        <v>#NUM!</v>
      </c>
      <c r="AJ309" s="1">
        <f t="shared" si="7"/>
        <v>0.9565463014</v>
      </c>
      <c r="AK309" s="1">
        <f t="shared" si="8"/>
        <v>0.04345369861</v>
      </c>
      <c r="AL309" s="1">
        <f t="shared" si="9"/>
        <v>1.008991131</v>
      </c>
      <c r="AM309" s="1">
        <f t="shared" si="10"/>
        <v>0.008991131445</v>
      </c>
      <c r="AO309" s="1">
        <f t="shared" si="11"/>
        <v>-31038.14901</v>
      </c>
      <c r="AP309" s="1">
        <f t="shared" si="12"/>
        <v>-372.5271</v>
      </c>
      <c r="AQ309" s="1">
        <f t="shared" si="13"/>
        <v>-9.99</v>
      </c>
      <c r="AR309" s="1">
        <v>-999.0</v>
      </c>
      <c r="AT309" s="1">
        <f t="shared" si="14"/>
        <v>-0.1249868878</v>
      </c>
      <c r="AU309" s="1">
        <f t="shared" si="15"/>
        <v>0.2499737756</v>
      </c>
      <c r="AV309" s="1">
        <f t="shared" si="16"/>
        <v>-0.06710741317</v>
      </c>
      <c r="AW309" s="1">
        <f t="shared" si="17"/>
        <v>0.9848727215</v>
      </c>
      <c r="AX309" s="1">
        <f t="shared" si="21"/>
        <v>-46.86081266</v>
      </c>
      <c r="AY309" s="1" t="str">
        <f t="shared" si="18"/>
        <v>SUB-HORIZONTAL</v>
      </c>
      <c r="AZ309" s="1" t="str">
        <f t="shared" si="19"/>
        <v>2</v>
      </c>
      <c r="BA309" s="1">
        <f t="shared" si="20"/>
        <v>1.3773</v>
      </c>
    </row>
    <row r="310" ht="15.75" customHeight="1">
      <c r="A310" s="1">
        <v>5598.2235</v>
      </c>
      <c r="B310" s="1">
        <v>35.8893</v>
      </c>
      <c r="C310" s="1">
        <v>40.66</v>
      </c>
      <c r="D310" s="1">
        <v>37.4051</v>
      </c>
      <c r="E310" s="1">
        <v>34.8587</v>
      </c>
      <c r="F310" s="1">
        <v>34.8576</v>
      </c>
      <c r="G310" s="1">
        <v>35.0919</v>
      </c>
      <c r="H310" s="1">
        <v>36.6268</v>
      </c>
      <c r="I310" s="1">
        <f t="shared" si="1"/>
        <v>35.9658926</v>
      </c>
      <c r="J310" s="1">
        <f t="shared" si="2"/>
        <v>0.2404287608</v>
      </c>
      <c r="K310" s="1">
        <f t="shared" si="3"/>
        <v>1.047421199</v>
      </c>
      <c r="L310" s="1">
        <f t="shared" si="4"/>
        <v>37.94481667</v>
      </c>
      <c r="M310" s="1">
        <v>39.1359</v>
      </c>
      <c r="N310" s="1">
        <v>37.8123</v>
      </c>
      <c r="O310" s="1">
        <v>36.7663</v>
      </c>
      <c r="P310" s="1">
        <v>36.6503</v>
      </c>
      <c r="Q310" s="1">
        <v>35.6793</v>
      </c>
      <c r="R310" s="1">
        <v>2.6204</v>
      </c>
      <c r="S310" s="1">
        <v>0.1342</v>
      </c>
      <c r="T310" s="1">
        <v>39.0168</v>
      </c>
      <c r="U310" s="1">
        <v>-999.0</v>
      </c>
      <c r="V310" s="1">
        <v>5150.3071</v>
      </c>
      <c r="X310" s="13">
        <v>39.1359</v>
      </c>
      <c r="Y310" s="1">
        <v>2975.3491</v>
      </c>
      <c r="Z310" s="1">
        <v>-999.0</v>
      </c>
      <c r="AA310" s="1">
        <v>-999.0</v>
      </c>
      <c r="AB310" s="1">
        <f t="shared" si="5"/>
        <v>-2197.200466</v>
      </c>
      <c r="AC310" s="1">
        <v>-999.0</v>
      </c>
      <c r="AD310" s="1">
        <v>0.3729</v>
      </c>
      <c r="AE310" s="1">
        <v>0.3729</v>
      </c>
      <c r="AF310" s="1">
        <v>0.3729</v>
      </c>
      <c r="AG310" s="1">
        <v>0.3655</v>
      </c>
      <c r="AH310" s="1">
        <v>-999.0</v>
      </c>
      <c r="AI310" s="1" t="str">
        <f t="shared" si="6"/>
        <v>#NUM!</v>
      </c>
      <c r="AJ310" s="1">
        <f t="shared" si="7"/>
        <v>0.9580935271</v>
      </c>
      <c r="AK310" s="1">
        <f t="shared" si="8"/>
        <v>0.04190647286</v>
      </c>
      <c r="AL310" s="1">
        <f t="shared" si="9"/>
        <v>0.9712532705</v>
      </c>
      <c r="AM310" s="1">
        <f t="shared" si="10"/>
        <v>0.02874672953</v>
      </c>
      <c r="AO310" s="1">
        <f t="shared" si="11"/>
        <v>-35677.05442</v>
      </c>
      <c r="AP310" s="1">
        <f t="shared" si="12"/>
        <v>-372.5271</v>
      </c>
      <c r="AQ310" s="1">
        <f t="shared" si="13"/>
        <v>-9.99</v>
      </c>
      <c r="AR310" s="1">
        <v>-999.0</v>
      </c>
      <c r="AT310" s="1">
        <f t="shared" si="14"/>
        <v>0.01629494871</v>
      </c>
      <c r="AU310" s="1">
        <f t="shared" si="15"/>
        <v>-0.03258989741</v>
      </c>
      <c r="AV310" s="1">
        <f t="shared" si="16"/>
        <v>-0.04951407854</v>
      </c>
      <c r="AW310" s="1">
        <f t="shared" si="17"/>
        <v>0.9741309642</v>
      </c>
      <c r="AX310" s="1">
        <f t="shared" si="21"/>
        <v>-63.46809779</v>
      </c>
      <c r="AY310" s="1" t="str">
        <f t="shared" si="18"/>
        <v>SUB-HORIZONTAL</v>
      </c>
      <c r="AZ310" s="1" t="str">
        <f t="shared" si="19"/>
        <v>2</v>
      </c>
      <c r="BA310" s="1">
        <f t="shared" si="20"/>
        <v>1.3773</v>
      </c>
    </row>
    <row r="311" ht="15.75" customHeight="1">
      <c r="A311" s="1">
        <v>5598.2997</v>
      </c>
      <c r="B311" s="1">
        <v>42.0434</v>
      </c>
      <c r="C311" s="1">
        <v>40.2617</v>
      </c>
      <c r="D311" s="1">
        <v>39.7872</v>
      </c>
      <c r="E311" s="1">
        <v>39.2256</v>
      </c>
      <c r="F311" s="1">
        <v>39.195</v>
      </c>
      <c r="G311" s="1">
        <v>39.554</v>
      </c>
      <c r="H311" s="1">
        <v>41.7752</v>
      </c>
      <c r="I311" s="1">
        <f t="shared" si="1"/>
        <v>42.11514468</v>
      </c>
      <c r="J311" s="1">
        <f t="shared" si="2"/>
        <v>0.2710004077</v>
      </c>
      <c r="K311" s="1">
        <f t="shared" si="3"/>
        <v>1.02984083</v>
      </c>
      <c r="L311" s="1">
        <f t="shared" si="4"/>
        <v>41.2939</v>
      </c>
      <c r="M311" s="1">
        <v>44.653</v>
      </c>
      <c r="N311" s="1">
        <v>40.7959</v>
      </c>
      <c r="O311" s="1">
        <v>40.2222</v>
      </c>
      <c r="P311" s="1">
        <v>39.9637</v>
      </c>
      <c r="Q311" s="1">
        <v>39.3508</v>
      </c>
      <c r="R311" s="1">
        <v>2.6006</v>
      </c>
      <c r="S311" s="1">
        <v>0.1203</v>
      </c>
      <c r="T311" s="1">
        <v>41.8163</v>
      </c>
      <c r="U311" s="1">
        <v>13.6827</v>
      </c>
      <c r="V311" s="1">
        <v>5390.3418</v>
      </c>
      <c r="X311" s="13">
        <v>44.653</v>
      </c>
      <c r="Y311" s="1">
        <v>2997.7222</v>
      </c>
      <c r="Z311" s="1">
        <v>0.038</v>
      </c>
      <c r="AA311" s="1">
        <v>0.02</v>
      </c>
      <c r="AB311" s="1">
        <f t="shared" si="5"/>
        <v>-1138.968405</v>
      </c>
      <c r="AC311" s="1">
        <v>237.7367</v>
      </c>
      <c r="AD311" s="1">
        <v>0.3445</v>
      </c>
      <c r="AE311" s="1">
        <v>0.3445</v>
      </c>
      <c r="AF311" s="1">
        <v>0.3462</v>
      </c>
      <c r="AG311" s="1">
        <v>0.3461</v>
      </c>
      <c r="AH311" s="1">
        <v>13.6827</v>
      </c>
      <c r="AI311" s="1">
        <f t="shared" si="6"/>
        <v>18.36507046</v>
      </c>
      <c r="AJ311" s="1">
        <f t="shared" si="7"/>
        <v>0.946829698</v>
      </c>
      <c r="AK311" s="1">
        <f t="shared" si="8"/>
        <v>0.053170302</v>
      </c>
      <c r="AL311" s="1">
        <f t="shared" si="9"/>
        <v>0.9322509597</v>
      </c>
      <c r="AM311" s="1">
        <f t="shared" si="10"/>
        <v>0.06774904028</v>
      </c>
      <c r="AO311" s="1">
        <f t="shared" si="11"/>
        <v>0.002413037711</v>
      </c>
      <c r="AP311" s="1">
        <f t="shared" si="12"/>
        <v>0.013091</v>
      </c>
      <c r="AQ311" s="1">
        <f t="shared" si="13"/>
        <v>0.00038</v>
      </c>
      <c r="AR311" s="1">
        <v>0.038</v>
      </c>
      <c r="AT311" s="1">
        <f t="shared" si="14"/>
        <v>0.1347896883</v>
      </c>
      <c r="AU311" s="1">
        <f t="shared" si="15"/>
        <v>-0.2695793766</v>
      </c>
      <c r="AV311" s="1">
        <f t="shared" si="16"/>
        <v>-0.06376447196</v>
      </c>
      <c r="AW311" s="1">
        <f t="shared" si="17"/>
        <v>0.9419655681</v>
      </c>
      <c r="AX311" s="1">
        <f t="shared" si="21"/>
        <v>-49.31039102</v>
      </c>
      <c r="AY311" s="1" t="str">
        <f t="shared" si="18"/>
        <v>SUB-HORIZONTAL</v>
      </c>
      <c r="AZ311" s="1" t="str">
        <f t="shared" si="19"/>
        <v>2</v>
      </c>
      <c r="BA311" s="1">
        <f t="shared" si="20"/>
        <v>1.36045</v>
      </c>
    </row>
    <row r="312" ht="15.75" customHeight="1">
      <c r="A312" s="1">
        <v>5598.3759</v>
      </c>
      <c r="B312" s="1">
        <v>52.4641</v>
      </c>
      <c r="C312" s="1">
        <v>43.2257</v>
      </c>
      <c r="D312" s="1">
        <v>44.4888</v>
      </c>
      <c r="E312" s="1">
        <v>46.1066</v>
      </c>
      <c r="F312" s="1">
        <v>46.0168</v>
      </c>
      <c r="G312" s="1">
        <v>45.5023</v>
      </c>
      <c r="H312" s="1">
        <v>47.3763</v>
      </c>
      <c r="I312" s="1">
        <f t="shared" si="1"/>
        <v>52.52917487</v>
      </c>
      <c r="J312" s="1">
        <f t="shared" si="2"/>
        <v>0.3117546101</v>
      </c>
      <c r="K312" s="1">
        <f t="shared" si="3"/>
        <v>0.9689978893</v>
      </c>
      <c r="L312" s="1">
        <f t="shared" si="4"/>
        <v>46.71751667</v>
      </c>
      <c r="M312" s="1">
        <v>51.6735</v>
      </c>
      <c r="N312" s="1">
        <v>44.2709</v>
      </c>
      <c r="O312" s="1">
        <v>44.1821</v>
      </c>
      <c r="P312" s="1">
        <v>43.7828</v>
      </c>
      <c r="Q312" s="1">
        <v>43.7052</v>
      </c>
      <c r="R312" s="1">
        <v>2.6006</v>
      </c>
      <c r="S312" s="1">
        <v>0.1203</v>
      </c>
      <c r="T312" s="1">
        <v>41.8163</v>
      </c>
      <c r="U312" s="1">
        <v>13.6827</v>
      </c>
      <c r="V312" s="1">
        <v>5390.3418</v>
      </c>
      <c r="X312" s="13">
        <v>51.6735</v>
      </c>
      <c r="Y312" s="1">
        <v>2997.7222</v>
      </c>
      <c r="Z312" s="1">
        <v>0.038</v>
      </c>
      <c r="AA312" s="1">
        <v>0.02</v>
      </c>
      <c r="AB312" s="1">
        <f t="shared" si="5"/>
        <v>-1138.968405</v>
      </c>
      <c r="AC312" s="1">
        <v>237.7367</v>
      </c>
      <c r="AD312" s="1">
        <v>0.3445</v>
      </c>
      <c r="AE312" s="1">
        <v>0.3445</v>
      </c>
      <c r="AF312" s="1">
        <v>0.3462</v>
      </c>
      <c r="AG312" s="1">
        <v>0.3461</v>
      </c>
      <c r="AH312" s="1">
        <v>13.6827</v>
      </c>
      <c r="AI312" s="1">
        <f t="shared" si="6"/>
        <v>18.36507046</v>
      </c>
      <c r="AJ312" s="1">
        <f t="shared" si="7"/>
        <v>0.9604443572</v>
      </c>
      <c r="AK312" s="1">
        <f t="shared" si="8"/>
        <v>0.0395556428</v>
      </c>
      <c r="AL312" s="1">
        <f t="shared" si="9"/>
        <v>0.8771102525</v>
      </c>
      <c r="AM312" s="1">
        <f t="shared" si="10"/>
        <v>0.1228897475</v>
      </c>
      <c r="AO312" s="1">
        <f t="shared" si="11"/>
        <v>0.00285106491</v>
      </c>
      <c r="AP312" s="1">
        <f t="shared" si="12"/>
        <v>0.013091</v>
      </c>
      <c r="AQ312" s="1">
        <f t="shared" si="13"/>
        <v>0.00038</v>
      </c>
      <c r="AR312" s="1">
        <v>0.038</v>
      </c>
      <c r="AT312" s="1">
        <f t="shared" si="14"/>
        <v>0.3335964053</v>
      </c>
      <c r="AU312" s="1">
        <f t="shared" si="15"/>
        <v>-0.6671928107</v>
      </c>
      <c r="AV312" s="1">
        <f t="shared" si="16"/>
        <v>-0.02911658487</v>
      </c>
      <c r="AW312" s="1">
        <f t="shared" si="17"/>
        <v>0.9225118889</v>
      </c>
      <c r="AX312" s="1">
        <f t="shared" si="21"/>
        <v>-107.8727863</v>
      </c>
      <c r="AY312" s="1" t="str">
        <f t="shared" si="18"/>
        <v>SUB-HORIZONTAL</v>
      </c>
      <c r="AZ312" s="1" t="str">
        <f t="shared" si="19"/>
        <v>2</v>
      </c>
      <c r="BA312" s="1">
        <f t="shared" si="20"/>
        <v>1.36045</v>
      </c>
    </row>
    <row r="313" ht="15.75" customHeight="1">
      <c r="A313" s="1">
        <v>5598.4521</v>
      </c>
      <c r="B313" s="1">
        <v>65.5815</v>
      </c>
      <c r="C313" s="1">
        <v>47.6895</v>
      </c>
      <c r="D313" s="1">
        <v>51.1404</v>
      </c>
      <c r="E313" s="1">
        <v>57.1195</v>
      </c>
      <c r="F313" s="1">
        <v>56.883</v>
      </c>
      <c r="G313" s="1">
        <v>55.5349</v>
      </c>
      <c r="H313" s="1">
        <v>54.976</v>
      </c>
      <c r="I313" s="1">
        <f t="shared" si="1"/>
        <v>65.63969384</v>
      </c>
      <c r="J313" s="1">
        <f t="shared" si="2"/>
        <v>0.3804919993</v>
      </c>
      <c r="K313" s="1">
        <f t="shared" si="3"/>
        <v>0.9397913578</v>
      </c>
      <c r="L313" s="1">
        <f t="shared" si="4"/>
        <v>53.61948333</v>
      </c>
      <c r="M313" s="1">
        <v>58.6168</v>
      </c>
      <c r="N313" s="1">
        <v>49.5911</v>
      </c>
      <c r="O313" s="1">
        <v>49.0976</v>
      </c>
      <c r="P313" s="1">
        <v>48.5797</v>
      </c>
      <c r="Q313" s="1">
        <v>49.2132</v>
      </c>
      <c r="R313" s="1">
        <v>2.6028</v>
      </c>
      <c r="S313" s="1">
        <v>0.11</v>
      </c>
      <c r="T313" s="1">
        <v>45.364</v>
      </c>
      <c r="U313" s="1">
        <v>-999.0</v>
      </c>
      <c r="V313" s="1">
        <v>5534.9072</v>
      </c>
      <c r="X313" s="13">
        <v>58.6168</v>
      </c>
      <c r="Y313" s="1">
        <v>3011.511</v>
      </c>
      <c r="Z313" s="1">
        <v>-999.0</v>
      </c>
      <c r="AA313" s="1">
        <v>-999.0</v>
      </c>
      <c r="AB313" s="1">
        <f t="shared" si="5"/>
        <v>-2177.423095</v>
      </c>
      <c r="AC313" s="1">
        <v>246.724</v>
      </c>
      <c r="AD313" s="1">
        <v>0.3019</v>
      </c>
      <c r="AE313" s="1">
        <v>0.3019</v>
      </c>
      <c r="AF313" s="1">
        <v>0.3228</v>
      </c>
      <c r="AG313" s="1">
        <v>0.3228</v>
      </c>
      <c r="AH313" s="1">
        <v>-999.0</v>
      </c>
      <c r="AI313" s="1" t="str">
        <f t="shared" si="6"/>
        <v>#NUM!</v>
      </c>
      <c r="AJ313" s="1">
        <f t="shared" si="7"/>
        <v>1.010166254</v>
      </c>
      <c r="AK313" s="1">
        <f t="shared" si="8"/>
        <v>0.01016625437</v>
      </c>
      <c r="AL313" s="1">
        <f t="shared" si="9"/>
        <v>0.8673635095</v>
      </c>
      <c r="AM313" s="1">
        <f t="shared" si="10"/>
        <v>0.1326364905</v>
      </c>
      <c r="AO313" s="1">
        <f t="shared" si="11"/>
        <v>-57225.33008</v>
      </c>
      <c r="AP313" s="1">
        <f t="shared" si="12"/>
        <v>-301.5981</v>
      </c>
      <c r="AQ313" s="1">
        <f t="shared" si="13"/>
        <v>-9.99</v>
      </c>
      <c r="AR313" s="1">
        <v>-999.0</v>
      </c>
      <c r="AT313" s="1">
        <f t="shared" si="14"/>
        <v>0.4891536027</v>
      </c>
      <c r="AU313" s="1">
        <f t="shared" si="15"/>
        <v>-0.9783072054</v>
      </c>
      <c r="AV313" s="1">
        <f t="shared" si="16"/>
        <v>0.03410145251</v>
      </c>
      <c r="AW313" s="1">
        <f t="shared" si="17"/>
        <v>0.8951760768</v>
      </c>
      <c r="AX313" s="1">
        <f t="shared" si="21"/>
        <v>92.1138711</v>
      </c>
      <c r="AY313" s="1" t="str">
        <f t="shared" si="18"/>
        <v>MERGULHO</v>
      </c>
      <c r="AZ313" s="1" t="str">
        <f t="shared" si="19"/>
        <v>3</v>
      </c>
      <c r="BA313" s="1">
        <f t="shared" si="20"/>
        <v>1.3564</v>
      </c>
    </row>
    <row r="314" ht="15.75" customHeight="1">
      <c r="A314" s="1">
        <v>5598.5283</v>
      </c>
      <c r="B314" s="1">
        <v>79.489</v>
      </c>
      <c r="C314" s="1">
        <v>55.684</v>
      </c>
      <c r="D314" s="1">
        <v>63.2462</v>
      </c>
      <c r="E314" s="1">
        <v>77.4851</v>
      </c>
      <c r="F314" s="1">
        <v>77.3395</v>
      </c>
      <c r="G314" s="1">
        <v>76.0716</v>
      </c>
      <c r="H314" s="1">
        <v>67.9109</v>
      </c>
      <c r="I314" s="1">
        <f t="shared" si="1"/>
        <v>79.53990451</v>
      </c>
      <c r="J314" s="1">
        <f t="shared" si="2"/>
        <v>0.5211972142</v>
      </c>
      <c r="K314" s="1">
        <f t="shared" si="3"/>
        <v>0.8031348012</v>
      </c>
      <c r="L314" s="1">
        <f t="shared" si="4"/>
        <v>62.74396667</v>
      </c>
      <c r="M314" s="1">
        <v>64.8529</v>
      </c>
      <c r="N314" s="1">
        <v>57.0564</v>
      </c>
      <c r="O314" s="1">
        <v>56.1353</v>
      </c>
      <c r="P314" s="1">
        <v>55.3634</v>
      </c>
      <c r="Q314" s="1">
        <v>57.5295</v>
      </c>
      <c r="R314" s="1">
        <v>2.6028</v>
      </c>
      <c r="S314" s="1">
        <v>0.11</v>
      </c>
      <c r="T314" s="1">
        <v>45.364</v>
      </c>
      <c r="U314" s="1">
        <v>-999.0</v>
      </c>
      <c r="V314" s="1">
        <v>5534.9072</v>
      </c>
      <c r="X314" s="13">
        <v>64.8529</v>
      </c>
      <c r="Y314" s="1">
        <v>3011.511</v>
      </c>
      <c r="Z314" s="1">
        <v>-999.0</v>
      </c>
      <c r="AA314" s="1">
        <v>-999.0</v>
      </c>
      <c r="AB314" s="1">
        <f t="shared" si="5"/>
        <v>-2177.423095</v>
      </c>
      <c r="AC314" s="1">
        <v>246.724</v>
      </c>
      <c r="AD314" s="1">
        <v>0.3019</v>
      </c>
      <c r="AE314" s="1">
        <v>0.3019</v>
      </c>
      <c r="AF314" s="1">
        <v>0.3228</v>
      </c>
      <c r="AG314" s="1">
        <v>0.3228</v>
      </c>
      <c r="AH314" s="1">
        <v>-999.0</v>
      </c>
      <c r="AI314" s="1" t="str">
        <f t="shared" si="6"/>
        <v>#NUM!</v>
      </c>
      <c r="AJ314" s="1">
        <f t="shared" si="7"/>
        <v>1.120167749</v>
      </c>
      <c r="AK314" s="1">
        <f t="shared" si="8"/>
        <v>0.1201677492</v>
      </c>
      <c r="AL314" s="1">
        <f t="shared" si="9"/>
        <v>0.9729585226</v>
      </c>
      <c r="AM314" s="1">
        <f t="shared" si="10"/>
        <v>0.02704147744</v>
      </c>
      <c r="AO314" s="1">
        <f t="shared" si="11"/>
        <v>-68303.92771</v>
      </c>
      <c r="AP314" s="1">
        <f t="shared" si="12"/>
        <v>-301.5981</v>
      </c>
      <c r="AQ314" s="1">
        <f t="shared" si="13"/>
        <v>-9.99</v>
      </c>
      <c r="AR314" s="1">
        <v>-999.0</v>
      </c>
      <c r="AT314" s="1">
        <f t="shared" si="14"/>
        <v>0.5629208129</v>
      </c>
      <c r="AU314" s="1">
        <f t="shared" si="15"/>
        <v>-1.125841626</v>
      </c>
      <c r="AV314" s="1">
        <f t="shared" si="16"/>
        <v>0.1300998478</v>
      </c>
      <c r="AW314" s="1">
        <f t="shared" si="17"/>
        <v>0.847132051</v>
      </c>
      <c r="AX314" s="1">
        <f t="shared" si="21"/>
        <v>24.27087073</v>
      </c>
      <c r="AY314" s="1" t="str">
        <f t="shared" si="18"/>
        <v>SUB-VERTICAL</v>
      </c>
      <c r="AZ314" s="1" t="str">
        <f t="shared" si="19"/>
        <v>1</v>
      </c>
      <c r="BA314" s="1">
        <f t="shared" si="20"/>
        <v>1.3564</v>
      </c>
    </row>
    <row r="315" ht="15.75" customHeight="1">
      <c r="A315" s="1">
        <v>5598.6045</v>
      </c>
      <c r="B315" s="1">
        <v>92.5324</v>
      </c>
      <c r="C315" s="1">
        <v>74.105</v>
      </c>
      <c r="D315" s="1">
        <v>84.3222</v>
      </c>
      <c r="E315" s="1">
        <v>92.8872</v>
      </c>
      <c r="F315" s="1">
        <v>92.4453</v>
      </c>
      <c r="G315" s="1">
        <v>91.8316</v>
      </c>
      <c r="H315" s="1">
        <v>85.4856</v>
      </c>
      <c r="I315" s="1">
        <f t="shared" si="1"/>
        <v>92.5755056</v>
      </c>
      <c r="J315" s="1">
        <f t="shared" si="2"/>
        <v>0.6291753308</v>
      </c>
      <c r="K315" s="1">
        <f t="shared" si="3"/>
        <v>0.8120622295</v>
      </c>
      <c r="L315" s="1">
        <f t="shared" si="4"/>
        <v>75.1928</v>
      </c>
      <c r="M315" s="1">
        <v>70.4261</v>
      </c>
      <c r="N315" s="1">
        <v>64.8847</v>
      </c>
      <c r="O315" s="1">
        <v>64.8864</v>
      </c>
      <c r="P315" s="1">
        <v>63.6123</v>
      </c>
      <c r="Q315" s="1">
        <v>65.946</v>
      </c>
      <c r="R315" s="1">
        <v>2.6169</v>
      </c>
      <c r="S315" s="1">
        <v>0.1137</v>
      </c>
      <c r="T315" s="1">
        <v>50.5031</v>
      </c>
      <c r="U315" s="1">
        <v>6.519</v>
      </c>
      <c r="V315" s="1">
        <v>5403.6816</v>
      </c>
      <c r="X315" s="13">
        <v>70.4261</v>
      </c>
      <c r="Y315" s="1">
        <v>3023.0569</v>
      </c>
      <c r="Z315" s="1">
        <v>0.096</v>
      </c>
      <c r="AA315" s="1">
        <v>0.01</v>
      </c>
      <c r="AB315" s="1">
        <f t="shared" si="5"/>
        <v>-1156.01107</v>
      </c>
      <c r="AC315" s="1">
        <v>248.9335</v>
      </c>
      <c r="AD315" s="1">
        <v>0.245</v>
      </c>
      <c r="AE315" s="1">
        <v>0.245</v>
      </c>
      <c r="AF315" s="1">
        <v>0.2847</v>
      </c>
      <c r="AG315" s="1">
        <v>0.2847</v>
      </c>
      <c r="AH315" s="1">
        <v>6.519</v>
      </c>
      <c r="AI315" s="1">
        <f t="shared" si="6"/>
        <v>8.049679749</v>
      </c>
      <c r="AJ315" s="1">
        <f t="shared" si="7"/>
        <v>1.074234725</v>
      </c>
      <c r="AK315" s="1">
        <f t="shared" si="8"/>
        <v>0.07423472491</v>
      </c>
      <c r="AL315" s="1">
        <f t="shared" si="9"/>
        <v>0.9990587081</v>
      </c>
      <c r="AM315" s="1">
        <f t="shared" si="10"/>
        <v>0.000941291915</v>
      </c>
      <c r="AO315" s="1">
        <f t="shared" si="11"/>
        <v>0.08578609921</v>
      </c>
      <c r="AP315" s="1">
        <f t="shared" si="12"/>
        <v>0.02352</v>
      </c>
      <c r="AQ315" s="1">
        <f t="shared" si="13"/>
        <v>0.00096</v>
      </c>
      <c r="AR315" s="1">
        <v>0.096</v>
      </c>
      <c r="AT315" s="1">
        <f t="shared" si="14"/>
        <v>0.6385039859</v>
      </c>
      <c r="AU315" s="1">
        <f t="shared" si="15"/>
        <v>-1.277007972</v>
      </c>
      <c r="AV315" s="1">
        <f t="shared" si="16"/>
        <v>0.07828915749</v>
      </c>
      <c r="AW315" s="1">
        <f t="shared" si="17"/>
        <v>0.7714281704</v>
      </c>
      <c r="AX315" s="1">
        <f t="shared" si="21"/>
        <v>40.18953416</v>
      </c>
      <c r="AY315" s="1" t="str">
        <f t="shared" si="18"/>
        <v>MERGULHO</v>
      </c>
      <c r="AZ315" s="1" t="str">
        <f t="shared" si="19"/>
        <v>3</v>
      </c>
      <c r="BA315" s="1">
        <f t="shared" si="20"/>
        <v>1.3653</v>
      </c>
    </row>
    <row r="316" ht="15.75" customHeight="1">
      <c r="A316" s="1">
        <v>5598.6807</v>
      </c>
      <c r="B316" s="1">
        <v>109.1555</v>
      </c>
      <c r="C316" s="1">
        <v>87.0644</v>
      </c>
      <c r="D316" s="1">
        <v>89.8266</v>
      </c>
      <c r="E316" s="1">
        <v>103.4764</v>
      </c>
      <c r="F316" s="1">
        <v>102.6545</v>
      </c>
      <c r="G316" s="1">
        <v>101.4279</v>
      </c>
      <c r="H316" s="1">
        <v>98.8981</v>
      </c>
      <c r="I316" s="1">
        <f t="shared" si="1"/>
        <v>109.1946779</v>
      </c>
      <c r="J316" s="1">
        <f t="shared" si="2"/>
        <v>0.6949234527</v>
      </c>
      <c r="K316" s="1">
        <f t="shared" si="3"/>
        <v>0.7688969469</v>
      </c>
      <c r="L316" s="1">
        <f t="shared" si="4"/>
        <v>83.62551667</v>
      </c>
      <c r="M316" s="1">
        <v>75.2997</v>
      </c>
      <c r="N316" s="1">
        <v>69.3874</v>
      </c>
      <c r="O316" s="1">
        <v>71.0195</v>
      </c>
      <c r="P316" s="1">
        <v>69.8682</v>
      </c>
      <c r="Q316" s="1">
        <v>72.0767</v>
      </c>
      <c r="R316" s="1">
        <v>2.6169</v>
      </c>
      <c r="S316" s="1">
        <v>0.1137</v>
      </c>
      <c r="T316" s="1">
        <v>50.5031</v>
      </c>
      <c r="U316" s="1">
        <v>6.519</v>
      </c>
      <c r="V316" s="1">
        <v>5403.6816</v>
      </c>
      <c r="X316" s="13">
        <v>75.2997</v>
      </c>
      <c r="Y316" s="1">
        <v>3023.0569</v>
      </c>
      <c r="Z316" s="1">
        <v>0.096</v>
      </c>
      <c r="AA316" s="1">
        <v>0.01</v>
      </c>
      <c r="AB316" s="1">
        <f t="shared" si="5"/>
        <v>-1156.01107</v>
      </c>
      <c r="AC316" s="1">
        <v>248.9335</v>
      </c>
      <c r="AD316" s="1">
        <v>0.245</v>
      </c>
      <c r="AE316" s="1">
        <v>0.245</v>
      </c>
      <c r="AF316" s="1">
        <v>0.2847</v>
      </c>
      <c r="AG316" s="1">
        <v>0.2847</v>
      </c>
      <c r="AH316" s="1">
        <v>6.519</v>
      </c>
      <c r="AI316" s="1">
        <f t="shared" si="6"/>
        <v>8.049679749</v>
      </c>
      <c r="AJ316" s="1">
        <f t="shared" si="7"/>
        <v>1.025579865</v>
      </c>
      <c r="AK316" s="1">
        <f t="shared" si="8"/>
        <v>0.02557986453</v>
      </c>
      <c r="AL316" s="1">
        <f t="shared" si="9"/>
        <v>0.9404427628</v>
      </c>
      <c r="AM316" s="1">
        <f t="shared" si="10"/>
        <v>0.05955723715</v>
      </c>
      <c r="AO316" s="1">
        <f t="shared" si="11"/>
        <v>0.09810298116</v>
      </c>
      <c r="AP316" s="1">
        <f t="shared" si="12"/>
        <v>0.02352</v>
      </c>
      <c r="AQ316" s="1">
        <f t="shared" si="13"/>
        <v>0.00096</v>
      </c>
      <c r="AR316" s="1">
        <v>0.096</v>
      </c>
      <c r="AT316" s="1">
        <f t="shared" si="14"/>
        <v>0.7742900085</v>
      </c>
      <c r="AU316" s="1">
        <f t="shared" si="15"/>
        <v>-1.548580017</v>
      </c>
      <c r="AV316" s="1">
        <f t="shared" si="16"/>
        <v>0.03728111235</v>
      </c>
      <c r="AW316" s="1">
        <f t="shared" si="17"/>
        <v>0.728797621</v>
      </c>
      <c r="AX316" s="1">
        <f t="shared" si="21"/>
        <v>84.26396119</v>
      </c>
      <c r="AY316" s="1" t="str">
        <f t="shared" si="18"/>
        <v>MERGULHO</v>
      </c>
      <c r="AZ316" s="1" t="str">
        <f t="shared" si="19"/>
        <v>3</v>
      </c>
      <c r="BA316" s="1">
        <f t="shared" si="20"/>
        <v>1.3653</v>
      </c>
    </row>
    <row r="317" ht="15.75" customHeight="1">
      <c r="A317" s="1">
        <v>5598.7569</v>
      </c>
      <c r="B317" s="1">
        <v>121.0369</v>
      </c>
      <c r="C317" s="1">
        <v>80.9586</v>
      </c>
      <c r="D317" s="1">
        <v>83.7528</v>
      </c>
      <c r="E317" s="1">
        <v>107.7697</v>
      </c>
      <c r="F317" s="1">
        <v>106.89</v>
      </c>
      <c r="G317" s="1">
        <v>104.3315</v>
      </c>
      <c r="H317" s="1">
        <v>96.7248</v>
      </c>
      <c r="I317" s="1">
        <f t="shared" si="1"/>
        <v>121.0763372</v>
      </c>
      <c r="J317" s="1">
        <f t="shared" si="2"/>
        <v>0.7148171874</v>
      </c>
      <c r="K317" s="1">
        <f t="shared" si="3"/>
        <v>0.8153912403</v>
      </c>
      <c r="L317" s="1">
        <f t="shared" si="4"/>
        <v>84.3864</v>
      </c>
      <c r="M317" s="1">
        <v>78.402</v>
      </c>
      <c r="N317" s="1">
        <v>69.7818</v>
      </c>
      <c r="O317" s="1">
        <v>72.3863</v>
      </c>
      <c r="P317" s="1">
        <v>71.4423</v>
      </c>
      <c r="Q317" s="1">
        <v>74.659</v>
      </c>
      <c r="R317" s="1">
        <v>2.6221</v>
      </c>
      <c r="S317" s="1">
        <v>0.125</v>
      </c>
      <c r="T317" s="1">
        <v>55.5989</v>
      </c>
      <c r="U317" s="1">
        <v>-999.0</v>
      </c>
      <c r="V317" s="1">
        <v>5158.6206</v>
      </c>
      <c r="X317" s="13">
        <v>78.402</v>
      </c>
      <c r="Y317" s="1">
        <v>3047.3635</v>
      </c>
      <c r="Z317" s="1">
        <v>-999.0</v>
      </c>
      <c r="AA317" s="1">
        <v>-999.0</v>
      </c>
      <c r="AB317" s="1">
        <f t="shared" si="5"/>
        <v>-2206.838367</v>
      </c>
      <c r="AC317" s="1">
        <v>213.2901</v>
      </c>
      <c r="AD317" s="1">
        <v>0.214</v>
      </c>
      <c r="AE317" s="1">
        <v>0.214</v>
      </c>
      <c r="AF317" s="1">
        <v>0.2514</v>
      </c>
      <c r="AG317" s="1">
        <v>0.2514</v>
      </c>
      <c r="AH317" s="1">
        <v>-999.0</v>
      </c>
      <c r="AI317" s="1" t="str">
        <f t="shared" si="6"/>
        <v>#NUM!</v>
      </c>
      <c r="AJ317" s="1">
        <f t="shared" si="7"/>
        <v>1.078642706</v>
      </c>
      <c r="AK317" s="1">
        <f t="shared" si="8"/>
        <v>0.0786427059</v>
      </c>
      <c r="AL317" s="1">
        <f t="shared" si="9"/>
        <v>0.8831191149</v>
      </c>
      <c r="AM317" s="1">
        <f t="shared" si="10"/>
        <v>0.1168808851</v>
      </c>
      <c r="AO317" s="1">
        <f t="shared" si="11"/>
        <v>-97554.6996</v>
      </c>
      <c r="AP317" s="1">
        <f t="shared" si="12"/>
        <v>-213.786</v>
      </c>
      <c r="AQ317" s="1">
        <f t="shared" si="13"/>
        <v>-9.99</v>
      </c>
      <c r="AR317" s="1">
        <v>-999.0</v>
      </c>
      <c r="AT317" s="1">
        <f t="shared" si="14"/>
        <v>0.8029464539</v>
      </c>
      <c r="AU317" s="1">
        <f t="shared" si="15"/>
        <v>-1.605892908</v>
      </c>
      <c r="AV317" s="1">
        <f t="shared" si="16"/>
        <v>0.09997202038</v>
      </c>
      <c r="AW317" s="1">
        <f t="shared" si="17"/>
        <v>0.7718702959</v>
      </c>
      <c r="AX317" s="1">
        <f t="shared" si="21"/>
        <v>31.51314801</v>
      </c>
      <c r="AY317" s="1" t="str">
        <f t="shared" si="18"/>
        <v>MERGULHO</v>
      </c>
      <c r="AZ317" s="1" t="str">
        <f t="shared" si="19"/>
        <v>3</v>
      </c>
      <c r="BA317" s="1">
        <f t="shared" si="20"/>
        <v>1.37355</v>
      </c>
    </row>
    <row r="318" ht="15.75" customHeight="1">
      <c r="A318" s="1">
        <v>5598.8331</v>
      </c>
      <c r="B318" s="1">
        <v>101.7212</v>
      </c>
      <c r="C318" s="1">
        <v>71.2117</v>
      </c>
      <c r="D318" s="1">
        <v>77.3126</v>
      </c>
      <c r="E318" s="1">
        <v>104.3372</v>
      </c>
      <c r="F318" s="1">
        <v>103.3751</v>
      </c>
      <c r="G318" s="1">
        <v>96.6375</v>
      </c>
      <c r="H318" s="1">
        <v>82.0023</v>
      </c>
      <c r="I318" s="1">
        <f t="shared" si="1"/>
        <v>101.7628852</v>
      </c>
      <c r="J318" s="1">
        <f t="shared" si="2"/>
        <v>0.6621024901</v>
      </c>
      <c r="K318" s="1">
        <f t="shared" si="3"/>
        <v>0.8486610054</v>
      </c>
      <c r="L318" s="1">
        <f t="shared" si="4"/>
        <v>77.55776667</v>
      </c>
      <c r="M318" s="1">
        <v>78.3561</v>
      </c>
      <c r="N318" s="1">
        <v>67.2028</v>
      </c>
      <c r="O318" s="1">
        <v>69.5422</v>
      </c>
      <c r="P318" s="1">
        <v>68.0819</v>
      </c>
      <c r="Q318" s="1">
        <v>73.6447</v>
      </c>
      <c r="R318" s="1">
        <v>2.6221</v>
      </c>
      <c r="S318" s="1">
        <v>0.125</v>
      </c>
      <c r="T318" s="1">
        <v>55.5989</v>
      </c>
      <c r="U318" s="1">
        <v>-999.0</v>
      </c>
      <c r="V318" s="1">
        <v>5158.6206</v>
      </c>
      <c r="X318" s="13">
        <v>78.3561</v>
      </c>
      <c r="Y318" s="1">
        <v>3047.3635</v>
      </c>
      <c r="Z318" s="1">
        <v>-999.0</v>
      </c>
      <c r="AA318" s="1">
        <v>-999.0</v>
      </c>
      <c r="AB318" s="1">
        <f t="shared" si="5"/>
        <v>-2206.838367</v>
      </c>
      <c r="AC318" s="1">
        <v>213.2901</v>
      </c>
      <c r="AD318" s="1">
        <v>0.214</v>
      </c>
      <c r="AE318" s="1">
        <v>0.214</v>
      </c>
      <c r="AF318" s="1">
        <v>0.2514</v>
      </c>
      <c r="AG318" s="1">
        <v>0.2514</v>
      </c>
      <c r="AH318" s="1">
        <v>-999.0</v>
      </c>
      <c r="AI318" s="1" t="str">
        <f t="shared" si="6"/>
        <v>#NUM!</v>
      </c>
      <c r="AJ318" s="1">
        <f t="shared" si="7"/>
        <v>1.178473043</v>
      </c>
      <c r="AK318" s="1">
        <f t="shared" si="8"/>
        <v>0.1784730428</v>
      </c>
      <c r="AL318" s="1">
        <f t="shared" si="9"/>
        <v>1.016259148</v>
      </c>
      <c r="AM318" s="1">
        <f t="shared" si="10"/>
        <v>0.01625914755</v>
      </c>
      <c r="AO318" s="1">
        <f t="shared" si="11"/>
        <v>-87420.16411</v>
      </c>
      <c r="AP318" s="1">
        <f t="shared" si="12"/>
        <v>-213.786</v>
      </c>
      <c r="AQ318" s="1">
        <f t="shared" si="13"/>
        <v>-9.99</v>
      </c>
      <c r="AR318" s="1">
        <v>-999.0</v>
      </c>
      <c r="AT318" s="1">
        <f t="shared" si="14"/>
        <v>0.5303241077</v>
      </c>
      <c r="AU318" s="1">
        <f t="shared" si="15"/>
        <v>-1.060648215</v>
      </c>
      <c r="AV318" s="1">
        <f t="shared" si="16"/>
        <v>0.2321348973</v>
      </c>
      <c r="AW318" s="1">
        <f t="shared" si="17"/>
        <v>0.8980809075</v>
      </c>
      <c r="AX318" s="1">
        <f t="shared" si="21"/>
        <v>13.76618936</v>
      </c>
      <c r="AY318" s="1" t="str">
        <f t="shared" si="18"/>
        <v>SUB-VERTICAL</v>
      </c>
      <c r="AZ318" s="1" t="str">
        <f t="shared" si="19"/>
        <v>1</v>
      </c>
      <c r="BA318" s="1">
        <f t="shared" si="20"/>
        <v>1.37355</v>
      </c>
    </row>
    <row r="319" ht="15.75" customHeight="1">
      <c r="A319" s="1">
        <v>5598.9093</v>
      </c>
      <c r="B319" s="1">
        <v>74.1885</v>
      </c>
      <c r="C319" s="1">
        <v>63.4985</v>
      </c>
      <c r="D319" s="1">
        <v>70.4055</v>
      </c>
      <c r="E319" s="1">
        <v>89.7252</v>
      </c>
      <c r="F319" s="1">
        <v>88.879</v>
      </c>
      <c r="G319" s="1">
        <v>85.2866</v>
      </c>
      <c r="H319" s="1">
        <v>71.752</v>
      </c>
      <c r="I319" s="1">
        <f t="shared" si="1"/>
        <v>74.23318868</v>
      </c>
      <c r="J319" s="1">
        <f t="shared" si="2"/>
        <v>0.584332896</v>
      </c>
      <c r="K319" s="1">
        <f t="shared" si="3"/>
        <v>0.8909169829</v>
      </c>
      <c r="L319" s="1">
        <f t="shared" si="4"/>
        <v>68.98406667</v>
      </c>
      <c r="M319" s="1">
        <v>74.7087</v>
      </c>
      <c r="N319" s="1">
        <v>64.2882</v>
      </c>
      <c r="O319" s="1">
        <v>66.815</v>
      </c>
      <c r="P319" s="1">
        <v>64.3629</v>
      </c>
      <c r="Q319" s="1">
        <v>70.8413</v>
      </c>
      <c r="R319" s="1">
        <v>2.6097</v>
      </c>
      <c r="S319" s="1">
        <v>0.1284</v>
      </c>
      <c r="T319" s="1">
        <v>56.6268</v>
      </c>
      <c r="U319" s="1">
        <v>6.5739</v>
      </c>
      <c r="V319" s="1">
        <v>5061.6826</v>
      </c>
      <c r="X319" s="13">
        <v>74.7087</v>
      </c>
      <c r="Y319" s="1">
        <v>3065.8779</v>
      </c>
      <c r="Z319" s="1">
        <v>0.095</v>
      </c>
      <c r="AA319" s="1">
        <v>0.19</v>
      </c>
      <c r="AB319" s="1">
        <f t="shared" si="5"/>
        <v>-1170.742835</v>
      </c>
      <c r="AC319" s="1">
        <v>-999.0</v>
      </c>
      <c r="AD319" s="1">
        <v>0.22</v>
      </c>
      <c r="AE319" s="1">
        <v>0.22</v>
      </c>
      <c r="AF319" s="1">
        <v>0.2494</v>
      </c>
      <c r="AG319" s="1">
        <v>0.2494</v>
      </c>
      <c r="AH319" s="1">
        <v>6.5739</v>
      </c>
      <c r="AI319" s="1">
        <f t="shared" si="6"/>
        <v>8.125049047</v>
      </c>
      <c r="AJ319" s="1">
        <f t="shared" si="7"/>
        <v>1.188630282</v>
      </c>
      <c r="AK319" s="1">
        <f t="shared" si="8"/>
        <v>0.1886302821</v>
      </c>
      <c r="AL319" s="1">
        <f t="shared" si="9"/>
        <v>1.198015865</v>
      </c>
      <c r="AM319" s="1">
        <f t="shared" si="10"/>
        <v>0.198015865</v>
      </c>
      <c r="AO319" s="1">
        <f t="shared" si="11"/>
        <v>0.07591033532</v>
      </c>
      <c r="AP319" s="1">
        <f t="shared" si="12"/>
        <v>0.0209</v>
      </c>
      <c r="AQ319" s="1">
        <f t="shared" si="13"/>
        <v>0.00095</v>
      </c>
      <c r="AR319" s="1">
        <v>0.095</v>
      </c>
      <c r="AT319" s="1">
        <f t="shared" si="14"/>
        <v>0.090444861</v>
      </c>
      <c r="AU319" s="1">
        <f t="shared" si="15"/>
        <v>-0.180889722</v>
      </c>
      <c r="AV319" s="1">
        <f t="shared" si="16"/>
        <v>0.2144690917</v>
      </c>
      <c r="AW319" s="1">
        <f t="shared" si="17"/>
        <v>0.9873076709</v>
      </c>
      <c r="AX319" s="1">
        <f t="shared" si="21"/>
        <v>14.86259296</v>
      </c>
      <c r="AY319" s="1" t="str">
        <f t="shared" si="18"/>
        <v>SUB-VERTICAL</v>
      </c>
      <c r="AZ319" s="1" t="str">
        <f t="shared" si="19"/>
        <v>1</v>
      </c>
      <c r="BA319" s="1">
        <f t="shared" si="20"/>
        <v>1.36905</v>
      </c>
    </row>
    <row r="320" ht="15.75" customHeight="1">
      <c r="A320" s="1">
        <v>5598.9855</v>
      </c>
      <c r="B320" s="1">
        <v>59.5128</v>
      </c>
      <c r="C320" s="1">
        <v>60.0275</v>
      </c>
      <c r="D320" s="1">
        <v>65.7535</v>
      </c>
      <c r="E320" s="1">
        <v>76.6436</v>
      </c>
      <c r="F320" s="1">
        <v>75.9324</v>
      </c>
      <c r="G320" s="1">
        <v>75.5399</v>
      </c>
      <c r="H320" s="1">
        <v>67.6928</v>
      </c>
      <c r="I320" s="1">
        <f t="shared" si="1"/>
        <v>59.55979857</v>
      </c>
      <c r="J320" s="1">
        <f t="shared" si="2"/>
        <v>0.5175543231</v>
      </c>
      <c r="K320" s="1">
        <f t="shared" si="3"/>
        <v>0.9436213786</v>
      </c>
      <c r="L320" s="1">
        <f t="shared" si="4"/>
        <v>63.8528</v>
      </c>
      <c r="M320" s="1">
        <v>69.4045</v>
      </c>
      <c r="N320" s="1">
        <v>62.7697</v>
      </c>
      <c r="O320" s="1">
        <v>65.6488</v>
      </c>
      <c r="P320" s="1">
        <v>62.404</v>
      </c>
      <c r="Q320" s="1">
        <v>68.7042</v>
      </c>
      <c r="R320" s="1">
        <v>2.6097</v>
      </c>
      <c r="S320" s="1">
        <v>0.1284</v>
      </c>
      <c r="T320" s="1">
        <v>56.6268</v>
      </c>
      <c r="U320" s="1">
        <v>6.5739</v>
      </c>
      <c r="V320" s="1">
        <v>5061.6826</v>
      </c>
      <c r="X320" s="13">
        <v>69.4045</v>
      </c>
      <c r="Y320" s="1">
        <v>3065.8779</v>
      </c>
      <c r="Z320" s="1">
        <v>0.095</v>
      </c>
      <c r="AA320" s="1">
        <v>0.19</v>
      </c>
      <c r="AB320" s="1">
        <f t="shared" si="5"/>
        <v>-1170.742835</v>
      </c>
      <c r="AC320" s="1">
        <v>-999.0</v>
      </c>
      <c r="AD320" s="1">
        <v>0.22</v>
      </c>
      <c r="AE320" s="1">
        <v>0.22</v>
      </c>
      <c r="AF320" s="1">
        <v>0.2494</v>
      </c>
      <c r="AG320" s="1">
        <v>0.2494</v>
      </c>
      <c r="AH320" s="1">
        <v>6.5739</v>
      </c>
      <c r="AI320" s="1">
        <f t="shared" si="6"/>
        <v>8.125049047</v>
      </c>
      <c r="AJ320" s="1">
        <f t="shared" si="7"/>
        <v>1.115922225</v>
      </c>
      <c r="AK320" s="1">
        <f t="shared" si="8"/>
        <v>0.1159222251</v>
      </c>
      <c r="AL320" s="1">
        <f t="shared" si="9"/>
        <v>1.275900311</v>
      </c>
      <c r="AM320" s="1">
        <f t="shared" si="10"/>
        <v>0.2759003105</v>
      </c>
      <c r="AO320" s="1">
        <f t="shared" si="11"/>
        <v>0.06711031432</v>
      </c>
      <c r="AP320" s="1">
        <f t="shared" si="12"/>
        <v>0.0209</v>
      </c>
      <c r="AQ320" s="1">
        <f t="shared" si="13"/>
        <v>0.00095</v>
      </c>
      <c r="AR320" s="1">
        <v>0.095</v>
      </c>
      <c r="AT320" s="1">
        <f t="shared" si="14"/>
        <v>-0.3257712905</v>
      </c>
      <c r="AU320" s="1">
        <f t="shared" si="15"/>
        <v>0.6515425809</v>
      </c>
      <c r="AV320" s="1">
        <f t="shared" si="16"/>
        <v>0.1149268031</v>
      </c>
      <c r="AW320" s="1">
        <f t="shared" si="17"/>
        <v>1.014941028</v>
      </c>
      <c r="AX320" s="1">
        <f t="shared" si="21"/>
        <v>27.44160724</v>
      </c>
      <c r="AY320" s="1" t="str">
        <f t="shared" si="18"/>
        <v>SUB-VERTICAL</v>
      </c>
      <c r="AZ320" s="1" t="str">
        <f t="shared" si="19"/>
        <v>1</v>
      </c>
      <c r="BA320" s="1">
        <f t="shared" si="20"/>
        <v>1.36905</v>
      </c>
    </row>
    <row r="321" ht="15.75" customHeight="1">
      <c r="A321" s="1">
        <v>5599.0617</v>
      </c>
      <c r="B321" s="1">
        <v>55.8612</v>
      </c>
      <c r="C321" s="1">
        <v>61.2227</v>
      </c>
      <c r="D321" s="1">
        <v>65.641</v>
      </c>
      <c r="E321" s="1">
        <v>70.9598</v>
      </c>
      <c r="F321" s="1">
        <v>70.2836</v>
      </c>
      <c r="G321" s="1">
        <v>69.7775</v>
      </c>
      <c r="H321" s="1">
        <v>65.4185</v>
      </c>
      <c r="I321" s="1">
        <f t="shared" si="1"/>
        <v>55.90848224</v>
      </c>
      <c r="J321" s="1">
        <f t="shared" si="2"/>
        <v>0.4780737965</v>
      </c>
      <c r="K321" s="1">
        <f t="shared" si="3"/>
        <v>0.9075407876</v>
      </c>
      <c r="L321" s="1">
        <f t="shared" si="4"/>
        <v>62.96083333</v>
      </c>
      <c r="M321" s="1">
        <v>65.9086</v>
      </c>
      <c r="N321" s="1">
        <v>63.3878</v>
      </c>
      <c r="O321" s="1">
        <v>65.7437</v>
      </c>
      <c r="P321" s="1">
        <v>61.8508</v>
      </c>
      <c r="Q321" s="1">
        <v>67.6435</v>
      </c>
      <c r="R321" s="1">
        <v>2.5978</v>
      </c>
      <c r="S321" s="1">
        <v>0.1223</v>
      </c>
      <c r="T321" s="1">
        <v>53.1935</v>
      </c>
      <c r="U321" s="1">
        <v>-999.0</v>
      </c>
      <c r="V321" s="1">
        <v>5235.3472</v>
      </c>
      <c r="X321" s="13">
        <v>65.9086</v>
      </c>
      <c r="Y321" s="1">
        <v>3046.4319</v>
      </c>
      <c r="Z321" s="1">
        <v>-999.0</v>
      </c>
      <c r="AA321" s="1">
        <v>-999.0</v>
      </c>
      <c r="AB321" s="1">
        <f t="shared" si="5"/>
        <v>-2192.847031</v>
      </c>
      <c r="AC321" s="1">
        <v>217.2054</v>
      </c>
      <c r="AD321" s="1">
        <v>0.2588</v>
      </c>
      <c r="AE321" s="1">
        <v>0.2588</v>
      </c>
      <c r="AF321" s="1">
        <v>0.2702</v>
      </c>
      <c r="AG321" s="1">
        <v>0.2702</v>
      </c>
      <c r="AH321" s="1">
        <v>-999.0</v>
      </c>
      <c r="AI321" s="1" t="str">
        <f t="shared" si="6"/>
        <v>#NUM!</v>
      </c>
      <c r="AJ321" s="1">
        <f t="shared" si="7"/>
        <v>1.066632527</v>
      </c>
      <c r="AK321" s="1">
        <f t="shared" si="8"/>
        <v>0.0666325275</v>
      </c>
      <c r="AL321" s="1">
        <f t="shared" si="9"/>
        <v>1.258182782</v>
      </c>
      <c r="AM321" s="1">
        <f t="shared" si="10"/>
        <v>0.2581827816</v>
      </c>
      <c r="AO321" s="1">
        <f t="shared" si="11"/>
        <v>-61567.27815</v>
      </c>
      <c r="AP321" s="1">
        <f t="shared" si="12"/>
        <v>-258.5412</v>
      </c>
      <c r="AQ321" s="1">
        <f t="shared" si="13"/>
        <v>-9.99</v>
      </c>
      <c r="AR321" s="1">
        <v>-999.0</v>
      </c>
      <c r="AT321" s="1">
        <f t="shared" si="14"/>
        <v>-0.4485930849</v>
      </c>
      <c r="AU321" s="1">
        <f t="shared" si="15"/>
        <v>0.8971861698</v>
      </c>
      <c r="AV321" s="1">
        <f t="shared" si="16"/>
        <v>0.07174877347</v>
      </c>
      <c r="AW321" s="1">
        <f t="shared" si="17"/>
        <v>1.034011786</v>
      </c>
      <c r="AX321" s="1">
        <f t="shared" si="21"/>
        <v>43.83880856</v>
      </c>
      <c r="AY321" s="1" t="str">
        <f t="shared" si="18"/>
        <v>MERGULHO</v>
      </c>
      <c r="AZ321" s="1" t="str">
        <f t="shared" si="19"/>
        <v>3</v>
      </c>
      <c r="BA321" s="1">
        <f t="shared" si="20"/>
        <v>1.36005</v>
      </c>
    </row>
    <row r="322" ht="15.75" customHeight="1">
      <c r="A322" s="1">
        <v>5599.1379</v>
      </c>
      <c r="B322" s="1">
        <v>59.4404</v>
      </c>
      <c r="C322" s="1">
        <v>63.4462</v>
      </c>
      <c r="D322" s="1">
        <v>64.7703</v>
      </c>
      <c r="E322" s="1">
        <v>65.216</v>
      </c>
      <c r="F322" s="1">
        <v>64.5743</v>
      </c>
      <c r="G322" s="1">
        <v>64.5461</v>
      </c>
      <c r="H322" s="1">
        <v>63.4312</v>
      </c>
      <c r="I322" s="1">
        <f t="shared" si="1"/>
        <v>59.48753782</v>
      </c>
      <c r="J322" s="1">
        <f t="shared" si="2"/>
        <v>0.442231365</v>
      </c>
      <c r="K322" s="1">
        <f t="shared" si="3"/>
        <v>0.9413861865</v>
      </c>
      <c r="L322" s="1">
        <f t="shared" si="4"/>
        <v>63.69745</v>
      </c>
      <c r="M322" s="1">
        <v>62.5355</v>
      </c>
      <c r="N322" s="1">
        <v>64.9962</v>
      </c>
      <c r="O322" s="1">
        <v>66.9961</v>
      </c>
      <c r="P322" s="1">
        <v>62.1104</v>
      </c>
      <c r="Q322" s="1">
        <v>66.333</v>
      </c>
      <c r="R322" s="1">
        <v>2.5978</v>
      </c>
      <c r="S322" s="1">
        <v>0.1223</v>
      </c>
      <c r="T322" s="1">
        <v>53.1935</v>
      </c>
      <c r="U322" s="1">
        <v>-999.0</v>
      </c>
      <c r="V322" s="1">
        <v>5235.3472</v>
      </c>
      <c r="X322" s="13">
        <v>62.5355</v>
      </c>
      <c r="Y322" s="1">
        <v>3046.4319</v>
      </c>
      <c r="Z322" s="1">
        <v>-999.0</v>
      </c>
      <c r="AA322" s="1">
        <v>-999.0</v>
      </c>
      <c r="AB322" s="1">
        <f t="shared" si="5"/>
        <v>-2192.847031</v>
      </c>
      <c r="AC322" s="1">
        <v>217.2054</v>
      </c>
      <c r="AD322" s="1">
        <v>0.2588</v>
      </c>
      <c r="AE322" s="1">
        <v>0.2588</v>
      </c>
      <c r="AF322" s="1">
        <v>0.2702</v>
      </c>
      <c r="AG322" s="1">
        <v>0.2702</v>
      </c>
      <c r="AH322" s="1">
        <v>-999.0</v>
      </c>
      <c r="AI322" s="1" t="str">
        <f t="shared" si="6"/>
        <v>#NUM!</v>
      </c>
      <c r="AJ322" s="1">
        <f t="shared" si="7"/>
        <v>1.017576524</v>
      </c>
      <c r="AK322" s="1">
        <f t="shared" si="8"/>
        <v>0.01757652386</v>
      </c>
      <c r="AL322" s="1">
        <f t="shared" si="9"/>
        <v>1.086370549</v>
      </c>
      <c r="AM322" s="1">
        <f t="shared" si="10"/>
        <v>0.08637054932</v>
      </c>
      <c r="AO322" s="1">
        <f t="shared" si="11"/>
        <v>-62698.2285</v>
      </c>
      <c r="AP322" s="1">
        <f t="shared" si="12"/>
        <v>-258.5412</v>
      </c>
      <c r="AQ322" s="1">
        <f t="shared" si="13"/>
        <v>-9.99</v>
      </c>
      <c r="AR322" s="1">
        <v>-999.0</v>
      </c>
      <c r="AT322" s="1">
        <f t="shared" si="14"/>
        <v>-0.2327424562</v>
      </c>
      <c r="AU322" s="1">
        <f t="shared" si="15"/>
        <v>0.4654849124</v>
      </c>
      <c r="AV322" s="1">
        <f t="shared" si="16"/>
        <v>0.01786088226</v>
      </c>
      <c r="AW322" s="1">
        <f t="shared" si="17"/>
        <v>1.045747203</v>
      </c>
      <c r="AX322" s="1">
        <f t="shared" si="21"/>
        <v>175.8218785</v>
      </c>
      <c r="AY322" s="1" t="str">
        <f t="shared" si="18"/>
        <v>MERGULHO</v>
      </c>
      <c r="AZ322" s="1" t="str">
        <f t="shared" si="19"/>
        <v>3</v>
      </c>
      <c r="BA322" s="1">
        <f t="shared" si="20"/>
        <v>1.36005</v>
      </c>
    </row>
    <row r="323" ht="15.75" customHeight="1">
      <c r="A323" s="1">
        <v>5599.2141</v>
      </c>
      <c r="B323" s="1">
        <v>67.3041</v>
      </c>
      <c r="C323" s="1">
        <v>69.9786</v>
      </c>
      <c r="D323" s="1">
        <v>69.3787</v>
      </c>
      <c r="E323" s="1">
        <v>63.7608</v>
      </c>
      <c r="F323" s="1">
        <v>63.1181</v>
      </c>
      <c r="G323" s="1">
        <v>60.9318</v>
      </c>
      <c r="H323" s="1">
        <v>65.4431</v>
      </c>
      <c r="I323" s="1">
        <f t="shared" si="1"/>
        <v>67.34950995</v>
      </c>
      <c r="J323" s="1">
        <f t="shared" si="2"/>
        <v>0.417468338</v>
      </c>
      <c r="K323" s="1">
        <f t="shared" si="3"/>
        <v>0.9291273488</v>
      </c>
      <c r="L323" s="1">
        <f t="shared" si="4"/>
        <v>67.07668333</v>
      </c>
      <c r="M323" s="1">
        <v>62.2472</v>
      </c>
      <c r="N323" s="1">
        <v>66.4236</v>
      </c>
      <c r="O323" s="1">
        <v>67.1279</v>
      </c>
      <c r="P323" s="1">
        <v>63.783</v>
      </c>
      <c r="Q323" s="1">
        <v>64.0006</v>
      </c>
      <c r="R323" s="1">
        <v>2.5887</v>
      </c>
      <c r="S323" s="1">
        <v>0.1172</v>
      </c>
      <c r="T323" s="1">
        <v>49.0501</v>
      </c>
      <c r="U323" s="1">
        <v>6.7491</v>
      </c>
      <c r="V323" s="1">
        <v>5471.5474</v>
      </c>
      <c r="X323" s="13">
        <v>62.2472</v>
      </c>
      <c r="Y323" s="1">
        <v>3012.469</v>
      </c>
      <c r="Z323" s="1">
        <v>0.0919</v>
      </c>
      <c r="AA323" s="1">
        <v>0.0473</v>
      </c>
      <c r="AB323" s="1">
        <f t="shared" si="5"/>
        <v>-1146.085992</v>
      </c>
      <c r="AC323" s="1">
        <v>223.6227</v>
      </c>
      <c r="AD323" s="1">
        <v>0.282</v>
      </c>
      <c r="AE323" s="1">
        <v>0.282</v>
      </c>
      <c r="AF323" s="1">
        <v>0.283</v>
      </c>
      <c r="AG323" s="1">
        <v>0.2812</v>
      </c>
      <c r="AH323" s="1">
        <v>6.7491</v>
      </c>
      <c r="AI323" s="1">
        <f t="shared" si="6"/>
        <v>8.368530337</v>
      </c>
      <c r="AJ323" s="1">
        <f t="shared" si="7"/>
        <v>0.9310653071</v>
      </c>
      <c r="AK323" s="1">
        <f t="shared" si="8"/>
        <v>0.06893469289</v>
      </c>
      <c r="AL323" s="1">
        <f t="shared" si="9"/>
        <v>0.9378046805</v>
      </c>
      <c r="AM323" s="1">
        <f t="shared" si="10"/>
        <v>0.06219531945</v>
      </c>
      <c r="AO323" s="1">
        <f t="shared" si="11"/>
        <v>0.06179160258</v>
      </c>
      <c r="AP323" s="1">
        <f t="shared" si="12"/>
        <v>0.0259158</v>
      </c>
      <c r="AQ323" s="1">
        <f t="shared" si="13"/>
        <v>0.000919</v>
      </c>
      <c r="AR323" s="1">
        <v>0.0919</v>
      </c>
      <c r="AT323" s="1">
        <f t="shared" si="14"/>
        <v>0.09916190208</v>
      </c>
      <c r="AU323" s="1">
        <f t="shared" si="15"/>
        <v>-0.1983238042</v>
      </c>
      <c r="AV323" s="1">
        <f t="shared" si="16"/>
        <v>-0.03617546039</v>
      </c>
      <c r="AW323" s="1">
        <f t="shared" si="17"/>
        <v>0.9779579513</v>
      </c>
      <c r="AX323" s="1">
        <f t="shared" si="21"/>
        <v>-86.8370222</v>
      </c>
      <c r="AY323" s="1" t="str">
        <f t="shared" si="18"/>
        <v>SUB-HORIZONTAL</v>
      </c>
      <c r="AZ323" s="1" t="str">
        <f t="shared" si="19"/>
        <v>2</v>
      </c>
      <c r="BA323" s="1">
        <f t="shared" si="20"/>
        <v>1.35295</v>
      </c>
    </row>
    <row r="324" ht="15.75" customHeight="1">
      <c r="A324" s="1">
        <v>5599.2903</v>
      </c>
      <c r="B324" s="1">
        <v>74.0865</v>
      </c>
      <c r="C324" s="1">
        <v>72.9905</v>
      </c>
      <c r="D324" s="1">
        <v>70.294</v>
      </c>
      <c r="E324" s="1">
        <v>61.6764</v>
      </c>
      <c r="F324" s="1">
        <v>61.0404</v>
      </c>
      <c r="G324" s="1">
        <v>58.0104</v>
      </c>
      <c r="H324" s="1">
        <v>65.3597</v>
      </c>
      <c r="I324" s="1">
        <f t="shared" si="1"/>
        <v>74.13112353</v>
      </c>
      <c r="J324" s="1">
        <f t="shared" si="2"/>
        <v>0.3974526482</v>
      </c>
      <c r="K324" s="1">
        <f t="shared" si="3"/>
        <v>0.9504654966</v>
      </c>
      <c r="L324" s="1">
        <f t="shared" si="4"/>
        <v>68.59341667</v>
      </c>
      <c r="M324" s="1">
        <v>63.7735</v>
      </c>
      <c r="N324" s="1">
        <v>65.6055</v>
      </c>
      <c r="O324" s="1">
        <v>64.8105</v>
      </c>
      <c r="P324" s="1">
        <v>64.1713</v>
      </c>
      <c r="Q324" s="1">
        <v>60.6214</v>
      </c>
      <c r="R324" s="1">
        <v>2.5887</v>
      </c>
      <c r="S324" s="1">
        <v>0.1172</v>
      </c>
      <c r="T324" s="1">
        <v>49.0501</v>
      </c>
      <c r="U324" s="1">
        <v>6.7491</v>
      </c>
      <c r="V324" s="1">
        <v>5471.5474</v>
      </c>
      <c r="X324" s="13">
        <v>63.7735</v>
      </c>
      <c r="Y324" s="1">
        <v>3012.469</v>
      </c>
      <c r="Z324" s="1">
        <v>0.0919</v>
      </c>
      <c r="AA324" s="1">
        <v>0.0473</v>
      </c>
      <c r="AB324" s="1">
        <f t="shared" si="5"/>
        <v>-1146.085992</v>
      </c>
      <c r="AC324" s="1">
        <v>223.6227</v>
      </c>
      <c r="AD324" s="1">
        <v>0.282</v>
      </c>
      <c r="AE324" s="1">
        <v>0.282</v>
      </c>
      <c r="AF324" s="1">
        <v>0.283</v>
      </c>
      <c r="AG324" s="1">
        <v>0.2812</v>
      </c>
      <c r="AH324" s="1">
        <v>6.7491</v>
      </c>
      <c r="AI324" s="1">
        <f t="shared" si="6"/>
        <v>8.368530337</v>
      </c>
      <c r="AJ324" s="1">
        <f t="shared" si="7"/>
        <v>0.8875560934</v>
      </c>
      <c r="AK324" s="1">
        <f t="shared" si="8"/>
        <v>0.1124439066</v>
      </c>
      <c r="AL324" s="1">
        <f t="shared" si="9"/>
        <v>0.8239071896</v>
      </c>
      <c r="AM324" s="1">
        <f t="shared" si="10"/>
        <v>0.1760928104</v>
      </c>
      <c r="AO324" s="1">
        <f t="shared" si="11"/>
        <v>0.06339313841</v>
      </c>
      <c r="AP324" s="1">
        <f t="shared" si="12"/>
        <v>0.0259158</v>
      </c>
      <c r="AQ324" s="1">
        <f t="shared" si="13"/>
        <v>0.000919</v>
      </c>
      <c r="AR324" s="1">
        <v>0.0919</v>
      </c>
      <c r="AT324" s="1">
        <f t="shared" si="14"/>
        <v>0.3571628602</v>
      </c>
      <c r="AU324" s="1">
        <f t="shared" si="15"/>
        <v>-0.7143257204</v>
      </c>
      <c r="AV324" s="1">
        <f t="shared" si="16"/>
        <v>-0.06838323763</v>
      </c>
      <c r="AW324" s="1">
        <f t="shared" si="17"/>
        <v>0.9275042572</v>
      </c>
      <c r="AX324" s="1">
        <f t="shared" si="21"/>
        <v>-45.98917093</v>
      </c>
      <c r="AY324" s="1" t="str">
        <f t="shared" si="18"/>
        <v>SUB-HORIZONTAL</v>
      </c>
      <c r="AZ324" s="1" t="str">
        <f t="shared" si="19"/>
        <v>2</v>
      </c>
      <c r="BA324" s="1">
        <f t="shared" si="20"/>
        <v>1.35295</v>
      </c>
    </row>
    <row r="325" ht="15.75" customHeight="1">
      <c r="A325" s="1">
        <v>5599.3665</v>
      </c>
      <c r="B325" s="1">
        <v>74.6474</v>
      </c>
      <c r="C325" s="1">
        <v>69.6608</v>
      </c>
      <c r="D325" s="1">
        <v>68.6625</v>
      </c>
      <c r="E325" s="1">
        <v>58.3329</v>
      </c>
      <c r="F325" s="1">
        <v>57.5716</v>
      </c>
      <c r="G325" s="1">
        <v>53.8542</v>
      </c>
      <c r="H325" s="1">
        <v>63.4772</v>
      </c>
      <c r="I325" s="1">
        <f t="shared" si="1"/>
        <v>74.69362911</v>
      </c>
      <c r="J325" s="1">
        <f t="shared" si="2"/>
        <v>0.3689768457</v>
      </c>
      <c r="K325" s="1">
        <f t="shared" si="3"/>
        <v>0.9676180347</v>
      </c>
      <c r="L325" s="1">
        <f t="shared" si="4"/>
        <v>66.47015</v>
      </c>
      <c r="M325" s="1">
        <v>63.8377</v>
      </c>
      <c r="N325" s="1">
        <v>61.6937</v>
      </c>
      <c r="O325" s="1">
        <v>60.3188</v>
      </c>
      <c r="P325" s="1">
        <v>60.5413</v>
      </c>
      <c r="Q325" s="1">
        <v>56.1335</v>
      </c>
      <c r="R325" s="1">
        <v>2.5775</v>
      </c>
      <c r="S325" s="1">
        <v>0.1181</v>
      </c>
      <c r="T325" s="1">
        <v>49.7051</v>
      </c>
      <c r="U325" s="1">
        <v>6.1807</v>
      </c>
      <c r="V325" s="1">
        <v>5469.519</v>
      </c>
      <c r="X325" s="13">
        <v>63.8377</v>
      </c>
      <c r="Y325" s="1">
        <v>2980.9734</v>
      </c>
      <c r="Z325" s="1">
        <v>0.1026</v>
      </c>
      <c r="AA325" s="1">
        <v>0.0585</v>
      </c>
      <c r="AB325" s="1">
        <f t="shared" si="5"/>
        <v>-1143.64268</v>
      </c>
      <c r="AC325" s="1">
        <v>196.1649</v>
      </c>
      <c r="AD325" s="1">
        <v>0.292</v>
      </c>
      <c r="AE325" s="1">
        <v>0.292</v>
      </c>
      <c r="AF325" s="1">
        <v>0.292</v>
      </c>
      <c r="AG325" s="1">
        <v>0.2885</v>
      </c>
      <c r="AH325" s="1">
        <v>6.1807</v>
      </c>
      <c r="AI325" s="1">
        <f t="shared" si="6"/>
        <v>7.587153121</v>
      </c>
      <c r="AJ325" s="1">
        <f t="shared" si="7"/>
        <v>0.848402261</v>
      </c>
      <c r="AK325" s="1">
        <f t="shared" si="8"/>
        <v>0.151597739</v>
      </c>
      <c r="AL325" s="1">
        <f t="shared" si="9"/>
        <v>0.7712472236</v>
      </c>
      <c r="AM325" s="1">
        <f t="shared" si="10"/>
        <v>0.2287527764</v>
      </c>
      <c r="AO325" s="1">
        <f t="shared" si="11"/>
        <v>0.08769690732</v>
      </c>
      <c r="AP325" s="1">
        <f t="shared" si="12"/>
        <v>0.0299592</v>
      </c>
      <c r="AQ325" s="1">
        <f t="shared" si="13"/>
        <v>0.001026</v>
      </c>
      <c r="AR325" s="1">
        <v>0.1026</v>
      </c>
      <c r="AT325" s="1">
        <f t="shared" si="14"/>
        <v>0.4921611429</v>
      </c>
      <c r="AU325" s="1">
        <f t="shared" si="15"/>
        <v>-0.9843222858</v>
      </c>
      <c r="AV325" s="1">
        <f t="shared" si="16"/>
        <v>-0.0976901997</v>
      </c>
      <c r="AW325" s="1">
        <f t="shared" si="17"/>
        <v>0.8843096419</v>
      </c>
      <c r="AX325" s="1">
        <f t="shared" si="21"/>
        <v>-32.244416</v>
      </c>
      <c r="AY325" s="1" t="str">
        <f t="shared" si="18"/>
        <v>SUB-HORIZONTAL</v>
      </c>
      <c r="AZ325" s="1" t="str">
        <f t="shared" si="19"/>
        <v>2</v>
      </c>
      <c r="BA325" s="1">
        <f t="shared" si="20"/>
        <v>1.3478</v>
      </c>
    </row>
    <row r="326" ht="15.75" customHeight="1">
      <c r="A326" s="1">
        <v>5599.4427</v>
      </c>
      <c r="B326" s="1">
        <v>65.5884</v>
      </c>
      <c r="C326" s="1">
        <v>59.0202</v>
      </c>
      <c r="D326" s="1">
        <v>59.413</v>
      </c>
      <c r="E326" s="1">
        <v>50.7066</v>
      </c>
      <c r="F326" s="1">
        <v>50.0685</v>
      </c>
      <c r="G326" s="1">
        <v>47.3855</v>
      </c>
      <c r="H326" s="1">
        <v>56.1919</v>
      </c>
      <c r="I326" s="1">
        <f t="shared" si="1"/>
        <v>65.64010137</v>
      </c>
      <c r="J326" s="1">
        <f t="shared" si="2"/>
        <v>0.3246571729</v>
      </c>
      <c r="K326" s="1">
        <f t="shared" si="3"/>
        <v>1.023192146</v>
      </c>
      <c r="L326" s="1">
        <f t="shared" si="4"/>
        <v>58.95295</v>
      </c>
      <c r="M326" s="1">
        <v>59.6655</v>
      </c>
      <c r="N326" s="1">
        <v>55.562</v>
      </c>
      <c r="O326" s="1">
        <v>54.4686</v>
      </c>
      <c r="P326" s="1">
        <v>53.8786</v>
      </c>
      <c r="Q326" s="1">
        <v>50.3416</v>
      </c>
      <c r="R326" s="1">
        <v>2.5775</v>
      </c>
      <c r="S326" s="1">
        <v>0.1181</v>
      </c>
      <c r="T326" s="1">
        <v>49.7051</v>
      </c>
      <c r="U326" s="1">
        <v>6.1807</v>
      </c>
      <c r="V326" s="1">
        <v>5469.519</v>
      </c>
      <c r="X326" s="13">
        <v>59.6655</v>
      </c>
      <c r="Y326" s="1">
        <v>2980.9734</v>
      </c>
      <c r="Z326" s="1">
        <v>0.1026</v>
      </c>
      <c r="AA326" s="1">
        <v>0.0585</v>
      </c>
      <c r="AB326" s="1">
        <f t="shared" si="5"/>
        <v>-1143.64268</v>
      </c>
      <c r="AC326" s="1">
        <v>196.1649</v>
      </c>
      <c r="AD326" s="1">
        <v>0.292</v>
      </c>
      <c r="AE326" s="1">
        <v>0.292</v>
      </c>
      <c r="AF326" s="1">
        <v>0.292</v>
      </c>
      <c r="AG326" s="1">
        <v>0.2885</v>
      </c>
      <c r="AH326" s="1">
        <v>6.1807</v>
      </c>
      <c r="AI326" s="1">
        <f t="shared" si="6"/>
        <v>7.587153121</v>
      </c>
      <c r="AJ326" s="1">
        <f t="shared" si="7"/>
        <v>0.8432799033</v>
      </c>
      <c r="AK326" s="1">
        <f t="shared" si="8"/>
        <v>0.1567200967</v>
      </c>
      <c r="AL326" s="1">
        <f t="shared" si="9"/>
        <v>0.7633743162</v>
      </c>
      <c r="AM326" s="1">
        <f t="shared" si="10"/>
        <v>0.2366256838</v>
      </c>
      <c r="AO326" s="1">
        <f t="shared" si="11"/>
        <v>0.07773843478</v>
      </c>
      <c r="AP326" s="1">
        <f t="shared" si="12"/>
        <v>0.0299592</v>
      </c>
      <c r="AQ326" s="1">
        <f t="shared" si="13"/>
        <v>0.001026</v>
      </c>
      <c r="AR326" s="1">
        <v>0.1026</v>
      </c>
      <c r="AT326" s="1">
        <f t="shared" si="14"/>
        <v>0.459670445</v>
      </c>
      <c r="AU326" s="1">
        <f t="shared" si="15"/>
        <v>-0.9193408901</v>
      </c>
      <c r="AV326" s="1">
        <f t="shared" si="16"/>
        <v>-0.1154445622</v>
      </c>
      <c r="AW326" s="1">
        <f t="shared" si="17"/>
        <v>0.8958871296</v>
      </c>
      <c r="AX326" s="1">
        <f t="shared" si="21"/>
        <v>-27.3196078</v>
      </c>
      <c r="AY326" s="1" t="str">
        <f t="shared" si="18"/>
        <v>SUB-HORIZONTAL</v>
      </c>
      <c r="AZ326" s="1" t="str">
        <f t="shared" si="19"/>
        <v>2</v>
      </c>
      <c r="BA326" s="1">
        <f t="shared" si="20"/>
        <v>1.3478</v>
      </c>
    </row>
    <row r="327" ht="15.75" customHeight="1">
      <c r="A327" s="1">
        <v>5599.5189</v>
      </c>
      <c r="B327" s="1">
        <v>56.3799</v>
      </c>
      <c r="C327" s="1">
        <v>49.5633</v>
      </c>
      <c r="D327" s="1">
        <v>49.6683</v>
      </c>
      <c r="E327" s="1">
        <v>43.4711</v>
      </c>
      <c r="F327" s="1">
        <v>43.0233</v>
      </c>
      <c r="G327" s="1">
        <v>41.6246</v>
      </c>
      <c r="H327" s="1">
        <v>48.8096</v>
      </c>
      <c r="I327" s="1">
        <f t="shared" si="1"/>
        <v>56.44008379</v>
      </c>
      <c r="J327" s="1">
        <f t="shared" si="2"/>
        <v>0.2851869234</v>
      </c>
      <c r="K327" s="1">
        <f t="shared" si="3"/>
        <v>1.047249742</v>
      </c>
      <c r="L327" s="1">
        <f t="shared" si="4"/>
        <v>50.63648333</v>
      </c>
      <c r="M327" s="1">
        <v>51.4104</v>
      </c>
      <c r="N327" s="1">
        <v>48.647</v>
      </c>
      <c r="O327" s="1">
        <v>48.15</v>
      </c>
      <c r="P327" s="1">
        <v>47.1228</v>
      </c>
      <c r="Q327" s="1">
        <v>44.117</v>
      </c>
      <c r="R327" s="1">
        <v>2.5664</v>
      </c>
      <c r="S327" s="1">
        <v>0.1238</v>
      </c>
      <c r="T327" s="1">
        <v>53.1576</v>
      </c>
      <c r="U327" s="1">
        <v>-999.0</v>
      </c>
      <c r="V327" s="1">
        <v>5291.8599</v>
      </c>
      <c r="X327" s="13">
        <v>51.4104</v>
      </c>
      <c r="Y327" s="1">
        <v>2971.1973</v>
      </c>
      <c r="Z327" s="1">
        <v>-999.0</v>
      </c>
      <c r="AA327" s="1">
        <v>-999.0</v>
      </c>
      <c r="AB327" s="1">
        <f t="shared" si="5"/>
        <v>-2181.715622</v>
      </c>
      <c r="AC327" s="1">
        <v>209.8195</v>
      </c>
      <c r="AD327" s="1">
        <v>0.3145</v>
      </c>
      <c r="AE327" s="1">
        <v>0.3145</v>
      </c>
      <c r="AF327" s="1">
        <v>0.3145</v>
      </c>
      <c r="AG327" s="1">
        <v>0.3067</v>
      </c>
      <c r="AH327" s="1">
        <v>-999.0</v>
      </c>
      <c r="AI327" s="1" t="str">
        <f t="shared" si="6"/>
        <v>#NUM!</v>
      </c>
      <c r="AJ327" s="1">
        <f t="shared" si="7"/>
        <v>0.8527953517</v>
      </c>
      <c r="AK327" s="1">
        <f t="shared" si="8"/>
        <v>0.1472046483</v>
      </c>
      <c r="AL327" s="1">
        <f t="shared" si="9"/>
        <v>0.7630964227</v>
      </c>
      <c r="AM327" s="1">
        <f t="shared" si="10"/>
        <v>0.2369035773</v>
      </c>
      <c r="AO327" s="1">
        <f t="shared" si="11"/>
        <v>-50097.85535</v>
      </c>
      <c r="AP327" s="1">
        <f t="shared" si="12"/>
        <v>-314.1855</v>
      </c>
      <c r="AQ327" s="1">
        <f t="shared" si="13"/>
        <v>-9.99</v>
      </c>
      <c r="AR327" s="1">
        <v>-999.0</v>
      </c>
      <c r="AT327" s="1">
        <f t="shared" si="14"/>
        <v>0.4303839311</v>
      </c>
      <c r="AU327" s="1">
        <f t="shared" si="15"/>
        <v>-0.8607678623</v>
      </c>
      <c r="AV327" s="1">
        <f t="shared" si="16"/>
        <v>-0.1262689191</v>
      </c>
      <c r="AW327" s="1">
        <f t="shared" si="17"/>
        <v>0.9038590769</v>
      </c>
      <c r="AX327" s="1">
        <f t="shared" si="21"/>
        <v>-24.99916482</v>
      </c>
      <c r="AY327" s="1" t="str">
        <f t="shared" si="18"/>
        <v>SUB-HORIZONTAL</v>
      </c>
      <c r="AZ327" s="1" t="str">
        <f t="shared" si="19"/>
        <v>2</v>
      </c>
      <c r="BA327" s="1">
        <f t="shared" si="20"/>
        <v>1.3451</v>
      </c>
    </row>
    <row r="328" ht="15.75" customHeight="1">
      <c r="A328" s="1">
        <v>5599.5951</v>
      </c>
      <c r="B328" s="1">
        <v>51.4358</v>
      </c>
      <c r="C328" s="1">
        <v>42.4958</v>
      </c>
      <c r="D328" s="1">
        <v>42.3532</v>
      </c>
      <c r="E328" s="1">
        <v>38.0554</v>
      </c>
      <c r="F328" s="1">
        <v>37.73</v>
      </c>
      <c r="G328" s="1">
        <v>36.8986</v>
      </c>
      <c r="H328" s="1">
        <v>43.8406</v>
      </c>
      <c r="I328" s="1">
        <f t="shared" si="1"/>
        <v>51.50545871</v>
      </c>
      <c r="J328" s="1">
        <f t="shared" si="2"/>
        <v>0.2528071912</v>
      </c>
      <c r="K328" s="1">
        <f t="shared" si="3"/>
        <v>1.099589927</v>
      </c>
      <c r="L328" s="1">
        <f t="shared" si="4"/>
        <v>44.24955</v>
      </c>
      <c r="M328" s="1">
        <v>44.4609</v>
      </c>
      <c r="N328" s="1">
        <v>42.3096</v>
      </c>
      <c r="O328" s="1">
        <v>42.442</v>
      </c>
      <c r="P328" s="1">
        <v>41.6734</v>
      </c>
      <c r="Q328" s="1">
        <v>38.5951</v>
      </c>
      <c r="R328" s="1">
        <v>2.5664</v>
      </c>
      <c r="S328" s="1">
        <v>0.1238</v>
      </c>
      <c r="T328" s="1">
        <v>53.1576</v>
      </c>
      <c r="U328" s="1">
        <v>-999.0</v>
      </c>
      <c r="V328" s="1">
        <v>5291.8599</v>
      </c>
      <c r="X328" s="13">
        <v>44.4609</v>
      </c>
      <c r="Y328" s="1">
        <v>2971.1973</v>
      </c>
      <c r="Z328" s="1">
        <v>-999.0</v>
      </c>
      <c r="AA328" s="1">
        <v>-999.0</v>
      </c>
      <c r="AB328" s="1">
        <f t="shared" si="5"/>
        <v>-2181.715622</v>
      </c>
      <c r="AC328" s="1">
        <v>209.8195</v>
      </c>
      <c r="AD328" s="1">
        <v>0.3145</v>
      </c>
      <c r="AE328" s="1">
        <v>0.3145</v>
      </c>
      <c r="AF328" s="1">
        <v>0.3145</v>
      </c>
      <c r="AG328" s="1">
        <v>0.3067</v>
      </c>
      <c r="AH328" s="1">
        <v>-999.0</v>
      </c>
      <c r="AI328" s="1" t="str">
        <f t="shared" si="6"/>
        <v>#NUM!</v>
      </c>
      <c r="AJ328" s="1">
        <f t="shared" si="7"/>
        <v>0.841653627</v>
      </c>
      <c r="AK328" s="1">
        <f t="shared" si="8"/>
        <v>0.158346373</v>
      </c>
      <c r="AL328" s="1">
        <f t="shared" si="9"/>
        <v>0.7335357864</v>
      </c>
      <c r="AM328" s="1">
        <f t="shared" si="10"/>
        <v>0.2664642136</v>
      </c>
      <c r="AO328" s="1">
        <f t="shared" si="11"/>
        <v>-44880.53865</v>
      </c>
      <c r="AP328" s="1">
        <f t="shared" si="12"/>
        <v>-314.1855</v>
      </c>
      <c r="AQ328" s="1">
        <f t="shared" si="13"/>
        <v>-9.99</v>
      </c>
      <c r="AR328" s="1">
        <v>-999.0</v>
      </c>
      <c r="AT328" s="1">
        <f t="shared" si="14"/>
        <v>0.4980851492</v>
      </c>
      <c r="AU328" s="1">
        <f t="shared" si="15"/>
        <v>-0.9961702985</v>
      </c>
      <c r="AV328" s="1">
        <f t="shared" si="16"/>
        <v>-0.1502457543</v>
      </c>
      <c r="AW328" s="1">
        <f t="shared" si="17"/>
        <v>0.8803506339</v>
      </c>
      <c r="AX328" s="1">
        <f t="shared" si="21"/>
        <v>-21.05541467</v>
      </c>
      <c r="AY328" s="1" t="str">
        <f t="shared" si="18"/>
        <v>SUB-HORIZONTAL</v>
      </c>
      <c r="AZ328" s="1" t="str">
        <f t="shared" si="19"/>
        <v>2</v>
      </c>
      <c r="BA328" s="1">
        <f t="shared" si="20"/>
        <v>1.3451</v>
      </c>
    </row>
    <row r="329" ht="15.75" customHeight="1">
      <c r="A329" s="1">
        <v>5599.6713</v>
      </c>
      <c r="B329" s="1">
        <v>43.3881</v>
      </c>
      <c r="C329" s="1">
        <v>36.8974</v>
      </c>
      <c r="D329" s="1">
        <v>36.5522</v>
      </c>
      <c r="E329" s="1">
        <v>33.6007</v>
      </c>
      <c r="F329" s="1">
        <v>33.3489</v>
      </c>
      <c r="G329" s="1">
        <v>32.9942</v>
      </c>
      <c r="H329" s="1">
        <v>40.4166</v>
      </c>
      <c r="I329" s="1">
        <f t="shared" si="1"/>
        <v>43.46721673</v>
      </c>
      <c r="J329" s="1">
        <f t="shared" si="2"/>
        <v>0.226056572</v>
      </c>
      <c r="K329" s="1">
        <f t="shared" si="3"/>
        <v>1.124644779</v>
      </c>
      <c r="L329" s="1">
        <f t="shared" si="4"/>
        <v>38.57166667</v>
      </c>
      <c r="M329" s="1">
        <v>39.8796</v>
      </c>
      <c r="N329" s="1">
        <v>37.1208</v>
      </c>
      <c r="O329" s="1">
        <v>37.5919</v>
      </c>
      <c r="P329" s="1">
        <v>37.076</v>
      </c>
      <c r="Q329" s="1">
        <v>34.2748</v>
      </c>
      <c r="R329" s="1">
        <v>2.5617</v>
      </c>
      <c r="S329" s="1">
        <v>0.1348</v>
      </c>
      <c r="T329" s="1">
        <v>56.6779</v>
      </c>
      <c r="U329" s="1">
        <v>5.2114</v>
      </c>
      <c r="V329" s="1">
        <v>5063.7197</v>
      </c>
      <c r="X329" s="13">
        <v>39.8796</v>
      </c>
      <c r="Y329" s="1">
        <v>2975.6287</v>
      </c>
      <c r="Z329" s="1">
        <v>0.127</v>
      </c>
      <c r="AA329" s="1">
        <v>0.17</v>
      </c>
      <c r="AB329" s="1">
        <f t="shared" si="5"/>
        <v>-1158.475789</v>
      </c>
      <c r="AC329" s="1">
        <v>-999.0</v>
      </c>
      <c r="AD329" s="1">
        <v>0.332</v>
      </c>
      <c r="AE329" s="1">
        <v>0.332</v>
      </c>
      <c r="AF329" s="1">
        <v>0.332</v>
      </c>
      <c r="AG329" s="1">
        <v>0.325</v>
      </c>
      <c r="AH329" s="1">
        <v>5.2114</v>
      </c>
      <c r="AI329" s="1">
        <f t="shared" si="6"/>
        <v>6.275013845</v>
      </c>
      <c r="AJ329" s="1">
        <f t="shared" si="7"/>
        <v>0.8163526868</v>
      </c>
      <c r="AK329" s="1">
        <f t="shared" si="8"/>
        <v>0.1836473132</v>
      </c>
      <c r="AL329" s="1">
        <f t="shared" si="9"/>
        <v>0.7686185844</v>
      </c>
      <c r="AM329" s="1">
        <f t="shared" si="10"/>
        <v>0.2313814156</v>
      </c>
      <c r="AO329" s="1">
        <f t="shared" si="11"/>
        <v>0.104367741</v>
      </c>
      <c r="AP329" s="1">
        <f t="shared" si="12"/>
        <v>0.042164</v>
      </c>
      <c r="AQ329" s="1">
        <f t="shared" si="13"/>
        <v>0.00127</v>
      </c>
      <c r="AR329" s="1">
        <v>0.127</v>
      </c>
      <c r="AT329" s="1">
        <f t="shared" si="14"/>
        <v>0.4460121493</v>
      </c>
      <c r="AU329" s="1">
        <f t="shared" si="15"/>
        <v>-0.8920242985</v>
      </c>
      <c r="AV329" s="1">
        <f t="shared" si="16"/>
        <v>-0.1925118476</v>
      </c>
      <c r="AW329" s="1">
        <f t="shared" si="17"/>
        <v>0.8480376875</v>
      </c>
      <c r="AX329" s="1">
        <f t="shared" si="21"/>
        <v>-16.51022658</v>
      </c>
      <c r="AY329" s="1" t="str">
        <f t="shared" si="18"/>
        <v>SUB-HORIZONTAL</v>
      </c>
      <c r="AZ329" s="1" t="str">
        <f t="shared" si="19"/>
        <v>2</v>
      </c>
      <c r="BA329" s="1">
        <f t="shared" si="20"/>
        <v>1.34825</v>
      </c>
    </row>
    <row r="330" ht="15.75" customHeight="1">
      <c r="A330" s="1">
        <v>5599.7475</v>
      </c>
      <c r="B330" s="1">
        <v>35.3601</v>
      </c>
      <c r="C330" s="1">
        <v>33.418</v>
      </c>
      <c r="D330" s="1">
        <v>31.638</v>
      </c>
      <c r="E330" s="1">
        <v>29.5988</v>
      </c>
      <c r="F330" s="1">
        <v>29.392</v>
      </c>
      <c r="G330" s="1">
        <v>29.4804</v>
      </c>
      <c r="H330" s="1">
        <v>35.9811</v>
      </c>
      <c r="I330" s="1">
        <f t="shared" si="1"/>
        <v>35.44881168</v>
      </c>
      <c r="J330" s="1">
        <f t="shared" si="2"/>
        <v>0.201982111</v>
      </c>
      <c r="K330" s="1">
        <f t="shared" si="3"/>
        <v>1.173549009</v>
      </c>
      <c r="L330" s="1">
        <f t="shared" si="4"/>
        <v>33.70725</v>
      </c>
      <c r="M330" s="1">
        <v>35.1167</v>
      </c>
      <c r="N330" s="1">
        <v>32.9911</v>
      </c>
      <c r="O330" s="1">
        <v>33.7196</v>
      </c>
      <c r="P330" s="1">
        <v>33.5103</v>
      </c>
      <c r="Q330" s="1">
        <v>31.1044</v>
      </c>
      <c r="R330" s="1">
        <v>2.5617</v>
      </c>
      <c r="S330" s="1">
        <v>0.1348</v>
      </c>
      <c r="T330" s="1">
        <v>56.6779</v>
      </c>
      <c r="U330" s="1">
        <v>5.2114</v>
      </c>
      <c r="V330" s="1">
        <v>5063.7197</v>
      </c>
      <c r="X330" s="13">
        <v>35.1167</v>
      </c>
      <c r="Y330" s="1">
        <v>2975.6287</v>
      </c>
      <c r="Z330" s="1">
        <v>0.127</v>
      </c>
      <c r="AA330" s="1">
        <v>0.17</v>
      </c>
      <c r="AB330" s="1">
        <f t="shared" si="5"/>
        <v>-1158.475789</v>
      </c>
      <c r="AC330" s="1">
        <v>-999.0</v>
      </c>
      <c r="AD330" s="1">
        <v>0.332</v>
      </c>
      <c r="AE330" s="1">
        <v>0.332</v>
      </c>
      <c r="AF330" s="1">
        <v>0.332</v>
      </c>
      <c r="AG330" s="1">
        <v>0.325</v>
      </c>
      <c r="AH330" s="1">
        <v>5.2114</v>
      </c>
      <c r="AI330" s="1">
        <f t="shared" si="6"/>
        <v>6.275013845</v>
      </c>
      <c r="AJ330" s="1">
        <f t="shared" si="7"/>
        <v>0.8193301483</v>
      </c>
      <c r="AK330" s="1">
        <f t="shared" si="8"/>
        <v>0.1806698517</v>
      </c>
      <c r="AL330" s="1">
        <f t="shared" si="9"/>
        <v>0.8312193687</v>
      </c>
      <c r="AM330" s="1">
        <f t="shared" si="10"/>
        <v>0.1687806313</v>
      </c>
      <c r="AO330" s="1">
        <f t="shared" si="11"/>
        <v>0.08931870583</v>
      </c>
      <c r="AP330" s="1">
        <f t="shared" si="12"/>
        <v>0.042164</v>
      </c>
      <c r="AQ330" s="1">
        <f t="shared" si="13"/>
        <v>0.00127</v>
      </c>
      <c r="AR330" s="1">
        <v>0.127</v>
      </c>
      <c r="AT330" s="1">
        <f t="shared" si="14"/>
        <v>0.2661639519</v>
      </c>
      <c r="AU330" s="1">
        <f t="shared" si="15"/>
        <v>-0.5323279038</v>
      </c>
      <c r="AV330" s="1">
        <f t="shared" si="16"/>
        <v>-0.2026162677</v>
      </c>
      <c r="AW330" s="1">
        <f t="shared" si="17"/>
        <v>0.8644649552</v>
      </c>
      <c r="AX330" s="1">
        <f t="shared" si="21"/>
        <v>-15.70707356</v>
      </c>
      <c r="AY330" s="1" t="str">
        <f t="shared" si="18"/>
        <v>SUB-HORIZONTAL</v>
      </c>
      <c r="AZ330" s="1" t="str">
        <f t="shared" si="19"/>
        <v>2</v>
      </c>
      <c r="BA330" s="1">
        <f t="shared" si="20"/>
        <v>1.34825</v>
      </c>
    </row>
    <row r="331" ht="15.75" customHeight="1">
      <c r="A331" s="1">
        <v>5599.8237</v>
      </c>
      <c r="B331" s="1">
        <v>29.741</v>
      </c>
      <c r="C331" s="1">
        <v>30.64</v>
      </c>
      <c r="D331" s="1">
        <v>28.3673</v>
      </c>
      <c r="E331" s="1">
        <v>27.0474</v>
      </c>
      <c r="F331" s="1">
        <v>26.872</v>
      </c>
      <c r="G331" s="1">
        <v>27.0649</v>
      </c>
      <c r="H331" s="1">
        <v>31.4375</v>
      </c>
      <c r="I331" s="1">
        <f t="shared" si="1"/>
        <v>29.84019631</v>
      </c>
      <c r="J331" s="1">
        <f t="shared" si="2"/>
        <v>0.1854325462</v>
      </c>
      <c r="K331" s="1">
        <f t="shared" si="3"/>
        <v>1.206769231</v>
      </c>
      <c r="L331" s="1">
        <f t="shared" si="4"/>
        <v>29.89916667</v>
      </c>
      <c r="M331" s="1">
        <v>30.45</v>
      </c>
      <c r="N331" s="1">
        <v>29.6573</v>
      </c>
      <c r="O331" s="1">
        <v>30.5394</v>
      </c>
      <c r="P331" s="1">
        <v>30.7455</v>
      </c>
      <c r="Q331" s="1">
        <v>28.7365</v>
      </c>
      <c r="R331" s="1">
        <v>2.5598</v>
      </c>
      <c r="S331" s="1">
        <v>0.1541</v>
      </c>
      <c r="T331" s="1">
        <v>55.4711</v>
      </c>
      <c r="U331" s="1">
        <v>-999.0</v>
      </c>
      <c r="V331" s="1">
        <v>4980.8364</v>
      </c>
      <c r="X331" s="13">
        <v>30.45</v>
      </c>
      <c r="Y331" s="1">
        <v>2959.1497</v>
      </c>
      <c r="Z331" s="1">
        <v>-999.0</v>
      </c>
      <c r="AA331" s="1">
        <v>-999.0</v>
      </c>
      <c r="AB331" s="1">
        <f t="shared" si="5"/>
        <v>-2205.325871</v>
      </c>
      <c r="AC331" s="1">
        <v>218.8243</v>
      </c>
      <c r="AD331" s="1">
        <v>0.335</v>
      </c>
      <c r="AE331" s="1">
        <v>0.335</v>
      </c>
      <c r="AF331" s="1">
        <v>0.335</v>
      </c>
      <c r="AG331" s="1">
        <v>0.3151</v>
      </c>
      <c r="AH331" s="1">
        <v>-999.0</v>
      </c>
      <c r="AI331" s="1" t="str">
        <f t="shared" si="6"/>
        <v>#NUM!</v>
      </c>
      <c r="AJ331" s="1">
        <f t="shared" si="7"/>
        <v>0.860911332</v>
      </c>
      <c r="AK331" s="1">
        <f t="shared" si="8"/>
        <v>0.139088668</v>
      </c>
      <c r="AL331" s="1">
        <f t="shared" si="9"/>
        <v>0.9035338422</v>
      </c>
      <c r="AM331" s="1">
        <f t="shared" si="10"/>
        <v>0.09646615783</v>
      </c>
      <c r="AO331" s="1">
        <f t="shared" si="11"/>
        <v>-29151.12144</v>
      </c>
      <c r="AP331" s="1">
        <f t="shared" si="12"/>
        <v>-334.665</v>
      </c>
      <c r="AQ331" s="1">
        <f t="shared" si="13"/>
        <v>-9.99</v>
      </c>
      <c r="AR331" s="1">
        <v>-999.0</v>
      </c>
      <c r="AT331" s="1">
        <f t="shared" si="14"/>
        <v>0.07943012453</v>
      </c>
      <c r="AU331" s="1">
        <f t="shared" si="15"/>
        <v>-0.1588602491</v>
      </c>
      <c r="AV331" s="1">
        <f t="shared" si="16"/>
        <v>-0.1570776338</v>
      </c>
      <c r="AW331" s="1">
        <f t="shared" si="17"/>
        <v>0.914083499</v>
      </c>
      <c r="AX331" s="1">
        <f t="shared" si="21"/>
        <v>-20.15345518</v>
      </c>
      <c r="AY331" s="1" t="str">
        <f t="shared" si="18"/>
        <v>SUB-HORIZONTAL</v>
      </c>
      <c r="AZ331" s="1" t="str">
        <f t="shared" si="19"/>
        <v>2</v>
      </c>
      <c r="BA331" s="1">
        <f t="shared" si="20"/>
        <v>1.35695</v>
      </c>
    </row>
    <row r="332" ht="15.75" customHeight="1">
      <c r="A332" s="1">
        <v>5599.8999</v>
      </c>
      <c r="B332" s="1">
        <v>24.9778</v>
      </c>
      <c r="C332" s="1">
        <v>26.36</v>
      </c>
      <c r="D332" s="1">
        <v>25.1185</v>
      </c>
      <c r="E332" s="1">
        <v>24.4657</v>
      </c>
      <c r="F332" s="1">
        <v>24.3182</v>
      </c>
      <c r="G332" s="1">
        <v>24.4717</v>
      </c>
      <c r="H332" s="1">
        <v>27.2913</v>
      </c>
      <c r="I332" s="1">
        <f t="shared" si="1"/>
        <v>25.08868879</v>
      </c>
      <c r="J332" s="1">
        <f t="shared" si="2"/>
        <v>0.1676654871</v>
      </c>
      <c r="K332" s="1">
        <f t="shared" si="3"/>
        <v>1.250511518</v>
      </c>
      <c r="L332" s="1">
        <f t="shared" si="4"/>
        <v>26.52478333</v>
      </c>
      <c r="M332" s="1">
        <v>27.5394</v>
      </c>
      <c r="N332" s="1">
        <v>27.2919</v>
      </c>
      <c r="O332" s="1">
        <v>27.8611</v>
      </c>
      <c r="P332" s="1">
        <v>28.3835</v>
      </c>
      <c r="Q332" s="1">
        <v>26.7823</v>
      </c>
      <c r="R332" s="1">
        <v>2.5598</v>
      </c>
      <c r="S332" s="1">
        <v>0.1541</v>
      </c>
      <c r="T332" s="1">
        <v>55.4711</v>
      </c>
      <c r="U332" s="1">
        <v>-999.0</v>
      </c>
      <c r="V332" s="1">
        <v>4980.8364</v>
      </c>
      <c r="X332" s="13">
        <v>27.5394</v>
      </c>
      <c r="Y332" s="1">
        <v>2959.1497</v>
      </c>
      <c r="Z332" s="1">
        <v>-999.0</v>
      </c>
      <c r="AA332" s="1">
        <v>-999.0</v>
      </c>
      <c r="AB332" s="1">
        <f t="shared" si="5"/>
        <v>-2205.325871</v>
      </c>
      <c r="AC332" s="1">
        <v>218.8243</v>
      </c>
      <c r="AD332" s="1">
        <v>0.335</v>
      </c>
      <c r="AE332" s="1">
        <v>0.335</v>
      </c>
      <c r="AF332" s="1">
        <v>0.335</v>
      </c>
      <c r="AG332" s="1">
        <v>0.3151</v>
      </c>
      <c r="AH332" s="1">
        <v>-999.0</v>
      </c>
      <c r="AI332" s="1" t="str">
        <f t="shared" si="6"/>
        <v>#NUM!</v>
      </c>
      <c r="AJ332" s="1">
        <f t="shared" si="7"/>
        <v>0.8966850242</v>
      </c>
      <c r="AK332" s="1">
        <f t="shared" si="8"/>
        <v>0.1033149758</v>
      </c>
      <c r="AL332" s="1">
        <f t="shared" si="9"/>
        <v>0.9735925502</v>
      </c>
      <c r="AM332" s="1">
        <f t="shared" si="10"/>
        <v>0.02640744982</v>
      </c>
      <c r="AO332" s="1">
        <f t="shared" si="11"/>
        <v>-25802.48746</v>
      </c>
      <c r="AP332" s="1">
        <f t="shared" si="12"/>
        <v>-334.665</v>
      </c>
      <c r="AQ332" s="1">
        <f t="shared" si="13"/>
        <v>-9.99</v>
      </c>
      <c r="AR332" s="1">
        <v>-999.0</v>
      </c>
      <c r="AT332" s="1">
        <f t="shared" si="14"/>
        <v>-0.1422193441</v>
      </c>
      <c r="AU332" s="1">
        <f t="shared" si="15"/>
        <v>0.2844386883</v>
      </c>
      <c r="AV332" s="1">
        <f t="shared" si="16"/>
        <v>-0.1154068779</v>
      </c>
      <c r="AW332" s="1">
        <f t="shared" si="17"/>
        <v>0.9813493677</v>
      </c>
      <c r="AX332" s="1">
        <f t="shared" si="21"/>
        <v>-27.32845024</v>
      </c>
      <c r="AY332" s="1" t="str">
        <f t="shared" si="18"/>
        <v>SUB-HORIZONTAL</v>
      </c>
      <c r="AZ332" s="1" t="str">
        <f t="shared" si="19"/>
        <v>2</v>
      </c>
      <c r="BA332" s="1">
        <f t="shared" si="20"/>
        <v>1.35695</v>
      </c>
    </row>
    <row r="333" ht="15.75" customHeight="1">
      <c r="A333" s="1">
        <v>5599.9761</v>
      </c>
      <c r="B333" s="1">
        <v>22.1157</v>
      </c>
      <c r="C333" s="1">
        <v>23.6176</v>
      </c>
      <c r="D333" s="1">
        <v>22.6313</v>
      </c>
      <c r="E333" s="1">
        <v>22.2295</v>
      </c>
      <c r="F333" s="1">
        <v>22.0974</v>
      </c>
      <c r="G333" s="1">
        <v>22.2623</v>
      </c>
      <c r="H333" s="1">
        <v>23.92</v>
      </c>
      <c r="I333" s="1">
        <f t="shared" si="1"/>
        <v>22.229055</v>
      </c>
      <c r="J333" s="1">
        <f t="shared" si="2"/>
        <v>0.1525279965</v>
      </c>
      <c r="K333" s="1">
        <f t="shared" si="3"/>
        <v>1.324029712</v>
      </c>
      <c r="L333" s="1">
        <f t="shared" si="4"/>
        <v>25.45975</v>
      </c>
      <c r="M333" s="1">
        <v>28.3014</v>
      </c>
      <c r="N333" s="1">
        <v>28.0271</v>
      </c>
      <c r="O333" s="1">
        <v>28.0654</v>
      </c>
      <c r="P333" s="1">
        <v>27.9928</v>
      </c>
      <c r="Q333" s="1">
        <v>26.4538</v>
      </c>
      <c r="R333" s="1">
        <v>2.5512</v>
      </c>
      <c r="S333" s="1">
        <v>0.1757</v>
      </c>
      <c r="T333" s="1">
        <v>51.416</v>
      </c>
      <c r="U333" s="1">
        <v>8.7976</v>
      </c>
      <c r="V333" s="1">
        <v>4979.7319</v>
      </c>
      <c r="X333" s="13">
        <v>28.3014</v>
      </c>
      <c r="Y333" s="1">
        <v>2910.0266</v>
      </c>
      <c r="Z333" s="1">
        <v>0.066</v>
      </c>
      <c r="AA333" s="1">
        <v>0.1</v>
      </c>
      <c r="AB333" s="1">
        <f t="shared" si="5"/>
        <v>-1177.821924</v>
      </c>
      <c r="AC333" s="1">
        <v>228.7727</v>
      </c>
      <c r="AD333" s="1">
        <v>0.3109</v>
      </c>
      <c r="AE333" s="1">
        <v>0.3109</v>
      </c>
      <c r="AF333" s="1">
        <v>0.3109</v>
      </c>
      <c r="AG333" s="1">
        <v>0.271</v>
      </c>
      <c r="AH333" s="1">
        <v>8.7976</v>
      </c>
      <c r="AI333" s="1">
        <f t="shared" si="6"/>
        <v>11.23584909</v>
      </c>
      <c r="AJ333" s="1">
        <f t="shared" si="7"/>
        <v>0.9306981605</v>
      </c>
      <c r="AK333" s="1">
        <f t="shared" si="8"/>
        <v>0.06930183946</v>
      </c>
      <c r="AL333" s="1">
        <f t="shared" si="9"/>
        <v>0.9991725335</v>
      </c>
      <c r="AM333" s="1">
        <f t="shared" si="10"/>
        <v>0.0008274664605</v>
      </c>
      <c r="AO333" s="1">
        <f t="shared" si="11"/>
        <v>0.008003347814</v>
      </c>
      <c r="AP333" s="1">
        <f t="shared" si="12"/>
        <v>0.0205194</v>
      </c>
      <c r="AQ333" s="1">
        <f t="shared" si="13"/>
        <v>0.00066</v>
      </c>
      <c r="AR333" s="1">
        <v>0.066</v>
      </c>
      <c r="AT333" s="1">
        <f t="shared" si="14"/>
        <v>-0.3763636303</v>
      </c>
      <c r="AU333" s="1">
        <f t="shared" si="15"/>
        <v>0.7527272606</v>
      </c>
      <c r="AV333" s="1">
        <f t="shared" si="16"/>
        <v>-0.07927571901</v>
      </c>
      <c r="AW333" s="1">
        <f t="shared" si="17"/>
        <v>1.105928094</v>
      </c>
      <c r="AX333" s="1">
        <f t="shared" si="21"/>
        <v>-39.69143357</v>
      </c>
      <c r="AY333" s="1" t="str">
        <f t="shared" si="18"/>
        <v>SUB-HORIZONTAL</v>
      </c>
      <c r="AZ333" s="1" t="str">
        <f t="shared" si="19"/>
        <v>2</v>
      </c>
      <c r="BA333" s="1">
        <f t="shared" si="20"/>
        <v>1.36345</v>
      </c>
    </row>
    <row r="334" ht="15.75" customHeight="1">
      <c r="A334" s="1">
        <v>5600.0523</v>
      </c>
      <c r="B334" s="1">
        <v>24.0265</v>
      </c>
      <c r="C334" s="1">
        <v>25.0534</v>
      </c>
      <c r="D334" s="1">
        <v>24.2774</v>
      </c>
      <c r="E334" s="1">
        <v>24.9149</v>
      </c>
      <c r="F334" s="1">
        <v>24.7195</v>
      </c>
      <c r="G334" s="1">
        <v>25.0856</v>
      </c>
      <c r="H334" s="1">
        <v>26.6663</v>
      </c>
      <c r="I334" s="1">
        <f t="shared" si="1"/>
        <v>24.13019958</v>
      </c>
      <c r="J334" s="1">
        <f t="shared" si="2"/>
        <v>0.1718715636</v>
      </c>
      <c r="K334" s="1">
        <f t="shared" si="3"/>
        <v>1.27217525</v>
      </c>
      <c r="L334" s="1">
        <f t="shared" si="4"/>
        <v>27.86371667</v>
      </c>
      <c r="M334" s="1">
        <v>31.5323</v>
      </c>
      <c r="N334" s="1">
        <v>31.1805</v>
      </c>
      <c r="O334" s="1">
        <v>31.1122</v>
      </c>
      <c r="P334" s="1">
        <v>31.3803</v>
      </c>
      <c r="Q334" s="1">
        <v>30.4207</v>
      </c>
      <c r="R334" s="1">
        <v>2.5512</v>
      </c>
      <c r="S334" s="1">
        <v>0.1757</v>
      </c>
      <c r="T334" s="1">
        <v>51.416</v>
      </c>
      <c r="U334" s="1">
        <v>8.7976</v>
      </c>
      <c r="V334" s="1">
        <v>4979.7319</v>
      </c>
      <c r="X334" s="13">
        <v>31.5323</v>
      </c>
      <c r="Y334" s="1">
        <v>2910.0266</v>
      </c>
      <c r="Z334" s="1">
        <v>0.066</v>
      </c>
      <c r="AA334" s="1">
        <v>0.1</v>
      </c>
      <c r="AB334" s="1">
        <f t="shared" si="5"/>
        <v>-1177.821924</v>
      </c>
      <c r="AC334" s="1">
        <v>228.7727</v>
      </c>
      <c r="AD334" s="1">
        <v>0.3109</v>
      </c>
      <c r="AE334" s="1">
        <v>0.3109</v>
      </c>
      <c r="AF334" s="1">
        <v>0.3109</v>
      </c>
      <c r="AG334" s="1">
        <v>0.271</v>
      </c>
      <c r="AH334" s="1">
        <v>8.7976</v>
      </c>
      <c r="AI334" s="1">
        <f t="shared" si="6"/>
        <v>11.23584909</v>
      </c>
      <c r="AJ334" s="1">
        <f t="shared" si="7"/>
        <v>0.9407229349</v>
      </c>
      <c r="AK334" s="1">
        <f t="shared" si="8"/>
        <v>0.05927706506</v>
      </c>
      <c r="AL334" s="1">
        <f t="shared" si="9"/>
        <v>1.028843152</v>
      </c>
      <c r="AM334" s="1">
        <f t="shared" si="10"/>
        <v>0.02884315235</v>
      </c>
      <c r="AO334" s="1">
        <f t="shared" si="11"/>
        <v>0.00897188316</v>
      </c>
      <c r="AP334" s="1">
        <f t="shared" si="12"/>
        <v>0.0205194</v>
      </c>
      <c r="AQ334" s="1">
        <f t="shared" si="13"/>
        <v>0.00066</v>
      </c>
      <c r="AR334" s="1">
        <v>0.066</v>
      </c>
      <c r="AT334" s="1">
        <f t="shared" si="14"/>
        <v>-0.5166052815</v>
      </c>
      <c r="AU334" s="1">
        <f t="shared" si="15"/>
        <v>1.033210563</v>
      </c>
      <c r="AV334" s="1">
        <f t="shared" si="16"/>
        <v>-0.0758263439</v>
      </c>
      <c r="AW334" s="1">
        <f t="shared" si="17"/>
        <v>1.140791936</v>
      </c>
      <c r="AX334" s="1">
        <f t="shared" si="21"/>
        <v>-41.48965372</v>
      </c>
      <c r="AY334" s="1" t="str">
        <f t="shared" si="18"/>
        <v>SUB-HORIZONTAL</v>
      </c>
      <c r="AZ334" s="1" t="str">
        <f t="shared" si="19"/>
        <v>2</v>
      </c>
      <c r="BA334" s="1">
        <f t="shared" si="20"/>
        <v>1.36345</v>
      </c>
    </row>
  </sheetData>
  <autoFilter ref="$AV$1:$AV$334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1.0"/>
    <col customWidth="1" min="8" max="11" width="10.0"/>
    <col customWidth="1" min="12" max="12" width="12.71"/>
    <col customWidth="1" min="13" max="15" width="8.71"/>
    <col customWidth="1" min="16" max="16" width="10.0"/>
    <col customWidth="1" min="17" max="17" width="11.0"/>
    <col customWidth="1" min="18" max="26" width="8.71"/>
  </cols>
  <sheetData>
    <row r="1">
      <c r="B1" s="12">
        <v>0.5830208333333333</v>
      </c>
      <c r="D1" s="1" t="s">
        <v>30</v>
      </c>
    </row>
    <row r="2">
      <c r="A2" s="1" t="s">
        <v>39</v>
      </c>
      <c r="B2" s="1" t="s">
        <v>37</v>
      </c>
      <c r="C2" s="1" t="s">
        <v>38</v>
      </c>
      <c r="D2" s="1" t="s">
        <v>33</v>
      </c>
      <c r="E2" s="1" t="s">
        <v>84</v>
      </c>
      <c r="F2" s="1" t="s">
        <v>85</v>
      </c>
      <c r="J2" s="14"/>
      <c r="L2" s="1" t="s">
        <v>86</v>
      </c>
      <c r="M2" s="1" t="s">
        <v>87</v>
      </c>
    </row>
    <row r="3">
      <c r="A3" s="1" t="s">
        <v>73</v>
      </c>
      <c r="B3" s="1" t="s">
        <v>73</v>
      </c>
      <c r="C3" s="1" t="s">
        <v>73</v>
      </c>
      <c r="D3" s="1" t="s">
        <v>73</v>
      </c>
    </row>
    <row r="4">
      <c r="H4" s="1" t="s">
        <v>88</v>
      </c>
      <c r="P4" s="1">
        <f>4*(10^-7)</f>
        <v>0.0000004</v>
      </c>
      <c r="Q4" s="1">
        <f>1.2*(10^-7)</f>
        <v>0.00000012</v>
      </c>
      <c r="R4" s="1">
        <f>1/1950</f>
        <v>0.0005128205128</v>
      </c>
    </row>
    <row r="5">
      <c r="A5" s="1">
        <v>221.9146</v>
      </c>
      <c r="B5" s="1">
        <v>271.66</v>
      </c>
      <c r="C5" s="1">
        <v>291.7903</v>
      </c>
      <c r="D5" s="1">
        <v>272.2705</v>
      </c>
      <c r="E5" s="1">
        <f t="shared" ref="E5:E334" si="1">1/B5</f>
        <v>0.003681071928</v>
      </c>
      <c r="F5" s="1">
        <f t="shared" ref="F5:F334" si="2">1/D5</f>
        <v>0.003672818025</v>
      </c>
      <c r="G5" s="1">
        <f t="shared" ref="G5:G334" si="3">A5/(4*(10^-7))</f>
        <v>554786500</v>
      </c>
      <c r="H5" s="1">
        <f t="shared" ref="H5:H334" si="4">ABS((G5*(E5-F5))/10000)</f>
        <v>0.4579154192</v>
      </c>
      <c r="I5" s="1">
        <f t="shared" ref="I5:I334" si="5">A5/(1.2*(10^-7))</f>
        <v>1849288333</v>
      </c>
      <c r="J5" s="1">
        <f t="shared" ref="J5:J334" si="6">(I5*(E5-0.000513))/10000</f>
        <v>585.8678456</v>
      </c>
      <c r="L5" s="1">
        <f t="shared" ref="L5:L334" si="7">(A5/(4*10^-7))*((1/D5)-(1/A5))</f>
        <v>-462370.1429</v>
      </c>
      <c r="M5" s="1">
        <f t="shared" ref="M5:M334" si="8">(A5/(1.2*10^-7))*((1/B5)-(1/1949))</f>
        <v>5858523.795</v>
      </c>
      <c r="N5" s="1">
        <f t="shared" ref="N5:N334" si="9">L5+M5</f>
        <v>5396153.652</v>
      </c>
      <c r="O5" s="1">
        <f>M5/1000</f>
        <v>5858.523795</v>
      </c>
    </row>
    <row r="6">
      <c r="A6" s="1">
        <v>200.8569</v>
      </c>
      <c r="B6" s="1">
        <v>249.0079</v>
      </c>
      <c r="C6" s="1">
        <v>263.5609</v>
      </c>
      <c r="D6" s="1">
        <v>244.2342</v>
      </c>
      <c r="E6" s="1">
        <f t="shared" si="1"/>
        <v>0.004015936844</v>
      </c>
      <c r="F6" s="1">
        <f t="shared" si="2"/>
        <v>0.004094430674</v>
      </c>
      <c r="G6" s="1">
        <f t="shared" si="3"/>
        <v>502142250</v>
      </c>
      <c r="H6" s="1">
        <f t="shared" si="4"/>
        <v>3.941506828</v>
      </c>
      <c r="I6" s="1">
        <f t="shared" si="5"/>
        <v>1673807500</v>
      </c>
      <c r="J6" s="1">
        <f t="shared" si="6"/>
        <v>586.3241961</v>
      </c>
      <c r="L6" s="1">
        <f t="shared" si="7"/>
        <v>-444013.3691</v>
      </c>
      <c r="M6" s="1">
        <f t="shared" si="8"/>
        <v>5863101.976</v>
      </c>
      <c r="N6" s="1">
        <f t="shared" si="9"/>
        <v>5419088.607</v>
      </c>
    </row>
    <row r="7">
      <c r="A7" s="1">
        <v>181.7894</v>
      </c>
      <c r="B7" s="1">
        <v>216.5693</v>
      </c>
      <c r="C7" s="1">
        <v>230.409</v>
      </c>
      <c r="D7" s="1">
        <v>198.2799</v>
      </c>
      <c r="E7" s="1">
        <f t="shared" si="1"/>
        <v>0.004617459631</v>
      </c>
      <c r="F7" s="1">
        <f t="shared" si="2"/>
        <v>0.005043375551</v>
      </c>
      <c r="G7" s="1">
        <f t="shared" si="3"/>
        <v>454473500</v>
      </c>
      <c r="H7" s="1">
        <f t="shared" si="4"/>
        <v>19.35674992</v>
      </c>
      <c r="I7" s="1">
        <f t="shared" si="5"/>
        <v>1514911667</v>
      </c>
      <c r="J7" s="1">
        <f t="shared" si="6"/>
        <v>621.789378</v>
      </c>
      <c r="L7" s="1">
        <f t="shared" si="7"/>
        <v>-207919.4613</v>
      </c>
      <c r="M7" s="1">
        <f t="shared" si="8"/>
        <v>6217767.084</v>
      </c>
      <c r="N7" s="1">
        <f t="shared" si="9"/>
        <v>6009847.623</v>
      </c>
    </row>
    <row r="8">
      <c r="A8" s="1">
        <v>169.652</v>
      </c>
      <c r="B8" s="1">
        <v>201.1833</v>
      </c>
      <c r="C8" s="1">
        <v>214.9433</v>
      </c>
      <c r="D8" s="1">
        <v>161.8855</v>
      </c>
      <c r="E8" s="1">
        <f t="shared" si="1"/>
        <v>0.004970591495</v>
      </c>
      <c r="F8" s="1">
        <f t="shared" si="2"/>
        <v>0.006177205494</v>
      </c>
      <c r="G8" s="1">
        <f t="shared" si="3"/>
        <v>424130000</v>
      </c>
      <c r="H8" s="1">
        <f t="shared" si="4"/>
        <v>51.17611952</v>
      </c>
      <c r="I8" s="1">
        <f t="shared" si="5"/>
        <v>1413766667</v>
      </c>
      <c r="J8" s="1">
        <f t="shared" si="6"/>
        <v>630.199427</v>
      </c>
      <c r="L8" s="1">
        <f t="shared" si="7"/>
        <v>119938.1662</v>
      </c>
      <c r="M8" s="1">
        <f t="shared" si="8"/>
        <v>6301876.033</v>
      </c>
      <c r="N8" s="1">
        <f t="shared" si="9"/>
        <v>6421814.199</v>
      </c>
    </row>
    <row r="9">
      <c r="A9" s="1">
        <v>158.5866</v>
      </c>
      <c r="B9" s="1">
        <v>192.7874</v>
      </c>
      <c r="C9" s="1">
        <v>204.9922</v>
      </c>
      <c r="D9" s="1">
        <v>154.5627</v>
      </c>
      <c r="E9" s="1">
        <f t="shared" si="1"/>
        <v>0.00518706098</v>
      </c>
      <c r="F9" s="1">
        <f t="shared" si="2"/>
        <v>0.006469866274</v>
      </c>
      <c r="G9" s="1">
        <f t="shared" si="3"/>
        <v>396466500</v>
      </c>
      <c r="H9" s="1">
        <f t="shared" si="4"/>
        <v>50.85893252</v>
      </c>
      <c r="I9" s="1">
        <f t="shared" si="5"/>
        <v>1321555000</v>
      </c>
      <c r="J9" s="1">
        <f t="shared" si="6"/>
        <v>617.7028659</v>
      </c>
      <c r="L9" s="1">
        <f t="shared" si="7"/>
        <v>65085.23725</v>
      </c>
      <c r="M9" s="1">
        <f t="shared" si="8"/>
        <v>6176918.133</v>
      </c>
      <c r="N9" s="1">
        <f t="shared" si="9"/>
        <v>6242003.371</v>
      </c>
    </row>
    <row r="10">
      <c r="A10" s="1">
        <v>143.0686</v>
      </c>
      <c r="B10" s="1">
        <v>188.4116</v>
      </c>
      <c r="C10" s="1">
        <v>199.6382</v>
      </c>
      <c r="D10" s="1">
        <v>147.7557</v>
      </c>
      <c r="E10" s="1">
        <f t="shared" si="1"/>
        <v>0.005307528836</v>
      </c>
      <c r="F10" s="1">
        <f t="shared" si="2"/>
        <v>0.006767928412</v>
      </c>
      <c r="G10" s="1">
        <f t="shared" si="3"/>
        <v>357671500</v>
      </c>
      <c r="H10" s="1">
        <f t="shared" si="4"/>
        <v>52.23433069</v>
      </c>
      <c r="I10" s="1">
        <f t="shared" si="5"/>
        <v>1192238333</v>
      </c>
      <c r="J10" s="1">
        <f t="shared" si="6"/>
        <v>571.6221068</v>
      </c>
      <c r="L10" s="1">
        <f t="shared" si="7"/>
        <v>-79304.89314</v>
      </c>
      <c r="M10" s="1">
        <f t="shared" si="8"/>
        <v>5716121.358</v>
      </c>
      <c r="N10" s="1">
        <f t="shared" si="9"/>
        <v>5636816.465</v>
      </c>
    </row>
    <row r="11">
      <c r="A11" s="1">
        <v>134.8949</v>
      </c>
      <c r="B11" s="1">
        <v>178.8564</v>
      </c>
      <c r="C11" s="1">
        <v>188.6397</v>
      </c>
      <c r="D11" s="1">
        <v>148.0392</v>
      </c>
      <c r="E11" s="1">
        <f t="shared" si="1"/>
        <v>0.005591077535</v>
      </c>
      <c r="F11" s="1">
        <f t="shared" si="2"/>
        <v>0.006754967603</v>
      </c>
      <c r="G11" s="1">
        <f t="shared" si="3"/>
        <v>337237250</v>
      </c>
      <c r="H11" s="1">
        <f t="shared" si="4"/>
        <v>39.2507086</v>
      </c>
      <c r="I11" s="1">
        <f t="shared" si="5"/>
        <v>1124124167</v>
      </c>
      <c r="J11" s="1">
        <f t="shared" si="6"/>
        <v>570.8389677</v>
      </c>
      <c r="L11" s="1">
        <f t="shared" si="7"/>
        <v>-221973.3017</v>
      </c>
      <c r="M11" s="1">
        <f t="shared" si="8"/>
        <v>5708295.664</v>
      </c>
      <c r="N11" s="1">
        <f t="shared" si="9"/>
        <v>5486322.362</v>
      </c>
    </row>
    <row r="12">
      <c r="A12" s="1">
        <v>125.2556</v>
      </c>
      <c r="B12" s="1">
        <v>162.9519</v>
      </c>
      <c r="C12" s="1">
        <v>170.4498</v>
      </c>
      <c r="D12" s="1">
        <v>149.4117</v>
      </c>
      <c r="E12" s="1">
        <f t="shared" si="1"/>
        <v>0.00613678024</v>
      </c>
      <c r="F12" s="1">
        <f t="shared" si="2"/>
        <v>0.006692916284</v>
      </c>
      <c r="G12" s="1">
        <f t="shared" si="3"/>
        <v>313139000</v>
      </c>
      <c r="H12" s="1">
        <f t="shared" si="4"/>
        <v>17.41478848</v>
      </c>
      <c r="I12" s="1">
        <f t="shared" si="5"/>
        <v>1043796667</v>
      </c>
      <c r="J12" s="1">
        <f t="shared" si="6"/>
        <v>587.0083069</v>
      </c>
      <c r="L12" s="1">
        <f t="shared" si="7"/>
        <v>-404186.8876</v>
      </c>
      <c r="M12" s="1">
        <f t="shared" si="8"/>
        <v>5869995.773</v>
      </c>
      <c r="N12" s="1">
        <f t="shared" si="9"/>
        <v>5465808.886</v>
      </c>
    </row>
    <row r="13">
      <c r="A13" s="1">
        <v>121.2716</v>
      </c>
      <c r="B13" s="1">
        <v>140.3855</v>
      </c>
      <c r="C13" s="1">
        <v>146.8832</v>
      </c>
      <c r="D13" s="1">
        <v>144.7914</v>
      </c>
      <c r="E13" s="1">
        <f t="shared" si="1"/>
        <v>0.007123242785</v>
      </c>
      <c r="F13" s="1">
        <f t="shared" si="2"/>
        <v>0.00690648754</v>
      </c>
      <c r="G13" s="1">
        <f t="shared" si="3"/>
        <v>303179000</v>
      </c>
      <c r="H13" s="1">
        <f t="shared" si="4"/>
        <v>6.571563844</v>
      </c>
      <c r="I13" s="1">
        <f t="shared" si="5"/>
        <v>1010596667</v>
      </c>
      <c r="J13" s="1">
        <f t="shared" si="6"/>
        <v>668.0289324</v>
      </c>
      <c r="L13" s="1">
        <f t="shared" si="7"/>
        <v>-406098.0141</v>
      </c>
      <c r="M13" s="1">
        <f t="shared" si="8"/>
        <v>6680204.806</v>
      </c>
      <c r="N13" s="1">
        <f t="shared" si="9"/>
        <v>6274106.791</v>
      </c>
    </row>
    <row r="14">
      <c r="A14" s="1">
        <v>113.7666</v>
      </c>
      <c r="B14" s="1">
        <v>127.9555</v>
      </c>
      <c r="C14" s="1">
        <v>134.0241</v>
      </c>
      <c r="D14" s="1">
        <v>141.9917</v>
      </c>
      <c r="E14" s="1">
        <f t="shared" si="1"/>
        <v>0.007815217009</v>
      </c>
      <c r="F14" s="1">
        <f t="shared" si="2"/>
        <v>0.00704266517</v>
      </c>
      <c r="G14" s="1">
        <f t="shared" si="3"/>
        <v>284416500</v>
      </c>
      <c r="H14" s="1">
        <f t="shared" si="4"/>
        <v>21.97264902</v>
      </c>
      <c r="I14" s="1">
        <f t="shared" si="5"/>
        <v>948055000</v>
      </c>
      <c r="J14" s="1">
        <f t="shared" si="6"/>
        <v>692.2903347</v>
      </c>
      <c r="L14" s="1">
        <f t="shared" si="7"/>
        <v>-496949.8217</v>
      </c>
      <c r="M14" s="1">
        <f t="shared" si="8"/>
        <v>6922824.058</v>
      </c>
      <c r="N14" s="1">
        <f t="shared" si="9"/>
        <v>6425874.236</v>
      </c>
    </row>
    <row r="15">
      <c r="A15" s="1">
        <v>103.9366</v>
      </c>
      <c r="B15" s="1">
        <v>136.1207</v>
      </c>
      <c r="C15" s="1">
        <v>142.3432</v>
      </c>
      <c r="D15" s="1">
        <v>135.0677</v>
      </c>
      <c r="E15" s="1">
        <f t="shared" si="1"/>
        <v>0.007346421228</v>
      </c>
      <c r="F15" s="1">
        <f t="shared" si="2"/>
        <v>0.007403694592</v>
      </c>
      <c r="G15" s="1">
        <f t="shared" si="3"/>
        <v>259841500</v>
      </c>
      <c r="H15" s="1">
        <f t="shared" si="4"/>
        <v>1.488199682</v>
      </c>
      <c r="I15" s="1">
        <f t="shared" si="5"/>
        <v>866138333.3</v>
      </c>
      <c r="J15" s="1">
        <f t="shared" si="6"/>
        <v>591.8688073</v>
      </c>
      <c r="L15" s="1">
        <f t="shared" si="7"/>
        <v>-576212.8918</v>
      </c>
      <c r="M15" s="1">
        <f t="shared" si="8"/>
        <v>5918615.636</v>
      </c>
      <c r="N15" s="1">
        <f t="shared" si="9"/>
        <v>5342402.744</v>
      </c>
    </row>
    <row r="16">
      <c r="A16" s="1">
        <v>98.3472</v>
      </c>
      <c r="B16" s="1">
        <v>144.6739</v>
      </c>
      <c r="C16" s="1">
        <v>148.7505</v>
      </c>
      <c r="D16" s="1">
        <v>130.266</v>
      </c>
      <c r="E16" s="1">
        <f t="shared" si="1"/>
        <v>0.006912096791</v>
      </c>
      <c r="F16" s="1">
        <f t="shared" si="2"/>
        <v>0.007676600187</v>
      </c>
      <c r="G16" s="1">
        <f t="shared" si="3"/>
        <v>245868000</v>
      </c>
      <c r="H16" s="1">
        <f t="shared" si="4"/>
        <v>18.79669209</v>
      </c>
      <c r="I16" s="1">
        <f t="shared" si="5"/>
        <v>819560000</v>
      </c>
      <c r="J16" s="1">
        <f t="shared" si="6"/>
        <v>524.4443766</v>
      </c>
      <c r="L16" s="1">
        <f t="shared" si="7"/>
        <v>-612569.6651</v>
      </c>
      <c r="M16" s="1">
        <f t="shared" si="8"/>
        <v>5244375.224</v>
      </c>
      <c r="N16" s="1">
        <f t="shared" si="9"/>
        <v>4631805.559</v>
      </c>
    </row>
    <row r="17">
      <c r="A17" s="1">
        <v>93.9267</v>
      </c>
      <c r="B17" s="1">
        <v>136.368</v>
      </c>
      <c r="C17" s="1">
        <v>141.0962</v>
      </c>
      <c r="D17" s="1">
        <v>122.2248</v>
      </c>
      <c r="E17" s="1">
        <f t="shared" si="1"/>
        <v>0.007333098674</v>
      </c>
      <c r="F17" s="1">
        <f t="shared" si="2"/>
        <v>0.008181645623</v>
      </c>
      <c r="G17" s="1">
        <f t="shared" si="3"/>
        <v>234816750</v>
      </c>
      <c r="H17" s="1">
        <f t="shared" si="4"/>
        <v>19.92530369</v>
      </c>
      <c r="I17" s="1">
        <f t="shared" si="5"/>
        <v>782722500</v>
      </c>
      <c r="J17" s="1">
        <f t="shared" si="6"/>
        <v>533.8244684</v>
      </c>
      <c r="L17" s="1">
        <f t="shared" si="7"/>
        <v>-578812.565</v>
      </c>
      <c r="M17" s="1">
        <f t="shared" si="8"/>
        <v>5338179.223</v>
      </c>
      <c r="N17" s="1">
        <f t="shared" si="9"/>
        <v>4759366.658</v>
      </c>
    </row>
    <row r="18">
      <c r="A18" s="1">
        <v>90.3795</v>
      </c>
      <c r="B18" s="1">
        <v>126.833</v>
      </c>
      <c r="C18" s="1">
        <v>132.1896</v>
      </c>
      <c r="D18" s="1">
        <v>115.9625</v>
      </c>
      <c r="E18" s="1">
        <f t="shared" si="1"/>
        <v>0.007884383402</v>
      </c>
      <c r="F18" s="1">
        <f t="shared" si="2"/>
        <v>0.008623477417</v>
      </c>
      <c r="G18" s="1">
        <f t="shared" si="3"/>
        <v>225948750</v>
      </c>
      <c r="H18" s="1">
        <f t="shared" si="4"/>
        <v>16.69973689</v>
      </c>
      <c r="I18" s="1">
        <f t="shared" si="5"/>
        <v>753162500</v>
      </c>
      <c r="J18" s="1">
        <f t="shared" si="6"/>
        <v>555.1849551</v>
      </c>
      <c r="L18" s="1">
        <f t="shared" si="7"/>
        <v>-551536.0569</v>
      </c>
      <c r="M18" s="1">
        <f t="shared" si="8"/>
        <v>5551786.562</v>
      </c>
      <c r="N18" s="1">
        <f t="shared" si="9"/>
        <v>5000250.505</v>
      </c>
    </row>
    <row r="19">
      <c r="A19" s="1">
        <v>87.5612</v>
      </c>
      <c r="B19" s="1">
        <v>124.8763</v>
      </c>
      <c r="C19" s="1">
        <v>128.3608</v>
      </c>
      <c r="D19" s="1">
        <v>107.6091</v>
      </c>
      <c r="E19" s="1">
        <f t="shared" si="1"/>
        <v>0.008007924642</v>
      </c>
      <c r="F19" s="1">
        <f t="shared" si="2"/>
        <v>0.009292894374</v>
      </c>
      <c r="G19" s="1">
        <f t="shared" si="3"/>
        <v>218903000</v>
      </c>
      <c r="H19" s="1">
        <f t="shared" si="4"/>
        <v>28.12837292</v>
      </c>
      <c r="I19" s="1">
        <f t="shared" si="5"/>
        <v>729676666.7</v>
      </c>
      <c r="J19" s="1">
        <f t="shared" si="6"/>
        <v>546.887163</v>
      </c>
      <c r="L19" s="1">
        <f t="shared" si="7"/>
        <v>-465757.5428</v>
      </c>
      <c r="M19" s="1">
        <f t="shared" si="8"/>
        <v>5468810.605</v>
      </c>
      <c r="N19" s="1">
        <f t="shared" si="9"/>
        <v>5003053.062</v>
      </c>
    </row>
    <row r="20">
      <c r="A20" s="1">
        <v>86.1738</v>
      </c>
      <c r="B20" s="1">
        <v>122.6799</v>
      </c>
      <c r="C20" s="1">
        <v>125.9829</v>
      </c>
      <c r="D20" s="1">
        <v>107.2979</v>
      </c>
      <c r="E20" s="1">
        <f t="shared" si="1"/>
        <v>0.008151294548</v>
      </c>
      <c r="F20" s="1">
        <f t="shared" si="2"/>
        <v>0.009319846894</v>
      </c>
      <c r="G20" s="1">
        <f t="shared" si="3"/>
        <v>215434500</v>
      </c>
      <c r="H20" s="1">
        <f t="shared" si="4"/>
        <v>25.17464903</v>
      </c>
      <c r="I20" s="1">
        <f t="shared" si="5"/>
        <v>718115000</v>
      </c>
      <c r="J20" s="1">
        <f t="shared" si="6"/>
        <v>548.5173889</v>
      </c>
      <c r="L20" s="1">
        <f t="shared" si="7"/>
        <v>-492183.4444</v>
      </c>
      <c r="M20" s="1">
        <f t="shared" si="8"/>
        <v>5485113.831</v>
      </c>
      <c r="N20" s="1">
        <f t="shared" si="9"/>
        <v>4992930.387</v>
      </c>
    </row>
    <row r="21" ht="15.75" customHeight="1">
      <c r="A21" s="1">
        <v>85.0474</v>
      </c>
      <c r="B21" s="1">
        <v>111.8992</v>
      </c>
      <c r="C21" s="1">
        <v>115.2712</v>
      </c>
      <c r="D21" s="1">
        <v>106.5888</v>
      </c>
      <c r="E21" s="1">
        <f t="shared" si="1"/>
        <v>0.008936614382</v>
      </c>
      <c r="F21" s="1">
        <f t="shared" si="2"/>
        <v>0.00938184875</v>
      </c>
      <c r="G21" s="1">
        <f t="shared" si="3"/>
        <v>212618500</v>
      </c>
      <c r="H21" s="1">
        <f t="shared" si="4"/>
        <v>9.466506349</v>
      </c>
      <c r="I21" s="1">
        <f t="shared" si="5"/>
        <v>708728333.3</v>
      </c>
      <c r="J21" s="1">
        <f t="shared" si="6"/>
        <v>597.0054181</v>
      </c>
      <c r="L21" s="1">
        <f t="shared" si="7"/>
        <v>-505245.3916</v>
      </c>
      <c r="M21" s="1">
        <f t="shared" si="8"/>
        <v>5969994.908</v>
      </c>
      <c r="N21" s="1">
        <f t="shared" si="9"/>
        <v>5464749.517</v>
      </c>
    </row>
    <row r="22" ht="15.75" customHeight="1">
      <c r="A22" s="1">
        <v>85.5036</v>
      </c>
      <c r="B22" s="1">
        <v>102.5756</v>
      </c>
      <c r="C22" s="1">
        <v>105.6312</v>
      </c>
      <c r="D22" s="1">
        <v>98.1512</v>
      </c>
      <c r="E22" s="1">
        <f t="shared" si="1"/>
        <v>0.009748907148</v>
      </c>
      <c r="F22" s="1">
        <f t="shared" si="2"/>
        <v>0.01018836244</v>
      </c>
      <c r="G22" s="1">
        <f t="shared" si="3"/>
        <v>213759000</v>
      </c>
      <c r="H22" s="1">
        <f t="shared" si="4"/>
        <v>9.393752491</v>
      </c>
      <c r="I22" s="1">
        <f t="shared" si="5"/>
        <v>712530000</v>
      </c>
      <c r="J22" s="1">
        <f t="shared" si="6"/>
        <v>658.086092</v>
      </c>
      <c r="L22" s="1">
        <f t="shared" si="7"/>
        <v>-322145.8321</v>
      </c>
      <c r="M22" s="1">
        <f t="shared" si="8"/>
        <v>6580801.329</v>
      </c>
      <c r="N22" s="1">
        <f t="shared" si="9"/>
        <v>6258655.497</v>
      </c>
    </row>
    <row r="23" ht="15.75" customHeight="1">
      <c r="A23" s="1">
        <v>88.0405</v>
      </c>
      <c r="B23" s="1">
        <v>98.0166</v>
      </c>
      <c r="C23" s="1">
        <v>101.1253</v>
      </c>
      <c r="D23" s="1">
        <v>88.3386</v>
      </c>
      <c r="E23" s="1">
        <f t="shared" si="1"/>
        <v>0.01020235348</v>
      </c>
      <c r="F23" s="1">
        <f t="shared" si="2"/>
        <v>0.01132007978</v>
      </c>
      <c r="G23" s="1">
        <f t="shared" si="3"/>
        <v>220101250</v>
      </c>
      <c r="H23" s="1">
        <f t="shared" si="4"/>
        <v>24.60129569</v>
      </c>
      <c r="I23" s="1">
        <f t="shared" si="5"/>
        <v>733670833.3</v>
      </c>
      <c r="J23" s="1">
        <f t="shared" si="6"/>
        <v>710.8796041</v>
      </c>
      <c r="L23" s="1">
        <f t="shared" si="7"/>
        <v>-8436.289459</v>
      </c>
      <c r="M23" s="1">
        <f t="shared" si="8"/>
        <v>7108734.683</v>
      </c>
      <c r="N23" s="1">
        <f t="shared" si="9"/>
        <v>7100298.393</v>
      </c>
    </row>
    <row r="24" ht="15.75" customHeight="1">
      <c r="A24" s="1">
        <v>87.1258</v>
      </c>
      <c r="B24" s="1">
        <v>88.0732</v>
      </c>
      <c r="C24" s="1">
        <v>90.8582</v>
      </c>
      <c r="D24" s="1">
        <v>85.3061</v>
      </c>
      <c r="E24" s="1">
        <f t="shared" si="1"/>
        <v>0.01135419174</v>
      </c>
      <c r="F24" s="1">
        <f t="shared" si="2"/>
        <v>0.01172249112</v>
      </c>
      <c r="G24" s="1">
        <f t="shared" si="3"/>
        <v>217814500</v>
      </c>
      <c r="H24" s="1">
        <f t="shared" si="4"/>
        <v>8.022094588</v>
      </c>
      <c r="I24" s="1">
        <f t="shared" si="5"/>
        <v>726048333.3</v>
      </c>
      <c r="J24" s="1">
        <f t="shared" si="6"/>
        <v>787.1229195</v>
      </c>
      <c r="L24" s="1">
        <f t="shared" si="7"/>
        <v>53328.54274</v>
      </c>
      <c r="M24" s="1">
        <f t="shared" si="8"/>
        <v>7871168.473</v>
      </c>
      <c r="N24" s="1">
        <f t="shared" si="9"/>
        <v>7924497.016</v>
      </c>
    </row>
    <row r="25" ht="15.75" customHeight="1">
      <c r="A25" s="1">
        <v>88.9456</v>
      </c>
      <c r="B25" s="1">
        <v>86.9296</v>
      </c>
      <c r="C25" s="1">
        <v>89.6627</v>
      </c>
      <c r="D25" s="1">
        <v>88.7999</v>
      </c>
      <c r="E25" s="1">
        <f t="shared" si="1"/>
        <v>0.0115035615</v>
      </c>
      <c r="F25" s="1">
        <f t="shared" si="2"/>
        <v>0.01126127394</v>
      </c>
      <c r="G25" s="1">
        <f t="shared" si="3"/>
        <v>222364000</v>
      </c>
      <c r="H25" s="1">
        <f t="shared" si="4"/>
        <v>5.387603094</v>
      </c>
      <c r="I25" s="1">
        <f t="shared" si="5"/>
        <v>741213333.3</v>
      </c>
      <c r="J25" s="1">
        <f t="shared" si="6"/>
        <v>814.6350727</v>
      </c>
      <c r="L25" s="1">
        <f t="shared" si="7"/>
        <v>4101.919034</v>
      </c>
      <c r="M25" s="1">
        <f t="shared" si="8"/>
        <v>8146288.737</v>
      </c>
      <c r="N25" s="1">
        <f t="shared" si="9"/>
        <v>8150390.656</v>
      </c>
    </row>
    <row r="26" ht="15.75" customHeight="1">
      <c r="A26" s="1">
        <v>96.9366</v>
      </c>
      <c r="B26" s="1">
        <v>96.3157</v>
      </c>
      <c r="C26" s="1">
        <v>98.0506</v>
      </c>
      <c r="D26" s="1">
        <v>98.3664</v>
      </c>
      <c r="E26" s="1">
        <f t="shared" si="1"/>
        <v>0.01038252331</v>
      </c>
      <c r="F26" s="1">
        <f t="shared" si="2"/>
        <v>0.01016607297</v>
      </c>
      <c r="G26" s="1">
        <f t="shared" si="3"/>
        <v>242341500</v>
      </c>
      <c r="H26" s="1">
        <f t="shared" si="4"/>
        <v>5.245489963</v>
      </c>
      <c r="I26" s="1">
        <f t="shared" si="5"/>
        <v>807805000</v>
      </c>
      <c r="J26" s="1">
        <f t="shared" si="6"/>
        <v>797.2650274</v>
      </c>
      <c r="L26" s="1">
        <f t="shared" si="7"/>
        <v>-36338.62782</v>
      </c>
      <c r="M26" s="1">
        <f t="shared" si="8"/>
        <v>7972582.715</v>
      </c>
      <c r="N26" s="1">
        <f t="shared" si="9"/>
        <v>7936244.088</v>
      </c>
    </row>
    <row r="27" ht="15.75" customHeight="1">
      <c r="A27" s="1">
        <v>109.4185</v>
      </c>
      <c r="B27" s="1">
        <v>110.9065</v>
      </c>
      <c r="C27" s="1">
        <v>108.6325</v>
      </c>
      <c r="D27" s="1">
        <v>113.7769</v>
      </c>
      <c r="E27" s="1">
        <f t="shared" si="1"/>
        <v>0.009016604076</v>
      </c>
      <c r="F27" s="1">
        <f t="shared" si="2"/>
        <v>0.008789130307</v>
      </c>
      <c r="G27" s="1">
        <f t="shared" si="3"/>
        <v>273546250</v>
      </c>
      <c r="H27" s="1">
        <f t="shared" si="4"/>
        <v>6.222459666</v>
      </c>
      <c r="I27" s="1">
        <f t="shared" si="5"/>
        <v>911820833.3</v>
      </c>
      <c r="J27" s="1">
        <f t="shared" si="6"/>
        <v>775.3763355</v>
      </c>
      <c r="L27" s="1">
        <f t="shared" si="7"/>
        <v>-95766.36382</v>
      </c>
      <c r="M27" s="1">
        <f t="shared" si="8"/>
        <v>7753687.097</v>
      </c>
      <c r="N27" s="1">
        <f t="shared" si="9"/>
        <v>7657920.733</v>
      </c>
    </row>
    <row r="28" ht="15.75" customHeight="1">
      <c r="A28" s="1">
        <v>115.6339</v>
      </c>
      <c r="B28" s="1">
        <v>116.1821</v>
      </c>
      <c r="C28" s="1">
        <v>113.8406</v>
      </c>
      <c r="D28" s="1">
        <v>128.2065</v>
      </c>
      <c r="E28" s="1">
        <f t="shared" si="1"/>
        <v>0.00860717787</v>
      </c>
      <c r="F28" s="1">
        <f t="shared" si="2"/>
        <v>0.007799916541</v>
      </c>
      <c r="G28" s="1">
        <f t="shared" si="3"/>
        <v>289084750</v>
      </c>
      <c r="H28" s="1">
        <f t="shared" si="4"/>
        <v>23.33669395</v>
      </c>
      <c r="I28" s="1">
        <f t="shared" si="5"/>
        <v>963615833.3</v>
      </c>
      <c r="J28" s="1">
        <f t="shared" si="6"/>
        <v>779.9677953</v>
      </c>
      <c r="L28" s="1">
        <f t="shared" si="7"/>
        <v>-245163.0768</v>
      </c>
      <c r="M28" s="1">
        <f t="shared" si="8"/>
        <v>7799597.364</v>
      </c>
      <c r="N28" s="1">
        <f t="shared" si="9"/>
        <v>7554434.287</v>
      </c>
    </row>
    <row r="29" ht="15.75" customHeight="1">
      <c r="A29" s="1">
        <v>121.8131</v>
      </c>
      <c r="B29" s="1">
        <v>118.929</v>
      </c>
      <c r="C29" s="1">
        <v>113.9308</v>
      </c>
      <c r="D29" s="1">
        <v>134.0016</v>
      </c>
      <c r="E29" s="1">
        <f t="shared" si="1"/>
        <v>0.008408378108</v>
      </c>
      <c r="F29" s="1">
        <f t="shared" si="2"/>
        <v>0.007462597462</v>
      </c>
      <c r="G29" s="1">
        <f t="shared" si="3"/>
        <v>304532750</v>
      </c>
      <c r="H29" s="1">
        <f t="shared" si="4"/>
        <v>28.80211812</v>
      </c>
      <c r="I29" s="1">
        <f t="shared" si="5"/>
        <v>1015109167</v>
      </c>
      <c r="J29" s="1">
        <f t="shared" si="6"/>
        <v>801.4670692</v>
      </c>
      <c r="L29" s="1">
        <f t="shared" si="7"/>
        <v>-227394.6729</v>
      </c>
      <c r="M29" s="1">
        <f t="shared" si="8"/>
        <v>8014585.795</v>
      </c>
      <c r="N29" s="1">
        <f t="shared" si="9"/>
        <v>7787191.123</v>
      </c>
    </row>
    <row r="30" ht="15.75" customHeight="1">
      <c r="A30" s="1">
        <v>125.2268</v>
      </c>
      <c r="B30" s="1">
        <v>117.7751</v>
      </c>
      <c r="C30" s="1">
        <v>115.5339</v>
      </c>
      <c r="D30" s="1">
        <v>130.4962</v>
      </c>
      <c r="E30" s="1">
        <f t="shared" si="1"/>
        <v>0.008490759082</v>
      </c>
      <c r="F30" s="1">
        <f t="shared" si="2"/>
        <v>0.007663058388</v>
      </c>
      <c r="G30" s="1">
        <f t="shared" si="3"/>
        <v>313067000</v>
      </c>
      <c r="H30" s="1">
        <f t="shared" si="4"/>
        <v>25.91257733</v>
      </c>
      <c r="I30" s="1">
        <f t="shared" si="5"/>
        <v>1043556667</v>
      </c>
      <c r="J30" s="1">
        <f t="shared" si="6"/>
        <v>832.5243675</v>
      </c>
      <c r="L30" s="1">
        <f t="shared" si="7"/>
        <v>-100949.2997</v>
      </c>
      <c r="M30" s="1">
        <f t="shared" si="8"/>
        <v>8325156.4</v>
      </c>
      <c r="N30" s="1">
        <f t="shared" si="9"/>
        <v>8224207.1</v>
      </c>
    </row>
    <row r="31" ht="15.75" customHeight="1">
      <c r="A31" s="1">
        <v>128.3928</v>
      </c>
      <c r="B31" s="1">
        <v>114.5369</v>
      </c>
      <c r="C31" s="1">
        <v>115.71</v>
      </c>
      <c r="D31" s="1">
        <v>129.2493</v>
      </c>
      <c r="E31" s="1">
        <f t="shared" si="1"/>
        <v>0.008730810769</v>
      </c>
      <c r="F31" s="1">
        <f t="shared" si="2"/>
        <v>0.00773698581</v>
      </c>
      <c r="G31" s="1">
        <f t="shared" si="3"/>
        <v>320982000</v>
      </c>
      <c r="H31" s="1">
        <f t="shared" si="4"/>
        <v>31.89999232</v>
      </c>
      <c r="I31" s="1">
        <f t="shared" si="5"/>
        <v>1069940000</v>
      </c>
      <c r="J31" s="1">
        <f t="shared" si="6"/>
        <v>879.2564454</v>
      </c>
      <c r="L31" s="1">
        <f t="shared" si="7"/>
        <v>-16566.82086</v>
      </c>
      <c r="M31" s="1">
        <f t="shared" si="8"/>
        <v>8792474.973</v>
      </c>
      <c r="N31" s="1">
        <f t="shared" si="9"/>
        <v>8775908.152</v>
      </c>
    </row>
    <row r="32" ht="15.75" customHeight="1">
      <c r="A32" s="1">
        <v>133.4535</v>
      </c>
      <c r="B32" s="1">
        <v>112.9145</v>
      </c>
      <c r="C32" s="1">
        <v>117.1369</v>
      </c>
      <c r="D32" s="1">
        <v>136.1939</v>
      </c>
      <c r="E32" s="1">
        <f t="shared" si="1"/>
        <v>0.008856258496</v>
      </c>
      <c r="F32" s="1">
        <f t="shared" si="2"/>
        <v>0.007342472754</v>
      </c>
      <c r="G32" s="1">
        <f t="shared" si="3"/>
        <v>333633750</v>
      </c>
      <c r="H32" s="1">
        <f t="shared" si="4"/>
        <v>50.5050014</v>
      </c>
      <c r="I32" s="1">
        <f t="shared" si="5"/>
        <v>1112112500</v>
      </c>
      <c r="J32" s="1">
        <f t="shared" si="6"/>
        <v>927.8642065</v>
      </c>
      <c r="L32" s="1">
        <f t="shared" si="7"/>
        <v>-50303.28084</v>
      </c>
      <c r="M32" s="1">
        <f t="shared" si="8"/>
        <v>9278549.056</v>
      </c>
      <c r="N32" s="1">
        <f t="shared" si="9"/>
        <v>9228245.775</v>
      </c>
    </row>
    <row r="33" ht="15.75" customHeight="1">
      <c r="A33" s="1">
        <v>138.9303</v>
      </c>
      <c r="B33" s="1">
        <v>116.0475</v>
      </c>
      <c r="C33" s="1">
        <v>121.6923</v>
      </c>
      <c r="D33" s="1">
        <v>141.0775</v>
      </c>
      <c r="E33" s="1">
        <f t="shared" si="1"/>
        <v>0.008617161076</v>
      </c>
      <c r="F33" s="1">
        <f t="shared" si="2"/>
        <v>0.007088302529</v>
      </c>
      <c r="G33" s="1">
        <f t="shared" si="3"/>
        <v>347325750</v>
      </c>
      <c r="H33" s="1">
        <f t="shared" si="4"/>
        <v>53.10119417</v>
      </c>
      <c r="I33" s="1">
        <f t="shared" si="5"/>
        <v>1157752500</v>
      </c>
      <c r="J33" s="1">
        <f t="shared" si="6"/>
        <v>938.2612746</v>
      </c>
      <c r="L33" s="1">
        <f t="shared" si="7"/>
        <v>-38050.00797</v>
      </c>
      <c r="M33" s="1">
        <f t="shared" si="8"/>
        <v>9382515.921</v>
      </c>
      <c r="N33" s="1">
        <f t="shared" si="9"/>
        <v>9344465.913</v>
      </c>
    </row>
    <row r="34" ht="15.75" customHeight="1">
      <c r="A34" s="1">
        <v>142.2105</v>
      </c>
      <c r="B34" s="1">
        <v>121.2083</v>
      </c>
      <c r="C34" s="1">
        <v>127.8113</v>
      </c>
      <c r="D34" s="1">
        <v>141.1296</v>
      </c>
      <c r="E34" s="1">
        <f t="shared" si="1"/>
        <v>0.008250260089</v>
      </c>
      <c r="F34" s="1">
        <f t="shared" si="2"/>
        <v>0.007085685781</v>
      </c>
      <c r="G34" s="1">
        <f t="shared" si="3"/>
        <v>355526250</v>
      </c>
      <c r="H34" s="1">
        <f t="shared" si="4"/>
        <v>41.40367367</v>
      </c>
      <c r="I34" s="1">
        <f t="shared" si="5"/>
        <v>1185087500</v>
      </c>
      <c r="J34" s="1">
        <f t="shared" si="6"/>
        <v>916.9330216</v>
      </c>
      <c r="L34" s="1">
        <f t="shared" si="7"/>
        <v>19147.2944</v>
      </c>
      <c r="M34" s="1">
        <f t="shared" si="8"/>
        <v>9169231.104</v>
      </c>
      <c r="N34" s="1">
        <f t="shared" si="9"/>
        <v>9188378.399</v>
      </c>
    </row>
    <row r="35" ht="15.75" customHeight="1">
      <c r="A35" s="1">
        <v>145.5897</v>
      </c>
      <c r="B35" s="1">
        <v>128.4525</v>
      </c>
      <c r="C35" s="1">
        <v>133.9788</v>
      </c>
      <c r="D35" s="1">
        <v>139.2524</v>
      </c>
      <c r="E35" s="1">
        <f t="shared" si="1"/>
        <v>0.007784978883</v>
      </c>
      <c r="F35" s="1">
        <f t="shared" si="2"/>
        <v>0.007181204776</v>
      </c>
      <c r="G35" s="1">
        <f t="shared" si="3"/>
        <v>363974250</v>
      </c>
      <c r="H35" s="1">
        <f t="shared" si="4"/>
        <v>21.97582277</v>
      </c>
      <c r="I35" s="1">
        <f t="shared" si="5"/>
        <v>1213247500</v>
      </c>
      <c r="J35" s="1">
        <f t="shared" si="6"/>
        <v>882.27102</v>
      </c>
      <c r="L35" s="1">
        <f t="shared" si="7"/>
        <v>113773.6226</v>
      </c>
      <c r="M35" s="1">
        <f t="shared" si="8"/>
        <v>8822608.733</v>
      </c>
      <c r="N35" s="1">
        <f t="shared" si="9"/>
        <v>8936382.356</v>
      </c>
    </row>
    <row r="36" ht="15.75" customHeight="1">
      <c r="A36" s="1">
        <v>148.2479</v>
      </c>
      <c r="B36" s="1">
        <v>137.0183</v>
      </c>
      <c r="C36" s="1">
        <v>141.8687</v>
      </c>
      <c r="D36" s="1">
        <v>141.9922</v>
      </c>
      <c r="E36" s="1">
        <f t="shared" si="1"/>
        <v>0.007298295191</v>
      </c>
      <c r="F36" s="1">
        <f t="shared" si="2"/>
        <v>0.00704264037</v>
      </c>
      <c r="G36" s="1">
        <f t="shared" si="3"/>
        <v>370619750</v>
      </c>
      <c r="H36" s="1">
        <f t="shared" si="4"/>
        <v>9.475072579</v>
      </c>
      <c r="I36" s="1">
        <f t="shared" si="5"/>
        <v>1235399167</v>
      </c>
      <c r="J36" s="1">
        <f t="shared" si="6"/>
        <v>838.2548025</v>
      </c>
      <c r="L36" s="1">
        <f t="shared" si="7"/>
        <v>110141.6134</v>
      </c>
      <c r="M36" s="1">
        <f t="shared" si="8"/>
        <v>8382444.705</v>
      </c>
      <c r="N36" s="1">
        <f t="shared" si="9"/>
        <v>8492586.319</v>
      </c>
    </row>
    <row r="37" ht="15.75" customHeight="1">
      <c r="A37" s="1">
        <v>157.683</v>
      </c>
      <c r="B37" s="1">
        <v>144.4146</v>
      </c>
      <c r="C37" s="1">
        <v>149.5065</v>
      </c>
      <c r="D37" s="1">
        <v>151.7248</v>
      </c>
      <c r="E37" s="1">
        <f t="shared" si="1"/>
        <v>0.006924507633</v>
      </c>
      <c r="F37" s="1">
        <f t="shared" si="2"/>
        <v>0.006590880331</v>
      </c>
      <c r="G37" s="1">
        <f t="shared" si="3"/>
        <v>394207500</v>
      </c>
      <c r="H37" s="1">
        <f t="shared" si="4"/>
        <v>13.15183847</v>
      </c>
      <c r="I37" s="1">
        <f t="shared" si="5"/>
        <v>1314025000</v>
      </c>
      <c r="J37" s="1">
        <f t="shared" si="6"/>
        <v>842.4881317</v>
      </c>
      <c r="L37" s="1">
        <f t="shared" si="7"/>
        <v>98174.45797</v>
      </c>
      <c r="M37" s="1">
        <f t="shared" si="8"/>
        <v>8424771.422</v>
      </c>
      <c r="N37" s="1">
        <f t="shared" si="9"/>
        <v>8522945.88</v>
      </c>
    </row>
    <row r="38" ht="15.75" customHeight="1">
      <c r="A38" s="1">
        <v>162.6526</v>
      </c>
      <c r="B38" s="1">
        <v>144.6803</v>
      </c>
      <c r="C38" s="1">
        <v>150.0856</v>
      </c>
      <c r="D38" s="1">
        <v>156.3501</v>
      </c>
      <c r="E38" s="1">
        <f t="shared" si="1"/>
        <v>0.006911791032</v>
      </c>
      <c r="F38" s="1">
        <f t="shared" si="2"/>
        <v>0.006395902529</v>
      </c>
      <c r="G38" s="1">
        <f t="shared" si="3"/>
        <v>406631500</v>
      </c>
      <c r="H38" s="1">
        <f t="shared" si="4"/>
        <v>20.97765157</v>
      </c>
      <c r="I38" s="1">
        <f t="shared" si="5"/>
        <v>1355438333</v>
      </c>
      <c r="J38" s="1">
        <f t="shared" si="6"/>
        <v>867.3166651</v>
      </c>
      <c r="L38" s="1">
        <f t="shared" si="7"/>
        <v>100775.4392</v>
      </c>
      <c r="M38" s="1">
        <f t="shared" si="8"/>
        <v>8673053.292</v>
      </c>
      <c r="N38" s="1">
        <f t="shared" si="9"/>
        <v>8773828.732</v>
      </c>
    </row>
    <row r="39" ht="15.75" customHeight="1">
      <c r="A39" s="1">
        <v>169.2382</v>
      </c>
      <c r="B39" s="1">
        <v>147.2373</v>
      </c>
      <c r="C39" s="1">
        <v>152.8008</v>
      </c>
      <c r="D39" s="1">
        <v>158.4854</v>
      </c>
      <c r="E39" s="1">
        <f t="shared" si="1"/>
        <v>0.006791757252</v>
      </c>
      <c r="F39" s="1">
        <f t="shared" si="2"/>
        <v>0.006309729477</v>
      </c>
      <c r="G39" s="1">
        <f t="shared" si="3"/>
        <v>423095500</v>
      </c>
      <c r="H39" s="1">
        <f t="shared" si="4"/>
        <v>20.39437825</v>
      </c>
      <c r="I39" s="1">
        <f t="shared" si="5"/>
        <v>1410318333</v>
      </c>
      <c r="J39" s="1">
        <f t="shared" si="6"/>
        <v>885.5046463</v>
      </c>
      <c r="L39" s="1">
        <f t="shared" si="7"/>
        <v>169618.1478</v>
      </c>
      <c r="M39" s="1">
        <f t="shared" si="8"/>
        <v>8854928.514</v>
      </c>
      <c r="N39" s="1">
        <f t="shared" si="9"/>
        <v>9024546.662</v>
      </c>
    </row>
    <row r="40" ht="15.75" customHeight="1">
      <c r="A40" s="1">
        <v>170.1448</v>
      </c>
      <c r="B40" s="1">
        <v>146.5569</v>
      </c>
      <c r="C40" s="1">
        <v>151.9376</v>
      </c>
      <c r="D40" s="1">
        <v>162.7162</v>
      </c>
      <c r="E40" s="1">
        <f t="shared" si="1"/>
        <v>0.006823288429</v>
      </c>
      <c r="F40" s="1">
        <f t="shared" si="2"/>
        <v>0.006145669577</v>
      </c>
      <c r="G40" s="1">
        <f t="shared" si="3"/>
        <v>425362000</v>
      </c>
      <c r="H40" s="1">
        <f t="shared" si="4"/>
        <v>28.82333103</v>
      </c>
      <c r="I40" s="1">
        <f t="shared" si="5"/>
        <v>1417873333</v>
      </c>
      <c r="J40" s="1">
        <f t="shared" si="6"/>
        <v>894.718969</v>
      </c>
      <c r="L40" s="1">
        <f t="shared" si="7"/>
        <v>114134.3025</v>
      </c>
      <c r="M40" s="1">
        <f t="shared" si="8"/>
        <v>8947071.109</v>
      </c>
      <c r="N40" s="1">
        <f t="shared" si="9"/>
        <v>9061205.412</v>
      </c>
    </row>
    <row r="41" ht="15.75" customHeight="1">
      <c r="A41" s="1">
        <v>188.1432</v>
      </c>
      <c r="B41" s="1">
        <v>160.7079</v>
      </c>
      <c r="C41" s="1">
        <v>167.2086</v>
      </c>
      <c r="D41" s="1">
        <v>177.1386</v>
      </c>
      <c r="E41" s="1">
        <f t="shared" si="1"/>
        <v>0.006222469462</v>
      </c>
      <c r="F41" s="1">
        <f t="shared" si="2"/>
        <v>0.00564529696</v>
      </c>
      <c r="G41" s="1">
        <f t="shared" si="3"/>
        <v>470358000</v>
      </c>
      <c r="H41" s="1">
        <f t="shared" si="4"/>
        <v>27.14777038</v>
      </c>
      <c r="I41" s="1">
        <f t="shared" si="5"/>
        <v>1567860000</v>
      </c>
      <c r="J41" s="1">
        <f t="shared" si="6"/>
        <v>895.164879</v>
      </c>
      <c r="L41" s="1">
        <f t="shared" si="7"/>
        <v>155310.5873</v>
      </c>
      <c r="M41" s="1">
        <f t="shared" si="8"/>
        <v>8951517.666</v>
      </c>
      <c r="N41" s="1">
        <f t="shared" si="9"/>
        <v>9106828.253</v>
      </c>
    </row>
    <row r="42" ht="15.75" customHeight="1">
      <c r="A42" s="1">
        <v>210.9015</v>
      </c>
      <c r="B42" s="1">
        <v>180.0811</v>
      </c>
      <c r="C42" s="1">
        <v>188.1577</v>
      </c>
      <c r="D42" s="1">
        <v>212.3747</v>
      </c>
      <c r="E42" s="1">
        <f t="shared" si="1"/>
        <v>0.005553053596</v>
      </c>
      <c r="F42" s="1">
        <f t="shared" si="2"/>
        <v>0.0047086588</v>
      </c>
      <c r="G42" s="1">
        <f t="shared" si="3"/>
        <v>527253750</v>
      </c>
      <c r="H42" s="1">
        <f t="shared" si="4"/>
        <v>44.5210323</v>
      </c>
      <c r="I42" s="1">
        <f t="shared" si="5"/>
        <v>1757512500</v>
      </c>
      <c r="J42" s="1">
        <f t="shared" si="6"/>
        <v>885.7957196</v>
      </c>
      <c r="L42" s="1">
        <f t="shared" si="7"/>
        <v>-17341.99036</v>
      </c>
      <c r="M42" s="1">
        <f t="shared" si="8"/>
        <v>8857810.211</v>
      </c>
      <c r="N42" s="1">
        <f t="shared" si="9"/>
        <v>8840468.221</v>
      </c>
    </row>
    <row r="43" ht="15.75" customHeight="1">
      <c r="A43" s="1">
        <v>238.787</v>
      </c>
      <c r="B43" s="1">
        <v>210.8105</v>
      </c>
      <c r="C43" s="1">
        <v>213.784</v>
      </c>
      <c r="D43" s="1">
        <v>272.3007</v>
      </c>
      <c r="E43" s="1">
        <f t="shared" si="1"/>
        <v>0.004743596737</v>
      </c>
      <c r="F43" s="1">
        <f t="shared" si="2"/>
        <v>0.003672410684</v>
      </c>
      <c r="G43" s="1">
        <f t="shared" si="3"/>
        <v>596967500</v>
      </c>
      <c r="H43" s="1">
        <f t="shared" si="4"/>
        <v>63.94632602</v>
      </c>
      <c r="I43" s="1">
        <f t="shared" si="5"/>
        <v>1989891667</v>
      </c>
      <c r="J43" s="1">
        <f t="shared" si="6"/>
        <v>841.8429193</v>
      </c>
      <c r="L43" s="1">
        <f t="shared" si="7"/>
        <v>-307690.1749</v>
      </c>
      <c r="M43" s="1">
        <f t="shared" si="8"/>
        <v>8418262.773</v>
      </c>
      <c r="N43" s="1">
        <f t="shared" si="9"/>
        <v>8110572.598</v>
      </c>
    </row>
    <row r="44" ht="15.75" customHeight="1">
      <c r="A44" s="1">
        <v>259.6697</v>
      </c>
      <c r="B44" s="1">
        <v>250.485</v>
      </c>
      <c r="C44" s="1">
        <v>248.0046</v>
      </c>
      <c r="D44" s="1">
        <v>367.5573</v>
      </c>
      <c r="E44" s="1">
        <f t="shared" si="1"/>
        <v>0.003992255025</v>
      </c>
      <c r="F44" s="1">
        <f t="shared" si="2"/>
        <v>0.002720664234</v>
      </c>
      <c r="G44" s="1">
        <f t="shared" si="3"/>
        <v>649174250</v>
      </c>
      <c r="H44" s="1">
        <f t="shared" si="4"/>
        <v>82.54839983</v>
      </c>
      <c r="I44" s="1">
        <f t="shared" si="5"/>
        <v>2163914167</v>
      </c>
      <c r="J44" s="1">
        <f t="shared" si="6"/>
        <v>752.8809239</v>
      </c>
      <c r="L44" s="1">
        <f t="shared" si="7"/>
        <v>-733814.8365</v>
      </c>
      <c r="M44" s="1">
        <f t="shared" si="8"/>
        <v>7528628.265</v>
      </c>
      <c r="N44" s="1">
        <f t="shared" si="9"/>
        <v>6794813.428</v>
      </c>
    </row>
    <row r="45" ht="15.75" customHeight="1">
      <c r="A45" s="1">
        <v>264.8272</v>
      </c>
      <c r="B45" s="1">
        <v>264.2265</v>
      </c>
      <c r="C45" s="1">
        <v>259.4824</v>
      </c>
      <c r="D45" s="1">
        <v>412.836</v>
      </c>
      <c r="E45" s="1">
        <f t="shared" si="1"/>
        <v>0.003784631746</v>
      </c>
      <c r="F45" s="1">
        <f t="shared" si="2"/>
        <v>0.002422269376</v>
      </c>
      <c r="G45" s="1">
        <f t="shared" si="3"/>
        <v>662068000</v>
      </c>
      <c r="H45" s="1">
        <f t="shared" si="4"/>
        <v>90.19765297</v>
      </c>
      <c r="I45" s="1">
        <f t="shared" si="5"/>
        <v>2206893333</v>
      </c>
      <c r="J45" s="1">
        <f t="shared" si="6"/>
        <v>722.0142289</v>
      </c>
      <c r="L45" s="1">
        <f t="shared" si="7"/>
        <v>-896292.9589</v>
      </c>
      <c r="M45" s="1">
        <f t="shared" si="8"/>
        <v>7219957.721</v>
      </c>
      <c r="N45" s="1">
        <f t="shared" si="9"/>
        <v>6323664.762</v>
      </c>
    </row>
    <row r="46" ht="15.75" customHeight="1">
      <c r="A46" s="1">
        <v>290.7104</v>
      </c>
      <c r="B46" s="1">
        <v>286.6045</v>
      </c>
      <c r="C46" s="1">
        <v>288.2695</v>
      </c>
      <c r="D46" s="1">
        <v>372.9043</v>
      </c>
      <c r="E46" s="1">
        <f t="shared" si="1"/>
        <v>0.003489128747</v>
      </c>
      <c r="F46" s="1">
        <f t="shared" si="2"/>
        <v>0.002681653175</v>
      </c>
      <c r="G46" s="1">
        <f t="shared" si="3"/>
        <v>726776000</v>
      </c>
      <c r="H46" s="1">
        <f t="shared" si="4"/>
        <v>58.68538665</v>
      </c>
      <c r="I46" s="1">
        <f t="shared" si="5"/>
        <v>2422586667</v>
      </c>
      <c r="J46" s="1">
        <f t="shared" si="6"/>
        <v>720.9929821</v>
      </c>
      <c r="L46" s="1">
        <f t="shared" si="7"/>
        <v>-551038.8322</v>
      </c>
      <c r="M46" s="1">
        <f t="shared" si="8"/>
        <v>7209727.214</v>
      </c>
      <c r="N46" s="1">
        <f t="shared" si="9"/>
        <v>6658688.382</v>
      </c>
    </row>
    <row r="47" ht="15.75" customHeight="1">
      <c r="A47" s="1">
        <v>265.8962</v>
      </c>
      <c r="B47" s="1">
        <v>252.0005</v>
      </c>
      <c r="C47" s="1">
        <v>259.326</v>
      </c>
      <c r="D47" s="1">
        <v>285.2965</v>
      </c>
      <c r="E47" s="1">
        <f t="shared" si="1"/>
        <v>0.003968246095</v>
      </c>
      <c r="F47" s="1">
        <f t="shared" si="2"/>
        <v>0.00350512537</v>
      </c>
      <c r="G47" s="1">
        <f t="shared" si="3"/>
        <v>664740500</v>
      </c>
      <c r="H47" s="1">
        <f t="shared" si="4"/>
        <v>30.78551024</v>
      </c>
      <c r="I47" s="1">
        <f t="shared" si="5"/>
        <v>2215801667</v>
      </c>
      <c r="J47" s="1">
        <f t="shared" si="6"/>
        <v>765.6140055</v>
      </c>
      <c r="L47" s="1">
        <f t="shared" si="7"/>
        <v>-170001.2093</v>
      </c>
      <c r="M47" s="1">
        <f t="shared" si="8"/>
        <v>7655954.742</v>
      </c>
      <c r="N47" s="1">
        <f t="shared" si="9"/>
        <v>7485953.533</v>
      </c>
    </row>
    <row r="48" ht="15.75" customHeight="1">
      <c r="A48" s="1">
        <v>226.2562</v>
      </c>
      <c r="B48" s="1">
        <v>200.0676</v>
      </c>
      <c r="C48" s="1">
        <v>208.3989</v>
      </c>
      <c r="D48" s="1">
        <v>212.612</v>
      </c>
      <c r="E48" s="1">
        <f t="shared" si="1"/>
        <v>0.004998310571</v>
      </c>
      <c r="F48" s="1">
        <f t="shared" si="2"/>
        <v>0.004703403383</v>
      </c>
      <c r="G48" s="1">
        <f t="shared" si="3"/>
        <v>565640500</v>
      </c>
      <c r="H48" s="1">
        <f t="shared" si="4"/>
        <v>16.68114495</v>
      </c>
      <c r="I48" s="1">
        <f t="shared" si="5"/>
        <v>1885468333</v>
      </c>
      <c r="J48" s="1">
        <f t="shared" si="6"/>
        <v>845.6911047</v>
      </c>
      <c r="L48" s="1">
        <f t="shared" si="7"/>
        <v>160435.4411</v>
      </c>
      <c r="M48" s="1">
        <f t="shared" si="8"/>
        <v>8456753.36</v>
      </c>
      <c r="N48" s="1">
        <f t="shared" si="9"/>
        <v>8617188.801</v>
      </c>
    </row>
    <row r="49" ht="15.75" customHeight="1">
      <c r="A49" s="1">
        <v>181.5357</v>
      </c>
      <c r="B49" s="1">
        <v>153.5773</v>
      </c>
      <c r="C49" s="1">
        <v>159.3792</v>
      </c>
      <c r="D49" s="1">
        <v>167.0933</v>
      </c>
      <c r="E49" s="1">
        <f t="shared" si="1"/>
        <v>0.00651137896</v>
      </c>
      <c r="F49" s="1">
        <f t="shared" si="2"/>
        <v>0.005984680415</v>
      </c>
      <c r="G49" s="1">
        <f t="shared" si="3"/>
        <v>453839250</v>
      </c>
      <c r="H49" s="1">
        <f t="shared" si="4"/>
        <v>23.90364727</v>
      </c>
      <c r="I49" s="1">
        <f t="shared" si="5"/>
        <v>1512797500</v>
      </c>
      <c r="J49" s="1">
        <f t="shared" si="6"/>
        <v>907.4332695</v>
      </c>
      <c r="L49" s="1">
        <f t="shared" si="7"/>
        <v>216082.8711</v>
      </c>
      <c r="M49" s="1">
        <f t="shared" si="8"/>
        <v>9074206.176</v>
      </c>
      <c r="N49" s="1">
        <f t="shared" si="9"/>
        <v>9290289.047</v>
      </c>
    </row>
    <row r="50" ht="15.75" customHeight="1">
      <c r="A50" s="1">
        <v>171.0029</v>
      </c>
      <c r="B50" s="1">
        <v>142.6344</v>
      </c>
      <c r="C50" s="1">
        <v>147.4074</v>
      </c>
      <c r="D50" s="1">
        <v>145.3689</v>
      </c>
      <c r="E50" s="1">
        <f t="shared" si="1"/>
        <v>0.007010931444</v>
      </c>
      <c r="F50" s="1">
        <f t="shared" si="2"/>
        <v>0.006879050471</v>
      </c>
      <c r="G50" s="1">
        <f t="shared" si="3"/>
        <v>427507250</v>
      </c>
      <c r="H50" s="1">
        <f t="shared" si="4"/>
        <v>5.638007227</v>
      </c>
      <c r="I50" s="1">
        <f t="shared" si="5"/>
        <v>1425024167</v>
      </c>
      <c r="J50" s="1">
        <f t="shared" si="6"/>
        <v>925.9709341</v>
      </c>
      <c r="L50" s="1">
        <f t="shared" si="7"/>
        <v>440843.9494</v>
      </c>
      <c r="M50" s="1">
        <f t="shared" si="8"/>
        <v>9259590.163</v>
      </c>
      <c r="N50" s="1">
        <f t="shared" si="9"/>
        <v>9700434.112</v>
      </c>
    </row>
    <row r="51" ht="15.75" customHeight="1">
      <c r="A51" s="1">
        <v>189.5884</v>
      </c>
      <c r="B51" s="1">
        <v>158.047</v>
      </c>
      <c r="C51" s="1">
        <v>167.5273</v>
      </c>
      <c r="D51" s="1">
        <v>145.591</v>
      </c>
      <c r="E51" s="1">
        <f t="shared" si="1"/>
        <v>0.006327231773</v>
      </c>
      <c r="F51" s="1">
        <f t="shared" si="2"/>
        <v>0.006868556435</v>
      </c>
      <c r="G51" s="1">
        <f t="shared" si="3"/>
        <v>473971000</v>
      </c>
      <c r="H51" s="1">
        <f t="shared" si="4"/>
        <v>25.65721917</v>
      </c>
      <c r="I51" s="1">
        <f t="shared" si="5"/>
        <v>1579903333</v>
      </c>
      <c r="J51" s="1">
        <f t="shared" si="6"/>
        <v>918.5924159</v>
      </c>
      <c r="L51" s="1">
        <f t="shared" si="7"/>
        <v>755496.5623</v>
      </c>
      <c r="M51" s="1">
        <f t="shared" si="8"/>
        <v>9185792.027</v>
      </c>
      <c r="N51" s="1">
        <f t="shared" si="9"/>
        <v>9941288.589</v>
      </c>
    </row>
    <row r="52" ht="15.75" customHeight="1">
      <c r="A52" s="1">
        <v>217.6008</v>
      </c>
      <c r="B52" s="1">
        <v>186.6458</v>
      </c>
      <c r="C52" s="1">
        <v>189.0912</v>
      </c>
      <c r="D52" s="1">
        <v>185.2076</v>
      </c>
      <c r="E52" s="1">
        <f t="shared" si="1"/>
        <v>0.005357741776</v>
      </c>
      <c r="F52" s="1">
        <f t="shared" si="2"/>
        <v>0.005399346463</v>
      </c>
      <c r="G52" s="1">
        <f t="shared" si="3"/>
        <v>544002000</v>
      </c>
      <c r="H52" s="1">
        <f t="shared" si="4"/>
        <v>2.263303292</v>
      </c>
      <c r="I52" s="1">
        <f t="shared" si="5"/>
        <v>1813340000</v>
      </c>
      <c r="J52" s="1">
        <f t="shared" si="6"/>
        <v>878.5164052</v>
      </c>
      <c r="L52" s="1">
        <f t="shared" si="7"/>
        <v>437255.2746</v>
      </c>
      <c r="M52" s="1">
        <f t="shared" si="8"/>
        <v>8785012.398</v>
      </c>
      <c r="N52" s="1">
        <f t="shared" si="9"/>
        <v>9222267.673</v>
      </c>
    </row>
    <row r="53" ht="15.75" customHeight="1">
      <c r="A53" s="1">
        <v>248.4923</v>
      </c>
      <c r="B53" s="1">
        <v>214.1918</v>
      </c>
      <c r="C53" s="1">
        <v>206.4063</v>
      </c>
      <c r="D53" s="1">
        <v>284.5828</v>
      </c>
      <c r="E53" s="1">
        <f t="shared" si="1"/>
        <v>0.004668712808</v>
      </c>
      <c r="F53" s="1">
        <f t="shared" si="2"/>
        <v>0.003513915809</v>
      </c>
      <c r="G53" s="1">
        <f t="shared" si="3"/>
        <v>621230750</v>
      </c>
      <c r="H53" s="1">
        <f t="shared" si="4"/>
        <v>71.73954055</v>
      </c>
      <c r="I53" s="1">
        <f t="shared" si="5"/>
        <v>2070769167</v>
      </c>
      <c r="J53" s="1">
        <f t="shared" si="6"/>
        <v>860.5521948</v>
      </c>
      <c r="L53" s="1">
        <f t="shared" si="7"/>
        <v>-317047.4463</v>
      </c>
      <c r="M53" s="1">
        <f t="shared" si="8"/>
        <v>8605348.764</v>
      </c>
      <c r="N53" s="1">
        <f t="shared" si="9"/>
        <v>8288301.318</v>
      </c>
    </row>
    <row r="54" ht="15.75" customHeight="1">
      <c r="A54" s="1">
        <v>297.3618</v>
      </c>
      <c r="B54" s="1">
        <v>269.4407</v>
      </c>
      <c r="C54" s="1">
        <v>261.8212</v>
      </c>
      <c r="D54" s="1">
        <v>356.6383</v>
      </c>
      <c r="E54" s="1">
        <f t="shared" si="1"/>
        <v>0.003711391783</v>
      </c>
      <c r="F54" s="1">
        <f t="shared" si="2"/>
        <v>0.002803961324</v>
      </c>
      <c r="G54" s="1">
        <f t="shared" si="3"/>
        <v>743404500</v>
      </c>
      <c r="H54" s="1">
        <f t="shared" si="4"/>
        <v>67.45878864</v>
      </c>
      <c r="I54" s="1">
        <f t="shared" si="5"/>
        <v>2478015000</v>
      </c>
      <c r="J54" s="1">
        <f t="shared" si="6"/>
        <v>792.5662814</v>
      </c>
      <c r="L54" s="1">
        <f t="shared" si="7"/>
        <v>-415522.5336</v>
      </c>
      <c r="M54" s="1">
        <f t="shared" si="8"/>
        <v>7925455.571</v>
      </c>
      <c r="N54" s="1">
        <f t="shared" si="9"/>
        <v>7509933.038</v>
      </c>
    </row>
    <row r="55" ht="15.75" customHeight="1">
      <c r="A55" s="1">
        <v>320.1348</v>
      </c>
      <c r="B55" s="1">
        <v>267.1942</v>
      </c>
      <c r="C55" s="1">
        <v>277.8305</v>
      </c>
      <c r="D55" s="1">
        <v>372.7299</v>
      </c>
      <c r="E55" s="1">
        <f t="shared" si="1"/>
        <v>0.003742596209</v>
      </c>
      <c r="F55" s="1">
        <f t="shared" si="2"/>
        <v>0.002682907918</v>
      </c>
      <c r="G55" s="1">
        <f t="shared" si="3"/>
        <v>800337000</v>
      </c>
      <c r="H55" s="1">
        <f t="shared" si="4"/>
        <v>84.81077478</v>
      </c>
      <c r="I55" s="1">
        <f t="shared" si="5"/>
        <v>2667790000</v>
      </c>
      <c r="J55" s="1">
        <f t="shared" si="6"/>
        <v>861.5884471</v>
      </c>
      <c r="L55" s="1">
        <f t="shared" si="7"/>
        <v>-352769.5256</v>
      </c>
      <c r="M55" s="1">
        <f t="shared" si="8"/>
        <v>8615661.356</v>
      </c>
      <c r="N55" s="1">
        <f t="shared" si="9"/>
        <v>8262891.831</v>
      </c>
    </row>
    <row r="56" ht="15.75" customHeight="1">
      <c r="A56" s="1">
        <v>339.3479</v>
      </c>
      <c r="B56" s="1">
        <v>285.4422</v>
      </c>
      <c r="C56" s="1">
        <v>293.9232</v>
      </c>
      <c r="D56" s="1">
        <v>397.6988</v>
      </c>
      <c r="E56" s="1">
        <f t="shared" si="1"/>
        <v>0.003503336227</v>
      </c>
      <c r="F56" s="1">
        <f t="shared" si="2"/>
        <v>0.002514465721</v>
      </c>
      <c r="G56" s="1">
        <f t="shared" si="3"/>
        <v>848369750</v>
      </c>
      <c r="H56" s="1">
        <f t="shared" si="4"/>
        <v>83.89278238</v>
      </c>
      <c r="I56" s="1">
        <f t="shared" si="5"/>
        <v>2827899167</v>
      </c>
      <c r="J56" s="1">
        <f t="shared" si="6"/>
        <v>845.6369325</v>
      </c>
      <c r="L56" s="1">
        <f t="shared" si="7"/>
        <v>-366803.3446</v>
      </c>
      <c r="M56" s="1">
        <f t="shared" si="8"/>
        <v>8456132.82</v>
      </c>
      <c r="N56" s="1">
        <f t="shared" si="9"/>
        <v>8089329.475</v>
      </c>
    </row>
    <row r="57" ht="15.75" customHeight="1">
      <c r="A57" s="1">
        <v>346.5491</v>
      </c>
      <c r="B57" s="1">
        <v>297.7354</v>
      </c>
      <c r="C57" s="1">
        <v>312.6296</v>
      </c>
      <c r="D57" s="1">
        <v>381.452</v>
      </c>
      <c r="E57" s="1">
        <f t="shared" si="1"/>
        <v>0.003358686941</v>
      </c>
      <c r="F57" s="1">
        <f t="shared" si="2"/>
        <v>0.002621561822</v>
      </c>
      <c r="G57" s="1">
        <f t="shared" si="3"/>
        <v>866372750</v>
      </c>
      <c r="H57" s="1">
        <f t="shared" si="4"/>
        <v>63.86251172</v>
      </c>
      <c r="I57" s="1">
        <f t="shared" si="5"/>
        <v>2887909167</v>
      </c>
      <c r="J57" s="1">
        <f t="shared" si="6"/>
        <v>821.8085404</v>
      </c>
      <c r="L57" s="1">
        <f t="shared" si="7"/>
        <v>-228750.2753</v>
      </c>
      <c r="M57" s="1">
        <f t="shared" si="8"/>
        <v>8217843.88</v>
      </c>
      <c r="N57" s="1">
        <f t="shared" si="9"/>
        <v>7989093.605</v>
      </c>
    </row>
    <row r="58" ht="15.75" customHeight="1">
      <c r="A58" s="1">
        <v>378.5062</v>
      </c>
      <c r="B58" s="1">
        <v>334.2902</v>
      </c>
      <c r="C58" s="1">
        <v>345.7523</v>
      </c>
      <c r="D58" s="1">
        <v>388.9895</v>
      </c>
      <c r="E58" s="1">
        <f t="shared" si="1"/>
        <v>0.00299141285</v>
      </c>
      <c r="F58" s="1">
        <f t="shared" si="2"/>
        <v>0.002570763478</v>
      </c>
      <c r="G58" s="1">
        <f t="shared" si="3"/>
        <v>946265500</v>
      </c>
      <c r="H58" s="1">
        <f t="shared" si="4"/>
        <v>39.80459884</v>
      </c>
      <c r="I58" s="1">
        <f t="shared" si="5"/>
        <v>3154218333</v>
      </c>
      <c r="J58" s="1">
        <f t="shared" si="6"/>
        <v>781.745525</v>
      </c>
      <c r="L58" s="1">
        <f t="shared" si="7"/>
        <v>-67375.21193</v>
      </c>
      <c r="M58" s="1">
        <f t="shared" si="8"/>
        <v>7817191.454</v>
      </c>
      <c r="N58" s="1">
        <f t="shared" si="9"/>
        <v>7749816.242</v>
      </c>
    </row>
    <row r="59" ht="15.75" customHeight="1">
      <c r="A59" s="1">
        <v>413.7318</v>
      </c>
      <c r="B59" s="1">
        <v>375.5977</v>
      </c>
      <c r="C59" s="1">
        <v>385.5418</v>
      </c>
      <c r="D59" s="1">
        <v>415.7861</v>
      </c>
      <c r="E59" s="1">
        <f t="shared" si="1"/>
        <v>0.002662423119</v>
      </c>
      <c r="F59" s="1">
        <f t="shared" si="2"/>
        <v>0.002405082806</v>
      </c>
      <c r="G59" s="1">
        <f t="shared" si="3"/>
        <v>1034329500</v>
      </c>
      <c r="H59" s="1">
        <f t="shared" si="4"/>
        <v>26.61746777</v>
      </c>
      <c r="I59" s="1">
        <f t="shared" si="5"/>
        <v>3447765000</v>
      </c>
      <c r="J59" s="1">
        <f t="shared" si="6"/>
        <v>741.0705801</v>
      </c>
      <c r="L59" s="1">
        <f t="shared" si="7"/>
        <v>-12351.90402</v>
      </c>
      <c r="M59" s="1">
        <f t="shared" si="8"/>
        <v>7410417.455</v>
      </c>
      <c r="N59" s="1">
        <f t="shared" si="9"/>
        <v>7398065.551</v>
      </c>
    </row>
    <row r="60" ht="15.75" customHeight="1">
      <c r="A60" s="1">
        <v>441.2415</v>
      </c>
      <c r="B60" s="1">
        <v>399.9622</v>
      </c>
      <c r="C60" s="1">
        <v>414.2502</v>
      </c>
      <c r="D60" s="1">
        <v>439.3704</v>
      </c>
      <c r="E60" s="1">
        <f t="shared" si="1"/>
        <v>0.002500236272</v>
      </c>
      <c r="F60" s="1">
        <f t="shared" si="2"/>
        <v>0.002275983999</v>
      </c>
      <c r="G60" s="1">
        <f t="shared" si="3"/>
        <v>1103103750</v>
      </c>
      <c r="H60" s="1">
        <f t="shared" si="4"/>
        <v>24.73735237</v>
      </c>
      <c r="I60" s="1">
        <f t="shared" si="5"/>
        <v>3677012500</v>
      </c>
      <c r="J60" s="1">
        <f t="shared" si="6"/>
        <v>730.7092614</v>
      </c>
      <c r="L60" s="1">
        <f t="shared" si="7"/>
        <v>10646.48415</v>
      </c>
      <c r="M60" s="1">
        <f t="shared" si="8"/>
        <v>7306785.096</v>
      </c>
      <c r="N60" s="1">
        <f t="shared" si="9"/>
        <v>7317431.58</v>
      </c>
    </row>
    <row r="61" ht="15.75" customHeight="1">
      <c r="A61" s="1">
        <v>414.5379</v>
      </c>
      <c r="B61" s="1">
        <v>396.1419</v>
      </c>
      <c r="C61" s="1">
        <v>403.0627</v>
      </c>
      <c r="D61" s="1">
        <v>429.3161</v>
      </c>
      <c r="E61" s="1">
        <f t="shared" si="1"/>
        <v>0.002524347967</v>
      </c>
      <c r="F61" s="1">
        <f t="shared" si="2"/>
        <v>0.002329286044</v>
      </c>
      <c r="G61" s="1">
        <f t="shared" si="3"/>
        <v>1036344750</v>
      </c>
      <c r="H61" s="1">
        <f t="shared" si="4"/>
        <v>20.21514005</v>
      </c>
      <c r="I61" s="1">
        <f t="shared" si="5"/>
        <v>3454482500</v>
      </c>
      <c r="J61" s="1">
        <f t="shared" si="6"/>
        <v>694.8166354</v>
      </c>
      <c r="L61" s="1">
        <f t="shared" si="7"/>
        <v>-86056.63752</v>
      </c>
      <c r="M61" s="1">
        <f t="shared" si="8"/>
        <v>6947877.447</v>
      </c>
      <c r="N61" s="1">
        <f t="shared" si="9"/>
        <v>6861820.809</v>
      </c>
    </row>
    <row r="62" ht="15.75" customHeight="1">
      <c r="A62" s="1">
        <v>360.5083</v>
      </c>
      <c r="B62" s="1">
        <v>354.1053</v>
      </c>
      <c r="C62" s="1">
        <v>360.0053</v>
      </c>
      <c r="D62" s="1">
        <v>379.6276</v>
      </c>
      <c r="E62" s="1">
        <f t="shared" si="1"/>
        <v>0.002824018731</v>
      </c>
      <c r="F62" s="1">
        <f t="shared" si="2"/>
        <v>0.002634160425</v>
      </c>
      <c r="G62" s="1">
        <f t="shared" si="3"/>
        <v>901270750</v>
      </c>
      <c r="H62" s="1">
        <f t="shared" si="4"/>
        <v>17.11137384</v>
      </c>
      <c r="I62" s="1">
        <f t="shared" si="5"/>
        <v>3004235833</v>
      </c>
      <c r="J62" s="1">
        <f t="shared" si="6"/>
        <v>694.2845284</v>
      </c>
      <c r="L62" s="1">
        <f t="shared" si="7"/>
        <v>-125908.2585</v>
      </c>
      <c r="M62" s="1">
        <f t="shared" si="8"/>
        <v>6942594.031</v>
      </c>
      <c r="N62" s="1">
        <f t="shared" si="9"/>
        <v>6816685.773</v>
      </c>
    </row>
    <row r="63" ht="15.75" customHeight="1">
      <c r="A63" s="1">
        <v>317.7296</v>
      </c>
      <c r="B63" s="1">
        <v>312.8777</v>
      </c>
      <c r="C63" s="1">
        <v>321.3116</v>
      </c>
      <c r="D63" s="1">
        <v>329.6544</v>
      </c>
      <c r="E63" s="1">
        <f t="shared" si="1"/>
        <v>0.003196137021</v>
      </c>
      <c r="F63" s="1">
        <f t="shared" si="2"/>
        <v>0.003033479911</v>
      </c>
      <c r="G63" s="1">
        <f t="shared" si="3"/>
        <v>794324000</v>
      </c>
      <c r="H63" s="1">
        <f t="shared" si="4"/>
        <v>12.92024461</v>
      </c>
      <c r="I63" s="1">
        <f t="shared" si="5"/>
        <v>2647746667</v>
      </c>
      <c r="J63" s="1">
        <f t="shared" si="6"/>
        <v>710.4267103</v>
      </c>
      <c r="L63" s="1">
        <f t="shared" si="7"/>
        <v>-90434.10311</v>
      </c>
      <c r="M63" s="1">
        <f t="shared" si="8"/>
        <v>7104045.665</v>
      </c>
      <c r="N63" s="1">
        <f t="shared" si="9"/>
        <v>7013611.562</v>
      </c>
    </row>
    <row r="64" ht="15.75" customHeight="1">
      <c r="A64" s="1">
        <v>289.6896</v>
      </c>
      <c r="B64" s="1">
        <v>289.0162</v>
      </c>
      <c r="C64" s="1">
        <v>299.4161</v>
      </c>
      <c r="D64" s="1">
        <v>308.276</v>
      </c>
      <c r="E64" s="1">
        <f t="shared" si="1"/>
        <v>0.00346001366</v>
      </c>
      <c r="F64" s="1">
        <f t="shared" si="2"/>
        <v>0.003243846423</v>
      </c>
      <c r="G64" s="1">
        <f t="shared" si="3"/>
        <v>724224000</v>
      </c>
      <c r="H64" s="1">
        <f t="shared" si="4"/>
        <v>15.65535009</v>
      </c>
      <c r="I64" s="1">
        <f t="shared" si="5"/>
        <v>2414080000</v>
      </c>
      <c r="J64" s="1">
        <f t="shared" si="6"/>
        <v>711.4326737</v>
      </c>
      <c r="L64" s="1">
        <f t="shared" si="7"/>
        <v>-150728.5679</v>
      </c>
      <c r="M64" s="1">
        <f t="shared" si="8"/>
        <v>7114124.841</v>
      </c>
      <c r="N64" s="1">
        <f t="shared" si="9"/>
        <v>6963396.273</v>
      </c>
    </row>
    <row r="65" ht="15.75" customHeight="1">
      <c r="A65" s="1">
        <v>269.2582</v>
      </c>
      <c r="B65" s="1">
        <v>268.4208</v>
      </c>
      <c r="C65" s="1">
        <v>280.3131</v>
      </c>
      <c r="D65" s="1">
        <v>292.2373</v>
      </c>
      <c r="E65" s="1">
        <f t="shared" si="1"/>
        <v>0.003725493702</v>
      </c>
      <c r="F65" s="1">
        <f t="shared" si="2"/>
        <v>0.003421876674</v>
      </c>
      <c r="G65" s="1">
        <f t="shared" si="3"/>
        <v>673145500</v>
      </c>
      <c r="H65" s="1">
        <f t="shared" si="4"/>
        <v>20.43784367</v>
      </c>
      <c r="I65" s="1">
        <f t="shared" si="5"/>
        <v>2243818333</v>
      </c>
      <c r="J65" s="1">
        <f t="shared" si="6"/>
        <v>720.8252265</v>
      </c>
      <c r="L65" s="1">
        <f t="shared" si="7"/>
        <v>-196579.1157</v>
      </c>
      <c r="M65" s="1">
        <f t="shared" si="8"/>
        <v>7208064.609</v>
      </c>
      <c r="N65" s="1">
        <f t="shared" si="9"/>
        <v>7011485.493</v>
      </c>
    </row>
    <row r="66" ht="15.75" customHeight="1">
      <c r="A66" s="1">
        <v>246.662</v>
      </c>
      <c r="B66" s="1">
        <v>247.0827</v>
      </c>
      <c r="C66" s="1">
        <v>259.1052</v>
      </c>
      <c r="D66" s="1">
        <v>262.4262</v>
      </c>
      <c r="E66" s="1">
        <f t="shared" si="1"/>
        <v>0.004047227912</v>
      </c>
      <c r="F66" s="1">
        <f t="shared" si="2"/>
        <v>0.003810595131</v>
      </c>
      <c r="G66" s="1">
        <f t="shared" si="3"/>
        <v>616655000</v>
      </c>
      <c r="H66" s="1">
        <f t="shared" si="4"/>
        <v>14.59207875</v>
      </c>
      <c r="I66" s="1">
        <f t="shared" si="5"/>
        <v>2055516667</v>
      </c>
      <c r="J66" s="1">
        <f t="shared" si="6"/>
        <v>726.4664377</v>
      </c>
      <c r="L66" s="1">
        <f t="shared" si="7"/>
        <v>-150177.4594</v>
      </c>
      <c r="M66" s="1">
        <f t="shared" si="8"/>
        <v>7264492.469</v>
      </c>
      <c r="N66" s="1">
        <f t="shared" si="9"/>
        <v>7114315.009</v>
      </c>
    </row>
    <row r="67" ht="15.75" customHeight="1">
      <c r="A67" s="1">
        <v>227.0841</v>
      </c>
      <c r="B67" s="1">
        <v>236.4057</v>
      </c>
      <c r="C67" s="1">
        <v>250.0391</v>
      </c>
      <c r="D67" s="1">
        <v>244.8144</v>
      </c>
      <c r="E67" s="1">
        <f t="shared" si="1"/>
        <v>0.004230016451</v>
      </c>
      <c r="F67" s="1">
        <f t="shared" si="2"/>
        <v>0.004084727042</v>
      </c>
      <c r="G67" s="1">
        <f t="shared" si="3"/>
        <v>567710250</v>
      </c>
      <c r="H67" s="1">
        <f t="shared" si="4"/>
        <v>8.248228633</v>
      </c>
      <c r="I67" s="1">
        <f t="shared" si="5"/>
        <v>1892367500</v>
      </c>
      <c r="J67" s="1">
        <f t="shared" si="6"/>
        <v>703.3961128</v>
      </c>
      <c r="L67" s="1">
        <f t="shared" si="7"/>
        <v>-181058.5897</v>
      </c>
      <c r="M67" s="1">
        <f t="shared" si="8"/>
        <v>7033802.864</v>
      </c>
      <c r="N67" s="1">
        <f t="shared" si="9"/>
        <v>6852744.275</v>
      </c>
    </row>
    <row r="68" ht="15.75" customHeight="1">
      <c r="A68" s="1">
        <v>227.2241</v>
      </c>
      <c r="B68" s="1">
        <v>269.6091</v>
      </c>
      <c r="C68" s="1">
        <v>284.8376</v>
      </c>
      <c r="D68" s="1">
        <v>256.795</v>
      </c>
      <c r="E68" s="1">
        <f t="shared" si="1"/>
        <v>0.003709073618</v>
      </c>
      <c r="F68" s="1">
        <f t="shared" si="2"/>
        <v>0.003894156818</v>
      </c>
      <c r="G68" s="1">
        <f t="shared" si="3"/>
        <v>568060250</v>
      </c>
      <c r="H68" s="1">
        <f t="shared" si="4"/>
        <v>10.51384087</v>
      </c>
      <c r="I68" s="1">
        <f t="shared" si="5"/>
        <v>1893534167</v>
      </c>
      <c r="J68" s="1">
        <f t="shared" si="6"/>
        <v>605.1874595</v>
      </c>
      <c r="L68" s="1">
        <f t="shared" si="7"/>
        <v>-287884.3046</v>
      </c>
      <c r="M68" s="1">
        <f t="shared" si="8"/>
        <v>6051716.234</v>
      </c>
      <c r="N68" s="1">
        <f t="shared" si="9"/>
        <v>5763831.929</v>
      </c>
    </row>
    <row r="69" ht="15.75" customHeight="1">
      <c r="A69" s="1">
        <v>205.1998</v>
      </c>
      <c r="B69" s="1">
        <v>241.5083</v>
      </c>
      <c r="C69" s="1">
        <v>253.3114</v>
      </c>
      <c r="D69" s="1">
        <v>238.6445</v>
      </c>
      <c r="E69" s="1">
        <f t="shared" si="1"/>
        <v>0.004140644442</v>
      </c>
      <c r="F69" s="1">
        <f t="shared" si="2"/>
        <v>0.00419033332</v>
      </c>
      <c r="G69" s="1">
        <f t="shared" si="3"/>
        <v>512999500</v>
      </c>
      <c r="H69" s="1">
        <f t="shared" si="4"/>
        <v>2.54903698</v>
      </c>
      <c r="I69" s="1">
        <f t="shared" si="5"/>
        <v>1709998333</v>
      </c>
      <c r="J69" s="1">
        <f t="shared" si="6"/>
        <v>620.3265949</v>
      </c>
      <c r="L69" s="1">
        <f t="shared" si="7"/>
        <v>-350361.102</v>
      </c>
      <c r="M69" s="1">
        <f t="shared" si="8"/>
        <v>6203122.937</v>
      </c>
      <c r="N69" s="1">
        <f t="shared" si="9"/>
        <v>5852761.835</v>
      </c>
    </row>
    <row r="70" ht="15.75" customHeight="1">
      <c r="A70" s="1">
        <v>180.7644</v>
      </c>
      <c r="B70" s="1">
        <v>203.2906</v>
      </c>
      <c r="C70" s="1">
        <v>211.3729</v>
      </c>
      <c r="D70" s="1">
        <v>193.3675</v>
      </c>
      <c r="E70" s="1">
        <f t="shared" si="1"/>
        <v>0.004919066597</v>
      </c>
      <c r="F70" s="1">
        <f t="shared" si="2"/>
        <v>0.005171499864</v>
      </c>
      <c r="G70" s="1">
        <f t="shared" si="3"/>
        <v>451911000</v>
      </c>
      <c r="H70" s="1">
        <f t="shared" si="4"/>
        <v>11.40773701</v>
      </c>
      <c r="I70" s="1">
        <f t="shared" si="5"/>
        <v>1506370000</v>
      </c>
      <c r="J70" s="1">
        <f t="shared" si="6"/>
        <v>663.716654</v>
      </c>
      <c r="L70" s="1">
        <f t="shared" si="7"/>
        <v>-162942.3248</v>
      </c>
      <c r="M70" s="1">
        <f t="shared" si="8"/>
        <v>6637040.558</v>
      </c>
      <c r="N70" s="1">
        <f t="shared" si="9"/>
        <v>6474098.234</v>
      </c>
    </row>
    <row r="71" ht="15.75" customHeight="1">
      <c r="A71" s="1">
        <v>163.606</v>
      </c>
      <c r="B71" s="1">
        <v>177.531</v>
      </c>
      <c r="C71" s="1">
        <v>183.7346</v>
      </c>
      <c r="D71" s="1">
        <v>153.3614</v>
      </c>
      <c r="E71" s="1">
        <f t="shared" si="1"/>
        <v>0.005632819057</v>
      </c>
      <c r="F71" s="1">
        <f t="shared" si="2"/>
        <v>0.006520545587</v>
      </c>
      <c r="G71" s="1">
        <f t="shared" si="3"/>
        <v>409015000</v>
      </c>
      <c r="H71" s="1">
        <f t="shared" si="4"/>
        <v>36.30934667</v>
      </c>
      <c r="I71" s="1">
        <f t="shared" si="5"/>
        <v>1363383333</v>
      </c>
      <c r="J71" s="1">
        <f t="shared" si="6"/>
        <v>698.0275972</v>
      </c>
      <c r="L71" s="1">
        <f t="shared" si="7"/>
        <v>167000.9533</v>
      </c>
      <c r="M71" s="1">
        <f t="shared" si="8"/>
        <v>6980161.949</v>
      </c>
      <c r="N71" s="1">
        <f t="shared" si="9"/>
        <v>7147162.902</v>
      </c>
    </row>
    <row r="72" ht="15.75" customHeight="1">
      <c r="A72" s="1">
        <v>153.2523</v>
      </c>
      <c r="B72" s="1">
        <v>161.895</v>
      </c>
      <c r="C72" s="1">
        <v>168.6253</v>
      </c>
      <c r="D72" s="1">
        <v>133.358</v>
      </c>
      <c r="E72" s="1">
        <f t="shared" si="1"/>
        <v>0.006176843016</v>
      </c>
      <c r="F72" s="1">
        <f t="shared" si="2"/>
        <v>0.007498612757</v>
      </c>
      <c r="G72" s="1">
        <f t="shared" si="3"/>
        <v>383130750</v>
      </c>
      <c r="H72" s="1">
        <f t="shared" si="4"/>
        <v>50.64106322</v>
      </c>
      <c r="I72" s="1">
        <f t="shared" si="5"/>
        <v>1277102500</v>
      </c>
      <c r="J72" s="1">
        <f t="shared" si="6"/>
        <v>723.3308075</v>
      </c>
      <c r="L72" s="1">
        <f t="shared" si="7"/>
        <v>372949.1294</v>
      </c>
      <c r="M72" s="1">
        <f t="shared" si="8"/>
        <v>7233201.267</v>
      </c>
      <c r="N72" s="1">
        <f t="shared" si="9"/>
        <v>7606150.397</v>
      </c>
    </row>
    <row r="73" ht="15.75" customHeight="1">
      <c r="A73" s="1">
        <v>150.4657</v>
      </c>
      <c r="B73" s="1">
        <v>158.0223</v>
      </c>
      <c r="C73" s="1">
        <v>164.267</v>
      </c>
      <c r="D73" s="1">
        <v>130.7809</v>
      </c>
      <c r="E73" s="1">
        <f t="shared" si="1"/>
        <v>0.006328220764</v>
      </c>
      <c r="F73" s="1">
        <f t="shared" si="2"/>
        <v>0.007646376497</v>
      </c>
      <c r="G73" s="1">
        <f t="shared" si="3"/>
        <v>376164250</v>
      </c>
      <c r="H73" s="1">
        <f t="shared" si="4"/>
        <v>49.58430627</v>
      </c>
      <c r="I73" s="1">
        <f t="shared" si="5"/>
        <v>1253880833</v>
      </c>
      <c r="J73" s="1">
        <f t="shared" si="6"/>
        <v>729.1593857</v>
      </c>
      <c r="L73" s="1">
        <f t="shared" si="7"/>
        <v>376293.4802</v>
      </c>
      <c r="M73" s="1">
        <f t="shared" si="8"/>
        <v>7291488.992</v>
      </c>
      <c r="N73" s="1">
        <f t="shared" si="9"/>
        <v>7667782.472</v>
      </c>
    </row>
    <row r="74" ht="15.75" customHeight="1">
      <c r="A74" s="1">
        <v>149.7504</v>
      </c>
      <c r="B74" s="1">
        <v>153.5286</v>
      </c>
      <c r="C74" s="1">
        <v>158.7037</v>
      </c>
      <c r="D74" s="1">
        <v>138.261</v>
      </c>
      <c r="E74" s="1">
        <f t="shared" si="1"/>
        <v>0.006513444401</v>
      </c>
      <c r="F74" s="1">
        <f t="shared" si="2"/>
        <v>0.007232697579</v>
      </c>
      <c r="G74" s="1">
        <f t="shared" si="3"/>
        <v>374376000</v>
      </c>
      <c r="H74" s="1">
        <f t="shared" si="4"/>
        <v>26.9271128</v>
      </c>
      <c r="I74" s="1">
        <f t="shared" si="5"/>
        <v>1247920000</v>
      </c>
      <c r="J74" s="1">
        <f t="shared" si="6"/>
        <v>748.8074576</v>
      </c>
      <c r="L74" s="1">
        <f t="shared" si="7"/>
        <v>207748.3889</v>
      </c>
      <c r="M74" s="1">
        <f t="shared" si="8"/>
        <v>7487970.21</v>
      </c>
      <c r="N74" s="1">
        <f t="shared" si="9"/>
        <v>7695718.598</v>
      </c>
    </row>
    <row r="75" ht="15.75" customHeight="1">
      <c r="A75" s="1">
        <v>156.3863</v>
      </c>
      <c r="B75" s="1">
        <v>155.3231</v>
      </c>
      <c r="C75" s="1">
        <v>160.587</v>
      </c>
      <c r="D75" s="1">
        <v>151.8688</v>
      </c>
      <c r="E75" s="1">
        <f t="shared" si="1"/>
        <v>0.006438192387</v>
      </c>
      <c r="F75" s="1">
        <f t="shared" si="2"/>
        <v>0.006584630945</v>
      </c>
      <c r="G75" s="1">
        <f t="shared" si="3"/>
        <v>390965750</v>
      </c>
      <c r="H75" s="1">
        <f t="shared" si="4"/>
        <v>5.725246037</v>
      </c>
      <c r="I75" s="1">
        <f t="shared" si="5"/>
        <v>1303219167</v>
      </c>
      <c r="J75" s="1">
        <f t="shared" si="6"/>
        <v>772.1824285</v>
      </c>
      <c r="L75" s="1">
        <f t="shared" si="7"/>
        <v>74365.17573</v>
      </c>
      <c r="M75" s="1">
        <f t="shared" si="8"/>
        <v>7721715.294</v>
      </c>
      <c r="N75" s="1">
        <f t="shared" si="9"/>
        <v>7796080.469</v>
      </c>
    </row>
    <row r="76" ht="15.75" customHeight="1">
      <c r="A76" s="1">
        <v>168.0816</v>
      </c>
      <c r="B76" s="1">
        <v>173.9733</v>
      </c>
      <c r="C76" s="1">
        <v>179.996</v>
      </c>
      <c r="D76" s="1">
        <v>170.1454</v>
      </c>
      <c r="E76" s="1">
        <f t="shared" si="1"/>
        <v>0.005748008459</v>
      </c>
      <c r="F76" s="1">
        <f t="shared" si="2"/>
        <v>0.005877326099</v>
      </c>
      <c r="G76" s="1">
        <f t="shared" si="3"/>
        <v>420204000</v>
      </c>
      <c r="H76" s="1">
        <f t="shared" si="4"/>
        <v>5.433978958</v>
      </c>
      <c r="I76" s="1">
        <f t="shared" si="5"/>
        <v>1400680000</v>
      </c>
      <c r="J76" s="1">
        <f t="shared" si="6"/>
        <v>733.2571648</v>
      </c>
      <c r="L76" s="1">
        <f t="shared" si="7"/>
        <v>-30324.06401</v>
      </c>
      <c r="M76" s="1">
        <f t="shared" si="8"/>
        <v>7332454.505</v>
      </c>
      <c r="N76" s="1">
        <f t="shared" si="9"/>
        <v>7302130.441</v>
      </c>
    </row>
    <row r="77" ht="15.75" customHeight="1">
      <c r="A77" s="1">
        <v>183.8644</v>
      </c>
      <c r="B77" s="1">
        <v>189.9555</v>
      </c>
      <c r="C77" s="1">
        <v>197.3566</v>
      </c>
      <c r="D77" s="1">
        <v>188.5485</v>
      </c>
      <c r="E77" s="1">
        <f t="shared" si="1"/>
        <v>0.00526439087</v>
      </c>
      <c r="F77" s="1">
        <f t="shared" si="2"/>
        <v>0.005303675182</v>
      </c>
      <c r="G77" s="1">
        <f t="shared" si="3"/>
        <v>459661000</v>
      </c>
      <c r="H77" s="1">
        <f t="shared" si="4"/>
        <v>1.805746578</v>
      </c>
      <c r="I77" s="1">
        <f t="shared" si="5"/>
        <v>1532203333</v>
      </c>
      <c r="J77" s="1">
        <f t="shared" si="6"/>
        <v>728.009693</v>
      </c>
      <c r="L77" s="1">
        <f t="shared" si="7"/>
        <v>-62107.3623</v>
      </c>
      <c r="M77" s="1">
        <f t="shared" si="8"/>
        <v>7279968.788</v>
      </c>
      <c r="N77" s="1">
        <f t="shared" si="9"/>
        <v>7217861.425</v>
      </c>
    </row>
    <row r="78" ht="15.75" customHeight="1">
      <c r="A78" s="1">
        <v>201.574</v>
      </c>
      <c r="B78" s="1">
        <v>208.3418</v>
      </c>
      <c r="C78" s="1">
        <v>216.8715</v>
      </c>
      <c r="D78" s="1">
        <v>203.7023</v>
      </c>
      <c r="E78" s="1">
        <f t="shared" si="1"/>
        <v>0.004799804936</v>
      </c>
      <c r="F78" s="1">
        <f t="shared" si="2"/>
        <v>0.004909124737</v>
      </c>
      <c r="G78" s="1">
        <f t="shared" si="3"/>
        <v>503935000</v>
      </c>
      <c r="H78" s="1">
        <f t="shared" si="4"/>
        <v>5.509007417</v>
      </c>
      <c r="I78" s="1">
        <f t="shared" si="5"/>
        <v>1679783333</v>
      </c>
      <c r="J78" s="1">
        <f t="shared" si="6"/>
        <v>720.0903485</v>
      </c>
      <c r="L78" s="1">
        <f t="shared" si="7"/>
        <v>-26120.22545</v>
      </c>
      <c r="M78" s="1">
        <f t="shared" si="8"/>
        <v>7200763</v>
      </c>
      <c r="N78" s="1">
        <f t="shared" si="9"/>
        <v>7174642.774</v>
      </c>
    </row>
    <row r="79" ht="15.75" customHeight="1">
      <c r="A79" s="1">
        <v>236.5912</v>
      </c>
      <c r="B79" s="1">
        <v>203.5715</v>
      </c>
      <c r="C79" s="1">
        <v>216.4332</v>
      </c>
      <c r="D79" s="1">
        <v>234.8372</v>
      </c>
      <c r="E79" s="1">
        <f t="shared" si="1"/>
        <v>0.004912278978</v>
      </c>
      <c r="F79" s="1">
        <f t="shared" si="2"/>
        <v>0.004258269133</v>
      </c>
      <c r="G79" s="1">
        <f t="shared" si="3"/>
        <v>591478000</v>
      </c>
      <c r="H79" s="1">
        <f t="shared" si="4"/>
        <v>38.68324353</v>
      </c>
      <c r="I79" s="1">
        <f t="shared" si="5"/>
        <v>1971593333</v>
      </c>
      <c r="J79" s="1">
        <f t="shared" si="6"/>
        <v>867.3589105</v>
      </c>
      <c r="L79" s="1">
        <f t="shared" si="7"/>
        <v>18672.51015</v>
      </c>
      <c r="M79" s="1">
        <f t="shared" si="8"/>
        <v>8673424.215</v>
      </c>
      <c r="N79" s="1">
        <f t="shared" si="9"/>
        <v>8692096.725</v>
      </c>
    </row>
    <row r="80" ht="15.75" customHeight="1">
      <c r="A80" s="1">
        <v>253.3736</v>
      </c>
      <c r="B80" s="1">
        <v>228.8722</v>
      </c>
      <c r="C80" s="1">
        <v>240.5461</v>
      </c>
      <c r="D80" s="1">
        <v>268.4663</v>
      </c>
      <c r="E80" s="1">
        <f t="shared" si="1"/>
        <v>0.004369250612</v>
      </c>
      <c r="F80" s="1">
        <f t="shared" si="2"/>
        <v>0.003724862301</v>
      </c>
      <c r="G80" s="1">
        <f t="shared" si="3"/>
        <v>633434000</v>
      </c>
      <c r="H80" s="1">
        <f t="shared" si="4"/>
        <v>40.81774655</v>
      </c>
      <c r="I80" s="1">
        <f t="shared" si="5"/>
        <v>2111446667</v>
      </c>
      <c r="J80" s="1">
        <f t="shared" si="6"/>
        <v>814.2267501</v>
      </c>
      <c r="L80" s="1">
        <f t="shared" si="7"/>
        <v>-140545.5731</v>
      </c>
      <c r="M80" s="1">
        <f t="shared" si="8"/>
        <v>8142090.915</v>
      </c>
      <c r="N80" s="1">
        <f t="shared" si="9"/>
        <v>8001545.342</v>
      </c>
    </row>
    <row r="81" ht="15.75" customHeight="1">
      <c r="A81" s="1">
        <v>246.3966</v>
      </c>
      <c r="B81" s="1">
        <v>224.2389</v>
      </c>
      <c r="C81" s="1">
        <v>247.5467</v>
      </c>
      <c r="D81" s="1">
        <v>264.0682</v>
      </c>
      <c r="E81" s="1">
        <f t="shared" si="1"/>
        <v>0.004459529546</v>
      </c>
      <c r="F81" s="1">
        <f t="shared" si="2"/>
        <v>0.003786900505</v>
      </c>
      <c r="G81" s="1">
        <f t="shared" si="3"/>
        <v>615991500</v>
      </c>
      <c r="H81" s="1">
        <f t="shared" si="4"/>
        <v>41.4333772</v>
      </c>
      <c r="I81" s="1">
        <f t="shared" si="5"/>
        <v>2053305000</v>
      </c>
      <c r="J81" s="1">
        <f t="shared" si="6"/>
        <v>810.342885</v>
      </c>
      <c r="L81" s="1">
        <f t="shared" si="7"/>
        <v>-167301.4774</v>
      </c>
      <c r="M81" s="1">
        <f t="shared" si="8"/>
        <v>8103257.127</v>
      </c>
      <c r="N81" s="1">
        <f t="shared" si="9"/>
        <v>7935955.65</v>
      </c>
    </row>
    <row r="82" ht="15.75" customHeight="1">
      <c r="A82" s="1">
        <v>281.8531</v>
      </c>
      <c r="B82" s="1">
        <v>293.3513</v>
      </c>
      <c r="C82" s="1">
        <v>310.8654</v>
      </c>
      <c r="D82" s="1">
        <v>278.7315</v>
      </c>
      <c r="E82" s="1">
        <f t="shared" si="1"/>
        <v>0.003408882115</v>
      </c>
      <c r="F82" s="1">
        <f t="shared" si="2"/>
        <v>0.003587682052</v>
      </c>
      <c r="G82" s="1">
        <f t="shared" si="3"/>
        <v>704632750</v>
      </c>
      <c r="H82" s="1">
        <f t="shared" si="4"/>
        <v>12.59882916</v>
      </c>
      <c r="I82" s="1">
        <f t="shared" si="5"/>
        <v>2348775833</v>
      </c>
      <c r="J82" s="1">
        <f t="shared" si="6"/>
        <v>680.1777928</v>
      </c>
      <c r="L82" s="1">
        <f t="shared" si="7"/>
        <v>27998.27074</v>
      </c>
      <c r="M82" s="1">
        <f t="shared" si="8"/>
        <v>6801581.494</v>
      </c>
      <c r="N82" s="1">
        <f t="shared" si="9"/>
        <v>6829579.764</v>
      </c>
    </row>
    <row r="83" ht="15.75" customHeight="1">
      <c r="A83" s="1">
        <v>382.0515</v>
      </c>
      <c r="B83" s="1">
        <v>412.7807</v>
      </c>
      <c r="C83" s="1">
        <v>423.7464</v>
      </c>
      <c r="D83" s="1">
        <v>346.4059</v>
      </c>
      <c r="E83" s="1">
        <f t="shared" si="1"/>
        <v>0.002422593886</v>
      </c>
      <c r="F83" s="1">
        <f t="shared" si="2"/>
        <v>0.002886786859</v>
      </c>
      <c r="G83" s="1">
        <f t="shared" si="3"/>
        <v>955128750</v>
      </c>
      <c r="H83" s="1">
        <f t="shared" si="4"/>
        <v>44.33640542</v>
      </c>
      <c r="I83" s="1">
        <f t="shared" si="5"/>
        <v>3183762500</v>
      </c>
      <c r="J83" s="1">
        <f t="shared" si="6"/>
        <v>607.9693404</v>
      </c>
      <c r="L83" s="1">
        <f t="shared" si="7"/>
        <v>257253.1242</v>
      </c>
      <c r="M83" s="1">
        <f t="shared" si="8"/>
        <v>6079427.137</v>
      </c>
      <c r="N83" s="1">
        <f t="shared" si="9"/>
        <v>6336680.262</v>
      </c>
    </row>
    <row r="84" ht="15.75" customHeight="1">
      <c r="A84" s="1">
        <v>543.7844</v>
      </c>
      <c r="B84" s="1">
        <v>547.6121</v>
      </c>
      <c r="C84" s="1">
        <v>563.2166</v>
      </c>
      <c r="D84" s="1">
        <v>515.9935</v>
      </c>
      <c r="E84" s="1">
        <f t="shared" si="1"/>
        <v>0.001826110124</v>
      </c>
      <c r="F84" s="1">
        <f t="shared" si="2"/>
        <v>0.001938008909</v>
      </c>
      <c r="G84" s="1">
        <f t="shared" si="3"/>
        <v>1359461000</v>
      </c>
      <c r="H84" s="1">
        <f t="shared" si="4"/>
        <v>15.21220338</v>
      </c>
      <c r="I84" s="1">
        <f t="shared" si="5"/>
        <v>4531536667</v>
      </c>
      <c r="J84" s="1">
        <f t="shared" si="6"/>
        <v>595.0406676</v>
      </c>
      <c r="L84" s="1">
        <f t="shared" si="7"/>
        <v>134647.5295</v>
      </c>
      <c r="M84" s="1">
        <f t="shared" si="8"/>
        <v>5950027.691</v>
      </c>
      <c r="N84" s="1">
        <f t="shared" si="9"/>
        <v>6084675.221</v>
      </c>
    </row>
    <row r="85" ht="15.75" customHeight="1">
      <c r="A85" s="1">
        <v>609.5341</v>
      </c>
      <c r="B85" s="1">
        <v>663.414</v>
      </c>
      <c r="C85" s="1">
        <v>653.2498</v>
      </c>
      <c r="D85" s="1">
        <v>801.8865</v>
      </c>
      <c r="E85" s="1">
        <f t="shared" si="1"/>
        <v>0.001507354382</v>
      </c>
      <c r="F85" s="1">
        <f t="shared" si="2"/>
        <v>0.001247059278</v>
      </c>
      <c r="G85" s="1">
        <f t="shared" si="3"/>
        <v>1523835250</v>
      </c>
      <c r="H85" s="1">
        <f t="shared" si="4"/>
        <v>39.66468544</v>
      </c>
      <c r="I85" s="1">
        <f t="shared" si="5"/>
        <v>5079450833</v>
      </c>
      <c r="J85" s="1">
        <f t="shared" si="6"/>
        <v>505.0774194</v>
      </c>
      <c r="L85" s="1">
        <f t="shared" si="7"/>
        <v>-599687.1128</v>
      </c>
      <c r="M85" s="1">
        <f t="shared" si="8"/>
        <v>5050349.387</v>
      </c>
      <c r="N85" s="1">
        <f t="shared" si="9"/>
        <v>4450662.274</v>
      </c>
    </row>
    <row r="86" ht="15.75" customHeight="1">
      <c r="A86" s="1">
        <v>594.5243</v>
      </c>
      <c r="B86" s="1">
        <v>639.3735</v>
      </c>
      <c r="C86" s="1">
        <v>649.8528</v>
      </c>
      <c r="D86" s="1">
        <v>1039.2368</v>
      </c>
      <c r="E86" s="1">
        <f t="shared" si="1"/>
        <v>0.00156403104</v>
      </c>
      <c r="F86" s="1">
        <f t="shared" si="2"/>
        <v>0.000962244601</v>
      </c>
      <c r="G86" s="1">
        <f t="shared" si="3"/>
        <v>1486310750</v>
      </c>
      <c r="H86" s="1">
        <f t="shared" si="4"/>
        <v>89.44416531</v>
      </c>
      <c r="I86" s="1">
        <f t="shared" si="5"/>
        <v>4954369167</v>
      </c>
      <c r="J86" s="1">
        <f t="shared" si="6"/>
        <v>520.7195777</v>
      </c>
      <c r="L86" s="1">
        <f t="shared" si="7"/>
        <v>-1069805.505</v>
      </c>
      <c r="M86" s="1">
        <f t="shared" si="8"/>
        <v>5206781.43</v>
      </c>
      <c r="N86" s="1">
        <f t="shared" si="9"/>
        <v>4136975.924</v>
      </c>
    </row>
    <row r="87" ht="15.75" customHeight="1">
      <c r="A87" s="1">
        <v>594.8344</v>
      </c>
      <c r="B87" s="1">
        <v>571.7587</v>
      </c>
      <c r="C87" s="1">
        <v>592.7784</v>
      </c>
      <c r="D87" s="1">
        <v>1033.7458</v>
      </c>
      <c r="E87" s="1">
        <f t="shared" si="1"/>
        <v>0.001748989565</v>
      </c>
      <c r="F87" s="1">
        <f t="shared" si="2"/>
        <v>0.0009673558045</v>
      </c>
      <c r="G87" s="1">
        <f t="shared" si="3"/>
        <v>1487086000</v>
      </c>
      <c r="H87" s="1">
        <f t="shared" si="4"/>
        <v>116.2356622</v>
      </c>
      <c r="I87" s="1">
        <f t="shared" si="5"/>
        <v>4956953333</v>
      </c>
      <c r="J87" s="1">
        <f t="shared" si="6"/>
        <v>612.6742594</v>
      </c>
      <c r="L87" s="1">
        <f t="shared" si="7"/>
        <v>-1061458.726</v>
      </c>
      <c r="M87" s="1">
        <f t="shared" si="8"/>
        <v>6126328.031</v>
      </c>
      <c r="N87" s="1">
        <f t="shared" si="9"/>
        <v>5064869.305</v>
      </c>
    </row>
    <row r="88" ht="15.75" customHeight="1">
      <c r="A88" s="1">
        <v>662.9927</v>
      </c>
      <c r="B88" s="1">
        <v>603.1235</v>
      </c>
      <c r="C88" s="1">
        <v>624.4707</v>
      </c>
      <c r="D88" s="1">
        <v>1047.7156</v>
      </c>
      <c r="E88" s="1">
        <f t="shared" si="1"/>
        <v>0.001658035212</v>
      </c>
      <c r="F88" s="1">
        <f t="shared" si="2"/>
        <v>0.0009544574883</v>
      </c>
      <c r="G88" s="1">
        <f t="shared" si="3"/>
        <v>1657481750</v>
      </c>
      <c r="H88" s="1">
        <f t="shared" si="4"/>
        <v>116.6167236</v>
      </c>
      <c r="I88" s="1">
        <f t="shared" si="5"/>
        <v>5524939167</v>
      </c>
      <c r="J88" s="1">
        <f t="shared" si="6"/>
        <v>632.6249888</v>
      </c>
      <c r="L88" s="1">
        <f t="shared" si="7"/>
        <v>-918004.132</v>
      </c>
      <c r="M88" s="1">
        <f t="shared" si="8"/>
        <v>6325787.823</v>
      </c>
      <c r="N88" s="1">
        <f t="shared" si="9"/>
        <v>5407783.691</v>
      </c>
    </row>
    <row r="89" ht="15.75" customHeight="1">
      <c r="A89" s="1">
        <v>662.9252</v>
      </c>
      <c r="B89" s="1">
        <v>565.6111</v>
      </c>
      <c r="C89" s="1">
        <v>573.5693</v>
      </c>
      <c r="D89" s="1">
        <v>935.3281</v>
      </c>
      <c r="E89" s="1">
        <f t="shared" si="1"/>
        <v>0.001767999249</v>
      </c>
      <c r="F89" s="1">
        <f t="shared" si="2"/>
        <v>0.001069143544</v>
      </c>
      <c r="G89" s="1">
        <f t="shared" si="3"/>
        <v>1657313000</v>
      </c>
      <c r="H89" s="1">
        <f t="shared" si="4"/>
        <v>115.8222644</v>
      </c>
      <c r="I89" s="1">
        <f t="shared" si="5"/>
        <v>5524376667</v>
      </c>
      <c r="J89" s="1">
        <f t="shared" si="6"/>
        <v>693.3088568</v>
      </c>
      <c r="L89" s="1">
        <f t="shared" si="7"/>
        <v>-728094.505</v>
      </c>
      <c r="M89" s="1">
        <f t="shared" si="8"/>
        <v>6932626.549</v>
      </c>
      <c r="N89" s="1">
        <f t="shared" si="9"/>
        <v>6204532.044</v>
      </c>
    </row>
    <row r="90" ht="15.75" customHeight="1">
      <c r="A90" s="1">
        <v>611.1597</v>
      </c>
      <c r="B90" s="1">
        <v>480.6629</v>
      </c>
      <c r="C90" s="1">
        <v>464.1394</v>
      </c>
      <c r="D90" s="1">
        <v>758.4761</v>
      </c>
      <c r="E90" s="1">
        <f t="shared" si="1"/>
        <v>0.002080460131</v>
      </c>
      <c r="F90" s="1">
        <f t="shared" si="2"/>
        <v>0.001318433106</v>
      </c>
      <c r="G90" s="1">
        <f t="shared" si="3"/>
        <v>1527899250</v>
      </c>
      <c r="H90" s="1">
        <f t="shared" si="4"/>
        <v>116.4300521</v>
      </c>
      <c r="I90" s="1">
        <f t="shared" si="5"/>
        <v>5092997500</v>
      </c>
      <c r="J90" s="1">
        <f t="shared" si="6"/>
        <v>798.307053</v>
      </c>
      <c r="L90" s="1">
        <f t="shared" si="7"/>
        <v>-485567.0469</v>
      </c>
      <c r="M90" s="1">
        <f t="shared" si="8"/>
        <v>7982644.589</v>
      </c>
      <c r="N90" s="1">
        <f t="shared" si="9"/>
        <v>7497077.542</v>
      </c>
    </row>
    <row r="91" ht="15.75" customHeight="1">
      <c r="A91" s="1">
        <v>564.1857</v>
      </c>
      <c r="B91" s="1">
        <v>384.4682</v>
      </c>
      <c r="C91" s="1">
        <v>385.1412</v>
      </c>
      <c r="D91" s="1">
        <v>559.63</v>
      </c>
      <c r="E91" s="1">
        <f t="shared" si="1"/>
        <v>0.002600995349</v>
      </c>
      <c r="F91" s="1">
        <f t="shared" si="2"/>
        <v>0.001786894913</v>
      </c>
      <c r="G91" s="1">
        <f t="shared" si="3"/>
        <v>1410464250</v>
      </c>
      <c r="H91" s="1">
        <f t="shared" si="4"/>
        <v>114.8259561</v>
      </c>
      <c r="I91" s="1">
        <f t="shared" si="5"/>
        <v>4701547500</v>
      </c>
      <c r="J91" s="1">
        <f t="shared" si="6"/>
        <v>981.6809313</v>
      </c>
      <c r="L91" s="1">
        <f t="shared" si="7"/>
        <v>20351.39288</v>
      </c>
      <c r="M91" s="1">
        <f t="shared" si="8"/>
        <v>9816416.11</v>
      </c>
      <c r="N91" s="1">
        <f t="shared" si="9"/>
        <v>9836767.503</v>
      </c>
    </row>
    <row r="92" ht="15.75" customHeight="1">
      <c r="A92" s="1">
        <v>506.3126</v>
      </c>
      <c r="B92" s="1">
        <v>339.0969</v>
      </c>
      <c r="C92" s="1">
        <v>351.4859</v>
      </c>
      <c r="D92" s="1">
        <v>406.0007</v>
      </c>
      <c r="E92" s="1">
        <f t="shared" si="1"/>
        <v>0.00294900956</v>
      </c>
      <c r="F92" s="1">
        <f t="shared" si="2"/>
        <v>0.002463049941</v>
      </c>
      <c r="G92" s="1">
        <f t="shared" si="3"/>
        <v>1265781500</v>
      </c>
      <c r="H92" s="1">
        <f t="shared" si="4"/>
        <v>61.51186965</v>
      </c>
      <c r="I92" s="1">
        <f t="shared" si="5"/>
        <v>4219271667</v>
      </c>
      <c r="J92" s="1">
        <f t="shared" si="6"/>
        <v>1027.818612</v>
      </c>
      <c r="L92" s="1">
        <f t="shared" si="7"/>
        <v>617683.0483</v>
      </c>
      <c r="M92" s="1">
        <f t="shared" si="8"/>
        <v>10277833.25</v>
      </c>
      <c r="N92" s="1">
        <f t="shared" si="9"/>
        <v>10895516.3</v>
      </c>
    </row>
    <row r="93" ht="15.75" customHeight="1">
      <c r="A93" s="1">
        <v>456.2232</v>
      </c>
      <c r="B93" s="1">
        <v>321.096</v>
      </c>
      <c r="C93" s="1">
        <v>333.7124</v>
      </c>
      <c r="D93" s="1">
        <v>353.5434</v>
      </c>
      <c r="E93" s="1">
        <f t="shared" si="1"/>
        <v>0.003114333408</v>
      </c>
      <c r="F93" s="1">
        <f t="shared" si="2"/>
        <v>0.002828507052</v>
      </c>
      <c r="G93" s="1">
        <f t="shared" si="3"/>
        <v>1140558000</v>
      </c>
      <c r="H93" s="1">
        <f t="shared" si="4"/>
        <v>32.60015373</v>
      </c>
      <c r="I93" s="1">
        <f t="shared" si="5"/>
        <v>3801860000</v>
      </c>
      <c r="J93" s="1">
        <f t="shared" si="6"/>
        <v>988.9905431</v>
      </c>
      <c r="L93" s="1">
        <f t="shared" si="7"/>
        <v>726076.3459</v>
      </c>
      <c r="M93" s="1">
        <f t="shared" si="8"/>
        <v>9889587.471</v>
      </c>
      <c r="N93" s="1">
        <f t="shared" si="9"/>
        <v>10615663.82</v>
      </c>
    </row>
    <row r="94" ht="15.75" customHeight="1">
      <c r="A94" s="1">
        <v>443.9205</v>
      </c>
      <c r="B94" s="1">
        <v>319.3913</v>
      </c>
      <c r="C94" s="1">
        <v>329.2165</v>
      </c>
      <c r="D94" s="1">
        <v>351.5662</v>
      </c>
      <c r="E94" s="1">
        <f t="shared" si="1"/>
        <v>0.003130955665</v>
      </c>
      <c r="F94" s="1">
        <f t="shared" si="2"/>
        <v>0.002844414509</v>
      </c>
      <c r="G94" s="1">
        <f t="shared" si="3"/>
        <v>1109801250</v>
      </c>
      <c r="H94" s="1">
        <f t="shared" si="4"/>
        <v>31.80037333</v>
      </c>
      <c r="I94" s="1">
        <f t="shared" si="5"/>
        <v>3699337500</v>
      </c>
      <c r="J94" s="1">
        <f t="shared" si="6"/>
        <v>968.4701564</v>
      </c>
      <c r="L94" s="1">
        <f t="shared" si="7"/>
        <v>656734.7771</v>
      </c>
      <c r="M94" s="1">
        <f t="shared" si="8"/>
        <v>9684392.179</v>
      </c>
      <c r="N94" s="1">
        <f t="shared" si="9"/>
        <v>10341126.96</v>
      </c>
    </row>
    <row r="95" ht="15.75" customHeight="1">
      <c r="A95" s="1">
        <v>453.7095</v>
      </c>
      <c r="B95" s="1">
        <v>322.296</v>
      </c>
      <c r="C95" s="1">
        <v>335.662</v>
      </c>
      <c r="D95" s="1">
        <v>356.668</v>
      </c>
      <c r="E95" s="1">
        <f t="shared" si="1"/>
        <v>0.003102737856</v>
      </c>
      <c r="F95" s="1">
        <f t="shared" si="2"/>
        <v>0.002803727837</v>
      </c>
      <c r="G95" s="1">
        <f t="shared" si="3"/>
        <v>1134273750</v>
      </c>
      <c r="H95" s="1">
        <f t="shared" si="4"/>
        <v>33.91592159</v>
      </c>
      <c r="I95" s="1">
        <f t="shared" si="5"/>
        <v>3780912500</v>
      </c>
      <c r="J95" s="1">
        <f t="shared" si="6"/>
        <v>979.1572231</v>
      </c>
      <c r="L95" s="1">
        <f t="shared" si="7"/>
        <v>680194.8871</v>
      </c>
      <c r="M95" s="1">
        <f t="shared" si="8"/>
        <v>9791256.023</v>
      </c>
      <c r="N95" s="1">
        <f t="shared" si="9"/>
        <v>10471450.91</v>
      </c>
    </row>
    <row r="96" ht="15.75" customHeight="1">
      <c r="A96" s="1">
        <v>474.837</v>
      </c>
      <c r="B96" s="1">
        <v>319.9106</v>
      </c>
      <c r="C96" s="1">
        <v>334.9256</v>
      </c>
      <c r="D96" s="1">
        <v>403.49</v>
      </c>
      <c r="E96" s="1">
        <f t="shared" si="1"/>
        <v>0.003125873291</v>
      </c>
      <c r="F96" s="1">
        <f t="shared" si="2"/>
        <v>0.002478376168</v>
      </c>
      <c r="G96" s="1">
        <f t="shared" si="3"/>
        <v>1187092500</v>
      </c>
      <c r="H96" s="1">
        <f t="shared" si="4"/>
        <v>76.86389784</v>
      </c>
      <c r="I96" s="1">
        <f t="shared" si="5"/>
        <v>3956975000</v>
      </c>
      <c r="J96" s="1">
        <f t="shared" si="6"/>
        <v>1033.907429</v>
      </c>
      <c r="L96" s="1">
        <f t="shared" si="7"/>
        <v>442061.7611</v>
      </c>
      <c r="M96" s="1">
        <f t="shared" si="8"/>
        <v>10338743.36</v>
      </c>
      <c r="N96" s="1">
        <f t="shared" si="9"/>
        <v>10780805.12</v>
      </c>
    </row>
    <row r="97" ht="15.75" customHeight="1">
      <c r="A97" s="1">
        <v>501.802</v>
      </c>
      <c r="B97" s="1">
        <v>327.8571</v>
      </c>
      <c r="C97" s="1">
        <v>340.485</v>
      </c>
      <c r="D97" s="1">
        <v>453.8287</v>
      </c>
      <c r="E97" s="1">
        <f t="shared" si="1"/>
        <v>0.003050109331</v>
      </c>
      <c r="F97" s="1">
        <f t="shared" si="2"/>
        <v>0.002203474571</v>
      </c>
      <c r="G97" s="1">
        <f t="shared" si="3"/>
        <v>1254505000</v>
      </c>
      <c r="H97" s="1">
        <f t="shared" si="4"/>
        <v>106.210754</v>
      </c>
      <c r="I97" s="1">
        <f t="shared" si="5"/>
        <v>4181683333</v>
      </c>
      <c r="J97" s="1">
        <f t="shared" si="6"/>
        <v>1060.93878</v>
      </c>
      <c r="L97" s="1">
        <f t="shared" si="7"/>
        <v>264269.8666</v>
      </c>
      <c r="M97" s="1">
        <f t="shared" si="8"/>
        <v>10609038.08</v>
      </c>
      <c r="N97" s="1">
        <f t="shared" si="9"/>
        <v>10873307.95</v>
      </c>
    </row>
    <row r="98" ht="15.75" customHeight="1">
      <c r="A98" s="1">
        <v>540.9119</v>
      </c>
      <c r="B98" s="1">
        <v>349.4585</v>
      </c>
      <c r="C98" s="1">
        <v>358.1487</v>
      </c>
      <c r="D98" s="1">
        <v>473.1146</v>
      </c>
      <c r="E98" s="1">
        <f t="shared" si="1"/>
        <v>0.002861570115</v>
      </c>
      <c r="F98" s="1">
        <f t="shared" si="2"/>
        <v>0.002113652802</v>
      </c>
      <c r="G98" s="1">
        <f t="shared" si="3"/>
        <v>1352279750</v>
      </c>
      <c r="H98" s="1">
        <f t="shared" si="4"/>
        <v>101.1393437</v>
      </c>
      <c r="I98" s="1">
        <f t="shared" si="5"/>
        <v>4507599167</v>
      </c>
      <c r="J98" s="1">
        <f t="shared" si="6"/>
        <v>1058.641269</v>
      </c>
      <c r="L98" s="1">
        <f t="shared" si="7"/>
        <v>358249.8828</v>
      </c>
      <c r="M98" s="1">
        <f t="shared" si="8"/>
        <v>10586035.71</v>
      </c>
      <c r="N98" s="1">
        <f t="shared" si="9"/>
        <v>10944285.59</v>
      </c>
    </row>
    <row r="99" ht="15.75" customHeight="1">
      <c r="A99" s="1">
        <v>600.7729</v>
      </c>
      <c r="B99" s="1">
        <v>373.6865</v>
      </c>
      <c r="C99" s="1">
        <v>380.292</v>
      </c>
      <c r="D99" s="1">
        <v>496.3062</v>
      </c>
      <c r="E99" s="1">
        <f t="shared" si="1"/>
        <v>0.002676039943</v>
      </c>
      <c r="F99" s="1">
        <f t="shared" si="2"/>
        <v>0.002014885166</v>
      </c>
      <c r="G99" s="1">
        <f t="shared" si="3"/>
        <v>1501932250</v>
      </c>
      <c r="H99" s="1">
        <f t="shared" si="4"/>
        <v>99.30096817</v>
      </c>
      <c r="I99" s="1">
        <f t="shared" si="5"/>
        <v>5006440833</v>
      </c>
      <c r="J99" s="1">
        <f t="shared" si="6"/>
        <v>1082.913149</v>
      </c>
      <c r="L99" s="1">
        <f t="shared" si="7"/>
        <v>526221.0103</v>
      </c>
      <c r="M99" s="1">
        <f t="shared" si="8"/>
        <v>10828712.79</v>
      </c>
      <c r="N99" s="1">
        <f t="shared" si="9"/>
        <v>11354933.8</v>
      </c>
    </row>
    <row r="100" ht="15.75" customHeight="1">
      <c r="A100" s="1">
        <v>672.34</v>
      </c>
      <c r="B100" s="1">
        <v>387.5615</v>
      </c>
      <c r="C100" s="1">
        <v>396.933</v>
      </c>
      <c r="D100" s="1">
        <v>545.3602</v>
      </c>
      <c r="E100" s="1">
        <f t="shared" si="1"/>
        <v>0.002580235653</v>
      </c>
      <c r="F100" s="1">
        <f t="shared" si="2"/>
        <v>0.001833650494</v>
      </c>
      <c r="G100" s="1">
        <f t="shared" si="3"/>
        <v>1680850000</v>
      </c>
      <c r="H100" s="1">
        <f t="shared" si="4"/>
        <v>125.4897665</v>
      </c>
      <c r="I100" s="1">
        <f t="shared" si="5"/>
        <v>5602833333</v>
      </c>
      <c r="J100" s="1">
        <f t="shared" si="6"/>
        <v>1158.237682</v>
      </c>
      <c r="L100" s="1">
        <f t="shared" si="7"/>
        <v>582091.4324</v>
      </c>
      <c r="M100" s="1">
        <f t="shared" si="8"/>
        <v>11581908.24</v>
      </c>
      <c r="N100" s="1">
        <f t="shared" si="9"/>
        <v>12163999.68</v>
      </c>
    </row>
    <row r="101" ht="15.75" customHeight="1">
      <c r="A101" s="1">
        <v>753.3162</v>
      </c>
      <c r="B101" s="1">
        <v>410.2702</v>
      </c>
      <c r="C101" s="1">
        <v>420.2466</v>
      </c>
      <c r="D101" s="1">
        <v>618.2883</v>
      </c>
      <c r="E101" s="1">
        <f t="shared" si="1"/>
        <v>0.002437418072</v>
      </c>
      <c r="F101" s="1">
        <f t="shared" si="2"/>
        <v>0.001617368467</v>
      </c>
      <c r="G101" s="1">
        <f t="shared" si="3"/>
        <v>1883290500</v>
      </c>
      <c r="H101" s="1">
        <f t="shared" si="4"/>
        <v>154.4391631</v>
      </c>
      <c r="I101" s="1">
        <f t="shared" si="5"/>
        <v>6277635000</v>
      </c>
      <c r="J101" s="1">
        <f t="shared" si="6"/>
        <v>1208.079425</v>
      </c>
      <c r="L101" s="1">
        <f t="shared" si="7"/>
        <v>545974.6691</v>
      </c>
      <c r="M101" s="1">
        <f t="shared" si="8"/>
        <v>12080269.23</v>
      </c>
      <c r="N101" s="1">
        <f t="shared" si="9"/>
        <v>12626243.9</v>
      </c>
    </row>
    <row r="102" ht="15.75" customHeight="1">
      <c r="A102" s="1">
        <v>854.5427</v>
      </c>
      <c r="B102" s="1">
        <v>455.3875</v>
      </c>
      <c r="C102" s="1">
        <v>468.5294</v>
      </c>
      <c r="D102" s="1">
        <v>712.4839</v>
      </c>
      <c r="E102" s="1">
        <f t="shared" si="1"/>
        <v>0.002195932036</v>
      </c>
      <c r="F102" s="1">
        <f t="shared" si="2"/>
        <v>0.001403540487</v>
      </c>
      <c r="G102" s="1">
        <f t="shared" si="3"/>
        <v>2136356750</v>
      </c>
      <c r="H102" s="1">
        <f t="shared" si="4"/>
        <v>169.2831034</v>
      </c>
      <c r="I102" s="1">
        <f t="shared" si="5"/>
        <v>7121189167</v>
      </c>
      <c r="J102" s="1">
        <f t="shared" si="6"/>
        <v>1198.447738</v>
      </c>
      <c r="L102" s="1">
        <f t="shared" si="7"/>
        <v>498463.1933</v>
      </c>
      <c r="M102" s="1">
        <f t="shared" si="8"/>
        <v>11983881.82</v>
      </c>
      <c r="N102" s="1">
        <f t="shared" si="9"/>
        <v>12482345.01</v>
      </c>
    </row>
    <row r="103" ht="15.75" customHeight="1">
      <c r="A103" s="1">
        <v>984.5167</v>
      </c>
      <c r="B103" s="1">
        <v>556.697</v>
      </c>
      <c r="C103" s="1">
        <v>566.0853</v>
      </c>
      <c r="D103" s="1">
        <v>849.9286</v>
      </c>
      <c r="E103" s="1">
        <f t="shared" si="1"/>
        <v>0.001796309303</v>
      </c>
      <c r="F103" s="1">
        <f t="shared" si="2"/>
        <v>0.00117656942</v>
      </c>
      <c r="G103" s="1">
        <f t="shared" si="3"/>
        <v>2461291750</v>
      </c>
      <c r="H103" s="1">
        <f t="shared" si="4"/>
        <v>152.5360661</v>
      </c>
      <c r="I103" s="1">
        <f t="shared" si="5"/>
        <v>8204305833</v>
      </c>
      <c r="J103" s="1">
        <f t="shared" si="6"/>
        <v>1052.8662</v>
      </c>
      <c r="L103" s="1">
        <f t="shared" si="7"/>
        <v>395880.6069</v>
      </c>
      <c r="M103" s="1">
        <f t="shared" si="8"/>
        <v>10527975.85</v>
      </c>
      <c r="N103" s="1">
        <f t="shared" si="9"/>
        <v>10923856.46</v>
      </c>
    </row>
    <row r="104" ht="15.75" customHeight="1">
      <c r="A104" s="1">
        <v>1194.3003</v>
      </c>
      <c r="B104" s="1">
        <v>691.7594</v>
      </c>
      <c r="C104" s="1">
        <v>700.0919</v>
      </c>
      <c r="D104" s="1">
        <v>1161.3947</v>
      </c>
      <c r="E104" s="1">
        <f t="shared" si="1"/>
        <v>0.001445589319</v>
      </c>
      <c r="F104" s="1">
        <f t="shared" si="2"/>
        <v>0.0008610337209</v>
      </c>
      <c r="G104" s="1">
        <f t="shared" si="3"/>
        <v>2985750750</v>
      </c>
      <c r="H104" s="1">
        <f t="shared" si="4"/>
        <v>174.5337316</v>
      </c>
      <c r="I104" s="1">
        <f t="shared" si="5"/>
        <v>9952502500</v>
      </c>
      <c r="J104" s="1">
        <f t="shared" si="6"/>
        <v>928.1597529</v>
      </c>
      <c r="L104" s="1">
        <f t="shared" si="7"/>
        <v>70832.07802</v>
      </c>
      <c r="M104" s="1">
        <f t="shared" si="8"/>
        <v>9280765.175</v>
      </c>
      <c r="N104" s="1">
        <f t="shared" si="9"/>
        <v>9351597.253</v>
      </c>
    </row>
    <row r="105" ht="15.75" customHeight="1">
      <c r="A105" s="1">
        <v>1413.1248</v>
      </c>
      <c r="B105" s="1">
        <v>797.1466</v>
      </c>
      <c r="C105" s="1">
        <v>804.1201</v>
      </c>
      <c r="D105" s="1">
        <v>1522.4272</v>
      </c>
      <c r="E105" s="1">
        <f t="shared" si="1"/>
        <v>0.001254474397</v>
      </c>
      <c r="F105" s="1">
        <f t="shared" si="2"/>
        <v>0.0006568458577</v>
      </c>
      <c r="G105" s="1">
        <f t="shared" si="3"/>
        <v>3532812000</v>
      </c>
      <c r="H105" s="1">
        <f t="shared" si="4"/>
        <v>211.1309274</v>
      </c>
      <c r="I105" s="1">
        <f t="shared" si="5"/>
        <v>11776040000</v>
      </c>
      <c r="J105" s="1">
        <f t="shared" si="6"/>
        <v>873.1632153</v>
      </c>
      <c r="L105" s="1">
        <f t="shared" si="7"/>
        <v>-179487.0717</v>
      </c>
      <c r="M105" s="1">
        <f t="shared" si="8"/>
        <v>8730647.292</v>
      </c>
      <c r="N105" s="1">
        <f t="shared" si="9"/>
        <v>8551160.22</v>
      </c>
    </row>
    <row r="106" ht="15.75" customHeight="1">
      <c r="A106" s="1">
        <v>1610.5852</v>
      </c>
      <c r="B106" s="1">
        <v>949.0994</v>
      </c>
      <c r="C106" s="1">
        <v>964.1464</v>
      </c>
      <c r="D106" s="1">
        <v>1817.8593</v>
      </c>
      <c r="E106" s="1">
        <f t="shared" si="1"/>
        <v>0.001053630421</v>
      </c>
      <c r="F106" s="1">
        <f t="shared" si="2"/>
        <v>0.0005500975791</v>
      </c>
      <c r="G106" s="1">
        <f t="shared" si="3"/>
        <v>4026463000</v>
      </c>
      <c r="H106" s="1">
        <f t="shared" si="4"/>
        <v>202.7456356</v>
      </c>
      <c r="I106" s="1">
        <f t="shared" si="5"/>
        <v>13421543333</v>
      </c>
      <c r="J106" s="1">
        <f t="shared" si="6"/>
        <v>725.6094617</v>
      </c>
      <c r="L106" s="1">
        <f t="shared" si="7"/>
        <v>-285052.4515</v>
      </c>
      <c r="M106" s="1">
        <f t="shared" si="8"/>
        <v>7254972.138</v>
      </c>
      <c r="N106" s="1">
        <f t="shared" si="9"/>
        <v>6969919.687</v>
      </c>
    </row>
    <row r="107" ht="15.75" customHeight="1">
      <c r="A107" s="1">
        <v>1755.0193</v>
      </c>
      <c r="B107" s="1">
        <v>1308.1849</v>
      </c>
      <c r="C107" s="1">
        <v>1335.8868</v>
      </c>
      <c r="D107" s="1">
        <v>1934.1796</v>
      </c>
      <c r="E107" s="1">
        <f t="shared" si="1"/>
        <v>0.0007644179351</v>
      </c>
      <c r="F107" s="1">
        <f t="shared" si="2"/>
        <v>0.0005170150693</v>
      </c>
      <c r="G107" s="1">
        <f t="shared" si="3"/>
        <v>4387548250</v>
      </c>
      <c r="H107" s="1">
        <f t="shared" si="4"/>
        <v>108.5492011</v>
      </c>
      <c r="I107" s="1">
        <f t="shared" si="5"/>
        <v>14625160833</v>
      </c>
      <c r="J107" s="1">
        <f t="shared" si="6"/>
        <v>367.7027737</v>
      </c>
      <c r="L107" s="1">
        <f t="shared" si="7"/>
        <v>-231571.4373</v>
      </c>
      <c r="M107" s="1">
        <f t="shared" si="8"/>
        <v>3675804.597</v>
      </c>
      <c r="N107" s="1">
        <f t="shared" si="9"/>
        <v>3444233.159</v>
      </c>
    </row>
    <row r="108" ht="15.75" customHeight="1">
      <c r="A108" s="1">
        <v>1853.6932</v>
      </c>
      <c r="B108" s="1">
        <v>1526.7588</v>
      </c>
      <c r="C108" s="1">
        <v>1535.1051</v>
      </c>
      <c r="D108" s="1">
        <v>1949.9945</v>
      </c>
      <c r="E108" s="1">
        <f t="shared" si="1"/>
        <v>0.0006549823063</v>
      </c>
      <c r="F108" s="1">
        <f t="shared" si="2"/>
        <v>0.0005128219592</v>
      </c>
      <c r="G108" s="1">
        <f t="shared" si="3"/>
        <v>4634233000</v>
      </c>
      <c r="H108" s="1">
        <f t="shared" si="4"/>
        <v>65.88041717</v>
      </c>
      <c r="I108" s="1">
        <f t="shared" si="5"/>
        <v>15447443333</v>
      </c>
      <c r="J108" s="1">
        <f t="shared" si="6"/>
        <v>219.3263631</v>
      </c>
      <c r="L108" s="1">
        <f t="shared" si="7"/>
        <v>-123463.5534</v>
      </c>
      <c r="M108" s="1">
        <f t="shared" si="8"/>
        <v>2191971.721</v>
      </c>
      <c r="N108" s="1">
        <f t="shared" si="9"/>
        <v>2068508.167</v>
      </c>
    </row>
    <row r="109" ht="15.75" customHeight="1">
      <c r="A109" s="1">
        <v>1906.4534</v>
      </c>
      <c r="B109" s="1">
        <v>1397.9821</v>
      </c>
      <c r="C109" s="1">
        <v>1396.2733</v>
      </c>
      <c r="D109" s="1">
        <v>1950.0</v>
      </c>
      <c r="E109" s="1">
        <f t="shared" si="1"/>
        <v>0.0007153167412</v>
      </c>
      <c r="F109" s="1">
        <f t="shared" si="2"/>
        <v>0.0005128205128</v>
      </c>
      <c r="G109" s="1">
        <f t="shared" si="3"/>
        <v>4766133500</v>
      </c>
      <c r="H109" s="1">
        <f t="shared" si="4"/>
        <v>96.51240576</v>
      </c>
      <c r="I109" s="1">
        <f t="shared" si="5"/>
        <v>15887111667</v>
      </c>
      <c r="J109" s="1">
        <f t="shared" si="6"/>
        <v>321.4228659</v>
      </c>
      <c r="L109" s="1">
        <f t="shared" si="7"/>
        <v>-55828.97436</v>
      </c>
      <c r="M109" s="1">
        <f t="shared" si="8"/>
        <v>3212899.978</v>
      </c>
      <c r="N109" s="1">
        <f t="shared" si="9"/>
        <v>3157071.004</v>
      </c>
    </row>
    <row r="110" ht="15.75" customHeight="1">
      <c r="A110" s="1">
        <v>1930.9105</v>
      </c>
      <c r="B110" s="1">
        <v>1264.4655</v>
      </c>
      <c r="C110" s="1">
        <v>1258.3981</v>
      </c>
      <c r="D110" s="1">
        <v>1950.0</v>
      </c>
      <c r="E110" s="1">
        <f t="shared" si="1"/>
        <v>0.0007908479907</v>
      </c>
      <c r="F110" s="1">
        <f t="shared" si="2"/>
        <v>0.0005128205128</v>
      </c>
      <c r="G110" s="1">
        <f t="shared" si="3"/>
        <v>4827276250</v>
      </c>
      <c r="H110" s="1">
        <f t="shared" si="4"/>
        <v>134.2115441</v>
      </c>
      <c r="I110" s="1">
        <f t="shared" si="5"/>
        <v>16090920833</v>
      </c>
      <c r="J110" s="1">
        <f t="shared" si="6"/>
        <v>447.0830022</v>
      </c>
      <c r="L110" s="1">
        <f t="shared" si="7"/>
        <v>-24473.71795</v>
      </c>
      <c r="M110" s="1">
        <f t="shared" si="8"/>
        <v>4469484.296</v>
      </c>
      <c r="N110" s="1">
        <f t="shared" si="9"/>
        <v>4445010.578</v>
      </c>
    </row>
    <row r="111" ht="15.75" customHeight="1">
      <c r="A111" s="1">
        <v>1944.5005</v>
      </c>
      <c r="B111" s="1">
        <v>1147.6313</v>
      </c>
      <c r="C111" s="1">
        <v>1144.0953</v>
      </c>
      <c r="D111" s="1">
        <v>1950.0</v>
      </c>
      <c r="E111" s="1">
        <f t="shared" si="1"/>
        <v>0.0008713599917</v>
      </c>
      <c r="F111" s="1">
        <f t="shared" si="2"/>
        <v>0.0005128205128</v>
      </c>
      <c r="G111" s="1">
        <f t="shared" si="3"/>
        <v>4861251250</v>
      </c>
      <c r="H111" s="1">
        <f t="shared" si="4"/>
        <v>174.295049</v>
      </c>
      <c r="I111" s="1">
        <f t="shared" si="5"/>
        <v>16204170833</v>
      </c>
      <c r="J111" s="1">
        <f t="shared" si="6"/>
        <v>580.6926525</v>
      </c>
      <c r="L111" s="1">
        <f t="shared" si="7"/>
        <v>-7050.641026</v>
      </c>
      <c r="M111" s="1">
        <f t="shared" si="8"/>
        <v>5805571.327</v>
      </c>
      <c r="N111" s="1">
        <f t="shared" si="9"/>
        <v>5798520.686</v>
      </c>
    </row>
    <row r="112" ht="15.75" customHeight="1">
      <c r="A112" s="1">
        <v>1949.3639</v>
      </c>
      <c r="B112" s="1">
        <v>1038.7965</v>
      </c>
      <c r="C112" s="1">
        <v>1041.7142</v>
      </c>
      <c r="D112" s="1">
        <v>1950.0</v>
      </c>
      <c r="E112" s="1">
        <f t="shared" si="1"/>
        <v>0.0009626524541</v>
      </c>
      <c r="F112" s="1">
        <f t="shared" si="2"/>
        <v>0.0005128205128</v>
      </c>
      <c r="G112" s="1">
        <f t="shared" si="3"/>
        <v>4873409750</v>
      </c>
      <c r="H112" s="1">
        <f t="shared" si="4"/>
        <v>219.2215368</v>
      </c>
      <c r="I112" s="1">
        <f t="shared" si="5"/>
        <v>16244699167</v>
      </c>
      <c r="J112" s="1">
        <f t="shared" si="6"/>
        <v>730.4468846</v>
      </c>
      <c r="L112" s="1">
        <f t="shared" si="7"/>
        <v>-815.5128205</v>
      </c>
      <c r="M112" s="1">
        <f t="shared" si="8"/>
        <v>7303110.259</v>
      </c>
      <c r="N112" s="1">
        <f t="shared" si="9"/>
        <v>7302294.746</v>
      </c>
    </row>
    <row r="113" ht="15.75" customHeight="1">
      <c r="A113" s="1">
        <v>1949.9999</v>
      </c>
      <c r="B113" s="1">
        <v>967.5668</v>
      </c>
      <c r="C113" s="1">
        <v>964.087</v>
      </c>
      <c r="D113" s="1">
        <v>1950.0</v>
      </c>
      <c r="E113" s="1">
        <f t="shared" si="1"/>
        <v>0.001033520373</v>
      </c>
      <c r="F113" s="1">
        <f t="shared" si="2"/>
        <v>0.0005128205128</v>
      </c>
      <c r="G113" s="1">
        <f t="shared" si="3"/>
        <v>4874999750</v>
      </c>
      <c r="H113" s="1">
        <f t="shared" si="4"/>
        <v>253.8411688</v>
      </c>
      <c r="I113" s="1">
        <f t="shared" si="5"/>
        <v>16249999167</v>
      </c>
      <c r="J113" s="1">
        <f t="shared" si="6"/>
        <v>845.8455627</v>
      </c>
      <c r="L113" s="1">
        <f t="shared" si="7"/>
        <v>-0.1282051283</v>
      </c>
      <c r="M113" s="1">
        <f t="shared" si="8"/>
        <v>8457096.597</v>
      </c>
      <c r="N113" s="1">
        <f t="shared" si="9"/>
        <v>8457096.468</v>
      </c>
    </row>
    <row r="114" ht="15.75" customHeight="1">
      <c r="A114" s="1">
        <v>1950.0</v>
      </c>
      <c r="B114" s="1">
        <v>918.4962</v>
      </c>
      <c r="C114" s="1">
        <v>910.6187</v>
      </c>
      <c r="D114" s="1">
        <v>1950.0</v>
      </c>
      <c r="E114" s="1">
        <f t="shared" si="1"/>
        <v>0.001088736132</v>
      </c>
      <c r="F114" s="1">
        <f t="shared" si="2"/>
        <v>0.0005128205128</v>
      </c>
      <c r="G114" s="1">
        <f t="shared" si="3"/>
        <v>4875000000</v>
      </c>
      <c r="H114" s="1">
        <f t="shared" si="4"/>
        <v>280.7588643</v>
      </c>
      <c r="I114" s="1">
        <f t="shared" si="5"/>
        <v>16250000000</v>
      </c>
      <c r="J114" s="1">
        <f t="shared" si="6"/>
        <v>935.5712144</v>
      </c>
      <c r="L114" s="1">
        <f t="shared" si="7"/>
        <v>0</v>
      </c>
      <c r="M114" s="1">
        <f t="shared" si="8"/>
        <v>9354353.114</v>
      </c>
      <c r="N114" s="1">
        <f t="shared" si="9"/>
        <v>9354353.114</v>
      </c>
    </row>
    <row r="115" ht="15.75" customHeight="1">
      <c r="A115" s="1">
        <v>1950.0</v>
      </c>
      <c r="B115" s="1">
        <v>862.6205</v>
      </c>
      <c r="C115" s="1">
        <v>857.003</v>
      </c>
      <c r="D115" s="1">
        <v>1950.0</v>
      </c>
      <c r="E115" s="1">
        <f t="shared" si="1"/>
        <v>0.00115925833</v>
      </c>
      <c r="F115" s="1">
        <f t="shared" si="2"/>
        <v>0.0005128205128</v>
      </c>
      <c r="G115" s="1">
        <f t="shared" si="3"/>
        <v>4875000000</v>
      </c>
      <c r="H115" s="1">
        <f t="shared" si="4"/>
        <v>315.1384357</v>
      </c>
      <c r="I115" s="1">
        <f t="shared" si="5"/>
        <v>16250000000</v>
      </c>
      <c r="J115" s="1">
        <f t="shared" si="6"/>
        <v>1050.169786</v>
      </c>
      <c r="L115" s="1">
        <f t="shared" si="7"/>
        <v>0</v>
      </c>
      <c r="M115" s="1">
        <f t="shared" si="8"/>
        <v>10500338.83</v>
      </c>
      <c r="N115" s="1">
        <f t="shared" si="9"/>
        <v>10500338.83</v>
      </c>
    </row>
    <row r="116" ht="15.75" customHeight="1">
      <c r="A116" s="1">
        <v>1950.0</v>
      </c>
      <c r="B116" s="1">
        <v>837.3654</v>
      </c>
      <c r="C116" s="1">
        <v>828.1232</v>
      </c>
      <c r="D116" s="1">
        <v>1950.0</v>
      </c>
      <c r="E116" s="1">
        <f t="shared" si="1"/>
        <v>0.001194221782</v>
      </c>
      <c r="F116" s="1">
        <f t="shared" si="2"/>
        <v>0.0005128205128</v>
      </c>
      <c r="G116" s="1">
        <f t="shared" si="3"/>
        <v>4875000000</v>
      </c>
      <c r="H116" s="1">
        <f t="shared" si="4"/>
        <v>332.1831186</v>
      </c>
      <c r="I116" s="1">
        <f t="shared" si="5"/>
        <v>16250000000</v>
      </c>
      <c r="J116" s="1">
        <f t="shared" si="6"/>
        <v>1106.985395</v>
      </c>
      <c r="L116" s="1">
        <f t="shared" si="7"/>
        <v>0</v>
      </c>
      <c r="M116" s="1">
        <f t="shared" si="8"/>
        <v>11068494.92</v>
      </c>
      <c r="N116" s="1">
        <f t="shared" si="9"/>
        <v>11068494.92</v>
      </c>
    </row>
    <row r="117" ht="15.75" customHeight="1">
      <c r="A117" s="1">
        <v>1942.9189</v>
      </c>
      <c r="B117" s="1">
        <v>816.658</v>
      </c>
      <c r="C117" s="1">
        <v>807.5306</v>
      </c>
      <c r="D117" s="1">
        <v>1950.0</v>
      </c>
      <c r="E117" s="1">
        <f t="shared" si="1"/>
        <v>0.001224502791</v>
      </c>
      <c r="F117" s="1">
        <f t="shared" si="2"/>
        <v>0.0005128205128</v>
      </c>
      <c r="G117" s="1">
        <f t="shared" si="3"/>
        <v>4857297250</v>
      </c>
      <c r="H117" s="1">
        <f t="shared" si="4"/>
        <v>345.6852371</v>
      </c>
      <c r="I117" s="1">
        <f t="shared" si="5"/>
        <v>16190990833</v>
      </c>
      <c r="J117" s="1">
        <f t="shared" si="6"/>
        <v>1151.993516</v>
      </c>
      <c r="L117" s="1">
        <f t="shared" si="7"/>
        <v>-9078.333333</v>
      </c>
      <c r="M117" s="1">
        <f t="shared" si="8"/>
        <v>11518581.07</v>
      </c>
      <c r="N117" s="1">
        <f t="shared" si="9"/>
        <v>11509502.73</v>
      </c>
    </row>
    <row r="118" ht="15.75" customHeight="1">
      <c r="A118" s="1">
        <v>1929.6539</v>
      </c>
      <c r="B118" s="1">
        <v>761.9662</v>
      </c>
      <c r="C118" s="1">
        <v>756.8547</v>
      </c>
      <c r="D118" s="1">
        <v>1950.0</v>
      </c>
      <c r="E118" s="1">
        <f t="shared" si="1"/>
        <v>0.001312394172</v>
      </c>
      <c r="F118" s="1">
        <f t="shared" si="2"/>
        <v>0.0005128205128</v>
      </c>
      <c r="G118" s="1">
        <f t="shared" si="3"/>
        <v>4824134750</v>
      </c>
      <c r="H118" s="1">
        <f t="shared" si="4"/>
        <v>385.7251074</v>
      </c>
      <c r="I118" s="1">
        <f t="shared" si="5"/>
        <v>16080449167</v>
      </c>
      <c r="J118" s="1">
        <f t="shared" si="6"/>
        <v>1285.461734</v>
      </c>
      <c r="L118" s="1">
        <f t="shared" si="7"/>
        <v>-26084.74359</v>
      </c>
      <c r="M118" s="1">
        <f t="shared" si="8"/>
        <v>12853272.49</v>
      </c>
      <c r="N118" s="1">
        <f t="shared" si="9"/>
        <v>12827187.75</v>
      </c>
    </row>
    <row r="119" ht="15.75" customHeight="1">
      <c r="A119" s="1">
        <v>1913.8644</v>
      </c>
      <c r="B119" s="1">
        <v>727.886</v>
      </c>
      <c r="C119" s="1">
        <v>725.2305</v>
      </c>
      <c r="D119" s="1">
        <v>1950.0</v>
      </c>
      <c r="E119" s="1">
        <f t="shared" si="1"/>
        <v>0.001373841508</v>
      </c>
      <c r="F119" s="1">
        <f t="shared" si="2"/>
        <v>0.0005128205128</v>
      </c>
      <c r="G119" s="1">
        <f t="shared" si="3"/>
        <v>4784661000</v>
      </c>
      <c r="H119" s="1">
        <f t="shared" si="4"/>
        <v>411.9693577</v>
      </c>
      <c r="I119" s="1">
        <f t="shared" si="5"/>
        <v>15948870000</v>
      </c>
      <c r="J119" s="1">
        <f t="shared" si="6"/>
        <v>1372.94493</v>
      </c>
      <c r="L119" s="1">
        <f t="shared" si="7"/>
        <v>-46327.69231</v>
      </c>
      <c r="M119" s="1">
        <f t="shared" si="8"/>
        <v>13728115.46</v>
      </c>
      <c r="N119" s="1">
        <f t="shared" si="9"/>
        <v>13681787.77</v>
      </c>
    </row>
    <row r="120" ht="15.75" customHeight="1">
      <c r="A120" s="1">
        <v>1900.5077</v>
      </c>
      <c r="B120" s="1">
        <v>793.607</v>
      </c>
      <c r="C120" s="1">
        <v>792.4294</v>
      </c>
      <c r="D120" s="1">
        <v>1950.0</v>
      </c>
      <c r="E120" s="1">
        <f t="shared" si="1"/>
        <v>0.001260069531</v>
      </c>
      <c r="F120" s="1">
        <f t="shared" si="2"/>
        <v>0.0005128205128</v>
      </c>
      <c r="G120" s="1">
        <f t="shared" si="3"/>
        <v>4751269250</v>
      </c>
      <c r="H120" s="1">
        <f t="shared" si="4"/>
        <v>355.038128</v>
      </c>
      <c r="I120" s="1">
        <f t="shared" si="5"/>
        <v>15837564167</v>
      </c>
      <c r="J120" s="1">
        <f t="shared" si="6"/>
        <v>1183.176163</v>
      </c>
      <c r="L120" s="1">
        <f t="shared" si="7"/>
        <v>-63451.66667</v>
      </c>
      <c r="M120" s="1">
        <f t="shared" si="8"/>
        <v>11830437.09</v>
      </c>
      <c r="N120" s="1">
        <f t="shared" si="9"/>
        <v>11766985.42</v>
      </c>
    </row>
    <row r="121" ht="15.75" customHeight="1">
      <c r="A121" s="1">
        <v>1905.5337</v>
      </c>
      <c r="B121" s="1">
        <v>943.267</v>
      </c>
      <c r="C121" s="1">
        <v>918.678</v>
      </c>
      <c r="D121" s="1">
        <v>1950.0</v>
      </c>
      <c r="E121" s="1">
        <f t="shared" si="1"/>
        <v>0.001060145219</v>
      </c>
      <c r="F121" s="1">
        <f t="shared" si="2"/>
        <v>0.0005128205128</v>
      </c>
      <c r="G121" s="1">
        <f t="shared" si="3"/>
        <v>4763834250</v>
      </c>
      <c r="H121" s="1">
        <f t="shared" si="4"/>
        <v>260.736418</v>
      </c>
      <c r="I121" s="1">
        <f t="shared" si="5"/>
        <v>15879447500</v>
      </c>
      <c r="J121" s="1">
        <f t="shared" si="6"/>
        <v>868.8363775</v>
      </c>
      <c r="L121" s="1">
        <f t="shared" si="7"/>
        <v>-57008.07692</v>
      </c>
      <c r="M121" s="1">
        <f t="shared" si="8"/>
        <v>8687035.735</v>
      </c>
      <c r="N121" s="1">
        <f t="shared" si="9"/>
        <v>8630027.658</v>
      </c>
    </row>
    <row r="122" ht="15.75" customHeight="1">
      <c r="A122" s="1">
        <v>1926.6924</v>
      </c>
      <c r="B122" s="1">
        <v>1056.0549</v>
      </c>
      <c r="C122" s="1">
        <v>1014.4241</v>
      </c>
      <c r="D122" s="1">
        <v>1950.0</v>
      </c>
      <c r="E122" s="1">
        <f t="shared" si="1"/>
        <v>0.0009469204679</v>
      </c>
      <c r="F122" s="1">
        <f t="shared" si="2"/>
        <v>0.0005128205128</v>
      </c>
      <c r="G122" s="1">
        <f t="shared" si="3"/>
        <v>4816731000</v>
      </c>
      <c r="H122" s="1">
        <f t="shared" si="4"/>
        <v>209.0942711</v>
      </c>
      <c r="I122" s="1">
        <f t="shared" si="5"/>
        <v>16055770000</v>
      </c>
      <c r="J122" s="1">
        <f t="shared" si="6"/>
        <v>696.692723</v>
      </c>
      <c r="L122" s="1">
        <f t="shared" si="7"/>
        <v>-29881.53846</v>
      </c>
      <c r="M122" s="1">
        <f t="shared" si="8"/>
        <v>6965584.444</v>
      </c>
      <c r="N122" s="1">
        <f t="shared" si="9"/>
        <v>6935702.906</v>
      </c>
    </row>
    <row r="123" ht="15.75" customHeight="1">
      <c r="A123" s="1">
        <v>1923.65</v>
      </c>
      <c r="B123" s="1">
        <v>1020.0291</v>
      </c>
      <c r="C123" s="1">
        <v>978.8544</v>
      </c>
      <c r="D123" s="1">
        <v>1950.0</v>
      </c>
      <c r="E123" s="1">
        <f t="shared" si="1"/>
        <v>0.0009803641876</v>
      </c>
      <c r="F123" s="1">
        <f t="shared" si="2"/>
        <v>0.0005128205128</v>
      </c>
      <c r="G123" s="1">
        <f t="shared" si="3"/>
        <v>4809125000</v>
      </c>
      <c r="H123" s="1">
        <f t="shared" si="4"/>
        <v>224.8475975</v>
      </c>
      <c r="I123" s="1">
        <f t="shared" si="5"/>
        <v>16030416667</v>
      </c>
      <c r="J123" s="1">
        <f t="shared" si="6"/>
        <v>749.2042663</v>
      </c>
      <c r="L123" s="1">
        <f t="shared" si="7"/>
        <v>-33782.05128</v>
      </c>
      <c r="M123" s="1">
        <f t="shared" si="8"/>
        <v>7490701.997</v>
      </c>
      <c r="N123" s="1">
        <f t="shared" si="9"/>
        <v>7456919.946</v>
      </c>
    </row>
    <row r="124" ht="15.75" customHeight="1">
      <c r="A124" s="1">
        <v>1935.8843</v>
      </c>
      <c r="B124" s="1">
        <v>884.0889</v>
      </c>
      <c r="C124" s="1">
        <v>852.5325</v>
      </c>
      <c r="D124" s="1">
        <v>1950.0</v>
      </c>
      <c r="E124" s="1">
        <f t="shared" si="1"/>
        <v>0.001131107969</v>
      </c>
      <c r="F124" s="1">
        <f t="shared" si="2"/>
        <v>0.0005128205128</v>
      </c>
      <c r="G124" s="1">
        <f t="shared" si="3"/>
        <v>4839710750</v>
      </c>
      <c r="H124" s="1">
        <f t="shared" si="4"/>
        <v>299.2332448</v>
      </c>
      <c r="I124" s="1">
        <f t="shared" si="5"/>
        <v>16132369167</v>
      </c>
      <c r="J124" s="1">
        <f t="shared" si="6"/>
        <v>997.1545939</v>
      </c>
      <c r="L124" s="1">
        <f t="shared" si="7"/>
        <v>-18097.05128</v>
      </c>
      <c r="M124" s="1">
        <f t="shared" si="8"/>
        <v>9970196.747</v>
      </c>
      <c r="N124" s="1">
        <f t="shared" si="9"/>
        <v>9952099.695</v>
      </c>
    </row>
    <row r="125" ht="15.75" customHeight="1">
      <c r="A125" s="1">
        <v>1812.3109</v>
      </c>
      <c r="B125" s="1">
        <v>992.9572</v>
      </c>
      <c r="C125" s="1">
        <v>930.1373</v>
      </c>
      <c r="D125" s="1">
        <v>1461.6207</v>
      </c>
      <c r="E125" s="1">
        <f t="shared" si="1"/>
        <v>0.001007092753</v>
      </c>
      <c r="F125" s="1">
        <f t="shared" si="2"/>
        <v>0.000684172029</v>
      </c>
      <c r="G125" s="1">
        <f t="shared" si="3"/>
        <v>4530777250</v>
      </c>
      <c r="H125" s="1">
        <f t="shared" si="4"/>
        <v>146.3081869</v>
      </c>
      <c r="I125" s="1">
        <f t="shared" si="5"/>
        <v>15102590833</v>
      </c>
      <c r="J125" s="1">
        <f t="shared" si="6"/>
        <v>746.208068</v>
      </c>
      <c r="L125" s="1">
        <f t="shared" si="7"/>
        <v>599831.0642</v>
      </c>
      <c r="M125" s="1">
        <f t="shared" si="8"/>
        <v>7460817.61</v>
      </c>
      <c r="N125" s="1">
        <f t="shared" si="9"/>
        <v>8060648.675</v>
      </c>
    </row>
    <row r="126" ht="15.75" customHeight="1">
      <c r="A126" s="1">
        <v>1828.1462</v>
      </c>
      <c r="B126" s="1">
        <v>1019.8407</v>
      </c>
      <c r="C126" s="1">
        <v>950.0154</v>
      </c>
      <c r="D126" s="1">
        <v>1340.6993</v>
      </c>
      <c r="E126" s="1">
        <f t="shared" si="1"/>
        <v>0.000980545295</v>
      </c>
      <c r="F126" s="1">
        <f t="shared" si="2"/>
        <v>0.0007458794079</v>
      </c>
      <c r="G126" s="1">
        <f t="shared" si="3"/>
        <v>4570365500</v>
      </c>
      <c r="H126" s="1">
        <f t="shared" si="4"/>
        <v>107.2508874</v>
      </c>
      <c r="I126" s="1">
        <f t="shared" si="5"/>
        <v>15234551667</v>
      </c>
      <c r="J126" s="1">
        <f t="shared" si="6"/>
        <v>712.2842953</v>
      </c>
      <c r="L126" s="1">
        <f t="shared" si="7"/>
        <v>908941.5128</v>
      </c>
      <c r="M126" s="1">
        <f t="shared" si="8"/>
        <v>7121568.847</v>
      </c>
      <c r="N126" s="1">
        <f t="shared" si="9"/>
        <v>8030510.36</v>
      </c>
    </row>
    <row r="127" ht="15.75" customHeight="1">
      <c r="A127" s="1">
        <v>1876.6318</v>
      </c>
      <c r="B127" s="1">
        <v>957.2189</v>
      </c>
      <c r="C127" s="1">
        <v>905.1464</v>
      </c>
      <c r="D127" s="1">
        <v>1635.9011</v>
      </c>
      <c r="E127" s="1">
        <f t="shared" si="1"/>
        <v>0.001044693121</v>
      </c>
      <c r="F127" s="1">
        <f t="shared" si="2"/>
        <v>0.0006112838973</v>
      </c>
      <c r="G127" s="1">
        <f t="shared" si="3"/>
        <v>4691579500</v>
      </c>
      <c r="H127" s="1">
        <f t="shared" si="4"/>
        <v>203.3373828</v>
      </c>
      <c r="I127" s="1">
        <f t="shared" si="5"/>
        <v>15638598333</v>
      </c>
      <c r="J127" s="1">
        <f t="shared" si="6"/>
        <v>831.4935154</v>
      </c>
      <c r="L127" s="1">
        <f t="shared" si="7"/>
        <v>367887.0012</v>
      </c>
      <c r="M127" s="1">
        <f t="shared" si="8"/>
        <v>8313627.257</v>
      </c>
      <c r="N127" s="1">
        <f t="shared" si="9"/>
        <v>8681514.258</v>
      </c>
    </row>
    <row r="128" ht="15.75" customHeight="1">
      <c r="A128" s="1">
        <v>1884.1345</v>
      </c>
      <c r="B128" s="1">
        <v>905.8437</v>
      </c>
      <c r="C128" s="1">
        <v>866.6076</v>
      </c>
      <c r="D128" s="1">
        <v>1867.1719</v>
      </c>
      <c r="E128" s="1">
        <f t="shared" si="1"/>
        <v>0.001103943208</v>
      </c>
      <c r="F128" s="1">
        <f t="shared" si="2"/>
        <v>0.0005355693281</v>
      </c>
      <c r="G128" s="1">
        <f t="shared" si="3"/>
        <v>4710336250</v>
      </c>
      <c r="H128" s="1">
        <f t="shared" si="4"/>
        <v>267.7232089</v>
      </c>
      <c r="I128" s="1">
        <f t="shared" si="5"/>
        <v>15701120833</v>
      </c>
      <c r="J128" s="1">
        <f t="shared" si="6"/>
        <v>927.8470712</v>
      </c>
      <c r="L128" s="1">
        <f t="shared" si="7"/>
        <v>22711.62071</v>
      </c>
      <c r="M128" s="1">
        <f t="shared" si="8"/>
        <v>9277157.586</v>
      </c>
      <c r="N128" s="1">
        <f t="shared" si="9"/>
        <v>9299869.207</v>
      </c>
    </row>
    <row r="129" ht="15.75" customHeight="1">
      <c r="A129" s="1">
        <v>1908.4225</v>
      </c>
      <c r="B129" s="1">
        <v>936.9432</v>
      </c>
      <c r="C129" s="1">
        <v>888.424</v>
      </c>
      <c r="D129" s="1">
        <v>1939.4381</v>
      </c>
      <c r="E129" s="1">
        <f t="shared" si="1"/>
        <v>0.001067300558</v>
      </c>
      <c r="F129" s="1">
        <f t="shared" si="2"/>
        <v>0.0005156132593</v>
      </c>
      <c r="G129" s="1">
        <f t="shared" si="3"/>
        <v>4771056250</v>
      </c>
      <c r="H129" s="1">
        <f t="shared" si="4"/>
        <v>263.2131134</v>
      </c>
      <c r="I129" s="1">
        <f t="shared" si="5"/>
        <v>15903520833</v>
      </c>
      <c r="J129" s="1">
        <f t="shared" si="6"/>
        <v>881.5330469</v>
      </c>
      <c r="L129" s="1">
        <f t="shared" si="7"/>
        <v>-39980.13651</v>
      </c>
      <c r="M129" s="1">
        <f t="shared" si="8"/>
        <v>8814000.416</v>
      </c>
      <c r="N129" s="1">
        <f t="shared" si="9"/>
        <v>8774020.279</v>
      </c>
    </row>
    <row r="130" ht="15.75" customHeight="1">
      <c r="A130" s="1">
        <v>1904.9664</v>
      </c>
      <c r="B130" s="1">
        <v>914.6664</v>
      </c>
      <c r="C130" s="1">
        <v>868.8861</v>
      </c>
      <c r="D130" s="1">
        <v>1949.5527</v>
      </c>
      <c r="E130" s="1">
        <f t="shared" si="1"/>
        <v>0.001093294779</v>
      </c>
      <c r="F130" s="1">
        <f t="shared" si="2"/>
        <v>0.0005129381729</v>
      </c>
      <c r="G130" s="1">
        <f t="shared" si="3"/>
        <v>4762416000</v>
      </c>
      <c r="H130" s="1">
        <f t="shared" si="4"/>
        <v>276.3899588</v>
      </c>
      <c r="I130" s="1">
        <f t="shared" si="5"/>
        <v>15874720000</v>
      </c>
      <c r="J130" s="1">
        <f t="shared" si="6"/>
        <v>921.201714</v>
      </c>
      <c r="L130" s="1">
        <f t="shared" si="7"/>
        <v>-57175.03815</v>
      </c>
      <c r="M130" s="1">
        <f t="shared" si="8"/>
        <v>9210689.496</v>
      </c>
      <c r="N130" s="1">
        <f t="shared" si="9"/>
        <v>9153514.457</v>
      </c>
    </row>
    <row r="131" ht="15.75" customHeight="1">
      <c r="A131" s="1">
        <v>1898.9934</v>
      </c>
      <c r="B131" s="1">
        <v>835.6771</v>
      </c>
      <c r="C131" s="1">
        <v>803.1803</v>
      </c>
      <c r="D131" s="1">
        <v>1949.9999</v>
      </c>
      <c r="E131" s="1">
        <f t="shared" si="1"/>
        <v>0.001196634442</v>
      </c>
      <c r="F131" s="1">
        <f t="shared" si="2"/>
        <v>0.0005128205391</v>
      </c>
      <c r="G131" s="1">
        <f t="shared" si="3"/>
        <v>4747483500</v>
      </c>
      <c r="H131" s="1">
        <f t="shared" si="4"/>
        <v>324.639522</v>
      </c>
      <c r="I131" s="1">
        <f t="shared" si="5"/>
        <v>15824945000</v>
      </c>
      <c r="J131" s="1">
        <f t="shared" si="6"/>
        <v>1081.847744</v>
      </c>
      <c r="L131" s="1">
        <f t="shared" si="7"/>
        <v>-65392.95207</v>
      </c>
      <c r="M131" s="1">
        <f t="shared" si="8"/>
        <v>10817153.96</v>
      </c>
      <c r="N131" s="1">
        <f t="shared" si="9"/>
        <v>10751761.01</v>
      </c>
    </row>
    <row r="132" ht="15.75" customHeight="1">
      <c r="A132" s="1">
        <v>1910.4786</v>
      </c>
      <c r="B132" s="1">
        <v>759.649</v>
      </c>
      <c r="C132" s="1">
        <v>744.0435</v>
      </c>
      <c r="D132" s="1">
        <v>1950.0</v>
      </c>
      <c r="E132" s="1">
        <f t="shared" si="1"/>
        <v>0.001316397441</v>
      </c>
      <c r="F132" s="1">
        <f t="shared" si="2"/>
        <v>0.0005128205128</v>
      </c>
      <c r="G132" s="1">
        <f t="shared" si="3"/>
        <v>4776196500</v>
      </c>
      <c r="H132" s="1">
        <f t="shared" si="4"/>
        <v>383.8041314</v>
      </c>
      <c r="I132" s="1">
        <f t="shared" si="5"/>
        <v>15920655000</v>
      </c>
      <c r="J132" s="1">
        <f t="shared" si="6"/>
        <v>1279.061349</v>
      </c>
      <c r="L132" s="1">
        <f t="shared" si="7"/>
        <v>-50668.46154</v>
      </c>
      <c r="M132" s="1">
        <f t="shared" si="8"/>
        <v>12789282.01</v>
      </c>
      <c r="N132" s="1">
        <f t="shared" si="9"/>
        <v>12738613.55</v>
      </c>
    </row>
    <row r="133" ht="15.75" customHeight="1">
      <c r="A133" s="1">
        <v>1929.1357</v>
      </c>
      <c r="B133" s="1">
        <v>709.706</v>
      </c>
      <c r="C133" s="1">
        <v>703.4489</v>
      </c>
      <c r="D133" s="1">
        <v>1950.0</v>
      </c>
      <c r="E133" s="1">
        <f t="shared" si="1"/>
        <v>0.001409034163</v>
      </c>
      <c r="F133" s="1">
        <f t="shared" si="2"/>
        <v>0.0005128205128</v>
      </c>
      <c r="G133" s="1">
        <f t="shared" si="3"/>
        <v>4822839250</v>
      </c>
      <c r="H133" s="1">
        <f t="shared" si="4"/>
        <v>432.2294371</v>
      </c>
      <c r="I133" s="1">
        <f t="shared" si="5"/>
        <v>16076130833</v>
      </c>
      <c r="J133" s="1">
        <f t="shared" si="6"/>
        <v>1440.476244</v>
      </c>
      <c r="L133" s="1">
        <f t="shared" si="7"/>
        <v>-26749.10256</v>
      </c>
      <c r="M133" s="1">
        <f t="shared" si="8"/>
        <v>14403417.95</v>
      </c>
      <c r="N133" s="1">
        <f t="shared" si="9"/>
        <v>14376668.85</v>
      </c>
    </row>
    <row r="134" ht="15.75" customHeight="1">
      <c r="A134" s="1">
        <v>1943.9265</v>
      </c>
      <c r="B134" s="1">
        <v>693.1388</v>
      </c>
      <c r="C134" s="1">
        <v>695.3268</v>
      </c>
      <c r="D134" s="1">
        <v>1950.0</v>
      </c>
      <c r="E134" s="1">
        <f t="shared" si="1"/>
        <v>0.001442712484</v>
      </c>
      <c r="F134" s="1">
        <f t="shared" si="2"/>
        <v>0.0005128205128</v>
      </c>
      <c r="G134" s="1">
        <f t="shared" si="3"/>
        <v>4859816250</v>
      </c>
      <c r="H134" s="1">
        <f t="shared" si="4"/>
        <v>451.9104113</v>
      </c>
      <c r="I134" s="1">
        <f t="shared" si="5"/>
        <v>16199387500</v>
      </c>
      <c r="J134" s="1">
        <f t="shared" si="6"/>
        <v>1506.077279</v>
      </c>
      <c r="L134" s="1">
        <f t="shared" si="7"/>
        <v>-7786.538462</v>
      </c>
      <c r="M134" s="1">
        <f t="shared" si="8"/>
        <v>15059418</v>
      </c>
      <c r="N134" s="1">
        <f t="shared" si="9"/>
        <v>15051631.46</v>
      </c>
    </row>
    <row r="135" ht="15.75" customHeight="1">
      <c r="A135" s="1">
        <v>1949.3112</v>
      </c>
      <c r="B135" s="1">
        <v>711.0665</v>
      </c>
      <c r="C135" s="1">
        <v>716.712</v>
      </c>
      <c r="D135" s="1">
        <v>1950.0</v>
      </c>
      <c r="E135" s="1">
        <f t="shared" si="1"/>
        <v>0.001406338226</v>
      </c>
      <c r="F135" s="1">
        <f t="shared" si="2"/>
        <v>0.0005128205128</v>
      </c>
      <c r="G135" s="1">
        <f t="shared" si="3"/>
        <v>4873278000</v>
      </c>
      <c r="H135" s="1">
        <f t="shared" si="4"/>
        <v>435.4360213</v>
      </c>
      <c r="I135" s="1">
        <f t="shared" si="5"/>
        <v>16244260000</v>
      </c>
      <c r="J135" s="1">
        <f t="shared" si="6"/>
        <v>1451.161841</v>
      </c>
      <c r="L135" s="1">
        <f t="shared" si="7"/>
        <v>-883.0769231</v>
      </c>
      <c r="M135" s="1">
        <f t="shared" si="8"/>
        <v>14510259.86</v>
      </c>
      <c r="N135" s="1">
        <f t="shared" si="9"/>
        <v>14509376.78</v>
      </c>
    </row>
    <row r="136" ht="15.75" customHeight="1">
      <c r="A136" s="1">
        <v>1949.9998</v>
      </c>
      <c r="B136" s="1">
        <v>761.0382</v>
      </c>
      <c r="C136" s="1">
        <v>762.6417</v>
      </c>
      <c r="D136" s="1">
        <v>1950.0</v>
      </c>
      <c r="E136" s="1">
        <f t="shared" si="1"/>
        <v>0.001313994488</v>
      </c>
      <c r="F136" s="1">
        <f t="shared" si="2"/>
        <v>0.0005128205128</v>
      </c>
      <c r="G136" s="1">
        <f t="shared" si="3"/>
        <v>4874999500</v>
      </c>
      <c r="H136" s="1">
        <f t="shared" si="4"/>
        <v>390.5722729</v>
      </c>
      <c r="I136" s="1">
        <f t="shared" si="5"/>
        <v>16249998333</v>
      </c>
      <c r="J136" s="1">
        <f t="shared" si="6"/>
        <v>1301.61591</v>
      </c>
      <c r="L136" s="1">
        <f t="shared" si="7"/>
        <v>-0.2564102562</v>
      </c>
      <c r="M136" s="1">
        <f t="shared" si="8"/>
        <v>13014800.07</v>
      </c>
      <c r="N136" s="1">
        <f t="shared" si="9"/>
        <v>13014799.81</v>
      </c>
    </row>
    <row r="137" ht="15.75" customHeight="1">
      <c r="A137" s="1">
        <v>1950.0</v>
      </c>
      <c r="B137" s="1">
        <v>845.1776</v>
      </c>
      <c r="C137" s="1">
        <v>831.4376</v>
      </c>
      <c r="D137" s="1">
        <v>1950.0</v>
      </c>
      <c r="E137" s="1">
        <f t="shared" si="1"/>
        <v>0.001183183274</v>
      </c>
      <c r="F137" s="1">
        <f t="shared" si="2"/>
        <v>0.0005128205128</v>
      </c>
      <c r="G137" s="1">
        <f t="shared" si="3"/>
        <v>4875000000</v>
      </c>
      <c r="H137" s="1">
        <f t="shared" si="4"/>
        <v>326.8018461</v>
      </c>
      <c r="I137" s="1">
        <f t="shared" si="5"/>
        <v>16250000000</v>
      </c>
      <c r="J137" s="1">
        <f t="shared" si="6"/>
        <v>1089.04782</v>
      </c>
      <c r="L137" s="1">
        <f t="shared" si="7"/>
        <v>0</v>
      </c>
      <c r="M137" s="1">
        <f t="shared" si="8"/>
        <v>10889119.17</v>
      </c>
      <c r="N137" s="1">
        <f t="shared" si="9"/>
        <v>10889119.17</v>
      </c>
    </row>
    <row r="138" ht="15.75" customHeight="1">
      <c r="A138" s="1">
        <v>1950.0</v>
      </c>
      <c r="B138" s="1">
        <v>957.0654</v>
      </c>
      <c r="C138" s="1">
        <v>934.3362</v>
      </c>
      <c r="D138" s="1">
        <v>1950.0</v>
      </c>
      <c r="E138" s="1">
        <f t="shared" si="1"/>
        <v>0.001044860675</v>
      </c>
      <c r="F138" s="1">
        <f t="shared" si="2"/>
        <v>0.0005128205128</v>
      </c>
      <c r="G138" s="1">
        <f t="shared" si="3"/>
        <v>4875000000</v>
      </c>
      <c r="H138" s="1">
        <f t="shared" si="4"/>
        <v>259.3695791</v>
      </c>
      <c r="I138" s="1">
        <f t="shared" si="5"/>
        <v>16250000000</v>
      </c>
      <c r="J138" s="1">
        <f t="shared" si="6"/>
        <v>864.2735971</v>
      </c>
      <c r="L138" s="1">
        <f t="shared" si="7"/>
        <v>0</v>
      </c>
      <c r="M138" s="1">
        <f t="shared" si="8"/>
        <v>8641376.941</v>
      </c>
      <c r="N138" s="1">
        <f t="shared" si="9"/>
        <v>8641376.941</v>
      </c>
    </row>
    <row r="139" ht="15.75" customHeight="1">
      <c r="A139" s="1">
        <v>1950.0</v>
      </c>
      <c r="B139" s="1">
        <v>986.5409</v>
      </c>
      <c r="C139" s="1">
        <v>1002.2565</v>
      </c>
      <c r="D139" s="1">
        <v>1950.0</v>
      </c>
      <c r="E139" s="1">
        <f t="shared" si="1"/>
        <v>0.001013642719</v>
      </c>
      <c r="F139" s="1">
        <f t="shared" si="2"/>
        <v>0.0005128205128</v>
      </c>
      <c r="G139" s="1">
        <f t="shared" si="3"/>
        <v>4875000000</v>
      </c>
      <c r="H139" s="1">
        <f t="shared" si="4"/>
        <v>244.1508254</v>
      </c>
      <c r="I139" s="1">
        <f t="shared" si="5"/>
        <v>16250000000</v>
      </c>
      <c r="J139" s="1">
        <f t="shared" si="6"/>
        <v>813.5444179</v>
      </c>
      <c r="L139" s="1">
        <f t="shared" si="7"/>
        <v>0</v>
      </c>
      <c r="M139" s="1">
        <f t="shared" si="8"/>
        <v>8134085.149</v>
      </c>
      <c r="N139" s="1">
        <f t="shared" si="9"/>
        <v>8134085.149</v>
      </c>
    </row>
    <row r="140" ht="15.75" customHeight="1">
      <c r="A140" s="1">
        <v>1950.0</v>
      </c>
      <c r="B140" s="1">
        <v>1147.8506</v>
      </c>
      <c r="C140" s="1">
        <v>1143.3507</v>
      </c>
      <c r="D140" s="1">
        <v>1950.0</v>
      </c>
      <c r="E140" s="1">
        <f t="shared" si="1"/>
        <v>0.000871193516</v>
      </c>
      <c r="F140" s="1">
        <f t="shared" si="2"/>
        <v>0.0005128205128</v>
      </c>
      <c r="G140" s="1">
        <f t="shared" si="3"/>
        <v>4875000000</v>
      </c>
      <c r="H140" s="1">
        <f t="shared" si="4"/>
        <v>174.706839</v>
      </c>
      <c r="I140" s="1">
        <f t="shared" si="5"/>
        <v>16250000000</v>
      </c>
      <c r="J140" s="1">
        <f t="shared" si="6"/>
        <v>582.0644634</v>
      </c>
      <c r="L140" s="1">
        <f t="shared" si="7"/>
        <v>0</v>
      </c>
      <c r="M140" s="1">
        <f t="shared" si="8"/>
        <v>5819285.604</v>
      </c>
      <c r="N140" s="1">
        <f t="shared" si="9"/>
        <v>5819285.604</v>
      </c>
    </row>
    <row r="141" ht="15.75" customHeight="1">
      <c r="A141" s="1">
        <v>1950.0</v>
      </c>
      <c r="B141" s="1">
        <v>1302.9602</v>
      </c>
      <c r="C141" s="1">
        <v>1261.5618</v>
      </c>
      <c r="D141" s="1">
        <v>1950.0</v>
      </c>
      <c r="E141" s="1">
        <f t="shared" si="1"/>
        <v>0.0007674831511</v>
      </c>
      <c r="F141" s="1">
        <f t="shared" si="2"/>
        <v>0.0005128205128</v>
      </c>
      <c r="G141" s="1">
        <f t="shared" si="3"/>
        <v>4875000000</v>
      </c>
      <c r="H141" s="1">
        <f t="shared" si="4"/>
        <v>124.1480361</v>
      </c>
      <c r="I141" s="1">
        <f t="shared" si="5"/>
        <v>16250000000</v>
      </c>
      <c r="J141" s="1">
        <f t="shared" si="6"/>
        <v>413.5351205</v>
      </c>
      <c r="L141" s="1">
        <f t="shared" si="7"/>
        <v>0</v>
      </c>
      <c r="M141" s="1">
        <f t="shared" si="8"/>
        <v>4133992.174</v>
      </c>
      <c r="N141" s="1">
        <f t="shared" si="9"/>
        <v>4133992.174</v>
      </c>
    </row>
    <row r="142" ht="15.75" customHeight="1">
      <c r="A142" s="1">
        <v>1950.0</v>
      </c>
      <c r="B142" s="1">
        <v>1361.2517</v>
      </c>
      <c r="C142" s="1">
        <v>1311.2532</v>
      </c>
      <c r="D142" s="1">
        <v>1950.0</v>
      </c>
      <c r="E142" s="1">
        <f t="shared" si="1"/>
        <v>0.000734617999</v>
      </c>
      <c r="F142" s="1">
        <f t="shared" si="2"/>
        <v>0.0005128205128</v>
      </c>
      <c r="G142" s="1">
        <f t="shared" si="3"/>
        <v>4875000000</v>
      </c>
      <c r="H142" s="1">
        <f t="shared" si="4"/>
        <v>108.1262745</v>
      </c>
      <c r="I142" s="1">
        <f t="shared" si="5"/>
        <v>16250000000</v>
      </c>
      <c r="J142" s="1">
        <f t="shared" si="6"/>
        <v>360.1292484</v>
      </c>
      <c r="L142" s="1">
        <f t="shared" si="7"/>
        <v>0</v>
      </c>
      <c r="M142" s="1">
        <f t="shared" si="8"/>
        <v>3599933.454</v>
      </c>
      <c r="N142" s="1">
        <f t="shared" si="9"/>
        <v>3599933.454</v>
      </c>
    </row>
    <row r="143" ht="15.75" customHeight="1">
      <c r="A143" s="1">
        <v>1950.0</v>
      </c>
      <c r="B143" s="1">
        <v>1354.3652</v>
      </c>
      <c r="C143" s="1">
        <v>1280.4368</v>
      </c>
      <c r="D143" s="1">
        <v>1950.0</v>
      </c>
      <c r="E143" s="1">
        <f t="shared" si="1"/>
        <v>0.0007383532891</v>
      </c>
      <c r="F143" s="1">
        <f t="shared" si="2"/>
        <v>0.0005128205128</v>
      </c>
      <c r="G143" s="1">
        <f t="shared" si="3"/>
        <v>4875000000</v>
      </c>
      <c r="H143" s="1">
        <f t="shared" si="4"/>
        <v>109.9472284</v>
      </c>
      <c r="I143" s="1">
        <f t="shared" si="5"/>
        <v>16250000000</v>
      </c>
      <c r="J143" s="1">
        <f t="shared" si="6"/>
        <v>366.1990947</v>
      </c>
      <c r="L143" s="1">
        <f t="shared" si="7"/>
        <v>0</v>
      </c>
      <c r="M143" s="1">
        <f t="shared" si="8"/>
        <v>3660631.917</v>
      </c>
      <c r="N143" s="1">
        <f t="shared" si="9"/>
        <v>3660631.917</v>
      </c>
    </row>
    <row r="144" ht="15.75" customHeight="1">
      <c r="A144" s="1">
        <v>1950.0</v>
      </c>
      <c r="B144" s="1">
        <v>1247.2106</v>
      </c>
      <c r="C144" s="1">
        <v>1190.9463</v>
      </c>
      <c r="D144" s="1">
        <v>1950.0</v>
      </c>
      <c r="E144" s="1">
        <f t="shared" si="1"/>
        <v>0.0008017892087</v>
      </c>
      <c r="F144" s="1">
        <f t="shared" si="2"/>
        <v>0.0005128205128</v>
      </c>
      <c r="G144" s="1">
        <f t="shared" si="3"/>
        <v>4875000000</v>
      </c>
      <c r="H144" s="1">
        <f t="shared" si="4"/>
        <v>140.8722392</v>
      </c>
      <c r="I144" s="1">
        <f t="shared" si="5"/>
        <v>16250000000</v>
      </c>
      <c r="J144" s="1">
        <f t="shared" si="6"/>
        <v>469.2824641</v>
      </c>
      <c r="L144" s="1">
        <f t="shared" si="7"/>
        <v>0</v>
      </c>
      <c r="M144" s="1">
        <f t="shared" si="8"/>
        <v>4691465.61</v>
      </c>
      <c r="N144" s="1">
        <f t="shared" si="9"/>
        <v>4691465.61</v>
      </c>
    </row>
    <row r="145" ht="15.75" customHeight="1">
      <c r="A145" s="1">
        <v>1950.0</v>
      </c>
      <c r="B145" s="1">
        <v>1011.6835</v>
      </c>
      <c r="C145" s="1">
        <v>1008.373</v>
      </c>
      <c r="D145" s="1">
        <v>1950.0</v>
      </c>
      <c r="E145" s="1">
        <f t="shared" si="1"/>
        <v>0.0009884514277</v>
      </c>
      <c r="F145" s="1">
        <f t="shared" si="2"/>
        <v>0.0005128205128</v>
      </c>
      <c r="G145" s="1">
        <f t="shared" si="3"/>
        <v>4875000000</v>
      </c>
      <c r="H145" s="1">
        <f t="shared" si="4"/>
        <v>231.870071</v>
      </c>
      <c r="I145" s="1">
        <f t="shared" si="5"/>
        <v>16250000000</v>
      </c>
      <c r="J145" s="1">
        <f t="shared" si="6"/>
        <v>772.6085701</v>
      </c>
      <c r="L145" s="1">
        <f t="shared" si="7"/>
        <v>0</v>
      </c>
      <c r="M145" s="1">
        <f t="shared" si="8"/>
        <v>7724726.671</v>
      </c>
      <c r="N145" s="1">
        <f t="shared" si="9"/>
        <v>7724726.671</v>
      </c>
    </row>
    <row r="146" ht="15.75" customHeight="1">
      <c r="A146" s="1">
        <v>1950.0</v>
      </c>
      <c r="B146" s="1">
        <v>1065.4991</v>
      </c>
      <c r="C146" s="1">
        <v>1053.3616</v>
      </c>
      <c r="D146" s="1">
        <v>1950.0</v>
      </c>
      <c r="E146" s="1">
        <f t="shared" si="1"/>
        <v>0.0009385273061</v>
      </c>
      <c r="F146" s="1">
        <f t="shared" si="2"/>
        <v>0.0005128205128</v>
      </c>
      <c r="G146" s="1">
        <f t="shared" si="3"/>
        <v>4875000000</v>
      </c>
      <c r="H146" s="1">
        <f t="shared" si="4"/>
        <v>207.5320617</v>
      </c>
      <c r="I146" s="1">
        <f t="shared" si="5"/>
        <v>16250000000</v>
      </c>
      <c r="J146" s="1">
        <f t="shared" si="6"/>
        <v>691.4818725</v>
      </c>
      <c r="L146" s="1">
        <f t="shared" si="7"/>
        <v>0</v>
      </c>
      <c r="M146" s="1">
        <f t="shared" si="8"/>
        <v>6913459.694</v>
      </c>
      <c r="N146" s="1">
        <f t="shared" si="9"/>
        <v>6913459.694</v>
      </c>
    </row>
    <row r="147" ht="15.75" customHeight="1">
      <c r="A147" s="1">
        <v>1950.0</v>
      </c>
      <c r="B147" s="1">
        <v>1227.0499</v>
      </c>
      <c r="C147" s="1">
        <v>1180.223</v>
      </c>
      <c r="D147" s="1">
        <v>1950.0</v>
      </c>
      <c r="E147" s="1">
        <f t="shared" si="1"/>
        <v>0.0008149627819</v>
      </c>
      <c r="F147" s="1">
        <f t="shared" si="2"/>
        <v>0.0005128205128</v>
      </c>
      <c r="G147" s="1">
        <f t="shared" si="3"/>
        <v>4875000000</v>
      </c>
      <c r="H147" s="1">
        <f t="shared" si="4"/>
        <v>147.2943562</v>
      </c>
      <c r="I147" s="1">
        <f t="shared" si="5"/>
        <v>16250000000</v>
      </c>
      <c r="J147" s="1">
        <f t="shared" si="6"/>
        <v>490.6895205</v>
      </c>
      <c r="L147" s="1">
        <f t="shared" si="7"/>
        <v>0</v>
      </c>
      <c r="M147" s="1">
        <f t="shared" si="8"/>
        <v>4905536.175</v>
      </c>
      <c r="N147" s="1">
        <f t="shared" si="9"/>
        <v>4905536.175</v>
      </c>
    </row>
    <row r="148" ht="15.75" customHeight="1">
      <c r="A148" s="1">
        <v>1950.0</v>
      </c>
      <c r="B148" s="1">
        <v>1236.1187</v>
      </c>
      <c r="C148" s="1">
        <v>1184.4189</v>
      </c>
      <c r="D148" s="1">
        <v>1950.0</v>
      </c>
      <c r="E148" s="1">
        <f t="shared" si="1"/>
        <v>0.0008089837974</v>
      </c>
      <c r="F148" s="1">
        <f t="shared" si="2"/>
        <v>0.0005128205128</v>
      </c>
      <c r="G148" s="1">
        <f t="shared" si="3"/>
        <v>4875000000</v>
      </c>
      <c r="H148" s="1">
        <f t="shared" si="4"/>
        <v>144.3796012</v>
      </c>
      <c r="I148" s="1">
        <f t="shared" si="5"/>
        <v>16250000000</v>
      </c>
      <c r="J148" s="1">
        <f t="shared" si="6"/>
        <v>480.9736708</v>
      </c>
      <c r="L148" s="1">
        <f t="shared" si="7"/>
        <v>0</v>
      </c>
      <c r="M148" s="1">
        <f t="shared" si="8"/>
        <v>4808377.678</v>
      </c>
      <c r="N148" s="1">
        <f t="shared" si="9"/>
        <v>4808377.678</v>
      </c>
    </row>
    <row r="149" ht="15.75" customHeight="1">
      <c r="A149" s="1">
        <v>1939.6417</v>
      </c>
      <c r="B149" s="1">
        <v>1132.2097</v>
      </c>
      <c r="C149" s="1">
        <v>1079.1604</v>
      </c>
      <c r="D149" s="1">
        <v>1950.0</v>
      </c>
      <c r="E149" s="1">
        <f t="shared" si="1"/>
        <v>0.0008832286104</v>
      </c>
      <c r="F149" s="1">
        <f t="shared" si="2"/>
        <v>0.0005128205128</v>
      </c>
      <c r="G149" s="1">
        <f t="shared" si="3"/>
        <v>4849104250</v>
      </c>
      <c r="H149" s="1">
        <f t="shared" si="4"/>
        <v>179.614748</v>
      </c>
      <c r="I149" s="1">
        <f t="shared" si="5"/>
        <v>16163680833</v>
      </c>
      <c r="J149" s="1">
        <f t="shared" si="6"/>
        <v>598.4257094</v>
      </c>
      <c r="L149" s="1">
        <f t="shared" si="7"/>
        <v>-13279.87179</v>
      </c>
      <c r="M149" s="1">
        <f t="shared" si="8"/>
        <v>5982905.283</v>
      </c>
      <c r="N149" s="1">
        <f t="shared" si="9"/>
        <v>5969625.411</v>
      </c>
    </row>
    <row r="150" ht="15.75" customHeight="1">
      <c r="A150" s="1">
        <v>1882.5958</v>
      </c>
      <c r="B150" s="1">
        <v>996.9723</v>
      </c>
      <c r="C150" s="1">
        <v>955.2625</v>
      </c>
      <c r="D150" s="1">
        <v>1950.0</v>
      </c>
      <c r="E150" s="1">
        <f t="shared" si="1"/>
        <v>0.001003036895</v>
      </c>
      <c r="F150" s="1">
        <f t="shared" si="2"/>
        <v>0.0005128205128</v>
      </c>
      <c r="G150" s="1">
        <f t="shared" si="3"/>
        <v>4706489500</v>
      </c>
      <c r="H150" s="1">
        <f t="shared" si="4"/>
        <v>230.7198255</v>
      </c>
      <c r="I150" s="1">
        <f t="shared" si="5"/>
        <v>15688298333</v>
      </c>
      <c r="J150" s="1">
        <f t="shared" si="6"/>
        <v>768.7845</v>
      </c>
      <c r="L150" s="1">
        <f t="shared" si="7"/>
        <v>-86415.64103</v>
      </c>
      <c r="M150" s="1">
        <f t="shared" si="8"/>
        <v>7686532.946</v>
      </c>
      <c r="N150" s="1">
        <f t="shared" si="9"/>
        <v>7600117.305</v>
      </c>
    </row>
    <row r="151" ht="15.75" customHeight="1">
      <c r="A151" s="1">
        <v>1877.4387</v>
      </c>
      <c r="B151" s="1">
        <v>866.3483</v>
      </c>
      <c r="C151" s="1">
        <v>845.6877</v>
      </c>
      <c r="D151" s="1">
        <v>1950.0</v>
      </c>
      <c r="E151" s="1">
        <f t="shared" si="1"/>
        <v>0.001154270171</v>
      </c>
      <c r="F151" s="1">
        <f t="shared" si="2"/>
        <v>0.0005128205128</v>
      </c>
      <c r="G151" s="1">
        <f t="shared" si="3"/>
        <v>4693596750</v>
      </c>
      <c r="H151" s="1">
        <f t="shared" si="4"/>
        <v>301.0706029</v>
      </c>
      <c r="I151" s="1">
        <f t="shared" si="5"/>
        <v>15645322500</v>
      </c>
      <c r="J151" s="1">
        <f t="shared" si="6"/>
        <v>1003.287863</v>
      </c>
      <c r="L151" s="1">
        <f t="shared" si="7"/>
        <v>-93027.30769</v>
      </c>
      <c r="M151" s="1">
        <f t="shared" si="8"/>
        <v>10031570.17</v>
      </c>
      <c r="N151" s="1">
        <f t="shared" si="9"/>
        <v>9938542.861</v>
      </c>
    </row>
    <row r="152" ht="15.75" customHeight="1">
      <c r="A152" s="1">
        <v>1790.2949</v>
      </c>
      <c r="B152" s="1">
        <v>754.9996</v>
      </c>
      <c r="C152" s="1">
        <v>744.5779</v>
      </c>
      <c r="D152" s="1">
        <v>1644.2682</v>
      </c>
      <c r="E152" s="1">
        <f t="shared" si="1"/>
        <v>0.001324504013</v>
      </c>
      <c r="F152" s="1">
        <f t="shared" si="2"/>
        <v>0.0006081732895</v>
      </c>
      <c r="G152" s="1">
        <f t="shared" si="3"/>
        <v>4475737250</v>
      </c>
      <c r="H152" s="1">
        <f t="shared" si="4"/>
        <v>320.6108102</v>
      </c>
      <c r="I152" s="1">
        <f t="shared" si="5"/>
        <v>14919124167</v>
      </c>
      <c r="J152" s="1">
        <f t="shared" si="6"/>
        <v>1210.692913</v>
      </c>
      <c r="L152" s="1">
        <f t="shared" si="7"/>
        <v>222023.8462</v>
      </c>
      <c r="M152" s="1">
        <f t="shared" si="8"/>
        <v>12105681.41</v>
      </c>
      <c r="N152" s="1">
        <f t="shared" si="9"/>
        <v>12327705.25</v>
      </c>
    </row>
    <row r="153" ht="15.75" customHeight="1">
      <c r="A153" s="1">
        <v>1663.8154</v>
      </c>
      <c r="B153" s="1">
        <v>722.2909</v>
      </c>
      <c r="C153" s="1">
        <v>727.939</v>
      </c>
      <c r="D153" s="1">
        <v>1238.2419</v>
      </c>
      <c r="E153" s="1">
        <f t="shared" si="1"/>
        <v>0.001384483731</v>
      </c>
      <c r="F153" s="1">
        <f t="shared" si="2"/>
        <v>0.0008075966417</v>
      </c>
      <c r="G153" s="1">
        <f t="shared" si="3"/>
        <v>4159538500</v>
      </c>
      <c r="H153" s="1">
        <f t="shared" si="4"/>
        <v>239.9584058</v>
      </c>
      <c r="I153" s="1">
        <f t="shared" si="5"/>
        <v>13865128333</v>
      </c>
      <c r="J153" s="1">
        <f t="shared" si="6"/>
        <v>1208.323377</v>
      </c>
      <c r="L153" s="1">
        <f t="shared" si="7"/>
        <v>859229.3234</v>
      </c>
      <c r="M153" s="1">
        <f t="shared" si="8"/>
        <v>12082074.19</v>
      </c>
      <c r="N153" s="1">
        <f t="shared" si="9"/>
        <v>12941303.52</v>
      </c>
    </row>
    <row r="154" ht="15.75" customHeight="1">
      <c r="A154" s="1">
        <v>1684.2015</v>
      </c>
      <c r="B154" s="1">
        <v>765.2635</v>
      </c>
      <c r="C154" s="1">
        <v>774.9762</v>
      </c>
      <c r="D154" s="1">
        <v>1155.6857</v>
      </c>
      <c r="E154" s="1">
        <f t="shared" si="1"/>
        <v>0.001306739443</v>
      </c>
      <c r="F154" s="1">
        <f t="shared" si="2"/>
        <v>0.0008652871624</v>
      </c>
      <c r="G154" s="1">
        <f t="shared" si="3"/>
        <v>4210503750</v>
      </c>
      <c r="H154" s="1">
        <f t="shared" si="4"/>
        <v>185.8736484</v>
      </c>
      <c r="I154" s="1">
        <f t="shared" si="5"/>
        <v>14035012500</v>
      </c>
      <c r="J154" s="1">
        <f t="shared" si="6"/>
        <v>1114.014301</v>
      </c>
      <c r="L154" s="1">
        <f t="shared" si="7"/>
        <v>1143294.842</v>
      </c>
      <c r="M154" s="1">
        <f t="shared" si="8"/>
        <v>11138969.22</v>
      </c>
      <c r="N154" s="1">
        <f t="shared" si="9"/>
        <v>12282264.07</v>
      </c>
    </row>
    <row r="155" ht="15.75" customHeight="1">
      <c r="A155" s="1">
        <v>1809.4426</v>
      </c>
      <c r="B155" s="1">
        <v>829.5562</v>
      </c>
      <c r="C155" s="1">
        <v>817.0359</v>
      </c>
      <c r="D155" s="1">
        <v>1611.8699</v>
      </c>
      <c r="E155" s="1">
        <f t="shared" si="1"/>
        <v>0.001205463837</v>
      </c>
      <c r="F155" s="1">
        <f t="shared" si="2"/>
        <v>0.0006203974651</v>
      </c>
      <c r="G155" s="1">
        <f t="shared" si="3"/>
        <v>4523606500</v>
      </c>
      <c r="H155" s="1">
        <f t="shared" si="4"/>
        <v>264.6610044</v>
      </c>
      <c r="I155" s="1">
        <f t="shared" si="5"/>
        <v>15078688333</v>
      </c>
      <c r="J155" s="1">
        <f t="shared" si="6"/>
        <v>1044.144638</v>
      </c>
      <c r="L155" s="1">
        <f t="shared" si="7"/>
        <v>306434.0056</v>
      </c>
      <c r="M155" s="1">
        <f t="shared" si="8"/>
        <v>10440185.31</v>
      </c>
      <c r="N155" s="1">
        <f t="shared" si="9"/>
        <v>10746619.32</v>
      </c>
    </row>
    <row r="156" ht="15.75" customHeight="1">
      <c r="A156" s="1">
        <v>1891.3495</v>
      </c>
      <c r="B156" s="1">
        <v>881.1147</v>
      </c>
      <c r="C156" s="1">
        <v>857.7216</v>
      </c>
      <c r="D156" s="1">
        <v>1903.293</v>
      </c>
      <c r="E156" s="1">
        <f t="shared" si="1"/>
        <v>0.00113492602</v>
      </c>
      <c r="F156" s="1">
        <f t="shared" si="2"/>
        <v>0.0005254051793</v>
      </c>
      <c r="G156" s="1">
        <f t="shared" si="3"/>
        <v>4728373750</v>
      </c>
      <c r="H156" s="1">
        <f t="shared" si="4"/>
        <v>288.2042345</v>
      </c>
      <c r="I156" s="1">
        <f t="shared" si="5"/>
        <v>15761245833</v>
      </c>
      <c r="J156" s="1">
        <f t="shared" si="6"/>
        <v>980.2328898</v>
      </c>
      <c r="L156" s="1">
        <f t="shared" si="7"/>
        <v>-15687.9419</v>
      </c>
      <c r="M156" s="1">
        <f t="shared" si="8"/>
        <v>9801010.743</v>
      </c>
      <c r="N156" s="1">
        <f t="shared" si="9"/>
        <v>9785322.802</v>
      </c>
    </row>
    <row r="157" ht="15.75" customHeight="1">
      <c r="A157" s="1">
        <v>1906.2529</v>
      </c>
      <c r="B157" s="1">
        <v>891.8395</v>
      </c>
      <c r="C157" s="1">
        <v>867.6262</v>
      </c>
      <c r="D157" s="1">
        <v>1949.9838</v>
      </c>
      <c r="E157" s="1">
        <f t="shared" si="1"/>
        <v>0.001121277988</v>
      </c>
      <c r="F157" s="1">
        <f t="shared" si="2"/>
        <v>0.0005128247732</v>
      </c>
      <c r="G157" s="1">
        <f t="shared" si="3"/>
        <v>4765632250</v>
      </c>
      <c r="H157" s="1">
        <f t="shared" si="4"/>
        <v>289.9664262</v>
      </c>
      <c r="I157" s="1">
        <f t="shared" si="5"/>
        <v>15885440833</v>
      </c>
      <c r="J157" s="1">
        <f t="shared" si="6"/>
        <v>966.2763985</v>
      </c>
      <c r="L157" s="1">
        <f t="shared" si="7"/>
        <v>-56065.72219</v>
      </c>
      <c r="M157" s="1">
        <f t="shared" si="8"/>
        <v>9661435.444</v>
      </c>
      <c r="N157" s="1">
        <f t="shared" si="9"/>
        <v>9605369.722</v>
      </c>
    </row>
    <row r="158" ht="15.75" customHeight="1">
      <c r="A158" s="1">
        <v>1892.3932</v>
      </c>
      <c r="B158" s="1">
        <v>850.9647</v>
      </c>
      <c r="C158" s="1">
        <v>826.9249</v>
      </c>
      <c r="D158" s="1">
        <v>1950.0</v>
      </c>
      <c r="E158" s="1">
        <f t="shared" si="1"/>
        <v>0.001175136877</v>
      </c>
      <c r="F158" s="1">
        <f t="shared" si="2"/>
        <v>0.0005128205128</v>
      </c>
      <c r="G158" s="1">
        <f t="shared" si="3"/>
        <v>4730983000</v>
      </c>
      <c r="H158" s="1">
        <f t="shared" si="4"/>
        <v>313.340746</v>
      </c>
      <c r="I158" s="1">
        <f t="shared" si="5"/>
        <v>15769943333</v>
      </c>
      <c r="J158" s="1">
        <f t="shared" si="6"/>
        <v>1044.186103</v>
      </c>
      <c r="L158" s="1">
        <f t="shared" si="7"/>
        <v>-73854.87179</v>
      </c>
      <c r="M158" s="1">
        <f t="shared" si="8"/>
        <v>10440542.15</v>
      </c>
      <c r="N158" s="1">
        <f t="shared" si="9"/>
        <v>10366687.28</v>
      </c>
    </row>
    <row r="159" ht="15.75" customHeight="1">
      <c r="A159" s="1">
        <v>1864.7406</v>
      </c>
      <c r="B159" s="1">
        <v>789.9525</v>
      </c>
      <c r="C159" s="1">
        <v>774.7551</v>
      </c>
      <c r="D159" s="1">
        <v>1881.4705</v>
      </c>
      <c r="E159" s="1">
        <f t="shared" si="1"/>
        <v>0.001265898899</v>
      </c>
      <c r="F159" s="1">
        <f t="shared" si="2"/>
        <v>0.0005314991651</v>
      </c>
      <c r="G159" s="1">
        <f t="shared" si="3"/>
        <v>4661851500</v>
      </c>
      <c r="H159" s="1">
        <f t="shared" si="4"/>
        <v>342.3662501</v>
      </c>
      <c r="I159" s="1">
        <f t="shared" si="5"/>
        <v>15539505000</v>
      </c>
      <c r="J159" s="1">
        <f t="shared" si="6"/>
        <v>1169.967621</v>
      </c>
      <c r="L159" s="1">
        <f t="shared" si="7"/>
        <v>-22229.81971</v>
      </c>
      <c r="M159" s="1">
        <f t="shared" si="8"/>
        <v>11698376.6</v>
      </c>
      <c r="N159" s="1">
        <f t="shared" si="9"/>
        <v>11676146.78</v>
      </c>
    </row>
    <row r="160" ht="15.75" customHeight="1">
      <c r="A160" s="1">
        <v>1886.0995</v>
      </c>
      <c r="B160" s="1">
        <v>711.7462</v>
      </c>
      <c r="C160" s="1">
        <v>704.41</v>
      </c>
      <c r="D160" s="1">
        <v>1893.601</v>
      </c>
      <c r="E160" s="1">
        <f t="shared" si="1"/>
        <v>0.001404995208</v>
      </c>
      <c r="F160" s="1">
        <f t="shared" si="2"/>
        <v>0.0005280943557</v>
      </c>
      <c r="G160" s="1">
        <f t="shared" si="3"/>
        <v>4715248750</v>
      </c>
      <c r="H160" s="1">
        <f t="shared" si="4"/>
        <v>413.4805646</v>
      </c>
      <c r="I160" s="1">
        <f t="shared" si="5"/>
        <v>15717495833</v>
      </c>
      <c r="J160" s="1">
        <f t="shared" si="6"/>
        <v>1401.993096</v>
      </c>
      <c r="L160" s="1">
        <f t="shared" si="7"/>
        <v>-9903.749523</v>
      </c>
      <c r="M160" s="1">
        <f t="shared" si="8"/>
        <v>14018616.46</v>
      </c>
      <c r="N160" s="1">
        <f t="shared" si="9"/>
        <v>14008712.71</v>
      </c>
    </row>
    <row r="161" ht="15.75" customHeight="1">
      <c r="A161" s="1">
        <v>1917.5957</v>
      </c>
      <c r="B161" s="1">
        <v>691.3326</v>
      </c>
      <c r="C161" s="1">
        <v>691.0173</v>
      </c>
      <c r="D161" s="1">
        <v>1935.3665</v>
      </c>
      <c r="E161" s="1">
        <f t="shared" si="1"/>
        <v>0.001446481766</v>
      </c>
      <c r="F161" s="1">
        <f t="shared" si="2"/>
        <v>0.0005166980001</v>
      </c>
      <c r="G161" s="1">
        <f t="shared" si="3"/>
        <v>4793989250</v>
      </c>
      <c r="H161" s="1">
        <f t="shared" si="4"/>
        <v>445.7373378</v>
      </c>
      <c r="I161" s="1">
        <f t="shared" si="5"/>
        <v>15979964167</v>
      </c>
      <c r="J161" s="1">
        <f t="shared" si="6"/>
        <v>1491.700517</v>
      </c>
      <c r="L161" s="1">
        <f t="shared" si="7"/>
        <v>-22955.34205</v>
      </c>
      <c r="M161" s="1">
        <f t="shared" si="8"/>
        <v>14915668.72</v>
      </c>
      <c r="N161" s="1">
        <f t="shared" si="9"/>
        <v>14892713.38</v>
      </c>
    </row>
    <row r="162" ht="15.75" customHeight="1">
      <c r="A162" s="1">
        <v>1935.6487</v>
      </c>
      <c r="B162" s="1">
        <v>723.2604</v>
      </c>
      <c r="C162" s="1">
        <v>724.2562</v>
      </c>
      <c r="D162" s="1">
        <v>1948.8329</v>
      </c>
      <c r="E162" s="1">
        <f t="shared" si="1"/>
        <v>0.001382627889</v>
      </c>
      <c r="F162" s="1">
        <f t="shared" si="2"/>
        <v>0.0005131276263</v>
      </c>
      <c r="G162" s="1">
        <f t="shared" si="3"/>
        <v>4839121750</v>
      </c>
      <c r="H162" s="1">
        <f t="shared" si="4"/>
        <v>420.7617633</v>
      </c>
      <c r="I162" s="1">
        <f t="shared" si="5"/>
        <v>16130405833</v>
      </c>
      <c r="J162" s="1">
        <f t="shared" si="6"/>
        <v>1402.745077</v>
      </c>
      <c r="L162" s="1">
        <f t="shared" si="7"/>
        <v>-16912.94313</v>
      </c>
      <c r="M162" s="1">
        <f t="shared" si="8"/>
        <v>14026101.74</v>
      </c>
      <c r="N162" s="1">
        <f t="shared" si="9"/>
        <v>14009188.8</v>
      </c>
    </row>
    <row r="163" ht="15.75" customHeight="1">
      <c r="A163" s="1">
        <v>1945.9268</v>
      </c>
      <c r="B163" s="1">
        <v>771.6061</v>
      </c>
      <c r="C163" s="1">
        <v>767.0672</v>
      </c>
      <c r="D163" s="1">
        <v>1949.9996</v>
      </c>
      <c r="E163" s="1">
        <f t="shared" si="1"/>
        <v>0.001295998049</v>
      </c>
      <c r="F163" s="1">
        <f t="shared" si="2"/>
        <v>0.000512820618</v>
      </c>
      <c r="G163" s="1">
        <f t="shared" si="3"/>
        <v>4864817000</v>
      </c>
      <c r="H163" s="1">
        <f t="shared" si="4"/>
        <v>381.0014879</v>
      </c>
      <c r="I163" s="1">
        <f t="shared" si="5"/>
        <v>16216056667</v>
      </c>
      <c r="J163" s="1">
        <f t="shared" si="6"/>
        <v>1269.714073</v>
      </c>
      <c r="L163" s="1">
        <f t="shared" si="7"/>
        <v>-5221.539533</v>
      </c>
      <c r="M163" s="1">
        <f t="shared" si="8"/>
        <v>12695784.54</v>
      </c>
      <c r="N163" s="1">
        <f t="shared" si="9"/>
        <v>12690563</v>
      </c>
    </row>
    <row r="164" ht="15.75" customHeight="1">
      <c r="A164" s="1">
        <v>1949.5393</v>
      </c>
      <c r="B164" s="1">
        <v>825.2322</v>
      </c>
      <c r="C164" s="1">
        <v>805.4223</v>
      </c>
      <c r="D164" s="1">
        <v>1950.0</v>
      </c>
      <c r="E164" s="1">
        <f t="shared" si="1"/>
        <v>0.001211780151</v>
      </c>
      <c r="F164" s="1">
        <f t="shared" si="2"/>
        <v>0.0005128205128</v>
      </c>
      <c r="G164" s="1">
        <f t="shared" si="3"/>
        <v>4873848250</v>
      </c>
      <c r="H164" s="1">
        <f t="shared" si="4"/>
        <v>340.662321</v>
      </c>
      <c r="I164" s="1">
        <f t="shared" si="5"/>
        <v>16246160833</v>
      </c>
      <c r="J164" s="1">
        <f t="shared" si="6"/>
        <v>1135.249472</v>
      </c>
      <c r="L164" s="1">
        <f t="shared" si="7"/>
        <v>-590.6410256</v>
      </c>
      <c r="M164" s="1">
        <f t="shared" si="8"/>
        <v>11351136.01</v>
      </c>
      <c r="N164" s="1">
        <f t="shared" si="9"/>
        <v>11350545.37</v>
      </c>
    </row>
    <row r="165" ht="15.75" customHeight="1">
      <c r="A165" s="1">
        <v>1949.9999</v>
      </c>
      <c r="B165" s="1">
        <v>875.7983</v>
      </c>
      <c r="C165" s="1">
        <v>852.1334</v>
      </c>
      <c r="D165" s="1">
        <v>1950.0</v>
      </c>
      <c r="E165" s="1">
        <f t="shared" si="1"/>
        <v>0.001141815416</v>
      </c>
      <c r="F165" s="1">
        <f t="shared" si="2"/>
        <v>0.0005128205128</v>
      </c>
      <c r="G165" s="1">
        <f t="shared" si="3"/>
        <v>4874999750</v>
      </c>
      <c r="H165" s="1">
        <f t="shared" si="4"/>
        <v>306.6349994</v>
      </c>
      <c r="I165" s="1">
        <f t="shared" si="5"/>
        <v>16249999167</v>
      </c>
      <c r="J165" s="1">
        <f t="shared" si="6"/>
        <v>1021.824998</v>
      </c>
      <c r="L165" s="1">
        <f t="shared" si="7"/>
        <v>-0.1282051283</v>
      </c>
      <c r="M165" s="1">
        <f t="shared" si="8"/>
        <v>10216890.95</v>
      </c>
      <c r="N165" s="1">
        <f t="shared" si="9"/>
        <v>10216890.82</v>
      </c>
    </row>
    <row r="166" ht="15.75" customHeight="1">
      <c r="A166" s="1">
        <v>1950.0</v>
      </c>
      <c r="B166" s="1">
        <v>913.0826</v>
      </c>
      <c r="C166" s="1">
        <v>891.0927</v>
      </c>
      <c r="D166" s="1">
        <v>1950.0</v>
      </c>
      <c r="E166" s="1">
        <f t="shared" si="1"/>
        <v>0.001095191169</v>
      </c>
      <c r="F166" s="1">
        <f t="shared" si="2"/>
        <v>0.0005128205128</v>
      </c>
      <c r="G166" s="1">
        <f t="shared" si="3"/>
        <v>4875000000</v>
      </c>
      <c r="H166" s="1">
        <f t="shared" si="4"/>
        <v>283.9056948</v>
      </c>
      <c r="I166" s="1">
        <f t="shared" si="5"/>
        <v>16250000000</v>
      </c>
      <c r="J166" s="1">
        <f t="shared" si="6"/>
        <v>946.0606495</v>
      </c>
      <c r="L166" s="1">
        <f t="shared" si="7"/>
        <v>0</v>
      </c>
      <c r="M166" s="1">
        <f t="shared" si="8"/>
        <v>9459247.464</v>
      </c>
      <c r="N166" s="1">
        <f t="shared" si="9"/>
        <v>9459247.464</v>
      </c>
    </row>
    <row r="167" ht="15.75" customHeight="1">
      <c r="A167" s="1">
        <v>1950.0</v>
      </c>
      <c r="B167" s="1">
        <v>934.5093</v>
      </c>
      <c r="C167" s="1">
        <v>919.084</v>
      </c>
      <c r="D167" s="1">
        <v>1950.0</v>
      </c>
      <c r="E167" s="1">
        <f t="shared" si="1"/>
        <v>0.001070080308</v>
      </c>
      <c r="F167" s="1">
        <f t="shared" si="2"/>
        <v>0.0005128205128</v>
      </c>
      <c r="G167" s="1">
        <f t="shared" si="3"/>
        <v>4875000000</v>
      </c>
      <c r="H167" s="1">
        <f t="shared" si="4"/>
        <v>271.6641504</v>
      </c>
      <c r="I167" s="1">
        <f t="shared" si="5"/>
        <v>16250000000</v>
      </c>
      <c r="J167" s="1">
        <f t="shared" si="6"/>
        <v>905.2555012</v>
      </c>
      <c r="L167" s="1">
        <f t="shared" si="7"/>
        <v>0</v>
      </c>
      <c r="M167" s="1">
        <f t="shared" si="8"/>
        <v>9051195.982</v>
      </c>
      <c r="N167" s="1">
        <f t="shared" si="9"/>
        <v>9051195.982</v>
      </c>
    </row>
    <row r="168" ht="15.75" customHeight="1">
      <c r="A168" s="1">
        <v>1950.0</v>
      </c>
      <c r="B168" s="1">
        <v>936.2768</v>
      </c>
      <c r="C168" s="1">
        <v>923.0363</v>
      </c>
      <c r="D168" s="1">
        <v>1950.0</v>
      </c>
      <c r="E168" s="1">
        <f t="shared" si="1"/>
        <v>0.001068060215</v>
      </c>
      <c r="F168" s="1">
        <f t="shared" si="2"/>
        <v>0.0005128205128</v>
      </c>
      <c r="G168" s="1">
        <f t="shared" si="3"/>
        <v>4875000000</v>
      </c>
      <c r="H168" s="1">
        <f t="shared" si="4"/>
        <v>270.6793547</v>
      </c>
      <c r="I168" s="1">
        <f t="shared" si="5"/>
        <v>16250000000</v>
      </c>
      <c r="J168" s="1">
        <f t="shared" si="6"/>
        <v>901.9728488</v>
      </c>
      <c r="L168" s="1">
        <f t="shared" si="7"/>
        <v>0</v>
      </c>
      <c r="M168" s="1">
        <f t="shared" si="8"/>
        <v>9018369.458</v>
      </c>
      <c r="N168" s="1">
        <f t="shared" si="9"/>
        <v>9018369.458</v>
      </c>
    </row>
    <row r="169" ht="15.75" customHeight="1">
      <c r="A169" s="1">
        <v>1950.0</v>
      </c>
      <c r="B169" s="1">
        <v>929.739</v>
      </c>
      <c r="C169" s="1">
        <v>916.1172</v>
      </c>
      <c r="D169" s="1">
        <v>1950.0</v>
      </c>
      <c r="E169" s="1">
        <f t="shared" si="1"/>
        <v>0.001075570671</v>
      </c>
      <c r="F169" s="1">
        <f t="shared" si="2"/>
        <v>0.0005128205128</v>
      </c>
      <c r="G169" s="1">
        <f t="shared" si="3"/>
        <v>4875000000</v>
      </c>
      <c r="H169" s="1">
        <f t="shared" si="4"/>
        <v>274.3407021</v>
      </c>
      <c r="I169" s="1">
        <f t="shared" si="5"/>
        <v>16250000000</v>
      </c>
      <c r="J169" s="1">
        <f t="shared" si="6"/>
        <v>914.1773402</v>
      </c>
      <c r="L169" s="1">
        <f t="shared" si="7"/>
        <v>0</v>
      </c>
      <c r="M169" s="1">
        <f t="shared" si="8"/>
        <v>9140414.372</v>
      </c>
      <c r="N169" s="1">
        <f t="shared" si="9"/>
        <v>9140414.372</v>
      </c>
    </row>
    <row r="170" ht="15.75" customHeight="1">
      <c r="A170" s="1">
        <v>1941.912</v>
      </c>
      <c r="B170" s="1">
        <v>925.8931</v>
      </c>
      <c r="C170" s="1">
        <v>909.4162</v>
      </c>
      <c r="D170" s="1">
        <v>1942.5413</v>
      </c>
      <c r="E170" s="1">
        <f t="shared" si="1"/>
        <v>0.00108003829</v>
      </c>
      <c r="F170" s="1">
        <f t="shared" si="2"/>
        <v>0.0005147895697</v>
      </c>
      <c r="G170" s="1">
        <f t="shared" si="3"/>
        <v>4854780000</v>
      </c>
      <c r="H170" s="1">
        <f t="shared" si="4"/>
        <v>274.415818</v>
      </c>
      <c r="I170" s="1">
        <f t="shared" si="5"/>
        <v>16182600000</v>
      </c>
      <c r="J170" s="1">
        <f t="shared" si="6"/>
        <v>917.6153824</v>
      </c>
      <c r="L170" s="1">
        <f t="shared" si="7"/>
        <v>-809.8926906</v>
      </c>
      <c r="M170" s="1">
        <f t="shared" si="8"/>
        <v>9174800.431</v>
      </c>
      <c r="N170" s="1">
        <f t="shared" si="9"/>
        <v>9173990.538</v>
      </c>
    </row>
    <row r="171" ht="15.75" customHeight="1">
      <c r="A171" s="1">
        <v>1904.2108</v>
      </c>
      <c r="B171" s="1">
        <v>906.7365</v>
      </c>
      <c r="C171" s="1">
        <v>893.6732</v>
      </c>
      <c r="D171" s="1">
        <v>1902.7831</v>
      </c>
      <c r="E171" s="1">
        <f t="shared" si="1"/>
        <v>0.001102856232</v>
      </c>
      <c r="F171" s="1">
        <f t="shared" si="2"/>
        <v>0.0005255459753</v>
      </c>
      <c r="G171" s="1">
        <f t="shared" si="3"/>
        <v>4760527000</v>
      </c>
      <c r="H171" s="1">
        <f t="shared" si="4"/>
        <v>274.8301066</v>
      </c>
      <c r="I171" s="1">
        <f t="shared" si="5"/>
        <v>15868423333</v>
      </c>
      <c r="J171" s="1">
        <f t="shared" si="6"/>
        <v>936.0088399</v>
      </c>
      <c r="L171" s="1">
        <f t="shared" si="7"/>
        <v>1875.804972</v>
      </c>
      <c r="M171" s="1">
        <f t="shared" si="8"/>
        <v>9358761.281</v>
      </c>
      <c r="N171" s="1">
        <f t="shared" si="9"/>
        <v>9360637.086</v>
      </c>
    </row>
    <row r="172" ht="15.75" customHeight="1">
      <c r="A172" s="1">
        <v>1847.4554</v>
      </c>
      <c r="B172" s="1">
        <v>890.8504</v>
      </c>
      <c r="C172" s="1">
        <v>879.6703</v>
      </c>
      <c r="D172" s="1">
        <v>1834.2786</v>
      </c>
      <c r="E172" s="1">
        <f t="shared" si="1"/>
        <v>0.001122522929</v>
      </c>
      <c r="F172" s="1">
        <f t="shared" si="2"/>
        <v>0.000545173454</v>
      </c>
      <c r="G172" s="1">
        <f t="shared" si="3"/>
        <v>4618638500</v>
      </c>
      <c r="H172" s="1">
        <f t="shared" si="4"/>
        <v>266.6568511</v>
      </c>
      <c r="I172" s="1">
        <f t="shared" si="5"/>
        <v>15395461667</v>
      </c>
      <c r="J172" s="1">
        <f t="shared" si="6"/>
        <v>938.3886883</v>
      </c>
      <c r="L172" s="1">
        <f t="shared" si="7"/>
        <v>17959.10392</v>
      </c>
      <c r="M172" s="1">
        <f t="shared" si="8"/>
        <v>9382599.32</v>
      </c>
      <c r="N172" s="1">
        <f t="shared" si="9"/>
        <v>9400558.424</v>
      </c>
    </row>
    <row r="173" ht="15.75" customHeight="1">
      <c r="A173" s="1">
        <v>1803.1257</v>
      </c>
      <c r="B173" s="1">
        <v>878.2047</v>
      </c>
      <c r="C173" s="1">
        <v>868.6826</v>
      </c>
      <c r="D173" s="1">
        <v>1743.7635</v>
      </c>
      <c r="E173" s="1">
        <f t="shared" si="1"/>
        <v>0.001138686687</v>
      </c>
      <c r="F173" s="1">
        <f t="shared" si="2"/>
        <v>0.0005734722627</v>
      </c>
      <c r="G173" s="1">
        <f t="shared" si="3"/>
        <v>4507814250</v>
      </c>
      <c r="H173" s="1">
        <f t="shared" si="4"/>
        <v>254.7881634</v>
      </c>
      <c r="I173" s="1">
        <f t="shared" si="5"/>
        <v>15026047500</v>
      </c>
      <c r="J173" s="1">
        <f t="shared" si="6"/>
        <v>940.1597873</v>
      </c>
      <c r="L173" s="1">
        <f t="shared" si="7"/>
        <v>85106.43789</v>
      </c>
      <c r="M173" s="1">
        <f t="shared" si="8"/>
        <v>9400341.205</v>
      </c>
      <c r="N173" s="1">
        <f t="shared" si="9"/>
        <v>9485447.643</v>
      </c>
    </row>
    <row r="174" ht="15.75" customHeight="1">
      <c r="A174" s="1">
        <v>1769.3677</v>
      </c>
      <c r="B174" s="1">
        <v>861.3347</v>
      </c>
      <c r="C174" s="1">
        <v>854.0999</v>
      </c>
      <c r="D174" s="1">
        <v>1636.2261</v>
      </c>
      <c r="E174" s="1">
        <f t="shared" si="1"/>
        <v>0.00116098887</v>
      </c>
      <c r="F174" s="1">
        <f t="shared" si="2"/>
        <v>0.0006111624793</v>
      </c>
      <c r="G174" s="1">
        <f t="shared" si="3"/>
        <v>4423419250</v>
      </c>
      <c r="H174" s="1">
        <f t="shared" si="4"/>
        <v>243.211264</v>
      </c>
      <c r="I174" s="1">
        <f t="shared" si="5"/>
        <v>14744730833</v>
      </c>
      <c r="J174" s="1">
        <f t="shared" si="6"/>
        <v>955.442147</v>
      </c>
      <c r="L174" s="1">
        <f t="shared" si="7"/>
        <v>203427.8759</v>
      </c>
      <c r="M174" s="1">
        <f t="shared" si="8"/>
        <v>9553188.33</v>
      </c>
      <c r="N174" s="1">
        <f t="shared" si="9"/>
        <v>9756616.206</v>
      </c>
    </row>
    <row r="175" ht="15.75" customHeight="1">
      <c r="A175" s="1">
        <v>1730.4225</v>
      </c>
      <c r="B175" s="1">
        <v>842.0186</v>
      </c>
      <c r="C175" s="1">
        <v>841.3475</v>
      </c>
      <c r="D175" s="1">
        <v>1554.3149</v>
      </c>
      <c r="E175" s="1">
        <f t="shared" si="1"/>
        <v>0.001187622221</v>
      </c>
      <c r="F175" s="1">
        <f t="shared" si="2"/>
        <v>0.000643370272</v>
      </c>
      <c r="G175" s="1">
        <f t="shared" si="3"/>
        <v>4326056250</v>
      </c>
      <c r="H175" s="1">
        <f t="shared" si="4"/>
        <v>235.4464546</v>
      </c>
      <c r="I175" s="1">
        <f t="shared" si="5"/>
        <v>14420187500</v>
      </c>
      <c r="J175" s="1">
        <f t="shared" si="6"/>
        <v>972.8178921</v>
      </c>
      <c r="L175" s="1">
        <f t="shared" si="7"/>
        <v>283255.9863</v>
      </c>
      <c r="M175" s="1">
        <f t="shared" si="8"/>
        <v>9726972.923</v>
      </c>
      <c r="N175" s="1">
        <f t="shared" si="9"/>
        <v>10010228.91</v>
      </c>
    </row>
    <row r="176" ht="15.75" customHeight="1">
      <c r="A176" s="1">
        <v>1654.3621</v>
      </c>
      <c r="B176" s="1">
        <v>827.5563</v>
      </c>
      <c r="C176" s="1">
        <v>837.6761</v>
      </c>
      <c r="D176" s="1">
        <v>1385.5452</v>
      </c>
      <c r="E176" s="1">
        <f t="shared" si="1"/>
        <v>0.001208377001</v>
      </c>
      <c r="F176" s="1">
        <f t="shared" si="2"/>
        <v>0.0007217375514</v>
      </c>
      <c r="G176" s="1">
        <f t="shared" si="3"/>
        <v>4135905250</v>
      </c>
      <c r="H176" s="1">
        <f t="shared" si="4"/>
        <v>201.2694655</v>
      </c>
      <c r="I176" s="1">
        <f t="shared" si="5"/>
        <v>13786350833</v>
      </c>
      <c r="J176" s="1">
        <f t="shared" si="6"/>
        <v>958.6711298</v>
      </c>
      <c r="L176" s="1">
        <f t="shared" si="7"/>
        <v>485038.128</v>
      </c>
      <c r="M176" s="1">
        <f t="shared" si="8"/>
        <v>9585558.309</v>
      </c>
      <c r="N176" s="1">
        <f t="shared" si="9"/>
        <v>10070596.44</v>
      </c>
    </row>
    <row r="177" ht="15.75" customHeight="1">
      <c r="A177" s="1">
        <v>1613.0024</v>
      </c>
      <c r="B177" s="1">
        <v>826.1661</v>
      </c>
      <c r="C177" s="1">
        <v>832.8532</v>
      </c>
      <c r="D177" s="1">
        <v>1100.2334</v>
      </c>
      <c r="E177" s="1">
        <f t="shared" si="1"/>
        <v>0.001210410352</v>
      </c>
      <c r="F177" s="1">
        <f t="shared" si="2"/>
        <v>0.0009088980574</v>
      </c>
      <c r="G177" s="1">
        <f t="shared" si="3"/>
        <v>4032506000</v>
      </c>
      <c r="H177" s="1">
        <f t="shared" si="4"/>
        <v>121.5850137</v>
      </c>
      <c r="I177" s="1">
        <f t="shared" si="5"/>
        <v>13441686667</v>
      </c>
      <c r="J177" s="1">
        <f t="shared" si="6"/>
        <v>937.4371431</v>
      </c>
      <c r="L177" s="1">
        <f t="shared" si="7"/>
        <v>1165136.87</v>
      </c>
      <c r="M177" s="1">
        <f t="shared" si="8"/>
        <v>9373247.267</v>
      </c>
      <c r="N177" s="1">
        <f t="shared" si="9"/>
        <v>10538384.14</v>
      </c>
    </row>
    <row r="178" ht="15.75" customHeight="1">
      <c r="A178" s="1">
        <v>1682.7388</v>
      </c>
      <c r="B178" s="1">
        <v>843.6352</v>
      </c>
      <c r="C178" s="1">
        <v>851.8561</v>
      </c>
      <c r="D178" s="1">
        <v>1170.964</v>
      </c>
      <c r="E178" s="1">
        <f t="shared" si="1"/>
        <v>0.001185346463</v>
      </c>
      <c r="F178" s="1">
        <f t="shared" si="2"/>
        <v>0.0008539972194</v>
      </c>
      <c r="G178" s="1">
        <f t="shared" si="3"/>
        <v>4206847000</v>
      </c>
      <c r="H178" s="1">
        <f t="shared" si="4"/>
        <v>139.393557</v>
      </c>
      <c r="I178" s="1">
        <f t="shared" si="5"/>
        <v>14022823333</v>
      </c>
      <c r="J178" s="1">
        <f t="shared" si="6"/>
        <v>942.8195663</v>
      </c>
      <c r="L178" s="1">
        <f t="shared" si="7"/>
        <v>1092635.64</v>
      </c>
      <c r="M178" s="1">
        <f t="shared" si="8"/>
        <v>9427022.897</v>
      </c>
      <c r="N178" s="1">
        <f t="shared" si="9"/>
        <v>10519658.54</v>
      </c>
    </row>
    <row r="179" ht="15.75" customHeight="1">
      <c r="A179" s="1">
        <v>1729.5303</v>
      </c>
      <c r="B179" s="1">
        <v>886.4283</v>
      </c>
      <c r="C179" s="1">
        <v>896.4559</v>
      </c>
      <c r="D179" s="1">
        <v>1388.2478</v>
      </c>
      <c r="E179" s="1">
        <f t="shared" si="1"/>
        <v>0.001128122827</v>
      </c>
      <c r="F179" s="1">
        <f t="shared" si="2"/>
        <v>0.000720332494</v>
      </c>
      <c r="G179" s="1">
        <f t="shared" si="3"/>
        <v>4323825750</v>
      </c>
      <c r="H179" s="1">
        <f t="shared" si="4"/>
        <v>176.3214344</v>
      </c>
      <c r="I179" s="1">
        <f t="shared" si="5"/>
        <v>14412752500</v>
      </c>
      <c r="J179" s="1">
        <f t="shared" si="6"/>
        <v>886.5613067</v>
      </c>
      <c r="L179" s="1">
        <f t="shared" si="7"/>
        <v>614592.1859</v>
      </c>
      <c r="M179" s="1">
        <f t="shared" si="8"/>
        <v>8864407.691</v>
      </c>
      <c r="N179" s="1">
        <f t="shared" si="9"/>
        <v>9478999.877</v>
      </c>
    </row>
    <row r="180" ht="15.75" customHeight="1">
      <c r="A180" s="1">
        <v>1736.8762</v>
      </c>
      <c r="B180" s="1">
        <v>952.7466</v>
      </c>
      <c r="C180" s="1">
        <v>957.8345</v>
      </c>
      <c r="D180" s="1">
        <v>1538.252</v>
      </c>
      <c r="E180" s="1">
        <f t="shared" si="1"/>
        <v>0.001049597028</v>
      </c>
      <c r="F180" s="1">
        <f t="shared" si="2"/>
        <v>0.0006500885421</v>
      </c>
      <c r="G180" s="1">
        <f t="shared" si="3"/>
        <v>4342190500</v>
      </c>
      <c r="H180" s="1">
        <f t="shared" si="4"/>
        <v>173.4741953</v>
      </c>
      <c r="I180" s="1">
        <f t="shared" si="5"/>
        <v>14473968333</v>
      </c>
      <c r="J180" s="1">
        <f t="shared" si="6"/>
        <v>776.6688394</v>
      </c>
      <c r="L180" s="1">
        <f t="shared" si="7"/>
        <v>322808.2915</v>
      </c>
      <c r="M180" s="1">
        <f t="shared" si="8"/>
        <v>7765477.898</v>
      </c>
      <c r="N180" s="1">
        <f t="shared" si="9"/>
        <v>8088286.19</v>
      </c>
    </row>
    <row r="181" ht="15.75" customHeight="1">
      <c r="A181" s="1">
        <v>1774.3281</v>
      </c>
      <c r="B181" s="1">
        <v>1036.7501</v>
      </c>
      <c r="C181" s="1">
        <v>1024.7909</v>
      </c>
      <c r="D181" s="1">
        <v>1649.8588</v>
      </c>
      <c r="E181" s="1">
        <f t="shared" si="1"/>
        <v>0.0009645525957</v>
      </c>
      <c r="F181" s="1">
        <f t="shared" si="2"/>
        <v>0.0006061124746</v>
      </c>
      <c r="G181" s="1">
        <f t="shared" si="3"/>
        <v>4435820250</v>
      </c>
      <c r="H181" s="1">
        <f t="shared" si="4"/>
        <v>158.9975947</v>
      </c>
      <c r="I181" s="1">
        <f t="shared" si="5"/>
        <v>14786067500</v>
      </c>
      <c r="J181" s="1">
        <f t="shared" si="6"/>
        <v>667.6687159</v>
      </c>
      <c r="L181" s="1">
        <f t="shared" si="7"/>
        <v>188605.9886</v>
      </c>
      <c r="M181" s="1">
        <f t="shared" si="8"/>
        <v>6675450.561</v>
      </c>
      <c r="N181" s="1">
        <f t="shared" si="9"/>
        <v>6864056.55</v>
      </c>
    </row>
    <row r="182" ht="15.75" customHeight="1">
      <c r="A182" s="1">
        <v>1821.1558</v>
      </c>
      <c r="B182" s="1">
        <v>1100.9568</v>
      </c>
      <c r="C182" s="1">
        <v>1083.0657</v>
      </c>
      <c r="D182" s="1">
        <v>1738.2572</v>
      </c>
      <c r="E182" s="1">
        <f t="shared" si="1"/>
        <v>0.0009083008525</v>
      </c>
      <c r="F182" s="1">
        <f t="shared" si="2"/>
        <v>0.0005752888583</v>
      </c>
      <c r="G182" s="1">
        <f t="shared" si="3"/>
        <v>4552889500</v>
      </c>
      <c r="H182" s="1">
        <f t="shared" si="4"/>
        <v>151.6166812</v>
      </c>
      <c r="I182" s="1">
        <f t="shared" si="5"/>
        <v>15176298333</v>
      </c>
      <c r="J182" s="1">
        <f t="shared" si="6"/>
        <v>599.9203669</v>
      </c>
      <c r="L182" s="1">
        <f t="shared" si="7"/>
        <v>119226.6024</v>
      </c>
      <c r="M182" s="1">
        <f t="shared" si="8"/>
        <v>5997934.435</v>
      </c>
      <c r="N182" s="1">
        <f t="shared" si="9"/>
        <v>6117161.037</v>
      </c>
    </row>
    <row r="183" ht="15.75" customHeight="1">
      <c r="A183" s="1">
        <v>1844.5984</v>
      </c>
      <c r="B183" s="1">
        <v>1257.7814</v>
      </c>
      <c r="C183" s="1">
        <v>1240.7352</v>
      </c>
      <c r="D183" s="1">
        <v>1790.1099</v>
      </c>
      <c r="E183" s="1">
        <f t="shared" si="1"/>
        <v>0.0007950507139</v>
      </c>
      <c r="F183" s="1">
        <f t="shared" si="2"/>
        <v>0.0005586249202</v>
      </c>
      <c r="G183" s="1">
        <f t="shared" si="3"/>
        <v>4611496000</v>
      </c>
      <c r="H183" s="1">
        <f t="shared" si="4"/>
        <v>109.0276602</v>
      </c>
      <c r="I183" s="1">
        <f t="shared" si="5"/>
        <v>15371653333</v>
      </c>
      <c r="J183" s="1">
        <f t="shared" si="6"/>
        <v>433.5585796</v>
      </c>
      <c r="L183" s="1">
        <f t="shared" si="7"/>
        <v>76096.58491</v>
      </c>
      <c r="M183" s="1">
        <f t="shared" si="8"/>
        <v>4334300.225</v>
      </c>
      <c r="N183" s="1">
        <f t="shared" si="9"/>
        <v>4410396.81</v>
      </c>
    </row>
    <row r="184" ht="15.75" customHeight="1">
      <c r="A184" s="1">
        <v>1865.1626</v>
      </c>
      <c r="B184" s="1">
        <v>1336.5428</v>
      </c>
      <c r="C184" s="1">
        <v>1320.5688</v>
      </c>
      <c r="D184" s="1">
        <v>1796.6594</v>
      </c>
      <c r="E184" s="1">
        <f t="shared" si="1"/>
        <v>0.0007481990102</v>
      </c>
      <c r="F184" s="1">
        <f t="shared" si="2"/>
        <v>0.000556588522</v>
      </c>
      <c r="G184" s="1">
        <f t="shared" si="3"/>
        <v>4662906500</v>
      </c>
      <c r="H184" s="1">
        <f t="shared" si="4"/>
        <v>89.34617907</v>
      </c>
      <c r="I184" s="1">
        <f t="shared" si="5"/>
        <v>15543021667</v>
      </c>
      <c r="J184" s="1">
        <f t="shared" si="6"/>
        <v>365.5703311</v>
      </c>
      <c r="L184" s="1">
        <f t="shared" si="7"/>
        <v>95320.2371</v>
      </c>
      <c r="M184" s="1">
        <f t="shared" si="8"/>
        <v>3654403.407</v>
      </c>
      <c r="N184" s="1">
        <f t="shared" si="9"/>
        <v>3749723.644</v>
      </c>
    </row>
    <row r="185" ht="15.75" customHeight="1">
      <c r="A185" s="1">
        <v>1824.2194</v>
      </c>
      <c r="B185" s="1">
        <v>1288.6279</v>
      </c>
      <c r="C185" s="1">
        <v>1254.7964</v>
      </c>
      <c r="D185" s="1">
        <v>1757.2579</v>
      </c>
      <c r="E185" s="1">
        <f t="shared" si="1"/>
        <v>0.0007760192062</v>
      </c>
      <c r="F185" s="1">
        <f t="shared" si="2"/>
        <v>0.0005690684333</v>
      </c>
      <c r="G185" s="1">
        <f t="shared" si="3"/>
        <v>4560548500</v>
      </c>
      <c r="H185" s="1">
        <f t="shared" si="4"/>
        <v>94.38090369</v>
      </c>
      <c r="I185" s="1">
        <f t="shared" si="5"/>
        <v>15201828333</v>
      </c>
      <c r="J185" s="1">
        <f t="shared" si="6"/>
        <v>399.837282</v>
      </c>
      <c r="L185" s="1">
        <f t="shared" si="7"/>
        <v>95264.18974</v>
      </c>
      <c r="M185" s="1">
        <f t="shared" si="8"/>
        <v>3997101.452</v>
      </c>
      <c r="N185" s="1">
        <f t="shared" si="9"/>
        <v>4092365.641</v>
      </c>
    </row>
    <row r="186" ht="15.75" customHeight="1">
      <c r="A186" s="1">
        <v>1824.666</v>
      </c>
      <c r="B186" s="1">
        <v>1176.3915</v>
      </c>
      <c r="C186" s="1">
        <v>1147.3105</v>
      </c>
      <c r="D186" s="1">
        <v>1679.339</v>
      </c>
      <c r="E186" s="1">
        <f t="shared" si="1"/>
        <v>0.0008500571451</v>
      </c>
      <c r="F186" s="1">
        <f t="shared" si="2"/>
        <v>0.0005954723853</v>
      </c>
      <c r="G186" s="1">
        <f t="shared" si="3"/>
        <v>4561665000</v>
      </c>
      <c r="H186" s="1">
        <f t="shared" si="4"/>
        <v>116.1330388</v>
      </c>
      <c r="I186" s="1">
        <f t="shared" si="5"/>
        <v>15205550000</v>
      </c>
      <c r="J186" s="1">
        <f t="shared" si="6"/>
        <v>512.5139273</v>
      </c>
      <c r="L186" s="1">
        <f t="shared" si="7"/>
        <v>216345.5383</v>
      </c>
      <c r="M186" s="1">
        <f t="shared" si="8"/>
        <v>5123867.592</v>
      </c>
      <c r="N186" s="1">
        <f t="shared" si="9"/>
        <v>5340213.131</v>
      </c>
    </row>
    <row r="187" ht="15.75" customHeight="1">
      <c r="A187" s="1">
        <v>1843.2258</v>
      </c>
      <c r="B187" s="1">
        <v>1042.1211</v>
      </c>
      <c r="C187" s="1">
        <v>1020.6888</v>
      </c>
      <c r="D187" s="1">
        <v>1580.7705</v>
      </c>
      <c r="E187" s="1">
        <f t="shared" si="1"/>
        <v>0.0009595813769</v>
      </c>
      <c r="F187" s="1">
        <f t="shared" si="2"/>
        <v>0.0006326028984</v>
      </c>
      <c r="G187" s="1">
        <f t="shared" si="3"/>
        <v>4608064500</v>
      </c>
      <c r="H187" s="1">
        <f t="shared" si="4"/>
        <v>150.6737919</v>
      </c>
      <c r="I187" s="1">
        <f t="shared" si="5"/>
        <v>15360215000</v>
      </c>
      <c r="J187" s="1">
        <f t="shared" si="6"/>
        <v>685.9585964</v>
      </c>
      <c r="L187" s="1">
        <f t="shared" si="7"/>
        <v>415074.9587</v>
      </c>
      <c r="M187" s="1">
        <f t="shared" si="8"/>
        <v>6858301.348</v>
      </c>
      <c r="N187" s="1">
        <f t="shared" si="9"/>
        <v>7273376.307</v>
      </c>
    </row>
    <row r="188" ht="15.75" customHeight="1">
      <c r="A188" s="1">
        <v>1834.0457</v>
      </c>
      <c r="B188" s="1">
        <v>908.3755</v>
      </c>
      <c r="C188" s="1">
        <v>887.6653</v>
      </c>
      <c r="D188" s="1">
        <v>1423.8577</v>
      </c>
      <c r="E188" s="1">
        <f t="shared" si="1"/>
        <v>0.001100866327</v>
      </c>
      <c r="F188" s="1">
        <f t="shared" si="2"/>
        <v>0.0007023173734</v>
      </c>
      <c r="G188" s="1">
        <f t="shared" si="3"/>
        <v>4585114250</v>
      </c>
      <c r="H188" s="1">
        <f t="shared" si="4"/>
        <v>182.7392485</v>
      </c>
      <c r="I188" s="1">
        <f t="shared" si="5"/>
        <v>15283714167</v>
      </c>
      <c r="J188" s="1">
        <f t="shared" si="6"/>
        <v>898.4780906</v>
      </c>
      <c r="L188" s="1">
        <f t="shared" si="7"/>
        <v>720205.3969</v>
      </c>
      <c r="M188" s="1">
        <f t="shared" si="8"/>
        <v>8983502.689</v>
      </c>
      <c r="N188" s="1">
        <f t="shared" si="9"/>
        <v>9703708.086</v>
      </c>
    </row>
    <row r="189" ht="15.75" customHeight="1">
      <c r="A189" s="1">
        <v>1794.7003</v>
      </c>
      <c r="B189" s="1">
        <v>780.5663</v>
      </c>
      <c r="C189" s="1">
        <v>780.7005</v>
      </c>
      <c r="D189" s="1">
        <v>1263.2324</v>
      </c>
      <c r="E189" s="1">
        <f t="shared" si="1"/>
        <v>0.001281121155</v>
      </c>
      <c r="F189" s="1">
        <f t="shared" si="2"/>
        <v>0.0007916199743</v>
      </c>
      <c r="G189" s="1">
        <f t="shared" si="3"/>
        <v>4486750750</v>
      </c>
      <c r="H189" s="1">
        <f t="shared" si="4"/>
        <v>219.6269791</v>
      </c>
      <c r="I189" s="1">
        <f t="shared" si="5"/>
        <v>14955835833</v>
      </c>
      <c r="J189" s="1">
        <f t="shared" si="6"/>
        <v>1148.78939</v>
      </c>
      <c r="L189" s="1">
        <f t="shared" si="7"/>
        <v>1051801.513</v>
      </c>
      <c r="M189" s="1">
        <f t="shared" si="8"/>
        <v>11486643.1</v>
      </c>
      <c r="N189" s="1">
        <f t="shared" si="9"/>
        <v>12538444.62</v>
      </c>
    </row>
    <row r="190" ht="15.75" customHeight="1">
      <c r="A190" s="1">
        <v>1712.3987</v>
      </c>
      <c r="B190" s="1">
        <v>591.6796</v>
      </c>
      <c r="C190" s="1">
        <v>626.0022</v>
      </c>
      <c r="D190" s="1">
        <v>1208.149</v>
      </c>
      <c r="E190" s="1">
        <f t="shared" si="1"/>
        <v>0.001690103901</v>
      </c>
      <c r="F190" s="1">
        <f t="shared" si="2"/>
        <v>0.0008277124759</v>
      </c>
      <c r="G190" s="1">
        <f t="shared" si="3"/>
        <v>4280996750</v>
      </c>
      <c r="H190" s="1">
        <f t="shared" si="4"/>
        <v>369.1894888</v>
      </c>
      <c r="I190" s="1">
        <f t="shared" si="5"/>
        <v>14269989167</v>
      </c>
      <c r="J190" s="1">
        <f t="shared" si="6"/>
        <v>1679.725991</v>
      </c>
      <c r="L190" s="1">
        <f t="shared" si="7"/>
        <v>1043434.419</v>
      </c>
      <c r="M190" s="1">
        <f t="shared" si="8"/>
        <v>16796066.48</v>
      </c>
      <c r="N190" s="1">
        <f t="shared" si="9"/>
        <v>17839500.9</v>
      </c>
    </row>
    <row r="191" ht="15.75" customHeight="1">
      <c r="A191" s="1">
        <v>1765.8003</v>
      </c>
      <c r="B191" s="1">
        <v>603.979</v>
      </c>
      <c r="C191" s="1">
        <v>632.4374</v>
      </c>
      <c r="D191" s="1">
        <v>1295.3329</v>
      </c>
      <c r="E191" s="1">
        <f t="shared" si="1"/>
        <v>0.001655686704</v>
      </c>
      <c r="F191" s="1">
        <f t="shared" si="2"/>
        <v>0.0007720023169</v>
      </c>
      <c r="G191" s="1">
        <f t="shared" si="3"/>
        <v>4414500750</v>
      </c>
      <c r="H191" s="1">
        <f t="shared" si="4"/>
        <v>390.1025391</v>
      </c>
      <c r="I191" s="1">
        <f t="shared" si="5"/>
        <v>14715002500</v>
      </c>
      <c r="J191" s="1">
        <f t="shared" si="6"/>
        <v>1681.463771</v>
      </c>
      <c r="L191" s="1">
        <f t="shared" si="7"/>
        <v>908004.8071</v>
      </c>
      <c r="M191" s="1">
        <f t="shared" si="8"/>
        <v>16813407.06</v>
      </c>
      <c r="N191" s="1">
        <f t="shared" si="9"/>
        <v>17721411.86</v>
      </c>
    </row>
    <row r="192" ht="15.75" customHeight="1">
      <c r="A192" s="1">
        <v>1842.0756</v>
      </c>
      <c r="B192" s="1">
        <v>661.5645</v>
      </c>
      <c r="C192" s="1">
        <v>678.6659</v>
      </c>
      <c r="D192" s="1">
        <v>1487.2328</v>
      </c>
      <c r="E192" s="1">
        <f t="shared" si="1"/>
        <v>0.001511568411</v>
      </c>
      <c r="F192" s="1">
        <f t="shared" si="2"/>
        <v>0.0006723896891</v>
      </c>
      <c r="G192" s="1">
        <f t="shared" si="3"/>
        <v>4605189000</v>
      </c>
      <c r="H192" s="1">
        <f t="shared" si="4"/>
        <v>386.4576619</v>
      </c>
      <c r="I192" s="1">
        <f t="shared" si="5"/>
        <v>15350630000</v>
      </c>
      <c r="J192" s="1">
        <f t="shared" si="6"/>
        <v>1532.865421</v>
      </c>
      <c r="L192" s="1">
        <f t="shared" si="7"/>
        <v>596481.5999</v>
      </c>
      <c r="M192" s="1">
        <f t="shared" si="8"/>
        <v>15327370.39</v>
      </c>
      <c r="N192" s="1">
        <f t="shared" si="9"/>
        <v>15923851.99</v>
      </c>
    </row>
    <row r="193" ht="15.75" customHeight="1">
      <c r="A193" s="1">
        <v>1888.8307</v>
      </c>
      <c r="B193" s="1">
        <v>704.6633</v>
      </c>
      <c r="C193" s="1">
        <v>712.47</v>
      </c>
      <c r="D193" s="1">
        <v>1781.7637</v>
      </c>
      <c r="E193" s="1">
        <f t="shared" si="1"/>
        <v>0.001419117471</v>
      </c>
      <c r="F193" s="1">
        <f t="shared" si="2"/>
        <v>0.0005612416506</v>
      </c>
      <c r="G193" s="1">
        <f t="shared" si="3"/>
        <v>4722076750</v>
      </c>
      <c r="H193" s="1">
        <f t="shared" si="4"/>
        <v>405.0955464</v>
      </c>
      <c r="I193" s="1">
        <f t="shared" si="5"/>
        <v>15740255833</v>
      </c>
      <c r="J193" s="1">
        <f t="shared" si="6"/>
        <v>1426.25208</v>
      </c>
      <c r="L193" s="1">
        <f t="shared" si="7"/>
        <v>150226.1495</v>
      </c>
      <c r="M193" s="1">
        <f t="shared" si="8"/>
        <v>14261204.41</v>
      </c>
      <c r="N193" s="1">
        <f t="shared" si="9"/>
        <v>14411430.55</v>
      </c>
    </row>
    <row r="194" ht="15.75" customHeight="1">
      <c r="A194" s="1">
        <v>1905.6356</v>
      </c>
      <c r="B194" s="1">
        <v>728.4314</v>
      </c>
      <c r="C194" s="1">
        <v>734.4563</v>
      </c>
      <c r="D194" s="1">
        <v>1928.151</v>
      </c>
      <c r="E194" s="1">
        <f t="shared" si="1"/>
        <v>0.001372812869</v>
      </c>
      <c r="F194" s="1">
        <f t="shared" si="2"/>
        <v>0.0005186315802</v>
      </c>
      <c r="G194" s="1">
        <f t="shared" si="3"/>
        <v>4764089000</v>
      </c>
      <c r="H194" s="1">
        <f t="shared" si="4"/>
        <v>406.9395681</v>
      </c>
      <c r="I194" s="1">
        <f t="shared" si="5"/>
        <v>15880296667</v>
      </c>
      <c r="J194" s="1">
        <f t="shared" si="6"/>
        <v>1365.408344</v>
      </c>
      <c r="L194" s="1">
        <f t="shared" si="7"/>
        <v>-29192.9937</v>
      </c>
      <c r="M194" s="1">
        <f t="shared" si="8"/>
        <v>13652755.32</v>
      </c>
      <c r="N194" s="1">
        <f t="shared" si="9"/>
        <v>13623562.33</v>
      </c>
    </row>
    <row r="195" ht="15.75" customHeight="1">
      <c r="A195" s="1">
        <v>1912.3206</v>
      </c>
      <c r="B195" s="1">
        <v>726.5652</v>
      </c>
      <c r="C195" s="1">
        <v>734.9136</v>
      </c>
      <c r="D195" s="1">
        <v>1835.3785</v>
      </c>
      <c r="E195" s="1">
        <f t="shared" si="1"/>
        <v>0.001376338971</v>
      </c>
      <c r="F195" s="1">
        <f t="shared" si="2"/>
        <v>0.0005448467441</v>
      </c>
      <c r="G195" s="1">
        <f t="shared" si="3"/>
        <v>4780801500</v>
      </c>
      <c r="H195" s="1">
        <f t="shared" si="4"/>
        <v>397.5199287</v>
      </c>
      <c r="I195" s="1">
        <f t="shared" si="5"/>
        <v>15936005000</v>
      </c>
      <c r="J195" s="1">
        <f t="shared" si="6"/>
        <v>1375.817416</v>
      </c>
      <c r="L195" s="1">
        <f t="shared" si="7"/>
        <v>104804.1317</v>
      </c>
      <c r="M195" s="1">
        <f t="shared" si="8"/>
        <v>13756841.39</v>
      </c>
      <c r="N195" s="1">
        <f t="shared" si="9"/>
        <v>13861645.53</v>
      </c>
    </row>
    <row r="196" ht="15.75" customHeight="1">
      <c r="A196" s="1">
        <v>1924.0286</v>
      </c>
      <c r="B196" s="1">
        <v>706.0032</v>
      </c>
      <c r="C196" s="1">
        <v>717.0887</v>
      </c>
      <c r="D196" s="1">
        <v>1821.0347</v>
      </c>
      <c r="E196" s="1">
        <f t="shared" si="1"/>
        <v>0.001416424175</v>
      </c>
      <c r="F196" s="1">
        <f t="shared" si="2"/>
        <v>0.0005491383552</v>
      </c>
      <c r="G196" s="1">
        <f t="shared" si="3"/>
        <v>4810071500</v>
      </c>
      <c r="H196" s="1">
        <f t="shared" si="4"/>
        <v>417.1706803</v>
      </c>
      <c r="I196" s="1">
        <f t="shared" si="5"/>
        <v>16033571667</v>
      </c>
      <c r="J196" s="1">
        <f t="shared" si="6"/>
        <v>1448.511625</v>
      </c>
      <c r="L196" s="1">
        <f t="shared" si="7"/>
        <v>141394.7521</v>
      </c>
      <c r="M196" s="1">
        <f t="shared" si="8"/>
        <v>14483775.32</v>
      </c>
      <c r="N196" s="1">
        <f t="shared" si="9"/>
        <v>14625170.08</v>
      </c>
    </row>
    <row r="197" ht="15.75" customHeight="1">
      <c r="A197" s="1">
        <v>1939.5792</v>
      </c>
      <c r="B197" s="1">
        <v>687.061</v>
      </c>
      <c r="C197" s="1">
        <v>707.842</v>
      </c>
      <c r="D197" s="1">
        <v>1891.0474</v>
      </c>
      <c r="E197" s="1">
        <f t="shared" si="1"/>
        <v>0.001455474841</v>
      </c>
      <c r="F197" s="1">
        <f t="shared" si="2"/>
        <v>0.0005288074746</v>
      </c>
      <c r="G197" s="1">
        <f t="shared" si="3"/>
        <v>4848948000</v>
      </c>
      <c r="H197" s="1">
        <f t="shared" si="4"/>
        <v>449.3361875</v>
      </c>
      <c r="I197" s="1">
        <f t="shared" si="5"/>
        <v>16163160000</v>
      </c>
      <c r="J197" s="1">
        <f t="shared" si="6"/>
        <v>1523.337166</v>
      </c>
      <c r="L197" s="1">
        <f t="shared" si="7"/>
        <v>64159.94649</v>
      </c>
      <c r="M197" s="1">
        <f t="shared" si="8"/>
        <v>15232019.89</v>
      </c>
      <c r="N197" s="1">
        <f t="shared" si="9"/>
        <v>15296179.84</v>
      </c>
    </row>
    <row r="198" ht="15.75" customHeight="1">
      <c r="A198" s="1">
        <v>1947.9908</v>
      </c>
      <c r="B198" s="1">
        <v>743.4255</v>
      </c>
      <c r="C198" s="1">
        <v>746.6924</v>
      </c>
      <c r="D198" s="1">
        <v>1936.6519</v>
      </c>
      <c r="E198" s="1">
        <f t="shared" si="1"/>
        <v>0.001345124696</v>
      </c>
      <c r="F198" s="1">
        <f t="shared" si="2"/>
        <v>0.0005163550559</v>
      </c>
      <c r="G198" s="1">
        <f t="shared" si="3"/>
        <v>4869977000</v>
      </c>
      <c r="H198" s="1">
        <f t="shared" si="4"/>
        <v>403.6089088</v>
      </c>
      <c r="I198" s="1">
        <f t="shared" si="5"/>
        <v>16233256667</v>
      </c>
      <c r="J198" s="1">
        <f t="shared" si="6"/>
        <v>1350.809378</v>
      </c>
      <c r="L198" s="1">
        <f t="shared" si="7"/>
        <v>14637.24586</v>
      </c>
      <c r="M198" s="1">
        <f t="shared" si="8"/>
        <v>13506736.15</v>
      </c>
      <c r="N198" s="1">
        <f t="shared" si="9"/>
        <v>13521373.39</v>
      </c>
    </row>
    <row r="199" ht="15.75" customHeight="1">
      <c r="A199" s="1">
        <v>1949.8604</v>
      </c>
      <c r="B199" s="1">
        <v>784.0674</v>
      </c>
      <c r="C199" s="1">
        <v>780.3324</v>
      </c>
      <c r="D199" s="1">
        <v>1948.7469</v>
      </c>
      <c r="E199" s="1">
        <f t="shared" si="1"/>
        <v>0.001275400559</v>
      </c>
      <c r="F199" s="1">
        <f t="shared" si="2"/>
        <v>0.0005131502711</v>
      </c>
      <c r="G199" s="1">
        <f t="shared" si="3"/>
        <v>4874651000</v>
      </c>
      <c r="H199" s="1">
        <f t="shared" si="4"/>
        <v>371.5704127</v>
      </c>
      <c r="I199" s="1">
        <f t="shared" si="5"/>
        <v>16248836667</v>
      </c>
      <c r="J199" s="1">
        <f t="shared" si="6"/>
        <v>1238.812215</v>
      </c>
      <c r="L199" s="1">
        <f t="shared" si="7"/>
        <v>1428.482067</v>
      </c>
      <c r="M199" s="1">
        <f t="shared" si="8"/>
        <v>12386763.22</v>
      </c>
      <c r="N199" s="1">
        <f t="shared" si="9"/>
        <v>12388191.7</v>
      </c>
    </row>
    <row r="200" ht="15.75" customHeight="1">
      <c r="A200" s="1">
        <v>1950.0</v>
      </c>
      <c r="B200" s="1">
        <v>819.6019</v>
      </c>
      <c r="C200" s="1">
        <v>810.8129</v>
      </c>
      <c r="D200" s="1">
        <v>1949.9996</v>
      </c>
      <c r="E200" s="1">
        <f t="shared" si="1"/>
        <v>0.001220104541</v>
      </c>
      <c r="F200" s="1">
        <f t="shared" si="2"/>
        <v>0.000512820618</v>
      </c>
      <c r="G200" s="1">
        <f t="shared" si="3"/>
        <v>4875000000</v>
      </c>
      <c r="H200" s="1">
        <f t="shared" si="4"/>
        <v>344.8009125</v>
      </c>
      <c r="I200" s="1">
        <f t="shared" si="5"/>
        <v>16250000000</v>
      </c>
      <c r="J200" s="1">
        <f t="shared" si="6"/>
        <v>1149.044879</v>
      </c>
      <c r="L200" s="1">
        <f t="shared" si="7"/>
        <v>0.5128206178</v>
      </c>
      <c r="M200" s="1">
        <f t="shared" si="8"/>
        <v>11489089.76</v>
      </c>
      <c r="N200" s="1">
        <f t="shared" si="9"/>
        <v>11489090.27</v>
      </c>
    </row>
    <row r="201" ht="15.75" customHeight="1">
      <c r="A201" s="1">
        <v>1950.0</v>
      </c>
      <c r="B201" s="1">
        <v>841.2987</v>
      </c>
      <c r="C201" s="1">
        <v>834.9125</v>
      </c>
      <c r="D201" s="1">
        <v>1950.0</v>
      </c>
      <c r="E201" s="1">
        <f t="shared" si="1"/>
        <v>0.00118863847</v>
      </c>
      <c r="F201" s="1">
        <f t="shared" si="2"/>
        <v>0.0005128205128</v>
      </c>
      <c r="G201" s="1">
        <f t="shared" si="3"/>
        <v>4875000000</v>
      </c>
      <c r="H201" s="1">
        <f t="shared" si="4"/>
        <v>329.4612544</v>
      </c>
      <c r="I201" s="1">
        <f t="shared" si="5"/>
        <v>16250000000</v>
      </c>
      <c r="J201" s="1">
        <f t="shared" si="6"/>
        <v>1097.912515</v>
      </c>
      <c r="L201" s="1">
        <f t="shared" si="7"/>
        <v>0</v>
      </c>
      <c r="M201" s="1">
        <f t="shared" si="8"/>
        <v>10977766.12</v>
      </c>
      <c r="N201" s="1">
        <f t="shared" si="9"/>
        <v>10977766.12</v>
      </c>
    </row>
    <row r="202" ht="15.75" customHeight="1">
      <c r="A202" s="1">
        <v>1950.0</v>
      </c>
      <c r="B202" s="1">
        <v>829.9355</v>
      </c>
      <c r="C202" s="1">
        <v>832.3071</v>
      </c>
      <c r="D202" s="1">
        <v>1950.0</v>
      </c>
      <c r="E202" s="1">
        <f t="shared" si="1"/>
        <v>0.001204912912</v>
      </c>
      <c r="F202" s="1">
        <f t="shared" si="2"/>
        <v>0.0005128205128</v>
      </c>
      <c r="G202" s="1">
        <f t="shared" si="3"/>
        <v>4875000000</v>
      </c>
      <c r="H202" s="1">
        <f t="shared" si="4"/>
        <v>337.3950446</v>
      </c>
      <c r="I202" s="1">
        <f t="shared" si="5"/>
        <v>16250000000</v>
      </c>
      <c r="J202" s="1">
        <f t="shared" si="6"/>
        <v>1124.358482</v>
      </c>
      <c r="L202" s="1">
        <f t="shared" si="7"/>
        <v>0</v>
      </c>
      <c r="M202" s="1">
        <f t="shared" si="8"/>
        <v>11242225.79</v>
      </c>
      <c r="N202" s="1">
        <f t="shared" si="9"/>
        <v>11242225.79</v>
      </c>
    </row>
    <row r="203" ht="15.75" customHeight="1">
      <c r="A203" s="1">
        <v>1950.0</v>
      </c>
      <c r="B203" s="1">
        <v>811.8564</v>
      </c>
      <c r="C203" s="1">
        <v>822.9429</v>
      </c>
      <c r="D203" s="1">
        <v>1950.0</v>
      </c>
      <c r="E203" s="1">
        <f t="shared" si="1"/>
        <v>0.001231744924</v>
      </c>
      <c r="F203" s="1">
        <f t="shared" si="2"/>
        <v>0.0005128205128</v>
      </c>
      <c r="G203" s="1">
        <f t="shared" si="3"/>
        <v>4875000000</v>
      </c>
      <c r="H203" s="1">
        <f t="shared" si="4"/>
        <v>350.4756506</v>
      </c>
      <c r="I203" s="1">
        <f t="shared" si="5"/>
        <v>16250000000</v>
      </c>
      <c r="J203" s="1">
        <f t="shared" si="6"/>
        <v>1167.960502</v>
      </c>
      <c r="L203" s="1">
        <f t="shared" si="7"/>
        <v>0</v>
      </c>
      <c r="M203" s="1">
        <f t="shared" si="8"/>
        <v>11678245.99</v>
      </c>
      <c r="N203" s="1">
        <f t="shared" si="9"/>
        <v>11678245.99</v>
      </c>
    </row>
    <row r="204" ht="15.75" customHeight="1">
      <c r="A204" s="1">
        <v>1950.0</v>
      </c>
      <c r="B204" s="1">
        <v>803.4267</v>
      </c>
      <c r="C204" s="1">
        <v>820.1775</v>
      </c>
      <c r="D204" s="1">
        <v>1950.0</v>
      </c>
      <c r="E204" s="1">
        <f t="shared" si="1"/>
        <v>0.001244668618</v>
      </c>
      <c r="F204" s="1">
        <f t="shared" si="2"/>
        <v>0.0005128205128</v>
      </c>
      <c r="G204" s="1">
        <f t="shared" si="3"/>
        <v>4875000000</v>
      </c>
      <c r="H204" s="1">
        <f t="shared" si="4"/>
        <v>356.7759511</v>
      </c>
      <c r="I204" s="1">
        <f t="shared" si="5"/>
        <v>16250000000</v>
      </c>
      <c r="J204" s="1">
        <f t="shared" si="6"/>
        <v>1188.961504</v>
      </c>
      <c r="L204" s="1">
        <f t="shared" si="7"/>
        <v>0</v>
      </c>
      <c r="M204" s="1">
        <f t="shared" si="8"/>
        <v>11888256.01</v>
      </c>
      <c r="N204" s="1">
        <f t="shared" si="9"/>
        <v>11888256.01</v>
      </c>
    </row>
    <row r="205" ht="15.75" customHeight="1">
      <c r="A205" s="1">
        <v>1950.0</v>
      </c>
      <c r="B205" s="1">
        <v>819.9832</v>
      </c>
      <c r="C205" s="1">
        <v>834.2392</v>
      </c>
      <c r="D205" s="1">
        <v>1950.0</v>
      </c>
      <c r="E205" s="1">
        <f t="shared" si="1"/>
        <v>0.001219537181</v>
      </c>
      <c r="F205" s="1">
        <f t="shared" si="2"/>
        <v>0.0005128205128</v>
      </c>
      <c r="G205" s="1">
        <f t="shared" si="3"/>
        <v>4875000000</v>
      </c>
      <c r="H205" s="1">
        <f t="shared" si="4"/>
        <v>344.5243756</v>
      </c>
      <c r="I205" s="1">
        <f t="shared" si="5"/>
        <v>16250000000</v>
      </c>
      <c r="J205" s="1">
        <f t="shared" si="6"/>
        <v>1148.122919</v>
      </c>
      <c r="L205" s="1">
        <f t="shared" si="7"/>
        <v>0</v>
      </c>
      <c r="M205" s="1">
        <f t="shared" si="8"/>
        <v>11479870.16</v>
      </c>
      <c r="N205" s="1">
        <f t="shared" si="9"/>
        <v>11479870.16</v>
      </c>
    </row>
    <row r="206" ht="15.75" customHeight="1">
      <c r="A206" s="1">
        <v>1950.0</v>
      </c>
      <c r="B206" s="1">
        <v>877.842</v>
      </c>
      <c r="C206" s="1">
        <v>902.5276</v>
      </c>
      <c r="D206" s="1">
        <v>1950.0</v>
      </c>
      <c r="E206" s="1">
        <f t="shared" si="1"/>
        <v>0.00113915716</v>
      </c>
      <c r="F206" s="1">
        <f t="shared" si="2"/>
        <v>0.0005128205128</v>
      </c>
      <c r="G206" s="1">
        <f t="shared" si="3"/>
        <v>4875000000</v>
      </c>
      <c r="H206" s="1">
        <f t="shared" si="4"/>
        <v>305.3391157</v>
      </c>
      <c r="I206" s="1">
        <f t="shared" si="5"/>
        <v>16250000000</v>
      </c>
      <c r="J206" s="1">
        <f t="shared" si="6"/>
        <v>1017.505386</v>
      </c>
      <c r="L206" s="1">
        <f t="shared" si="7"/>
        <v>0</v>
      </c>
      <c r="M206" s="1">
        <f t="shared" si="8"/>
        <v>10173694.83</v>
      </c>
      <c r="N206" s="1">
        <f t="shared" si="9"/>
        <v>10173694.83</v>
      </c>
    </row>
    <row r="207" ht="15.75" customHeight="1">
      <c r="A207" s="1">
        <v>1950.0</v>
      </c>
      <c r="B207" s="1">
        <v>973.3413</v>
      </c>
      <c r="C207" s="1">
        <v>981.9144</v>
      </c>
      <c r="D207" s="1">
        <v>1950.0</v>
      </c>
      <c r="E207" s="1">
        <f t="shared" si="1"/>
        <v>0.001027388851</v>
      </c>
      <c r="F207" s="1">
        <f t="shared" si="2"/>
        <v>0.0005128205128</v>
      </c>
      <c r="G207" s="1">
        <f t="shared" si="3"/>
        <v>4875000000</v>
      </c>
      <c r="H207" s="1">
        <f t="shared" si="4"/>
        <v>250.8520649</v>
      </c>
      <c r="I207" s="1">
        <f t="shared" si="5"/>
        <v>16250000000</v>
      </c>
      <c r="J207" s="1">
        <f t="shared" si="6"/>
        <v>835.8818831</v>
      </c>
      <c r="L207" s="1">
        <f t="shared" si="7"/>
        <v>0</v>
      </c>
      <c r="M207" s="1">
        <f t="shared" si="8"/>
        <v>8357459.801</v>
      </c>
      <c r="N207" s="1">
        <f t="shared" si="9"/>
        <v>8357459.801</v>
      </c>
    </row>
    <row r="208" ht="15.75" customHeight="1">
      <c r="A208" s="1">
        <v>1950.0</v>
      </c>
      <c r="B208" s="1">
        <v>1093.026</v>
      </c>
      <c r="C208" s="1">
        <v>1088.4886</v>
      </c>
      <c r="D208" s="1">
        <v>1950.0</v>
      </c>
      <c r="E208" s="1">
        <f t="shared" si="1"/>
        <v>0.0009148913201</v>
      </c>
      <c r="F208" s="1">
        <f t="shared" si="2"/>
        <v>0.0005128205128</v>
      </c>
      <c r="G208" s="1">
        <f t="shared" si="3"/>
        <v>4875000000</v>
      </c>
      <c r="H208" s="1">
        <f t="shared" si="4"/>
        <v>196.0095185</v>
      </c>
      <c r="I208" s="1">
        <f t="shared" si="5"/>
        <v>16250000000</v>
      </c>
      <c r="J208" s="1">
        <f t="shared" si="6"/>
        <v>653.0733951</v>
      </c>
      <c r="L208" s="1">
        <f t="shared" si="7"/>
        <v>0</v>
      </c>
      <c r="M208" s="1">
        <f t="shared" si="8"/>
        <v>6529374.921</v>
      </c>
      <c r="N208" s="1">
        <f t="shared" si="9"/>
        <v>6529374.921</v>
      </c>
    </row>
    <row r="209" ht="15.75" customHeight="1">
      <c r="A209" s="1">
        <v>1950.0</v>
      </c>
      <c r="B209" s="1">
        <v>1212.8204</v>
      </c>
      <c r="C209" s="1">
        <v>1215.4023</v>
      </c>
      <c r="D209" s="1">
        <v>1950.0</v>
      </c>
      <c r="E209" s="1">
        <f t="shared" si="1"/>
        <v>0.0008245243896</v>
      </c>
      <c r="F209" s="1">
        <f t="shared" si="2"/>
        <v>0.0005128205128</v>
      </c>
      <c r="G209" s="1">
        <f t="shared" si="3"/>
        <v>4875000000</v>
      </c>
      <c r="H209" s="1">
        <f t="shared" si="4"/>
        <v>151.9556399</v>
      </c>
      <c r="I209" s="1">
        <f t="shared" si="5"/>
        <v>16250000000</v>
      </c>
      <c r="J209" s="1">
        <f t="shared" si="6"/>
        <v>506.2271331</v>
      </c>
      <c r="L209" s="1">
        <f t="shared" si="7"/>
        <v>0</v>
      </c>
      <c r="M209" s="1">
        <f t="shared" si="8"/>
        <v>5060912.301</v>
      </c>
      <c r="N209" s="1">
        <f t="shared" si="9"/>
        <v>5060912.301</v>
      </c>
    </row>
    <row r="210" ht="15.75" customHeight="1">
      <c r="A210" s="1">
        <v>1950.0</v>
      </c>
      <c r="B210" s="1">
        <v>1292.454</v>
      </c>
      <c r="C210" s="1">
        <v>1304.9255</v>
      </c>
      <c r="D210" s="1">
        <v>1950.0</v>
      </c>
      <c r="E210" s="1">
        <f t="shared" si="1"/>
        <v>0.0007737219274</v>
      </c>
      <c r="F210" s="1">
        <f t="shared" si="2"/>
        <v>0.0005128205128</v>
      </c>
      <c r="G210" s="1">
        <f t="shared" si="3"/>
        <v>4875000000</v>
      </c>
      <c r="H210" s="1">
        <f t="shared" si="4"/>
        <v>127.1894396</v>
      </c>
      <c r="I210" s="1">
        <f t="shared" si="5"/>
        <v>16250000000</v>
      </c>
      <c r="J210" s="1">
        <f t="shared" si="6"/>
        <v>423.6731321</v>
      </c>
      <c r="L210" s="1">
        <f t="shared" si="7"/>
        <v>0</v>
      </c>
      <c r="M210" s="1">
        <f t="shared" si="8"/>
        <v>4235372.291</v>
      </c>
      <c r="N210" s="1">
        <f t="shared" si="9"/>
        <v>4235372.291</v>
      </c>
    </row>
    <row r="211" ht="15.75" customHeight="1">
      <c r="A211" s="1">
        <v>1950.0</v>
      </c>
      <c r="B211" s="1">
        <v>1297.7416</v>
      </c>
      <c r="C211" s="1">
        <v>1314.1003</v>
      </c>
      <c r="D211" s="1">
        <v>1950.0</v>
      </c>
      <c r="E211" s="1">
        <f t="shared" si="1"/>
        <v>0.0007705694261</v>
      </c>
      <c r="F211" s="1">
        <f t="shared" si="2"/>
        <v>0.0005128205128</v>
      </c>
      <c r="G211" s="1">
        <f t="shared" si="3"/>
        <v>4875000000</v>
      </c>
      <c r="H211" s="1">
        <f t="shared" si="4"/>
        <v>125.6525952</v>
      </c>
      <c r="I211" s="1">
        <f t="shared" si="5"/>
        <v>16250000000</v>
      </c>
      <c r="J211" s="1">
        <f t="shared" si="6"/>
        <v>418.5503175</v>
      </c>
      <c r="L211" s="1">
        <f t="shared" si="7"/>
        <v>0</v>
      </c>
      <c r="M211" s="1">
        <f t="shared" si="8"/>
        <v>4184144.145</v>
      </c>
      <c r="N211" s="1">
        <f t="shared" si="9"/>
        <v>4184144.145</v>
      </c>
    </row>
    <row r="212" ht="15.75" customHeight="1">
      <c r="A212" s="1">
        <v>1950.0</v>
      </c>
      <c r="B212" s="1">
        <v>1226.1686</v>
      </c>
      <c r="C212" s="1">
        <v>1237.2366</v>
      </c>
      <c r="D212" s="1">
        <v>1950.0</v>
      </c>
      <c r="E212" s="1">
        <f t="shared" si="1"/>
        <v>0.0008155485306</v>
      </c>
      <c r="F212" s="1">
        <f t="shared" si="2"/>
        <v>0.0005128205128</v>
      </c>
      <c r="G212" s="1">
        <f t="shared" si="3"/>
        <v>4875000000</v>
      </c>
      <c r="H212" s="1">
        <f t="shared" si="4"/>
        <v>147.5799087</v>
      </c>
      <c r="I212" s="1">
        <f t="shared" si="5"/>
        <v>16250000000</v>
      </c>
      <c r="J212" s="1">
        <f t="shared" si="6"/>
        <v>491.6413622</v>
      </c>
      <c r="L212" s="1">
        <f t="shared" si="7"/>
        <v>0</v>
      </c>
      <c r="M212" s="1">
        <f t="shared" si="8"/>
        <v>4915054.592</v>
      </c>
      <c r="N212" s="1">
        <f t="shared" si="9"/>
        <v>4915054.592</v>
      </c>
    </row>
    <row r="213" ht="15.75" customHeight="1">
      <c r="A213" s="1">
        <v>1950.0</v>
      </c>
      <c r="B213" s="1">
        <v>1109.4283</v>
      </c>
      <c r="C213" s="1">
        <v>1117.7523</v>
      </c>
      <c r="D213" s="1">
        <v>1950.0</v>
      </c>
      <c r="E213" s="1">
        <f t="shared" si="1"/>
        <v>0.0009013651446</v>
      </c>
      <c r="F213" s="1">
        <f t="shared" si="2"/>
        <v>0.0005128205128</v>
      </c>
      <c r="G213" s="1">
        <f t="shared" si="3"/>
        <v>4875000000</v>
      </c>
      <c r="H213" s="1">
        <f t="shared" si="4"/>
        <v>189.415508</v>
      </c>
      <c r="I213" s="1">
        <f t="shared" si="5"/>
        <v>16250000000</v>
      </c>
      <c r="J213" s="1">
        <f t="shared" si="6"/>
        <v>631.0933599</v>
      </c>
      <c r="L213" s="1">
        <f t="shared" si="7"/>
        <v>0</v>
      </c>
      <c r="M213" s="1">
        <f t="shared" si="8"/>
        <v>6309574.569</v>
      </c>
      <c r="N213" s="1">
        <f t="shared" si="9"/>
        <v>6309574.569</v>
      </c>
    </row>
    <row r="214" ht="15.75" customHeight="1">
      <c r="A214" s="1">
        <v>1950.0</v>
      </c>
      <c r="B214" s="1">
        <v>987.6544</v>
      </c>
      <c r="C214" s="1">
        <v>1008.1192</v>
      </c>
      <c r="D214" s="1">
        <v>1950.0</v>
      </c>
      <c r="E214" s="1">
        <f t="shared" si="1"/>
        <v>0.001012499919</v>
      </c>
      <c r="F214" s="1">
        <f t="shared" si="2"/>
        <v>0.0005128205128</v>
      </c>
      <c r="G214" s="1">
        <f t="shared" si="3"/>
        <v>4875000000</v>
      </c>
      <c r="H214" s="1">
        <f t="shared" si="4"/>
        <v>243.5937105</v>
      </c>
      <c r="I214" s="1">
        <f t="shared" si="5"/>
        <v>16250000000</v>
      </c>
      <c r="J214" s="1">
        <f t="shared" si="6"/>
        <v>811.6873684</v>
      </c>
      <c r="L214" s="1">
        <f t="shared" si="7"/>
        <v>0</v>
      </c>
      <c r="M214" s="1">
        <f t="shared" si="8"/>
        <v>8115514.653</v>
      </c>
      <c r="N214" s="1">
        <f t="shared" si="9"/>
        <v>8115514.653</v>
      </c>
    </row>
    <row r="215" ht="15.75" customHeight="1">
      <c r="A215" s="1">
        <v>1950.0</v>
      </c>
      <c r="B215" s="1">
        <v>888.9702</v>
      </c>
      <c r="C215" s="1">
        <v>918.1921</v>
      </c>
      <c r="D215" s="1">
        <v>1950.0</v>
      </c>
      <c r="E215" s="1">
        <f t="shared" si="1"/>
        <v>0.0011248971</v>
      </c>
      <c r="F215" s="1">
        <f t="shared" si="2"/>
        <v>0.0005128205128</v>
      </c>
      <c r="G215" s="1">
        <f t="shared" si="3"/>
        <v>4875000000</v>
      </c>
      <c r="H215" s="1">
        <f t="shared" si="4"/>
        <v>298.3873363</v>
      </c>
      <c r="I215" s="1">
        <f t="shared" si="5"/>
        <v>16250000000</v>
      </c>
      <c r="J215" s="1">
        <f t="shared" si="6"/>
        <v>994.3327876</v>
      </c>
      <c r="L215" s="1">
        <f t="shared" si="7"/>
        <v>0</v>
      </c>
      <c r="M215" s="1">
        <f t="shared" si="8"/>
        <v>9941968.845</v>
      </c>
      <c r="N215" s="1">
        <f t="shared" si="9"/>
        <v>9941968.845</v>
      </c>
    </row>
    <row r="216" ht="15.75" customHeight="1">
      <c r="A216" s="1">
        <v>1950.0</v>
      </c>
      <c r="B216" s="1">
        <v>827.2674</v>
      </c>
      <c r="C216" s="1">
        <v>857.9943</v>
      </c>
      <c r="D216" s="1">
        <v>1950.0</v>
      </c>
      <c r="E216" s="1">
        <f t="shared" si="1"/>
        <v>0.001208798993</v>
      </c>
      <c r="F216" s="1">
        <f t="shared" si="2"/>
        <v>0.0005128205128</v>
      </c>
      <c r="G216" s="1">
        <f t="shared" si="3"/>
        <v>4875000000</v>
      </c>
      <c r="H216" s="1">
        <f t="shared" si="4"/>
        <v>339.2895091</v>
      </c>
      <c r="I216" s="1">
        <f t="shared" si="5"/>
        <v>16250000000</v>
      </c>
      <c r="J216" s="1">
        <f t="shared" si="6"/>
        <v>1130.673364</v>
      </c>
      <c r="L216" s="1">
        <f t="shared" si="7"/>
        <v>0</v>
      </c>
      <c r="M216" s="1">
        <f t="shared" si="8"/>
        <v>11305374.6</v>
      </c>
      <c r="N216" s="1">
        <f t="shared" si="9"/>
        <v>11305374.6</v>
      </c>
    </row>
    <row r="217" ht="15.75" customHeight="1">
      <c r="A217" s="1">
        <v>1950.0</v>
      </c>
      <c r="B217" s="1">
        <v>806.3718</v>
      </c>
      <c r="C217" s="1">
        <v>841.0872</v>
      </c>
      <c r="D217" s="1">
        <v>1950.0</v>
      </c>
      <c r="E217" s="1">
        <f t="shared" si="1"/>
        <v>0.001240122732</v>
      </c>
      <c r="F217" s="1">
        <f t="shared" si="2"/>
        <v>0.0005128205128</v>
      </c>
      <c r="G217" s="1">
        <f t="shared" si="3"/>
        <v>4875000000</v>
      </c>
      <c r="H217" s="1">
        <f t="shared" si="4"/>
        <v>354.5598321</v>
      </c>
      <c r="I217" s="1">
        <f t="shared" si="5"/>
        <v>16250000000</v>
      </c>
      <c r="J217" s="1">
        <f t="shared" si="6"/>
        <v>1181.57444</v>
      </c>
      <c r="L217" s="1">
        <f t="shared" si="7"/>
        <v>0</v>
      </c>
      <c r="M217" s="1">
        <f t="shared" si="8"/>
        <v>11814385.37</v>
      </c>
      <c r="N217" s="1">
        <f t="shared" si="9"/>
        <v>11814385.37</v>
      </c>
    </row>
    <row r="218" ht="15.75" customHeight="1">
      <c r="A218" s="1">
        <v>1950.0</v>
      </c>
      <c r="B218" s="1">
        <v>824.5303</v>
      </c>
      <c r="C218" s="1">
        <v>864.1273</v>
      </c>
      <c r="D218" s="1">
        <v>1950.0</v>
      </c>
      <c r="E218" s="1">
        <f t="shared" si="1"/>
        <v>0.001212811706</v>
      </c>
      <c r="F218" s="1">
        <f t="shared" si="2"/>
        <v>0.0005128205128</v>
      </c>
      <c r="G218" s="1">
        <f t="shared" si="3"/>
        <v>4875000000</v>
      </c>
      <c r="H218" s="1">
        <f t="shared" si="4"/>
        <v>341.2457068</v>
      </c>
      <c r="I218" s="1">
        <f t="shared" si="5"/>
        <v>16250000000</v>
      </c>
      <c r="J218" s="1">
        <f t="shared" si="6"/>
        <v>1137.194023</v>
      </c>
      <c r="L218" s="1">
        <f t="shared" si="7"/>
        <v>0</v>
      </c>
      <c r="M218" s="1">
        <f t="shared" si="8"/>
        <v>11370581.2</v>
      </c>
      <c r="N218" s="1">
        <f t="shared" si="9"/>
        <v>11370581.2</v>
      </c>
    </row>
    <row r="219" ht="15.75" customHeight="1">
      <c r="A219" s="1">
        <v>1950.0</v>
      </c>
      <c r="B219" s="1">
        <v>873.3846</v>
      </c>
      <c r="C219" s="1">
        <v>903.7708</v>
      </c>
      <c r="D219" s="1">
        <v>1950.0</v>
      </c>
      <c r="E219" s="1">
        <f t="shared" si="1"/>
        <v>0.001144970956</v>
      </c>
      <c r="F219" s="1">
        <f t="shared" si="2"/>
        <v>0.0005128205128</v>
      </c>
      <c r="G219" s="1">
        <f t="shared" si="3"/>
        <v>4875000000</v>
      </c>
      <c r="H219" s="1">
        <f t="shared" si="4"/>
        <v>308.1733408</v>
      </c>
      <c r="I219" s="1">
        <f t="shared" si="5"/>
        <v>16250000000</v>
      </c>
      <c r="J219" s="1">
        <f t="shared" si="6"/>
        <v>1026.952803</v>
      </c>
      <c r="L219" s="1">
        <f t="shared" si="7"/>
        <v>0</v>
      </c>
      <c r="M219" s="1">
        <f t="shared" si="8"/>
        <v>10268169</v>
      </c>
      <c r="N219" s="1">
        <f t="shared" si="9"/>
        <v>10268169</v>
      </c>
    </row>
    <row r="220" ht="15.75" customHeight="1">
      <c r="A220" s="1">
        <v>1950.0</v>
      </c>
      <c r="B220" s="1">
        <v>934.9019</v>
      </c>
      <c r="C220" s="1">
        <v>954.3773</v>
      </c>
      <c r="D220" s="1">
        <v>1950.0</v>
      </c>
      <c r="E220" s="1">
        <f t="shared" si="1"/>
        <v>0.001069630942</v>
      </c>
      <c r="F220" s="1">
        <f t="shared" si="2"/>
        <v>0.0005128205128</v>
      </c>
      <c r="G220" s="1">
        <f t="shared" si="3"/>
        <v>4875000000</v>
      </c>
      <c r="H220" s="1">
        <f t="shared" si="4"/>
        <v>271.4450842</v>
      </c>
      <c r="I220" s="1">
        <f t="shared" si="5"/>
        <v>16250000000</v>
      </c>
      <c r="J220" s="1">
        <f t="shared" si="6"/>
        <v>904.5252808</v>
      </c>
      <c r="L220" s="1">
        <f t="shared" si="7"/>
        <v>0</v>
      </c>
      <c r="M220" s="1">
        <f t="shared" si="8"/>
        <v>9043893.778</v>
      </c>
      <c r="N220" s="1">
        <f t="shared" si="9"/>
        <v>9043893.778</v>
      </c>
    </row>
    <row r="221" ht="15.75" customHeight="1">
      <c r="A221" s="1">
        <v>1950.0</v>
      </c>
      <c r="B221" s="1">
        <v>981.8483</v>
      </c>
      <c r="C221" s="1">
        <v>996.5032</v>
      </c>
      <c r="D221" s="1">
        <v>1950.0</v>
      </c>
      <c r="E221" s="1">
        <f t="shared" si="1"/>
        <v>0.001018487275</v>
      </c>
      <c r="F221" s="1">
        <f t="shared" si="2"/>
        <v>0.0005128205128</v>
      </c>
      <c r="G221" s="1">
        <f t="shared" si="3"/>
        <v>4875000000</v>
      </c>
      <c r="H221" s="1">
        <f t="shared" si="4"/>
        <v>246.5125468</v>
      </c>
      <c r="I221" s="1">
        <f t="shared" si="5"/>
        <v>16250000000</v>
      </c>
      <c r="J221" s="1">
        <f t="shared" si="6"/>
        <v>821.4168227</v>
      </c>
      <c r="L221" s="1">
        <f t="shared" si="7"/>
        <v>0</v>
      </c>
      <c r="M221" s="1">
        <f t="shared" si="8"/>
        <v>8212809.196</v>
      </c>
      <c r="N221" s="1">
        <f t="shared" si="9"/>
        <v>8212809.196</v>
      </c>
    </row>
    <row r="222" ht="15.75" customHeight="1">
      <c r="A222" s="1">
        <v>1950.0</v>
      </c>
      <c r="B222" s="1">
        <v>989.8583</v>
      </c>
      <c r="C222" s="1">
        <v>994.1244</v>
      </c>
      <c r="D222" s="1">
        <v>1950.0</v>
      </c>
      <c r="E222" s="1">
        <f t="shared" si="1"/>
        <v>0.001010245608</v>
      </c>
      <c r="F222" s="1">
        <f t="shared" si="2"/>
        <v>0.0005128205128</v>
      </c>
      <c r="G222" s="1">
        <f t="shared" si="3"/>
        <v>4875000000</v>
      </c>
      <c r="H222" s="1">
        <f t="shared" si="4"/>
        <v>242.4947338</v>
      </c>
      <c r="I222" s="1">
        <f t="shared" si="5"/>
        <v>16250000000</v>
      </c>
      <c r="J222" s="1">
        <f t="shared" si="6"/>
        <v>808.0241128</v>
      </c>
      <c r="L222" s="1">
        <f t="shared" si="7"/>
        <v>0</v>
      </c>
      <c r="M222" s="1">
        <f t="shared" si="8"/>
        <v>8078882.098</v>
      </c>
      <c r="N222" s="1">
        <f t="shared" si="9"/>
        <v>8078882.098</v>
      </c>
    </row>
    <row r="223" ht="15.75" customHeight="1">
      <c r="A223" s="1">
        <v>1950.0</v>
      </c>
      <c r="B223" s="1">
        <v>956.2106</v>
      </c>
      <c r="C223" s="1">
        <v>957.9568</v>
      </c>
      <c r="D223" s="1">
        <v>1950.0</v>
      </c>
      <c r="E223" s="1">
        <f t="shared" si="1"/>
        <v>0.001045794723</v>
      </c>
      <c r="F223" s="1">
        <f t="shared" si="2"/>
        <v>0.0005128205128</v>
      </c>
      <c r="G223" s="1">
        <f t="shared" si="3"/>
        <v>4875000000</v>
      </c>
      <c r="H223" s="1">
        <f t="shared" si="4"/>
        <v>259.8249277</v>
      </c>
      <c r="I223" s="1">
        <f t="shared" si="5"/>
        <v>16250000000</v>
      </c>
      <c r="J223" s="1">
        <f t="shared" si="6"/>
        <v>865.7914256</v>
      </c>
      <c r="L223" s="1">
        <f t="shared" si="7"/>
        <v>0</v>
      </c>
      <c r="M223" s="1">
        <f t="shared" si="8"/>
        <v>8656555.226</v>
      </c>
      <c r="N223" s="1">
        <f t="shared" si="9"/>
        <v>8656555.226</v>
      </c>
    </row>
    <row r="224" ht="15.75" customHeight="1">
      <c r="A224" s="1">
        <v>1950.0</v>
      </c>
      <c r="B224" s="1">
        <v>899.3591</v>
      </c>
      <c r="C224" s="1">
        <v>906.6197</v>
      </c>
      <c r="D224" s="1">
        <v>1950.0</v>
      </c>
      <c r="E224" s="1">
        <f t="shared" si="1"/>
        <v>0.00111190291</v>
      </c>
      <c r="F224" s="1">
        <f t="shared" si="2"/>
        <v>0.0005128205128</v>
      </c>
      <c r="G224" s="1">
        <f t="shared" si="3"/>
        <v>4875000000</v>
      </c>
      <c r="H224" s="1">
        <f t="shared" si="4"/>
        <v>292.0526684</v>
      </c>
      <c r="I224" s="1">
        <f t="shared" si="5"/>
        <v>16250000000</v>
      </c>
      <c r="J224" s="1">
        <f t="shared" si="6"/>
        <v>973.217228</v>
      </c>
      <c r="L224" s="1">
        <f t="shared" si="7"/>
        <v>0</v>
      </c>
      <c r="M224" s="1">
        <f t="shared" si="8"/>
        <v>9730813.25</v>
      </c>
      <c r="N224" s="1">
        <f t="shared" si="9"/>
        <v>9730813.25</v>
      </c>
    </row>
    <row r="225" ht="15.75" customHeight="1">
      <c r="A225" s="1">
        <v>1950.0</v>
      </c>
      <c r="B225" s="1">
        <v>844.9537</v>
      </c>
      <c r="C225" s="1">
        <v>861.9199</v>
      </c>
      <c r="D225" s="1">
        <v>1950.0</v>
      </c>
      <c r="E225" s="1">
        <f t="shared" si="1"/>
        <v>0.0011834968</v>
      </c>
      <c r="F225" s="1">
        <f t="shared" si="2"/>
        <v>0.0005128205128</v>
      </c>
      <c r="G225" s="1">
        <f t="shared" si="3"/>
        <v>4875000000</v>
      </c>
      <c r="H225" s="1">
        <f t="shared" si="4"/>
        <v>326.9546899</v>
      </c>
      <c r="I225" s="1">
        <f t="shared" si="5"/>
        <v>16250000000</v>
      </c>
      <c r="J225" s="1">
        <f t="shared" si="6"/>
        <v>1089.5573</v>
      </c>
      <c r="L225" s="1">
        <f t="shared" si="7"/>
        <v>0</v>
      </c>
      <c r="M225" s="1">
        <f t="shared" si="8"/>
        <v>10894213.97</v>
      </c>
      <c r="N225" s="1">
        <f t="shared" si="9"/>
        <v>10894213.97</v>
      </c>
    </row>
    <row r="226" ht="15.75" customHeight="1">
      <c r="A226" s="1">
        <v>1950.0</v>
      </c>
      <c r="B226" s="1">
        <v>811.7791</v>
      </c>
      <c r="C226" s="1">
        <v>834.6521</v>
      </c>
      <c r="D226" s="1">
        <v>1950.0</v>
      </c>
      <c r="E226" s="1">
        <f t="shared" si="1"/>
        <v>0.001231862215</v>
      </c>
      <c r="F226" s="1">
        <f t="shared" si="2"/>
        <v>0.0005128205128</v>
      </c>
      <c r="G226" s="1">
        <f t="shared" si="3"/>
        <v>4875000000</v>
      </c>
      <c r="H226" s="1">
        <f t="shared" si="4"/>
        <v>350.5328297</v>
      </c>
      <c r="I226" s="1">
        <f t="shared" si="5"/>
        <v>16250000000</v>
      </c>
      <c r="J226" s="1">
        <f t="shared" si="6"/>
        <v>1168.151099</v>
      </c>
      <c r="L226" s="1">
        <f t="shared" si="7"/>
        <v>0</v>
      </c>
      <c r="M226" s="1">
        <f t="shared" si="8"/>
        <v>11680151.96</v>
      </c>
      <c r="N226" s="1">
        <f t="shared" si="9"/>
        <v>11680151.96</v>
      </c>
    </row>
    <row r="227" ht="15.75" customHeight="1">
      <c r="A227" s="1">
        <v>1950.0</v>
      </c>
      <c r="B227" s="1">
        <v>802.9665</v>
      </c>
      <c r="C227" s="1">
        <v>826.7502</v>
      </c>
      <c r="D227" s="1">
        <v>1950.0</v>
      </c>
      <c r="E227" s="1">
        <f t="shared" si="1"/>
        <v>0.001245381968</v>
      </c>
      <c r="F227" s="1">
        <f t="shared" si="2"/>
        <v>0.0005128205128</v>
      </c>
      <c r="G227" s="1">
        <f t="shared" si="3"/>
        <v>4875000000</v>
      </c>
      <c r="H227" s="1">
        <f t="shared" si="4"/>
        <v>357.1237094</v>
      </c>
      <c r="I227" s="1">
        <f t="shared" si="5"/>
        <v>16250000000</v>
      </c>
      <c r="J227" s="1">
        <f t="shared" si="6"/>
        <v>1190.120698</v>
      </c>
      <c r="L227" s="1">
        <f t="shared" si="7"/>
        <v>0</v>
      </c>
      <c r="M227" s="1">
        <f t="shared" si="8"/>
        <v>11899847.95</v>
      </c>
      <c r="N227" s="1">
        <f t="shared" si="9"/>
        <v>11899847.95</v>
      </c>
    </row>
    <row r="228" ht="15.75" customHeight="1">
      <c r="A228" s="1">
        <v>1950.0</v>
      </c>
      <c r="B228" s="1">
        <v>811.4334</v>
      </c>
      <c r="C228" s="1">
        <v>824.2689</v>
      </c>
      <c r="D228" s="1">
        <v>1950.0</v>
      </c>
      <c r="E228" s="1">
        <f t="shared" si="1"/>
        <v>0.001232387033</v>
      </c>
      <c r="F228" s="1">
        <f t="shared" si="2"/>
        <v>0.0005128205128</v>
      </c>
      <c r="G228" s="1">
        <f t="shared" si="3"/>
        <v>4875000000</v>
      </c>
      <c r="H228" s="1">
        <f t="shared" si="4"/>
        <v>350.7886784</v>
      </c>
      <c r="I228" s="1">
        <f t="shared" si="5"/>
        <v>16250000000</v>
      </c>
      <c r="J228" s="1">
        <f t="shared" si="6"/>
        <v>1169.003928</v>
      </c>
      <c r="L228" s="1">
        <f t="shared" si="7"/>
        <v>0</v>
      </c>
      <c r="M228" s="1">
        <f t="shared" si="8"/>
        <v>11688680.25</v>
      </c>
      <c r="N228" s="1">
        <f t="shared" si="9"/>
        <v>11688680.25</v>
      </c>
    </row>
    <row r="229" ht="15.75" customHeight="1">
      <c r="A229" s="1">
        <v>1950.0</v>
      </c>
      <c r="B229" s="1">
        <v>824.0392</v>
      </c>
      <c r="C229" s="1">
        <v>825.8643</v>
      </c>
      <c r="D229" s="1">
        <v>1950.0</v>
      </c>
      <c r="E229" s="1">
        <f t="shared" si="1"/>
        <v>0.001213534502</v>
      </c>
      <c r="F229" s="1">
        <f t="shared" si="2"/>
        <v>0.0005128205128</v>
      </c>
      <c r="G229" s="1">
        <f t="shared" si="3"/>
        <v>4875000000</v>
      </c>
      <c r="H229" s="1">
        <f t="shared" si="4"/>
        <v>341.5980696</v>
      </c>
      <c r="I229" s="1">
        <f t="shared" si="5"/>
        <v>16250000000</v>
      </c>
      <c r="J229" s="1">
        <f t="shared" si="6"/>
        <v>1138.368565</v>
      </c>
      <c r="L229" s="1">
        <f t="shared" si="7"/>
        <v>0</v>
      </c>
      <c r="M229" s="1">
        <f t="shared" si="8"/>
        <v>11382326.62</v>
      </c>
      <c r="N229" s="1">
        <f t="shared" si="9"/>
        <v>11382326.62</v>
      </c>
    </row>
    <row r="230" ht="15.75" customHeight="1">
      <c r="A230" s="1">
        <v>1950.0</v>
      </c>
      <c r="B230" s="1">
        <v>826.1064</v>
      </c>
      <c r="C230" s="1">
        <v>812.6239</v>
      </c>
      <c r="D230" s="1">
        <v>1950.0</v>
      </c>
      <c r="E230" s="1">
        <f t="shared" si="1"/>
        <v>0.001210497824</v>
      </c>
      <c r="F230" s="1">
        <f t="shared" si="2"/>
        <v>0.0005128205128</v>
      </c>
      <c r="G230" s="1">
        <f t="shared" si="3"/>
        <v>4875000000</v>
      </c>
      <c r="H230" s="1">
        <f t="shared" si="4"/>
        <v>340.1176894</v>
      </c>
      <c r="I230" s="1">
        <f t="shared" si="5"/>
        <v>16250000000</v>
      </c>
      <c r="J230" s="1">
        <f t="shared" si="6"/>
        <v>1133.433965</v>
      </c>
      <c r="L230" s="1">
        <f t="shared" si="7"/>
        <v>0</v>
      </c>
      <c r="M230" s="1">
        <f t="shared" si="8"/>
        <v>11332980.62</v>
      </c>
      <c r="N230" s="1">
        <f t="shared" si="9"/>
        <v>11332980.62</v>
      </c>
    </row>
    <row r="231" ht="15.75" customHeight="1">
      <c r="A231" s="1">
        <v>1950.0</v>
      </c>
      <c r="B231" s="1">
        <v>811.8031</v>
      </c>
      <c r="C231" s="1">
        <v>802.0508</v>
      </c>
      <c r="D231" s="1">
        <v>1950.0</v>
      </c>
      <c r="E231" s="1">
        <f t="shared" si="1"/>
        <v>0.001231825796</v>
      </c>
      <c r="F231" s="1">
        <f t="shared" si="2"/>
        <v>0.0005128205128</v>
      </c>
      <c r="G231" s="1">
        <f t="shared" si="3"/>
        <v>4875000000</v>
      </c>
      <c r="H231" s="1">
        <f t="shared" si="4"/>
        <v>350.5150756</v>
      </c>
      <c r="I231" s="1">
        <f t="shared" si="5"/>
        <v>16250000000</v>
      </c>
      <c r="J231" s="1">
        <f t="shared" si="6"/>
        <v>1168.091919</v>
      </c>
      <c r="L231" s="1">
        <f t="shared" si="7"/>
        <v>0</v>
      </c>
      <c r="M231" s="1">
        <f t="shared" si="8"/>
        <v>11679560.16</v>
      </c>
      <c r="N231" s="1">
        <f t="shared" si="9"/>
        <v>11679560.16</v>
      </c>
    </row>
    <row r="232" ht="15.75" customHeight="1">
      <c r="A232" s="1">
        <v>1950.0</v>
      </c>
      <c r="B232" s="1">
        <v>788.976</v>
      </c>
      <c r="C232" s="1">
        <v>790.5266</v>
      </c>
      <c r="D232" s="1">
        <v>1950.0</v>
      </c>
      <c r="E232" s="1">
        <f t="shared" si="1"/>
        <v>0.001267465677</v>
      </c>
      <c r="F232" s="1">
        <f t="shared" si="2"/>
        <v>0.0005128205128</v>
      </c>
      <c r="G232" s="1">
        <f t="shared" si="3"/>
        <v>4875000000</v>
      </c>
      <c r="H232" s="1">
        <f t="shared" si="4"/>
        <v>367.8895176</v>
      </c>
      <c r="I232" s="1">
        <f t="shared" si="5"/>
        <v>16250000000</v>
      </c>
      <c r="J232" s="1">
        <f t="shared" si="6"/>
        <v>1226.006725</v>
      </c>
      <c r="L232" s="1">
        <f t="shared" si="7"/>
        <v>0</v>
      </c>
      <c r="M232" s="1">
        <f t="shared" si="8"/>
        <v>12258708.22</v>
      </c>
      <c r="N232" s="1">
        <f t="shared" si="9"/>
        <v>12258708.22</v>
      </c>
    </row>
    <row r="233" ht="15.75" customHeight="1">
      <c r="A233" s="1">
        <v>1950.0</v>
      </c>
      <c r="B233" s="1">
        <v>774.0027</v>
      </c>
      <c r="C233" s="1">
        <v>777.4498</v>
      </c>
      <c r="D233" s="1">
        <v>1950.0</v>
      </c>
      <c r="E233" s="1">
        <f t="shared" si="1"/>
        <v>0.001291985157</v>
      </c>
      <c r="F233" s="1">
        <f t="shared" si="2"/>
        <v>0.0005128205128</v>
      </c>
      <c r="G233" s="1">
        <f t="shared" si="3"/>
        <v>4875000000</v>
      </c>
      <c r="H233" s="1">
        <f t="shared" si="4"/>
        <v>379.8427641</v>
      </c>
      <c r="I233" s="1">
        <f t="shared" si="5"/>
        <v>16250000000</v>
      </c>
      <c r="J233" s="1">
        <f t="shared" si="6"/>
        <v>1265.85088</v>
      </c>
      <c r="L233" s="1">
        <f t="shared" si="7"/>
        <v>0</v>
      </c>
      <c r="M233" s="1">
        <f t="shared" si="8"/>
        <v>12657149.77</v>
      </c>
      <c r="N233" s="1">
        <f t="shared" si="9"/>
        <v>12657149.77</v>
      </c>
    </row>
    <row r="234" ht="15.75" customHeight="1">
      <c r="A234" s="1">
        <v>1941.0059</v>
      </c>
      <c r="B234" s="1">
        <v>782.7959</v>
      </c>
      <c r="C234" s="1">
        <v>793.3177</v>
      </c>
      <c r="D234" s="1">
        <v>1950.0</v>
      </c>
      <c r="E234" s="1">
        <f t="shared" si="1"/>
        <v>0.001277472199</v>
      </c>
      <c r="F234" s="1">
        <f t="shared" si="2"/>
        <v>0.0005128205128</v>
      </c>
      <c r="G234" s="1">
        <f t="shared" si="3"/>
        <v>4852514750</v>
      </c>
      <c r="H234" s="1">
        <f t="shared" si="4"/>
        <v>371.0483587</v>
      </c>
      <c r="I234" s="1">
        <f t="shared" si="5"/>
        <v>16175049167</v>
      </c>
      <c r="J234" s="1">
        <f t="shared" si="6"/>
        <v>1236.537541</v>
      </c>
      <c r="L234" s="1">
        <f t="shared" si="7"/>
        <v>-11530.89744</v>
      </c>
      <c r="M234" s="1">
        <f t="shared" si="8"/>
        <v>12364022.65</v>
      </c>
      <c r="N234" s="1">
        <f t="shared" si="9"/>
        <v>12352491.75</v>
      </c>
    </row>
    <row r="235" ht="15.75" customHeight="1">
      <c r="A235" s="1">
        <v>1901.0562</v>
      </c>
      <c r="B235" s="1">
        <v>827.4796</v>
      </c>
      <c r="C235" s="1">
        <v>844.2873</v>
      </c>
      <c r="D235" s="1">
        <v>1950.0</v>
      </c>
      <c r="E235" s="1">
        <f t="shared" si="1"/>
        <v>0.001208489007</v>
      </c>
      <c r="F235" s="1">
        <f t="shared" si="2"/>
        <v>0.0005128205128</v>
      </c>
      <c r="G235" s="1">
        <f t="shared" si="3"/>
        <v>4752640500</v>
      </c>
      <c r="H235" s="1">
        <f t="shared" si="4"/>
        <v>330.6262259</v>
      </c>
      <c r="I235" s="1">
        <f t="shared" si="5"/>
        <v>15842135000</v>
      </c>
      <c r="J235" s="1">
        <f t="shared" si="6"/>
        <v>1101.803074</v>
      </c>
      <c r="L235" s="1">
        <f t="shared" si="7"/>
        <v>-62748.46154</v>
      </c>
      <c r="M235" s="1">
        <f t="shared" si="8"/>
        <v>11016705.82</v>
      </c>
      <c r="N235" s="1">
        <f t="shared" si="9"/>
        <v>10953957.36</v>
      </c>
    </row>
    <row r="236" ht="15.75" customHeight="1">
      <c r="A236" s="1">
        <v>1854.1504</v>
      </c>
      <c r="B236" s="1">
        <v>916.5576</v>
      </c>
      <c r="C236" s="1">
        <v>933.8731</v>
      </c>
      <c r="D236" s="1">
        <v>1950.0</v>
      </c>
      <c r="E236" s="1">
        <f t="shared" si="1"/>
        <v>0.001091038905</v>
      </c>
      <c r="F236" s="1">
        <f t="shared" si="2"/>
        <v>0.0005128205128</v>
      </c>
      <c r="G236" s="1">
        <f t="shared" si="3"/>
        <v>4635376000</v>
      </c>
      <c r="H236" s="1">
        <f t="shared" si="4"/>
        <v>268.0259656</v>
      </c>
      <c r="I236" s="1">
        <f t="shared" si="5"/>
        <v>15451253333</v>
      </c>
      <c r="J236" s="1">
        <f t="shared" si="6"/>
        <v>893.1425553</v>
      </c>
      <c r="L236" s="1">
        <f t="shared" si="7"/>
        <v>-122884.1026</v>
      </c>
      <c r="M236" s="1">
        <f t="shared" si="8"/>
        <v>8930133.324</v>
      </c>
      <c r="N236" s="1">
        <f t="shared" si="9"/>
        <v>8807249.222</v>
      </c>
    </row>
    <row r="237" ht="15.75" customHeight="1">
      <c r="A237" s="1">
        <v>1861.4274</v>
      </c>
      <c r="B237" s="1">
        <v>1052.5345</v>
      </c>
      <c r="C237" s="1">
        <v>1036.541</v>
      </c>
      <c r="D237" s="1">
        <v>1950.0</v>
      </c>
      <c r="E237" s="1">
        <f t="shared" si="1"/>
        <v>0.0009500876218</v>
      </c>
      <c r="F237" s="1">
        <f t="shared" si="2"/>
        <v>0.0005128205128</v>
      </c>
      <c r="G237" s="1">
        <f t="shared" si="3"/>
        <v>4653568500</v>
      </c>
      <c r="H237" s="1">
        <f t="shared" si="4"/>
        <v>203.4852445</v>
      </c>
      <c r="I237" s="1">
        <f t="shared" si="5"/>
        <v>15511895000</v>
      </c>
      <c r="J237" s="1">
        <f t="shared" si="6"/>
        <v>678.0057296</v>
      </c>
      <c r="L237" s="1">
        <f t="shared" si="7"/>
        <v>-113554.6154</v>
      </c>
      <c r="M237" s="1">
        <f t="shared" si="8"/>
        <v>6778759.995</v>
      </c>
      <c r="N237" s="1">
        <f t="shared" si="9"/>
        <v>6665205.38</v>
      </c>
    </row>
    <row r="238" ht="15.75" customHeight="1">
      <c r="A238" s="1">
        <v>1860.3354</v>
      </c>
      <c r="B238" s="1">
        <v>1234.3035</v>
      </c>
      <c r="C238" s="1">
        <v>1183.0652</v>
      </c>
      <c r="D238" s="1">
        <v>1950.0</v>
      </c>
      <c r="E238" s="1">
        <f t="shared" si="1"/>
        <v>0.0008101735108</v>
      </c>
      <c r="F238" s="1">
        <f t="shared" si="2"/>
        <v>0.0005128205128</v>
      </c>
      <c r="G238" s="1">
        <f t="shared" si="3"/>
        <v>4650838500</v>
      </c>
      <c r="H238" s="1">
        <f t="shared" si="4"/>
        <v>138.2940771</v>
      </c>
      <c r="I238" s="1">
        <f t="shared" si="5"/>
        <v>15502795000</v>
      </c>
      <c r="J238" s="1">
        <f t="shared" si="6"/>
        <v>460.7020018</v>
      </c>
      <c r="L238" s="1">
        <f t="shared" si="7"/>
        <v>-114954.6154</v>
      </c>
      <c r="M238" s="1">
        <f t="shared" si="8"/>
        <v>4605723.478</v>
      </c>
      <c r="N238" s="1">
        <f t="shared" si="9"/>
        <v>4490768.863</v>
      </c>
    </row>
    <row r="239" ht="15.75" customHeight="1">
      <c r="A239" s="1">
        <v>1848.8483</v>
      </c>
      <c r="B239" s="1">
        <v>1451.7433</v>
      </c>
      <c r="C239" s="1">
        <v>1378.8154</v>
      </c>
      <c r="D239" s="1">
        <v>1950.0</v>
      </c>
      <c r="E239" s="1">
        <f t="shared" si="1"/>
        <v>0.0006888270123</v>
      </c>
      <c r="F239" s="1">
        <f t="shared" si="2"/>
        <v>0.0005128205128</v>
      </c>
      <c r="G239" s="1">
        <f t="shared" si="3"/>
        <v>4622120750</v>
      </c>
      <c r="H239" s="1">
        <f t="shared" si="4"/>
        <v>81.35232935</v>
      </c>
      <c r="I239" s="1">
        <f t="shared" si="5"/>
        <v>15407069167</v>
      </c>
      <c r="J239" s="1">
        <f t="shared" si="6"/>
        <v>270.897894</v>
      </c>
      <c r="L239" s="1">
        <f t="shared" si="7"/>
        <v>-129681.6667</v>
      </c>
      <c r="M239" s="1">
        <f t="shared" si="8"/>
        <v>2707690.406</v>
      </c>
      <c r="N239" s="1">
        <f t="shared" si="9"/>
        <v>2578008.74</v>
      </c>
    </row>
    <row r="240" ht="15.75" customHeight="1">
      <c r="A240" s="1">
        <v>1866.4723</v>
      </c>
      <c r="B240" s="1">
        <v>1688.5427</v>
      </c>
      <c r="C240" s="1">
        <v>1580.093</v>
      </c>
      <c r="D240" s="1">
        <v>1950.0</v>
      </c>
      <c r="E240" s="1">
        <f t="shared" si="1"/>
        <v>0.0005922266579</v>
      </c>
      <c r="F240" s="1">
        <f t="shared" si="2"/>
        <v>0.0005128205128</v>
      </c>
      <c r="G240" s="1">
        <f t="shared" si="3"/>
        <v>4666180750</v>
      </c>
      <c r="H240" s="1">
        <f t="shared" si="4"/>
        <v>37.05234258</v>
      </c>
      <c r="I240" s="1">
        <f t="shared" si="5"/>
        <v>15553935833</v>
      </c>
      <c r="J240" s="1">
        <f t="shared" si="6"/>
        <v>123.2286354</v>
      </c>
      <c r="L240" s="1">
        <f t="shared" si="7"/>
        <v>-107086.7949</v>
      </c>
      <c r="M240" s="1">
        <f t="shared" si="8"/>
        <v>1230985.537</v>
      </c>
      <c r="N240" s="1">
        <f t="shared" si="9"/>
        <v>1123898.742</v>
      </c>
    </row>
    <row r="241" ht="15.75" customHeight="1">
      <c r="A241" s="1">
        <v>1918.2454</v>
      </c>
      <c r="B241" s="1">
        <v>1873.312</v>
      </c>
      <c r="C241" s="1">
        <v>1719.7628</v>
      </c>
      <c r="D241" s="1">
        <v>1950.0</v>
      </c>
      <c r="E241" s="1">
        <f t="shared" si="1"/>
        <v>0.0005338139082</v>
      </c>
      <c r="F241" s="1">
        <f t="shared" si="2"/>
        <v>0.0005128205128</v>
      </c>
      <c r="G241" s="1">
        <f t="shared" si="3"/>
        <v>4795613500</v>
      </c>
      <c r="H241" s="1">
        <f t="shared" si="4"/>
        <v>10.06762103</v>
      </c>
      <c r="I241" s="1">
        <f t="shared" si="5"/>
        <v>15985378333</v>
      </c>
      <c r="J241" s="1">
        <f t="shared" si="6"/>
        <v>33.27181972</v>
      </c>
      <c r="L241" s="1">
        <f t="shared" si="7"/>
        <v>-40711.02564</v>
      </c>
      <c r="M241" s="1">
        <f t="shared" si="8"/>
        <v>331381.2979</v>
      </c>
      <c r="N241" s="1">
        <f t="shared" si="9"/>
        <v>290670.2723</v>
      </c>
    </row>
    <row r="242" ht="15.75" customHeight="1">
      <c r="A242" s="1">
        <v>1869.0966</v>
      </c>
      <c r="B242" s="1">
        <v>1941.2494</v>
      </c>
      <c r="C242" s="1">
        <v>1705.0183</v>
      </c>
      <c r="D242" s="1">
        <v>1929.9084</v>
      </c>
      <c r="E242" s="1">
        <f t="shared" si="1"/>
        <v>0.0005151321618</v>
      </c>
      <c r="F242" s="1">
        <f t="shared" si="2"/>
        <v>0.0005181593075</v>
      </c>
      <c r="G242" s="1">
        <f t="shared" si="3"/>
        <v>4672741500</v>
      </c>
      <c r="H242" s="1">
        <f t="shared" si="4"/>
        <v>1.414506918</v>
      </c>
      <c r="I242" s="1">
        <f t="shared" si="5"/>
        <v>15575805000</v>
      </c>
      <c r="J242" s="1">
        <f t="shared" si="6"/>
        <v>3.321013631</v>
      </c>
      <c r="L242" s="1">
        <f t="shared" si="7"/>
        <v>-78775.50043</v>
      </c>
      <c r="M242" s="1">
        <f t="shared" si="8"/>
        <v>31907.49074</v>
      </c>
      <c r="N242" s="1">
        <f t="shared" si="9"/>
        <v>-46868.0097</v>
      </c>
    </row>
    <row r="243" ht="15.75" customHeight="1">
      <c r="A243" s="1">
        <v>1759.0349</v>
      </c>
      <c r="B243" s="1">
        <v>1949.9969</v>
      </c>
      <c r="C243" s="1">
        <v>1618.0637</v>
      </c>
      <c r="D243" s="1">
        <v>1861.0276</v>
      </c>
      <c r="E243" s="1">
        <f t="shared" si="1"/>
        <v>0.0005128213281</v>
      </c>
      <c r="F243" s="1">
        <f t="shared" si="2"/>
        <v>0.0005373375441</v>
      </c>
      <c r="G243" s="1">
        <f t="shared" si="3"/>
        <v>4397587250</v>
      </c>
      <c r="H243" s="1">
        <f t="shared" si="4"/>
        <v>10.78121988</v>
      </c>
      <c r="I243" s="1">
        <f t="shared" si="5"/>
        <v>14658624167</v>
      </c>
      <c r="J243" s="1">
        <f t="shared" si="6"/>
        <v>-0.2619084599</v>
      </c>
      <c r="L243" s="1">
        <f t="shared" si="7"/>
        <v>-137011.2673</v>
      </c>
      <c r="M243" s="1">
        <f t="shared" si="8"/>
        <v>-3845.023921</v>
      </c>
      <c r="N243" s="1">
        <f t="shared" si="9"/>
        <v>-140856.2912</v>
      </c>
    </row>
    <row r="244" ht="15.75" customHeight="1">
      <c r="A244" s="1">
        <v>1584.4297</v>
      </c>
      <c r="B244" s="1">
        <v>1944.8667</v>
      </c>
      <c r="C244" s="1">
        <v>1425.3402</v>
      </c>
      <c r="D244" s="1">
        <v>1741.3652</v>
      </c>
      <c r="E244" s="1">
        <f t="shared" si="1"/>
        <v>0.0005141740562</v>
      </c>
      <c r="F244" s="1">
        <f t="shared" si="2"/>
        <v>0.000574262079</v>
      </c>
      <c r="G244" s="1">
        <f t="shared" si="3"/>
        <v>3961074250</v>
      </c>
      <c r="H244" s="1">
        <f t="shared" si="4"/>
        <v>23.80131195</v>
      </c>
      <c r="I244" s="1">
        <f t="shared" si="5"/>
        <v>13203580833</v>
      </c>
      <c r="J244" s="1">
        <f t="shared" si="6"/>
        <v>1.550174657</v>
      </c>
      <c r="L244" s="1">
        <f t="shared" si="7"/>
        <v>-225305.2662</v>
      </c>
      <c r="M244" s="1">
        <f t="shared" si="8"/>
        <v>14397.49635</v>
      </c>
      <c r="N244" s="1">
        <f t="shared" si="9"/>
        <v>-210907.7699</v>
      </c>
    </row>
    <row r="245" ht="15.75" customHeight="1">
      <c r="A245" s="1">
        <v>1313.6255</v>
      </c>
      <c r="B245" s="1">
        <v>1594.1392</v>
      </c>
      <c r="C245" s="1">
        <v>1120.7179</v>
      </c>
      <c r="D245" s="1">
        <v>1534.1802</v>
      </c>
      <c r="E245" s="1">
        <f t="shared" si="1"/>
        <v>0.0006272977918</v>
      </c>
      <c r="F245" s="1">
        <f t="shared" si="2"/>
        <v>0.0006518139134</v>
      </c>
      <c r="G245" s="1">
        <f t="shared" si="3"/>
        <v>3284063750</v>
      </c>
      <c r="H245" s="1">
        <f t="shared" si="4"/>
        <v>8.051250615</v>
      </c>
      <c r="I245" s="1">
        <f t="shared" si="5"/>
        <v>10946879167</v>
      </c>
      <c r="J245" s="1">
        <f t="shared" si="6"/>
        <v>125.1204116</v>
      </c>
      <c r="L245" s="1">
        <f t="shared" si="7"/>
        <v>-359401.5553</v>
      </c>
      <c r="M245" s="1">
        <f t="shared" si="8"/>
        <v>1250288.6</v>
      </c>
      <c r="N245" s="1">
        <f t="shared" si="9"/>
        <v>890887.0444</v>
      </c>
    </row>
    <row r="246" ht="15.75" customHeight="1">
      <c r="A246" s="1">
        <v>920.5736</v>
      </c>
      <c r="B246" s="1">
        <v>979.2739</v>
      </c>
      <c r="C246" s="1">
        <v>752.6857</v>
      </c>
      <c r="D246" s="1">
        <v>1089.3093</v>
      </c>
      <c r="E246" s="1">
        <f t="shared" si="1"/>
        <v>0.001021164763</v>
      </c>
      <c r="F246" s="1">
        <f t="shared" si="2"/>
        <v>0.0009180129096</v>
      </c>
      <c r="G246" s="1">
        <f t="shared" si="3"/>
        <v>2301434000</v>
      </c>
      <c r="H246" s="1">
        <f t="shared" si="4"/>
        <v>23.73971825</v>
      </c>
      <c r="I246" s="1">
        <f t="shared" si="5"/>
        <v>7671446667</v>
      </c>
      <c r="J246" s="1">
        <f t="shared" si="6"/>
        <v>389.8358877</v>
      </c>
      <c r="L246" s="1">
        <f t="shared" si="7"/>
        <v>-387253.8773</v>
      </c>
      <c r="M246" s="1">
        <f t="shared" si="8"/>
        <v>3897717.294</v>
      </c>
      <c r="N246" s="1">
        <f t="shared" si="9"/>
        <v>3510463.417</v>
      </c>
    </row>
    <row r="247" ht="15.75" customHeight="1">
      <c r="A247" s="1">
        <v>589.6899</v>
      </c>
      <c r="B247" s="1">
        <v>551.3735</v>
      </c>
      <c r="C247" s="1">
        <v>475.5446</v>
      </c>
      <c r="D247" s="1">
        <v>709.2079</v>
      </c>
      <c r="E247" s="1">
        <f t="shared" si="1"/>
        <v>0.001813652633</v>
      </c>
      <c r="F247" s="1">
        <f t="shared" si="2"/>
        <v>0.001410023774</v>
      </c>
      <c r="G247" s="1">
        <f t="shared" si="3"/>
        <v>1474224750</v>
      </c>
      <c r="H247" s="1">
        <f t="shared" si="4"/>
        <v>59.5039653</v>
      </c>
      <c r="I247" s="1">
        <f t="shared" si="5"/>
        <v>4914082500</v>
      </c>
      <c r="J247" s="1">
        <f t="shared" si="6"/>
        <v>639.1514342</v>
      </c>
      <c r="L247" s="1">
        <f t="shared" si="7"/>
        <v>-421308.0537</v>
      </c>
      <c r="M247" s="1">
        <f t="shared" si="8"/>
        <v>6391103.364</v>
      </c>
      <c r="N247" s="1">
        <f t="shared" si="9"/>
        <v>5969795.311</v>
      </c>
    </row>
    <row r="248" ht="15.75" customHeight="1">
      <c r="A248" s="1">
        <v>423.6115</v>
      </c>
      <c r="B248" s="1">
        <v>365.5759</v>
      </c>
      <c r="C248" s="1">
        <v>332.7021</v>
      </c>
      <c r="D248" s="1">
        <v>473.8241</v>
      </c>
      <c r="E248" s="1">
        <f t="shared" si="1"/>
        <v>0.002735410075</v>
      </c>
      <c r="F248" s="1">
        <f t="shared" si="2"/>
        <v>0.002110487837</v>
      </c>
      <c r="G248" s="1">
        <f t="shared" si="3"/>
        <v>1059028750</v>
      </c>
      <c r="H248" s="1">
        <f t="shared" si="4"/>
        <v>66.18106163</v>
      </c>
      <c r="I248" s="1">
        <f t="shared" si="5"/>
        <v>3530095833</v>
      </c>
      <c r="J248" s="1">
        <f t="shared" si="6"/>
        <v>784.5320545</v>
      </c>
      <c r="L248" s="1">
        <f t="shared" si="7"/>
        <v>-264932.7039</v>
      </c>
      <c r="M248" s="1">
        <f t="shared" si="8"/>
        <v>7845025.314</v>
      </c>
      <c r="N248" s="1">
        <f t="shared" si="9"/>
        <v>7580092.61</v>
      </c>
    </row>
    <row r="249" ht="15.75" customHeight="1">
      <c r="A249" s="1">
        <v>336.1828</v>
      </c>
      <c r="B249" s="1">
        <v>272.8703</v>
      </c>
      <c r="C249" s="1">
        <v>258.0393</v>
      </c>
      <c r="D249" s="1">
        <v>321.3131</v>
      </c>
      <c r="E249" s="1">
        <f t="shared" si="1"/>
        <v>0.003664744752</v>
      </c>
      <c r="F249" s="1">
        <f t="shared" si="2"/>
        <v>0.003112229162</v>
      </c>
      <c r="G249" s="1">
        <f t="shared" si="3"/>
        <v>840457000</v>
      </c>
      <c r="H249" s="1">
        <f t="shared" si="4"/>
        <v>46.43655954</v>
      </c>
      <c r="I249" s="1">
        <f t="shared" si="5"/>
        <v>2801523333</v>
      </c>
      <c r="J249" s="1">
        <f t="shared" si="6"/>
        <v>882.9686464</v>
      </c>
      <c r="L249" s="1">
        <f t="shared" si="7"/>
        <v>115694.7849</v>
      </c>
      <c r="M249" s="1">
        <f t="shared" si="8"/>
        <v>8829452.166</v>
      </c>
      <c r="N249" s="1">
        <f t="shared" si="9"/>
        <v>8945146.951</v>
      </c>
    </row>
    <row r="250" ht="15.75" customHeight="1">
      <c r="A250" s="1">
        <v>265.0505</v>
      </c>
      <c r="B250" s="1">
        <v>207.7739</v>
      </c>
      <c r="C250" s="1">
        <v>202.3057</v>
      </c>
      <c r="D250" s="1">
        <v>237.0759</v>
      </c>
      <c r="E250" s="1">
        <f t="shared" si="1"/>
        <v>0.004812924049</v>
      </c>
      <c r="F250" s="1">
        <f t="shared" si="2"/>
        <v>0.004218058436</v>
      </c>
      <c r="G250" s="1">
        <f t="shared" si="3"/>
        <v>662626250</v>
      </c>
      <c r="H250" s="1">
        <f t="shared" si="4"/>
        <v>39.41735701</v>
      </c>
      <c r="I250" s="1">
        <f t="shared" si="5"/>
        <v>2208754167</v>
      </c>
      <c r="J250" s="1">
        <f t="shared" si="6"/>
        <v>949.7475159</v>
      </c>
      <c r="L250" s="1">
        <f t="shared" si="7"/>
        <v>294996.2438</v>
      </c>
      <c r="M250" s="1">
        <f t="shared" si="8"/>
        <v>9497290.435</v>
      </c>
      <c r="N250" s="1">
        <f t="shared" si="9"/>
        <v>9792286.679</v>
      </c>
    </row>
    <row r="251" ht="15.75" customHeight="1">
      <c r="A251" s="1">
        <v>230.9518</v>
      </c>
      <c r="B251" s="1">
        <v>176.191</v>
      </c>
      <c r="C251" s="1">
        <v>171.8894</v>
      </c>
      <c r="D251" s="1">
        <v>201.5703</v>
      </c>
      <c r="E251" s="1">
        <f t="shared" si="1"/>
        <v>0.005675658802</v>
      </c>
      <c r="F251" s="1">
        <f t="shared" si="2"/>
        <v>0.004961048329</v>
      </c>
      <c r="G251" s="1">
        <f t="shared" si="3"/>
        <v>577379500</v>
      </c>
      <c r="H251" s="1">
        <f t="shared" si="4"/>
        <v>41.26014376</v>
      </c>
      <c r="I251" s="1">
        <f t="shared" si="5"/>
        <v>1924598333</v>
      </c>
      <c r="J251" s="1">
        <f t="shared" si="6"/>
        <v>993.6044526</v>
      </c>
      <c r="L251" s="1">
        <f t="shared" si="7"/>
        <v>364407.6037</v>
      </c>
      <c r="M251" s="1">
        <f t="shared" si="8"/>
        <v>9935883.567</v>
      </c>
      <c r="N251" s="1">
        <f t="shared" si="9"/>
        <v>10300291.17</v>
      </c>
    </row>
    <row r="252" ht="15.75" customHeight="1">
      <c r="A252" s="1">
        <v>218.2043</v>
      </c>
      <c r="B252" s="1">
        <v>162.4846</v>
      </c>
      <c r="C252" s="1">
        <v>161.3242</v>
      </c>
      <c r="D252" s="1">
        <v>185.8255</v>
      </c>
      <c r="E252" s="1">
        <f t="shared" si="1"/>
        <v>0.006154429404</v>
      </c>
      <c r="F252" s="1">
        <f t="shared" si="2"/>
        <v>0.005381392758</v>
      </c>
      <c r="G252" s="1">
        <f t="shared" si="3"/>
        <v>545510750</v>
      </c>
      <c r="H252" s="1">
        <f t="shared" si="4"/>
        <v>42.16998006</v>
      </c>
      <c r="I252" s="1">
        <f t="shared" si="5"/>
        <v>1818369167</v>
      </c>
      <c r="J252" s="1">
        <f t="shared" si="6"/>
        <v>1025.820128</v>
      </c>
      <c r="L252" s="1">
        <f t="shared" si="7"/>
        <v>435607.5996</v>
      </c>
      <c r="M252" s="1">
        <f t="shared" si="8"/>
        <v>10258049.21</v>
      </c>
      <c r="N252" s="1">
        <f t="shared" si="9"/>
        <v>10693656.81</v>
      </c>
    </row>
    <row r="253" ht="15.75" customHeight="1">
      <c r="A253" s="1">
        <v>208.7564</v>
      </c>
      <c r="B253" s="1">
        <v>158.7996</v>
      </c>
      <c r="C253" s="1">
        <v>162.2877</v>
      </c>
      <c r="D253" s="1">
        <v>189.6054</v>
      </c>
      <c r="E253" s="1">
        <f t="shared" si="1"/>
        <v>0.006297245081</v>
      </c>
      <c r="F253" s="1">
        <f t="shared" si="2"/>
        <v>0.005274111391</v>
      </c>
      <c r="G253" s="1">
        <f t="shared" si="3"/>
        <v>521891000</v>
      </c>
      <c r="H253" s="1">
        <f t="shared" si="4"/>
        <v>53.39642645</v>
      </c>
      <c r="I253" s="1">
        <f t="shared" si="5"/>
        <v>1739636667</v>
      </c>
      <c r="J253" s="1">
        <f t="shared" si="6"/>
        <v>1006.248483</v>
      </c>
      <c r="L253" s="1">
        <f t="shared" si="7"/>
        <v>252511.2681</v>
      </c>
      <c r="M253" s="1">
        <f t="shared" si="8"/>
        <v>10062339.34</v>
      </c>
      <c r="N253" s="1">
        <f t="shared" si="9"/>
        <v>10314850.61</v>
      </c>
    </row>
    <row r="254" ht="15.75" customHeight="1">
      <c r="A254" s="1">
        <v>199.6277</v>
      </c>
      <c r="B254" s="1">
        <v>151.9693</v>
      </c>
      <c r="C254" s="1">
        <v>158.4897</v>
      </c>
      <c r="D254" s="1">
        <v>198.764</v>
      </c>
      <c r="E254" s="1">
        <f t="shared" si="1"/>
        <v>0.006580276411</v>
      </c>
      <c r="F254" s="1">
        <f t="shared" si="2"/>
        <v>0.005031092149</v>
      </c>
      <c r="G254" s="1">
        <f t="shared" si="3"/>
        <v>499069250</v>
      </c>
      <c r="H254" s="1">
        <f t="shared" si="4"/>
        <v>77.31502276</v>
      </c>
      <c r="I254" s="1">
        <f t="shared" si="5"/>
        <v>1663564167</v>
      </c>
      <c r="J254" s="1">
        <f t="shared" si="6"/>
        <v>1009.330363</v>
      </c>
      <c r="L254" s="1">
        <f t="shared" si="7"/>
        <v>10863.38572</v>
      </c>
      <c r="M254" s="1">
        <f t="shared" si="8"/>
        <v>10093164.5</v>
      </c>
      <c r="N254" s="1">
        <f t="shared" si="9"/>
        <v>10104027.88</v>
      </c>
    </row>
    <row r="255" ht="15.75" customHeight="1">
      <c r="A255" s="1">
        <v>199.1221</v>
      </c>
      <c r="B255" s="1">
        <v>166.3267</v>
      </c>
      <c r="C255" s="1">
        <v>158.8907</v>
      </c>
      <c r="D255" s="1">
        <v>217.5775</v>
      </c>
      <c r="E255" s="1">
        <f t="shared" si="1"/>
        <v>0.006012263816</v>
      </c>
      <c r="F255" s="1">
        <f t="shared" si="2"/>
        <v>0.004596063472</v>
      </c>
      <c r="G255" s="1">
        <f t="shared" si="3"/>
        <v>497805250</v>
      </c>
      <c r="H255" s="1">
        <f t="shared" si="4"/>
        <v>70.49919663</v>
      </c>
      <c r="I255" s="1">
        <f t="shared" si="5"/>
        <v>1659350833</v>
      </c>
      <c r="J255" s="1">
        <f t="shared" si="6"/>
        <v>912.5207995</v>
      </c>
      <c r="L255" s="1">
        <f t="shared" si="7"/>
        <v>-212055.4745</v>
      </c>
      <c r="M255" s="1">
        <f t="shared" si="8"/>
        <v>9125069.219</v>
      </c>
      <c r="N255" s="1">
        <f t="shared" si="9"/>
        <v>8913013.745</v>
      </c>
    </row>
    <row r="256" ht="15.75" customHeight="1">
      <c r="A256" s="1">
        <v>184.4471</v>
      </c>
      <c r="B256" s="1">
        <v>165.4766</v>
      </c>
      <c r="C256" s="1">
        <v>154.2525</v>
      </c>
      <c r="D256" s="1">
        <v>231.8604</v>
      </c>
      <c r="E256" s="1">
        <f t="shared" si="1"/>
        <v>0.006043150512</v>
      </c>
      <c r="F256" s="1">
        <f t="shared" si="2"/>
        <v>0.004312940028</v>
      </c>
      <c r="G256" s="1">
        <f t="shared" si="3"/>
        <v>461117750</v>
      </c>
      <c r="H256" s="1">
        <f t="shared" si="4"/>
        <v>79.78307655</v>
      </c>
      <c r="I256" s="1">
        <f t="shared" si="5"/>
        <v>1537059167</v>
      </c>
      <c r="J256" s="1">
        <f t="shared" si="6"/>
        <v>850.0168537</v>
      </c>
      <c r="L256" s="1">
        <f t="shared" si="7"/>
        <v>-511226.7985</v>
      </c>
      <c r="M256" s="1">
        <f t="shared" si="8"/>
        <v>8500039.989</v>
      </c>
      <c r="N256" s="1">
        <f t="shared" si="9"/>
        <v>7988813.191</v>
      </c>
    </row>
    <row r="257" ht="15.75" customHeight="1">
      <c r="A257" s="1">
        <v>168.8121</v>
      </c>
      <c r="B257" s="1">
        <v>153.1702</v>
      </c>
      <c r="C257" s="1">
        <v>147.719</v>
      </c>
      <c r="D257" s="1">
        <v>204.4385</v>
      </c>
      <c r="E257" s="1">
        <f t="shared" si="1"/>
        <v>0.006528685084</v>
      </c>
      <c r="F257" s="1">
        <f t="shared" si="2"/>
        <v>0.004891446572</v>
      </c>
      <c r="G257" s="1">
        <f t="shared" si="3"/>
        <v>422030250</v>
      </c>
      <c r="H257" s="1">
        <f t="shared" si="4"/>
        <v>69.09641784</v>
      </c>
      <c r="I257" s="1">
        <f t="shared" si="5"/>
        <v>1406767500</v>
      </c>
      <c r="J257" s="1">
        <f t="shared" si="6"/>
        <v>846.2670266</v>
      </c>
      <c r="L257" s="1">
        <f t="shared" si="7"/>
        <v>-435661.5804</v>
      </c>
      <c r="M257" s="1">
        <f t="shared" si="8"/>
        <v>8462552.614</v>
      </c>
      <c r="N257" s="1">
        <f t="shared" si="9"/>
        <v>8026891.034</v>
      </c>
    </row>
    <row r="258" ht="15.75" customHeight="1">
      <c r="A258" s="1">
        <v>152.9278</v>
      </c>
      <c r="B258" s="1">
        <v>142.4993</v>
      </c>
      <c r="C258" s="1">
        <v>140.9343</v>
      </c>
      <c r="D258" s="1">
        <v>165.274</v>
      </c>
      <c r="E258" s="1">
        <f t="shared" si="1"/>
        <v>0.007017578332</v>
      </c>
      <c r="F258" s="1">
        <f t="shared" si="2"/>
        <v>0.006050558467</v>
      </c>
      <c r="G258" s="1">
        <f t="shared" si="3"/>
        <v>382319500</v>
      </c>
      <c r="H258" s="1">
        <f t="shared" si="4"/>
        <v>36.97105514</v>
      </c>
      <c r="I258" s="1">
        <f t="shared" si="5"/>
        <v>1274398333</v>
      </c>
      <c r="J258" s="1">
        <f t="shared" si="6"/>
        <v>828.9423785</v>
      </c>
      <c r="L258" s="1">
        <f t="shared" si="7"/>
        <v>-186753.5123</v>
      </c>
      <c r="M258" s="1">
        <f t="shared" si="8"/>
        <v>8289317.204</v>
      </c>
      <c r="N258" s="1">
        <f t="shared" si="9"/>
        <v>8102563.692</v>
      </c>
    </row>
    <row r="259" ht="15.75" customHeight="1">
      <c r="A259" s="1">
        <v>136.6476</v>
      </c>
      <c r="B259" s="1">
        <v>127.8471</v>
      </c>
      <c r="C259" s="1">
        <v>128.6226</v>
      </c>
      <c r="D259" s="1">
        <v>137.4497</v>
      </c>
      <c r="E259" s="1">
        <f t="shared" si="1"/>
        <v>0.007821843436</v>
      </c>
      <c r="F259" s="1">
        <f t="shared" si="2"/>
        <v>0.007275388742</v>
      </c>
      <c r="G259" s="1">
        <f t="shared" si="3"/>
        <v>341619000</v>
      </c>
      <c r="H259" s="1">
        <f t="shared" si="4"/>
        <v>18.66793062</v>
      </c>
      <c r="I259" s="1">
        <f t="shared" si="5"/>
        <v>1138730000</v>
      </c>
      <c r="J259" s="1">
        <f t="shared" si="6"/>
        <v>832.2799286</v>
      </c>
      <c r="L259" s="1">
        <f t="shared" si="7"/>
        <v>-14588.97328</v>
      </c>
      <c r="M259" s="1">
        <f t="shared" si="8"/>
        <v>8322704.051</v>
      </c>
      <c r="N259" s="1">
        <f t="shared" si="9"/>
        <v>8308115.078</v>
      </c>
    </row>
    <row r="260" ht="15.75" customHeight="1">
      <c r="A260" s="1">
        <v>123.294</v>
      </c>
      <c r="B260" s="1">
        <v>116.5123</v>
      </c>
      <c r="C260" s="1">
        <v>117.7377</v>
      </c>
      <c r="D260" s="1">
        <v>115.5253</v>
      </c>
      <c r="E260" s="1">
        <f t="shared" si="1"/>
        <v>0.008582784822</v>
      </c>
      <c r="F260" s="1">
        <f t="shared" si="2"/>
        <v>0.008656112557</v>
      </c>
      <c r="G260" s="1">
        <f t="shared" si="3"/>
        <v>308235000</v>
      </c>
      <c r="H260" s="1">
        <f t="shared" si="4"/>
        <v>2.260217449</v>
      </c>
      <c r="I260" s="1">
        <f t="shared" si="5"/>
        <v>1027450000</v>
      </c>
      <c r="J260" s="1">
        <f t="shared" si="6"/>
        <v>829.1300415</v>
      </c>
      <c r="L260" s="1">
        <f t="shared" si="7"/>
        <v>168116.8541</v>
      </c>
      <c r="M260" s="1">
        <f t="shared" si="8"/>
        <v>8291214.487</v>
      </c>
      <c r="N260" s="1">
        <f t="shared" si="9"/>
        <v>8459331.341</v>
      </c>
    </row>
    <row r="261" ht="15.75" customHeight="1">
      <c r="A261" s="1">
        <v>112.1975</v>
      </c>
      <c r="B261" s="1">
        <v>106.8769</v>
      </c>
      <c r="C261" s="1">
        <v>108.4992</v>
      </c>
      <c r="D261" s="1">
        <v>102.1238</v>
      </c>
      <c r="E261" s="1">
        <f t="shared" si="1"/>
        <v>0.009356558807</v>
      </c>
      <c r="F261" s="1">
        <f t="shared" si="2"/>
        <v>0.009792036724</v>
      </c>
      <c r="G261" s="1">
        <f t="shared" si="3"/>
        <v>280493750</v>
      </c>
      <c r="H261" s="1">
        <f t="shared" si="4"/>
        <v>12.21488339</v>
      </c>
      <c r="I261" s="1">
        <f t="shared" si="5"/>
        <v>934979166.7</v>
      </c>
      <c r="J261" s="1">
        <f t="shared" si="6"/>
        <v>826.8543244</v>
      </c>
      <c r="L261" s="1">
        <f t="shared" si="7"/>
        <v>246605.1009</v>
      </c>
      <c r="M261" s="1">
        <f t="shared" si="8"/>
        <v>8268465.049</v>
      </c>
      <c r="N261" s="1">
        <f t="shared" si="9"/>
        <v>8515070.15</v>
      </c>
    </row>
    <row r="262" ht="15.75" customHeight="1">
      <c r="A262" s="1">
        <v>101.3734</v>
      </c>
      <c r="B262" s="1">
        <v>97.316</v>
      </c>
      <c r="C262" s="1">
        <v>99.0379</v>
      </c>
      <c r="D262" s="1">
        <v>94.1081</v>
      </c>
      <c r="E262" s="1">
        <f t="shared" si="1"/>
        <v>0.01027580254</v>
      </c>
      <c r="F262" s="1">
        <f t="shared" si="2"/>
        <v>0.01062607788</v>
      </c>
      <c r="G262" s="1">
        <f t="shared" si="3"/>
        <v>253433500</v>
      </c>
      <c r="H262" s="1">
        <f t="shared" si="4"/>
        <v>8.877150604</v>
      </c>
      <c r="I262" s="1">
        <f t="shared" si="5"/>
        <v>844778333.3</v>
      </c>
      <c r="J262" s="1">
        <f t="shared" si="6"/>
        <v>824.7404059</v>
      </c>
      <c r="L262" s="1">
        <f t="shared" si="7"/>
        <v>193004.1091</v>
      </c>
      <c r="M262" s="1">
        <f t="shared" si="8"/>
        <v>8247333.408</v>
      </c>
      <c r="N262" s="1">
        <f t="shared" si="9"/>
        <v>8440337.517</v>
      </c>
    </row>
    <row r="263" ht="15.75" customHeight="1">
      <c r="A263" s="1">
        <v>95.8182</v>
      </c>
      <c r="B263" s="1">
        <v>92.1989</v>
      </c>
      <c r="C263" s="1">
        <v>93.6909</v>
      </c>
      <c r="D263" s="1">
        <v>93.1491</v>
      </c>
      <c r="E263" s="1">
        <f t="shared" si="1"/>
        <v>0.01084611639</v>
      </c>
      <c r="F263" s="1">
        <f t="shared" si="2"/>
        <v>0.01073547678</v>
      </c>
      <c r="G263" s="1">
        <f t="shared" si="3"/>
        <v>239545500</v>
      </c>
      <c r="H263" s="1">
        <f t="shared" si="4"/>
        <v>2.650321991</v>
      </c>
      <c r="I263" s="1">
        <f t="shared" si="5"/>
        <v>798485000</v>
      </c>
      <c r="J263" s="1">
        <f t="shared" si="6"/>
        <v>825.0838437</v>
      </c>
      <c r="L263" s="1">
        <f t="shared" si="7"/>
        <v>71635.15267</v>
      </c>
      <c r="M263" s="1">
        <f t="shared" si="8"/>
        <v>8250771.658</v>
      </c>
      <c r="N263" s="1">
        <f t="shared" si="9"/>
        <v>8322406.81</v>
      </c>
    </row>
    <row r="264" ht="15.75" customHeight="1">
      <c r="A264" s="1">
        <v>95.4335</v>
      </c>
      <c r="B264" s="1">
        <v>89.2649</v>
      </c>
      <c r="C264" s="1">
        <v>90.5302</v>
      </c>
      <c r="D264" s="1">
        <v>94.943</v>
      </c>
      <c r="E264" s="1">
        <f t="shared" si="1"/>
        <v>0.01120261155</v>
      </c>
      <c r="F264" s="1">
        <f t="shared" si="2"/>
        <v>0.01053263537</v>
      </c>
      <c r="G264" s="1">
        <f t="shared" si="3"/>
        <v>238583750</v>
      </c>
      <c r="H264" s="1">
        <f t="shared" si="4"/>
        <v>15.98454299</v>
      </c>
      <c r="I264" s="1">
        <f t="shared" si="5"/>
        <v>795279166.7</v>
      </c>
      <c r="J264" s="1">
        <f t="shared" si="6"/>
        <v>850.1225368</v>
      </c>
      <c r="L264" s="1">
        <f t="shared" si="7"/>
        <v>12915.64412</v>
      </c>
      <c r="M264" s="1">
        <f t="shared" si="8"/>
        <v>8501158.856</v>
      </c>
      <c r="N264" s="1">
        <f t="shared" si="9"/>
        <v>8514074.501</v>
      </c>
    </row>
    <row r="265" ht="15.75" customHeight="1">
      <c r="A265" s="1">
        <v>93.9923</v>
      </c>
      <c r="B265" s="1">
        <v>90.0863</v>
      </c>
      <c r="C265" s="1">
        <v>91.4143</v>
      </c>
      <c r="D265" s="1">
        <v>93.8703</v>
      </c>
      <c r="E265" s="1">
        <f t="shared" si="1"/>
        <v>0.011100467</v>
      </c>
      <c r="F265" s="1">
        <f t="shared" si="2"/>
        <v>0.01065299674</v>
      </c>
      <c r="G265" s="1">
        <f t="shared" si="3"/>
        <v>234980750</v>
      </c>
      <c r="H265" s="1">
        <f t="shared" si="4"/>
        <v>10.51468962</v>
      </c>
      <c r="I265" s="1">
        <f t="shared" si="5"/>
        <v>783269166.7</v>
      </c>
      <c r="J265" s="1">
        <f t="shared" si="6"/>
        <v>829.2836452</v>
      </c>
      <c r="L265" s="1">
        <f t="shared" si="7"/>
        <v>3249.164006</v>
      </c>
      <c r="M265" s="1">
        <f t="shared" si="8"/>
        <v>8292770.945</v>
      </c>
      <c r="N265" s="1">
        <f t="shared" si="9"/>
        <v>8296020.109</v>
      </c>
    </row>
    <row r="266" ht="15.75" customHeight="1">
      <c r="A266" s="1">
        <v>93.8762</v>
      </c>
      <c r="B266" s="1">
        <v>92.109</v>
      </c>
      <c r="C266" s="1">
        <v>93.6598</v>
      </c>
      <c r="D266" s="1">
        <v>93.8347</v>
      </c>
      <c r="E266" s="1">
        <f t="shared" si="1"/>
        <v>0.01085670239</v>
      </c>
      <c r="F266" s="1">
        <f t="shared" si="2"/>
        <v>0.01065703839</v>
      </c>
      <c r="G266" s="1">
        <f t="shared" si="3"/>
        <v>234690500</v>
      </c>
      <c r="H266" s="1">
        <f t="shared" si="4"/>
        <v>4.685924341</v>
      </c>
      <c r="I266" s="1">
        <f t="shared" si="5"/>
        <v>782301666.7</v>
      </c>
      <c r="J266" s="1">
        <f t="shared" si="6"/>
        <v>809.1895615</v>
      </c>
      <c r="L266" s="1">
        <f t="shared" si="7"/>
        <v>1105.667733</v>
      </c>
      <c r="M266" s="1">
        <f t="shared" si="8"/>
        <v>8091830.19</v>
      </c>
      <c r="N266" s="1">
        <f t="shared" si="9"/>
        <v>8092935.857</v>
      </c>
    </row>
    <row r="267" ht="15.75" customHeight="1">
      <c r="A267" s="1">
        <v>93.3978</v>
      </c>
      <c r="B267" s="1">
        <v>95.0413</v>
      </c>
      <c r="C267" s="1">
        <v>96.9604</v>
      </c>
      <c r="D267" s="1">
        <v>92.6251</v>
      </c>
      <c r="E267" s="1">
        <f t="shared" si="1"/>
        <v>0.0105217416</v>
      </c>
      <c r="F267" s="1">
        <f t="shared" si="2"/>
        <v>0.01079620967</v>
      </c>
      <c r="G267" s="1">
        <f t="shared" si="3"/>
        <v>233494500</v>
      </c>
      <c r="H267" s="1">
        <f t="shared" si="4"/>
        <v>6.408678383</v>
      </c>
      <c r="I267" s="1">
        <f t="shared" si="5"/>
        <v>778315000</v>
      </c>
      <c r="J267" s="1">
        <f t="shared" si="6"/>
        <v>778.9953719</v>
      </c>
      <c r="L267" s="1">
        <f t="shared" si="7"/>
        <v>20855.57802</v>
      </c>
      <c r="M267" s="1">
        <f t="shared" si="8"/>
        <v>7789888.626</v>
      </c>
      <c r="N267" s="1">
        <f t="shared" si="9"/>
        <v>7810744.204</v>
      </c>
    </row>
    <row r="268" ht="15.75" customHeight="1">
      <c r="A268" s="1">
        <v>94.5767</v>
      </c>
      <c r="B268" s="1">
        <v>99.8148</v>
      </c>
      <c r="C268" s="1">
        <v>101.327</v>
      </c>
      <c r="D268" s="1">
        <v>91.7729</v>
      </c>
      <c r="E268" s="1">
        <f t="shared" si="1"/>
        <v>0.01001855436</v>
      </c>
      <c r="F268" s="1">
        <f t="shared" si="2"/>
        <v>0.0108964629</v>
      </c>
      <c r="G268" s="1">
        <f t="shared" si="3"/>
        <v>236441750</v>
      </c>
      <c r="H268" s="1">
        <f t="shared" si="4"/>
        <v>20.75742307</v>
      </c>
      <c r="I268" s="1">
        <f t="shared" si="5"/>
        <v>788139166.7</v>
      </c>
      <c r="J268" s="1">
        <f t="shared" si="6"/>
        <v>749.1699694</v>
      </c>
      <c r="L268" s="1">
        <f t="shared" si="7"/>
        <v>76378.75669</v>
      </c>
      <c r="M268" s="1">
        <f t="shared" si="8"/>
        <v>7491633.78</v>
      </c>
      <c r="N268" s="1">
        <f t="shared" si="9"/>
        <v>7568012.537</v>
      </c>
    </row>
    <row r="269" ht="15.75" customHeight="1">
      <c r="A269" s="1">
        <v>93.5143</v>
      </c>
      <c r="B269" s="1">
        <v>104.3442</v>
      </c>
      <c r="C269" s="1">
        <v>105.4863</v>
      </c>
      <c r="D269" s="1">
        <v>90.8455</v>
      </c>
      <c r="E269" s="1">
        <f t="shared" si="1"/>
        <v>0.009583666366</v>
      </c>
      <c r="F269" s="1">
        <f t="shared" si="2"/>
        <v>0.01100769989</v>
      </c>
      <c r="G269" s="1">
        <f t="shared" si="3"/>
        <v>233785750</v>
      </c>
      <c r="H269" s="1">
        <f t="shared" si="4"/>
        <v>33.29187446</v>
      </c>
      <c r="I269" s="1">
        <f t="shared" si="5"/>
        <v>779285833.3</v>
      </c>
      <c r="J269" s="1">
        <f t="shared" si="6"/>
        <v>706.8641798</v>
      </c>
      <c r="L269" s="1">
        <f t="shared" si="7"/>
        <v>73443.37364</v>
      </c>
      <c r="M269" s="1">
        <f t="shared" si="8"/>
        <v>7068576.624</v>
      </c>
      <c r="N269" s="1">
        <f t="shared" si="9"/>
        <v>7142019.998</v>
      </c>
    </row>
    <row r="270" ht="15.75" customHeight="1">
      <c r="A270" s="1">
        <v>90.9864</v>
      </c>
      <c r="B270" s="1">
        <v>106.1338</v>
      </c>
      <c r="C270" s="1">
        <v>106.9484</v>
      </c>
      <c r="D270" s="1">
        <v>88.5607</v>
      </c>
      <c r="E270" s="1">
        <f t="shared" si="1"/>
        <v>0.009422069124</v>
      </c>
      <c r="F270" s="1">
        <f t="shared" si="2"/>
        <v>0.01129169033</v>
      </c>
      <c r="G270" s="1">
        <f t="shared" si="3"/>
        <v>227466000</v>
      </c>
      <c r="H270" s="1">
        <f t="shared" si="4"/>
        <v>42.52752577</v>
      </c>
      <c r="I270" s="1">
        <f t="shared" si="5"/>
        <v>758220000</v>
      </c>
      <c r="J270" s="1">
        <f t="shared" si="6"/>
        <v>675.5034391</v>
      </c>
      <c r="L270" s="1">
        <f t="shared" si="7"/>
        <v>68475.6331</v>
      </c>
      <c r="M270" s="1">
        <f t="shared" si="8"/>
        <v>6754970.979</v>
      </c>
      <c r="N270" s="1">
        <f t="shared" si="9"/>
        <v>6823446.612</v>
      </c>
    </row>
    <row r="271" ht="15.75" customHeight="1">
      <c r="A271" s="1">
        <v>90.1359</v>
      </c>
      <c r="B271" s="1">
        <v>104.3727</v>
      </c>
      <c r="C271" s="1">
        <v>105.6037</v>
      </c>
      <c r="D271" s="1">
        <v>87.3825</v>
      </c>
      <c r="E271" s="1">
        <f t="shared" si="1"/>
        <v>0.009581049451</v>
      </c>
      <c r="F271" s="1">
        <f t="shared" si="2"/>
        <v>0.011443939</v>
      </c>
      <c r="G271" s="1">
        <f t="shared" si="3"/>
        <v>225339750</v>
      </c>
      <c r="H271" s="1">
        <f t="shared" si="4"/>
        <v>41.97830662</v>
      </c>
      <c r="I271" s="1">
        <f t="shared" si="5"/>
        <v>751132500</v>
      </c>
      <c r="J271" s="1">
        <f t="shared" si="6"/>
        <v>681.1306654</v>
      </c>
      <c r="L271" s="1">
        <f t="shared" si="7"/>
        <v>78774.35413</v>
      </c>
      <c r="M271" s="1">
        <f t="shared" si="8"/>
        <v>6811243.835</v>
      </c>
      <c r="N271" s="1">
        <f t="shared" si="9"/>
        <v>6890018.189</v>
      </c>
    </row>
    <row r="272" ht="15.75" customHeight="1">
      <c r="A272" s="1">
        <v>91.8272</v>
      </c>
      <c r="B272" s="1">
        <v>102.7596</v>
      </c>
      <c r="C272" s="1">
        <v>105.5642</v>
      </c>
      <c r="D272" s="1">
        <v>87.7604</v>
      </c>
      <c r="E272" s="1">
        <f t="shared" si="1"/>
        <v>0.009731450881</v>
      </c>
      <c r="F272" s="1">
        <f t="shared" si="2"/>
        <v>0.01139466092</v>
      </c>
      <c r="G272" s="1">
        <f t="shared" si="3"/>
        <v>229568000</v>
      </c>
      <c r="H272" s="1">
        <f t="shared" si="4"/>
        <v>38.18198016</v>
      </c>
      <c r="I272" s="1">
        <f t="shared" si="5"/>
        <v>765226666.7</v>
      </c>
      <c r="J272" s="1">
        <f t="shared" si="6"/>
        <v>705.420444</v>
      </c>
      <c r="L272" s="1">
        <f t="shared" si="7"/>
        <v>115849.5176</v>
      </c>
      <c r="M272" s="1">
        <f t="shared" si="8"/>
        <v>7054140.442</v>
      </c>
      <c r="N272" s="1">
        <f t="shared" si="9"/>
        <v>7169989.959</v>
      </c>
    </row>
    <row r="273" ht="15.75" customHeight="1">
      <c r="A273" s="1">
        <v>94.7588</v>
      </c>
      <c r="B273" s="1">
        <v>105.2312</v>
      </c>
      <c r="C273" s="1">
        <v>106.1015</v>
      </c>
      <c r="D273" s="1">
        <v>89.9983</v>
      </c>
      <c r="E273" s="1">
        <f t="shared" si="1"/>
        <v>0.009502885076</v>
      </c>
      <c r="F273" s="1">
        <f t="shared" si="2"/>
        <v>0.01111132099</v>
      </c>
      <c r="G273" s="1">
        <f t="shared" si="3"/>
        <v>236897000</v>
      </c>
      <c r="H273" s="1">
        <f t="shared" si="4"/>
        <v>38.10336431</v>
      </c>
      <c r="I273" s="1">
        <f t="shared" si="5"/>
        <v>789656666.7</v>
      </c>
      <c r="J273" s="1">
        <f t="shared" si="6"/>
        <v>709.8922683</v>
      </c>
      <c r="L273" s="1">
        <f t="shared" si="7"/>
        <v>132238.609</v>
      </c>
      <c r="M273" s="1">
        <f t="shared" si="8"/>
        <v>7098856.642</v>
      </c>
      <c r="N273" s="1">
        <f t="shared" si="9"/>
        <v>7231095.251</v>
      </c>
    </row>
    <row r="274" ht="15.75" customHeight="1">
      <c r="A274" s="1">
        <v>104.3308</v>
      </c>
      <c r="B274" s="1">
        <v>112.0283</v>
      </c>
      <c r="C274" s="1">
        <v>110.1186</v>
      </c>
      <c r="D274" s="1">
        <v>104.7811</v>
      </c>
      <c r="E274" s="1">
        <f t="shared" si="1"/>
        <v>0.00892631594</v>
      </c>
      <c r="F274" s="1">
        <f t="shared" si="2"/>
        <v>0.009543705878</v>
      </c>
      <c r="G274" s="1">
        <f t="shared" si="3"/>
        <v>260827000</v>
      </c>
      <c r="H274" s="1">
        <f t="shared" si="4"/>
        <v>16.10319655</v>
      </c>
      <c r="I274" s="1">
        <f t="shared" si="5"/>
        <v>869423333.3</v>
      </c>
      <c r="J274" s="1">
        <f t="shared" si="6"/>
        <v>731.4733189</v>
      </c>
      <c r="L274" s="1">
        <f t="shared" si="7"/>
        <v>-10743.82689</v>
      </c>
      <c r="M274" s="1">
        <f t="shared" si="8"/>
        <v>7314660.477</v>
      </c>
      <c r="N274" s="1">
        <f t="shared" si="9"/>
        <v>7303916.65</v>
      </c>
    </row>
    <row r="275" ht="15.75" customHeight="1">
      <c r="A275" s="1">
        <v>99.2392</v>
      </c>
      <c r="B275" s="1">
        <v>111.1407</v>
      </c>
      <c r="C275" s="1">
        <v>107.4006</v>
      </c>
      <c r="D275" s="1">
        <v>137.3006</v>
      </c>
      <c r="E275" s="1">
        <f t="shared" si="1"/>
        <v>0.008997603938</v>
      </c>
      <c r="F275" s="1">
        <f t="shared" si="2"/>
        <v>0.007283289367</v>
      </c>
      <c r="G275" s="1">
        <f t="shared" si="3"/>
        <v>248098000</v>
      </c>
      <c r="H275" s="1">
        <f t="shared" si="4"/>
        <v>42.53180166</v>
      </c>
      <c r="I275" s="1">
        <f t="shared" si="5"/>
        <v>826993333.3</v>
      </c>
      <c r="J275" s="1">
        <f t="shared" si="6"/>
        <v>701.6710893</v>
      </c>
      <c r="L275" s="1">
        <f t="shared" si="7"/>
        <v>-693030.4747</v>
      </c>
      <c r="M275" s="1">
        <f t="shared" si="8"/>
        <v>7016641.729</v>
      </c>
      <c r="N275" s="1">
        <f t="shared" si="9"/>
        <v>6323611.254</v>
      </c>
    </row>
    <row r="276" ht="15.75" customHeight="1">
      <c r="A276" s="1">
        <v>88.2079</v>
      </c>
      <c r="B276" s="1">
        <v>100.5886</v>
      </c>
      <c r="C276" s="1">
        <v>95.9445</v>
      </c>
      <c r="D276" s="1">
        <v>138.0443</v>
      </c>
      <c r="E276" s="1">
        <f t="shared" si="1"/>
        <v>0.009941484423</v>
      </c>
      <c r="F276" s="1">
        <f t="shared" si="2"/>
        <v>0.007244051366</v>
      </c>
      <c r="G276" s="1">
        <f t="shared" si="3"/>
        <v>220519750</v>
      </c>
      <c r="H276" s="1">
        <f t="shared" si="4"/>
        <v>59.48372633</v>
      </c>
      <c r="I276" s="1">
        <f t="shared" si="5"/>
        <v>735065833.3</v>
      </c>
      <c r="J276" s="1">
        <f t="shared" si="6"/>
        <v>693.0556759</v>
      </c>
      <c r="L276" s="1">
        <f t="shared" si="7"/>
        <v>-902543.6038</v>
      </c>
      <c r="M276" s="1">
        <f t="shared" si="8"/>
        <v>6930495.284</v>
      </c>
      <c r="N276" s="1">
        <f t="shared" si="9"/>
        <v>6027951.68</v>
      </c>
    </row>
    <row r="277" ht="15.75" customHeight="1">
      <c r="A277" s="1">
        <v>83.8027</v>
      </c>
      <c r="B277" s="1">
        <v>98.2762</v>
      </c>
      <c r="C277" s="1">
        <v>88.8737</v>
      </c>
      <c r="D277" s="1">
        <v>110.4509</v>
      </c>
      <c r="E277" s="1">
        <f t="shared" si="1"/>
        <v>0.01017540361</v>
      </c>
      <c r="F277" s="1">
        <f t="shared" si="2"/>
        <v>0.009053796755</v>
      </c>
      <c r="G277" s="1">
        <f t="shared" si="3"/>
        <v>209506750</v>
      </c>
      <c r="H277" s="1">
        <f t="shared" si="4"/>
        <v>23.49842064</v>
      </c>
      <c r="I277" s="1">
        <f t="shared" si="5"/>
        <v>698355833.3</v>
      </c>
      <c r="J277" s="1">
        <f t="shared" si="6"/>
        <v>674.7795923</v>
      </c>
      <c r="L277" s="1">
        <f t="shared" si="7"/>
        <v>-603168.4667</v>
      </c>
      <c r="M277" s="1">
        <f t="shared" si="8"/>
        <v>6747737.518</v>
      </c>
      <c r="N277" s="1">
        <f t="shared" si="9"/>
        <v>6144569.051</v>
      </c>
    </row>
    <row r="278" ht="15.75" customHeight="1">
      <c r="A278" s="1">
        <v>73.9536</v>
      </c>
      <c r="B278" s="1">
        <v>80.2388</v>
      </c>
      <c r="C278" s="1">
        <v>73.6144</v>
      </c>
      <c r="D278" s="1">
        <v>84.25</v>
      </c>
      <c r="E278" s="1">
        <f t="shared" si="1"/>
        <v>0.01246279855</v>
      </c>
      <c r="F278" s="1">
        <f t="shared" si="2"/>
        <v>0.0118694362</v>
      </c>
      <c r="G278" s="1">
        <f t="shared" si="3"/>
        <v>184884000</v>
      </c>
      <c r="H278" s="1">
        <f t="shared" si="4"/>
        <v>10.97032037</v>
      </c>
      <c r="I278" s="1">
        <f t="shared" si="5"/>
        <v>616280000</v>
      </c>
      <c r="J278" s="1">
        <f t="shared" si="6"/>
        <v>736.4421848</v>
      </c>
      <c r="L278" s="1">
        <f t="shared" si="7"/>
        <v>-305531.1573</v>
      </c>
      <c r="M278" s="1">
        <f t="shared" si="8"/>
        <v>7364370.307</v>
      </c>
      <c r="N278" s="1">
        <f t="shared" si="9"/>
        <v>7058839.15</v>
      </c>
    </row>
    <row r="279" ht="15.75" customHeight="1">
      <c r="A279" s="1">
        <v>60.7689</v>
      </c>
      <c r="B279" s="1">
        <v>60.1819</v>
      </c>
      <c r="C279" s="1">
        <v>57.4607</v>
      </c>
      <c r="D279" s="1">
        <v>68.9476</v>
      </c>
      <c r="E279" s="1">
        <f t="shared" si="1"/>
        <v>0.01661629161</v>
      </c>
      <c r="F279" s="1">
        <f t="shared" si="2"/>
        <v>0.01450376808</v>
      </c>
      <c r="G279" s="1">
        <f t="shared" si="3"/>
        <v>151922250</v>
      </c>
      <c r="H279" s="1">
        <f t="shared" si="4"/>
        <v>32.09393279</v>
      </c>
      <c r="I279" s="1">
        <f t="shared" si="5"/>
        <v>506407500</v>
      </c>
      <c r="J279" s="1">
        <f t="shared" si="6"/>
        <v>815.4827646</v>
      </c>
      <c r="L279" s="1">
        <f t="shared" si="7"/>
        <v>-296554.92</v>
      </c>
      <c r="M279" s="1">
        <f t="shared" si="8"/>
        <v>8154785.293</v>
      </c>
      <c r="N279" s="1">
        <f t="shared" si="9"/>
        <v>7858230.373</v>
      </c>
    </row>
    <row r="280" ht="15.75" customHeight="1">
      <c r="A280" s="1">
        <v>50.2554</v>
      </c>
      <c r="B280" s="1">
        <v>49.1069</v>
      </c>
      <c r="C280" s="1">
        <v>47.9607</v>
      </c>
      <c r="D280" s="1">
        <v>52.9258</v>
      </c>
      <c r="E280" s="1">
        <f t="shared" si="1"/>
        <v>0.02036373707</v>
      </c>
      <c r="F280" s="1">
        <f t="shared" si="2"/>
        <v>0.01889437666</v>
      </c>
      <c r="G280" s="1">
        <f t="shared" si="3"/>
        <v>125638500</v>
      </c>
      <c r="H280" s="1">
        <f t="shared" si="4"/>
        <v>18.46082386</v>
      </c>
      <c r="I280" s="1">
        <f t="shared" si="5"/>
        <v>418795000</v>
      </c>
      <c r="J280" s="1">
        <f t="shared" si="6"/>
        <v>831.3389432</v>
      </c>
      <c r="L280" s="1">
        <f t="shared" si="7"/>
        <v>-126138.8586</v>
      </c>
      <c r="M280" s="1">
        <f t="shared" si="8"/>
        <v>8313354.407</v>
      </c>
      <c r="N280" s="1">
        <f t="shared" si="9"/>
        <v>8187215.548</v>
      </c>
    </row>
    <row r="281" ht="15.75" customHeight="1">
      <c r="A281" s="1">
        <v>40.7955</v>
      </c>
      <c r="B281" s="1">
        <v>38.4026</v>
      </c>
      <c r="C281" s="1">
        <v>38.0915</v>
      </c>
      <c r="D281" s="1">
        <v>38.5726</v>
      </c>
      <c r="E281" s="1">
        <f t="shared" si="1"/>
        <v>0.02603990355</v>
      </c>
      <c r="F281" s="1">
        <f t="shared" si="2"/>
        <v>0.02592513857</v>
      </c>
      <c r="G281" s="1">
        <f t="shared" si="3"/>
        <v>101988750</v>
      </c>
      <c r="H281" s="1">
        <f t="shared" si="4"/>
        <v>1.170473668</v>
      </c>
      <c r="I281" s="1">
        <f t="shared" si="5"/>
        <v>339962500</v>
      </c>
      <c r="J281" s="1">
        <f t="shared" si="6"/>
        <v>867.8189948</v>
      </c>
      <c r="L281" s="1">
        <f t="shared" si="7"/>
        <v>144072.4763</v>
      </c>
      <c r="M281" s="1">
        <f t="shared" si="8"/>
        <v>8678161.516</v>
      </c>
      <c r="N281" s="1">
        <f t="shared" si="9"/>
        <v>8822233.992</v>
      </c>
    </row>
    <row r="282" ht="15.75" customHeight="1">
      <c r="A282" s="1">
        <v>36.1651</v>
      </c>
      <c r="B282" s="1">
        <v>32.1223</v>
      </c>
      <c r="C282" s="1">
        <v>32.1671</v>
      </c>
      <c r="D282" s="1">
        <v>31.2274</v>
      </c>
      <c r="E282" s="1">
        <f t="shared" si="1"/>
        <v>0.03113102113</v>
      </c>
      <c r="F282" s="1">
        <f t="shared" si="2"/>
        <v>0.03202315915</v>
      </c>
      <c r="G282" s="1">
        <f t="shared" si="3"/>
        <v>90412750</v>
      </c>
      <c r="H282" s="1">
        <f t="shared" si="4"/>
        <v>8.066065177</v>
      </c>
      <c r="I282" s="1">
        <f t="shared" si="5"/>
        <v>301375833.3</v>
      </c>
      <c r="J282" s="1">
        <f t="shared" si="6"/>
        <v>922.7531633</v>
      </c>
      <c r="L282" s="1">
        <f t="shared" si="7"/>
        <v>395301.8823</v>
      </c>
      <c r="M282" s="1">
        <f t="shared" si="8"/>
        <v>9227506.428</v>
      </c>
      <c r="N282" s="1">
        <f t="shared" si="9"/>
        <v>9622808.31</v>
      </c>
    </row>
    <row r="283" ht="15.75" customHeight="1">
      <c r="A283" s="1">
        <v>33.5831</v>
      </c>
      <c r="B283" s="1">
        <v>29.5677</v>
      </c>
      <c r="C283" s="1">
        <v>29.7552</v>
      </c>
      <c r="D283" s="1">
        <v>30.3743</v>
      </c>
      <c r="E283" s="1">
        <f t="shared" si="1"/>
        <v>0.03382068947</v>
      </c>
      <c r="F283" s="1">
        <f t="shared" si="2"/>
        <v>0.03292256941</v>
      </c>
      <c r="G283" s="1">
        <f t="shared" si="3"/>
        <v>83957750</v>
      </c>
      <c r="H283" s="1">
        <f t="shared" si="4"/>
        <v>7.540413943</v>
      </c>
      <c r="I283" s="1">
        <f t="shared" si="5"/>
        <v>279859166.7</v>
      </c>
      <c r="J283" s="1">
        <f t="shared" si="6"/>
        <v>932.1462218</v>
      </c>
      <c r="L283" s="1">
        <f t="shared" si="7"/>
        <v>264104.8518</v>
      </c>
      <c r="M283" s="1">
        <f t="shared" si="8"/>
        <v>9321438.813</v>
      </c>
      <c r="N283" s="1">
        <f t="shared" si="9"/>
        <v>9585543.665</v>
      </c>
    </row>
    <row r="284" ht="15.75" customHeight="1">
      <c r="A284" s="1">
        <v>33.0574</v>
      </c>
      <c r="B284" s="1">
        <v>28.3068</v>
      </c>
      <c r="C284" s="1">
        <v>28.6299</v>
      </c>
      <c r="D284" s="1">
        <v>30.8392</v>
      </c>
      <c r="E284" s="1">
        <f t="shared" si="1"/>
        <v>0.03532720053</v>
      </c>
      <c r="F284" s="1">
        <f t="shared" si="2"/>
        <v>0.03242626268</v>
      </c>
      <c r="G284" s="1">
        <f t="shared" si="3"/>
        <v>82643500</v>
      </c>
      <c r="H284" s="1">
        <f t="shared" si="4"/>
        <v>23.97436574</v>
      </c>
      <c r="I284" s="1">
        <f t="shared" si="5"/>
        <v>275478333.3</v>
      </c>
      <c r="J284" s="1">
        <f t="shared" si="6"/>
        <v>959.0557939</v>
      </c>
      <c r="L284" s="1">
        <f t="shared" si="7"/>
        <v>179819.8397</v>
      </c>
      <c r="M284" s="1">
        <f t="shared" si="8"/>
        <v>9590534.9</v>
      </c>
      <c r="N284" s="1">
        <f t="shared" si="9"/>
        <v>9770354.739</v>
      </c>
    </row>
    <row r="285" ht="15.75" customHeight="1">
      <c r="A285" s="1">
        <v>33.7221</v>
      </c>
      <c r="B285" s="1">
        <v>27.3267</v>
      </c>
      <c r="C285" s="1">
        <v>28.0817</v>
      </c>
      <c r="D285" s="1">
        <v>31.0758</v>
      </c>
      <c r="E285" s="1">
        <f t="shared" si="1"/>
        <v>0.03659424665</v>
      </c>
      <c r="F285" s="1">
        <f t="shared" si="2"/>
        <v>0.03217938074</v>
      </c>
      <c r="G285" s="1">
        <f t="shared" si="3"/>
        <v>84305250</v>
      </c>
      <c r="H285" s="1">
        <f t="shared" si="4"/>
        <v>37.21963745</v>
      </c>
      <c r="I285" s="1">
        <f t="shared" si="5"/>
        <v>281017500</v>
      </c>
      <c r="J285" s="1">
        <f t="shared" si="6"/>
        <v>1013.946173</v>
      </c>
      <c r="L285" s="1">
        <f t="shared" si="7"/>
        <v>212890.7381</v>
      </c>
      <c r="M285" s="1">
        <f t="shared" si="8"/>
        <v>10139438.23</v>
      </c>
      <c r="N285" s="1">
        <f t="shared" si="9"/>
        <v>10352328.97</v>
      </c>
    </row>
    <row r="286" ht="15.75" customHeight="1">
      <c r="A286" s="1">
        <v>35.9318</v>
      </c>
      <c r="B286" s="1">
        <v>28.2976</v>
      </c>
      <c r="C286" s="1">
        <v>29.1656</v>
      </c>
      <c r="D286" s="1">
        <v>32.5721</v>
      </c>
      <c r="E286" s="1">
        <f t="shared" si="1"/>
        <v>0.03533868597</v>
      </c>
      <c r="F286" s="1">
        <f t="shared" si="2"/>
        <v>0.03070112151</v>
      </c>
      <c r="G286" s="1">
        <f t="shared" si="3"/>
        <v>89829500</v>
      </c>
      <c r="H286" s="1">
        <f t="shared" si="4"/>
        <v>41.65900962</v>
      </c>
      <c r="I286" s="1">
        <f t="shared" si="5"/>
        <v>299431666.7</v>
      </c>
      <c r="J286" s="1">
        <f t="shared" si="6"/>
        <v>1042.791319</v>
      </c>
      <c r="L286" s="1">
        <f t="shared" si="7"/>
        <v>257866.3949</v>
      </c>
      <c r="M286" s="1">
        <f t="shared" si="8"/>
        <v>10427888.15</v>
      </c>
      <c r="N286" s="1">
        <f t="shared" si="9"/>
        <v>10685754.54</v>
      </c>
    </row>
    <row r="287" ht="15.75" customHeight="1">
      <c r="A287" s="1">
        <v>42.0397</v>
      </c>
      <c r="B287" s="1">
        <v>31.747</v>
      </c>
      <c r="C287" s="1">
        <v>32.0197</v>
      </c>
      <c r="D287" s="1">
        <v>39.7417</v>
      </c>
      <c r="E287" s="1">
        <f t="shared" si="1"/>
        <v>0.03149903928</v>
      </c>
      <c r="F287" s="1">
        <f t="shared" si="2"/>
        <v>0.02516248676</v>
      </c>
      <c r="G287" s="1">
        <f t="shared" si="3"/>
        <v>105099250</v>
      </c>
      <c r="H287" s="1">
        <f t="shared" si="4"/>
        <v>66.59669175</v>
      </c>
      <c r="I287" s="1">
        <f t="shared" si="5"/>
        <v>350330833.3</v>
      </c>
      <c r="J287" s="1">
        <f t="shared" si="6"/>
        <v>1085.536496</v>
      </c>
      <c r="L287" s="1">
        <f t="shared" si="7"/>
        <v>144558.4864</v>
      </c>
      <c r="M287" s="1">
        <f t="shared" si="8"/>
        <v>10855335.66</v>
      </c>
      <c r="N287" s="1">
        <f t="shared" si="9"/>
        <v>10999894.15</v>
      </c>
    </row>
    <row r="288" ht="15.75" customHeight="1">
      <c r="A288" s="1">
        <v>46.6826</v>
      </c>
      <c r="B288" s="1">
        <v>35.1636</v>
      </c>
      <c r="C288" s="1">
        <v>35.4239</v>
      </c>
      <c r="D288" s="1">
        <v>48.7442</v>
      </c>
      <c r="E288" s="1">
        <f t="shared" si="1"/>
        <v>0.0284384989</v>
      </c>
      <c r="F288" s="1">
        <f t="shared" si="2"/>
        <v>0.0205152613</v>
      </c>
      <c r="G288" s="1">
        <f t="shared" si="3"/>
        <v>116706500</v>
      </c>
      <c r="H288" s="1">
        <f t="shared" si="4"/>
        <v>92.46933289</v>
      </c>
      <c r="I288" s="1">
        <f t="shared" si="5"/>
        <v>389021666.7</v>
      </c>
      <c r="J288" s="1">
        <f t="shared" si="6"/>
        <v>1086.362413</v>
      </c>
      <c r="L288" s="1">
        <f t="shared" si="7"/>
        <v>-105735.6568</v>
      </c>
      <c r="M288" s="1">
        <f t="shared" si="8"/>
        <v>10863591.59</v>
      </c>
      <c r="N288" s="1">
        <f t="shared" si="9"/>
        <v>10757855.93</v>
      </c>
    </row>
    <row r="289" ht="15.75" customHeight="1">
      <c r="A289" s="1">
        <v>52.2545</v>
      </c>
      <c r="B289" s="1">
        <v>43.1397</v>
      </c>
      <c r="C289" s="1">
        <v>41.7866</v>
      </c>
      <c r="D289" s="1">
        <v>67.386</v>
      </c>
      <c r="E289" s="1">
        <f t="shared" si="1"/>
        <v>0.02318050427</v>
      </c>
      <c r="F289" s="1">
        <f t="shared" si="2"/>
        <v>0.01483987772</v>
      </c>
      <c r="G289" s="1">
        <f t="shared" si="3"/>
        <v>130636250</v>
      </c>
      <c r="H289" s="1">
        <f t="shared" si="4"/>
        <v>108.9588175</v>
      </c>
      <c r="I289" s="1">
        <f t="shared" si="5"/>
        <v>435454166.7</v>
      </c>
      <c r="J289" s="1">
        <f t="shared" si="6"/>
        <v>987.0659182</v>
      </c>
      <c r="L289" s="1">
        <f t="shared" si="7"/>
        <v>-561374.0243</v>
      </c>
      <c r="M289" s="1">
        <f t="shared" si="8"/>
        <v>9870622.764</v>
      </c>
      <c r="N289" s="1">
        <f t="shared" si="9"/>
        <v>9309248.739</v>
      </c>
    </row>
    <row r="290" ht="15.75" customHeight="1">
      <c r="A290" s="1">
        <v>59.6348</v>
      </c>
      <c r="B290" s="1">
        <v>51.0889</v>
      </c>
      <c r="C290" s="1">
        <v>47.9828</v>
      </c>
      <c r="D290" s="1">
        <v>80.5173</v>
      </c>
      <c r="E290" s="1">
        <f t="shared" si="1"/>
        <v>0.01957372345</v>
      </c>
      <c r="F290" s="1">
        <f t="shared" si="2"/>
        <v>0.01241969117</v>
      </c>
      <c r="G290" s="1">
        <f t="shared" si="3"/>
        <v>149087000</v>
      </c>
      <c r="H290" s="1">
        <f t="shared" si="4"/>
        <v>106.657321</v>
      </c>
      <c r="I290" s="1">
        <f t="shared" si="5"/>
        <v>496956666.7</v>
      </c>
      <c r="J290" s="1">
        <f t="shared" si="6"/>
        <v>947.235359</v>
      </c>
      <c r="L290" s="1">
        <f t="shared" si="7"/>
        <v>-648385.5022</v>
      </c>
      <c r="M290" s="1">
        <f t="shared" si="8"/>
        <v>9472312.029</v>
      </c>
      <c r="N290" s="1">
        <f t="shared" si="9"/>
        <v>8823926.526</v>
      </c>
    </row>
    <row r="291" ht="15.75" customHeight="1">
      <c r="A291" s="1">
        <v>66.1265</v>
      </c>
      <c r="B291" s="1">
        <v>55.73</v>
      </c>
      <c r="C291" s="1">
        <v>53.194</v>
      </c>
      <c r="D291" s="1">
        <v>81.7933</v>
      </c>
      <c r="E291" s="1">
        <f t="shared" si="1"/>
        <v>0.01794365692</v>
      </c>
      <c r="F291" s="1">
        <f t="shared" si="2"/>
        <v>0.01222594027</v>
      </c>
      <c r="G291" s="1">
        <f t="shared" si="3"/>
        <v>165316250</v>
      </c>
      <c r="H291" s="1">
        <f t="shared" si="4"/>
        <v>94.52314753</v>
      </c>
      <c r="I291" s="1">
        <f t="shared" si="5"/>
        <v>551054166.7</v>
      </c>
      <c r="J291" s="1">
        <f t="shared" si="6"/>
        <v>960.5236122</v>
      </c>
      <c r="L291" s="1">
        <f t="shared" si="7"/>
        <v>-478853.4024</v>
      </c>
      <c r="M291" s="1">
        <f t="shared" si="8"/>
        <v>9605190.036</v>
      </c>
      <c r="N291" s="1">
        <f t="shared" si="9"/>
        <v>9126336.633</v>
      </c>
    </row>
    <row r="292" ht="15.75" customHeight="1">
      <c r="A292" s="1">
        <v>64.8398</v>
      </c>
      <c r="B292" s="1">
        <v>54.3639</v>
      </c>
      <c r="C292" s="1">
        <v>52.6778</v>
      </c>
      <c r="D292" s="1">
        <v>72.773</v>
      </c>
      <c r="E292" s="1">
        <f t="shared" si="1"/>
        <v>0.01839455963</v>
      </c>
      <c r="F292" s="1">
        <f t="shared" si="2"/>
        <v>0.01374136012</v>
      </c>
      <c r="G292" s="1">
        <f t="shared" si="3"/>
        <v>162099500</v>
      </c>
      <c r="H292" s="1">
        <f t="shared" si="4"/>
        <v>75.42813132</v>
      </c>
      <c r="I292" s="1">
        <f t="shared" si="5"/>
        <v>540331666.7</v>
      </c>
      <c r="J292" s="1">
        <f t="shared" si="6"/>
        <v>966.1972915</v>
      </c>
      <c r="L292" s="1">
        <f t="shared" si="7"/>
        <v>-272532.3953</v>
      </c>
      <c r="M292" s="1">
        <f t="shared" si="8"/>
        <v>9661927.725</v>
      </c>
      <c r="N292" s="1">
        <f t="shared" si="9"/>
        <v>9389395.33</v>
      </c>
    </row>
    <row r="293" ht="15.75" customHeight="1">
      <c r="A293" s="1">
        <v>60.802</v>
      </c>
      <c r="B293" s="1">
        <v>50.3433</v>
      </c>
      <c r="C293" s="1">
        <v>49.5146</v>
      </c>
      <c r="D293" s="1">
        <v>58.726</v>
      </c>
      <c r="E293" s="1">
        <f t="shared" si="1"/>
        <v>0.01986361641</v>
      </c>
      <c r="F293" s="1">
        <f t="shared" si="2"/>
        <v>0.01702823281</v>
      </c>
      <c r="G293" s="1">
        <f t="shared" si="3"/>
        <v>152005000</v>
      </c>
      <c r="H293" s="1">
        <f t="shared" si="4"/>
        <v>43.09924841</v>
      </c>
      <c r="I293" s="1">
        <f t="shared" si="5"/>
        <v>506683333.3</v>
      </c>
      <c r="J293" s="1">
        <f t="shared" si="6"/>
        <v>980.4634825</v>
      </c>
      <c r="L293" s="1">
        <f t="shared" si="7"/>
        <v>88376.52828</v>
      </c>
      <c r="M293" s="1">
        <f t="shared" si="8"/>
        <v>9804592.449</v>
      </c>
      <c r="N293" s="1">
        <f t="shared" si="9"/>
        <v>9892968.978</v>
      </c>
    </row>
    <row r="294" ht="15.75" customHeight="1">
      <c r="A294" s="1">
        <v>58.6063</v>
      </c>
      <c r="B294" s="1">
        <v>49.0671</v>
      </c>
      <c r="C294" s="1">
        <v>48.1453</v>
      </c>
      <c r="D294" s="1">
        <v>49.5025</v>
      </c>
      <c r="E294" s="1">
        <f t="shared" si="1"/>
        <v>0.02038025479</v>
      </c>
      <c r="F294" s="1">
        <f t="shared" si="2"/>
        <v>0.02020099995</v>
      </c>
      <c r="G294" s="1">
        <f t="shared" si="3"/>
        <v>146515750</v>
      </c>
      <c r="H294" s="1">
        <f t="shared" si="4"/>
        <v>2.626365798</v>
      </c>
      <c r="I294" s="1">
        <f t="shared" si="5"/>
        <v>488385833.3</v>
      </c>
      <c r="J294" s="1">
        <f t="shared" si="6"/>
        <v>970.2885789</v>
      </c>
      <c r="L294" s="1">
        <f t="shared" si="7"/>
        <v>459764.6584</v>
      </c>
      <c r="M294" s="1">
        <f t="shared" si="8"/>
        <v>9702844.944</v>
      </c>
      <c r="N294" s="1">
        <f t="shared" si="9"/>
        <v>10162609.6</v>
      </c>
    </row>
    <row r="295" ht="15.75" customHeight="1">
      <c r="A295" s="1">
        <v>55.4979</v>
      </c>
      <c r="B295" s="1">
        <v>50.1136</v>
      </c>
      <c r="C295" s="1">
        <v>48.6658</v>
      </c>
      <c r="D295" s="1">
        <v>48.6341</v>
      </c>
      <c r="E295" s="1">
        <f t="shared" si="1"/>
        <v>0.01995466301</v>
      </c>
      <c r="F295" s="1">
        <f t="shared" si="2"/>
        <v>0.02056170465</v>
      </c>
      <c r="G295" s="1">
        <f t="shared" si="3"/>
        <v>138744750</v>
      </c>
      <c r="H295" s="1">
        <f t="shared" si="4"/>
        <v>8.422384085</v>
      </c>
      <c r="I295" s="1">
        <f t="shared" si="5"/>
        <v>462482500</v>
      </c>
      <c r="J295" s="1">
        <f t="shared" si="6"/>
        <v>899.1428911</v>
      </c>
      <c r="L295" s="1">
        <f t="shared" si="7"/>
        <v>352828.5709</v>
      </c>
      <c r="M295" s="1">
        <f t="shared" si="8"/>
        <v>8991390.232</v>
      </c>
      <c r="N295" s="1">
        <f t="shared" si="9"/>
        <v>9344218.803</v>
      </c>
    </row>
    <row r="296" ht="15.75" customHeight="1">
      <c r="A296" s="1">
        <v>55.5361</v>
      </c>
      <c r="B296" s="1">
        <v>49.6463</v>
      </c>
      <c r="C296" s="1">
        <v>48.1663</v>
      </c>
      <c r="D296" s="1">
        <v>54.1911</v>
      </c>
      <c r="E296" s="1">
        <f t="shared" si="1"/>
        <v>0.02014248796</v>
      </c>
      <c r="F296" s="1">
        <f t="shared" si="2"/>
        <v>0.01845321464</v>
      </c>
      <c r="G296" s="1">
        <f t="shared" si="3"/>
        <v>138840250</v>
      </c>
      <c r="H296" s="1">
        <f t="shared" si="4"/>
        <v>23.45391297</v>
      </c>
      <c r="I296" s="1">
        <f t="shared" si="5"/>
        <v>462800833.3</v>
      </c>
      <c r="J296" s="1">
        <f t="shared" si="6"/>
        <v>908.4543386</v>
      </c>
      <c r="L296" s="1">
        <f t="shared" si="7"/>
        <v>62048.93423</v>
      </c>
      <c r="M296" s="1">
        <f t="shared" si="8"/>
        <v>9084504.68</v>
      </c>
      <c r="N296" s="1">
        <f t="shared" si="9"/>
        <v>9146553.615</v>
      </c>
    </row>
    <row r="297" ht="15.75" customHeight="1">
      <c r="A297" s="1">
        <v>53.8302</v>
      </c>
      <c r="B297" s="1">
        <v>46.4153</v>
      </c>
      <c r="C297" s="1">
        <v>44.8595</v>
      </c>
      <c r="D297" s="1">
        <v>54.6845</v>
      </c>
      <c r="E297" s="1">
        <f t="shared" si="1"/>
        <v>0.02154461999</v>
      </c>
      <c r="F297" s="1">
        <f t="shared" si="2"/>
        <v>0.01828671744</v>
      </c>
      <c r="G297" s="1">
        <f t="shared" si="3"/>
        <v>134575500</v>
      </c>
      <c r="H297" s="1">
        <f t="shared" si="4"/>
        <v>43.84338636</v>
      </c>
      <c r="I297" s="1">
        <f t="shared" si="5"/>
        <v>448585000</v>
      </c>
      <c r="J297" s="1">
        <f t="shared" si="6"/>
        <v>943.4469251</v>
      </c>
      <c r="L297" s="1">
        <f t="shared" si="7"/>
        <v>-39055.85678</v>
      </c>
      <c r="M297" s="1">
        <f t="shared" si="8"/>
        <v>9434431.735</v>
      </c>
      <c r="N297" s="1">
        <f t="shared" si="9"/>
        <v>9395375.878</v>
      </c>
    </row>
    <row r="298" ht="15.75" customHeight="1">
      <c r="A298" s="1">
        <v>50.8073</v>
      </c>
      <c r="B298" s="1">
        <v>41.6606</v>
      </c>
      <c r="C298" s="1">
        <v>40.2995</v>
      </c>
      <c r="D298" s="1">
        <v>47.7902</v>
      </c>
      <c r="E298" s="1">
        <f t="shared" si="1"/>
        <v>0.02400349491</v>
      </c>
      <c r="F298" s="1">
        <f t="shared" si="2"/>
        <v>0.02092479211</v>
      </c>
      <c r="G298" s="1">
        <f t="shared" si="3"/>
        <v>127018250</v>
      </c>
      <c r="H298" s="1">
        <f t="shared" si="4"/>
        <v>39.10514415</v>
      </c>
      <c r="I298" s="1">
        <f t="shared" si="5"/>
        <v>423394166.7</v>
      </c>
      <c r="J298" s="1">
        <f t="shared" si="6"/>
        <v>994.5738517</v>
      </c>
      <c r="L298" s="1">
        <f t="shared" si="7"/>
        <v>157830.4757</v>
      </c>
      <c r="M298" s="1">
        <f t="shared" si="8"/>
        <v>9945703.107</v>
      </c>
      <c r="N298" s="1">
        <f t="shared" si="9"/>
        <v>10103533.58</v>
      </c>
    </row>
    <row r="299" ht="15.75" customHeight="1">
      <c r="A299" s="1">
        <v>47.3466</v>
      </c>
      <c r="B299" s="1">
        <v>37.3977</v>
      </c>
      <c r="C299" s="1">
        <v>36.8275</v>
      </c>
      <c r="D299" s="1">
        <v>39.9025</v>
      </c>
      <c r="E299" s="1">
        <f t="shared" si="1"/>
        <v>0.02673961233</v>
      </c>
      <c r="F299" s="1">
        <f t="shared" si="2"/>
        <v>0.0250610864</v>
      </c>
      <c r="G299" s="1">
        <f t="shared" si="3"/>
        <v>118366500</v>
      </c>
      <c r="H299" s="1">
        <f t="shared" si="4"/>
        <v>19.86812396</v>
      </c>
      <c r="I299" s="1">
        <f t="shared" si="5"/>
        <v>394555000</v>
      </c>
      <c r="J299" s="1">
        <f t="shared" si="6"/>
        <v>1034.784103</v>
      </c>
      <c r="L299" s="1">
        <f t="shared" si="7"/>
        <v>466393.0831</v>
      </c>
      <c r="M299" s="1">
        <f t="shared" si="8"/>
        <v>10347808.03</v>
      </c>
      <c r="N299" s="1">
        <f t="shared" si="9"/>
        <v>10814201.11</v>
      </c>
    </row>
    <row r="300" ht="15.75" customHeight="1">
      <c r="A300" s="1">
        <v>43.2898</v>
      </c>
      <c r="B300" s="1">
        <v>34.323</v>
      </c>
      <c r="C300" s="1">
        <v>34.0002</v>
      </c>
      <c r="D300" s="1">
        <v>38.3457</v>
      </c>
      <c r="E300" s="1">
        <f t="shared" si="1"/>
        <v>0.02913498237</v>
      </c>
      <c r="F300" s="1">
        <f t="shared" si="2"/>
        <v>0.02607854336</v>
      </c>
      <c r="G300" s="1">
        <f t="shared" si="3"/>
        <v>108224500</v>
      </c>
      <c r="H300" s="1">
        <f t="shared" si="4"/>
        <v>33.07815843</v>
      </c>
      <c r="I300" s="1">
        <f t="shared" si="5"/>
        <v>360748333.3</v>
      </c>
      <c r="J300" s="1">
        <f t="shared" si="6"/>
        <v>1032.533244</v>
      </c>
      <c r="L300" s="1">
        <f t="shared" si="7"/>
        <v>322337.3155</v>
      </c>
      <c r="M300" s="1">
        <f t="shared" si="8"/>
        <v>10325302.27</v>
      </c>
      <c r="N300" s="1">
        <f t="shared" si="9"/>
        <v>10647639.58</v>
      </c>
    </row>
    <row r="301" ht="15.75" customHeight="1">
      <c r="A301" s="1">
        <v>39.8379</v>
      </c>
      <c r="B301" s="1">
        <v>32.4364</v>
      </c>
      <c r="C301" s="1">
        <v>31.7304</v>
      </c>
      <c r="D301" s="1">
        <v>40.2059</v>
      </c>
      <c r="E301" s="1">
        <f t="shared" si="1"/>
        <v>0.03082956185</v>
      </c>
      <c r="F301" s="1">
        <f t="shared" si="2"/>
        <v>0.02487197153</v>
      </c>
      <c r="G301" s="1">
        <f t="shared" si="3"/>
        <v>99594750</v>
      </c>
      <c r="H301" s="1">
        <f t="shared" si="4"/>
        <v>59.33447189</v>
      </c>
      <c r="I301" s="1">
        <f t="shared" si="5"/>
        <v>331982500</v>
      </c>
      <c r="J301" s="1">
        <f t="shared" si="6"/>
        <v>1006.456799</v>
      </c>
      <c r="L301" s="1">
        <f t="shared" si="7"/>
        <v>-22882.2138</v>
      </c>
      <c r="M301" s="1">
        <f t="shared" si="8"/>
        <v>10064540.23</v>
      </c>
      <c r="N301" s="1">
        <f t="shared" si="9"/>
        <v>10041658.02</v>
      </c>
    </row>
    <row r="302" ht="15.75" customHeight="1">
      <c r="A302" s="1">
        <v>38.0112</v>
      </c>
      <c r="B302" s="1">
        <v>31.4636</v>
      </c>
      <c r="C302" s="1">
        <v>30.5863</v>
      </c>
      <c r="D302" s="1">
        <v>43.5042</v>
      </c>
      <c r="E302" s="1">
        <f t="shared" si="1"/>
        <v>0.03178275849</v>
      </c>
      <c r="F302" s="1">
        <f t="shared" si="2"/>
        <v>0.02298628638</v>
      </c>
      <c r="G302" s="1">
        <f t="shared" si="3"/>
        <v>95028000</v>
      </c>
      <c r="H302" s="1">
        <f t="shared" si="4"/>
        <v>83.59111514</v>
      </c>
      <c r="I302" s="1">
        <f t="shared" si="5"/>
        <v>316760000</v>
      </c>
      <c r="J302" s="1">
        <f t="shared" si="6"/>
        <v>990.5008699</v>
      </c>
      <c r="L302" s="1">
        <f t="shared" si="7"/>
        <v>-315659.1777</v>
      </c>
      <c r="M302" s="1">
        <f t="shared" si="8"/>
        <v>9904982.208</v>
      </c>
      <c r="N302" s="1">
        <f t="shared" si="9"/>
        <v>9589323.03</v>
      </c>
    </row>
    <row r="303" ht="15.75" customHeight="1">
      <c r="A303" s="1">
        <v>35.9362</v>
      </c>
      <c r="B303" s="1">
        <v>29.1327</v>
      </c>
      <c r="C303" s="1">
        <v>28.1421</v>
      </c>
      <c r="D303" s="1">
        <v>39.2465</v>
      </c>
      <c r="E303" s="1">
        <f t="shared" si="1"/>
        <v>0.034325689</v>
      </c>
      <c r="F303" s="1">
        <f t="shared" si="2"/>
        <v>0.02547997911</v>
      </c>
      <c r="G303" s="1">
        <f t="shared" si="3"/>
        <v>89840500</v>
      </c>
      <c r="H303" s="1">
        <f t="shared" si="4"/>
        <v>79.47029999</v>
      </c>
      <c r="I303" s="1">
        <f t="shared" si="5"/>
        <v>299468333.3</v>
      </c>
      <c r="J303" s="1">
        <f t="shared" si="6"/>
        <v>1012.582962</v>
      </c>
      <c r="L303" s="1">
        <f t="shared" si="7"/>
        <v>-210865.9371</v>
      </c>
      <c r="M303" s="1">
        <f t="shared" si="8"/>
        <v>10125804.58</v>
      </c>
      <c r="N303" s="1">
        <f t="shared" si="9"/>
        <v>9914938.639</v>
      </c>
    </row>
    <row r="304" ht="15.75" customHeight="1">
      <c r="A304" s="1">
        <v>33.4432</v>
      </c>
      <c r="B304" s="1">
        <v>25.9651</v>
      </c>
      <c r="C304" s="1">
        <v>25.5688</v>
      </c>
      <c r="D304" s="1">
        <v>33.7169</v>
      </c>
      <c r="E304" s="1">
        <f t="shared" si="1"/>
        <v>0.03851323507</v>
      </c>
      <c r="F304" s="1">
        <f t="shared" si="2"/>
        <v>0.02965871714</v>
      </c>
      <c r="G304" s="1">
        <f t="shared" si="3"/>
        <v>83608000</v>
      </c>
      <c r="H304" s="1">
        <f t="shared" si="4"/>
        <v>74.03085352</v>
      </c>
      <c r="I304" s="1">
        <f t="shared" si="5"/>
        <v>278693333.3</v>
      </c>
      <c r="J304" s="1">
        <f t="shared" si="6"/>
        <v>1059.041218</v>
      </c>
      <c r="L304" s="1">
        <f t="shared" si="7"/>
        <v>-20293.9772</v>
      </c>
      <c r="M304" s="1">
        <f t="shared" si="8"/>
        <v>10590388.87</v>
      </c>
      <c r="N304" s="1">
        <f t="shared" si="9"/>
        <v>10570094.89</v>
      </c>
    </row>
    <row r="305" ht="15.75" customHeight="1">
      <c r="A305" s="1">
        <v>30.1096</v>
      </c>
      <c r="B305" s="1">
        <v>23.0681</v>
      </c>
      <c r="C305" s="1">
        <v>23.3063</v>
      </c>
      <c r="D305" s="1">
        <v>28.7248</v>
      </c>
      <c r="E305" s="1">
        <f t="shared" si="1"/>
        <v>0.04334990745</v>
      </c>
      <c r="F305" s="1">
        <f t="shared" si="2"/>
        <v>0.03481312315</v>
      </c>
      <c r="G305" s="1">
        <f t="shared" si="3"/>
        <v>75274000</v>
      </c>
      <c r="H305" s="1">
        <f t="shared" si="4"/>
        <v>64.25979009</v>
      </c>
      <c r="I305" s="1">
        <f t="shared" si="5"/>
        <v>250913333.3</v>
      </c>
      <c r="J305" s="1">
        <f t="shared" si="6"/>
        <v>1074.835124</v>
      </c>
      <c r="L305" s="1">
        <f t="shared" si="7"/>
        <v>120523.0324</v>
      </c>
      <c r="M305" s="1">
        <f t="shared" si="8"/>
        <v>10748330.25</v>
      </c>
      <c r="N305" s="1">
        <f t="shared" si="9"/>
        <v>10868853.29</v>
      </c>
    </row>
    <row r="306" ht="15.75" customHeight="1">
      <c r="A306" s="1">
        <v>25.6516</v>
      </c>
      <c r="B306" s="1">
        <v>21.2587</v>
      </c>
      <c r="C306" s="1">
        <v>21.4339</v>
      </c>
      <c r="D306" s="1">
        <v>24.1091</v>
      </c>
      <c r="E306" s="1">
        <f t="shared" si="1"/>
        <v>0.04703956498</v>
      </c>
      <c r="F306" s="1">
        <f t="shared" si="2"/>
        <v>0.04147811407</v>
      </c>
      <c r="G306" s="1">
        <f t="shared" si="3"/>
        <v>64129000</v>
      </c>
      <c r="H306" s="1">
        <f t="shared" si="4"/>
        <v>35.66502851</v>
      </c>
      <c r="I306" s="1">
        <f t="shared" si="5"/>
        <v>213763333.3</v>
      </c>
      <c r="J306" s="1">
        <f t="shared" si="6"/>
        <v>994.5673618</v>
      </c>
      <c r="L306" s="1">
        <f t="shared" si="7"/>
        <v>159949.9774</v>
      </c>
      <c r="M306" s="1">
        <f t="shared" si="8"/>
        <v>9945655.741</v>
      </c>
      <c r="N306" s="1">
        <f t="shared" si="9"/>
        <v>10105605.72</v>
      </c>
    </row>
    <row r="307" ht="15.75" customHeight="1">
      <c r="A307" s="1">
        <v>26.0637</v>
      </c>
      <c r="B307" s="1">
        <v>22.1834</v>
      </c>
      <c r="C307" s="1">
        <v>23.2047</v>
      </c>
      <c r="D307" s="1">
        <v>22.0863</v>
      </c>
      <c r="E307" s="1">
        <f t="shared" si="1"/>
        <v>0.04507875258</v>
      </c>
      <c r="F307" s="1">
        <f t="shared" si="2"/>
        <v>0.04527693638</v>
      </c>
      <c r="G307" s="1">
        <f t="shared" si="3"/>
        <v>65159250</v>
      </c>
      <c r="H307" s="1">
        <f t="shared" si="4"/>
        <v>1.291350781</v>
      </c>
      <c r="I307" s="1">
        <f t="shared" si="5"/>
        <v>217197500</v>
      </c>
      <c r="J307" s="1">
        <f t="shared" si="6"/>
        <v>967.9570046</v>
      </c>
      <c r="L307" s="1">
        <f t="shared" si="7"/>
        <v>450211.2169</v>
      </c>
      <c r="M307" s="1">
        <f t="shared" si="8"/>
        <v>9679551.881</v>
      </c>
      <c r="N307" s="1">
        <f t="shared" si="9"/>
        <v>10129763.1</v>
      </c>
    </row>
    <row r="308" ht="15.75" customHeight="1">
      <c r="A308" s="1">
        <v>28.9923</v>
      </c>
      <c r="B308" s="1">
        <v>25.7871</v>
      </c>
      <c r="C308" s="1">
        <v>26.953</v>
      </c>
      <c r="D308" s="1">
        <v>24.4163</v>
      </c>
      <c r="E308" s="1">
        <f t="shared" si="1"/>
        <v>0.03877907946</v>
      </c>
      <c r="F308" s="1">
        <f t="shared" si="2"/>
        <v>0.04095624644</v>
      </c>
      <c r="G308" s="1">
        <f t="shared" si="3"/>
        <v>72480750</v>
      </c>
      <c r="H308" s="1">
        <f t="shared" si="4"/>
        <v>15.78026956</v>
      </c>
      <c r="I308" s="1">
        <f t="shared" si="5"/>
        <v>241602500</v>
      </c>
      <c r="J308" s="1">
        <f t="shared" si="6"/>
        <v>924.5180463</v>
      </c>
      <c r="L308" s="1">
        <f t="shared" si="7"/>
        <v>468539.4593</v>
      </c>
      <c r="M308" s="1">
        <f t="shared" si="8"/>
        <v>9245160.257</v>
      </c>
      <c r="N308" s="1">
        <f t="shared" si="9"/>
        <v>9713699.717</v>
      </c>
    </row>
    <row r="309" ht="15.75" customHeight="1">
      <c r="A309" s="1">
        <v>32.5703</v>
      </c>
      <c r="B309" s="1">
        <v>30.4567</v>
      </c>
      <c r="C309" s="1">
        <v>31.155</v>
      </c>
      <c r="D309" s="1">
        <v>30.1853</v>
      </c>
      <c r="E309" s="1">
        <f t="shared" si="1"/>
        <v>0.03283349805</v>
      </c>
      <c r="F309" s="1">
        <f t="shared" si="2"/>
        <v>0.03312870834</v>
      </c>
      <c r="G309" s="1">
        <f t="shared" si="3"/>
        <v>81425750</v>
      </c>
      <c r="H309" s="1">
        <f t="shared" si="4"/>
        <v>2.403771982</v>
      </c>
      <c r="I309" s="1">
        <f t="shared" si="5"/>
        <v>271419166.7</v>
      </c>
      <c r="J309" s="1">
        <f t="shared" si="6"/>
        <v>877.2402646</v>
      </c>
      <c r="L309" s="1">
        <f t="shared" si="7"/>
        <v>197529.9235</v>
      </c>
      <c r="M309" s="1">
        <f t="shared" si="8"/>
        <v>8772379.947</v>
      </c>
      <c r="N309" s="1">
        <f t="shared" si="9"/>
        <v>8969909.87</v>
      </c>
    </row>
    <row r="310" ht="15.75" customHeight="1">
      <c r="A310" s="1">
        <v>36.6268</v>
      </c>
      <c r="B310" s="1">
        <v>34.8576</v>
      </c>
      <c r="C310" s="1">
        <v>35.0919</v>
      </c>
      <c r="D310" s="1">
        <v>35.8893</v>
      </c>
      <c r="E310" s="1">
        <f t="shared" si="1"/>
        <v>0.02868814835</v>
      </c>
      <c r="F310" s="1">
        <f t="shared" si="2"/>
        <v>0.02786345791</v>
      </c>
      <c r="G310" s="1">
        <f t="shared" si="3"/>
        <v>91567000</v>
      </c>
      <c r="H310" s="1">
        <f t="shared" si="4"/>
        <v>7.551442964</v>
      </c>
      <c r="I310" s="1">
        <f t="shared" si="5"/>
        <v>305223333.3</v>
      </c>
      <c r="J310" s="1">
        <f t="shared" si="6"/>
        <v>859.9712697</v>
      </c>
      <c r="L310" s="1">
        <f t="shared" si="7"/>
        <v>51373.25052</v>
      </c>
      <c r="M310" s="1">
        <f t="shared" si="8"/>
        <v>8599687.171</v>
      </c>
      <c r="N310" s="1">
        <f t="shared" si="9"/>
        <v>8651060.421</v>
      </c>
    </row>
    <row r="311" ht="15.75" customHeight="1">
      <c r="A311" s="1">
        <v>41.7752</v>
      </c>
      <c r="B311" s="1">
        <v>39.195</v>
      </c>
      <c r="C311" s="1">
        <v>39.554</v>
      </c>
      <c r="D311" s="1">
        <v>42.0434</v>
      </c>
      <c r="E311" s="1">
        <f t="shared" si="1"/>
        <v>0.02551345835</v>
      </c>
      <c r="F311" s="1">
        <f t="shared" si="2"/>
        <v>0.02378494603</v>
      </c>
      <c r="G311" s="1">
        <f t="shared" si="3"/>
        <v>104438000</v>
      </c>
      <c r="H311" s="1">
        <f t="shared" si="4"/>
        <v>18.05223694</v>
      </c>
      <c r="I311" s="1">
        <f t="shared" si="5"/>
        <v>348126666.7</v>
      </c>
      <c r="J311" s="1">
        <f t="shared" si="6"/>
        <v>870.332623</v>
      </c>
      <c r="L311" s="1">
        <f t="shared" si="7"/>
        <v>-15947.80631</v>
      </c>
      <c r="M311" s="1">
        <f t="shared" si="8"/>
        <v>8703297.116</v>
      </c>
      <c r="N311" s="1">
        <f t="shared" si="9"/>
        <v>8687349.309</v>
      </c>
    </row>
    <row r="312" ht="15.75" customHeight="1">
      <c r="A312" s="1">
        <v>47.3763</v>
      </c>
      <c r="B312" s="1">
        <v>46.0168</v>
      </c>
      <c r="C312" s="1">
        <v>45.5023</v>
      </c>
      <c r="D312" s="1">
        <v>52.4641</v>
      </c>
      <c r="E312" s="1">
        <f t="shared" si="1"/>
        <v>0.02173119382</v>
      </c>
      <c r="F312" s="1">
        <f t="shared" si="2"/>
        <v>0.0190606529</v>
      </c>
      <c r="G312" s="1">
        <f t="shared" si="3"/>
        <v>118440750</v>
      </c>
      <c r="H312" s="1">
        <f t="shared" si="4"/>
        <v>31.63008696</v>
      </c>
      <c r="I312" s="1">
        <f t="shared" si="5"/>
        <v>394802500</v>
      </c>
      <c r="J312" s="1">
        <f t="shared" si="6"/>
        <v>837.6995968</v>
      </c>
      <c r="L312" s="1">
        <f t="shared" si="7"/>
        <v>-242441.9746</v>
      </c>
      <c r="M312" s="1">
        <f t="shared" si="8"/>
        <v>8376962.949</v>
      </c>
      <c r="N312" s="1">
        <f t="shared" si="9"/>
        <v>8134520.975</v>
      </c>
    </row>
    <row r="313" ht="15.75" customHeight="1">
      <c r="A313" s="1">
        <v>54.976</v>
      </c>
      <c r="B313" s="1">
        <v>56.883</v>
      </c>
      <c r="C313" s="1">
        <v>55.5349</v>
      </c>
      <c r="D313" s="1">
        <v>65.5815</v>
      </c>
      <c r="E313" s="1">
        <f t="shared" si="1"/>
        <v>0.0175799448</v>
      </c>
      <c r="F313" s="1">
        <f t="shared" si="2"/>
        <v>0.01524820262</v>
      </c>
      <c r="G313" s="1">
        <f t="shared" si="3"/>
        <v>137440000</v>
      </c>
      <c r="H313" s="1">
        <f t="shared" si="4"/>
        <v>32.04746453</v>
      </c>
      <c r="I313" s="1">
        <f t="shared" si="5"/>
        <v>458133333.3</v>
      </c>
      <c r="J313" s="1">
        <f t="shared" si="6"/>
        <v>781.8936311</v>
      </c>
      <c r="L313" s="1">
        <f t="shared" si="7"/>
        <v>-404287.0322</v>
      </c>
      <c r="M313" s="1">
        <f t="shared" si="8"/>
        <v>7818897.996</v>
      </c>
      <c r="N313" s="1">
        <f t="shared" si="9"/>
        <v>7414610.964</v>
      </c>
    </row>
    <row r="314" ht="15.75" customHeight="1">
      <c r="A314" s="1">
        <v>67.9109</v>
      </c>
      <c r="B314" s="1">
        <v>77.3395</v>
      </c>
      <c r="C314" s="1">
        <v>76.0716</v>
      </c>
      <c r="D314" s="1">
        <v>79.489</v>
      </c>
      <c r="E314" s="1">
        <f t="shared" si="1"/>
        <v>0.01293000343</v>
      </c>
      <c r="F314" s="1">
        <f t="shared" si="2"/>
        <v>0.01258035703</v>
      </c>
      <c r="G314" s="1">
        <f t="shared" si="3"/>
        <v>169777250</v>
      </c>
      <c r="H314" s="1">
        <f t="shared" si="4"/>
        <v>5.936200357</v>
      </c>
      <c r="I314" s="1">
        <f t="shared" si="5"/>
        <v>565924166.7</v>
      </c>
      <c r="J314" s="1">
        <f t="shared" si="6"/>
        <v>702.7082317</v>
      </c>
      <c r="L314" s="1">
        <f t="shared" si="7"/>
        <v>-364141.5793</v>
      </c>
      <c r="M314" s="1">
        <f t="shared" si="8"/>
        <v>7027034.987</v>
      </c>
      <c r="N314" s="1">
        <f t="shared" si="9"/>
        <v>6662893.408</v>
      </c>
    </row>
    <row r="315" ht="15.75" customHeight="1">
      <c r="A315" s="1">
        <v>85.4856</v>
      </c>
      <c r="B315" s="1">
        <v>92.4453</v>
      </c>
      <c r="C315" s="1">
        <v>91.8316</v>
      </c>
      <c r="D315" s="1">
        <v>92.5324</v>
      </c>
      <c r="E315" s="1">
        <f t="shared" si="1"/>
        <v>0.01081720758</v>
      </c>
      <c r="F315" s="1">
        <f t="shared" si="2"/>
        <v>0.01080702543</v>
      </c>
      <c r="G315" s="1">
        <f t="shared" si="3"/>
        <v>213714000</v>
      </c>
      <c r="H315" s="1">
        <f t="shared" si="4"/>
        <v>0.2176068014</v>
      </c>
      <c r="I315" s="1">
        <f t="shared" si="5"/>
        <v>712380000</v>
      </c>
      <c r="J315" s="1">
        <f t="shared" si="6"/>
        <v>734.0511397</v>
      </c>
      <c r="L315" s="1">
        <f t="shared" si="7"/>
        <v>-190387.367</v>
      </c>
      <c r="M315" s="1">
        <f t="shared" si="8"/>
        <v>7340451.818</v>
      </c>
      <c r="N315" s="1">
        <f t="shared" si="9"/>
        <v>7150064.451</v>
      </c>
    </row>
    <row r="316" ht="15.75" customHeight="1">
      <c r="A316" s="1">
        <v>98.8981</v>
      </c>
      <c r="B316" s="1">
        <v>102.6545</v>
      </c>
      <c r="C316" s="1">
        <v>101.4279</v>
      </c>
      <c r="D316" s="1">
        <v>109.1555</v>
      </c>
      <c r="E316" s="1">
        <f t="shared" si="1"/>
        <v>0.009741414161</v>
      </c>
      <c r="F316" s="1">
        <f t="shared" si="2"/>
        <v>0.009161242448</v>
      </c>
      <c r="G316" s="1">
        <f t="shared" si="3"/>
        <v>247245250</v>
      </c>
      <c r="H316" s="1">
        <f t="shared" si="4"/>
        <v>14.34447003</v>
      </c>
      <c r="I316" s="1">
        <f t="shared" si="5"/>
        <v>824150833.3</v>
      </c>
      <c r="J316" s="1">
        <f t="shared" si="6"/>
        <v>760.5605221</v>
      </c>
      <c r="L316" s="1">
        <f t="shared" si="7"/>
        <v>-234926.3207</v>
      </c>
      <c r="M316" s="1">
        <f t="shared" si="8"/>
        <v>7605536.295</v>
      </c>
      <c r="N316" s="1">
        <f t="shared" si="9"/>
        <v>7370609.975</v>
      </c>
    </row>
    <row r="317" ht="15.75" customHeight="1">
      <c r="A317" s="1">
        <v>96.7248</v>
      </c>
      <c r="B317" s="1">
        <v>106.89</v>
      </c>
      <c r="C317" s="1">
        <v>104.3315</v>
      </c>
      <c r="D317" s="1">
        <v>121.0369</v>
      </c>
      <c r="E317" s="1">
        <f t="shared" si="1"/>
        <v>0.009355412106</v>
      </c>
      <c r="F317" s="1">
        <f t="shared" si="2"/>
        <v>0.008261943259</v>
      </c>
      <c r="G317" s="1">
        <f t="shared" si="3"/>
        <v>241812000</v>
      </c>
      <c r="H317" s="1">
        <f t="shared" si="4"/>
        <v>26.44138889</v>
      </c>
      <c r="I317" s="1">
        <f t="shared" si="5"/>
        <v>806040000</v>
      </c>
      <c r="J317" s="1">
        <f t="shared" si="6"/>
        <v>712.7337854</v>
      </c>
      <c r="L317" s="1">
        <f t="shared" si="7"/>
        <v>-502162.9767</v>
      </c>
      <c r="M317" s="1">
        <f t="shared" si="8"/>
        <v>7127270.443</v>
      </c>
      <c r="N317" s="1">
        <f t="shared" si="9"/>
        <v>6625107.466</v>
      </c>
    </row>
    <row r="318" ht="15.75" customHeight="1">
      <c r="A318" s="1">
        <v>82.0023</v>
      </c>
      <c r="B318" s="1">
        <v>103.3751</v>
      </c>
      <c r="C318" s="1">
        <v>96.6375</v>
      </c>
      <c r="D318" s="1">
        <v>101.7212</v>
      </c>
      <c r="E318" s="1">
        <f t="shared" si="1"/>
        <v>0.009673509385</v>
      </c>
      <c r="F318" s="1">
        <f t="shared" si="2"/>
        <v>0.009830792401</v>
      </c>
      <c r="G318" s="1">
        <f t="shared" si="3"/>
        <v>205005750</v>
      </c>
      <c r="H318" s="1">
        <f t="shared" si="4"/>
        <v>3.224392275</v>
      </c>
      <c r="I318" s="1">
        <f t="shared" si="5"/>
        <v>683352500</v>
      </c>
      <c r="J318" s="1">
        <f t="shared" si="6"/>
        <v>625.9856989</v>
      </c>
      <c r="L318" s="1">
        <f t="shared" si="7"/>
        <v>-484631.0307</v>
      </c>
      <c r="M318" s="1">
        <f t="shared" si="8"/>
        <v>6259799.839</v>
      </c>
      <c r="N318" s="1">
        <f t="shared" si="9"/>
        <v>5775168.808</v>
      </c>
    </row>
    <row r="319" ht="15.75" customHeight="1">
      <c r="A319" s="1">
        <v>71.752</v>
      </c>
      <c r="B319" s="1">
        <v>88.879</v>
      </c>
      <c r="C319" s="1">
        <v>85.2866</v>
      </c>
      <c r="D319" s="1">
        <v>74.1885</v>
      </c>
      <c r="E319" s="1">
        <f t="shared" si="1"/>
        <v>0.0112512517</v>
      </c>
      <c r="F319" s="1">
        <f t="shared" si="2"/>
        <v>0.01347917804</v>
      </c>
      <c r="G319" s="1">
        <f t="shared" si="3"/>
        <v>179380000</v>
      </c>
      <c r="H319" s="1">
        <f t="shared" si="4"/>
        <v>39.96454265</v>
      </c>
      <c r="I319" s="1">
        <f t="shared" si="5"/>
        <v>597933333.3</v>
      </c>
      <c r="J319" s="1">
        <f t="shared" si="6"/>
        <v>642.0758634</v>
      </c>
      <c r="L319" s="1">
        <f t="shared" si="7"/>
        <v>-82105.04323</v>
      </c>
      <c r="M319" s="1">
        <f t="shared" si="8"/>
        <v>6420708.627</v>
      </c>
      <c r="N319" s="1">
        <f t="shared" si="9"/>
        <v>6338603.584</v>
      </c>
    </row>
    <row r="320" ht="15.75" customHeight="1">
      <c r="A320" s="1">
        <v>67.6928</v>
      </c>
      <c r="B320" s="1">
        <v>75.9324</v>
      </c>
      <c r="C320" s="1">
        <v>75.5399</v>
      </c>
      <c r="D320" s="1">
        <v>59.5128</v>
      </c>
      <c r="E320" s="1">
        <f t="shared" si="1"/>
        <v>0.01316960876</v>
      </c>
      <c r="F320" s="1">
        <f t="shared" si="2"/>
        <v>0.0168031079</v>
      </c>
      <c r="G320" s="1">
        <f t="shared" si="3"/>
        <v>169232000</v>
      </c>
      <c r="H320" s="1">
        <f t="shared" si="4"/>
        <v>61.49043274</v>
      </c>
      <c r="I320" s="1">
        <f t="shared" si="5"/>
        <v>564106666.7</v>
      </c>
      <c r="J320" s="1">
        <f t="shared" si="6"/>
        <v>713.9677377</v>
      </c>
      <c r="L320" s="1">
        <f t="shared" si="7"/>
        <v>343623.5566</v>
      </c>
      <c r="M320" s="1">
        <f t="shared" si="8"/>
        <v>7139630.2</v>
      </c>
      <c r="N320" s="1">
        <f t="shared" si="9"/>
        <v>7483253.756</v>
      </c>
    </row>
    <row r="321" ht="15.75" customHeight="1">
      <c r="A321" s="1">
        <v>65.4185</v>
      </c>
      <c r="B321" s="1">
        <v>70.2836</v>
      </c>
      <c r="C321" s="1">
        <v>69.7775</v>
      </c>
      <c r="D321" s="1">
        <v>55.8612</v>
      </c>
      <c r="E321" s="1">
        <f t="shared" si="1"/>
        <v>0.01422807028</v>
      </c>
      <c r="F321" s="1">
        <f t="shared" si="2"/>
        <v>0.01790151304</v>
      </c>
      <c r="G321" s="1">
        <f t="shared" si="3"/>
        <v>163546250</v>
      </c>
      <c r="H321" s="1">
        <f t="shared" si="4"/>
        <v>60.07777881</v>
      </c>
      <c r="I321" s="1">
        <f t="shared" si="5"/>
        <v>545154166.7</v>
      </c>
      <c r="J321" s="1">
        <f t="shared" si="6"/>
        <v>747.6827707</v>
      </c>
      <c r="L321" s="1">
        <f t="shared" si="7"/>
        <v>427725.3263</v>
      </c>
      <c r="M321" s="1">
        <f t="shared" si="8"/>
        <v>7476782.114</v>
      </c>
      <c r="N321" s="1">
        <f t="shared" si="9"/>
        <v>7904507.44</v>
      </c>
    </row>
    <row r="322" ht="15.75" customHeight="1">
      <c r="A322" s="1">
        <v>63.4312</v>
      </c>
      <c r="B322" s="1">
        <v>64.5743</v>
      </c>
      <c r="C322" s="1">
        <v>64.5461</v>
      </c>
      <c r="D322" s="1">
        <v>59.4404</v>
      </c>
      <c r="E322" s="1">
        <f t="shared" si="1"/>
        <v>0.01548603701</v>
      </c>
      <c r="F322" s="1">
        <f t="shared" si="2"/>
        <v>0.01682357454</v>
      </c>
      <c r="G322" s="1">
        <f t="shared" si="3"/>
        <v>158578000</v>
      </c>
      <c r="H322" s="1">
        <f t="shared" si="4"/>
        <v>21.21040254</v>
      </c>
      <c r="I322" s="1">
        <f t="shared" si="5"/>
        <v>528593333.3</v>
      </c>
      <c r="J322" s="1">
        <f t="shared" si="6"/>
        <v>791.4647546</v>
      </c>
      <c r="L322" s="1">
        <f t="shared" si="7"/>
        <v>167848.8032</v>
      </c>
      <c r="M322" s="1">
        <f t="shared" si="8"/>
        <v>7914603.338</v>
      </c>
      <c r="N322" s="1">
        <f t="shared" si="9"/>
        <v>8082452.141</v>
      </c>
    </row>
    <row r="323" ht="15.75" customHeight="1">
      <c r="A323" s="1">
        <v>65.4431</v>
      </c>
      <c r="B323" s="1">
        <v>63.1181</v>
      </c>
      <c r="C323" s="1">
        <v>60.9318</v>
      </c>
      <c r="D323" s="1">
        <v>67.3041</v>
      </c>
      <c r="E323" s="1">
        <f t="shared" si="1"/>
        <v>0.01584331594</v>
      </c>
      <c r="F323" s="1">
        <f t="shared" si="2"/>
        <v>0.01485793585</v>
      </c>
      <c r="G323" s="1">
        <f t="shared" si="3"/>
        <v>163607750</v>
      </c>
      <c r="H323" s="1">
        <f t="shared" si="4"/>
        <v>16.12158204</v>
      </c>
      <c r="I323" s="1">
        <f t="shared" si="5"/>
        <v>545359166.7</v>
      </c>
      <c r="J323" s="1">
        <f t="shared" si="6"/>
        <v>836.0528327</v>
      </c>
      <c r="L323" s="1">
        <f t="shared" si="7"/>
        <v>-69126.54653</v>
      </c>
      <c r="M323" s="1">
        <f t="shared" si="8"/>
        <v>8360482.717</v>
      </c>
      <c r="N323" s="1">
        <f t="shared" si="9"/>
        <v>8291356.171</v>
      </c>
    </row>
    <row r="324" ht="15.75" customHeight="1">
      <c r="A324" s="1">
        <v>65.3597</v>
      </c>
      <c r="B324" s="1">
        <v>61.0404</v>
      </c>
      <c r="C324" s="1">
        <v>58.0104</v>
      </c>
      <c r="D324" s="1">
        <v>74.0865</v>
      </c>
      <c r="E324" s="1">
        <f t="shared" si="1"/>
        <v>0.01638259251</v>
      </c>
      <c r="F324" s="1">
        <f t="shared" si="2"/>
        <v>0.01349773575</v>
      </c>
      <c r="G324" s="1">
        <f t="shared" si="3"/>
        <v>163399250</v>
      </c>
      <c r="H324" s="1">
        <f t="shared" si="4"/>
        <v>47.13834306</v>
      </c>
      <c r="I324" s="1">
        <f t="shared" si="5"/>
        <v>544664166.7</v>
      </c>
      <c r="J324" s="1">
        <f t="shared" si="6"/>
        <v>864.3598381</v>
      </c>
      <c r="L324" s="1">
        <f t="shared" si="7"/>
        <v>-294480.101</v>
      </c>
      <c r="M324" s="1">
        <f t="shared" si="8"/>
        <v>8643552.829</v>
      </c>
      <c r="N324" s="1">
        <f t="shared" si="9"/>
        <v>8349072.728</v>
      </c>
    </row>
    <row r="325" ht="15.75" customHeight="1">
      <c r="A325" s="1">
        <v>63.4772</v>
      </c>
      <c r="B325" s="1">
        <v>57.5716</v>
      </c>
      <c r="C325" s="1">
        <v>53.8542</v>
      </c>
      <c r="D325" s="1">
        <v>74.6474</v>
      </c>
      <c r="E325" s="1">
        <f t="shared" si="1"/>
        <v>0.01736967533</v>
      </c>
      <c r="F325" s="1">
        <f t="shared" si="2"/>
        <v>0.01339631387</v>
      </c>
      <c r="G325" s="1">
        <f t="shared" si="3"/>
        <v>158693000</v>
      </c>
      <c r="H325" s="1">
        <f t="shared" si="4"/>
        <v>63.05446495</v>
      </c>
      <c r="I325" s="1">
        <f t="shared" si="5"/>
        <v>528976666.7</v>
      </c>
      <c r="J325" s="1">
        <f t="shared" si="6"/>
        <v>891.6787925</v>
      </c>
      <c r="L325" s="1">
        <f t="shared" si="7"/>
        <v>-374098.763</v>
      </c>
      <c r="M325" s="1">
        <f t="shared" si="8"/>
        <v>8916743.685</v>
      </c>
      <c r="N325" s="1">
        <f t="shared" si="9"/>
        <v>8542644.922</v>
      </c>
    </row>
    <row r="326" ht="15.75" customHeight="1">
      <c r="A326" s="1">
        <v>56.1919</v>
      </c>
      <c r="B326" s="1">
        <v>50.0685</v>
      </c>
      <c r="C326" s="1">
        <v>47.3855</v>
      </c>
      <c r="D326" s="1">
        <v>65.5884</v>
      </c>
      <c r="E326" s="1">
        <f t="shared" si="1"/>
        <v>0.01997263749</v>
      </c>
      <c r="F326" s="1">
        <f t="shared" si="2"/>
        <v>0.01524659848</v>
      </c>
      <c r="G326" s="1">
        <f t="shared" si="3"/>
        <v>140479750</v>
      </c>
      <c r="H326" s="1">
        <f t="shared" si="4"/>
        <v>66.39127776</v>
      </c>
      <c r="I326" s="1">
        <f t="shared" si="5"/>
        <v>468265833.3</v>
      </c>
      <c r="J326" s="1">
        <f t="shared" si="6"/>
        <v>911.2283364</v>
      </c>
      <c r="L326" s="1">
        <f t="shared" si="7"/>
        <v>-358161.6566</v>
      </c>
      <c r="M326" s="1">
        <f t="shared" si="8"/>
        <v>9112244.202</v>
      </c>
      <c r="N326" s="1">
        <f t="shared" si="9"/>
        <v>8754082.545</v>
      </c>
    </row>
    <row r="327" ht="15.75" customHeight="1">
      <c r="A327" s="1">
        <v>48.8096</v>
      </c>
      <c r="B327" s="1">
        <v>43.0233</v>
      </c>
      <c r="C327" s="1">
        <v>41.6246</v>
      </c>
      <c r="D327" s="1">
        <v>56.3799</v>
      </c>
      <c r="E327" s="1">
        <f t="shared" si="1"/>
        <v>0.02324321937</v>
      </c>
      <c r="F327" s="1">
        <f t="shared" si="2"/>
        <v>0.01773681755</v>
      </c>
      <c r="G327" s="1">
        <f t="shared" si="3"/>
        <v>122024000</v>
      </c>
      <c r="H327" s="1">
        <f t="shared" si="4"/>
        <v>67.19131754</v>
      </c>
      <c r="I327" s="1">
        <f t="shared" si="5"/>
        <v>406746666.7</v>
      </c>
      <c r="J327" s="1">
        <f t="shared" si="6"/>
        <v>924.5440962</v>
      </c>
      <c r="L327" s="1">
        <f t="shared" si="7"/>
        <v>-335682.5748</v>
      </c>
      <c r="M327" s="1">
        <f t="shared" si="8"/>
        <v>9245406.945</v>
      </c>
      <c r="N327" s="1">
        <f t="shared" si="9"/>
        <v>8909724.37</v>
      </c>
    </row>
    <row r="328" ht="15.75" customHeight="1">
      <c r="A328" s="1">
        <v>43.8406</v>
      </c>
      <c r="B328" s="1">
        <v>37.73</v>
      </c>
      <c r="C328" s="1">
        <v>36.8986</v>
      </c>
      <c r="D328" s="1">
        <v>51.4358</v>
      </c>
      <c r="E328" s="1">
        <f t="shared" si="1"/>
        <v>0.02650410814</v>
      </c>
      <c r="F328" s="1">
        <f t="shared" si="2"/>
        <v>0.0194417118</v>
      </c>
      <c r="G328" s="1">
        <f t="shared" si="3"/>
        <v>109601500</v>
      </c>
      <c r="H328" s="1">
        <f t="shared" si="4"/>
        <v>77.40492317</v>
      </c>
      <c r="I328" s="1">
        <f t="shared" si="5"/>
        <v>365338333.3</v>
      </c>
      <c r="J328" s="1">
        <f t="shared" si="6"/>
        <v>949.5548128</v>
      </c>
      <c r="L328" s="1">
        <f t="shared" si="7"/>
        <v>-369159.2237</v>
      </c>
      <c r="M328" s="1">
        <f t="shared" si="8"/>
        <v>9495517.574</v>
      </c>
      <c r="N328" s="1">
        <f t="shared" si="9"/>
        <v>9126358.35</v>
      </c>
    </row>
    <row r="329" ht="15.75" customHeight="1">
      <c r="A329" s="1">
        <v>40.4166</v>
      </c>
      <c r="B329" s="1">
        <v>33.3489</v>
      </c>
      <c r="C329" s="1">
        <v>32.9942</v>
      </c>
      <c r="D329" s="1">
        <v>43.3881</v>
      </c>
      <c r="E329" s="1">
        <f t="shared" si="1"/>
        <v>0.02998599654</v>
      </c>
      <c r="F329" s="1">
        <f t="shared" si="2"/>
        <v>0.02304779421</v>
      </c>
      <c r="G329" s="1">
        <f t="shared" si="3"/>
        <v>101041500</v>
      </c>
      <c r="H329" s="1">
        <f t="shared" si="4"/>
        <v>70.10463706</v>
      </c>
      <c r="I329" s="1">
        <f t="shared" si="5"/>
        <v>336805000</v>
      </c>
      <c r="J329" s="1">
        <f t="shared" si="6"/>
        <v>992.66526</v>
      </c>
      <c r="L329" s="1">
        <f t="shared" si="7"/>
        <v>-171216.3012</v>
      </c>
      <c r="M329" s="1">
        <f t="shared" si="8"/>
        <v>9926624.432</v>
      </c>
      <c r="N329" s="1">
        <f t="shared" si="9"/>
        <v>9755408.13</v>
      </c>
    </row>
    <row r="330" ht="15.75" customHeight="1">
      <c r="A330" s="1">
        <v>35.9811</v>
      </c>
      <c r="B330" s="1">
        <v>29.392</v>
      </c>
      <c r="C330" s="1">
        <v>29.4804</v>
      </c>
      <c r="D330" s="1">
        <v>35.3601</v>
      </c>
      <c r="E330" s="1">
        <f t="shared" si="1"/>
        <v>0.03402286336</v>
      </c>
      <c r="F330" s="1">
        <f t="shared" si="2"/>
        <v>0.02828046301</v>
      </c>
      <c r="G330" s="1">
        <f t="shared" si="3"/>
        <v>89952750</v>
      </c>
      <c r="H330" s="1">
        <f t="shared" si="4"/>
        <v>51.65447037</v>
      </c>
      <c r="I330" s="1">
        <f t="shared" si="5"/>
        <v>299842500</v>
      </c>
      <c r="J330" s="1">
        <f t="shared" si="6"/>
        <v>1004.768121</v>
      </c>
      <c r="L330" s="1">
        <f t="shared" si="7"/>
        <v>43905.41882</v>
      </c>
      <c r="M330" s="1">
        <f t="shared" si="8"/>
        <v>10047656.13</v>
      </c>
      <c r="N330" s="1">
        <f t="shared" si="9"/>
        <v>10091561.55</v>
      </c>
    </row>
    <row r="331" ht="15.75" customHeight="1">
      <c r="A331" s="1">
        <v>31.4375</v>
      </c>
      <c r="B331" s="1">
        <v>26.872</v>
      </c>
      <c r="C331" s="1">
        <v>27.0649</v>
      </c>
      <c r="D331" s="1">
        <v>29.741</v>
      </c>
      <c r="E331" s="1">
        <f t="shared" si="1"/>
        <v>0.03721345639</v>
      </c>
      <c r="F331" s="1">
        <f t="shared" si="2"/>
        <v>0.03362361723</v>
      </c>
      <c r="G331" s="1">
        <f t="shared" si="3"/>
        <v>78593750</v>
      </c>
      <c r="H331" s="1">
        <f t="shared" si="4"/>
        <v>28.21389213</v>
      </c>
      <c r="I331" s="1">
        <f t="shared" si="5"/>
        <v>261979166.7</v>
      </c>
      <c r="J331" s="1">
        <f t="shared" si="6"/>
        <v>961.475498</v>
      </c>
      <c r="L331" s="1">
        <f t="shared" si="7"/>
        <v>142606.1666</v>
      </c>
      <c r="M331" s="1">
        <f t="shared" si="8"/>
        <v>9614733.07</v>
      </c>
      <c r="N331" s="1">
        <f t="shared" si="9"/>
        <v>9757339.237</v>
      </c>
    </row>
    <row r="332" ht="15.75" customHeight="1">
      <c r="A332" s="1">
        <v>27.2913</v>
      </c>
      <c r="B332" s="1">
        <v>24.3182</v>
      </c>
      <c r="C332" s="1">
        <v>24.4717</v>
      </c>
      <c r="D332" s="1">
        <v>24.9778</v>
      </c>
      <c r="E332" s="1">
        <f t="shared" si="1"/>
        <v>0.04112146458</v>
      </c>
      <c r="F332" s="1">
        <f t="shared" si="2"/>
        <v>0.04003555157</v>
      </c>
      <c r="G332" s="1">
        <f t="shared" si="3"/>
        <v>68228250</v>
      </c>
      <c r="H332" s="1">
        <f t="shared" si="4"/>
        <v>7.408994448</v>
      </c>
      <c r="I332" s="1">
        <f t="shared" si="5"/>
        <v>227427500</v>
      </c>
      <c r="J332" s="1">
        <f t="shared" si="6"/>
        <v>923.5481579</v>
      </c>
      <c r="L332" s="1">
        <f t="shared" si="7"/>
        <v>231555.6214</v>
      </c>
      <c r="M332" s="1">
        <f t="shared" si="8"/>
        <v>9235462.558</v>
      </c>
      <c r="N332" s="1">
        <f t="shared" si="9"/>
        <v>9467018.18</v>
      </c>
    </row>
    <row r="333" ht="15.75" customHeight="1">
      <c r="A333" s="1">
        <v>23.92</v>
      </c>
      <c r="B333" s="1">
        <v>22.0974</v>
      </c>
      <c r="C333" s="1">
        <v>22.2623</v>
      </c>
      <c r="D333" s="1">
        <v>22.1157</v>
      </c>
      <c r="E333" s="1">
        <f t="shared" si="1"/>
        <v>0.0452541928</v>
      </c>
      <c r="F333" s="1">
        <f t="shared" si="2"/>
        <v>0.04521674647</v>
      </c>
      <c r="G333" s="1">
        <f t="shared" si="3"/>
        <v>59800000</v>
      </c>
      <c r="H333" s="1">
        <f t="shared" si="4"/>
        <v>0.2239290339</v>
      </c>
      <c r="I333" s="1">
        <f t="shared" si="5"/>
        <v>199333333.3</v>
      </c>
      <c r="J333" s="1">
        <f t="shared" si="6"/>
        <v>891.8411098</v>
      </c>
      <c r="L333" s="1">
        <f t="shared" si="7"/>
        <v>203961.4392</v>
      </c>
      <c r="M333" s="1">
        <f t="shared" si="8"/>
        <v>8918394.428</v>
      </c>
      <c r="N333" s="1">
        <f t="shared" si="9"/>
        <v>9122355.867</v>
      </c>
    </row>
    <row r="334" ht="15.75" customHeight="1">
      <c r="A334" s="1">
        <v>26.6663</v>
      </c>
      <c r="B334" s="1">
        <v>24.7195</v>
      </c>
      <c r="C334" s="1">
        <v>25.0856</v>
      </c>
      <c r="D334" s="1">
        <v>24.0265</v>
      </c>
      <c r="E334" s="1">
        <f t="shared" si="1"/>
        <v>0.04045389268</v>
      </c>
      <c r="F334" s="1">
        <f t="shared" si="2"/>
        <v>0.04162071047</v>
      </c>
      <c r="G334" s="1">
        <f t="shared" si="3"/>
        <v>66665750</v>
      </c>
      <c r="H334" s="1">
        <f t="shared" si="4"/>
        <v>7.778678306</v>
      </c>
      <c r="I334" s="1">
        <f t="shared" si="5"/>
        <v>222219166.7</v>
      </c>
      <c r="J334" s="1">
        <f t="shared" si="6"/>
        <v>887.5631886</v>
      </c>
      <c r="L334" s="1">
        <f t="shared" si="7"/>
        <v>274675.8787</v>
      </c>
      <c r="M334" s="1">
        <f t="shared" si="8"/>
        <v>8875613.302</v>
      </c>
      <c r="N334" s="1">
        <f t="shared" si="9"/>
        <v>9150289.18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334"/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2.71"/>
    <col customWidth="1" min="11" max="11" width="21.86"/>
    <col customWidth="1" min="12" max="13" width="16.71"/>
    <col customWidth="1" min="14" max="14" width="21.86"/>
    <col customWidth="1" min="15" max="15" width="16.71"/>
    <col customWidth="1" min="16" max="16" width="14.57"/>
    <col customWidth="1" min="17" max="17" width="21.86"/>
    <col customWidth="1" min="18" max="18" width="16.71"/>
    <col customWidth="1" min="19" max="19" width="13.71"/>
    <col customWidth="1" min="20" max="20" width="21.86"/>
    <col customWidth="1" min="21" max="21" width="16.71"/>
    <col customWidth="1" min="22" max="22" width="14.71"/>
    <col customWidth="1" min="23" max="23" width="21.86"/>
    <col customWidth="1" min="24" max="24" width="16.71"/>
    <col customWidth="1" min="25" max="25" width="15.43"/>
    <col customWidth="1" min="26" max="26" width="21.86"/>
    <col customWidth="1" min="27" max="28" width="16.71"/>
    <col customWidth="1" min="29" max="29" width="12.71"/>
    <col customWidth="1" min="30" max="32" width="21.86"/>
    <col customWidth="1" min="33" max="33" width="16.71"/>
    <col customWidth="1" min="34" max="34" width="21.86"/>
    <col customWidth="1" min="35" max="35" width="16.71"/>
    <col customWidth="1" min="36" max="36" width="10.86"/>
    <col customWidth="1" min="37" max="37" width="21.86"/>
    <col customWidth="1" min="38" max="38" width="16.71"/>
    <col customWidth="1" min="39" max="39" width="12.71"/>
    <col customWidth="1" min="40" max="40" width="21.86"/>
    <col customWidth="1" min="41" max="41" width="16.71"/>
    <col customWidth="1" min="42" max="42" width="12.71"/>
    <col customWidth="1" min="43" max="43" width="21.86"/>
    <col customWidth="1" min="44" max="55" width="8.71"/>
  </cols>
  <sheetData>
    <row r="1">
      <c r="A1" s="1" t="s">
        <v>29</v>
      </c>
      <c r="B1" s="1" t="s">
        <v>30</v>
      </c>
      <c r="C1" s="1" t="s">
        <v>31</v>
      </c>
      <c r="D1" s="1" t="s">
        <v>30</v>
      </c>
      <c r="E1" s="11">
        <v>43133.0</v>
      </c>
      <c r="F1" s="12">
        <v>0.5830208333333333</v>
      </c>
      <c r="J1" s="1" t="s">
        <v>89</v>
      </c>
      <c r="M1" s="1" t="s">
        <v>90</v>
      </c>
      <c r="P1" s="1" t="s">
        <v>91</v>
      </c>
      <c r="S1" s="1" t="s">
        <v>92</v>
      </c>
      <c r="V1" s="1" t="s">
        <v>93</v>
      </c>
      <c r="Y1" s="1" t="s">
        <v>94</v>
      </c>
      <c r="AA1" s="1" t="s">
        <v>95</v>
      </c>
      <c r="AC1" s="1" t="s">
        <v>96</v>
      </c>
      <c r="AE1" s="1" t="s">
        <v>97</v>
      </c>
      <c r="AG1" s="1" t="s">
        <v>98</v>
      </c>
      <c r="AJ1" s="1" t="s">
        <v>99</v>
      </c>
      <c r="AM1" s="1" t="s">
        <v>100</v>
      </c>
      <c r="AP1" s="1" t="s">
        <v>101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P2" s="1" t="s">
        <v>102</v>
      </c>
    </row>
    <row r="3">
      <c r="A3" s="1" t="s">
        <v>72</v>
      </c>
      <c r="B3" s="1" t="s">
        <v>73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73</v>
      </c>
      <c r="H3" s="1" t="s">
        <v>73</v>
      </c>
    </row>
    <row r="5">
      <c r="A5" s="1">
        <v>5574.9825</v>
      </c>
      <c r="B5" s="1">
        <v>272.2705</v>
      </c>
      <c r="C5" s="1">
        <v>302.0356</v>
      </c>
      <c r="D5" s="1">
        <v>413.7392</v>
      </c>
      <c r="E5" s="1">
        <v>292.4842</v>
      </c>
      <c r="F5" s="1">
        <v>271.66</v>
      </c>
      <c r="G5" s="1">
        <v>291.7903</v>
      </c>
      <c r="H5" s="1">
        <v>221.9146</v>
      </c>
      <c r="I5" s="1">
        <f>ATAN(1)</f>
        <v>0.7853981634</v>
      </c>
      <c r="J5" s="1">
        <f t="shared" ref="J5:J334" si="1">(G5-H5)/((H5*G5)^0.5)</f>
        <v>0.2745982773</v>
      </c>
      <c r="K5" s="15" t="str">
        <f t="shared" ref="K5:K334" si="2">IF(J5&gt;0.1,"SUB-VERTICAL",IF(J5&lt;0,"SUB-HORIZONTAL","MERGULHO"))</f>
        <v>SUB-VERTICAL</v>
      </c>
      <c r="L5" s="1" t="str">
        <f t="shared" ref="L5:L334" si="3">IF(K5="SUB-VERTICAL","1",IF(K5="SUB-HORIZONTAL","2","3"))</f>
        <v>1</v>
      </c>
      <c r="M5" s="1">
        <f t="shared" ref="M5:M334" si="4">(G5-F5)/((G5*F5)^0.5)</f>
        <v>0.07149933026</v>
      </c>
      <c r="N5" s="16" t="str">
        <f t="shared" ref="N5:N334" si="5">IF(M5&gt;0.1,"SUB-VERTICAL",IF(M5&lt;0,"SUB-HORIZONTAL","MERGULHO"))</f>
        <v>MERGULHO</v>
      </c>
      <c r="P5" s="1">
        <f t="shared" ref="P5:P334" si="6">(F5-B5)/((F5*B5)^0.5)</f>
        <v>-0.002244773494</v>
      </c>
      <c r="Q5" s="17" t="str">
        <f t="shared" ref="Q5:Q334" si="7">IF(P5&gt;0.1,"SUB-VERTICAL",IF(P5&lt;0,"SUB-HORIZONTAL","MERGULHO"))</f>
        <v>SUB-HORIZONTAL</v>
      </c>
      <c r="S5" s="1">
        <f t="shared" ref="S5:S334" si="8">(F5-H5)/((F5*H5)^0.5)</f>
        <v>0.2026035922</v>
      </c>
      <c r="T5" s="15" t="str">
        <f t="shared" ref="T5:T334" si="9">IF(S5&gt;0.1,"SUB-VERTICAL",IF(S5&lt;0,"SUB-HORIZONTAL","MERGULHO"))</f>
        <v>SUB-VERTICAL</v>
      </c>
      <c r="V5" s="1">
        <f t="shared" ref="V5:V334" si="10">(G5-B5)/((G5*B5)^0.5)</f>
        <v>0.06925316781</v>
      </c>
      <c r="W5" s="16" t="str">
        <f t="shared" ref="W5:W334" si="11">IF(V5&gt;0.1,"SUB-VERTICAL",IF(V5&lt;0,"SUB-HORIZONTAL","MERGULHO"))</f>
        <v>MERGULHO</v>
      </c>
      <c r="Y5" s="1">
        <f t="shared" ref="Y5:Y334" si="12">(F5-E5)/((F5*E5)^0.5)</f>
        <v>-0.07387615312</v>
      </c>
      <c r="Z5" s="17" t="str">
        <f t="shared" ref="Z5:Z334" si="13">IF(Y5&gt;0.1,"SUB-VERTICAL",IF(Y5&lt;0,"SUB-HORIZONTAL","MERGULHO"))</f>
        <v>SUB-HORIZONTAL</v>
      </c>
      <c r="AA5" s="1">
        <f t="shared" ref="AA5:AA334" si="14">(E5-C5)/((E5*C5)^0.5)</f>
        <v>-0.03213562571</v>
      </c>
      <c r="AB5" s="17" t="str">
        <f t="shared" ref="AB5:AB334" si="15">(IF(AA5&gt;0.1,"SUB-VERTICAL",IF(AA5&lt;0,"SUB-HORIZONTAL","MERGULHO")))</f>
        <v>SUB-HORIZONTAL</v>
      </c>
      <c r="AC5" s="1">
        <f t="shared" ref="AC5:AC334" si="16">(E5-D5)/((E5*D5)^0.5)</f>
        <v>-0.3485660745</v>
      </c>
      <c r="AD5" s="17" t="str">
        <f t="shared" ref="AD5:AD334" si="17">IF(AC5&gt;0.1,"SUB-VERTICAL",IF(AC5&lt;0,"SUB-HORIZONTAL","MERGULHO"))</f>
        <v>SUB-HORIZONTAL</v>
      </c>
      <c r="AE5" s="1">
        <f t="shared" ref="AE5:AE334" si="18">(E5-B5)/((E5*B5)^0.5)</f>
        <v>0.07162989527</v>
      </c>
      <c r="AF5" s="16" t="str">
        <f t="shared" ref="AF5:AF334" si="19">IF(AE5&gt;0.1,"SUB-VERTICAL",IF(AE5&lt;0,"SUB-HORIZONTAL","MERGULHO"))</f>
        <v>MERGULHO</v>
      </c>
      <c r="AG5" s="1">
        <f t="shared" ref="AG5:AG334" si="20">(D5-B5)/((D5*B5)^0.5)</f>
        <v>0.421499179</v>
      </c>
      <c r="AH5" s="15" t="str">
        <f t="shared" ref="AH5:AH334" si="21">IF(AG5&gt;0.1,"SUB-VERTICAL",IF(AG5&lt;0,"SUB-HORIZONTAL","MERGULHO"))</f>
        <v>SUB-VERTICAL</v>
      </c>
      <c r="AJ5" s="1">
        <f t="shared" ref="AJ5:AJ334" si="22">(D5-C5)/((D5*C5)^0.5)</f>
        <v>0.3159910392</v>
      </c>
      <c r="AK5" s="15" t="str">
        <f>IF(AG5&gt;0.1,"SUB-VERTICAL",IF(AG5&lt;0,"SUB-HORIZONTAL","MERGULHO"))</f>
        <v>SUB-VERTICAL</v>
      </c>
      <c r="AM5" s="1">
        <f t="shared" ref="AM5:AM334" si="23">(C5-B5)/((C5*B5)^0.5)</f>
        <v>0.1037953706</v>
      </c>
      <c r="AN5" s="15" t="str">
        <f t="shared" ref="AN5:AN334" si="24">IF(AM5&gt;0.1,"SUB-VERTICAL",IF(AM5&lt;0,"SUB-HORIZONTAL","MERGULHO"))</f>
        <v>SUB-VERTICAL</v>
      </c>
      <c r="AP5" s="1">
        <f t="shared" ref="AP5:AP334" si="25">(B5-H5)/((B5*H5)^0.5)</f>
        <v>0.2048599819</v>
      </c>
      <c r="AQ5" s="15" t="str">
        <f t="shared" ref="AQ5:AQ334" si="26">IF(AP5&gt;0.1,"SUB-VERTICAL",IF(AP5&lt;0,"SUB-HORIZONTAL","MERGULHO"))</f>
        <v>SUB-VERTICAL</v>
      </c>
    </row>
    <row r="6">
      <c r="A6" s="1">
        <v>5575.0587</v>
      </c>
      <c r="B6" s="1">
        <v>244.2342</v>
      </c>
      <c r="C6" s="1">
        <v>258.602</v>
      </c>
      <c r="D6" s="1">
        <v>337.6454</v>
      </c>
      <c r="E6" s="1">
        <v>267.3022</v>
      </c>
      <c r="F6" s="1">
        <v>249.0079</v>
      </c>
      <c r="G6" s="1">
        <v>263.5609</v>
      </c>
      <c r="H6" s="1">
        <v>200.8569</v>
      </c>
      <c r="J6" s="1">
        <f t="shared" si="1"/>
        <v>0.2725281558</v>
      </c>
      <c r="K6" s="15" t="str">
        <f t="shared" si="2"/>
        <v>SUB-VERTICAL</v>
      </c>
      <c r="L6" s="1" t="str">
        <f t="shared" si="3"/>
        <v>1</v>
      </c>
      <c r="M6" s="1">
        <f t="shared" si="4"/>
        <v>0.05680747363</v>
      </c>
      <c r="N6" s="16" t="str">
        <f t="shared" si="5"/>
        <v>MERGULHO</v>
      </c>
      <c r="P6" s="1">
        <f t="shared" si="6"/>
        <v>0.01935732407</v>
      </c>
      <c r="Q6" s="16" t="str">
        <f t="shared" si="7"/>
        <v>MERGULHO</v>
      </c>
      <c r="S6" s="1">
        <f t="shared" si="8"/>
        <v>0.2153056221</v>
      </c>
      <c r="T6" s="15" t="str">
        <f t="shared" si="9"/>
        <v>SUB-VERTICAL</v>
      </c>
      <c r="V6" s="1">
        <f t="shared" si="10"/>
        <v>0.0761752653</v>
      </c>
      <c r="W6" s="16" t="str">
        <f t="shared" si="11"/>
        <v>MERGULHO</v>
      </c>
      <c r="Y6" s="1">
        <f t="shared" si="12"/>
        <v>-0.07091007867</v>
      </c>
      <c r="Z6" s="17" t="str">
        <f t="shared" si="13"/>
        <v>SUB-HORIZONTAL</v>
      </c>
      <c r="AA6" s="1">
        <f t="shared" si="14"/>
        <v>0.03309116294</v>
      </c>
      <c r="AB6" s="16" t="str">
        <f t="shared" si="15"/>
        <v>MERGULHO</v>
      </c>
      <c r="AC6" s="1">
        <f t="shared" si="16"/>
        <v>-0.2341479909</v>
      </c>
      <c r="AD6" s="17" t="str">
        <f t="shared" si="17"/>
        <v>SUB-HORIZONTAL</v>
      </c>
      <c r="AE6" s="1">
        <f t="shared" si="18"/>
        <v>0.09028288679</v>
      </c>
      <c r="AF6" s="16" t="str">
        <f t="shared" si="19"/>
        <v>MERGULHO</v>
      </c>
      <c r="AG6" s="1">
        <f t="shared" si="20"/>
        <v>0.3252859412</v>
      </c>
      <c r="AH6" s="15" t="str">
        <f t="shared" si="21"/>
        <v>SUB-VERTICAL</v>
      </c>
      <c r="AJ6" s="1">
        <f t="shared" si="22"/>
        <v>0.2674972087</v>
      </c>
      <c r="AK6" s="15" t="str">
        <f t="shared" ref="AK6:AK334" si="27">IF(AJ6&gt;0.1,"SUB-VERTICAL",IF(AJ6&lt;0,"SUB-HORIZONTAL","MERGULHO"))</f>
        <v>SUB-VERTICAL</v>
      </c>
      <c r="AM6" s="1">
        <f t="shared" si="23"/>
        <v>0.05717038217</v>
      </c>
      <c r="AN6" s="16" t="str">
        <f t="shared" si="24"/>
        <v>MERGULHO</v>
      </c>
      <c r="AP6" s="1">
        <f t="shared" si="25"/>
        <v>0.1958465382</v>
      </c>
      <c r="AQ6" s="15" t="str">
        <f t="shared" si="26"/>
        <v>SUB-VERTICAL</v>
      </c>
    </row>
    <row r="7">
      <c r="A7" s="1">
        <v>5575.1349</v>
      </c>
      <c r="B7" s="1">
        <v>198.2799</v>
      </c>
      <c r="C7" s="1">
        <v>216.3792</v>
      </c>
      <c r="D7" s="1">
        <v>269.1673</v>
      </c>
      <c r="E7" s="1">
        <v>231.3244</v>
      </c>
      <c r="F7" s="1">
        <v>216.5693</v>
      </c>
      <c r="G7" s="1">
        <v>230.409</v>
      </c>
      <c r="H7" s="1">
        <v>181.7894</v>
      </c>
      <c r="J7" s="1">
        <f t="shared" si="1"/>
        <v>0.2375622248</v>
      </c>
      <c r="K7" s="15" t="str">
        <f t="shared" si="2"/>
        <v>SUB-VERTICAL</v>
      </c>
      <c r="L7" s="1" t="str">
        <f t="shared" si="3"/>
        <v>1</v>
      </c>
      <c r="M7" s="1">
        <f t="shared" si="4"/>
        <v>0.06195530655</v>
      </c>
      <c r="N7" s="16" t="str">
        <f t="shared" si="5"/>
        <v>MERGULHO</v>
      </c>
      <c r="P7" s="1">
        <f t="shared" si="6"/>
        <v>0.08825954136</v>
      </c>
      <c r="Q7" s="16" t="str">
        <f t="shared" si="7"/>
        <v>MERGULHO</v>
      </c>
      <c r="S7" s="1">
        <f t="shared" si="8"/>
        <v>0.1752853437</v>
      </c>
      <c r="T7" s="15" t="str">
        <f t="shared" si="9"/>
        <v>SUB-VERTICAL</v>
      </c>
      <c r="V7" s="1">
        <f t="shared" si="10"/>
        <v>0.150317483</v>
      </c>
      <c r="W7" s="15" t="str">
        <f t="shared" si="11"/>
        <v>SUB-VERTICAL</v>
      </c>
      <c r="Y7" s="1">
        <f t="shared" si="12"/>
        <v>-0.06592239674</v>
      </c>
      <c r="Z7" s="17" t="str">
        <f t="shared" si="13"/>
        <v>SUB-HORIZONTAL</v>
      </c>
      <c r="AA7" s="1">
        <f t="shared" si="14"/>
        <v>0.06680104458</v>
      </c>
      <c r="AB7" s="16" t="str">
        <f t="shared" si="15"/>
        <v>MERGULHO</v>
      </c>
      <c r="AC7" s="1">
        <f t="shared" si="16"/>
        <v>-0.1516570273</v>
      </c>
      <c r="AD7" s="17" t="str">
        <f t="shared" si="17"/>
        <v>SUB-HORIZONTAL</v>
      </c>
      <c r="AE7" s="1">
        <f t="shared" si="18"/>
        <v>0.1542940281</v>
      </c>
      <c r="AF7" s="15" t="str">
        <f t="shared" si="19"/>
        <v>SUB-VERTICAL</v>
      </c>
      <c r="AG7" s="1">
        <f t="shared" si="20"/>
        <v>0.3068446482</v>
      </c>
      <c r="AH7" s="15" t="str">
        <f t="shared" si="21"/>
        <v>SUB-VERTICAL</v>
      </c>
      <c r="AJ7" s="1">
        <f t="shared" si="22"/>
        <v>0.2187344187</v>
      </c>
      <c r="AK7" s="15" t="str">
        <f t="shared" si="27"/>
        <v>SUB-VERTICAL</v>
      </c>
      <c r="AM7" s="1">
        <f t="shared" si="23"/>
        <v>0.08738053062</v>
      </c>
      <c r="AN7" s="16" t="str">
        <f t="shared" si="24"/>
        <v>MERGULHO</v>
      </c>
      <c r="AP7" s="1">
        <f t="shared" si="25"/>
        <v>0.08685807502</v>
      </c>
      <c r="AQ7" s="16" t="str">
        <f t="shared" si="26"/>
        <v>MERGULHO</v>
      </c>
    </row>
    <row r="8">
      <c r="A8" s="1">
        <v>5575.2111</v>
      </c>
      <c r="B8" s="1">
        <v>161.8855</v>
      </c>
      <c r="C8" s="1">
        <v>185.2102</v>
      </c>
      <c r="D8" s="1">
        <v>230.8411</v>
      </c>
      <c r="E8" s="1">
        <v>214.3378</v>
      </c>
      <c r="F8" s="1">
        <v>201.1833</v>
      </c>
      <c r="G8" s="1">
        <v>214.9433</v>
      </c>
      <c r="H8" s="1">
        <v>169.652</v>
      </c>
      <c r="J8" s="1">
        <f t="shared" si="1"/>
        <v>0.2371774188</v>
      </c>
      <c r="K8" s="15" t="str">
        <f t="shared" si="2"/>
        <v>SUB-VERTICAL</v>
      </c>
      <c r="L8" s="1" t="str">
        <f t="shared" si="3"/>
        <v>1</v>
      </c>
      <c r="M8" s="1">
        <f t="shared" si="4"/>
        <v>0.06616990543</v>
      </c>
      <c r="N8" s="16" t="str">
        <f t="shared" si="5"/>
        <v>MERGULHO</v>
      </c>
      <c r="P8" s="1">
        <f t="shared" si="6"/>
        <v>0.2177550817</v>
      </c>
      <c r="Q8" s="15" t="str">
        <f t="shared" si="7"/>
        <v>SUB-VERTICAL</v>
      </c>
      <c r="S8" s="1">
        <f t="shared" si="8"/>
        <v>0.1706736282</v>
      </c>
      <c r="T8" s="15" t="str">
        <f t="shared" si="9"/>
        <v>SUB-VERTICAL</v>
      </c>
      <c r="V8" s="1">
        <f t="shared" si="10"/>
        <v>0.2844351775</v>
      </c>
      <c r="W8" s="15" t="str">
        <f t="shared" si="11"/>
        <v>SUB-VERTICAL</v>
      </c>
      <c r="Y8" s="1">
        <f t="shared" si="12"/>
        <v>-0.06334742954</v>
      </c>
      <c r="Z8" s="17" t="str">
        <f t="shared" si="13"/>
        <v>SUB-HORIZONTAL</v>
      </c>
      <c r="AA8" s="1">
        <f t="shared" si="14"/>
        <v>0.1461917508</v>
      </c>
      <c r="AB8" s="15" t="str">
        <f t="shared" si="15"/>
        <v>SUB-VERTICAL</v>
      </c>
      <c r="AC8" s="1">
        <f t="shared" si="16"/>
        <v>-0.07419332635</v>
      </c>
      <c r="AD8" s="17" t="str">
        <f t="shared" si="17"/>
        <v>SUB-HORIZONTAL</v>
      </c>
      <c r="AE8" s="1">
        <f t="shared" si="18"/>
        <v>0.2815860765</v>
      </c>
      <c r="AF8" s="15" t="str">
        <f t="shared" si="19"/>
        <v>SUB-VERTICAL</v>
      </c>
      <c r="AG8" s="1">
        <f t="shared" si="20"/>
        <v>0.3567048371</v>
      </c>
      <c r="AH8" s="15" t="str">
        <f t="shared" si="21"/>
        <v>SUB-VERTICAL</v>
      </c>
      <c r="AJ8" s="1">
        <f t="shared" si="22"/>
        <v>0.220683578</v>
      </c>
      <c r="AK8" s="15" t="str">
        <f t="shared" si="27"/>
        <v>SUB-VERTICAL</v>
      </c>
      <c r="AM8" s="1">
        <f t="shared" si="23"/>
        <v>0.1347037359</v>
      </c>
      <c r="AN8" s="15" t="str">
        <f t="shared" si="24"/>
        <v>SUB-VERTICAL</v>
      </c>
      <c r="AP8" s="1">
        <f t="shared" si="25"/>
        <v>-0.04686427245</v>
      </c>
      <c r="AQ8" s="17" t="str">
        <f t="shared" si="26"/>
        <v>SUB-HORIZONTAL</v>
      </c>
    </row>
    <row r="9">
      <c r="A9" s="1">
        <v>5575.2873</v>
      </c>
      <c r="B9" s="1">
        <v>154.5627</v>
      </c>
      <c r="C9" s="1">
        <v>175.0008</v>
      </c>
      <c r="D9" s="1">
        <v>217.0409</v>
      </c>
      <c r="E9" s="1">
        <v>205.246</v>
      </c>
      <c r="F9" s="1">
        <v>192.7874</v>
      </c>
      <c r="G9" s="1">
        <v>204.9922</v>
      </c>
      <c r="H9" s="1">
        <v>158.5866</v>
      </c>
      <c r="J9" s="1">
        <f t="shared" si="1"/>
        <v>0.2573762566</v>
      </c>
      <c r="K9" s="15" t="str">
        <f t="shared" si="2"/>
        <v>SUB-VERTICAL</v>
      </c>
      <c r="L9" s="1" t="str">
        <f t="shared" si="3"/>
        <v>1</v>
      </c>
      <c r="M9" s="1">
        <f t="shared" si="4"/>
        <v>0.06139353997</v>
      </c>
      <c r="N9" s="16" t="str">
        <f t="shared" si="5"/>
        <v>MERGULHO</v>
      </c>
      <c r="P9" s="1">
        <f t="shared" si="6"/>
        <v>0.2214381348</v>
      </c>
      <c r="Q9" s="15" t="str">
        <f t="shared" si="7"/>
        <v>SUB-VERTICAL</v>
      </c>
      <c r="S9" s="1">
        <f t="shared" si="8"/>
        <v>0.1955976792</v>
      </c>
      <c r="T9" s="15" t="str">
        <f t="shared" si="9"/>
        <v>SUB-VERTICAL</v>
      </c>
      <c r="V9" s="1">
        <f t="shared" si="10"/>
        <v>0.2833111365</v>
      </c>
      <c r="W9" s="15" t="str">
        <f t="shared" si="11"/>
        <v>SUB-VERTICAL</v>
      </c>
      <c r="Y9" s="1">
        <f t="shared" si="12"/>
        <v>-0.06263146471</v>
      </c>
      <c r="Z9" s="17" t="str">
        <f t="shared" si="13"/>
        <v>SUB-HORIZONTAL</v>
      </c>
      <c r="AA9" s="1">
        <f t="shared" si="14"/>
        <v>0.1595875813</v>
      </c>
      <c r="AB9" s="15" t="str">
        <f t="shared" si="15"/>
        <v>SUB-VERTICAL</v>
      </c>
      <c r="AC9" s="1">
        <f t="shared" si="16"/>
        <v>-0.05588382466</v>
      </c>
      <c r="AD9" s="17" t="str">
        <f t="shared" si="17"/>
        <v>SUB-HORIZONTAL</v>
      </c>
      <c r="AE9" s="1">
        <f t="shared" si="18"/>
        <v>0.2845608735</v>
      </c>
      <c r="AF9" s="15" t="str">
        <f t="shared" si="19"/>
        <v>SUB-VERTICAL</v>
      </c>
      <c r="AG9" s="1">
        <f t="shared" si="20"/>
        <v>0.3411185762</v>
      </c>
      <c r="AH9" s="15" t="str">
        <f t="shared" si="21"/>
        <v>SUB-VERTICAL</v>
      </c>
      <c r="AJ9" s="1">
        <f t="shared" si="22"/>
        <v>0.2157113181</v>
      </c>
      <c r="AK9" s="15" t="str">
        <f t="shared" si="27"/>
        <v>SUB-VERTICAL</v>
      </c>
      <c r="AM9" s="1">
        <f t="shared" si="23"/>
        <v>0.1242705312</v>
      </c>
      <c r="AN9" s="15" t="str">
        <f t="shared" si="24"/>
        <v>SUB-VERTICAL</v>
      </c>
      <c r="AP9" s="1">
        <f t="shared" si="25"/>
        <v>-0.02570168446</v>
      </c>
      <c r="AQ9" s="17" t="str">
        <f t="shared" si="26"/>
        <v>SUB-HORIZONTAL</v>
      </c>
    </row>
    <row r="10">
      <c r="A10" s="1">
        <v>5575.3635</v>
      </c>
      <c r="B10" s="1">
        <v>147.7557</v>
      </c>
      <c r="C10" s="1">
        <v>179.7718</v>
      </c>
      <c r="D10" s="1">
        <v>213.0172</v>
      </c>
      <c r="E10" s="1">
        <v>199.9811</v>
      </c>
      <c r="F10" s="1">
        <v>188.4116</v>
      </c>
      <c r="G10" s="1">
        <v>199.6382</v>
      </c>
      <c r="H10" s="1">
        <v>143.0686</v>
      </c>
      <c r="J10" s="1">
        <f t="shared" si="1"/>
        <v>0.3347257486</v>
      </c>
      <c r="K10" s="15" t="str">
        <f t="shared" si="2"/>
        <v>SUB-VERTICAL</v>
      </c>
      <c r="L10" s="1" t="str">
        <f t="shared" si="3"/>
        <v>1</v>
      </c>
      <c r="M10" s="1">
        <f t="shared" si="4"/>
        <v>0.05788587569</v>
      </c>
      <c r="N10" s="16" t="str">
        <f t="shared" si="5"/>
        <v>MERGULHO</v>
      </c>
      <c r="P10" s="1">
        <f t="shared" si="6"/>
        <v>0.2436675176</v>
      </c>
      <c r="Q10" s="15" t="str">
        <f t="shared" si="7"/>
        <v>SUB-VERTICAL</v>
      </c>
      <c r="S10" s="1">
        <f t="shared" si="8"/>
        <v>0.2761749399</v>
      </c>
      <c r="T10" s="15" t="str">
        <f t="shared" si="9"/>
        <v>SUB-VERTICAL</v>
      </c>
      <c r="V10" s="1">
        <f t="shared" si="10"/>
        <v>0.3020834622</v>
      </c>
      <c r="W10" s="15" t="str">
        <f t="shared" si="11"/>
        <v>SUB-VERTICAL</v>
      </c>
      <c r="Y10" s="1">
        <f t="shared" si="12"/>
        <v>-0.0596027496</v>
      </c>
      <c r="Z10" s="17" t="str">
        <f t="shared" si="13"/>
        <v>SUB-HORIZONTAL</v>
      </c>
      <c r="AA10" s="1">
        <f t="shared" si="14"/>
        <v>0.1065849807</v>
      </c>
      <c r="AB10" s="15" t="str">
        <f t="shared" si="15"/>
        <v>SUB-VERTICAL</v>
      </c>
      <c r="AC10" s="1">
        <f t="shared" si="16"/>
        <v>-0.06316054531</v>
      </c>
      <c r="AD10" s="17" t="str">
        <f t="shared" si="17"/>
        <v>SUB-HORIZONTAL</v>
      </c>
      <c r="AE10" s="1">
        <f t="shared" si="18"/>
        <v>0.3038191726</v>
      </c>
      <c r="AF10" s="15" t="str">
        <f t="shared" si="19"/>
        <v>SUB-VERTICAL</v>
      </c>
      <c r="AG10" s="1">
        <f t="shared" si="20"/>
        <v>0.367855788</v>
      </c>
      <c r="AH10" s="15" t="str">
        <f t="shared" si="21"/>
        <v>SUB-VERTICAL</v>
      </c>
      <c r="AJ10" s="1">
        <f t="shared" si="22"/>
        <v>0.1698882893</v>
      </c>
      <c r="AK10" s="15" t="str">
        <f t="shared" si="27"/>
        <v>SUB-VERTICAL</v>
      </c>
      <c r="AM10" s="1">
        <f t="shared" si="23"/>
        <v>0.1964425317</v>
      </c>
      <c r="AN10" s="15" t="str">
        <f t="shared" si="24"/>
        <v>SUB-VERTICAL</v>
      </c>
      <c r="AP10" s="1">
        <f t="shared" si="25"/>
        <v>0.03223739449</v>
      </c>
      <c r="AQ10" s="16" t="str">
        <f t="shared" si="26"/>
        <v>MERGULHO</v>
      </c>
    </row>
    <row r="11">
      <c r="A11" s="1">
        <v>5575.4397</v>
      </c>
      <c r="B11" s="1">
        <v>148.0392</v>
      </c>
      <c r="C11" s="1">
        <v>169.9331</v>
      </c>
      <c r="D11" s="1">
        <v>198.7945</v>
      </c>
      <c r="E11" s="1">
        <v>189.3501</v>
      </c>
      <c r="F11" s="1">
        <v>178.8564</v>
      </c>
      <c r="G11" s="1">
        <v>188.6397</v>
      </c>
      <c r="H11" s="1">
        <v>134.8949</v>
      </c>
      <c r="J11" s="1">
        <f t="shared" si="1"/>
        <v>0.3369163889</v>
      </c>
      <c r="K11" s="15" t="str">
        <f t="shared" si="2"/>
        <v>SUB-VERTICAL</v>
      </c>
      <c r="L11" s="1" t="str">
        <f t="shared" si="3"/>
        <v>1</v>
      </c>
      <c r="M11" s="1">
        <f t="shared" si="4"/>
        <v>0.05326189083</v>
      </c>
      <c r="N11" s="16" t="str">
        <f t="shared" si="5"/>
        <v>MERGULHO</v>
      </c>
      <c r="P11" s="1">
        <f t="shared" si="6"/>
        <v>0.1893880488</v>
      </c>
      <c r="Q11" s="15" t="str">
        <f t="shared" si="7"/>
        <v>SUB-VERTICAL</v>
      </c>
      <c r="S11" s="1">
        <f t="shared" si="8"/>
        <v>0.2830234983</v>
      </c>
      <c r="T11" s="15" t="str">
        <f t="shared" si="9"/>
        <v>SUB-VERTICAL</v>
      </c>
      <c r="V11" s="1">
        <f t="shared" si="10"/>
        <v>0.242955351</v>
      </c>
      <c r="W11" s="15" t="str">
        <f t="shared" si="11"/>
        <v>SUB-VERTICAL</v>
      </c>
      <c r="Y11" s="1">
        <f t="shared" si="12"/>
        <v>-0.05702215578</v>
      </c>
      <c r="Z11" s="17" t="str">
        <f t="shared" si="13"/>
        <v>SUB-HORIZONTAL</v>
      </c>
      <c r="AA11" s="1">
        <f t="shared" si="14"/>
        <v>0.1082456297</v>
      </c>
      <c r="AB11" s="15" t="str">
        <f t="shared" si="15"/>
        <v>SUB-VERTICAL</v>
      </c>
      <c r="AC11" s="1">
        <f t="shared" si="16"/>
        <v>-0.04867875035</v>
      </c>
      <c r="AD11" s="17" t="str">
        <f t="shared" si="17"/>
        <v>SUB-HORIZONTAL</v>
      </c>
      <c r="AE11" s="1">
        <f t="shared" si="18"/>
        <v>0.246742251</v>
      </c>
      <c r="AF11" s="15" t="str">
        <f t="shared" si="19"/>
        <v>SUB-VERTICAL</v>
      </c>
      <c r="AG11" s="1">
        <f t="shared" si="20"/>
        <v>0.2958631331</v>
      </c>
      <c r="AH11" s="15" t="str">
        <f t="shared" si="21"/>
        <v>SUB-VERTICAL</v>
      </c>
      <c r="AJ11" s="1">
        <f t="shared" si="22"/>
        <v>0.1570276826</v>
      </c>
      <c r="AK11" s="15" t="str">
        <f t="shared" si="27"/>
        <v>SUB-VERTICAL</v>
      </c>
      <c r="AM11" s="1">
        <f t="shared" si="23"/>
        <v>0.1380370837</v>
      </c>
      <c r="AN11" s="15" t="str">
        <f t="shared" si="24"/>
        <v>SUB-VERTICAL</v>
      </c>
      <c r="AP11" s="1">
        <f t="shared" si="25"/>
        <v>0.09301464496</v>
      </c>
      <c r="AQ11" s="16" t="str">
        <f t="shared" si="26"/>
        <v>MERGULHO</v>
      </c>
    </row>
    <row r="12">
      <c r="A12" s="1">
        <v>5575.5159</v>
      </c>
      <c r="B12" s="1">
        <v>149.4117</v>
      </c>
      <c r="C12" s="1">
        <v>145.5879</v>
      </c>
      <c r="D12" s="1">
        <v>171.2837</v>
      </c>
      <c r="E12" s="1">
        <v>171.9228</v>
      </c>
      <c r="F12" s="1">
        <v>162.9519</v>
      </c>
      <c r="G12" s="1">
        <v>170.4498</v>
      </c>
      <c r="H12" s="1">
        <v>125.2556</v>
      </c>
      <c r="J12" s="1">
        <f t="shared" si="1"/>
        <v>0.3093042442</v>
      </c>
      <c r="K12" s="15" t="str">
        <f t="shared" si="2"/>
        <v>SUB-VERTICAL</v>
      </c>
      <c r="L12" s="1" t="str">
        <f t="shared" si="3"/>
        <v>1</v>
      </c>
      <c r="M12" s="1">
        <f t="shared" si="4"/>
        <v>0.04498955335</v>
      </c>
      <c r="N12" s="16" t="str">
        <f t="shared" si="5"/>
        <v>MERGULHO</v>
      </c>
      <c r="P12" s="1">
        <f t="shared" si="6"/>
        <v>0.08677668619</v>
      </c>
      <c r="Q12" s="16" t="str">
        <f t="shared" si="7"/>
        <v>MERGULHO</v>
      </c>
      <c r="S12" s="1">
        <f t="shared" si="8"/>
        <v>0.2638581025</v>
      </c>
      <c r="T12" s="15" t="str">
        <f t="shared" si="9"/>
        <v>SUB-VERTICAL</v>
      </c>
      <c r="V12" s="1">
        <f t="shared" si="10"/>
        <v>0.1318305195</v>
      </c>
      <c r="W12" s="15" t="str">
        <f t="shared" si="11"/>
        <v>SUB-VERTICAL</v>
      </c>
      <c r="Y12" s="1">
        <f t="shared" si="12"/>
        <v>-0.0535968867</v>
      </c>
      <c r="Z12" s="17" t="str">
        <f t="shared" si="13"/>
        <v>SUB-HORIZONTAL</v>
      </c>
      <c r="AA12" s="1">
        <f t="shared" si="14"/>
        <v>0.1664570888</v>
      </c>
      <c r="AB12" s="15" t="str">
        <f t="shared" si="15"/>
        <v>SUB-VERTICAL</v>
      </c>
      <c r="AC12" s="1">
        <f t="shared" si="16"/>
        <v>0.003724294896</v>
      </c>
      <c r="AD12" s="16" t="str">
        <f t="shared" si="17"/>
        <v>MERGULHO</v>
      </c>
      <c r="AE12" s="1">
        <f t="shared" si="18"/>
        <v>0.1404551526</v>
      </c>
      <c r="AF12" s="15" t="str">
        <f t="shared" si="19"/>
        <v>SUB-VERTICAL</v>
      </c>
      <c r="AG12" s="1">
        <f t="shared" si="20"/>
        <v>0.1367219285</v>
      </c>
      <c r="AH12" s="15" t="str">
        <f t="shared" si="21"/>
        <v>SUB-VERTICAL</v>
      </c>
      <c r="AJ12" s="1">
        <f t="shared" si="22"/>
        <v>0.1627202057</v>
      </c>
      <c r="AK12" s="15" t="str">
        <f t="shared" si="27"/>
        <v>SUB-VERTICAL</v>
      </c>
      <c r="AM12" s="1">
        <f t="shared" si="23"/>
        <v>-0.02592628104</v>
      </c>
      <c r="AN12" s="17" t="str">
        <f t="shared" si="24"/>
        <v>SUB-HORIZONTAL</v>
      </c>
      <c r="AP12" s="1">
        <f t="shared" si="25"/>
        <v>0.176577734</v>
      </c>
      <c r="AQ12" s="15" t="str">
        <f t="shared" si="26"/>
        <v>SUB-VERTICAL</v>
      </c>
    </row>
    <row r="13">
      <c r="A13" s="1">
        <v>5575.5921</v>
      </c>
      <c r="B13" s="1">
        <v>144.7914</v>
      </c>
      <c r="C13" s="1">
        <v>130.0799</v>
      </c>
      <c r="D13" s="1">
        <v>149.3136</v>
      </c>
      <c r="E13" s="1">
        <v>147.3416</v>
      </c>
      <c r="F13" s="1">
        <v>140.3855</v>
      </c>
      <c r="G13" s="1">
        <v>146.8832</v>
      </c>
      <c r="H13" s="1">
        <v>121.2716</v>
      </c>
      <c r="J13" s="1">
        <f t="shared" si="1"/>
        <v>0.1918982852</v>
      </c>
      <c r="K13" s="15" t="str">
        <f t="shared" si="2"/>
        <v>SUB-VERTICAL</v>
      </c>
      <c r="L13" s="1" t="str">
        <f t="shared" si="3"/>
        <v>1</v>
      </c>
      <c r="M13" s="1">
        <f t="shared" si="4"/>
        <v>0.04524936268</v>
      </c>
      <c r="N13" s="16" t="str">
        <f t="shared" si="5"/>
        <v>MERGULHO</v>
      </c>
      <c r="P13" s="1">
        <f t="shared" si="6"/>
        <v>-0.03090310557</v>
      </c>
      <c r="Q13" s="17" t="str">
        <f t="shared" si="7"/>
        <v>SUB-HORIZONTAL</v>
      </c>
      <c r="S13" s="1">
        <f t="shared" si="8"/>
        <v>0.1464902193</v>
      </c>
      <c r="T13" s="15" t="str">
        <f t="shared" si="9"/>
        <v>SUB-VERTICAL</v>
      </c>
      <c r="V13" s="1">
        <f t="shared" si="10"/>
        <v>0.01434375017</v>
      </c>
      <c r="W13" s="16" t="str">
        <f t="shared" si="11"/>
        <v>MERGULHO</v>
      </c>
      <c r="Y13" s="1">
        <f t="shared" si="12"/>
        <v>-0.04836620356</v>
      </c>
      <c r="Z13" s="17" t="str">
        <f t="shared" si="13"/>
        <v>SUB-HORIZONTAL</v>
      </c>
      <c r="AA13" s="1">
        <f t="shared" si="14"/>
        <v>0.1246854499</v>
      </c>
      <c r="AB13" s="15" t="str">
        <f t="shared" si="15"/>
        <v>SUB-VERTICAL</v>
      </c>
      <c r="AC13" s="1">
        <f t="shared" si="16"/>
        <v>-0.01329518964</v>
      </c>
      <c r="AD13" s="17" t="str">
        <f t="shared" si="17"/>
        <v>SUB-HORIZONTAL</v>
      </c>
      <c r="AE13" s="1">
        <f t="shared" si="18"/>
        <v>0.01745983628</v>
      </c>
      <c r="AF13" s="16" t="str">
        <f t="shared" si="19"/>
        <v>MERGULHO</v>
      </c>
      <c r="AG13" s="1">
        <f t="shared" si="20"/>
        <v>0.03075591831</v>
      </c>
      <c r="AH13" s="16" t="str">
        <f t="shared" si="21"/>
        <v>MERGULHO</v>
      </c>
      <c r="AJ13" s="1">
        <f t="shared" si="22"/>
        <v>0.138009206</v>
      </c>
      <c r="AK13" s="15" t="str">
        <f t="shared" si="27"/>
        <v>SUB-VERTICAL</v>
      </c>
      <c r="AM13" s="1">
        <f t="shared" si="23"/>
        <v>-0.1071964678</v>
      </c>
      <c r="AN13" s="17" t="str">
        <f t="shared" si="24"/>
        <v>SUB-HORIZONTAL</v>
      </c>
      <c r="AP13" s="1">
        <f t="shared" si="25"/>
        <v>0.1774935955</v>
      </c>
      <c r="AQ13" s="15" t="str">
        <f t="shared" si="26"/>
        <v>SUB-VERTICAL</v>
      </c>
    </row>
    <row r="14">
      <c r="A14" s="1">
        <v>5575.6683</v>
      </c>
      <c r="B14" s="1">
        <v>141.9917</v>
      </c>
      <c r="C14" s="1">
        <v>126.1878</v>
      </c>
      <c r="D14" s="1">
        <v>141.1382</v>
      </c>
      <c r="E14" s="1">
        <v>133.764</v>
      </c>
      <c r="F14" s="1">
        <v>127.9555</v>
      </c>
      <c r="G14" s="1">
        <v>134.0241</v>
      </c>
      <c r="H14" s="1">
        <v>113.7666</v>
      </c>
      <c r="J14" s="1">
        <f t="shared" si="1"/>
        <v>0.1640540696</v>
      </c>
      <c r="K14" s="15" t="str">
        <f t="shared" si="2"/>
        <v>SUB-VERTICAL</v>
      </c>
      <c r="L14" s="1" t="str">
        <f t="shared" si="3"/>
        <v>1</v>
      </c>
      <c r="M14" s="1">
        <f t="shared" si="4"/>
        <v>0.0463412329</v>
      </c>
      <c r="N14" s="16" t="str">
        <f t="shared" si="5"/>
        <v>MERGULHO</v>
      </c>
      <c r="P14" s="1">
        <f t="shared" si="6"/>
        <v>-0.1041330501</v>
      </c>
      <c r="Q14" s="17" t="str">
        <f t="shared" si="7"/>
        <v>SUB-HORIZONTAL</v>
      </c>
      <c r="S14" s="1">
        <f t="shared" si="8"/>
        <v>0.1176012287</v>
      </c>
      <c r="T14" s="15" t="str">
        <f t="shared" si="9"/>
        <v>SUB-VERTICAL</v>
      </c>
      <c r="V14" s="1">
        <f t="shared" si="10"/>
        <v>-0.05775699556</v>
      </c>
      <c r="W14" s="17" t="str">
        <f t="shared" si="11"/>
        <v>SUB-HORIZONTAL</v>
      </c>
      <c r="Y14" s="1">
        <f t="shared" si="12"/>
        <v>-0.04439815172</v>
      </c>
      <c r="Z14" s="17" t="str">
        <f t="shared" si="13"/>
        <v>SUB-HORIZONTAL</v>
      </c>
      <c r="AA14" s="1">
        <f t="shared" si="14"/>
        <v>0.05831403899</v>
      </c>
      <c r="AB14" s="16" t="str">
        <f t="shared" si="15"/>
        <v>MERGULHO</v>
      </c>
      <c r="AC14" s="1">
        <f t="shared" si="16"/>
        <v>-0.05366893798</v>
      </c>
      <c r="AD14" s="17" t="str">
        <f t="shared" si="17"/>
        <v>SUB-HORIZONTAL</v>
      </c>
      <c r="AE14" s="1">
        <f t="shared" si="18"/>
        <v>-0.0597004143</v>
      </c>
      <c r="AF14" s="17" t="str">
        <f t="shared" si="19"/>
        <v>SUB-HORIZONTAL</v>
      </c>
      <c r="AG14" s="1">
        <f t="shared" si="20"/>
        <v>-0.006029062123</v>
      </c>
      <c r="AH14" s="17" t="str">
        <f t="shared" si="21"/>
        <v>SUB-HORIZONTAL</v>
      </c>
      <c r="AJ14" s="1">
        <f t="shared" si="22"/>
        <v>0.1120267768</v>
      </c>
      <c r="AK14" s="15" t="str">
        <f t="shared" si="27"/>
        <v>SUB-VERTICAL</v>
      </c>
      <c r="AM14" s="1">
        <f t="shared" si="23"/>
        <v>-0.1180657986</v>
      </c>
      <c r="AN14" s="17" t="str">
        <f t="shared" si="24"/>
        <v>SUB-HORIZONTAL</v>
      </c>
      <c r="AP14" s="1">
        <f t="shared" si="25"/>
        <v>0.2220734402</v>
      </c>
      <c r="AQ14" s="15" t="str">
        <f t="shared" si="26"/>
        <v>SUB-VERTICAL</v>
      </c>
    </row>
    <row r="15">
      <c r="A15" s="1">
        <v>5575.7445</v>
      </c>
      <c r="B15" s="1">
        <v>135.0677</v>
      </c>
      <c r="C15" s="1">
        <v>130.6984</v>
      </c>
      <c r="D15" s="1">
        <v>145.8697</v>
      </c>
      <c r="E15" s="1">
        <v>142.1967</v>
      </c>
      <c r="F15" s="1">
        <v>136.1207</v>
      </c>
      <c r="G15" s="1">
        <v>142.3432</v>
      </c>
      <c r="H15" s="1">
        <v>103.9366</v>
      </c>
      <c r="J15" s="1">
        <f t="shared" si="1"/>
        <v>0.3157571888</v>
      </c>
      <c r="K15" s="15" t="str">
        <f t="shared" si="2"/>
        <v>SUB-VERTICAL</v>
      </c>
      <c r="L15" s="1" t="str">
        <f t="shared" si="3"/>
        <v>1</v>
      </c>
      <c r="M15" s="1">
        <f t="shared" si="4"/>
        <v>0.04470277216</v>
      </c>
      <c r="N15" s="16" t="str">
        <f t="shared" si="5"/>
        <v>MERGULHO</v>
      </c>
      <c r="P15" s="1">
        <f t="shared" si="6"/>
        <v>0.007765877435</v>
      </c>
      <c r="Q15" s="16" t="str">
        <f t="shared" si="7"/>
        <v>MERGULHO</v>
      </c>
      <c r="S15" s="1">
        <f t="shared" si="8"/>
        <v>0.2705795867</v>
      </c>
      <c r="T15" s="15" t="str">
        <f t="shared" si="9"/>
        <v>SUB-VERTICAL</v>
      </c>
      <c r="V15" s="1">
        <f t="shared" si="10"/>
        <v>0.0524709262</v>
      </c>
      <c r="W15" s="16" t="str">
        <f t="shared" si="11"/>
        <v>MERGULHO</v>
      </c>
      <c r="Y15" s="1">
        <f t="shared" si="12"/>
        <v>-0.0436727882</v>
      </c>
      <c r="Z15" s="17" t="str">
        <f t="shared" si="13"/>
        <v>SUB-HORIZONTAL</v>
      </c>
      <c r="AA15" s="1">
        <f t="shared" si="14"/>
        <v>0.08434391216</v>
      </c>
      <c r="AB15" s="16" t="str">
        <f t="shared" si="15"/>
        <v>MERGULHO</v>
      </c>
      <c r="AC15" s="1">
        <f t="shared" si="16"/>
        <v>-0.02550313822</v>
      </c>
      <c r="AD15" s="17" t="str">
        <f t="shared" si="17"/>
        <v>SUB-HORIZONTAL</v>
      </c>
      <c r="AE15" s="1">
        <f t="shared" si="18"/>
        <v>0.05144084614</v>
      </c>
      <c r="AF15" s="16" t="str">
        <f t="shared" si="19"/>
        <v>MERGULHO</v>
      </c>
      <c r="AG15" s="1">
        <f t="shared" si="20"/>
        <v>0.07695660067</v>
      </c>
      <c r="AH15" s="16" t="str">
        <f t="shared" si="21"/>
        <v>MERGULHO</v>
      </c>
      <c r="AJ15" s="1">
        <f t="shared" si="22"/>
        <v>0.1098765756</v>
      </c>
      <c r="AK15" s="15" t="str">
        <f t="shared" si="27"/>
        <v>SUB-VERTICAL</v>
      </c>
      <c r="AM15" s="1">
        <f t="shared" si="23"/>
        <v>-0.03288523707</v>
      </c>
      <c r="AN15" s="17" t="str">
        <f t="shared" si="24"/>
        <v>SUB-HORIZONTAL</v>
      </c>
      <c r="AP15" s="1">
        <f t="shared" si="25"/>
        <v>0.2627450006</v>
      </c>
      <c r="AQ15" s="15" t="str">
        <f t="shared" si="26"/>
        <v>SUB-VERTICAL</v>
      </c>
    </row>
    <row r="16">
      <c r="A16" s="1">
        <v>5575.8207</v>
      </c>
      <c r="B16" s="1">
        <v>130.266</v>
      </c>
      <c r="C16" s="1">
        <v>134.4763</v>
      </c>
      <c r="D16" s="1">
        <v>154.4576</v>
      </c>
      <c r="E16" s="1">
        <v>151.4387</v>
      </c>
      <c r="F16" s="1">
        <v>144.6739</v>
      </c>
      <c r="G16" s="1">
        <v>148.7505</v>
      </c>
      <c r="H16" s="1">
        <v>98.3472</v>
      </c>
      <c r="J16" s="1">
        <f t="shared" si="1"/>
        <v>0.4167242316</v>
      </c>
      <c r="K16" s="15" t="str">
        <f t="shared" si="2"/>
        <v>SUB-VERTICAL</v>
      </c>
      <c r="L16" s="1" t="str">
        <f t="shared" si="3"/>
        <v>1</v>
      </c>
      <c r="M16" s="1">
        <f t="shared" si="4"/>
        <v>0.02778905565</v>
      </c>
      <c r="N16" s="16" t="str">
        <f t="shared" si="5"/>
        <v>MERGULHO</v>
      </c>
      <c r="P16" s="1">
        <f t="shared" si="6"/>
        <v>0.1049518388</v>
      </c>
      <c r="Q16" s="15" t="str">
        <f t="shared" si="7"/>
        <v>SUB-VERTICAL</v>
      </c>
      <c r="S16" s="1">
        <f t="shared" si="8"/>
        <v>0.3883785811</v>
      </c>
      <c r="T16" s="15" t="str">
        <f t="shared" si="9"/>
        <v>SUB-VERTICAL</v>
      </c>
      <c r="V16" s="1">
        <f t="shared" si="10"/>
        <v>0.1327892603</v>
      </c>
      <c r="W16" s="15" t="str">
        <f t="shared" si="11"/>
        <v>SUB-VERTICAL</v>
      </c>
      <c r="Y16" s="1">
        <f t="shared" si="12"/>
        <v>-0.04570265502</v>
      </c>
      <c r="Z16" s="17" t="str">
        <f t="shared" si="13"/>
        <v>SUB-HORIZONTAL</v>
      </c>
      <c r="AA16" s="1">
        <f t="shared" si="14"/>
        <v>0.1188628087</v>
      </c>
      <c r="AB16" s="15" t="str">
        <f t="shared" si="15"/>
        <v>SUB-VERTICAL</v>
      </c>
      <c r="AC16" s="1">
        <f t="shared" si="16"/>
        <v>-0.01973902285</v>
      </c>
      <c r="AD16" s="17" t="str">
        <f t="shared" si="17"/>
        <v>SUB-HORIZONTAL</v>
      </c>
      <c r="AE16" s="1">
        <f t="shared" si="18"/>
        <v>0.1507447753</v>
      </c>
      <c r="AF16" s="15" t="str">
        <f t="shared" si="19"/>
        <v>SUB-VERTICAL</v>
      </c>
      <c r="AG16" s="1">
        <f t="shared" si="20"/>
        <v>0.170547129</v>
      </c>
      <c r="AH16" s="15" t="str">
        <f t="shared" si="21"/>
        <v>SUB-VERTICAL</v>
      </c>
      <c r="AJ16" s="1">
        <f t="shared" si="22"/>
        <v>0.1386424497</v>
      </c>
      <c r="AK16" s="15" t="str">
        <f t="shared" si="27"/>
        <v>SUB-VERTICAL</v>
      </c>
      <c r="AM16" s="1">
        <f t="shared" si="23"/>
        <v>0.03181080266</v>
      </c>
      <c r="AN16" s="16" t="str">
        <f t="shared" si="24"/>
        <v>MERGULHO</v>
      </c>
      <c r="AP16" s="1">
        <f t="shared" si="25"/>
        <v>0.2820005899</v>
      </c>
      <c r="AQ16" s="15" t="str">
        <f t="shared" si="26"/>
        <v>SUB-VERTICAL</v>
      </c>
    </row>
    <row r="17">
      <c r="A17" s="1">
        <v>5575.8969</v>
      </c>
      <c r="B17" s="1">
        <v>122.2248</v>
      </c>
      <c r="C17" s="1">
        <v>135.6659</v>
      </c>
      <c r="D17" s="1">
        <v>156.9107</v>
      </c>
      <c r="E17" s="1">
        <v>142.3192</v>
      </c>
      <c r="F17" s="1">
        <v>136.368</v>
      </c>
      <c r="G17" s="1">
        <v>141.0962</v>
      </c>
      <c r="H17" s="1">
        <v>93.9267</v>
      </c>
      <c r="J17" s="1">
        <f t="shared" si="1"/>
        <v>0.4097406781</v>
      </c>
      <c r="K17" s="15" t="str">
        <f t="shared" si="2"/>
        <v>SUB-VERTICAL</v>
      </c>
      <c r="L17" s="1" t="str">
        <f t="shared" si="3"/>
        <v>1</v>
      </c>
      <c r="M17" s="1">
        <f t="shared" si="4"/>
        <v>0.03408646344</v>
      </c>
      <c r="N17" s="16" t="str">
        <f t="shared" si="5"/>
        <v>MERGULHO</v>
      </c>
      <c r="P17" s="1">
        <f t="shared" si="6"/>
        <v>0.1095498481</v>
      </c>
      <c r="Q17" s="15" t="str">
        <f t="shared" si="7"/>
        <v>SUB-VERTICAL</v>
      </c>
      <c r="S17" s="1">
        <f t="shared" si="8"/>
        <v>0.3750057358</v>
      </c>
      <c r="T17" s="15" t="str">
        <f t="shared" si="9"/>
        <v>SUB-VERTICAL</v>
      </c>
      <c r="V17" s="1">
        <f t="shared" si="10"/>
        <v>0.1437033173</v>
      </c>
      <c r="W17" s="15" t="str">
        <f t="shared" si="11"/>
        <v>SUB-VERTICAL</v>
      </c>
      <c r="Y17" s="1">
        <f t="shared" si="12"/>
        <v>-0.04271855593</v>
      </c>
      <c r="Z17" s="17" t="str">
        <f t="shared" si="13"/>
        <v>SUB-HORIZONTAL</v>
      </c>
      <c r="AA17" s="1">
        <f t="shared" si="14"/>
        <v>0.0478817494</v>
      </c>
      <c r="AB17" s="16" t="str">
        <f t="shared" si="15"/>
        <v>MERGULHO</v>
      </c>
      <c r="AC17" s="1">
        <f t="shared" si="16"/>
        <v>-0.09764317949</v>
      </c>
      <c r="AD17" s="17" t="str">
        <f t="shared" si="17"/>
        <v>SUB-HORIZONTAL</v>
      </c>
      <c r="AE17" s="1">
        <f t="shared" si="18"/>
        <v>0.1523574266</v>
      </c>
      <c r="AF17" s="15" t="str">
        <f t="shared" si="19"/>
        <v>SUB-VERTICAL</v>
      </c>
      <c r="AG17" s="1">
        <f t="shared" si="20"/>
        <v>0.250464985</v>
      </c>
      <c r="AH17" s="15" t="str">
        <f t="shared" si="21"/>
        <v>SUB-VERTICAL</v>
      </c>
      <c r="AJ17" s="1">
        <f t="shared" si="22"/>
        <v>0.145609938</v>
      </c>
      <c r="AK17" s="15" t="str">
        <f t="shared" si="27"/>
        <v>SUB-VERTICAL</v>
      </c>
      <c r="AM17" s="1">
        <f t="shared" si="23"/>
        <v>0.1043806013</v>
      </c>
      <c r="AN17" s="15" t="str">
        <f t="shared" si="24"/>
        <v>SUB-VERTICAL</v>
      </c>
      <c r="AP17" s="1">
        <f t="shared" si="25"/>
        <v>0.2641089248</v>
      </c>
      <c r="AQ17" s="15" t="str">
        <f t="shared" si="26"/>
        <v>SUB-VERTICAL</v>
      </c>
    </row>
    <row r="18">
      <c r="A18" s="1">
        <v>5575.9731</v>
      </c>
      <c r="B18" s="1">
        <v>115.9625</v>
      </c>
      <c r="C18" s="1">
        <v>134.9199</v>
      </c>
      <c r="D18" s="1">
        <v>153.1231</v>
      </c>
      <c r="E18" s="1">
        <v>131.8428</v>
      </c>
      <c r="F18" s="1">
        <v>126.833</v>
      </c>
      <c r="G18" s="1">
        <v>132.1896</v>
      </c>
      <c r="H18" s="1">
        <v>90.3795</v>
      </c>
      <c r="J18" s="1">
        <f t="shared" si="1"/>
        <v>0.3825142289</v>
      </c>
      <c r="K18" s="15" t="str">
        <f t="shared" si="2"/>
        <v>SUB-VERTICAL</v>
      </c>
      <c r="L18" s="1" t="str">
        <f t="shared" si="3"/>
        <v>1</v>
      </c>
      <c r="M18" s="1">
        <f t="shared" si="4"/>
        <v>0.04136894449</v>
      </c>
      <c r="N18" s="16" t="str">
        <f t="shared" si="5"/>
        <v>MERGULHO</v>
      </c>
      <c r="P18" s="1">
        <f t="shared" si="6"/>
        <v>0.08963437675</v>
      </c>
      <c r="Q18" s="16" t="str">
        <f t="shared" si="7"/>
        <v>MERGULHO</v>
      </c>
      <c r="S18" s="1">
        <f t="shared" si="8"/>
        <v>0.3404772768</v>
      </c>
      <c r="T18" s="15" t="str">
        <f t="shared" si="9"/>
        <v>SUB-VERTICAL</v>
      </c>
      <c r="V18" s="1">
        <f t="shared" si="10"/>
        <v>0.1310640197</v>
      </c>
      <c r="W18" s="15" t="str">
        <f t="shared" si="11"/>
        <v>SUB-VERTICAL</v>
      </c>
      <c r="Y18" s="1">
        <f t="shared" si="12"/>
        <v>-0.03874146568</v>
      </c>
      <c r="Z18" s="17" t="str">
        <f t="shared" si="13"/>
        <v>SUB-HORIZONTAL</v>
      </c>
      <c r="AA18" s="1">
        <f t="shared" si="14"/>
        <v>-0.02307147688</v>
      </c>
      <c r="AB18" s="17" t="str">
        <f t="shared" si="15"/>
        <v>SUB-HORIZONTAL</v>
      </c>
      <c r="AC18" s="1">
        <f t="shared" si="16"/>
        <v>-0.1497715005</v>
      </c>
      <c r="AD18" s="17" t="str">
        <f t="shared" si="17"/>
        <v>SUB-HORIZONTAL</v>
      </c>
      <c r="AE18" s="1">
        <f t="shared" si="18"/>
        <v>0.1284315455</v>
      </c>
      <c r="AF18" s="15" t="str">
        <f t="shared" si="19"/>
        <v>SUB-VERTICAL</v>
      </c>
      <c r="AG18" s="1">
        <f t="shared" si="20"/>
        <v>0.2788711427</v>
      </c>
      <c r="AH18" s="15" t="str">
        <f t="shared" si="21"/>
        <v>SUB-VERTICAL</v>
      </c>
      <c r="AJ18" s="1">
        <f t="shared" si="22"/>
        <v>0.126645388</v>
      </c>
      <c r="AK18" s="15" t="str">
        <f t="shared" si="27"/>
        <v>SUB-VERTICAL</v>
      </c>
      <c r="AM18" s="1">
        <f t="shared" si="23"/>
        <v>0.1515590881</v>
      </c>
      <c r="AN18" s="15" t="str">
        <f t="shared" si="24"/>
        <v>SUB-VERTICAL</v>
      </c>
      <c r="AP18" s="1">
        <f t="shared" si="25"/>
        <v>0.2498950876</v>
      </c>
      <c r="AQ18" s="15" t="str">
        <f t="shared" si="26"/>
        <v>SUB-VERTICAL</v>
      </c>
    </row>
    <row r="19">
      <c r="A19" s="1">
        <v>5576.0493</v>
      </c>
      <c r="B19" s="1">
        <v>107.6091</v>
      </c>
      <c r="C19" s="1">
        <v>132.4768</v>
      </c>
      <c r="D19" s="1">
        <v>146.3292</v>
      </c>
      <c r="E19" s="1">
        <v>129.5309</v>
      </c>
      <c r="F19" s="1">
        <v>124.8763</v>
      </c>
      <c r="G19" s="1">
        <v>128.3608</v>
      </c>
      <c r="H19" s="1">
        <v>87.5612</v>
      </c>
      <c r="J19" s="1">
        <f t="shared" si="1"/>
        <v>0.3848432249</v>
      </c>
      <c r="K19" s="15" t="str">
        <f t="shared" si="2"/>
        <v>SUB-VERTICAL</v>
      </c>
      <c r="L19" s="1" t="str">
        <f t="shared" si="3"/>
        <v>1</v>
      </c>
      <c r="M19" s="1">
        <f t="shared" si="4"/>
        <v>0.02752226994</v>
      </c>
      <c r="N19" s="16" t="str">
        <f t="shared" si="5"/>
        <v>MERGULHO</v>
      </c>
      <c r="P19" s="1">
        <f t="shared" si="6"/>
        <v>0.1489557966</v>
      </c>
      <c r="Q19" s="15" t="str">
        <f t="shared" si="7"/>
        <v>SUB-VERTICAL</v>
      </c>
      <c r="S19" s="1">
        <f t="shared" si="8"/>
        <v>0.3568525021</v>
      </c>
      <c r="T19" s="15" t="str">
        <f t="shared" si="9"/>
        <v>SUB-VERTICAL</v>
      </c>
      <c r="V19" s="1">
        <f t="shared" si="10"/>
        <v>0.1765683966</v>
      </c>
      <c r="W19" s="15" t="str">
        <f t="shared" si="11"/>
        <v>SUB-VERTICAL</v>
      </c>
      <c r="Y19" s="1">
        <f t="shared" si="12"/>
        <v>-0.03659785755</v>
      </c>
      <c r="Z19" s="17" t="str">
        <f t="shared" si="13"/>
        <v>SUB-HORIZONTAL</v>
      </c>
      <c r="AA19" s="1">
        <f t="shared" si="14"/>
        <v>-0.0224885469</v>
      </c>
      <c r="AB19" s="17" t="str">
        <f t="shared" si="15"/>
        <v>SUB-HORIZONTAL</v>
      </c>
      <c r="AC19" s="1">
        <f t="shared" si="16"/>
        <v>-0.122014977</v>
      </c>
      <c r="AD19" s="17" t="str">
        <f t="shared" si="17"/>
        <v>SUB-HORIZONTAL</v>
      </c>
      <c r="AE19" s="1">
        <f t="shared" si="18"/>
        <v>0.1856799541</v>
      </c>
      <c r="AF19" s="15" t="str">
        <f t="shared" si="19"/>
        <v>SUB-VERTICAL</v>
      </c>
      <c r="AG19" s="1">
        <f t="shared" si="20"/>
        <v>0.3085648638</v>
      </c>
      <c r="AH19" s="15" t="str">
        <f t="shared" si="21"/>
        <v>SUB-VERTICAL</v>
      </c>
      <c r="AJ19" s="1">
        <f t="shared" si="22"/>
        <v>0.09949233191</v>
      </c>
      <c r="AK19" s="16" t="str">
        <f t="shared" si="27"/>
        <v>MERGULHO</v>
      </c>
      <c r="AM19" s="1">
        <f t="shared" si="23"/>
        <v>0.2082769481</v>
      </c>
      <c r="AN19" s="15" t="str">
        <f t="shared" si="24"/>
        <v>SUB-VERTICAL</v>
      </c>
      <c r="AP19" s="1">
        <f t="shared" si="25"/>
        <v>0.2065325634</v>
      </c>
      <c r="AQ19" s="15" t="str">
        <f t="shared" si="26"/>
        <v>SUB-VERTICAL</v>
      </c>
    </row>
    <row r="20">
      <c r="A20" s="1">
        <v>5576.1255</v>
      </c>
      <c r="B20" s="1">
        <v>107.2979</v>
      </c>
      <c r="C20" s="1">
        <v>125.2765</v>
      </c>
      <c r="D20" s="1">
        <v>135.2405</v>
      </c>
      <c r="E20" s="1">
        <v>126.9248</v>
      </c>
      <c r="F20" s="1">
        <v>122.6799</v>
      </c>
      <c r="G20" s="1">
        <v>125.9829</v>
      </c>
      <c r="H20" s="1">
        <v>86.1738</v>
      </c>
      <c r="J20" s="1">
        <f t="shared" si="1"/>
        <v>0.3820664793</v>
      </c>
      <c r="K20" s="15" t="str">
        <f t="shared" si="2"/>
        <v>SUB-VERTICAL</v>
      </c>
      <c r="L20" s="1" t="str">
        <f t="shared" si="3"/>
        <v>1</v>
      </c>
      <c r="M20" s="1">
        <f t="shared" si="4"/>
        <v>0.0265684407</v>
      </c>
      <c r="N20" s="16" t="str">
        <f t="shared" si="5"/>
        <v>MERGULHO</v>
      </c>
      <c r="P20" s="1">
        <f t="shared" si="6"/>
        <v>0.1340696542</v>
      </c>
      <c r="Q20" s="15" t="str">
        <f t="shared" si="7"/>
        <v>SUB-VERTICAL</v>
      </c>
      <c r="S20" s="1">
        <f t="shared" si="8"/>
        <v>0.3550513025</v>
      </c>
      <c r="T20" s="15" t="str">
        <f t="shared" si="9"/>
        <v>SUB-VERTICAL</v>
      </c>
      <c r="V20" s="1">
        <f t="shared" si="10"/>
        <v>0.160709552</v>
      </c>
      <c r="W20" s="15" t="str">
        <f t="shared" si="11"/>
        <v>SUB-VERTICAL</v>
      </c>
      <c r="Y20" s="1">
        <f t="shared" si="12"/>
        <v>-0.03401790102</v>
      </c>
      <c r="Z20" s="17" t="str">
        <f t="shared" si="13"/>
        <v>SUB-HORIZONTAL</v>
      </c>
      <c r="AA20" s="1">
        <f t="shared" si="14"/>
        <v>0.01307158373</v>
      </c>
      <c r="AB20" s="16" t="str">
        <f t="shared" si="15"/>
        <v>MERGULHO</v>
      </c>
      <c r="AC20" s="1">
        <f t="shared" si="16"/>
        <v>-0.06347053886</v>
      </c>
      <c r="AD20" s="17" t="str">
        <f t="shared" si="17"/>
        <v>SUB-HORIZONTAL</v>
      </c>
      <c r="AE20" s="1">
        <f t="shared" si="18"/>
        <v>0.1681832942</v>
      </c>
      <c r="AF20" s="15" t="str">
        <f t="shared" si="19"/>
        <v>SUB-VERTICAL</v>
      </c>
      <c r="AG20" s="1">
        <f t="shared" si="20"/>
        <v>0.2319625204</v>
      </c>
      <c r="AH20" s="15" t="str">
        <f t="shared" si="21"/>
        <v>SUB-VERTICAL</v>
      </c>
      <c r="AJ20" s="1">
        <f t="shared" si="22"/>
        <v>0.07655005891</v>
      </c>
      <c r="AK20" s="16" t="str">
        <f t="shared" si="27"/>
        <v>MERGULHO</v>
      </c>
      <c r="AM20" s="1">
        <f t="shared" si="23"/>
        <v>0.1550691667</v>
      </c>
      <c r="AN20" s="15" t="str">
        <f t="shared" si="24"/>
        <v>SUB-VERTICAL</v>
      </c>
      <c r="AP20" s="1">
        <f t="shared" si="25"/>
        <v>0.2196822568</v>
      </c>
      <c r="AQ20" s="15" t="str">
        <f t="shared" si="26"/>
        <v>SUB-VERTICAL</v>
      </c>
    </row>
    <row r="21" ht="15.75" customHeight="1">
      <c r="A21" s="1">
        <v>5576.2017</v>
      </c>
      <c r="B21" s="1">
        <v>106.5888</v>
      </c>
      <c r="C21" s="1">
        <v>112.6309</v>
      </c>
      <c r="D21" s="1">
        <v>121.693</v>
      </c>
      <c r="E21" s="1">
        <v>115.4466</v>
      </c>
      <c r="F21" s="1">
        <v>111.8992</v>
      </c>
      <c r="G21" s="1">
        <v>115.2712</v>
      </c>
      <c r="H21" s="1">
        <v>85.0474</v>
      </c>
      <c r="J21" s="1">
        <f t="shared" si="1"/>
        <v>0.3052517335</v>
      </c>
      <c r="K21" s="15" t="str">
        <f t="shared" si="2"/>
        <v>SUB-VERTICAL</v>
      </c>
      <c r="L21" s="1" t="str">
        <f t="shared" si="3"/>
        <v>1</v>
      </c>
      <c r="M21" s="1">
        <f t="shared" si="4"/>
        <v>0.02969023725</v>
      </c>
      <c r="N21" s="16" t="str">
        <f t="shared" si="5"/>
        <v>MERGULHO</v>
      </c>
      <c r="P21" s="1">
        <f t="shared" si="6"/>
        <v>0.04862481453</v>
      </c>
      <c r="Q21" s="16" t="str">
        <f t="shared" si="7"/>
        <v>MERGULHO</v>
      </c>
      <c r="S21" s="1">
        <f t="shared" si="8"/>
        <v>0.2752513086</v>
      </c>
      <c r="T21" s="15" t="str">
        <f t="shared" si="9"/>
        <v>SUB-VERTICAL</v>
      </c>
      <c r="V21" s="1">
        <f t="shared" si="10"/>
        <v>0.07832918295</v>
      </c>
      <c r="W21" s="16" t="str">
        <f t="shared" si="11"/>
        <v>MERGULHO</v>
      </c>
      <c r="Y21" s="1">
        <f t="shared" si="12"/>
        <v>-0.03121088599</v>
      </c>
      <c r="Z21" s="17" t="str">
        <f t="shared" si="13"/>
        <v>SUB-HORIZONTAL</v>
      </c>
      <c r="AA21" s="1">
        <f t="shared" si="14"/>
        <v>0.02469261187</v>
      </c>
      <c r="AB21" s="16" t="str">
        <f t="shared" si="15"/>
        <v>MERGULHO</v>
      </c>
      <c r="AC21" s="1">
        <f t="shared" si="16"/>
        <v>-0.05269949085</v>
      </c>
      <c r="AD21" s="17" t="str">
        <f t="shared" si="17"/>
        <v>SUB-HORIZONTAL</v>
      </c>
      <c r="AE21" s="1">
        <f t="shared" si="18"/>
        <v>0.07985084387</v>
      </c>
      <c r="AF21" s="16" t="str">
        <f t="shared" si="19"/>
        <v>MERGULHO</v>
      </c>
      <c r="AG21" s="1">
        <f t="shared" si="20"/>
        <v>0.1326200363</v>
      </c>
      <c r="AH21" s="15" t="str">
        <f t="shared" si="21"/>
        <v>SUB-VERTICAL</v>
      </c>
      <c r="AJ21" s="1">
        <f t="shared" si="22"/>
        <v>0.07740468976</v>
      </c>
      <c r="AK21" s="16" t="str">
        <f t="shared" si="27"/>
        <v>MERGULHO</v>
      </c>
      <c r="AM21" s="1">
        <f t="shared" si="23"/>
        <v>0.05514464499</v>
      </c>
      <c r="AN21" s="16" t="str">
        <f t="shared" si="24"/>
        <v>MERGULHO</v>
      </c>
      <c r="AP21" s="1">
        <f t="shared" si="25"/>
        <v>0.2262494948</v>
      </c>
      <c r="AQ21" s="15" t="str">
        <f t="shared" si="26"/>
        <v>SUB-VERTICAL</v>
      </c>
    </row>
    <row r="22" ht="15.75" customHeight="1">
      <c r="A22" s="1">
        <v>5576.2779</v>
      </c>
      <c r="B22" s="1">
        <v>98.1512</v>
      </c>
      <c r="C22" s="1">
        <v>99.2429</v>
      </c>
      <c r="D22" s="1">
        <v>108.0141</v>
      </c>
      <c r="E22" s="1">
        <v>105.6345</v>
      </c>
      <c r="F22" s="1">
        <v>102.5756</v>
      </c>
      <c r="G22" s="1">
        <v>105.6312</v>
      </c>
      <c r="H22" s="1">
        <v>85.5036</v>
      </c>
      <c r="J22" s="1">
        <f t="shared" si="1"/>
        <v>0.2117891396</v>
      </c>
      <c r="K22" s="15" t="str">
        <f t="shared" si="2"/>
        <v>SUB-VERTICAL</v>
      </c>
      <c r="L22" s="1" t="str">
        <f t="shared" si="3"/>
        <v>1</v>
      </c>
      <c r="M22" s="1">
        <f t="shared" si="4"/>
        <v>0.02935474835</v>
      </c>
      <c r="N22" s="16" t="str">
        <f t="shared" si="5"/>
        <v>MERGULHO</v>
      </c>
      <c r="P22" s="1">
        <f t="shared" si="6"/>
        <v>0.04409451233</v>
      </c>
      <c r="Q22" s="16" t="str">
        <f t="shared" si="7"/>
        <v>MERGULHO</v>
      </c>
      <c r="S22" s="1">
        <f t="shared" si="8"/>
        <v>0.1822930742</v>
      </c>
      <c r="T22" s="15" t="str">
        <f t="shared" si="9"/>
        <v>SUB-VERTICAL</v>
      </c>
      <c r="V22" s="1">
        <f t="shared" si="10"/>
        <v>0.07346114349</v>
      </c>
      <c r="W22" s="16" t="str">
        <f t="shared" si="11"/>
        <v>MERGULHO</v>
      </c>
      <c r="Y22" s="1">
        <f t="shared" si="12"/>
        <v>-0.029385992</v>
      </c>
      <c r="Z22" s="17" t="str">
        <f t="shared" si="13"/>
        <v>SUB-HORIZONTAL</v>
      </c>
      <c r="AA22" s="1">
        <f t="shared" si="14"/>
        <v>0.06242477337</v>
      </c>
      <c r="AB22" s="16" t="str">
        <f t="shared" si="15"/>
        <v>MERGULHO</v>
      </c>
      <c r="AC22" s="1">
        <f t="shared" si="16"/>
        <v>-0.02227721232</v>
      </c>
      <c r="AD22" s="17" t="str">
        <f t="shared" si="17"/>
        <v>SUB-HORIZONTAL</v>
      </c>
      <c r="AE22" s="1">
        <f t="shared" si="18"/>
        <v>0.07349240485</v>
      </c>
      <c r="AF22" s="16" t="str">
        <f t="shared" si="19"/>
        <v>MERGULHO</v>
      </c>
      <c r="AG22" s="1">
        <f t="shared" si="20"/>
        <v>0.09578921128</v>
      </c>
      <c r="AH22" s="16" t="str">
        <f t="shared" si="21"/>
        <v>MERGULHO</v>
      </c>
      <c r="AJ22" s="1">
        <f t="shared" si="22"/>
        <v>0.08471670679</v>
      </c>
      <c r="AK22" s="16" t="str">
        <f t="shared" si="27"/>
        <v>MERGULHO</v>
      </c>
      <c r="AM22" s="1">
        <f t="shared" si="23"/>
        <v>0.01106129004</v>
      </c>
      <c r="AN22" s="16" t="str">
        <f t="shared" si="24"/>
        <v>MERGULHO</v>
      </c>
      <c r="AP22" s="1">
        <f t="shared" si="25"/>
        <v>0.1380600781</v>
      </c>
      <c r="AQ22" s="15" t="str">
        <f t="shared" si="26"/>
        <v>SUB-VERTICAL</v>
      </c>
    </row>
    <row r="23" ht="15.75" customHeight="1">
      <c r="A23" s="1">
        <v>5576.3541</v>
      </c>
      <c r="B23" s="1">
        <v>88.3386</v>
      </c>
      <c r="C23" s="1">
        <v>86.0355</v>
      </c>
      <c r="D23" s="1">
        <v>93.8654</v>
      </c>
      <c r="E23" s="1">
        <v>100.8344</v>
      </c>
      <c r="F23" s="1">
        <v>98.0166</v>
      </c>
      <c r="G23" s="1">
        <v>101.1253</v>
      </c>
      <c r="H23" s="1">
        <v>88.0405</v>
      </c>
      <c r="J23" s="1">
        <f t="shared" si="1"/>
        <v>0.1386742824</v>
      </c>
      <c r="K23" s="15" t="str">
        <f t="shared" si="2"/>
        <v>SUB-VERTICAL</v>
      </c>
      <c r="L23" s="1" t="str">
        <f t="shared" si="3"/>
        <v>1</v>
      </c>
      <c r="M23" s="1">
        <f t="shared" si="4"/>
        <v>0.03122475827</v>
      </c>
      <c r="N23" s="16" t="str">
        <f t="shared" si="5"/>
        <v>MERGULHO</v>
      </c>
      <c r="P23" s="1">
        <f t="shared" si="6"/>
        <v>0.1040065151</v>
      </c>
      <c r="Q23" s="15" t="str">
        <f t="shared" si="7"/>
        <v>SUB-VERTICAL</v>
      </c>
      <c r="S23" s="1">
        <f t="shared" si="8"/>
        <v>0.1073914551</v>
      </c>
      <c r="T23" s="15" t="str">
        <f t="shared" si="9"/>
        <v>SUB-VERTICAL</v>
      </c>
      <c r="V23" s="1">
        <f t="shared" si="10"/>
        <v>0.1352861408</v>
      </c>
      <c r="W23" s="15" t="str">
        <f t="shared" si="11"/>
        <v>SUB-VERTICAL</v>
      </c>
      <c r="Y23" s="1">
        <f t="shared" si="12"/>
        <v>-0.02834366385</v>
      </c>
      <c r="Z23" s="17" t="str">
        <f t="shared" si="13"/>
        <v>SUB-HORIZONTAL</v>
      </c>
      <c r="AA23" s="1">
        <f t="shared" si="14"/>
        <v>0.1588862199</v>
      </c>
      <c r="AB23" s="15" t="str">
        <f t="shared" si="15"/>
        <v>SUB-VERTICAL</v>
      </c>
      <c r="AC23" s="1">
        <f t="shared" si="16"/>
        <v>0.07163303263</v>
      </c>
      <c r="AD23" s="16" t="str">
        <f t="shared" si="17"/>
        <v>MERGULHO</v>
      </c>
      <c r="AE23" s="1">
        <f t="shared" si="18"/>
        <v>0.1323989223</v>
      </c>
      <c r="AF23" s="15" t="str">
        <f t="shared" si="19"/>
        <v>SUB-VERTICAL</v>
      </c>
      <c r="AG23" s="1">
        <f t="shared" si="20"/>
        <v>0.06069399509</v>
      </c>
      <c r="AH23" s="16" t="str">
        <f t="shared" si="21"/>
        <v>MERGULHO</v>
      </c>
      <c r="AJ23" s="1">
        <f t="shared" si="22"/>
        <v>0.08712937613</v>
      </c>
      <c r="AK23" s="16" t="str">
        <f t="shared" si="27"/>
        <v>MERGULHO</v>
      </c>
      <c r="AM23" s="1">
        <f t="shared" si="23"/>
        <v>-0.02641792456</v>
      </c>
      <c r="AN23" s="17" t="str">
        <f t="shared" si="24"/>
        <v>SUB-HORIZONTAL</v>
      </c>
      <c r="AP23" s="1">
        <f t="shared" si="25"/>
        <v>0.003380223913</v>
      </c>
      <c r="AQ23" s="16" t="str">
        <f t="shared" si="26"/>
        <v>MERGULHO</v>
      </c>
    </row>
    <row r="24" ht="15.75" customHeight="1">
      <c r="A24" s="1">
        <v>5576.4303</v>
      </c>
      <c r="B24" s="1">
        <v>85.3061</v>
      </c>
      <c r="C24" s="1">
        <v>78.6694</v>
      </c>
      <c r="D24" s="1">
        <v>86.7631</v>
      </c>
      <c r="E24" s="1">
        <v>90.5188</v>
      </c>
      <c r="F24" s="1">
        <v>88.0732</v>
      </c>
      <c r="G24" s="1">
        <v>90.8582</v>
      </c>
      <c r="H24" s="1">
        <v>87.1258</v>
      </c>
      <c r="J24" s="1">
        <f t="shared" si="1"/>
        <v>0.04195007358</v>
      </c>
      <c r="K24" s="16" t="str">
        <f t="shared" si="2"/>
        <v>MERGULHO</v>
      </c>
      <c r="L24" s="1" t="str">
        <f t="shared" si="3"/>
        <v>3</v>
      </c>
      <c r="M24" s="1">
        <f t="shared" si="4"/>
        <v>0.03113301975</v>
      </c>
      <c r="N24" s="16" t="str">
        <f t="shared" si="5"/>
        <v>MERGULHO</v>
      </c>
      <c r="P24" s="1">
        <f t="shared" si="6"/>
        <v>0.03192367807</v>
      </c>
      <c r="Q24" s="16" t="str">
        <f t="shared" si="7"/>
        <v>MERGULHO</v>
      </c>
      <c r="S24" s="1">
        <f t="shared" si="8"/>
        <v>0.01081528835</v>
      </c>
      <c r="T24" s="16" t="str">
        <f t="shared" si="9"/>
        <v>MERGULHO</v>
      </c>
      <c r="V24" s="1">
        <f t="shared" si="10"/>
        <v>0.06306453119</v>
      </c>
      <c r="W24" s="16" t="str">
        <f t="shared" si="11"/>
        <v>MERGULHO</v>
      </c>
      <c r="Y24" s="1">
        <f t="shared" si="12"/>
        <v>-0.02739013317</v>
      </c>
      <c r="Z24" s="17" t="str">
        <f t="shared" si="13"/>
        <v>SUB-HORIZONTAL</v>
      </c>
      <c r="AA24" s="1">
        <f t="shared" si="14"/>
        <v>0.1404184088</v>
      </c>
      <c r="AB24" s="15" t="str">
        <f t="shared" si="15"/>
        <v>SUB-VERTICAL</v>
      </c>
      <c r="AC24" s="1">
        <f t="shared" si="16"/>
        <v>0.04237931862</v>
      </c>
      <c r="AD24" s="16" t="str">
        <f t="shared" si="17"/>
        <v>MERGULHO</v>
      </c>
      <c r="AE24" s="1">
        <f t="shared" si="18"/>
        <v>0.05932029383</v>
      </c>
      <c r="AF24" s="16" t="str">
        <f t="shared" si="19"/>
        <v>MERGULHO</v>
      </c>
      <c r="AG24" s="1">
        <f t="shared" si="20"/>
        <v>0.01693565421</v>
      </c>
      <c r="AH24" s="16" t="str">
        <f t="shared" si="21"/>
        <v>MERGULHO</v>
      </c>
      <c r="AJ24" s="1">
        <f t="shared" si="22"/>
        <v>0.09796628819</v>
      </c>
      <c r="AK24" s="16" t="str">
        <f t="shared" si="27"/>
        <v>MERGULHO</v>
      </c>
      <c r="AM24" s="1">
        <f t="shared" si="23"/>
        <v>-0.08101384112</v>
      </c>
      <c r="AN24" s="17" t="str">
        <f t="shared" si="24"/>
        <v>SUB-HORIZONTAL</v>
      </c>
      <c r="AP24" s="1">
        <f t="shared" si="25"/>
        <v>-0.02110747881</v>
      </c>
      <c r="AQ24" s="17" t="str">
        <f t="shared" si="26"/>
        <v>SUB-HORIZONTAL</v>
      </c>
    </row>
    <row r="25" ht="15.75" customHeight="1">
      <c r="A25" s="1">
        <v>5576.5065</v>
      </c>
      <c r="B25" s="1">
        <v>88.7999</v>
      </c>
      <c r="C25" s="1">
        <v>77.9176</v>
      </c>
      <c r="D25" s="1">
        <v>87.039</v>
      </c>
      <c r="E25" s="1">
        <v>89.2507</v>
      </c>
      <c r="F25" s="1">
        <v>86.9296</v>
      </c>
      <c r="G25" s="1">
        <v>89.6627</v>
      </c>
      <c r="H25" s="1">
        <v>88.9456</v>
      </c>
      <c r="J25" s="1">
        <f t="shared" si="1"/>
        <v>0.008029926714</v>
      </c>
      <c r="K25" s="16" t="str">
        <f t="shared" si="2"/>
        <v>MERGULHO</v>
      </c>
      <c r="L25" s="1" t="str">
        <f t="shared" si="3"/>
        <v>3</v>
      </c>
      <c r="M25" s="1">
        <f t="shared" si="4"/>
        <v>0.03095749242</v>
      </c>
      <c r="N25" s="16" t="str">
        <f t="shared" si="5"/>
        <v>MERGULHO</v>
      </c>
      <c r="P25" s="1">
        <f t="shared" si="6"/>
        <v>-0.02128733011</v>
      </c>
      <c r="Q25" s="17" t="str">
        <f t="shared" si="7"/>
        <v>SUB-HORIZONTAL</v>
      </c>
      <c r="S25" s="1">
        <f t="shared" si="8"/>
        <v>-0.02292685333</v>
      </c>
      <c r="T25" s="17" t="str">
        <f t="shared" si="9"/>
        <v>SUB-HORIZONTAL</v>
      </c>
      <c r="V25" s="1">
        <f t="shared" si="10"/>
        <v>0.009669365834</v>
      </c>
      <c r="W25" s="16" t="str">
        <f t="shared" si="11"/>
        <v>MERGULHO</v>
      </c>
      <c r="Y25" s="1">
        <f t="shared" si="12"/>
        <v>-0.02635143046</v>
      </c>
      <c r="Z25" s="17" t="str">
        <f t="shared" si="13"/>
        <v>SUB-HORIZONTAL</v>
      </c>
      <c r="AA25" s="1">
        <f t="shared" si="14"/>
        <v>0.1359017727</v>
      </c>
      <c r="AB25" s="15" t="str">
        <f t="shared" si="15"/>
        <v>SUB-VERTICAL</v>
      </c>
      <c r="AC25" s="1">
        <f t="shared" si="16"/>
        <v>0.02509362803</v>
      </c>
      <c r="AD25" s="16" t="str">
        <f t="shared" si="17"/>
        <v>MERGULHO</v>
      </c>
      <c r="AE25" s="1">
        <f t="shared" si="18"/>
        <v>0.005063745305</v>
      </c>
      <c r="AF25" s="16" t="str">
        <f t="shared" si="19"/>
        <v>MERGULHO</v>
      </c>
      <c r="AG25" s="1">
        <f t="shared" si="20"/>
        <v>-0.0200295646</v>
      </c>
      <c r="AH25" s="17" t="str">
        <f t="shared" si="21"/>
        <v>SUB-HORIZONTAL</v>
      </c>
      <c r="AJ25" s="1">
        <f t="shared" si="22"/>
        <v>0.1107609753</v>
      </c>
      <c r="AK25" s="15" t="str">
        <f t="shared" si="27"/>
        <v>SUB-VERTICAL</v>
      </c>
      <c r="AM25" s="1">
        <f t="shared" si="23"/>
        <v>-0.130826786</v>
      </c>
      <c r="AN25" s="17" t="str">
        <f t="shared" si="24"/>
        <v>SUB-HORIZONTAL</v>
      </c>
      <c r="AP25" s="1">
        <f t="shared" si="25"/>
        <v>-0.001639423208</v>
      </c>
      <c r="AQ25" s="17" t="str">
        <f t="shared" si="26"/>
        <v>SUB-HORIZONTAL</v>
      </c>
    </row>
    <row r="26" ht="15.75" customHeight="1">
      <c r="A26" s="1">
        <v>5576.5827</v>
      </c>
      <c r="B26" s="1">
        <v>98.3664</v>
      </c>
      <c r="C26" s="1">
        <v>89.1375</v>
      </c>
      <c r="D26" s="1">
        <v>97.7771</v>
      </c>
      <c r="E26" s="1">
        <v>98.9909</v>
      </c>
      <c r="F26" s="1">
        <v>96.3157</v>
      </c>
      <c r="G26" s="1">
        <v>98.0506</v>
      </c>
      <c r="H26" s="1">
        <v>96.9366</v>
      </c>
      <c r="J26" s="1">
        <f t="shared" si="1"/>
        <v>0.01142657755</v>
      </c>
      <c r="K26" s="16" t="str">
        <f t="shared" si="2"/>
        <v>MERGULHO</v>
      </c>
      <c r="L26" s="1" t="str">
        <f t="shared" si="3"/>
        <v>3</v>
      </c>
      <c r="M26" s="1">
        <f t="shared" si="4"/>
        <v>0.01785257131</v>
      </c>
      <c r="N26" s="16" t="str">
        <f t="shared" si="5"/>
        <v>MERGULHO</v>
      </c>
      <c r="P26" s="1">
        <f t="shared" si="6"/>
        <v>-0.02106833426</v>
      </c>
      <c r="Q26" s="17" t="str">
        <f t="shared" si="7"/>
        <v>SUB-HORIZONTAL</v>
      </c>
      <c r="S26" s="1">
        <f t="shared" si="8"/>
        <v>-0.00642582991</v>
      </c>
      <c r="T26" s="17" t="str">
        <f t="shared" si="9"/>
        <v>SUB-HORIZONTAL</v>
      </c>
      <c r="V26" s="1">
        <f t="shared" si="10"/>
        <v>-0.003215611767</v>
      </c>
      <c r="W26" s="17" t="str">
        <f t="shared" si="11"/>
        <v>SUB-HORIZONTAL</v>
      </c>
      <c r="Y26" s="1">
        <f t="shared" si="12"/>
        <v>-0.02739744582</v>
      </c>
      <c r="Z26" s="17" t="str">
        <f t="shared" si="13"/>
        <v>SUB-HORIZONTAL</v>
      </c>
      <c r="AA26" s="1">
        <f t="shared" si="14"/>
        <v>0.1048958369</v>
      </c>
      <c r="AB26" s="15" t="str">
        <f t="shared" si="15"/>
        <v>SUB-VERTICAL</v>
      </c>
      <c r="AC26" s="1">
        <f t="shared" si="16"/>
        <v>0.01233760667</v>
      </c>
      <c r="AD26" s="16" t="str">
        <f t="shared" si="17"/>
        <v>MERGULHO</v>
      </c>
      <c r="AE26" s="1">
        <f t="shared" si="18"/>
        <v>0.006328654948</v>
      </c>
      <c r="AF26" s="16" t="str">
        <f t="shared" si="19"/>
        <v>MERGULHO</v>
      </c>
      <c r="AG26" s="1">
        <f t="shared" si="20"/>
        <v>-0.006008893078</v>
      </c>
      <c r="AH26" s="17" t="str">
        <f t="shared" si="21"/>
        <v>SUB-HORIZONTAL</v>
      </c>
      <c r="AJ26" s="1">
        <f t="shared" si="22"/>
        <v>0.09254326867</v>
      </c>
      <c r="AK26" s="16" t="str">
        <f t="shared" si="27"/>
        <v>MERGULHO</v>
      </c>
      <c r="AM26" s="1">
        <f t="shared" si="23"/>
        <v>-0.09855900871</v>
      </c>
      <c r="AN26" s="17" t="str">
        <f t="shared" si="24"/>
        <v>SUB-HORIZONTAL</v>
      </c>
      <c r="AP26" s="1">
        <f t="shared" si="25"/>
        <v>0.01464225657</v>
      </c>
      <c r="AQ26" s="16" t="str">
        <f t="shared" si="26"/>
        <v>MERGULHO</v>
      </c>
    </row>
    <row r="27" ht="15.75" customHeight="1">
      <c r="A27" s="1">
        <v>5576.6589</v>
      </c>
      <c r="B27" s="1">
        <v>113.7769</v>
      </c>
      <c r="C27" s="1">
        <v>122.8452</v>
      </c>
      <c r="D27" s="1">
        <v>121.1356</v>
      </c>
      <c r="E27" s="1">
        <v>114.0287</v>
      </c>
      <c r="F27" s="1">
        <v>110.9065</v>
      </c>
      <c r="G27" s="1">
        <v>108.6325</v>
      </c>
      <c r="H27" s="1">
        <v>109.4185</v>
      </c>
      <c r="J27" s="1">
        <f t="shared" si="1"/>
        <v>-0.007209369428</v>
      </c>
      <c r="K27" s="17" t="str">
        <f t="shared" si="2"/>
        <v>SUB-HORIZONTAL</v>
      </c>
      <c r="L27" s="1" t="str">
        <f t="shared" si="3"/>
        <v>2</v>
      </c>
      <c r="M27" s="1">
        <f t="shared" si="4"/>
        <v>-0.0207172484</v>
      </c>
      <c r="N27" s="17" t="str">
        <f t="shared" si="5"/>
        <v>SUB-HORIZONTAL</v>
      </c>
      <c r="P27" s="1">
        <f t="shared" si="6"/>
        <v>-0.02555270452</v>
      </c>
      <c r="Q27" s="17" t="str">
        <f t="shared" si="7"/>
        <v>SUB-HORIZONTAL</v>
      </c>
      <c r="S27" s="1">
        <f t="shared" si="8"/>
        <v>0.01350762679</v>
      </c>
      <c r="T27" s="16" t="str">
        <f t="shared" si="9"/>
        <v>MERGULHO</v>
      </c>
      <c r="V27" s="1">
        <f t="shared" si="10"/>
        <v>-0.04627301462</v>
      </c>
      <c r="W27" s="17" t="str">
        <f t="shared" si="11"/>
        <v>SUB-HORIZONTAL</v>
      </c>
      <c r="Y27" s="1">
        <f t="shared" si="12"/>
        <v>-0.02776355871</v>
      </c>
      <c r="Z27" s="17" t="str">
        <f t="shared" si="13"/>
        <v>SUB-HORIZONTAL</v>
      </c>
      <c r="AA27" s="1">
        <f t="shared" si="14"/>
        <v>-0.07449206772</v>
      </c>
      <c r="AB27" s="17" t="str">
        <f t="shared" si="15"/>
        <v>SUB-HORIZONTAL</v>
      </c>
      <c r="AC27" s="1">
        <f t="shared" si="16"/>
        <v>-0.06046961738</v>
      </c>
      <c r="AD27" s="17" t="str">
        <f t="shared" si="17"/>
        <v>SUB-HORIZONTAL</v>
      </c>
      <c r="AE27" s="1">
        <f t="shared" si="18"/>
        <v>0.002210658156</v>
      </c>
      <c r="AF27" s="16" t="str">
        <f t="shared" si="19"/>
        <v>MERGULHO</v>
      </c>
      <c r="AG27" s="1">
        <f t="shared" si="20"/>
        <v>0.06268132268</v>
      </c>
      <c r="AH27" s="16" t="str">
        <f t="shared" si="21"/>
        <v>MERGULHO</v>
      </c>
      <c r="AJ27" s="1">
        <f t="shared" si="22"/>
        <v>-0.01401456157</v>
      </c>
      <c r="AK27" s="17" t="str">
        <f t="shared" si="27"/>
        <v>SUB-HORIZONTAL</v>
      </c>
      <c r="AM27" s="1">
        <f t="shared" si="23"/>
        <v>0.07670430424</v>
      </c>
      <c r="AN27" s="16" t="str">
        <f t="shared" si="24"/>
        <v>MERGULHO</v>
      </c>
      <c r="AP27" s="1">
        <f t="shared" si="25"/>
        <v>0.0390620165</v>
      </c>
      <c r="AQ27" s="16" t="str">
        <f t="shared" si="26"/>
        <v>MERGULHO</v>
      </c>
    </row>
    <row r="28" ht="15.75" customHeight="1">
      <c r="A28" s="1">
        <v>5576.7351</v>
      </c>
      <c r="B28" s="1">
        <v>128.2065</v>
      </c>
      <c r="C28" s="1">
        <v>159.7517</v>
      </c>
      <c r="D28" s="1">
        <v>137.4979</v>
      </c>
      <c r="E28" s="1">
        <v>119.0002</v>
      </c>
      <c r="F28" s="1">
        <v>116.1821</v>
      </c>
      <c r="G28" s="1">
        <v>113.8406</v>
      </c>
      <c r="H28" s="1">
        <v>115.6339</v>
      </c>
      <c r="J28" s="1">
        <f t="shared" si="1"/>
        <v>-0.01563010062</v>
      </c>
      <c r="K28" s="17" t="str">
        <f t="shared" si="2"/>
        <v>SUB-HORIZONTAL</v>
      </c>
      <c r="L28" s="1" t="str">
        <f t="shared" si="3"/>
        <v>2</v>
      </c>
      <c r="M28" s="1">
        <f t="shared" si="4"/>
        <v>-0.02035991512</v>
      </c>
      <c r="N28" s="17" t="str">
        <f t="shared" si="5"/>
        <v>SUB-HORIZONTAL</v>
      </c>
      <c r="P28" s="1">
        <f t="shared" si="6"/>
        <v>-0.09852326185</v>
      </c>
      <c r="Q28" s="17" t="str">
        <f t="shared" si="7"/>
        <v>SUB-HORIZONTAL</v>
      </c>
      <c r="S28" s="1">
        <f t="shared" si="8"/>
        <v>0.004729626366</v>
      </c>
      <c r="T28" s="16" t="str">
        <f t="shared" si="9"/>
        <v>MERGULHO</v>
      </c>
      <c r="V28" s="1">
        <f t="shared" si="10"/>
        <v>-0.1189129707</v>
      </c>
      <c r="W28" s="17" t="str">
        <f t="shared" si="11"/>
        <v>SUB-HORIZONTAL</v>
      </c>
      <c r="Y28" s="1">
        <f t="shared" si="12"/>
        <v>-0.02396695957</v>
      </c>
      <c r="Z28" s="17" t="str">
        <f t="shared" si="13"/>
        <v>SUB-HORIZONTAL</v>
      </c>
      <c r="AA28" s="1">
        <f t="shared" si="14"/>
        <v>-0.2955609197</v>
      </c>
      <c r="AB28" s="17" t="str">
        <f t="shared" si="15"/>
        <v>SUB-HORIZONTAL</v>
      </c>
      <c r="AC28" s="1">
        <f t="shared" si="16"/>
        <v>-0.1446091766</v>
      </c>
      <c r="AD28" s="17" t="str">
        <f t="shared" si="17"/>
        <v>SUB-HORIZONTAL</v>
      </c>
      <c r="AE28" s="1">
        <f t="shared" si="18"/>
        <v>-0.07453431339</v>
      </c>
      <c r="AF28" s="17" t="str">
        <f t="shared" si="19"/>
        <v>SUB-HORIZONTAL</v>
      </c>
      <c r="AG28" s="1">
        <f t="shared" si="20"/>
        <v>0.069980671</v>
      </c>
      <c r="AH28" s="16" t="str">
        <f t="shared" si="21"/>
        <v>MERGULHO</v>
      </c>
      <c r="AJ28" s="1">
        <f t="shared" si="22"/>
        <v>-0.1501527891</v>
      </c>
      <c r="AK28" s="17" t="str">
        <f t="shared" si="27"/>
        <v>SUB-HORIZONTAL</v>
      </c>
      <c r="AM28" s="1">
        <f t="shared" si="23"/>
        <v>0.2204222945</v>
      </c>
      <c r="AN28" s="15" t="str">
        <f t="shared" si="24"/>
        <v>SUB-VERTICAL</v>
      </c>
      <c r="AP28" s="1">
        <f t="shared" si="25"/>
        <v>0.1032588989</v>
      </c>
      <c r="AQ28" s="15" t="str">
        <f t="shared" si="26"/>
        <v>SUB-VERTICAL</v>
      </c>
    </row>
    <row r="29" ht="15.75" customHeight="1">
      <c r="A29" s="1">
        <v>5576.8113</v>
      </c>
      <c r="B29" s="1">
        <v>134.0016</v>
      </c>
      <c r="C29" s="1">
        <v>160.8905</v>
      </c>
      <c r="D29" s="1">
        <v>142.6561</v>
      </c>
      <c r="E29" s="1">
        <v>122.0761</v>
      </c>
      <c r="F29" s="1">
        <v>118.929</v>
      </c>
      <c r="G29" s="1">
        <v>113.9308</v>
      </c>
      <c r="H29" s="1">
        <v>121.8131</v>
      </c>
      <c r="J29" s="1">
        <f t="shared" si="1"/>
        <v>-0.06690913091</v>
      </c>
      <c r="K29" s="17" t="str">
        <f t="shared" si="2"/>
        <v>SUB-HORIZONTAL</v>
      </c>
      <c r="L29" s="1" t="str">
        <f t="shared" si="3"/>
        <v>2</v>
      </c>
      <c r="M29" s="1">
        <f t="shared" si="4"/>
        <v>-0.04293872782</v>
      </c>
      <c r="N29" s="17" t="str">
        <f t="shared" si="5"/>
        <v>SUB-HORIZONTAL</v>
      </c>
      <c r="P29" s="1">
        <f t="shared" si="6"/>
        <v>-0.1193958683</v>
      </c>
      <c r="Q29" s="17" t="str">
        <f t="shared" si="7"/>
        <v>SUB-HORIZONTAL</v>
      </c>
      <c r="S29" s="1">
        <f t="shared" si="8"/>
        <v>-0.02396179968</v>
      </c>
      <c r="T29" s="17" t="str">
        <f t="shared" si="9"/>
        <v>SUB-HORIZONTAL</v>
      </c>
      <c r="V29" s="1">
        <f t="shared" si="10"/>
        <v>-0.1624385552</v>
      </c>
      <c r="W29" s="17" t="str">
        <f t="shared" si="11"/>
        <v>SUB-HORIZONTAL</v>
      </c>
      <c r="Y29" s="1">
        <f t="shared" si="12"/>
        <v>-0.02611868672</v>
      </c>
      <c r="Z29" s="17" t="str">
        <f t="shared" si="13"/>
        <v>SUB-HORIZONTAL</v>
      </c>
      <c r="AA29" s="1">
        <f t="shared" si="14"/>
        <v>-0.2769570045</v>
      </c>
      <c r="AB29" s="17" t="str">
        <f t="shared" si="15"/>
        <v>SUB-HORIZONTAL</v>
      </c>
      <c r="AC29" s="1">
        <f t="shared" si="16"/>
        <v>-0.1559498186</v>
      </c>
      <c r="AD29" s="17" t="str">
        <f t="shared" si="17"/>
        <v>SUB-HORIZONTAL</v>
      </c>
      <c r="AE29" s="1">
        <f t="shared" si="18"/>
        <v>-0.09324086238</v>
      </c>
      <c r="AF29" s="17" t="str">
        <f t="shared" si="19"/>
        <v>SUB-HORIZONTAL</v>
      </c>
      <c r="AG29" s="1">
        <f t="shared" si="20"/>
        <v>0.06259531321</v>
      </c>
      <c r="AH29" s="16" t="str">
        <f t="shared" si="21"/>
        <v>MERGULHO</v>
      </c>
      <c r="AJ29" s="1">
        <f t="shared" si="22"/>
        <v>-0.1203597019</v>
      </c>
      <c r="AK29" s="17" t="str">
        <f t="shared" si="27"/>
        <v>SUB-HORIZONTAL</v>
      </c>
      <c r="AM29" s="1">
        <f t="shared" si="23"/>
        <v>0.183127195</v>
      </c>
      <c r="AN29" s="15" t="str">
        <f t="shared" si="24"/>
        <v>SUB-VERTICAL</v>
      </c>
      <c r="AP29" s="1">
        <f t="shared" si="25"/>
        <v>0.09539997741</v>
      </c>
      <c r="AQ29" s="16" t="str">
        <f t="shared" si="26"/>
        <v>MERGULHO</v>
      </c>
    </row>
    <row r="30" ht="15.75" customHeight="1">
      <c r="A30" s="1">
        <v>5576.8875</v>
      </c>
      <c r="B30" s="1">
        <v>130.4962</v>
      </c>
      <c r="C30" s="1">
        <v>139.3424</v>
      </c>
      <c r="D30" s="1">
        <v>136.3836</v>
      </c>
      <c r="E30" s="1">
        <v>121.2787</v>
      </c>
      <c r="F30" s="1">
        <v>117.7751</v>
      </c>
      <c r="G30" s="1">
        <v>115.5339</v>
      </c>
      <c r="H30" s="1">
        <v>125.2268</v>
      </c>
      <c r="J30" s="1">
        <f t="shared" si="1"/>
        <v>-0.08058428815</v>
      </c>
      <c r="K30" s="17" t="str">
        <f t="shared" si="2"/>
        <v>SUB-HORIZONTAL</v>
      </c>
      <c r="L30" s="1" t="str">
        <f t="shared" si="3"/>
        <v>2</v>
      </c>
      <c r="M30" s="1">
        <f t="shared" si="4"/>
        <v>-0.01921317578</v>
      </c>
      <c r="N30" s="17" t="str">
        <f t="shared" si="5"/>
        <v>SUB-HORIZONTAL</v>
      </c>
      <c r="P30" s="1">
        <f t="shared" si="6"/>
        <v>-0.1026121986</v>
      </c>
      <c r="Q30" s="17" t="str">
        <f t="shared" si="7"/>
        <v>SUB-HORIZONTAL</v>
      </c>
      <c r="S30" s="1">
        <f t="shared" si="8"/>
        <v>-0.06135924115</v>
      </c>
      <c r="T30" s="17" t="str">
        <f t="shared" si="9"/>
        <v>SUB-HORIZONTAL</v>
      </c>
      <c r="V30" s="1">
        <f t="shared" si="10"/>
        <v>-0.1218553801</v>
      </c>
      <c r="W30" s="17" t="str">
        <f t="shared" si="11"/>
        <v>SUB-HORIZONTAL</v>
      </c>
      <c r="Y30" s="1">
        <f t="shared" si="12"/>
        <v>-0.0293153788</v>
      </c>
      <c r="Z30" s="17" t="str">
        <f t="shared" si="13"/>
        <v>SUB-HORIZONTAL</v>
      </c>
      <c r="AA30" s="1">
        <f t="shared" si="14"/>
        <v>-0.1389545596</v>
      </c>
      <c r="AB30" s="17" t="str">
        <f t="shared" si="15"/>
        <v>SUB-HORIZONTAL</v>
      </c>
      <c r="AC30" s="1">
        <f t="shared" si="16"/>
        <v>-0.1174476991</v>
      </c>
      <c r="AD30" s="17" t="str">
        <f t="shared" si="17"/>
        <v>SUB-HORIZONTAL</v>
      </c>
      <c r="AE30" s="1">
        <f t="shared" si="18"/>
        <v>-0.07326928392</v>
      </c>
      <c r="AF30" s="17" t="str">
        <f t="shared" si="19"/>
        <v>SUB-HORIZONTAL</v>
      </c>
      <c r="AG30" s="1">
        <f t="shared" si="20"/>
        <v>0.04413097635</v>
      </c>
      <c r="AH30" s="16" t="str">
        <f t="shared" si="21"/>
        <v>MERGULHO</v>
      </c>
      <c r="AJ30" s="1">
        <f t="shared" si="22"/>
        <v>-0.02146312188</v>
      </c>
      <c r="AK30" s="17" t="str">
        <f t="shared" si="27"/>
        <v>SUB-HORIZONTAL</v>
      </c>
      <c r="AM30" s="1">
        <f t="shared" si="23"/>
        <v>0.06560186377</v>
      </c>
      <c r="AN30" s="16" t="str">
        <f t="shared" si="24"/>
        <v>MERGULHO</v>
      </c>
      <c r="AP30" s="1">
        <f t="shared" si="25"/>
        <v>0.04122053204</v>
      </c>
      <c r="AQ30" s="16" t="str">
        <f t="shared" si="26"/>
        <v>MERGULHO</v>
      </c>
    </row>
    <row r="31" ht="15.75" customHeight="1">
      <c r="A31" s="1">
        <v>5576.9637</v>
      </c>
      <c r="B31" s="1">
        <v>129.2493</v>
      </c>
      <c r="C31" s="1">
        <v>134.2964</v>
      </c>
      <c r="D31" s="1">
        <v>136.612</v>
      </c>
      <c r="E31" s="1">
        <v>117.9398</v>
      </c>
      <c r="F31" s="1">
        <v>114.5369</v>
      </c>
      <c r="G31" s="1">
        <v>115.71</v>
      </c>
      <c r="H31" s="1">
        <v>128.3928</v>
      </c>
      <c r="J31" s="1">
        <f t="shared" si="1"/>
        <v>-0.1040541395</v>
      </c>
      <c r="K31" s="17" t="str">
        <f t="shared" si="2"/>
        <v>SUB-HORIZONTAL</v>
      </c>
      <c r="L31" s="1" t="str">
        <f t="shared" si="3"/>
        <v>2</v>
      </c>
      <c r="M31" s="1">
        <f t="shared" si="4"/>
        <v>0.01019006316</v>
      </c>
      <c r="N31" s="16" t="str">
        <f t="shared" si="5"/>
        <v>MERGULHO</v>
      </c>
      <c r="P31" s="1">
        <f t="shared" si="6"/>
        <v>-0.1209196028</v>
      </c>
      <c r="Q31" s="17" t="str">
        <f t="shared" si="7"/>
        <v>SUB-HORIZONTAL</v>
      </c>
      <c r="S31" s="1">
        <f t="shared" si="8"/>
        <v>-0.1142593352</v>
      </c>
      <c r="T31" s="17" t="str">
        <f t="shared" si="9"/>
        <v>SUB-HORIZONTAL</v>
      </c>
      <c r="V31" s="1">
        <f t="shared" si="10"/>
        <v>-0.1107125018</v>
      </c>
      <c r="W31" s="17" t="str">
        <f t="shared" si="11"/>
        <v>SUB-HORIZONTAL</v>
      </c>
      <c r="Y31" s="1">
        <f t="shared" si="12"/>
        <v>-0.02927832862</v>
      </c>
      <c r="Z31" s="17" t="str">
        <f t="shared" si="13"/>
        <v>SUB-HORIZONTAL</v>
      </c>
      <c r="AA31" s="1">
        <f t="shared" si="14"/>
        <v>-0.1299662698</v>
      </c>
      <c r="AB31" s="17" t="str">
        <f t="shared" si="15"/>
        <v>SUB-HORIZONTAL</v>
      </c>
      <c r="AC31" s="1">
        <f t="shared" si="16"/>
        <v>-0.1471027773</v>
      </c>
      <c r="AD31" s="17" t="str">
        <f t="shared" si="17"/>
        <v>SUB-HORIZONTAL</v>
      </c>
      <c r="AE31" s="1">
        <f t="shared" si="18"/>
        <v>-0.0916007673</v>
      </c>
      <c r="AF31" s="17" t="str">
        <f t="shared" si="19"/>
        <v>SUB-HORIZONTAL</v>
      </c>
      <c r="AG31" s="1">
        <f t="shared" si="20"/>
        <v>0.05540877906</v>
      </c>
      <c r="AH31" s="16" t="str">
        <f t="shared" si="21"/>
        <v>MERGULHO</v>
      </c>
      <c r="AJ31" s="1">
        <f t="shared" si="22"/>
        <v>0.01709570168</v>
      </c>
      <c r="AK31" s="16" t="str">
        <f t="shared" si="27"/>
        <v>MERGULHO</v>
      </c>
      <c r="AM31" s="1">
        <f t="shared" si="23"/>
        <v>0.03830854209</v>
      </c>
      <c r="AN31" s="16" t="str">
        <f t="shared" si="24"/>
        <v>MERGULHO</v>
      </c>
      <c r="AP31" s="1">
        <f t="shared" si="25"/>
        <v>0.006648794842</v>
      </c>
      <c r="AQ31" s="16" t="str">
        <f t="shared" si="26"/>
        <v>MERGULHO</v>
      </c>
    </row>
    <row r="32" ht="15.75" customHeight="1">
      <c r="A32" s="1">
        <v>5577.0399</v>
      </c>
      <c r="B32" s="1">
        <v>136.1939</v>
      </c>
      <c r="C32" s="1">
        <v>138.5899</v>
      </c>
      <c r="D32" s="1">
        <v>138.3134</v>
      </c>
      <c r="E32" s="1">
        <v>116.1513</v>
      </c>
      <c r="F32" s="1">
        <v>112.9145</v>
      </c>
      <c r="G32" s="1">
        <v>117.1369</v>
      </c>
      <c r="H32" s="1">
        <v>133.4535</v>
      </c>
      <c r="J32" s="1">
        <f t="shared" si="1"/>
        <v>-0.130502196</v>
      </c>
      <c r="K32" s="17" t="str">
        <f t="shared" si="2"/>
        <v>SUB-HORIZONTAL</v>
      </c>
      <c r="L32" s="1" t="str">
        <f t="shared" si="3"/>
        <v>2</v>
      </c>
      <c r="M32" s="1">
        <f t="shared" si="4"/>
        <v>0.03671450285</v>
      </c>
      <c r="N32" s="16" t="str">
        <f t="shared" si="5"/>
        <v>MERGULHO</v>
      </c>
      <c r="P32" s="1">
        <f t="shared" si="6"/>
        <v>-0.1877232639</v>
      </c>
      <c r="Q32" s="17" t="str">
        <f t="shared" si="7"/>
        <v>SUB-HORIZONTAL</v>
      </c>
      <c r="S32" s="1">
        <f t="shared" si="8"/>
        <v>-0.1673167626</v>
      </c>
      <c r="T32" s="17" t="str">
        <f t="shared" si="9"/>
        <v>SUB-HORIZONTAL</v>
      </c>
      <c r="V32" s="1">
        <f t="shared" si="10"/>
        <v>-0.1508790159</v>
      </c>
      <c r="W32" s="17" t="str">
        <f t="shared" si="11"/>
        <v>SUB-HORIZONTAL</v>
      </c>
      <c r="Y32" s="1">
        <f t="shared" si="12"/>
        <v>-0.0282636971</v>
      </c>
      <c r="Z32" s="17" t="str">
        <f t="shared" si="13"/>
        <v>SUB-HORIZONTAL</v>
      </c>
      <c r="AA32" s="1">
        <f t="shared" si="14"/>
        <v>-0.1768552386</v>
      </c>
      <c r="AB32" s="17" t="str">
        <f t="shared" si="15"/>
        <v>SUB-HORIZONTAL</v>
      </c>
      <c r="AC32" s="1">
        <f t="shared" si="16"/>
        <v>-0.1748504459</v>
      </c>
      <c r="AD32" s="17" t="str">
        <f t="shared" si="17"/>
        <v>SUB-HORIZONTAL</v>
      </c>
      <c r="AE32" s="1">
        <f t="shared" si="18"/>
        <v>-0.1593540823</v>
      </c>
      <c r="AF32" s="17" t="str">
        <f t="shared" si="19"/>
        <v>SUB-HORIZONTAL</v>
      </c>
      <c r="AG32" s="1">
        <f t="shared" si="20"/>
        <v>0.0154426726</v>
      </c>
      <c r="AH32" s="16" t="str">
        <f t="shared" si="21"/>
        <v>MERGULHO</v>
      </c>
      <c r="AJ32" s="1">
        <f t="shared" si="22"/>
        <v>-0.001997088065</v>
      </c>
      <c r="AK32" s="17" t="str">
        <f t="shared" si="27"/>
        <v>SUB-HORIZONTAL</v>
      </c>
      <c r="AM32" s="1">
        <f t="shared" si="23"/>
        <v>0.0174398279</v>
      </c>
      <c r="AN32" s="16" t="str">
        <f t="shared" si="24"/>
        <v>MERGULHO</v>
      </c>
      <c r="AP32" s="1">
        <f t="shared" si="25"/>
        <v>0.020326853</v>
      </c>
      <c r="AQ32" s="16" t="str">
        <f t="shared" si="26"/>
        <v>MERGULHO</v>
      </c>
    </row>
    <row r="33" ht="15.75" customHeight="1">
      <c r="A33" s="1">
        <v>5577.1161</v>
      </c>
      <c r="B33" s="1">
        <v>141.0775</v>
      </c>
      <c r="C33" s="1">
        <v>138.1625</v>
      </c>
      <c r="D33" s="1">
        <v>136.0739</v>
      </c>
      <c r="E33" s="1">
        <v>119.3918</v>
      </c>
      <c r="F33" s="1">
        <v>116.0475</v>
      </c>
      <c r="G33" s="1">
        <v>121.6923</v>
      </c>
      <c r="H33" s="1">
        <v>138.9303</v>
      </c>
      <c r="J33" s="1">
        <f t="shared" si="1"/>
        <v>-0.132573536</v>
      </c>
      <c r="K33" s="17" t="str">
        <f t="shared" si="2"/>
        <v>SUB-HORIZONTAL</v>
      </c>
      <c r="L33" s="1" t="str">
        <f t="shared" si="3"/>
        <v>2</v>
      </c>
      <c r="M33" s="1">
        <f t="shared" si="4"/>
        <v>0.04750060214</v>
      </c>
      <c r="N33" s="16" t="str">
        <f t="shared" si="5"/>
        <v>MERGULHO</v>
      </c>
      <c r="P33" s="1">
        <f t="shared" si="6"/>
        <v>-0.1956203707</v>
      </c>
      <c r="Q33" s="17" t="str">
        <f t="shared" si="7"/>
        <v>SUB-HORIZONTAL</v>
      </c>
      <c r="S33" s="1">
        <f t="shared" si="8"/>
        <v>-0.1802157666</v>
      </c>
      <c r="T33" s="17" t="str">
        <f t="shared" si="9"/>
        <v>SUB-HORIZONTAL</v>
      </c>
      <c r="V33" s="1">
        <f t="shared" si="10"/>
        <v>-0.147948259</v>
      </c>
      <c r="W33" s="17" t="str">
        <f t="shared" si="11"/>
        <v>SUB-HORIZONTAL</v>
      </c>
      <c r="Y33" s="1">
        <f t="shared" si="12"/>
        <v>-0.02841188737</v>
      </c>
      <c r="Z33" s="17" t="str">
        <f t="shared" si="13"/>
        <v>SUB-HORIZONTAL</v>
      </c>
      <c r="AA33" s="1">
        <f t="shared" si="14"/>
        <v>-0.146149767</v>
      </c>
      <c r="AB33" s="17" t="str">
        <f t="shared" si="15"/>
        <v>SUB-HORIZONTAL</v>
      </c>
      <c r="AC33" s="1">
        <f t="shared" si="16"/>
        <v>-0.1308808341</v>
      </c>
      <c r="AD33" s="17" t="str">
        <f t="shared" si="17"/>
        <v>SUB-HORIZONTAL</v>
      </c>
      <c r="AE33" s="1">
        <f t="shared" si="18"/>
        <v>-0.1670926389</v>
      </c>
      <c r="AF33" s="17" t="str">
        <f t="shared" si="19"/>
        <v>SUB-HORIZONTAL</v>
      </c>
      <c r="AG33" s="1">
        <f t="shared" si="20"/>
        <v>-0.03611322637</v>
      </c>
      <c r="AH33" s="17" t="str">
        <f t="shared" si="21"/>
        <v>SUB-HORIZONTAL</v>
      </c>
      <c r="AJ33" s="1">
        <f t="shared" si="22"/>
        <v>-0.01523255539</v>
      </c>
      <c r="AK33" s="17" t="str">
        <f t="shared" si="27"/>
        <v>SUB-HORIZONTAL</v>
      </c>
      <c r="AM33" s="1">
        <f t="shared" si="23"/>
        <v>-0.02087923537</v>
      </c>
      <c r="AN33" s="17" t="str">
        <f t="shared" si="24"/>
        <v>SUB-HORIZONTAL</v>
      </c>
      <c r="AP33" s="1">
        <f t="shared" si="25"/>
        <v>0.01533716657</v>
      </c>
      <c r="AQ33" s="16" t="str">
        <f t="shared" si="26"/>
        <v>MERGULHO</v>
      </c>
    </row>
    <row r="34" ht="15.75" customHeight="1">
      <c r="A34" s="1">
        <v>5577.1923</v>
      </c>
      <c r="B34" s="1">
        <v>141.1296</v>
      </c>
      <c r="C34" s="1">
        <v>142.0553</v>
      </c>
      <c r="D34" s="1">
        <v>142.1868</v>
      </c>
      <c r="E34" s="1">
        <v>124.8685</v>
      </c>
      <c r="F34" s="1">
        <v>121.2083</v>
      </c>
      <c r="G34" s="1">
        <v>127.8113</v>
      </c>
      <c r="H34" s="1">
        <v>142.2105</v>
      </c>
      <c r="J34" s="1">
        <f t="shared" si="1"/>
        <v>-0.1068040954</v>
      </c>
      <c r="K34" s="17" t="str">
        <f t="shared" si="2"/>
        <v>SUB-HORIZONTAL</v>
      </c>
      <c r="L34" s="1" t="str">
        <f t="shared" si="3"/>
        <v>2</v>
      </c>
      <c r="M34" s="1">
        <f t="shared" si="4"/>
        <v>0.05305062333</v>
      </c>
      <c r="N34" s="16" t="str">
        <f t="shared" si="5"/>
        <v>MERGULHO</v>
      </c>
      <c r="P34" s="1">
        <f t="shared" si="6"/>
        <v>-0.1523149178</v>
      </c>
      <c r="Q34" s="17" t="str">
        <f t="shared" si="7"/>
        <v>SUB-HORIZONTAL</v>
      </c>
      <c r="S34" s="1">
        <f t="shared" si="8"/>
        <v>-0.1599678759</v>
      </c>
      <c r="T34" s="17" t="str">
        <f t="shared" si="9"/>
        <v>SUB-HORIZONTAL</v>
      </c>
      <c r="V34" s="1">
        <f t="shared" si="10"/>
        <v>-0.09916424551</v>
      </c>
      <c r="W34" s="17" t="str">
        <f t="shared" si="11"/>
        <v>SUB-HORIZONTAL</v>
      </c>
      <c r="Y34" s="1">
        <f t="shared" si="12"/>
        <v>-0.02975172761</v>
      </c>
      <c r="Z34" s="17" t="str">
        <f t="shared" si="13"/>
        <v>SUB-HORIZONTAL</v>
      </c>
      <c r="AA34" s="1">
        <f t="shared" si="14"/>
        <v>-0.1290446057</v>
      </c>
      <c r="AB34" s="17" t="str">
        <f t="shared" si="15"/>
        <v>SUB-HORIZONTAL</v>
      </c>
      <c r="AC34" s="1">
        <f t="shared" si="16"/>
        <v>-0.1299718112</v>
      </c>
      <c r="AD34" s="17" t="str">
        <f t="shared" si="17"/>
        <v>SUB-HORIZONTAL</v>
      </c>
      <c r="AE34" s="1">
        <f t="shared" si="18"/>
        <v>-0.1224938875</v>
      </c>
      <c r="AF34" s="17" t="str">
        <f t="shared" si="19"/>
        <v>SUB-HORIZONTAL</v>
      </c>
      <c r="AG34" s="1">
        <f t="shared" si="20"/>
        <v>0.00746308622</v>
      </c>
      <c r="AH34" s="16" t="str">
        <f t="shared" si="21"/>
        <v>MERGULHO</v>
      </c>
      <c r="AJ34" s="1">
        <f t="shared" si="22"/>
        <v>0.000925267679</v>
      </c>
      <c r="AK34" s="16" t="str">
        <f t="shared" si="27"/>
        <v>MERGULHO</v>
      </c>
      <c r="AM34" s="1">
        <f t="shared" si="23"/>
        <v>0.006537812898</v>
      </c>
      <c r="AN34" s="16" t="str">
        <f t="shared" si="24"/>
        <v>MERGULHO</v>
      </c>
      <c r="AP34" s="1">
        <f t="shared" si="25"/>
        <v>-0.007629755656</v>
      </c>
      <c r="AQ34" s="17" t="str">
        <f t="shared" si="26"/>
        <v>SUB-HORIZONTAL</v>
      </c>
    </row>
    <row r="35" ht="15.75" customHeight="1">
      <c r="A35" s="1">
        <v>5577.2685</v>
      </c>
      <c r="B35" s="1">
        <v>139.2524</v>
      </c>
      <c r="C35" s="1">
        <v>148.0156</v>
      </c>
      <c r="D35" s="1">
        <v>151.1409</v>
      </c>
      <c r="E35" s="1">
        <v>132.5707</v>
      </c>
      <c r="F35" s="1">
        <v>128.4525</v>
      </c>
      <c r="G35" s="1">
        <v>133.9788</v>
      </c>
      <c r="H35" s="1">
        <v>145.5897</v>
      </c>
      <c r="J35" s="1">
        <f t="shared" si="1"/>
        <v>-0.0831347351</v>
      </c>
      <c r="K35" s="17" t="str">
        <f t="shared" si="2"/>
        <v>SUB-HORIZONTAL</v>
      </c>
      <c r="L35" s="1" t="str">
        <f t="shared" si="3"/>
        <v>2</v>
      </c>
      <c r="M35" s="1">
        <f t="shared" si="4"/>
        <v>0.04212550642</v>
      </c>
      <c r="N35" s="16" t="str">
        <f t="shared" si="5"/>
        <v>MERGULHO</v>
      </c>
      <c r="P35" s="1">
        <f t="shared" si="6"/>
        <v>-0.08075085125</v>
      </c>
      <c r="Q35" s="17" t="str">
        <f t="shared" si="7"/>
        <v>SUB-HORIZONTAL</v>
      </c>
      <c r="S35" s="1">
        <f t="shared" si="8"/>
        <v>-0.1253150579</v>
      </c>
      <c r="T35" s="17" t="str">
        <f t="shared" si="9"/>
        <v>SUB-HORIZONTAL</v>
      </c>
      <c r="V35" s="1">
        <f t="shared" si="10"/>
        <v>-0.03860893298</v>
      </c>
      <c r="W35" s="17" t="str">
        <f t="shared" si="11"/>
        <v>SUB-HORIZONTAL</v>
      </c>
      <c r="Y35" s="1">
        <f t="shared" si="12"/>
        <v>-0.03155821125</v>
      </c>
      <c r="Z35" s="17" t="str">
        <f t="shared" si="13"/>
        <v>SUB-HORIZONTAL</v>
      </c>
      <c r="AA35" s="1">
        <f t="shared" si="14"/>
        <v>-0.1102573578</v>
      </c>
      <c r="AB35" s="17" t="str">
        <f t="shared" si="15"/>
        <v>SUB-HORIZONTAL</v>
      </c>
      <c r="AC35" s="1">
        <f t="shared" si="16"/>
        <v>-0.1311903239</v>
      </c>
      <c r="AD35" s="17" t="str">
        <f t="shared" si="17"/>
        <v>SUB-HORIZONTAL</v>
      </c>
      <c r="AE35" s="1">
        <f t="shared" si="18"/>
        <v>-0.04917697982</v>
      </c>
      <c r="AF35" s="17" t="str">
        <f t="shared" si="19"/>
        <v>SUB-HORIZONTAL</v>
      </c>
      <c r="AG35" s="1">
        <f t="shared" si="20"/>
        <v>0.08194731258</v>
      </c>
      <c r="AH35" s="16" t="str">
        <f t="shared" si="21"/>
        <v>MERGULHO</v>
      </c>
      <c r="AJ35" s="1">
        <f t="shared" si="22"/>
        <v>0.02089522081</v>
      </c>
      <c r="AK35" s="16" t="str">
        <f t="shared" si="27"/>
        <v>MERGULHO</v>
      </c>
      <c r="AM35" s="1">
        <f t="shared" si="23"/>
        <v>0.06103903151</v>
      </c>
      <c r="AN35" s="16" t="str">
        <f t="shared" si="24"/>
        <v>MERGULHO</v>
      </c>
      <c r="AP35" s="1">
        <f t="shared" si="25"/>
        <v>-0.04450795052</v>
      </c>
      <c r="AQ35" s="17" t="str">
        <f t="shared" si="26"/>
        <v>SUB-HORIZONTAL</v>
      </c>
    </row>
    <row r="36" ht="15.75" customHeight="1">
      <c r="A36" s="1">
        <v>5577.3447</v>
      </c>
      <c r="B36" s="1">
        <v>141.9922</v>
      </c>
      <c r="C36" s="1">
        <v>149.9123</v>
      </c>
      <c r="D36" s="1">
        <v>159.1375</v>
      </c>
      <c r="E36" s="1">
        <v>141.6611</v>
      </c>
      <c r="F36" s="1">
        <v>137.0183</v>
      </c>
      <c r="G36" s="1">
        <v>141.8687</v>
      </c>
      <c r="H36" s="1">
        <v>148.2479</v>
      </c>
      <c r="J36" s="1">
        <f t="shared" si="1"/>
        <v>-0.04398743607</v>
      </c>
      <c r="K36" s="17" t="str">
        <f t="shared" si="2"/>
        <v>SUB-HORIZONTAL</v>
      </c>
      <c r="L36" s="1" t="str">
        <f t="shared" si="3"/>
        <v>2</v>
      </c>
      <c r="M36" s="1">
        <f t="shared" si="4"/>
        <v>0.03478924255</v>
      </c>
      <c r="N36" s="16" t="str">
        <f t="shared" si="5"/>
        <v>MERGULHO</v>
      </c>
      <c r="P36" s="1">
        <f t="shared" si="6"/>
        <v>-0.03565952206</v>
      </c>
      <c r="Q36" s="17" t="str">
        <f t="shared" si="7"/>
        <v>SUB-HORIZONTAL</v>
      </c>
      <c r="S36" s="1">
        <f t="shared" si="8"/>
        <v>-0.078791746</v>
      </c>
      <c r="T36" s="17" t="str">
        <f t="shared" si="9"/>
        <v>SUB-HORIZONTAL</v>
      </c>
      <c r="V36" s="1">
        <f t="shared" si="10"/>
        <v>-0.0008701445792</v>
      </c>
      <c r="W36" s="17" t="str">
        <f t="shared" si="11"/>
        <v>SUB-HORIZONTAL</v>
      </c>
      <c r="Y36" s="1">
        <f t="shared" si="12"/>
        <v>-0.03332463363</v>
      </c>
      <c r="Z36" s="17" t="str">
        <f t="shared" si="13"/>
        <v>SUB-HORIZONTAL</v>
      </c>
      <c r="AA36" s="1">
        <f t="shared" si="14"/>
        <v>-0.0566204316</v>
      </c>
      <c r="AB36" s="17" t="str">
        <f t="shared" si="15"/>
        <v>SUB-HORIZONTAL</v>
      </c>
      <c r="AC36" s="1">
        <f t="shared" si="16"/>
        <v>-0.1163966298</v>
      </c>
      <c r="AD36" s="17" t="str">
        <f t="shared" si="17"/>
        <v>SUB-HORIZONTAL</v>
      </c>
      <c r="AE36" s="1">
        <f t="shared" si="18"/>
        <v>-0.002334541679</v>
      </c>
      <c r="AF36" s="17" t="str">
        <f t="shared" si="19"/>
        <v>SUB-HORIZONTAL</v>
      </c>
      <c r="AG36" s="1">
        <f t="shared" si="20"/>
        <v>0.1140582172</v>
      </c>
      <c r="AH36" s="15" t="str">
        <f t="shared" si="21"/>
        <v>SUB-VERTICAL</v>
      </c>
      <c r="AJ36" s="1">
        <f t="shared" si="22"/>
        <v>0.0597270261</v>
      </c>
      <c r="AK36" s="16" t="str">
        <f t="shared" si="27"/>
        <v>MERGULHO</v>
      </c>
      <c r="AM36" s="1">
        <f t="shared" si="23"/>
        <v>0.05428499315</v>
      </c>
      <c r="AN36" s="16" t="str">
        <f t="shared" si="24"/>
        <v>MERGULHO</v>
      </c>
      <c r="AP36" s="1">
        <f t="shared" si="25"/>
        <v>-0.04311708523</v>
      </c>
      <c r="AQ36" s="17" t="str">
        <f t="shared" si="26"/>
        <v>SUB-HORIZONTAL</v>
      </c>
    </row>
    <row r="37" ht="15.75" customHeight="1">
      <c r="A37" s="1">
        <v>5577.4209</v>
      </c>
      <c r="B37" s="1">
        <v>151.7248</v>
      </c>
      <c r="C37" s="1">
        <v>159.5545</v>
      </c>
      <c r="D37" s="1">
        <v>167.3277</v>
      </c>
      <c r="E37" s="1">
        <v>149.5073</v>
      </c>
      <c r="F37" s="1">
        <v>144.4146</v>
      </c>
      <c r="G37" s="1">
        <v>149.5065</v>
      </c>
      <c r="H37" s="1">
        <v>157.683</v>
      </c>
      <c r="J37" s="1">
        <f t="shared" si="1"/>
        <v>-0.05325310889</v>
      </c>
      <c r="K37" s="17" t="str">
        <f t="shared" si="2"/>
        <v>SUB-HORIZONTAL</v>
      </c>
      <c r="L37" s="1" t="str">
        <f t="shared" si="3"/>
        <v>2</v>
      </c>
      <c r="M37" s="1">
        <f t="shared" si="4"/>
        <v>0.03465327442</v>
      </c>
      <c r="N37" s="16" t="str">
        <f t="shared" si="5"/>
        <v>MERGULHO</v>
      </c>
      <c r="P37" s="1">
        <f t="shared" si="6"/>
        <v>-0.0493850413</v>
      </c>
      <c r="Q37" s="17" t="str">
        <f t="shared" si="7"/>
        <v>SUB-HORIZONTAL</v>
      </c>
      <c r="S37" s="1">
        <f t="shared" si="8"/>
        <v>-0.08792665828</v>
      </c>
      <c r="T37" s="17" t="str">
        <f t="shared" si="9"/>
        <v>SUB-HORIZONTAL</v>
      </c>
      <c r="V37" s="1">
        <f t="shared" si="10"/>
        <v>-0.01472861653</v>
      </c>
      <c r="W37" s="17" t="str">
        <f t="shared" si="11"/>
        <v>SUB-HORIZONTAL</v>
      </c>
      <c r="Y37" s="1">
        <f t="shared" si="12"/>
        <v>-0.03465862615</v>
      </c>
      <c r="Z37" s="17" t="str">
        <f t="shared" si="13"/>
        <v>SUB-HORIZONTAL</v>
      </c>
      <c r="AA37" s="1">
        <f t="shared" si="14"/>
        <v>-0.06505180021</v>
      </c>
      <c r="AB37" s="17" t="str">
        <f t="shared" si="15"/>
        <v>SUB-HORIZONTAL</v>
      </c>
      <c r="AC37" s="1">
        <f t="shared" si="16"/>
        <v>-0.1126684522</v>
      </c>
      <c r="AD37" s="17" t="str">
        <f t="shared" si="17"/>
        <v>SUB-HORIZONTAL</v>
      </c>
      <c r="AE37" s="1">
        <f t="shared" si="18"/>
        <v>-0.01472326546</v>
      </c>
      <c r="AF37" s="17" t="str">
        <f t="shared" si="19"/>
        <v>SUB-HORIZONTAL</v>
      </c>
      <c r="AG37" s="1">
        <f t="shared" si="20"/>
        <v>0.09792489566</v>
      </c>
      <c r="AH37" s="16" t="str">
        <f t="shared" si="21"/>
        <v>MERGULHO</v>
      </c>
      <c r="AJ37" s="1">
        <f t="shared" si="22"/>
        <v>0.04757309347</v>
      </c>
      <c r="AK37" s="16" t="str">
        <f t="shared" si="27"/>
        <v>MERGULHO</v>
      </c>
      <c r="AM37" s="1">
        <f t="shared" si="23"/>
        <v>0.05032251136</v>
      </c>
      <c r="AN37" s="16" t="str">
        <f t="shared" si="24"/>
        <v>MERGULHO</v>
      </c>
      <c r="AP37" s="1">
        <f t="shared" si="25"/>
        <v>-0.03852071621</v>
      </c>
      <c r="AQ37" s="17" t="str">
        <f t="shared" si="26"/>
        <v>SUB-HORIZONTAL</v>
      </c>
    </row>
    <row r="38" ht="15.75" customHeight="1">
      <c r="A38" s="1">
        <v>5577.4971</v>
      </c>
      <c r="B38" s="1">
        <v>156.3501</v>
      </c>
      <c r="C38" s="1">
        <v>167.5897</v>
      </c>
      <c r="D38" s="1">
        <v>166.5333</v>
      </c>
      <c r="E38" s="1">
        <v>149.7973</v>
      </c>
      <c r="F38" s="1">
        <v>144.6803</v>
      </c>
      <c r="G38" s="1">
        <v>150.0856</v>
      </c>
      <c r="H38" s="1">
        <v>162.6526</v>
      </c>
      <c r="J38" s="1">
        <f t="shared" si="1"/>
        <v>-0.08043250549</v>
      </c>
      <c r="K38" s="17" t="str">
        <f t="shared" si="2"/>
        <v>SUB-HORIZONTAL</v>
      </c>
      <c r="L38" s="1" t="str">
        <f t="shared" si="3"/>
        <v>2</v>
      </c>
      <c r="M38" s="1">
        <f t="shared" si="4"/>
        <v>0.03668137354</v>
      </c>
      <c r="N38" s="16" t="str">
        <f t="shared" si="5"/>
        <v>MERGULHO</v>
      </c>
      <c r="P38" s="1">
        <f t="shared" si="6"/>
        <v>-0.07759069305</v>
      </c>
      <c r="Q38" s="17" t="str">
        <f t="shared" si="7"/>
        <v>SUB-HORIZONTAL</v>
      </c>
      <c r="S38" s="1">
        <f t="shared" si="8"/>
        <v>-0.1171570571</v>
      </c>
      <c r="T38" s="17" t="str">
        <f t="shared" si="9"/>
        <v>SUB-HORIZONTAL</v>
      </c>
      <c r="V38" s="1">
        <f t="shared" si="10"/>
        <v>-0.04089477462</v>
      </c>
      <c r="W38" s="17" t="str">
        <f t="shared" si="11"/>
        <v>SUB-HORIZONTAL</v>
      </c>
      <c r="Y38" s="1">
        <f t="shared" si="12"/>
        <v>-0.03475831573</v>
      </c>
      <c r="Z38" s="17" t="str">
        <f t="shared" si="13"/>
        <v>SUB-HORIZONTAL</v>
      </c>
      <c r="AA38" s="1">
        <f t="shared" si="14"/>
        <v>-0.1122946017</v>
      </c>
      <c r="AB38" s="17" t="str">
        <f t="shared" si="15"/>
        <v>SUB-HORIZONTAL</v>
      </c>
      <c r="AC38" s="1">
        <f t="shared" si="16"/>
        <v>-0.105961752</v>
      </c>
      <c r="AD38" s="17" t="str">
        <f t="shared" si="17"/>
        <v>SUB-HORIZONTAL</v>
      </c>
      <c r="AE38" s="1">
        <f t="shared" si="18"/>
        <v>-0.04281794682</v>
      </c>
      <c r="AF38" s="17" t="str">
        <f t="shared" si="19"/>
        <v>SUB-HORIZONTAL</v>
      </c>
      <c r="AG38" s="1">
        <f t="shared" si="20"/>
        <v>0.06310803355</v>
      </c>
      <c r="AH38" s="16" t="str">
        <f t="shared" si="21"/>
        <v>MERGULHO</v>
      </c>
      <c r="AJ38" s="1">
        <f t="shared" si="22"/>
        <v>-0.006323451424</v>
      </c>
      <c r="AK38" s="17" t="str">
        <f t="shared" si="27"/>
        <v>SUB-HORIZONTAL</v>
      </c>
      <c r="AM38" s="1">
        <f t="shared" si="23"/>
        <v>0.06943494762</v>
      </c>
      <c r="AN38" s="16" t="str">
        <f t="shared" si="24"/>
        <v>MERGULHO</v>
      </c>
      <c r="AP38" s="1">
        <f t="shared" si="25"/>
        <v>-0.03952148619</v>
      </c>
      <c r="AQ38" s="17" t="str">
        <f t="shared" si="26"/>
        <v>SUB-HORIZONTAL</v>
      </c>
    </row>
    <row r="39" ht="15.75" customHeight="1">
      <c r="A39" s="1">
        <v>5577.5733</v>
      </c>
      <c r="B39" s="1">
        <v>158.4854</v>
      </c>
      <c r="C39" s="1">
        <v>163.4912</v>
      </c>
      <c r="D39" s="1">
        <v>169.0038</v>
      </c>
      <c r="E39" s="1">
        <v>152.5234</v>
      </c>
      <c r="F39" s="1">
        <v>147.2373</v>
      </c>
      <c r="G39" s="1">
        <v>152.8008</v>
      </c>
      <c r="H39" s="1">
        <v>169.2382</v>
      </c>
      <c r="J39" s="1">
        <f t="shared" si="1"/>
        <v>-0.1022165247</v>
      </c>
      <c r="K39" s="17" t="str">
        <f t="shared" si="2"/>
        <v>SUB-HORIZONTAL</v>
      </c>
      <c r="L39" s="1" t="str">
        <f t="shared" si="3"/>
        <v>2</v>
      </c>
      <c r="M39" s="1">
        <f t="shared" si="4"/>
        <v>0.03709166732</v>
      </c>
      <c r="N39" s="16" t="str">
        <f t="shared" si="5"/>
        <v>MERGULHO</v>
      </c>
      <c r="P39" s="1">
        <f t="shared" si="6"/>
        <v>-0.07363352916</v>
      </c>
      <c r="Q39" s="17" t="str">
        <f t="shared" si="7"/>
        <v>SUB-HORIZONTAL</v>
      </c>
      <c r="S39" s="1">
        <f t="shared" si="8"/>
        <v>-0.1393741802</v>
      </c>
      <c r="T39" s="17" t="str">
        <f t="shared" si="9"/>
        <v>SUB-HORIZONTAL</v>
      </c>
      <c r="V39" s="1">
        <f t="shared" si="10"/>
        <v>-0.03652939391</v>
      </c>
      <c r="W39" s="17" t="str">
        <f t="shared" si="11"/>
        <v>SUB-HORIZONTAL</v>
      </c>
      <c r="Y39" s="1">
        <f t="shared" si="12"/>
        <v>-0.0352742845</v>
      </c>
      <c r="Z39" s="17" t="str">
        <f t="shared" si="13"/>
        <v>SUB-HORIZONTAL</v>
      </c>
      <c r="AA39" s="1">
        <f t="shared" si="14"/>
        <v>-0.06945509229</v>
      </c>
      <c r="AB39" s="17" t="str">
        <f t="shared" si="15"/>
        <v>SUB-HORIZONTAL</v>
      </c>
      <c r="AC39" s="1">
        <f t="shared" si="16"/>
        <v>-0.102648185</v>
      </c>
      <c r="AD39" s="17" t="str">
        <f t="shared" si="17"/>
        <v>SUB-HORIZONTAL</v>
      </c>
      <c r="AE39" s="1">
        <f t="shared" si="18"/>
        <v>-0.03834679773</v>
      </c>
      <c r="AF39" s="17" t="str">
        <f t="shared" si="19"/>
        <v>SUB-HORIZONTAL</v>
      </c>
      <c r="AG39" s="1">
        <f t="shared" si="20"/>
        <v>0.06426978061</v>
      </c>
      <c r="AH39" s="16" t="str">
        <f t="shared" si="21"/>
        <v>MERGULHO</v>
      </c>
      <c r="AJ39" s="1">
        <f t="shared" si="22"/>
        <v>0.03316355318</v>
      </c>
      <c r="AK39" s="16" t="str">
        <f t="shared" si="27"/>
        <v>MERGULHO</v>
      </c>
      <c r="AM39" s="1">
        <f t="shared" si="23"/>
        <v>0.03109794371</v>
      </c>
      <c r="AN39" s="16" t="str">
        <f t="shared" si="24"/>
        <v>MERGULHO</v>
      </c>
      <c r="AP39" s="1">
        <f t="shared" si="25"/>
        <v>-0.06565650172</v>
      </c>
      <c r="AQ39" s="17" t="str">
        <f t="shared" si="26"/>
        <v>SUB-HORIZONTAL</v>
      </c>
    </row>
    <row r="40" ht="15.75" customHeight="1">
      <c r="A40" s="1">
        <v>5577.6495</v>
      </c>
      <c r="B40" s="1">
        <v>162.7162</v>
      </c>
      <c r="C40" s="1">
        <v>155.887</v>
      </c>
      <c r="D40" s="1">
        <v>167.0266</v>
      </c>
      <c r="E40" s="1">
        <v>151.8456</v>
      </c>
      <c r="F40" s="1">
        <v>146.5569</v>
      </c>
      <c r="G40" s="1">
        <v>151.9376</v>
      </c>
      <c r="H40" s="1">
        <v>170.1448</v>
      </c>
      <c r="J40" s="1">
        <f t="shared" si="1"/>
        <v>-0.113240347</v>
      </c>
      <c r="K40" s="17" t="str">
        <f t="shared" si="2"/>
        <v>SUB-HORIZONTAL</v>
      </c>
      <c r="L40" s="1" t="str">
        <f t="shared" si="3"/>
        <v>2</v>
      </c>
      <c r="M40" s="1">
        <f t="shared" si="4"/>
        <v>0.03605811443</v>
      </c>
      <c r="N40" s="16" t="str">
        <f t="shared" si="5"/>
        <v>MERGULHO</v>
      </c>
      <c r="P40" s="1">
        <f t="shared" si="6"/>
        <v>-0.1046415134</v>
      </c>
      <c r="Q40" s="17" t="str">
        <f t="shared" si="7"/>
        <v>SUB-HORIZONTAL</v>
      </c>
      <c r="S40" s="1">
        <f t="shared" si="8"/>
        <v>-0.1493746162</v>
      </c>
      <c r="T40" s="17" t="str">
        <f t="shared" si="9"/>
        <v>SUB-HORIZONTAL</v>
      </c>
      <c r="V40" s="1">
        <f t="shared" si="10"/>
        <v>-0.06855108414</v>
      </c>
      <c r="W40" s="17" t="str">
        <f t="shared" si="11"/>
        <v>SUB-HORIZONTAL</v>
      </c>
      <c r="Y40" s="1">
        <f t="shared" si="12"/>
        <v>-0.03545232251</v>
      </c>
      <c r="Z40" s="17" t="str">
        <f t="shared" si="13"/>
        <v>SUB-HORIZONTAL</v>
      </c>
      <c r="AA40" s="1">
        <f t="shared" si="14"/>
        <v>-0.02626792584</v>
      </c>
      <c r="AB40" s="17" t="str">
        <f t="shared" si="15"/>
        <v>SUB-HORIZONTAL</v>
      </c>
      <c r="AC40" s="1">
        <f t="shared" si="16"/>
        <v>-0.09532492098</v>
      </c>
      <c r="AD40" s="17" t="str">
        <f t="shared" si="17"/>
        <v>SUB-HORIZONTAL</v>
      </c>
      <c r="AE40" s="1">
        <f t="shared" si="18"/>
        <v>-0.06915713811</v>
      </c>
      <c r="AF40" s="17" t="str">
        <f t="shared" si="19"/>
        <v>SUB-HORIZONTAL</v>
      </c>
      <c r="AG40" s="1">
        <f t="shared" si="20"/>
        <v>0.02614624684</v>
      </c>
      <c r="AH40" s="16" t="str">
        <f t="shared" si="21"/>
        <v>MERGULHO</v>
      </c>
      <c r="AJ40" s="1">
        <f t="shared" si="22"/>
        <v>0.06903539698</v>
      </c>
      <c r="AK40" s="16" t="str">
        <f t="shared" si="27"/>
        <v>MERGULHO</v>
      </c>
      <c r="AM40" s="1">
        <f t="shared" si="23"/>
        <v>-0.04287947756</v>
      </c>
      <c r="AN40" s="17" t="str">
        <f t="shared" si="24"/>
        <v>SUB-HORIZONTAL</v>
      </c>
      <c r="AP40" s="1">
        <f t="shared" si="25"/>
        <v>-0.04464596731</v>
      </c>
      <c r="AQ40" s="17" t="str">
        <f t="shared" si="26"/>
        <v>SUB-HORIZONTAL</v>
      </c>
    </row>
    <row r="41" ht="15.75" customHeight="1">
      <c r="A41" s="1">
        <v>5577.7257</v>
      </c>
      <c r="B41" s="1">
        <v>177.1386</v>
      </c>
      <c r="C41" s="1">
        <v>167.1369</v>
      </c>
      <c r="D41" s="1">
        <v>176.4966</v>
      </c>
      <c r="E41" s="1">
        <v>167.2099</v>
      </c>
      <c r="F41" s="1">
        <v>160.7079</v>
      </c>
      <c r="G41" s="1">
        <v>167.2086</v>
      </c>
      <c r="H41" s="1">
        <v>188.1432</v>
      </c>
      <c r="J41" s="1">
        <f t="shared" si="1"/>
        <v>-0.1180296444</v>
      </c>
      <c r="K41" s="17" t="str">
        <f t="shared" si="2"/>
        <v>SUB-HORIZONTAL</v>
      </c>
      <c r="L41" s="1" t="str">
        <f t="shared" si="3"/>
        <v>2</v>
      </c>
      <c r="M41" s="1">
        <f t="shared" si="4"/>
        <v>0.03965630133</v>
      </c>
      <c r="N41" s="16" t="str">
        <f t="shared" si="5"/>
        <v>MERGULHO</v>
      </c>
      <c r="P41" s="1">
        <f t="shared" si="6"/>
        <v>-0.09738248421</v>
      </c>
      <c r="Q41" s="17" t="str">
        <f t="shared" si="7"/>
        <v>SUB-HORIZONTAL</v>
      </c>
      <c r="S41" s="1">
        <f t="shared" si="8"/>
        <v>-0.1577781419</v>
      </c>
      <c r="T41" s="17" t="str">
        <f t="shared" si="9"/>
        <v>SUB-HORIZONTAL</v>
      </c>
      <c r="V41" s="1">
        <f t="shared" si="10"/>
        <v>-0.05769834274</v>
      </c>
      <c r="W41" s="17" t="str">
        <f t="shared" si="11"/>
        <v>SUB-HORIZONTAL</v>
      </c>
      <c r="Y41" s="1">
        <f t="shared" si="12"/>
        <v>-0.03966407755</v>
      </c>
      <c r="Z41" s="17" t="str">
        <f t="shared" si="13"/>
        <v>SUB-HORIZONTAL</v>
      </c>
      <c r="AA41" s="1">
        <f t="shared" si="14"/>
        <v>0.0004366723518</v>
      </c>
      <c r="AB41" s="16" t="str">
        <f t="shared" si="15"/>
        <v>MERGULHO</v>
      </c>
      <c r="AC41" s="1">
        <f t="shared" si="16"/>
        <v>-0.05405828341</v>
      </c>
      <c r="AD41" s="17" t="str">
        <f t="shared" si="17"/>
        <v>SUB-HORIZONTAL</v>
      </c>
      <c r="AE41" s="1">
        <f t="shared" si="18"/>
        <v>-0.05769056482</v>
      </c>
      <c r="AF41" s="17" t="str">
        <f t="shared" si="19"/>
        <v>SUB-HORIZONTAL</v>
      </c>
      <c r="AG41" s="1">
        <f t="shared" si="20"/>
        <v>-0.00363086626</v>
      </c>
      <c r="AH41" s="17" t="str">
        <f t="shared" si="21"/>
        <v>SUB-HORIZONTAL</v>
      </c>
      <c r="AJ41" s="1">
        <f t="shared" si="22"/>
        <v>0.05449511653</v>
      </c>
      <c r="AK41" s="16" t="str">
        <f t="shared" si="27"/>
        <v>MERGULHO</v>
      </c>
      <c r="AM41" s="1">
        <f t="shared" si="23"/>
        <v>-0.05812742018</v>
      </c>
      <c r="AN41" s="17" t="str">
        <f t="shared" si="24"/>
        <v>SUB-HORIZONTAL</v>
      </c>
      <c r="AP41" s="1">
        <f t="shared" si="25"/>
        <v>-0.06028002088</v>
      </c>
      <c r="AQ41" s="17" t="str">
        <f t="shared" si="26"/>
        <v>SUB-HORIZONTAL</v>
      </c>
    </row>
    <row r="42" ht="15.75" customHeight="1">
      <c r="A42" s="1">
        <v>5577.8019</v>
      </c>
      <c r="B42" s="1">
        <v>212.3747</v>
      </c>
      <c r="C42" s="1">
        <v>192.2101</v>
      </c>
      <c r="D42" s="1">
        <v>209.2508</v>
      </c>
      <c r="E42" s="1">
        <v>188.2556</v>
      </c>
      <c r="F42" s="1">
        <v>180.0811</v>
      </c>
      <c r="G42" s="1">
        <v>188.1577</v>
      </c>
      <c r="H42" s="1">
        <v>210.9015</v>
      </c>
      <c r="J42" s="1">
        <f t="shared" si="1"/>
        <v>-0.11417268</v>
      </c>
      <c r="K42" s="17" t="str">
        <f t="shared" si="2"/>
        <v>SUB-HORIZONTAL</v>
      </c>
      <c r="L42" s="1" t="str">
        <f t="shared" si="3"/>
        <v>2</v>
      </c>
      <c r="M42" s="1">
        <f t="shared" si="4"/>
        <v>0.04387665483</v>
      </c>
      <c r="N42" s="16" t="str">
        <f t="shared" si="5"/>
        <v>MERGULHO</v>
      </c>
      <c r="P42" s="1">
        <f t="shared" si="6"/>
        <v>-0.1651319103</v>
      </c>
      <c r="Q42" s="17" t="str">
        <f t="shared" si="7"/>
        <v>SUB-HORIZONTAL</v>
      </c>
      <c r="S42" s="1">
        <f t="shared" si="8"/>
        <v>-0.1581482422</v>
      </c>
      <c r="T42" s="17" t="str">
        <f t="shared" si="9"/>
        <v>SUB-HORIZONTAL</v>
      </c>
      <c r="V42" s="1">
        <f t="shared" si="10"/>
        <v>-0.1211456863</v>
      </c>
      <c r="W42" s="17" t="str">
        <f t="shared" si="11"/>
        <v>SUB-HORIZONTAL</v>
      </c>
      <c r="Y42" s="1">
        <f t="shared" si="12"/>
        <v>-0.04439695439</v>
      </c>
      <c r="Z42" s="17" t="str">
        <f t="shared" si="13"/>
        <v>SUB-HORIZONTAL</v>
      </c>
      <c r="AA42" s="1">
        <f t="shared" si="14"/>
        <v>-0.020788805</v>
      </c>
      <c r="AB42" s="17" t="str">
        <f t="shared" si="15"/>
        <v>SUB-HORIZONTAL</v>
      </c>
      <c r="AC42" s="1">
        <f t="shared" si="16"/>
        <v>-0.105782177</v>
      </c>
      <c r="AD42" s="17" t="str">
        <f t="shared" si="17"/>
        <v>SUB-HORIZONTAL</v>
      </c>
      <c r="AE42" s="1">
        <f t="shared" si="18"/>
        <v>-0.1206245641</v>
      </c>
      <c r="AF42" s="17" t="str">
        <f t="shared" si="19"/>
        <v>SUB-HORIZONTAL</v>
      </c>
      <c r="AG42" s="1">
        <f t="shared" si="20"/>
        <v>-0.01481877044</v>
      </c>
      <c r="AH42" s="17" t="str">
        <f t="shared" si="21"/>
        <v>SUB-HORIZONTAL</v>
      </c>
      <c r="AJ42" s="1">
        <f t="shared" si="22"/>
        <v>0.0849700287</v>
      </c>
      <c r="AK42" s="16" t="str">
        <f t="shared" si="27"/>
        <v>MERGULHO</v>
      </c>
      <c r="AM42" s="1">
        <f t="shared" si="23"/>
        <v>-0.09980449923</v>
      </c>
      <c r="AN42" s="17" t="str">
        <f t="shared" si="24"/>
        <v>SUB-HORIZONTAL</v>
      </c>
      <c r="AP42" s="1">
        <f t="shared" si="25"/>
        <v>0.006960981614</v>
      </c>
      <c r="AQ42" s="16" t="str">
        <f t="shared" si="26"/>
        <v>MERGULHO</v>
      </c>
    </row>
    <row r="43" ht="15.75" customHeight="1">
      <c r="A43" s="1">
        <v>5577.8781</v>
      </c>
      <c r="B43" s="1">
        <v>272.3007</v>
      </c>
      <c r="C43" s="1">
        <v>244.3912</v>
      </c>
      <c r="D43" s="1">
        <v>277.1377</v>
      </c>
      <c r="E43" s="1">
        <v>222.2635</v>
      </c>
      <c r="F43" s="1">
        <v>210.8105</v>
      </c>
      <c r="G43" s="1">
        <v>213.784</v>
      </c>
      <c r="H43" s="1">
        <v>238.787</v>
      </c>
      <c r="J43" s="1">
        <f t="shared" si="1"/>
        <v>-0.1106621699</v>
      </c>
      <c r="K43" s="17" t="str">
        <f t="shared" si="2"/>
        <v>SUB-HORIZONTAL</v>
      </c>
      <c r="L43" s="1" t="str">
        <f t="shared" si="3"/>
        <v>2</v>
      </c>
      <c r="M43" s="1">
        <f t="shared" si="4"/>
        <v>0.01400664832</v>
      </c>
      <c r="N43" s="16" t="str">
        <f t="shared" si="5"/>
        <v>MERGULHO</v>
      </c>
      <c r="P43" s="1">
        <f t="shared" si="6"/>
        <v>-0.2566465364</v>
      </c>
      <c r="Q43" s="17" t="str">
        <f t="shared" si="7"/>
        <v>SUB-HORIZONTAL</v>
      </c>
      <c r="S43" s="1">
        <f t="shared" si="8"/>
        <v>-0.1246929565</v>
      </c>
      <c r="T43" s="17" t="str">
        <f t="shared" si="9"/>
        <v>SUB-HORIZONTAL</v>
      </c>
      <c r="V43" s="1">
        <f t="shared" si="10"/>
        <v>-0.2425313299</v>
      </c>
      <c r="W43" s="17" t="str">
        <f t="shared" si="11"/>
        <v>SUB-HORIZONTAL</v>
      </c>
      <c r="Y43" s="1">
        <f t="shared" si="12"/>
        <v>-0.05291015906</v>
      </c>
      <c r="Z43" s="17" t="str">
        <f t="shared" si="13"/>
        <v>SUB-HORIZONTAL</v>
      </c>
      <c r="AA43" s="1">
        <f t="shared" si="14"/>
        <v>-0.09494222786</v>
      </c>
      <c r="AB43" s="17" t="str">
        <f t="shared" si="15"/>
        <v>SUB-HORIZONTAL</v>
      </c>
      <c r="AC43" s="1">
        <f t="shared" si="16"/>
        <v>-0.2210987683</v>
      </c>
      <c r="AD43" s="17" t="str">
        <f t="shared" si="17"/>
        <v>SUB-HORIZONTAL</v>
      </c>
      <c r="AE43" s="1">
        <f t="shared" si="18"/>
        <v>-0.203392318</v>
      </c>
      <c r="AF43" s="17" t="str">
        <f t="shared" si="19"/>
        <v>SUB-HORIZONTAL</v>
      </c>
      <c r="AG43" s="1">
        <f t="shared" si="20"/>
        <v>0.01760775166</v>
      </c>
      <c r="AH43" s="16" t="str">
        <f t="shared" si="21"/>
        <v>MERGULHO</v>
      </c>
      <c r="AJ43" s="1">
        <f t="shared" si="22"/>
        <v>0.1258271334</v>
      </c>
      <c r="AK43" s="15" t="str">
        <f t="shared" si="27"/>
        <v>SUB-VERTICAL</v>
      </c>
      <c r="AM43" s="1">
        <f t="shared" si="23"/>
        <v>-0.1081894456</v>
      </c>
      <c r="AN43" s="17" t="str">
        <f t="shared" si="24"/>
        <v>SUB-HORIZONTAL</v>
      </c>
      <c r="AP43" s="1">
        <f t="shared" si="25"/>
        <v>0.1314294405</v>
      </c>
      <c r="AQ43" s="15" t="str">
        <f t="shared" si="26"/>
        <v>SUB-VERTICAL</v>
      </c>
    </row>
    <row r="44" ht="15.75" customHeight="1">
      <c r="A44" s="1">
        <v>5577.9543</v>
      </c>
      <c r="B44" s="1">
        <v>367.5573</v>
      </c>
      <c r="C44" s="1">
        <v>332.3091</v>
      </c>
      <c r="D44" s="1">
        <v>315.5591</v>
      </c>
      <c r="E44" s="1">
        <v>260.6434</v>
      </c>
      <c r="F44" s="1">
        <v>250.485</v>
      </c>
      <c r="G44" s="1">
        <v>248.0046</v>
      </c>
      <c r="H44" s="1">
        <v>259.6697</v>
      </c>
      <c r="J44" s="1">
        <f t="shared" si="1"/>
        <v>-0.04596719043</v>
      </c>
      <c r="K44" s="17" t="str">
        <f t="shared" si="2"/>
        <v>SUB-HORIZONTAL</v>
      </c>
      <c r="L44" s="1" t="str">
        <f t="shared" si="3"/>
        <v>2</v>
      </c>
      <c r="M44" s="1">
        <f t="shared" si="4"/>
        <v>-0.009951785179</v>
      </c>
      <c r="N44" s="17" t="str">
        <f t="shared" si="5"/>
        <v>SUB-HORIZONTAL</v>
      </c>
      <c r="P44" s="1">
        <f t="shared" si="6"/>
        <v>-0.3858342372</v>
      </c>
      <c r="Q44" s="17" t="str">
        <f t="shared" si="7"/>
        <v>SUB-HORIZONTAL</v>
      </c>
      <c r="S44" s="1">
        <f t="shared" si="8"/>
        <v>-0.03601334616</v>
      </c>
      <c r="T44" s="17" t="str">
        <f t="shared" si="9"/>
        <v>SUB-HORIZONTAL</v>
      </c>
      <c r="V44" s="1">
        <f t="shared" si="10"/>
        <v>-0.3959742951</v>
      </c>
      <c r="W44" s="17" t="str">
        <f t="shared" si="11"/>
        <v>SUB-HORIZONTAL</v>
      </c>
      <c r="Y44" s="1">
        <f t="shared" si="12"/>
        <v>-0.03975676894</v>
      </c>
      <c r="Z44" s="17" t="str">
        <f t="shared" si="13"/>
        <v>SUB-HORIZONTAL</v>
      </c>
      <c r="AA44" s="1">
        <f t="shared" si="14"/>
        <v>-0.2435100355</v>
      </c>
      <c r="AB44" s="17" t="str">
        <f t="shared" si="15"/>
        <v>SUB-HORIZONTAL</v>
      </c>
      <c r="AC44" s="1">
        <f t="shared" si="16"/>
        <v>-0.1914841377</v>
      </c>
      <c r="AD44" s="17" t="str">
        <f t="shared" si="17"/>
        <v>SUB-HORIZONTAL</v>
      </c>
      <c r="AE44" s="1">
        <f t="shared" si="18"/>
        <v>-0.3454206361</v>
      </c>
      <c r="AF44" s="17" t="str">
        <f t="shared" si="19"/>
        <v>SUB-HORIZONTAL</v>
      </c>
      <c r="AG44" s="1">
        <f t="shared" si="20"/>
        <v>-0.1526811525</v>
      </c>
      <c r="AH44" s="17" t="str">
        <f t="shared" si="21"/>
        <v>SUB-HORIZONTAL</v>
      </c>
      <c r="AJ44" s="1">
        <f t="shared" si="22"/>
        <v>-0.05172533831</v>
      </c>
      <c r="AK44" s="17" t="str">
        <f t="shared" si="27"/>
        <v>SUB-HORIZONTAL</v>
      </c>
      <c r="AM44" s="1">
        <f t="shared" si="23"/>
        <v>-0.1008563625</v>
      </c>
      <c r="AN44" s="17" t="str">
        <f t="shared" si="24"/>
        <v>SUB-HORIZONTAL</v>
      </c>
      <c r="AP44" s="1">
        <f t="shared" si="25"/>
        <v>0.3492194048</v>
      </c>
      <c r="AQ44" s="15" t="str">
        <f t="shared" si="26"/>
        <v>SUB-VERTICAL</v>
      </c>
    </row>
    <row r="45" ht="15.75" customHeight="1">
      <c r="A45" s="1">
        <v>5578.0305</v>
      </c>
      <c r="B45" s="1">
        <v>412.836</v>
      </c>
      <c r="C45" s="1">
        <v>377.4962</v>
      </c>
      <c r="D45" s="1">
        <v>323.8444</v>
      </c>
      <c r="E45" s="1">
        <v>272.2748</v>
      </c>
      <c r="F45" s="1">
        <v>264.2265</v>
      </c>
      <c r="G45" s="1">
        <v>259.4824</v>
      </c>
      <c r="H45" s="1">
        <v>264.8272</v>
      </c>
      <c r="J45" s="1">
        <f t="shared" si="1"/>
        <v>-0.0203890134</v>
      </c>
      <c r="K45" s="17" t="str">
        <f t="shared" si="2"/>
        <v>SUB-HORIZONTAL</v>
      </c>
      <c r="L45" s="1" t="str">
        <f t="shared" si="3"/>
        <v>2</v>
      </c>
      <c r="M45" s="1">
        <f t="shared" si="4"/>
        <v>-0.01811806009</v>
      </c>
      <c r="N45" s="17" t="str">
        <f t="shared" si="5"/>
        <v>SUB-HORIZONTAL</v>
      </c>
      <c r="P45" s="1">
        <f t="shared" si="6"/>
        <v>-0.449955543</v>
      </c>
      <c r="Q45" s="17" t="str">
        <f t="shared" si="7"/>
        <v>SUB-HORIZONTAL</v>
      </c>
      <c r="S45" s="1">
        <f t="shared" si="8"/>
        <v>-0.00227084845</v>
      </c>
      <c r="T45" s="17" t="str">
        <f t="shared" si="9"/>
        <v>SUB-HORIZONTAL</v>
      </c>
      <c r="V45" s="1">
        <f t="shared" si="10"/>
        <v>-0.4685449288</v>
      </c>
      <c r="W45" s="17" t="str">
        <f t="shared" si="11"/>
        <v>SUB-HORIZONTAL</v>
      </c>
      <c r="Y45" s="1">
        <f t="shared" si="12"/>
        <v>-0.03000628614</v>
      </c>
      <c r="Z45" s="17" t="str">
        <f t="shared" si="13"/>
        <v>SUB-HORIZONTAL</v>
      </c>
      <c r="AA45" s="1">
        <f t="shared" si="14"/>
        <v>-0.3282041437</v>
      </c>
      <c r="AB45" s="17" t="str">
        <f t="shared" si="15"/>
        <v>SUB-HORIZONTAL</v>
      </c>
      <c r="AC45" s="1">
        <f t="shared" si="16"/>
        <v>-0.1736688159</v>
      </c>
      <c r="AD45" s="17" t="str">
        <f t="shared" si="17"/>
        <v>SUB-HORIZONTAL</v>
      </c>
      <c r="AE45" s="1">
        <f t="shared" si="18"/>
        <v>-0.4192498844</v>
      </c>
      <c r="AF45" s="17" t="str">
        <f t="shared" si="19"/>
        <v>SUB-HORIZONTAL</v>
      </c>
      <c r="AG45" s="1">
        <f t="shared" si="20"/>
        <v>-0.243384008</v>
      </c>
      <c r="AH45" s="17" t="str">
        <f t="shared" si="21"/>
        <v>SUB-HORIZONTAL</v>
      </c>
      <c r="AJ45" s="1">
        <f t="shared" si="22"/>
        <v>-0.1534474971</v>
      </c>
      <c r="AK45" s="17" t="str">
        <f t="shared" si="27"/>
        <v>SUB-HORIZONTAL</v>
      </c>
      <c r="AM45" s="1">
        <f t="shared" si="23"/>
        <v>-0.08951978171</v>
      </c>
      <c r="AN45" s="17" t="str">
        <f t="shared" si="24"/>
        <v>SUB-HORIZONTAL</v>
      </c>
      <c r="AP45" s="1">
        <f t="shared" si="25"/>
        <v>0.4476282244</v>
      </c>
      <c r="AQ45" s="15" t="str">
        <f t="shared" si="26"/>
        <v>SUB-VERTICAL</v>
      </c>
    </row>
    <row r="46" ht="15.75" customHeight="1">
      <c r="A46" s="1">
        <v>5578.1067</v>
      </c>
      <c r="B46" s="1">
        <v>372.9043</v>
      </c>
      <c r="C46" s="1">
        <v>357.8871</v>
      </c>
      <c r="D46" s="1">
        <v>343.1403</v>
      </c>
      <c r="E46" s="1">
        <v>296.8025</v>
      </c>
      <c r="F46" s="1">
        <v>286.6045</v>
      </c>
      <c r="G46" s="1">
        <v>288.2695</v>
      </c>
      <c r="H46" s="1">
        <v>290.7104</v>
      </c>
      <c r="J46" s="1">
        <f t="shared" si="1"/>
        <v>-0.008431801145</v>
      </c>
      <c r="K46" s="17" t="str">
        <f t="shared" si="2"/>
        <v>SUB-HORIZONTAL</v>
      </c>
      <c r="L46" s="1" t="str">
        <f t="shared" si="3"/>
        <v>2</v>
      </c>
      <c r="M46" s="1">
        <f t="shared" si="4"/>
        <v>0.005792597973</v>
      </c>
      <c r="N46" s="16" t="str">
        <f t="shared" si="5"/>
        <v>MERGULHO</v>
      </c>
      <c r="P46" s="1">
        <f t="shared" si="6"/>
        <v>-0.2639791287</v>
      </c>
      <c r="Q46" s="17" t="str">
        <f t="shared" si="7"/>
        <v>SUB-HORIZONTAL</v>
      </c>
      <c r="S46" s="1">
        <f t="shared" si="8"/>
        <v>-0.01422448596</v>
      </c>
      <c r="T46" s="17" t="str">
        <f t="shared" si="9"/>
        <v>SUB-HORIZONTAL</v>
      </c>
      <c r="V46" s="1">
        <f t="shared" si="10"/>
        <v>-0.2581373987</v>
      </c>
      <c r="W46" s="17" t="str">
        <f t="shared" si="11"/>
        <v>SUB-HORIZONTAL</v>
      </c>
      <c r="Y46" s="1">
        <f t="shared" si="12"/>
        <v>-0.03496549878</v>
      </c>
      <c r="Z46" s="17" t="str">
        <f t="shared" si="13"/>
        <v>SUB-HORIZONTAL</v>
      </c>
      <c r="AA46" s="1">
        <f t="shared" si="14"/>
        <v>-0.1874238845</v>
      </c>
      <c r="AB46" s="17" t="str">
        <f t="shared" si="15"/>
        <v>SUB-HORIZONTAL</v>
      </c>
      <c r="AC46" s="1">
        <f t="shared" si="16"/>
        <v>-0.1451997171</v>
      </c>
      <c r="AD46" s="17" t="str">
        <f t="shared" si="17"/>
        <v>SUB-HORIZONTAL</v>
      </c>
      <c r="AE46" s="1">
        <f t="shared" si="18"/>
        <v>-0.2287507128</v>
      </c>
      <c r="AF46" s="17" t="str">
        <f t="shared" si="19"/>
        <v>SUB-HORIZONTAL</v>
      </c>
      <c r="AG46" s="1">
        <f t="shared" si="20"/>
        <v>-0.08320640089</v>
      </c>
      <c r="AH46" s="17" t="str">
        <f t="shared" si="21"/>
        <v>SUB-HORIZONTAL</v>
      </c>
      <c r="AJ46" s="1">
        <f t="shared" si="22"/>
        <v>-0.04208127644</v>
      </c>
      <c r="AK46" s="17" t="str">
        <f t="shared" si="27"/>
        <v>SUB-HORIZONTAL</v>
      </c>
      <c r="AM46" s="1">
        <f t="shared" si="23"/>
        <v>-0.04110713855</v>
      </c>
      <c r="AN46" s="17" t="str">
        <f t="shared" si="24"/>
        <v>SUB-HORIZONTAL</v>
      </c>
      <c r="AP46" s="1">
        <f t="shared" si="25"/>
        <v>0.2496379501</v>
      </c>
      <c r="AQ46" s="15" t="str">
        <f t="shared" si="26"/>
        <v>SUB-VERTICAL</v>
      </c>
    </row>
    <row r="47" ht="15.75" customHeight="1">
      <c r="A47" s="1">
        <v>5578.1829</v>
      </c>
      <c r="B47" s="1">
        <v>285.2965</v>
      </c>
      <c r="C47" s="1">
        <v>284.2531</v>
      </c>
      <c r="D47" s="1">
        <v>298.4921</v>
      </c>
      <c r="E47" s="1">
        <v>263.101</v>
      </c>
      <c r="F47" s="1">
        <v>252.0005</v>
      </c>
      <c r="G47" s="1">
        <v>259.326</v>
      </c>
      <c r="H47" s="1">
        <v>265.8962</v>
      </c>
      <c r="J47" s="1">
        <f t="shared" si="1"/>
        <v>-0.0250207022</v>
      </c>
      <c r="K47" s="17" t="str">
        <f t="shared" si="2"/>
        <v>SUB-HORIZONTAL</v>
      </c>
      <c r="L47" s="1" t="str">
        <f t="shared" si="3"/>
        <v>2</v>
      </c>
      <c r="M47" s="1">
        <f t="shared" si="4"/>
        <v>0.02865586621</v>
      </c>
      <c r="N47" s="16" t="str">
        <f t="shared" si="5"/>
        <v>MERGULHO</v>
      </c>
      <c r="P47" s="1">
        <f t="shared" si="6"/>
        <v>-0.1241775651</v>
      </c>
      <c r="Q47" s="17" t="str">
        <f t="shared" si="7"/>
        <v>SUB-HORIZONTAL</v>
      </c>
      <c r="S47" s="1">
        <f t="shared" si="8"/>
        <v>-0.05368137888</v>
      </c>
      <c r="T47" s="17" t="str">
        <f t="shared" si="9"/>
        <v>SUB-HORIZONTAL</v>
      </c>
      <c r="V47" s="1">
        <f t="shared" si="10"/>
        <v>-0.09547926309</v>
      </c>
      <c r="W47" s="17" t="str">
        <f t="shared" si="11"/>
        <v>SUB-HORIZONTAL</v>
      </c>
      <c r="Y47" s="1">
        <f t="shared" si="12"/>
        <v>-0.04311025488</v>
      </c>
      <c r="Z47" s="17" t="str">
        <f t="shared" si="13"/>
        <v>SUB-HORIZONTAL</v>
      </c>
      <c r="AA47" s="1">
        <f t="shared" si="14"/>
        <v>-0.07734631665</v>
      </c>
      <c r="AB47" s="17" t="str">
        <f t="shared" si="15"/>
        <v>SUB-HORIZONTAL</v>
      </c>
      <c r="AC47" s="1">
        <f t="shared" si="16"/>
        <v>-0.1262892521</v>
      </c>
      <c r="AD47" s="17" t="str">
        <f t="shared" si="17"/>
        <v>SUB-HORIZONTAL</v>
      </c>
      <c r="AE47" s="1">
        <f t="shared" si="18"/>
        <v>-0.08101313929</v>
      </c>
      <c r="AF47" s="17" t="str">
        <f t="shared" si="19"/>
        <v>SUB-HORIZONTAL</v>
      </c>
      <c r="AG47" s="1">
        <f t="shared" si="20"/>
        <v>0.04521832799</v>
      </c>
      <c r="AH47" s="16" t="str">
        <f t="shared" si="21"/>
        <v>MERGULHO</v>
      </c>
      <c r="AJ47" s="1">
        <f t="shared" si="22"/>
        <v>0.04888329415</v>
      </c>
      <c r="AK47" s="16" t="str">
        <f t="shared" si="27"/>
        <v>MERGULHO</v>
      </c>
      <c r="AM47" s="1">
        <f t="shared" si="23"/>
        <v>-0.003663953941</v>
      </c>
      <c r="AN47" s="17" t="str">
        <f t="shared" si="24"/>
        <v>SUB-HORIZONTAL</v>
      </c>
      <c r="AP47" s="1">
        <f t="shared" si="25"/>
        <v>0.07043753651</v>
      </c>
      <c r="AQ47" s="16" t="str">
        <f t="shared" si="26"/>
        <v>MERGULHO</v>
      </c>
    </row>
    <row r="48" ht="15.75" customHeight="1">
      <c r="A48" s="1">
        <v>5578.2591</v>
      </c>
      <c r="B48" s="1">
        <v>212.612</v>
      </c>
      <c r="C48" s="1">
        <v>215.5946</v>
      </c>
      <c r="D48" s="1">
        <v>229.7936</v>
      </c>
      <c r="E48" s="1">
        <v>209.3979</v>
      </c>
      <c r="F48" s="1">
        <v>200.0676</v>
      </c>
      <c r="G48" s="1">
        <v>208.3989</v>
      </c>
      <c r="H48" s="1">
        <v>226.2562</v>
      </c>
      <c r="J48" s="1">
        <f t="shared" si="1"/>
        <v>-0.08223710989</v>
      </c>
      <c r="K48" s="17" t="str">
        <f t="shared" si="2"/>
        <v>SUB-HORIZONTAL</v>
      </c>
      <c r="L48" s="1" t="str">
        <f t="shared" si="3"/>
        <v>2</v>
      </c>
      <c r="M48" s="1">
        <f t="shared" si="4"/>
        <v>0.0408015518</v>
      </c>
      <c r="N48" s="16" t="str">
        <f t="shared" si="5"/>
        <v>MERGULHO</v>
      </c>
      <c r="P48" s="1">
        <f t="shared" si="6"/>
        <v>-0.06082297044</v>
      </c>
      <c r="Q48" s="17" t="str">
        <f t="shared" si="7"/>
        <v>SUB-HORIZONTAL</v>
      </c>
      <c r="S48" s="1">
        <f t="shared" si="8"/>
        <v>-0.1230902509</v>
      </c>
      <c r="T48" s="17" t="str">
        <f t="shared" si="9"/>
        <v>SUB-HORIZONTAL</v>
      </c>
      <c r="V48" s="1">
        <f t="shared" si="10"/>
        <v>-0.02001521087</v>
      </c>
      <c r="W48" s="17" t="str">
        <f t="shared" si="11"/>
        <v>SUB-HORIZONTAL</v>
      </c>
      <c r="Y48" s="1">
        <f t="shared" si="12"/>
        <v>-0.04558490623</v>
      </c>
      <c r="Z48" s="17" t="str">
        <f t="shared" si="13"/>
        <v>SUB-HORIZONTAL</v>
      </c>
      <c r="AA48" s="1">
        <f t="shared" si="14"/>
        <v>-0.02916455611</v>
      </c>
      <c r="AB48" s="17" t="str">
        <f t="shared" si="15"/>
        <v>SUB-HORIZONTAL</v>
      </c>
      <c r="AC48" s="1">
        <f t="shared" si="16"/>
        <v>-0.09297870432</v>
      </c>
      <c r="AD48" s="17" t="str">
        <f t="shared" si="17"/>
        <v>SUB-HORIZONTAL</v>
      </c>
      <c r="AE48" s="1">
        <f t="shared" si="18"/>
        <v>-0.01523278588</v>
      </c>
      <c r="AF48" s="17" t="str">
        <f t="shared" si="19"/>
        <v>SUB-HORIZONTAL</v>
      </c>
      <c r="AG48" s="1">
        <f t="shared" si="20"/>
        <v>0.0777321631</v>
      </c>
      <c r="AH48" s="16" t="str">
        <f t="shared" si="21"/>
        <v>MERGULHO</v>
      </c>
      <c r="AJ48" s="1">
        <f t="shared" si="22"/>
        <v>0.06379253422</v>
      </c>
      <c r="AK48" s="16" t="str">
        <f t="shared" si="27"/>
        <v>MERGULHO</v>
      </c>
      <c r="AM48" s="1">
        <f t="shared" si="23"/>
        <v>0.01393099665</v>
      </c>
      <c r="AN48" s="16" t="str">
        <f t="shared" si="24"/>
        <v>MERGULHO</v>
      </c>
      <c r="AP48" s="1">
        <f t="shared" si="25"/>
        <v>-0.06220910396</v>
      </c>
      <c r="AQ48" s="17" t="str">
        <f t="shared" si="26"/>
        <v>SUB-HORIZONTAL</v>
      </c>
    </row>
    <row r="49" ht="15.75" customHeight="1">
      <c r="A49" s="1">
        <v>5578.3353</v>
      </c>
      <c r="B49" s="1">
        <v>167.0933</v>
      </c>
      <c r="C49" s="1">
        <v>164.5711</v>
      </c>
      <c r="D49" s="1">
        <v>175.077</v>
      </c>
      <c r="E49" s="1">
        <v>159.4776</v>
      </c>
      <c r="F49" s="1">
        <v>153.5773</v>
      </c>
      <c r="G49" s="1">
        <v>159.3792</v>
      </c>
      <c r="H49" s="1">
        <v>181.5357</v>
      </c>
      <c r="J49" s="1">
        <f t="shared" si="1"/>
        <v>-0.1302579725</v>
      </c>
      <c r="K49" s="17" t="str">
        <f t="shared" si="2"/>
        <v>SUB-HORIZONTAL</v>
      </c>
      <c r="L49" s="1" t="str">
        <f t="shared" si="3"/>
        <v>2</v>
      </c>
      <c r="M49" s="1">
        <f t="shared" si="4"/>
        <v>0.03708436986</v>
      </c>
      <c r="N49" s="16" t="str">
        <f t="shared" si="5"/>
        <v>MERGULHO</v>
      </c>
      <c r="P49" s="1">
        <f t="shared" si="6"/>
        <v>-0.08437332243</v>
      </c>
      <c r="Q49" s="17" t="str">
        <f t="shared" si="7"/>
        <v>SUB-HORIZONTAL</v>
      </c>
      <c r="S49" s="1">
        <f t="shared" si="8"/>
        <v>-0.1674433013</v>
      </c>
      <c r="T49" s="17" t="str">
        <f t="shared" si="9"/>
        <v>SUB-HORIZONTAL</v>
      </c>
      <c r="V49" s="1">
        <f t="shared" si="10"/>
        <v>-0.04727047051</v>
      </c>
      <c r="W49" s="17" t="str">
        <f t="shared" si="11"/>
        <v>SUB-HORIZONTAL</v>
      </c>
      <c r="Y49" s="1">
        <f t="shared" si="12"/>
        <v>-0.03770168271</v>
      </c>
      <c r="Z49" s="17" t="str">
        <f t="shared" si="13"/>
        <v>SUB-HORIZONTAL</v>
      </c>
      <c r="AA49" s="1">
        <f t="shared" si="14"/>
        <v>-0.031440517</v>
      </c>
      <c r="AB49" s="17" t="str">
        <f t="shared" si="15"/>
        <v>SUB-HORIZONTAL</v>
      </c>
      <c r="AC49" s="1">
        <f t="shared" si="16"/>
        <v>-0.09335627199</v>
      </c>
      <c r="AD49" s="17" t="str">
        <f t="shared" si="17"/>
        <v>SUB-HORIZONTAL</v>
      </c>
      <c r="AE49" s="1">
        <f t="shared" si="18"/>
        <v>-0.04665309539</v>
      </c>
      <c r="AF49" s="17" t="str">
        <f t="shared" si="19"/>
        <v>SUB-HORIZONTAL</v>
      </c>
      <c r="AG49" s="1">
        <f t="shared" si="20"/>
        <v>0.04667777466</v>
      </c>
      <c r="AH49" s="16" t="str">
        <f t="shared" si="21"/>
        <v>MERGULHO</v>
      </c>
      <c r="AJ49" s="1">
        <f t="shared" si="22"/>
        <v>0.06189305626</v>
      </c>
      <c r="AK49" s="16" t="str">
        <f t="shared" si="27"/>
        <v>MERGULHO</v>
      </c>
      <c r="AM49" s="1">
        <f t="shared" si="23"/>
        <v>-0.01520978998</v>
      </c>
      <c r="AN49" s="17" t="str">
        <f t="shared" si="24"/>
        <v>SUB-HORIZONTAL</v>
      </c>
      <c r="AP49" s="1">
        <f t="shared" si="25"/>
        <v>-0.08292373001</v>
      </c>
      <c r="AQ49" s="17" t="str">
        <f t="shared" si="26"/>
        <v>SUB-HORIZONTAL</v>
      </c>
    </row>
    <row r="50" ht="15.75" customHeight="1">
      <c r="A50" s="1">
        <v>5578.4115</v>
      </c>
      <c r="B50" s="1">
        <v>145.3689</v>
      </c>
      <c r="C50" s="1">
        <v>150.8694</v>
      </c>
      <c r="D50" s="1">
        <v>162.4037</v>
      </c>
      <c r="E50" s="1">
        <v>147.2208</v>
      </c>
      <c r="F50" s="1">
        <v>142.6344</v>
      </c>
      <c r="G50" s="1">
        <v>147.4074</v>
      </c>
      <c r="H50" s="1">
        <v>171.0029</v>
      </c>
      <c r="J50" s="1">
        <f t="shared" si="1"/>
        <v>-0.1486167651</v>
      </c>
      <c r="K50" s="17" t="str">
        <f t="shared" si="2"/>
        <v>SUB-HORIZONTAL</v>
      </c>
      <c r="L50" s="1" t="str">
        <f t="shared" si="3"/>
        <v>2</v>
      </c>
      <c r="M50" s="1">
        <f t="shared" si="4"/>
        <v>0.03291695483</v>
      </c>
      <c r="N50" s="16" t="str">
        <f t="shared" si="5"/>
        <v>MERGULHO</v>
      </c>
      <c r="P50" s="1">
        <f t="shared" si="6"/>
        <v>-0.01899022174</v>
      </c>
      <c r="Q50" s="17" t="str">
        <f t="shared" si="7"/>
        <v>SUB-HORIZONTAL</v>
      </c>
      <c r="S50" s="1">
        <f t="shared" si="8"/>
        <v>-0.1816446016</v>
      </c>
      <c r="T50" s="17" t="str">
        <f t="shared" si="9"/>
        <v>SUB-HORIZONTAL</v>
      </c>
      <c r="V50" s="1">
        <f t="shared" si="10"/>
        <v>0.01392564503</v>
      </c>
      <c r="W50" s="16" t="str">
        <f t="shared" si="11"/>
        <v>MERGULHO</v>
      </c>
      <c r="Y50" s="1">
        <f t="shared" si="12"/>
        <v>-0.03165010844</v>
      </c>
      <c r="Z50" s="17" t="str">
        <f t="shared" si="13"/>
        <v>SUB-HORIZONTAL</v>
      </c>
      <c r="AA50" s="1">
        <f t="shared" si="14"/>
        <v>-0.02448167259</v>
      </c>
      <c r="AB50" s="17" t="str">
        <f t="shared" si="15"/>
        <v>SUB-HORIZONTAL</v>
      </c>
      <c r="AC50" s="1">
        <f t="shared" si="16"/>
        <v>-0.09819111355</v>
      </c>
      <c r="AD50" s="17" t="str">
        <f t="shared" si="17"/>
        <v>SUB-HORIZONTAL</v>
      </c>
      <c r="AE50" s="1">
        <f t="shared" si="18"/>
        <v>0.01265893567</v>
      </c>
      <c r="AF50" s="16" t="str">
        <f t="shared" si="19"/>
        <v>MERGULHO</v>
      </c>
      <c r="AG50" s="1">
        <f t="shared" si="20"/>
        <v>0.1108672633</v>
      </c>
      <c r="AH50" s="15" t="str">
        <f t="shared" si="21"/>
        <v>SUB-VERTICAL</v>
      </c>
      <c r="AJ50" s="1">
        <f t="shared" si="22"/>
        <v>0.07368730983</v>
      </c>
      <c r="AK50" s="16" t="str">
        <f t="shared" si="27"/>
        <v>MERGULHO</v>
      </c>
      <c r="AM50" s="1">
        <f t="shared" si="23"/>
        <v>0.03714204701</v>
      </c>
      <c r="AN50" s="16" t="str">
        <f t="shared" si="24"/>
        <v>MERGULHO</v>
      </c>
      <c r="AP50" s="1">
        <f t="shared" si="25"/>
        <v>-0.1625844065</v>
      </c>
      <c r="AQ50" s="17" t="str">
        <f t="shared" si="26"/>
        <v>SUB-HORIZONTAL</v>
      </c>
    </row>
    <row r="51" ht="15.75" customHeight="1">
      <c r="A51" s="1">
        <v>5578.4877</v>
      </c>
      <c r="B51" s="1">
        <v>145.591</v>
      </c>
      <c r="C51" s="1">
        <v>170.2631</v>
      </c>
      <c r="D51" s="1">
        <v>184.0228</v>
      </c>
      <c r="E51" s="1">
        <v>163.3352</v>
      </c>
      <c r="F51" s="1">
        <v>158.047</v>
      </c>
      <c r="G51" s="1">
        <v>167.5273</v>
      </c>
      <c r="H51" s="1">
        <v>189.5884</v>
      </c>
      <c r="J51" s="1">
        <f t="shared" si="1"/>
        <v>-0.1237879834</v>
      </c>
      <c r="K51" s="17" t="str">
        <f t="shared" si="2"/>
        <v>SUB-HORIZONTAL</v>
      </c>
      <c r="L51" s="1" t="str">
        <f t="shared" si="3"/>
        <v>2</v>
      </c>
      <c r="M51" s="1">
        <f t="shared" si="4"/>
        <v>0.05826210315</v>
      </c>
      <c r="N51" s="16" t="str">
        <f t="shared" si="5"/>
        <v>MERGULHO</v>
      </c>
      <c r="P51" s="1">
        <f t="shared" si="6"/>
        <v>0.08211418878</v>
      </c>
      <c r="Q51" s="16" t="str">
        <f t="shared" si="7"/>
        <v>MERGULHO</v>
      </c>
      <c r="S51" s="1">
        <f t="shared" si="8"/>
        <v>-0.1822140902</v>
      </c>
      <c r="T51" s="17" t="str">
        <f t="shared" si="9"/>
        <v>SUB-HORIZONTAL</v>
      </c>
      <c r="V51" s="1">
        <f t="shared" si="10"/>
        <v>0.1404602114</v>
      </c>
      <c r="W51" s="15" t="str">
        <f t="shared" si="11"/>
        <v>SUB-VERTICAL</v>
      </c>
      <c r="Y51" s="1">
        <f t="shared" si="12"/>
        <v>-0.03291355925</v>
      </c>
      <c r="Z51" s="17" t="str">
        <f t="shared" si="13"/>
        <v>SUB-HORIZONTAL</v>
      </c>
      <c r="AA51" s="1">
        <f t="shared" si="14"/>
        <v>-0.04154334361</v>
      </c>
      <c r="AB51" s="17" t="str">
        <f t="shared" si="15"/>
        <v>SUB-HORIZONTAL</v>
      </c>
      <c r="AC51" s="1">
        <f t="shared" si="16"/>
        <v>-0.1193258121</v>
      </c>
      <c r="AD51" s="17" t="str">
        <f t="shared" si="17"/>
        <v>SUB-HORIZONTAL</v>
      </c>
      <c r="AE51" s="1">
        <f t="shared" si="18"/>
        <v>0.1150665959</v>
      </c>
      <c r="AF51" s="15" t="str">
        <f t="shared" si="19"/>
        <v>SUB-VERTICAL</v>
      </c>
      <c r="AG51" s="1">
        <f t="shared" si="20"/>
        <v>0.234794351</v>
      </c>
      <c r="AH51" s="15" t="str">
        <f t="shared" si="21"/>
        <v>SUB-VERTICAL</v>
      </c>
      <c r="AJ51" s="1">
        <f t="shared" si="22"/>
        <v>0.07773433359</v>
      </c>
      <c r="AK51" s="16" t="str">
        <f t="shared" si="27"/>
        <v>MERGULHO</v>
      </c>
      <c r="AM51" s="1">
        <f t="shared" si="23"/>
        <v>0.1567034593</v>
      </c>
      <c r="AN51" s="15" t="str">
        <f t="shared" si="24"/>
        <v>SUB-VERTICAL</v>
      </c>
      <c r="AP51" s="1">
        <f t="shared" si="25"/>
        <v>-0.264821882</v>
      </c>
      <c r="AQ51" s="17" t="str">
        <f t="shared" si="26"/>
        <v>SUB-HORIZONTAL</v>
      </c>
    </row>
    <row r="52" ht="15.75" customHeight="1">
      <c r="A52" s="1">
        <v>5578.5639</v>
      </c>
      <c r="B52" s="1">
        <v>185.2076</v>
      </c>
      <c r="C52" s="1">
        <v>228.0257</v>
      </c>
      <c r="D52" s="1">
        <v>232.5632</v>
      </c>
      <c r="E52" s="1">
        <v>193.9013</v>
      </c>
      <c r="F52" s="1">
        <v>186.6458</v>
      </c>
      <c r="G52" s="1">
        <v>189.0912</v>
      </c>
      <c r="H52" s="1">
        <v>217.6008</v>
      </c>
      <c r="J52" s="1">
        <f t="shared" si="1"/>
        <v>-0.1405481784</v>
      </c>
      <c r="K52" s="17" t="str">
        <f t="shared" si="2"/>
        <v>SUB-HORIZONTAL</v>
      </c>
      <c r="L52" s="1" t="str">
        <f t="shared" si="3"/>
        <v>2</v>
      </c>
      <c r="M52" s="1">
        <f t="shared" si="4"/>
        <v>0.01301682715</v>
      </c>
      <c r="N52" s="16" t="str">
        <f t="shared" si="5"/>
        <v>MERGULHO</v>
      </c>
      <c r="P52" s="1">
        <f t="shared" si="6"/>
        <v>0.007735364297</v>
      </c>
      <c r="Q52" s="16" t="str">
        <f t="shared" si="7"/>
        <v>MERGULHO</v>
      </c>
      <c r="S52" s="1">
        <f t="shared" si="8"/>
        <v>-0.1536000842</v>
      </c>
      <c r="T52" s="17" t="str">
        <f t="shared" si="9"/>
        <v>SUB-HORIZONTAL</v>
      </c>
      <c r="V52" s="1">
        <f t="shared" si="10"/>
        <v>0.02075245264</v>
      </c>
      <c r="W52" s="16" t="str">
        <f t="shared" si="11"/>
        <v>MERGULHO</v>
      </c>
      <c r="Y52" s="1">
        <f t="shared" si="12"/>
        <v>-0.03813887473</v>
      </c>
      <c r="Z52" s="17" t="str">
        <f t="shared" si="13"/>
        <v>SUB-HORIZONTAL</v>
      </c>
      <c r="AA52" s="1">
        <f t="shared" si="14"/>
        <v>-0.1622866386</v>
      </c>
      <c r="AB52" s="17" t="str">
        <f t="shared" si="15"/>
        <v>SUB-HORIZONTAL</v>
      </c>
      <c r="AC52" s="1">
        <f t="shared" si="16"/>
        <v>-0.1820632686</v>
      </c>
      <c r="AD52" s="17" t="str">
        <f t="shared" si="17"/>
        <v>SUB-HORIZONTAL</v>
      </c>
      <c r="AE52" s="1">
        <f t="shared" si="18"/>
        <v>0.04587593061</v>
      </c>
      <c r="AF52" s="16" t="str">
        <f t="shared" si="19"/>
        <v>MERGULHO</v>
      </c>
      <c r="AG52" s="1">
        <f t="shared" si="20"/>
        <v>0.2281767785</v>
      </c>
      <c r="AH52" s="15" t="str">
        <f t="shared" si="21"/>
        <v>SUB-VERTICAL</v>
      </c>
      <c r="AJ52" s="1">
        <f t="shared" si="22"/>
        <v>0.01970399288</v>
      </c>
      <c r="AK52" s="16" t="str">
        <f t="shared" si="27"/>
        <v>MERGULHO</v>
      </c>
      <c r="AM52" s="1">
        <f t="shared" si="23"/>
        <v>0.2083560384</v>
      </c>
      <c r="AN52" s="15" t="str">
        <f t="shared" si="24"/>
        <v>SUB-VERTICAL</v>
      </c>
      <c r="AP52" s="1">
        <f t="shared" si="25"/>
        <v>-0.1613593763</v>
      </c>
      <c r="AQ52" s="17" t="str">
        <f t="shared" si="26"/>
        <v>SUB-HORIZONTAL</v>
      </c>
    </row>
    <row r="53" ht="15.75" customHeight="1">
      <c r="A53" s="1">
        <v>5578.6401</v>
      </c>
      <c r="B53" s="1">
        <v>284.5828</v>
      </c>
      <c r="C53" s="1">
        <v>344.4867</v>
      </c>
      <c r="D53" s="1">
        <v>283.7743</v>
      </c>
      <c r="E53" s="1">
        <v>223.6463</v>
      </c>
      <c r="F53" s="1">
        <v>214.1918</v>
      </c>
      <c r="G53" s="1">
        <v>206.4063</v>
      </c>
      <c r="H53" s="1">
        <v>248.4923</v>
      </c>
      <c r="J53" s="1">
        <f t="shared" si="1"/>
        <v>-0.1858316609</v>
      </c>
      <c r="K53" s="17" t="str">
        <f t="shared" si="2"/>
        <v>SUB-HORIZONTAL</v>
      </c>
      <c r="L53" s="1" t="str">
        <f t="shared" si="3"/>
        <v>2</v>
      </c>
      <c r="M53" s="1">
        <f t="shared" si="4"/>
        <v>-0.03702743382</v>
      </c>
      <c r="N53" s="17" t="str">
        <f t="shared" si="5"/>
        <v>SUB-HORIZONTAL</v>
      </c>
      <c r="P53" s="1">
        <f t="shared" si="6"/>
        <v>-0.2851093045</v>
      </c>
      <c r="Q53" s="17" t="str">
        <f t="shared" si="7"/>
        <v>SUB-HORIZONTAL</v>
      </c>
      <c r="S53" s="1">
        <f t="shared" si="8"/>
        <v>-0.1486765801</v>
      </c>
      <c r="T53" s="17" t="str">
        <f t="shared" si="9"/>
        <v>SUB-HORIZONTAL</v>
      </c>
      <c r="V53" s="1">
        <f t="shared" si="10"/>
        <v>-0.3225599362</v>
      </c>
      <c r="W53" s="17" t="str">
        <f t="shared" si="11"/>
        <v>SUB-HORIZONTAL</v>
      </c>
      <c r="Y53" s="1">
        <f t="shared" si="12"/>
        <v>-0.04319726862</v>
      </c>
      <c r="Z53" s="17" t="str">
        <f t="shared" si="13"/>
        <v>SUB-HORIZONTAL</v>
      </c>
      <c r="AA53" s="1">
        <f t="shared" si="14"/>
        <v>-0.4353565328</v>
      </c>
      <c r="AB53" s="17" t="str">
        <f t="shared" si="15"/>
        <v>SUB-HORIZONTAL</v>
      </c>
      <c r="AC53" s="1">
        <f t="shared" si="16"/>
        <v>-0.2386763398</v>
      </c>
      <c r="AD53" s="17" t="str">
        <f t="shared" si="17"/>
        <v>SUB-HORIZONTAL</v>
      </c>
      <c r="AE53" s="1">
        <f t="shared" si="18"/>
        <v>-0.2415418138</v>
      </c>
      <c r="AF53" s="17" t="str">
        <f t="shared" si="19"/>
        <v>SUB-HORIZONTAL</v>
      </c>
      <c r="AG53" s="1">
        <f t="shared" si="20"/>
        <v>-0.002845045194</v>
      </c>
      <c r="AH53" s="17" t="str">
        <f t="shared" si="21"/>
        <v>SUB-HORIZONTAL</v>
      </c>
      <c r="AJ53" s="1">
        <f t="shared" si="22"/>
        <v>-0.1941800645</v>
      </c>
      <c r="AK53" s="17" t="str">
        <f t="shared" si="27"/>
        <v>SUB-HORIZONTAL</v>
      </c>
      <c r="AM53" s="1">
        <f t="shared" si="23"/>
        <v>0.1913218378</v>
      </c>
      <c r="AN53" s="15" t="str">
        <f t="shared" si="24"/>
        <v>SUB-VERTICAL</v>
      </c>
      <c r="AP53" s="1">
        <f t="shared" si="25"/>
        <v>0.1357163299</v>
      </c>
      <c r="AQ53" s="15" t="str">
        <f t="shared" si="26"/>
        <v>SUB-VERTICAL</v>
      </c>
    </row>
    <row r="54" ht="15.75" customHeight="1">
      <c r="A54" s="1">
        <v>5578.7163</v>
      </c>
      <c r="B54" s="1">
        <v>356.6383</v>
      </c>
      <c r="C54" s="1">
        <v>412.6135</v>
      </c>
      <c r="D54" s="1">
        <v>352.3995</v>
      </c>
      <c r="E54" s="1">
        <v>277.7834</v>
      </c>
      <c r="F54" s="1">
        <v>269.4407</v>
      </c>
      <c r="G54" s="1">
        <v>261.8212</v>
      </c>
      <c r="H54" s="1">
        <v>297.3618</v>
      </c>
      <c r="J54" s="1">
        <f t="shared" si="1"/>
        <v>-0.1273736994</v>
      </c>
      <c r="K54" s="17" t="str">
        <f t="shared" si="2"/>
        <v>SUB-HORIZONTAL</v>
      </c>
      <c r="L54" s="1" t="str">
        <f t="shared" si="3"/>
        <v>2</v>
      </c>
      <c r="M54" s="1">
        <f t="shared" si="4"/>
        <v>-0.02868748461</v>
      </c>
      <c r="N54" s="17" t="str">
        <f t="shared" si="5"/>
        <v>SUB-HORIZONTAL</v>
      </c>
      <c r="P54" s="1">
        <f t="shared" si="6"/>
        <v>-0.2812930112</v>
      </c>
      <c r="Q54" s="17" t="str">
        <f t="shared" si="7"/>
        <v>SUB-HORIZONTAL</v>
      </c>
      <c r="S54" s="1">
        <f t="shared" si="8"/>
        <v>-0.09864119763</v>
      </c>
      <c r="T54" s="17" t="str">
        <f t="shared" si="9"/>
        <v>SUB-HORIZONTAL</v>
      </c>
      <c r="V54" s="1">
        <f t="shared" si="10"/>
        <v>-0.3102917817</v>
      </c>
      <c r="W54" s="17" t="str">
        <f t="shared" si="11"/>
        <v>SUB-HORIZONTAL</v>
      </c>
      <c r="Y54" s="1">
        <f t="shared" si="12"/>
        <v>-0.03049452572</v>
      </c>
      <c r="Z54" s="17" t="str">
        <f t="shared" si="13"/>
        <v>SUB-HORIZONTAL</v>
      </c>
      <c r="AA54" s="1">
        <f t="shared" si="14"/>
        <v>-0.3982556955</v>
      </c>
      <c r="AB54" s="17" t="str">
        <f t="shared" si="15"/>
        <v>SUB-HORIZONTAL</v>
      </c>
      <c r="AC54" s="1">
        <f t="shared" si="16"/>
        <v>-0.2384853794</v>
      </c>
      <c r="AD54" s="17" t="str">
        <f t="shared" si="17"/>
        <v>SUB-HORIZONTAL</v>
      </c>
      <c r="AE54" s="1">
        <f t="shared" si="18"/>
        <v>-0.2505310452</v>
      </c>
      <c r="AF54" s="17" t="str">
        <f t="shared" si="19"/>
        <v>SUB-HORIZONTAL</v>
      </c>
      <c r="AG54" s="1">
        <f t="shared" si="20"/>
        <v>-0.01195669892</v>
      </c>
      <c r="AH54" s="17" t="str">
        <f t="shared" si="21"/>
        <v>SUB-HORIZONTAL</v>
      </c>
      <c r="AJ54" s="1">
        <f t="shared" si="22"/>
        <v>-0.1579094496</v>
      </c>
      <c r="AK54" s="17" t="str">
        <f t="shared" si="27"/>
        <v>SUB-HORIZONTAL</v>
      </c>
      <c r="AM54" s="1">
        <f t="shared" si="23"/>
        <v>0.1459183623</v>
      </c>
      <c r="AN54" s="15" t="str">
        <f t="shared" si="24"/>
        <v>SUB-VERTICAL</v>
      </c>
      <c r="AP54" s="1">
        <f t="shared" si="25"/>
        <v>0.1820228767</v>
      </c>
      <c r="AQ54" s="15" t="str">
        <f t="shared" si="26"/>
        <v>SUB-VERTICAL</v>
      </c>
    </row>
    <row r="55" ht="15.75" customHeight="1">
      <c r="A55" s="1">
        <v>5578.7925</v>
      </c>
      <c r="B55" s="1">
        <v>372.7299</v>
      </c>
      <c r="C55" s="1">
        <v>395.4146</v>
      </c>
      <c r="D55" s="1">
        <v>379.2807</v>
      </c>
      <c r="E55" s="1">
        <v>276.2273</v>
      </c>
      <c r="F55" s="1">
        <v>267.1942</v>
      </c>
      <c r="G55" s="1">
        <v>277.8305</v>
      </c>
      <c r="H55" s="1">
        <v>320.1348</v>
      </c>
      <c r="J55" s="1">
        <f t="shared" si="1"/>
        <v>-0.1418495982</v>
      </c>
      <c r="K55" s="17" t="str">
        <f t="shared" si="2"/>
        <v>SUB-HORIZONTAL</v>
      </c>
      <c r="L55" s="1" t="str">
        <f t="shared" si="3"/>
        <v>2</v>
      </c>
      <c r="M55" s="1">
        <f t="shared" si="4"/>
        <v>0.03903795909</v>
      </c>
      <c r="N55" s="16" t="str">
        <f t="shared" si="5"/>
        <v>MERGULHO</v>
      </c>
      <c r="P55" s="1">
        <f t="shared" si="6"/>
        <v>-0.3344173225</v>
      </c>
      <c r="Q55" s="17" t="str">
        <f t="shared" si="7"/>
        <v>SUB-HORIZONTAL</v>
      </c>
      <c r="S55" s="1">
        <f t="shared" si="8"/>
        <v>-0.18101264</v>
      </c>
      <c r="T55" s="17" t="str">
        <f t="shared" si="9"/>
        <v>SUB-HORIZONTAL</v>
      </c>
      <c r="V55" s="1">
        <f t="shared" si="10"/>
        <v>-0.2949010983</v>
      </c>
      <c r="W55" s="17" t="str">
        <f t="shared" si="11"/>
        <v>SUB-HORIZONTAL</v>
      </c>
      <c r="Y55" s="1">
        <f t="shared" si="12"/>
        <v>-0.03324987413</v>
      </c>
      <c r="Z55" s="17" t="str">
        <f t="shared" si="13"/>
        <v>SUB-HORIZONTAL</v>
      </c>
      <c r="AA55" s="1">
        <f t="shared" si="14"/>
        <v>-0.3606370418</v>
      </c>
      <c r="AB55" s="17" t="str">
        <f t="shared" si="15"/>
        <v>SUB-HORIZONTAL</v>
      </c>
      <c r="AC55" s="1">
        <f t="shared" si="16"/>
        <v>-0.3183821079</v>
      </c>
      <c r="AD55" s="17" t="str">
        <f t="shared" si="17"/>
        <v>SUB-HORIZONTAL</v>
      </c>
      <c r="AE55" s="1">
        <f t="shared" si="18"/>
        <v>-0.3007520517</v>
      </c>
      <c r="AF55" s="17" t="str">
        <f t="shared" si="19"/>
        <v>SUB-HORIZONTAL</v>
      </c>
      <c r="AG55" s="1">
        <f t="shared" si="20"/>
        <v>0.0174227559</v>
      </c>
      <c r="AH55" s="16" t="str">
        <f t="shared" si="21"/>
        <v>MERGULHO</v>
      </c>
      <c r="AJ55" s="1">
        <f t="shared" si="22"/>
        <v>-0.04166128282</v>
      </c>
      <c r="AK55" s="17" t="str">
        <f t="shared" si="27"/>
        <v>SUB-HORIZONTAL</v>
      </c>
      <c r="AM55" s="1">
        <f t="shared" si="23"/>
        <v>0.05908939908</v>
      </c>
      <c r="AN55" s="16" t="str">
        <f t="shared" si="24"/>
        <v>MERGULHO</v>
      </c>
      <c r="AP55" s="1">
        <f t="shared" si="25"/>
        <v>0.1522585626</v>
      </c>
      <c r="AQ55" s="15" t="str">
        <f t="shared" si="26"/>
        <v>SUB-VERTICAL</v>
      </c>
    </row>
    <row r="56" ht="15.75" customHeight="1">
      <c r="A56" s="1">
        <v>5578.8687</v>
      </c>
      <c r="B56" s="1">
        <v>397.6988</v>
      </c>
      <c r="C56" s="1">
        <v>349.9297</v>
      </c>
      <c r="D56" s="1">
        <v>401.1132</v>
      </c>
      <c r="E56" s="1">
        <v>300.0067</v>
      </c>
      <c r="F56" s="1">
        <v>285.4422</v>
      </c>
      <c r="G56" s="1">
        <v>293.9232</v>
      </c>
      <c r="H56" s="1">
        <v>339.3479</v>
      </c>
      <c r="J56" s="1">
        <f t="shared" si="1"/>
        <v>-0.143831017</v>
      </c>
      <c r="K56" s="17" t="str">
        <f t="shared" si="2"/>
        <v>SUB-HORIZONTAL</v>
      </c>
      <c r="L56" s="1" t="str">
        <f t="shared" si="3"/>
        <v>2</v>
      </c>
      <c r="M56" s="1">
        <f t="shared" si="4"/>
        <v>0.02927999779</v>
      </c>
      <c r="N56" s="16" t="str">
        <f t="shared" si="5"/>
        <v>MERGULHO</v>
      </c>
      <c r="P56" s="1">
        <f t="shared" si="6"/>
        <v>-0.3331774915</v>
      </c>
      <c r="Q56" s="17" t="str">
        <f t="shared" si="7"/>
        <v>SUB-HORIZONTAL</v>
      </c>
      <c r="S56" s="1">
        <f t="shared" si="8"/>
        <v>-0.1732020456</v>
      </c>
      <c r="T56" s="17" t="str">
        <f t="shared" si="9"/>
        <v>SUB-HORIZONTAL</v>
      </c>
      <c r="V56" s="1">
        <f t="shared" si="10"/>
        <v>-0.3035296905</v>
      </c>
      <c r="W56" s="17" t="str">
        <f t="shared" si="11"/>
        <v>SUB-HORIZONTAL</v>
      </c>
      <c r="Y56" s="1">
        <f t="shared" si="12"/>
        <v>-0.04977038646</v>
      </c>
      <c r="Z56" s="17" t="str">
        <f t="shared" si="13"/>
        <v>SUB-HORIZONTAL</v>
      </c>
      <c r="AA56" s="1">
        <f t="shared" si="14"/>
        <v>-0.1540794772</v>
      </c>
      <c r="AB56" s="17" t="str">
        <f t="shared" si="15"/>
        <v>SUB-HORIZONTAL</v>
      </c>
      <c r="AC56" s="1">
        <f t="shared" si="16"/>
        <v>-0.2914607799</v>
      </c>
      <c r="AD56" s="17" t="str">
        <f t="shared" si="17"/>
        <v>SUB-HORIZONTAL</v>
      </c>
      <c r="AE56" s="1">
        <f t="shared" si="18"/>
        <v>-0.2828243698</v>
      </c>
      <c r="AF56" s="17" t="str">
        <f t="shared" si="19"/>
        <v>SUB-HORIZONTAL</v>
      </c>
      <c r="AG56" s="1">
        <f t="shared" si="20"/>
        <v>0.008548772905</v>
      </c>
      <c r="AH56" s="16" t="str">
        <f t="shared" si="21"/>
        <v>MERGULHO</v>
      </c>
      <c r="AJ56" s="1">
        <f t="shared" si="22"/>
        <v>0.1366174267</v>
      </c>
      <c r="AK56" s="15" t="str">
        <f t="shared" si="27"/>
        <v>SUB-VERTICAL</v>
      </c>
      <c r="AM56" s="1">
        <f t="shared" si="23"/>
        <v>-0.1280499804</v>
      </c>
      <c r="AN56" s="17" t="str">
        <f t="shared" si="24"/>
        <v>SUB-HORIZONTAL</v>
      </c>
      <c r="AP56" s="1">
        <f t="shared" si="25"/>
        <v>0.1588355955</v>
      </c>
      <c r="AQ56" s="15" t="str">
        <f t="shared" si="26"/>
        <v>SUB-VERTICAL</v>
      </c>
    </row>
    <row r="57" ht="15.75" customHeight="1">
      <c r="A57" s="1">
        <v>5578.9449</v>
      </c>
      <c r="B57" s="1">
        <v>381.452</v>
      </c>
      <c r="C57" s="1">
        <v>307.7982</v>
      </c>
      <c r="D57" s="1">
        <v>402.8221</v>
      </c>
      <c r="E57" s="1">
        <v>313.0877</v>
      </c>
      <c r="F57" s="1">
        <v>297.7354</v>
      </c>
      <c r="G57" s="1">
        <v>312.6296</v>
      </c>
      <c r="H57" s="1">
        <v>346.5491</v>
      </c>
      <c r="J57" s="1">
        <f t="shared" si="1"/>
        <v>-0.1030509516</v>
      </c>
      <c r="K57" s="17" t="str">
        <f t="shared" si="2"/>
        <v>SUB-HORIZONTAL</v>
      </c>
      <c r="L57" s="1" t="str">
        <f t="shared" si="3"/>
        <v>2</v>
      </c>
      <c r="M57" s="1">
        <f t="shared" si="4"/>
        <v>0.04881877715</v>
      </c>
      <c r="N57" s="16" t="str">
        <f t="shared" si="5"/>
        <v>MERGULHO</v>
      </c>
      <c r="P57" s="1">
        <f t="shared" si="6"/>
        <v>-0.248414188</v>
      </c>
      <c r="Q57" s="17" t="str">
        <f t="shared" si="7"/>
        <v>SUB-HORIZONTAL</v>
      </c>
      <c r="S57" s="1">
        <f t="shared" si="8"/>
        <v>-0.1519651849</v>
      </c>
      <c r="T57" s="17" t="str">
        <f t="shared" si="9"/>
        <v>SUB-HORIZONTAL</v>
      </c>
      <c r="V57" s="1">
        <f t="shared" si="10"/>
        <v>-0.1992942725</v>
      </c>
      <c r="W57" s="17" t="str">
        <f t="shared" si="11"/>
        <v>SUB-HORIZONTAL</v>
      </c>
      <c r="Y57" s="1">
        <f t="shared" si="12"/>
        <v>-0.05028346629</v>
      </c>
      <c r="Z57" s="17" t="str">
        <f t="shared" si="13"/>
        <v>SUB-HORIZONTAL</v>
      </c>
      <c r="AA57" s="1">
        <f t="shared" si="14"/>
        <v>0.01703917567</v>
      </c>
      <c r="AB57" s="16" t="str">
        <f t="shared" si="15"/>
        <v>MERGULHO</v>
      </c>
      <c r="AC57" s="1">
        <f t="shared" si="16"/>
        <v>-0.2526790967</v>
      </c>
      <c r="AD57" s="17" t="str">
        <f t="shared" si="17"/>
        <v>SUB-HORIZONTAL</v>
      </c>
      <c r="AE57" s="1">
        <f t="shared" si="18"/>
        <v>-0.1978228344</v>
      </c>
      <c r="AF57" s="17" t="str">
        <f t="shared" si="19"/>
        <v>SUB-HORIZONTAL</v>
      </c>
      <c r="AG57" s="1">
        <f t="shared" si="20"/>
        <v>0.05451675051</v>
      </c>
      <c r="AH57" s="16" t="str">
        <f t="shared" si="21"/>
        <v>MERGULHO</v>
      </c>
      <c r="AJ57" s="1">
        <f t="shared" si="22"/>
        <v>0.2698628909</v>
      </c>
      <c r="AK57" s="15" t="str">
        <f t="shared" si="27"/>
        <v>SUB-VERTICAL</v>
      </c>
      <c r="AM57" s="1">
        <f t="shared" si="23"/>
        <v>-0.2149523375</v>
      </c>
      <c r="AN57" s="17" t="str">
        <f t="shared" si="24"/>
        <v>SUB-HORIZONTAL</v>
      </c>
      <c r="AP57" s="1">
        <f t="shared" si="25"/>
        <v>0.09599733511</v>
      </c>
      <c r="AQ57" s="16" t="str">
        <f t="shared" si="26"/>
        <v>MERGULHO</v>
      </c>
    </row>
    <row r="58" ht="15.75" customHeight="1">
      <c r="A58" s="1">
        <v>5579.0211</v>
      </c>
      <c r="B58" s="1">
        <v>388.9895</v>
      </c>
      <c r="C58" s="1">
        <v>355.1144</v>
      </c>
      <c r="D58" s="1">
        <v>474.4732</v>
      </c>
      <c r="E58" s="1">
        <v>351.6394</v>
      </c>
      <c r="F58" s="1">
        <v>334.2902</v>
      </c>
      <c r="G58" s="1">
        <v>345.7523</v>
      </c>
      <c r="H58" s="1">
        <v>378.5062</v>
      </c>
      <c r="J58" s="1">
        <f t="shared" si="1"/>
        <v>-0.09054072776</v>
      </c>
      <c r="K58" s="17" t="str">
        <f t="shared" si="2"/>
        <v>SUB-HORIZONTAL</v>
      </c>
      <c r="L58" s="1" t="str">
        <f t="shared" si="3"/>
        <v>2</v>
      </c>
      <c r="M58" s="1">
        <f t="shared" si="4"/>
        <v>0.03371474131</v>
      </c>
      <c r="N58" s="16" t="str">
        <f t="shared" si="5"/>
        <v>MERGULHO</v>
      </c>
      <c r="P58" s="1">
        <f t="shared" si="6"/>
        <v>-0.1516879237</v>
      </c>
      <c r="Q58" s="17" t="str">
        <f t="shared" si="7"/>
        <v>SUB-HORIZONTAL</v>
      </c>
      <c r="S58" s="1">
        <f t="shared" si="8"/>
        <v>-0.1243028626</v>
      </c>
      <c r="T58" s="17" t="str">
        <f t="shared" si="9"/>
        <v>SUB-HORIZONTAL</v>
      </c>
      <c r="V58" s="1">
        <f t="shared" si="10"/>
        <v>-0.1178979038</v>
      </c>
      <c r="W58" s="17" t="str">
        <f t="shared" si="11"/>
        <v>SUB-HORIZONTAL</v>
      </c>
      <c r="Y58" s="1">
        <f t="shared" si="12"/>
        <v>-0.0506021379</v>
      </c>
      <c r="Z58" s="17" t="str">
        <f t="shared" si="13"/>
        <v>SUB-HORIZONTAL</v>
      </c>
      <c r="AA58" s="1">
        <f t="shared" si="14"/>
        <v>-0.009833812016</v>
      </c>
      <c r="AB58" s="17" t="str">
        <f t="shared" si="15"/>
        <v>SUB-HORIZONTAL</v>
      </c>
      <c r="AC58" s="1">
        <f t="shared" si="16"/>
        <v>-0.300720669</v>
      </c>
      <c r="AD58" s="17" t="str">
        <f t="shared" si="17"/>
        <v>SUB-HORIZONTAL</v>
      </c>
      <c r="AE58" s="1">
        <f t="shared" si="18"/>
        <v>-0.1009889983</v>
      </c>
      <c r="AF58" s="17" t="str">
        <f t="shared" si="19"/>
        <v>SUB-HORIZONTAL</v>
      </c>
      <c r="AG58" s="1">
        <f t="shared" si="20"/>
        <v>0.1989795887</v>
      </c>
      <c r="AH58" s="15" t="str">
        <f t="shared" si="21"/>
        <v>SUB-VERTICAL</v>
      </c>
      <c r="AJ58" s="1">
        <f t="shared" si="22"/>
        <v>0.2907799508</v>
      </c>
      <c r="AK58" s="15" t="str">
        <f t="shared" si="27"/>
        <v>SUB-VERTICAL</v>
      </c>
      <c r="AM58" s="1">
        <f t="shared" si="23"/>
        <v>-0.09114387839</v>
      </c>
      <c r="AN58" s="17" t="str">
        <f t="shared" si="24"/>
        <v>SUB-HORIZONTAL</v>
      </c>
      <c r="AP58" s="1">
        <f t="shared" si="25"/>
        <v>0.0273207474</v>
      </c>
      <c r="AQ58" s="16" t="str">
        <f t="shared" si="26"/>
        <v>MERGULHO</v>
      </c>
    </row>
    <row r="59" ht="15.75" customHeight="1">
      <c r="A59" s="1">
        <v>5579.0973</v>
      </c>
      <c r="B59" s="1">
        <v>415.7861</v>
      </c>
      <c r="C59" s="1">
        <v>438.9806</v>
      </c>
      <c r="D59" s="1">
        <v>539.3312</v>
      </c>
      <c r="E59" s="1">
        <v>398.231</v>
      </c>
      <c r="F59" s="1">
        <v>375.5977</v>
      </c>
      <c r="G59" s="1">
        <v>385.5418</v>
      </c>
      <c r="H59" s="1">
        <v>413.7318</v>
      </c>
      <c r="J59" s="1">
        <f t="shared" si="1"/>
        <v>-0.07058296358</v>
      </c>
      <c r="K59" s="17" t="str">
        <f t="shared" si="2"/>
        <v>SUB-HORIZONTAL</v>
      </c>
      <c r="L59" s="1" t="str">
        <f t="shared" si="3"/>
        <v>2</v>
      </c>
      <c r="M59" s="1">
        <f t="shared" si="4"/>
        <v>0.02613173742</v>
      </c>
      <c r="N59" s="16" t="str">
        <f t="shared" si="5"/>
        <v>MERGULHO</v>
      </c>
      <c r="P59" s="1">
        <f t="shared" si="6"/>
        <v>-0.1016960936</v>
      </c>
      <c r="Q59" s="17" t="str">
        <f t="shared" si="7"/>
        <v>SUB-HORIZONTAL</v>
      </c>
      <c r="S59" s="1">
        <f t="shared" si="8"/>
        <v>-0.09673699393</v>
      </c>
      <c r="T59" s="17" t="str">
        <f t="shared" si="9"/>
        <v>SUB-HORIZONTAL</v>
      </c>
      <c r="V59" s="1">
        <f t="shared" si="10"/>
        <v>-0.07553927611</v>
      </c>
      <c r="W59" s="17" t="str">
        <f t="shared" si="11"/>
        <v>SUB-HORIZONTAL</v>
      </c>
      <c r="Y59" s="1">
        <f t="shared" si="12"/>
        <v>-0.05852196306</v>
      </c>
      <c r="Z59" s="17" t="str">
        <f t="shared" si="13"/>
        <v>SUB-HORIZONTAL</v>
      </c>
      <c r="AA59" s="1">
        <f t="shared" si="14"/>
        <v>-0.09746151409</v>
      </c>
      <c r="AB59" s="17" t="str">
        <f t="shared" si="15"/>
        <v>SUB-HORIZONTAL</v>
      </c>
      <c r="AC59" s="1">
        <f t="shared" si="16"/>
        <v>-0.3044614594</v>
      </c>
      <c r="AD59" s="17" t="str">
        <f t="shared" si="17"/>
        <v>SUB-HORIZONTAL</v>
      </c>
      <c r="AE59" s="1">
        <f t="shared" si="18"/>
        <v>-0.04314205144</v>
      </c>
      <c r="AF59" s="17" t="str">
        <f t="shared" si="19"/>
        <v>SUB-HORIZONTAL</v>
      </c>
      <c r="AG59" s="1">
        <f t="shared" si="20"/>
        <v>0.260893206</v>
      </c>
      <c r="AH59" s="15" t="str">
        <f t="shared" si="21"/>
        <v>SUB-VERTICAL</v>
      </c>
      <c r="AJ59" s="1">
        <f t="shared" si="22"/>
        <v>0.2062384031</v>
      </c>
      <c r="AK59" s="15" t="str">
        <f t="shared" si="27"/>
        <v>SUB-VERTICAL</v>
      </c>
      <c r="AM59" s="1">
        <f t="shared" si="23"/>
        <v>0.05429094083</v>
      </c>
      <c r="AN59" s="16" t="str">
        <f t="shared" si="24"/>
        <v>MERGULHO</v>
      </c>
      <c r="AP59" s="1">
        <f t="shared" si="25"/>
        <v>0.004953012586</v>
      </c>
      <c r="AQ59" s="16" t="str">
        <f t="shared" si="26"/>
        <v>MERGULHO</v>
      </c>
    </row>
    <row r="60" ht="15.75" customHeight="1">
      <c r="A60" s="1">
        <v>5579.1735</v>
      </c>
      <c r="B60" s="1">
        <v>439.3704</v>
      </c>
      <c r="C60" s="1">
        <v>457.9726</v>
      </c>
      <c r="D60" s="1">
        <v>555.8877</v>
      </c>
      <c r="E60" s="1">
        <v>426.2851</v>
      </c>
      <c r="F60" s="1">
        <v>399.9622</v>
      </c>
      <c r="G60" s="1">
        <v>414.2502</v>
      </c>
      <c r="H60" s="1">
        <v>441.2415</v>
      </c>
      <c r="J60" s="1">
        <f t="shared" si="1"/>
        <v>-0.06313268539</v>
      </c>
      <c r="K60" s="17" t="str">
        <f t="shared" si="2"/>
        <v>SUB-HORIZONTAL</v>
      </c>
      <c r="L60" s="1" t="str">
        <f t="shared" si="3"/>
        <v>2</v>
      </c>
      <c r="M60" s="1">
        <f t="shared" si="4"/>
        <v>0.03510189832</v>
      </c>
      <c r="N60" s="16" t="str">
        <f t="shared" si="5"/>
        <v>MERGULHO</v>
      </c>
      <c r="P60" s="1">
        <f t="shared" si="6"/>
        <v>-0.09400733185</v>
      </c>
      <c r="Q60" s="17" t="str">
        <f t="shared" si="7"/>
        <v>SUB-HORIZONTAL</v>
      </c>
      <c r="S60" s="1">
        <f t="shared" si="8"/>
        <v>-0.09826179054</v>
      </c>
      <c r="T60" s="17" t="str">
        <f t="shared" si="9"/>
        <v>SUB-HORIZONTAL</v>
      </c>
      <c r="V60" s="1">
        <f t="shared" si="10"/>
        <v>-0.05888115652</v>
      </c>
      <c r="W60" s="17" t="str">
        <f t="shared" si="11"/>
        <v>SUB-HORIZONTAL</v>
      </c>
      <c r="Y60" s="1">
        <f t="shared" si="12"/>
        <v>-0.06374911839</v>
      </c>
      <c r="Z60" s="17" t="str">
        <f t="shared" si="13"/>
        <v>SUB-HORIZONTAL</v>
      </c>
      <c r="AA60" s="1">
        <f t="shared" si="14"/>
        <v>-0.07171634578</v>
      </c>
      <c r="AB60" s="17" t="str">
        <f t="shared" si="15"/>
        <v>SUB-HORIZONTAL</v>
      </c>
      <c r="AC60" s="1">
        <f t="shared" si="16"/>
        <v>-0.2662380387</v>
      </c>
      <c r="AD60" s="17" t="str">
        <f t="shared" si="17"/>
        <v>SUB-HORIZONTAL</v>
      </c>
      <c r="AE60" s="1">
        <f t="shared" si="18"/>
        <v>-0.03023557344</v>
      </c>
      <c r="AF60" s="17" t="str">
        <f t="shared" si="19"/>
        <v>SUB-HORIZONTAL</v>
      </c>
      <c r="AG60" s="1">
        <f t="shared" si="20"/>
        <v>0.2357661666</v>
      </c>
      <c r="AH60" s="15" t="str">
        <f t="shared" si="21"/>
        <v>SUB-VERTICAL</v>
      </c>
      <c r="AJ60" s="1">
        <f t="shared" si="22"/>
        <v>0.194060163</v>
      </c>
      <c r="AK60" s="15" t="str">
        <f t="shared" si="27"/>
        <v>SUB-VERTICAL</v>
      </c>
      <c r="AM60" s="1">
        <f t="shared" si="23"/>
        <v>0.04146953483</v>
      </c>
      <c r="AN60" s="16" t="str">
        <f t="shared" si="24"/>
        <v>MERGULHO</v>
      </c>
      <c r="AP60" s="1">
        <f t="shared" si="25"/>
        <v>-0.00424955471</v>
      </c>
      <c r="AQ60" s="17" t="str">
        <f t="shared" si="26"/>
        <v>SUB-HORIZONTAL</v>
      </c>
    </row>
    <row r="61" ht="15.75" customHeight="1">
      <c r="A61" s="1">
        <v>5579.2497</v>
      </c>
      <c r="B61" s="1">
        <v>429.3161</v>
      </c>
      <c r="C61" s="1">
        <v>404.8034</v>
      </c>
      <c r="D61" s="1">
        <v>528.8337</v>
      </c>
      <c r="E61" s="1">
        <v>421.9393</v>
      </c>
      <c r="F61" s="1">
        <v>396.1419</v>
      </c>
      <c r="G61" s="1">
        <v>403.0627</v>
      </c>
      <c r="H61" s="1">
        <v>414.5379</v>
      </c>
      <c r="J61" s="1">
        <f t="shared" si="1"/>
        <v>-0.02807319467</v>
      </c>
      <c r="K61" s="17" t="str">
        <f t="shared" si="2"/>
        <v>SUB-HORIZONTAL</v>
      </c>
      <c r="L61" s="1" t="str">
        <f t="shared" si="3"/>
        <v>2</v>
      </c>
      <c r="M61" s="1">
        <f t="shared" si="4"/>
        <v>0.01731986904</v>
      </c>
      <c r="N61" s="16" t="str">
        <f t="shared" si="5"/>
        <v>MERGULHO</v>
      </c>
      <c r="P61" s="1">
        <f t="shared" si="6"/>
        <v>-0.0804426707</v>
      </c>
      <c r="Q61" s="17" t="str">
        <f t="shared" si="7"/>
        <v>SUB-HORIZONTAL</v>
      </c>
      <c r="S61" s="1">
        <f t="shared" si="8"/>
        <v>-0.04539582251</v>
      </c>
      <c r="T61" s="17" t="str">
        <f t="shared" si="9"/>
        <v>SUB-HORIZONTAL</v>
      </c>
      <c r="V61" s="1">
        <f t="shared" si="10"/>
        <v>-0.06311181397</v>
      </c>
      <c r="W61" s="17" t="str">
        <f t="shared" si="11"/>
        <v>SUB-HORIZONTAL</v>
      </c>
      <c r="Y61" s="1">
        <f t="shared" si="12"/>
        <v>-0.06309944778</v>
      </c>
      <c r="Z61" s="17" t="str">
        <f t="shared" si="13"/>
        <v>SUB-HORIZONTAL</v>
      </c>
      <c r="AA61" s="1">
        <f t="shared" si="14"/>
        <v>0.04146291719</v>
      </c>
      <c r="AB61" s="16" t="str">
        <f t="shared" si="15"/>
        <v>MERGULHO</v>
      </c>
      <c r="AC61" s="1">
        <f t="shared" si="16"/>
        <v>-0.2262926267</v>
      </c>
      <c r="AD61" s="17" t="str">
        <f t="shared" si="17"/>
        <v>SUB-HORIZONTAL</v>
      </c>
      <c r="AE61" s="1">
        <f t="shared" si="18"/>
        <v>-0.01733222955</v>
      </c>
      <c r="AF61" s="17" t="str">
        <f t="shared" si="19"/>
        <v>SUB-HORIZONTAL</v>
      </c>
      <c r="AG61" s="1">
        <f t="shared" si="20"/>
        <v>0.2088583029</v>
      </c>
      <c r="AH61" s="15" t="str">
        <f t="shared" si="21"/>
        <v>SUB-VERTICAL</v>
      </c>
      <c r="AJ61" s="1">
        <f t="shared" si="22"/>
        <v>0.2680687301</v>
      </c>
      <c r="AK61" s="15" t="str">
        <f t="shared" si="27"/>
        <v>SUB-VERTICAL</v>
      </c>
      <c r="AM61" s="1">
        <f t="shared" si="23"/>
        <v>-0.05880042791</v>
      </c>
      <c r="AN61" s="17" t="str">
        <f t="shared" si="24"/>
        <v>SUB-HORIZONTAL</v>
      </c>
      <c r="AP61" s="1">
        <f t="shared" si="25"/>
        <v>0.03503086252</v>
      </c>
      <c r="AQ61" s="16" t="str">
        <f t="shared" si="26"/>
        <v>MERGULHO</v>
      </c>
    </row>
    <row r="62" ht="15.75" customHeight="1">
      <c r="A62" s="1">
        <v>5579.3259</v>
      </c>
      <c r="B62" s="1">
        <v>379.6276</v>
      </c>
      <c r="C62" s="1">
        <v>324.5244</v>
      </c>
      <c r="D62" s="1">
        <v>451.7822</v>
      </c>
      <c r="E62" s="1">
        <v>375.2179</v>
      </c>
      <c r="F62" s="1">
        <v>354.1053</v>
      </c>
      <c r="G62" s="1">
        <v>360.0053</v>
      </c>
      <c r="H62" s="1">
        <v>360.5083</v>
      </c>
      <c r="J62" s="1">
        <f t="shared" si="1"/>
        <v>-0.001396226588</v>
      </c>
      <c r="K62" s="17" t="str">
        <f t="shared" si="2"/>
        <v>SUB-HORIZONTAL</v>
      </c>
      <c r="L62" s="1" t="str">
        <f t="shared" si="3"/>
        <v>2</v>
      </c>
      <c r="M62" s="1">
        <f t="shared" si="4"/>
        <v>0.01652461504</v>
      </c>
      <c r="N62" s="16" t="str">
        <f t="shared" si="5"/>
        <v>MERGULHO</v>
      </c>
      <c r="P62" s="1">
        <f t="shared" si="6"/>
        <v>-0.06961049244</v>
      </c>
      <c r="Q62" s="17" t="str">
        <f t="shared" si="7"/>
        <v>SUB-HORIZONTAL</v>
      </c>
      <c r="S62" s="1">
        <f t="shared" si="8"/>
        <v>-0.01792089331</v>
      </c>
      <c r="T62" s="17" t="str">
        <f t="shared" si="9"/>
        <v>SUB-HORIZONTAL</v>
      </c>
      <c r="V62" s="1">
        <f t="shared" si="10"/>
        <v>-0.05307824739</v>
      </c>
      <c r="W62" s="17" t="str">
        <f t="shared" si="11"/>
        <v>SUB-HORIZONTAL</v>
      </c>
      <c r="Y62" s="1">
        <f t="shared" si="12"/>
        <v>-0.05792069066</v>
      </c>
      <c r="Z62" s="17" t="str">
        <f t="shared" si="13"/>
        <v>SUB-HORIZONTAL</v>
      </c>
      <c r="AA62" s="1">
        <f t="shared" si="14"/>
        <v>0.1452736422</v>
      </c>
      <c r="AB62" s="15" t="str">
        <f t="shared" si="15"/>
        <v>SUB-VERTICAL</v>
      </c>
      <c r="AC62" s="1">
        <f t="shared" si="16"/>
        <v>-0.1859601912</v>
      </c>
      <c r="AD62" s="17" t="str">
        <f t="shared" si="17"/>
        <v>SUB-HORIZONTAL</v>
      </c>
      <c r="AE62" s="1">
        <f t="shared" si="18"/>
        <v>-0.01168391478</v>
      </c>
      <c r="AF62" s="17" t="str">
        <f t="shared" si="19"/>
        <v>SUB-HORIZONTAL</v>
      </c>
      <c r="AG62" s="1">
        <f t="shared" si="20"/>
        <v>0.1742290529</v>
      </c>
      <c r="AH62" s="15" t="str">
        <f t="shared" si="21"/>
        <v>SUB-VERTICAL</v>
      </c>
      <c r="AJ62" s="1">
        <f t="shared" si="22"/>
        <v>0.3323503766</v>
      </c>
      <c r="AK62" s="15" t="str">
        <f t="shared" si="27"/>
        <v>SUB-VERTICAL</v>
      </c>
      <c r="AM62" s="1">
        <f t="shared" si="23"/>
        <v>-0.1569908182</v>
      </c>
      <c r="AN62" s="17" t="str">
        <f t="shared" si="24"/>
        <v>SUB-HORIZONTAL</v>
      </c>
      <c r="AP62" s="1">
        <f t="shared" si="25"/>
        <v>0.05168154213</v>
      </c>
      <c r="AQ62" s="16" t="str">
        <f t="shared" si="26"/>
        <v>MERGULHO</v>
      </c>
    </row>
    <row r="63" ht="15.75" customHeight="1">
      <c r="A63" s="1">
        <v>5579.4021</v>
      </c>
      <c r="B63" s="1">
        <v>329.6544</v>
      </c>
      <c r="C63" s="1">
        <v>265.5557</v>
      </c>
      <c r="D63" s="1">
        <v>379.4936</v>
      </c>
      <c r="E63" s="1">
        <v>329.0269</v>
      </c>
      <c r="F63" s="1">
        <v>312.8777</v>
      </c>
      <c r="G63" s="1">
        <v>321.3116</v>
      </c>
      <c r="H63" s="1">
        <v>317.7296</v>
      </c>
      <c r="J63" s="1">
        <f t="shared" si="1"/>
        <v>0.01121072091</v>
      </c>
      <c r="K63" s="16" t="str">
        <f t="shared" si="2"/>
        <v>MERGULHO</v>
      </c>
      <c r="L63" s="1" t="str">
        <f t="shared" si="3"/>
        <v>3</v>
      </c>
      <c r="M63" s="1">
        <f t="shared" si="4"/>
        <v>0.02659977357</v>
      </c>
      <c r="N63" s="16" t="str">
        <f t="shared" si="5"/>
        <v>MERGULHO</v>
      </c>
      <c r="P63" s="1">
        <f t="shared" si="6"/>
        <v>-0.05223839139</v>
      </c>
      <c r="Q63" s="17" t="str">
        <f t="shared" si="7"/>
        <v>SUB-HORIZONTAL</v>
      </c>
      <c r="S63" s="1">
        <f t="shared" si="8"/>
        <v>-0.01538847907</v>
      </c>
      <c r="T63" s="17" t="str">
        <f t="shared" si="9"/>
        <v>SUB-HORIZONTAL</v>
      </c>
      <c r="V63" s="1">
        <f t="shared" si="10"/>
        <v>-0.02563416596</v>
      </c>
      <c r="W63" s="17" t="str">
        <f t="shared" si="11"/>
        <v>SUB-HORIZONTAL</v>
      </c>
      <c r="Y63" s="1">
        <f t="shared" si="12"/>
        <v>-0.05033244238</v>
      </c>
      <c r="Z63" s="17" t="str">
        <f t="shared" si="13"/>
        <v>SUB-HORIZONTAL</v>
      </c>
      <c r="AA63" s="1">
        <f t="shared" si="14"/>
        <v>0.2147252873</v>
      </c>
      <c r="AB63" s="15" t="str">
        <f t="shared" si="15"/>
        <v>SUB-VERTICAL</v>
      </c>
      <c r="AC63" s="1">
        <f t="shared" si="16"/>
        <v>-0.1428193251</v>
      </c>
      <c r="AD63" s="17" t="str">
        <f t="shared" si="17"/>
        <v>SUB-HORIZONTAL</v>
      </c>
      <c r="AE63" s="1">
        <f t="shared" si="18"/>
        <v>-0.001905322907</v>
      </c>
      <c r="AF63" s="17" t="str">
        <f t="shared" si="19"/>
        <v>SUB-HORIZONTAL</v>
      </c>
      <c r="AG63" s="1">
        <f t="shared" si="20"/>
        <v>0.1409092152</v>
      </c>
      <c r="AH63" s="15" t="str">
        <f t="shared" si="21"/>
        <v>SUB-VERTICAL</v>
      </c>
      <c r="AJ63" s="1">
        <f t="shared" si="22"/>
        <v>0.3589121569</v>
      </c>
      <c r="AK63" s="15" t="str">
        <f t="shared" si="27"/>
        <v>SUB-VERTICAL</v>
      </c>
      <c r="AM63" s="1">
        <f t="shared" si="23"/>
        <v>-0.2166416573</v>
      </c>
      <c r="AN63" s="17" t="str">
        <f t="shared" si="24"/>
        <v>SUB-HORIZONTAL</v>
      </c>
      <c r="AP63" s="1">
        <f t="shared" si="25"/>
        <v>0.03684621038</v>
      </c>
      <c r="AQ63" s="16" t="str">
        <f t="shared" si="26"/>
        <v>MERGULHO</v>
      </c>
    </row>
    <row r="64" ht="15.75" customHeight="1">
      <c r="A64" s="1">
        <v>5579.4783</v>
      </c>
      <c r="B64" s="1">
        <v>308.276</v>
      </c>
      <c r="C64" s="1">
        <v>261.0481</v>
      </c>
      <c r="D64" s="1">
        <v>357.2594</v>
      </c>
      <c r="E64" s="1">
        <v>304.2947</v>
      </c>
      <c r="F64" s="1">
        <v>289.0162</v>
      </c>
      <c r="G64" s="1">
        <v>299.4161</v>
      </c>
      <c r="H64" s="1">
        <v>289.6896</v>
      </c>
      <c r="J64" s="1">
        <f t="shared" si="1"/>
        <v>0.03302574053</v>
      </c>
      <c r="K64" s="16" t="str">
        <f t="shared" si="2"/>
        <v>MERGULHO</v>
      </c>
      <c r="L64" s="1" t="str">
        <f t="shared" si="3"/>
        <v>3</v>
      </c>
      <c r="M64" s="1">
        <f t="shared" si="4"/>
        <v>0.0353533437</v>
      </c>
      <c r="N64" s="16" t="str">
        <f t="shared" si="5"/>
        <v>MERGULHO</v>
      </c>
      <c r="P64" s="1">
        <f t="shared" si="6"/>
        <v>-0.06452393159</v>
      </c>
      <c r="Q64" s="17" t="str">
        <f t="shared" si="7"/>
        <v>SUB-HORIZONTAL</v>
      </c>
      <c r="S64" s="1">
        <f t="shared" si="8"/>
        <v>-0.002327263545</v>
      </c>
      <c r="T64" s="17" t="str">
        <f t="shared" si="9"/>
        <v>SUB-HORIZONTAL</v>
      </c>
      <c r="V64" s="1">
        <f t="shared" si="10"/>
        <v>-0.02916227412</v>
      </c>
      <c r="W64" s="17" t="str">
        <f t="shared" si="11"/>
        <v>SUB-HORIZONTAL</v>
      </c>
      <c r="Y64" s="1">
        <f t="shared" si="12"/>
        <v>-0.05151959391</v>
      </c>
      <c r="Z64" s="17" t="str">
        <f t="shared" si="13"/>
        <v>SUB-HORIZONTAL</v>
      </c>
      <c r="AA64" s="1">
        <f t="shared" si="14"/>
        <v>0.1534420906</v>
      </c>
      <c r="AB64" s="15" t="str">
        <f t="shared" si="15"/>
        <v>SUB-VERTICAL</v>
      </c>
      <c r="AC64" s="1">
        <f t="shared" si="16"/>
        <v>-0.1606377048</v>
      </c>
      <c r="AD64" s="17" t="str">
        <f t="shared" si="17"/>
        <v>SUB-HORIZONTAL</v>
      </c>
      <c r="AE64" s="1">
        <f t="shared" si="18"/>
        <v>-0.0129989374</v>
      </c>
      <c r="AF64" s="17" t="str">
        <f t="shared" si="19"/>
        <v>SUB-HORIZONTAL</v>
      </c>
      <c r="AG64" s="1">
        <f t="shared" si="20"/>
        <v>0.1476002989</v>
      </c>
      <c r="AH64" s="15" t="str">
        <f t="shared" si="21"/>
        <v>SUB-VERTICAL</v>
      </c>
      <c r="AJ64" s="1">
        <f t="shared" si="22"/>
        <v>0.315046009</v>
      </c>
      <c r="AK64" s="15" t="str">
        <f t="shared" si="27"/>
        <v>SUB-VERTICAL</v>
      </c>
      <c r="AM64" s="1">
        <f t="shared" si="23"/>
        <v>-0.1664824694</v>
      </c>
      <c r="AN64" s="17" t="str">
        <f t="shared" si="24"/>
        <v>SUB-HORIZONTAL</v>
      </c>
      <c r="AP64" s="1">
        <f t="shared" si="25"/>
        <v>0.06219550089</v>
      </c>
      <c r="AQ64" s="16" t="str">
        <f t="shared" si="26"/>
        <v>MERGULHO</v>
      </c>
    </row>
    <row r="65" ht="15.75" customHeight="1">
      <c r="A65" s="1">
        <v>5579.5545</v>
      </c>
      <c r="B65" s="1">
        <v>292.2373</v>
      </c>
      <c r="C65" s="1">
        <v>257.3274</v>
      </c>
      <c r="D65" s="1">
        <v>334.9797</v>
      </c>
      <c r="E65" s="1">
        <v>282.8887</v>
      </c>
      <c r="F65" s="1">
        <v>268.4208</v>
      </c>
      <c r="G65" s="1">
        <v>280.3131</v>
      </c>
      <c r="H65" s="1">
        <v>269.2582</v>
      </c>
      <c r="J65" s="1">
        <f t="shared" si="1"/>
        <v>0.04023913646</v>
      </c>
      <c r="K65" s="16" t="str">
        <f t="shared" si="2"/>
        <v>MERGULHO</v>
      </c>
      <c r="L65" s="1" t="str">
        <f t="shared" si="3"/>
        <v>3</v>
      </c>
      <c r="M65" s="1">
        <f t="shared" si="4"/>
        <v>0.04335468908</v>
      </c>
      <c r="N65" s="16" t="str">
        <f t="shared" si="5"/>
        <v>MERGULHO</v>
      </c>
      <c r="P65" s="1">
        <f t="shared" si="6"/>
        <v>-0.0850358452</v>
      </c>
      <c r="Q65" s="17" t="str">
        <f t="shared" si="7"/>
        <v>SUB-HORIZONTAL</v>
      </c>
      <c r="S65" s="1">
        <f t="shared" si="8"/>
        <v>-0.00311487343</v>
      </c>
      <c r="T65" s="17" t="str">
        <f t="shared" si="9"/>
        <v>SUB-HORIZONTAL</v>
      </c>
      <c r="V65" s="1">
        <f t="shared" si="10"/>
        <v>-0.04166196322</v>
      </c>
      <c r="W65" s="17" t="str">
        <f t="shared" si="11"/>
        <v>SUB-HORIZONTAL</v>
      </c>
      <c r="Y65" s="1">
        <f t="shared" si="12"/>
        <v>-0.05250366439</v>
      </c>
      <c r="Z65" s="17" t="str">
        <f t="shared" si="13"/>
        <v>SUB-HORIZONTAL</v>
      </c>
      <c r="AA65" s="1">
        <f t="shared" si="14"/>
        <v>0.09473972538</v>
      </c>
      <c r="AB65" s="16" t="str">
        <f t="shared" si="15"/>
        <v>MERGULHO</v>
      </c>
      <c r="AC65" s="1">
        <f t="shared" si="16"/>
        <v>-0.1692176463</v>
      </c>
      <c r="AD65" s="17" t="str">
        <f t="shared" si="17"/>
        <v>SUB-HORIZONTAL</v>
      </c>
      <c r="AE65" s="1">
        <f t="shared" si="18"/>
        <v>-0.03251404142</v>
      </c>
      <c r="AF65" s="17" t="str">
        <f t="shared" si="19"/>
        <v>SUB-HORIZONTAL</v>
      </c>
      <c r="AG65" s="1">
        <f t="shared" si="20"/>
        <v>0.1366097939</v>
      </c>
      <c r="AH65" s="15" t="str">
        <f t="shared" si="21"/>
        <v>SUB-VERTICAL</v>
      </c>
      <c r="AJ65" s="1">
        <f t="shared" si="22"/>
        <v>0.2644856191</v>
      </c>
      <c r="AK65" s="15" t="str">
        <f t="shared" si="27"/>
        <v>SUB-VERTICAL</v>
      </c>
      <c r="AM65" s="1">
        <f t="shared" si="23"/>
        <v>-0.1273027441</v>
      </c>
      <c r="AN65" s="17" t="str">
        <f t="shared" si="24"/>
        <v>SUB-HORIZONTAL</v>
      </c>
      <c r="AP65" s="1">
        <f t="shared" si="25"/>
        <v>0.08191826068</v>
      </c>
      <c r="AQ65" s="16" t="str">
        <f t="shared" si="26"/>
        <v>MERGULHO</v>
      </c>
    </row>
    <row r="66" ht="15.75" customHeight="1">
      <c r="A66" s="1">
        <v>5579.6307</v>
      </c>
      <c r="B66" s="1">
        <v>262.4262</v>
      </c>
      <c r="C66" s="1">
        <v>227.7157</v>
      </c>
      <c r="D66" s="1">
        <v>299.5516</v>
      </c>
      <c r="E66" s="1">
        <v>259.5175</v>
      </c>
      <c r="F66" s="1">
        <v>247.0827</v>
      </c>
      <c r="G66" s="1">
        <v>259.1052</v>
      </c>
      <c r="H66" s="1">
        <v>246.662</v>
      </c>
      <c r="J66" s="1">
        <f t="shared" si="1"/>
        <v>0.04922014546</v>
      </c>
      <c r="K66" s="16" t="str">
        <f t="shared" si="2"/>
        <v>MERGULHO</v>
      </c>
      <c r="L66" s="1" t="str">
        <f t="shared" si="3"/>
        <v>3</v>
      </c>
      <c r="M66" s="1">
        <f t="shared" si="4"/>
        <v>0.04751552718</v>
      </c>
      <c r="N66" s="16" t="str">
        <f t="shared" si="5"/>
        <v>MERGULHO</v>
      </c>
      <c r="P66" s="1">
        <f t="shared" si="6"/>
        <v>-0.06025591318</v>
      </c>
      <c r="Q66" s="17" t="str">
        <f t="shared" si="7"/>
        <v>SUB-HORIZONTAL</v>
      </c>
      <c r="S66" s="1">
        <f t="shared" si="8"/>
        <v>0.001704120177</v>
      </c>
      <c r="T66" s="16" t="str">
        <f t="shared" si="9"/>
        <v>MERGULHO</v>
      </c>
      <c r="V66" s="1">
        <f t="shared" si="10"/>
        <v>-0.01273582888</v>
      </c>
      <c r="W66" s="17" t="str">
        <f t="shared" si="11"/>
        <v>SUB-HORIZONTAL</v>
      </c>
      <c r="Y66" s="1">
        <f t="shared" si="12"/>
        <v>-0.04910597189</v>
      </c>
      <c r="Z66" s="17" t="str">
        <f t="shared" si="13"/>
        <v>SUB-HORIZONTAL</v>
      </c>
      <c r="AA66" s="1">
        <f t="shared" si="14"/>
        <v>0.1308193209</v>
      </c>
      <c r="AB66" s="15" t="str">
        <f t="shared" si="15"/>
        <v>SUB-VERTICAL</v>
      </c>
      <c r="AC66" s="1">
        <f t="shared" si="16"/>
        <v>-0.1435856119</v>
      </c>
      <c r="AD66" s="17" t="str">
        <f t="shared" si="17"/>
        <v>SUB-HORIZONTAL</v>
      </c>
      <c r="AE66" s="1">
        <f t="shared" si="18"/>
        <v>-0.01114581963</v>
      </c>
      <c r="AF66" s="17" t="str">
        <f t="shared" si="19"/>
        <v>SUB-HORIZONTAL</v>
      </c>
      <c r="AG66" s="1">
        <f t="shared" si="20"/>
        <v>0.132413335</v>
      </c>
      <c r="AH66" s="15" t="str">
        <f t="shared" si="21"/>
        <v>SUB-VERTICAL</v>
      </c>
      <c r="AJ66" s="1">
        <f t="shared" si="22"/>
        <v>0.2750484667</v>
      </c>
      <c r="AK66" s="15" t="str">
        <f t="shared" si="27"/>
        <v>SUB-VERTICAL</v>
      </c>
      <c r="AM66" s="1">
        <f t="shared" si="23"/>
        <v>-0.1419909898</v>
      </c>
      <c r="AN66" s="17" t="str">
        <f t="shared" si="24"/>
        <v>SUB-HORIZONTAL</v>
      </c>
      <c r="AP66" s="1">
        <f t="shared" si="25"/>
        <v>0.06196082846</v>
      </c>
      <c r="AQ66" s="16" t="str">
        <f t="shared" si="26"/>
        <v>MERGULHO</v>
      </c>
    </row>
    <row r="67" ht="15.75" customHeight="1">
      <c r="A67" s="1">
        <v>5579.7069</v>
      </c>
      <c r="B67" s="1">
        <v>244.8144</v>
      </c>
      <c r="C67" s="1">
        <v>222.5092</v>
      </c>
      <c r="D67" s="1">
        <v>284.0475</v>
      </c>
      <c r="E67" s="1">
        <v>247.5678</v>
      </c>
      <c r="F67" s="1">
        <v>236.4057</v>
      </c>
      <c r="G67" s="1">
        <v>250.0391</v>
      </c>
      <c r="H67" s="1">
        <v>227.0841</v>
      </c>
      <c r="J67" s="1">
        <f t="shared" si="1"/>
        <v>0.09633408355</v>
      </c>
      <c r="K67" s="16" t="str">
        <f t="shared" si="2"/>
        <v>MERGULHO</v>
      </c>
      <c r="L67" s="1" t="str">
        <f t="shared" si="3"/>
        <v>3</v>
      </c>
      <c r="M67" s="1">
        <f t="shared" si="4"/>
        <v>0.05607525299</v>
      </c>
      <c r="N67" s="16" t="str">
        <f t="shared" si="5"/>
        <v>MERGULHO</v>
      </c>
      <c r="P67" s="1">
        <f t="shared" si="6"/>
        <v>-0.03495275451</v>
      </c>
      <c r="Q67" s="17" t="str">
        <f t="shared" si="7"/>
        <v>SUB-HORIZONTAL</v>
      </c>
      <c r="S67" s="1">
        <f t="shared" si="8"/>
        <v>0.04023167624</v>
      </c>
      <c r="T67" s="16" t="str">
        <f t="shared" si="9"/>
        <v>MERGULHO</v>
      </c>
      <c r="V67" s="1">
        <f t="shared" si="10"/>
        <v>0.02111732555</v>
      </c>
      <c r="W67" s="16" t="str">
        <f t="shared" si="11"/>
        <v>MERGULHO</v>
      </c>
      <c r="Y67" s="1">
        <f t="shared" si="12"/>
        <v>-0.04613917858</v>
      </c>
      <c r="Z67" s="17" t="str">
        <f t="shared" si="13"/>
        <v>SUB-HORIZONTAL</v>
      </c>
      <c r="AA67" s="1">
        <f t="shared" si="14"/>
        <v>0.1067666802</v>
      </c>
      <c r="AB67" s="15" t="str">
        <f t="shared" si="15"/>
        <v>SUB-VERTICAL</v>
      </c>
      <c r="AC67" s="1">
        <f t="shared" si="16"/>
        <v>-0.1375652348</v>
      </c>
      <c r="AD67" s="17" t="str">
        <f t="shared" si="17"/>
        <v>SUB-HORIZONTAL</v>
      </c>
      <c r="AE67" s="1">
        <f t="shared" si="18"/>
        <v>0.01118416974</v>
      </c>
      <c r="AF67" s="16" t="str">
        <f t="shared" si="19"/>
        <v>MERGULHO</v>
      </c>
      <c r="AG67" s="1">
        <f t="shared" si="20"/>
        <v>0.1487779807</v>
      </c>
      <c r="AH67" s="15" t="str">
        <f t="shared" si="21"/>
        <v>SUB-VERTICAL</v>
      </c>
      <c r="AJ67" s="1">
        <f t="shared" si="22"/>
        <v>0.2447800521</v>
      </c>
      <c r="AK67" s="15" t="str">
        <f t="shared" si="27"/>
        <v>SUB-VERTICAL</v>
      </c>
      <c r="AM67" s="1">
        <f t="shared" si="23"/>
        <v>-0.09556825492</v>
      </c>
      <c r="AN67" s="17" t="str">
        <f t="shared" si="24"/>
        <v>SUB-HORIZONTAL</v>
      </c>
      <c r="AP67" s="1">
        <f t="shared" si="25"/>
        <v>0.07519764519</v>
      </c>
      <c r="AQ67" s="16" t="str">
        <f t="shared" si="26"/>
        <v>MERGULHO</v>
      </c>
    </row>
    <row r="68" ht="15.75" customHeight="1">
      <c r="A68" s="1">
        <v>5579.7831</v>
      </c>
      <c r="B68" s="1">
        <v>256.795</v>
      </c>
      <c r="C68" s="1">
        <v>261.0797</v>
      </c>
      <c r="D68" s="1">
        <v>322.7029</v>
      </c>
      <c r="E68" s="1">
        <v>285.3151</v>
      </c>
      <c r="F68" s="1">
        <v>269.6091</v>
      </c>
      <c r="G68" s="1">
        <v>284.8376</v>
      </c>
      <c r="H68" s="1">
        <v>227.2241</v>
      </c>
      <c r="J68" s="1">
        <f t="shared" si="1"/>
        <v>0.2264635987</v>
      </c>
      <c r="K68" s="15" t="str">
        <f t="shared" si="2"/>
        <v>SUB-VERTICAL</v>
      </c>
      <c r="L68" s="1" t="str">
        <f t="shared" si="3"/>
        <v>1</v>
      </c>
      <c r="M68" s="1">
        <f t="shared" si="4"/>
        <v>0.05495297329</v>
      </c>
      <c r="N68" s="16" t="str">
        <f t="shared" si="5"/>
        <v>MERGULHO</v>
      </c>
      <c r="P68" s="1">
        <f t="shared" si="6"/>
        <v>0.04869984218</v>
      </c>
      <c r="Q68" s="16" t="str">
        <f t="shared" si="7"/>
        <v>MERGULHO</v>
      </c>
      <c r="S68" s="1">
        <f t="shared" si="8"/>
        <v>0.1712449284</v>
      </c>
      <c r="T68" s="15" t="str">
        <f t="shared" si="9"/>
        <v>SUB-VERTICAL</v>
      </c>
      <c r="V68" s="1">
        <f t="shared" si="10"/>
        <v>0.1036874841</v>
      </c>
      <c r="W68" s="15" t="str">
        <f t="shared" si="11"/>
        <v>SUB-VERTICAL</v>
      </c>
      <c r="Y68" s="1">
        <f t="shared" si="12"/>
        <v>-0.05662861518</v>
      </c>
      <c r="Z68" s="17" t="str">
        <f t="shared" si="13"/>
        <v>SUB-HORIZONTAL</v>
      </c>
      <c r="AA68" s="1">
        <f t="shared" si="14"/>
        <v>0.08879760679</v>
      </c>
      <c r="AB68" s="16" t="str">
        <f t="shared" si="15"/>
        <v>MERGULHO</v>
      </c>
      <c r="AC68" s="1">
        <f t="shared" si="16"/>
        <v>-0.1232157141</v>
      </c>
      <c r="AD68" s="17" t="str">
        <f t="shared" si="17"/>
        <v>SUB-HORIZONTAL</v>
      </c>
      <c r="AE68" s="1">
        <f t="shared" si="18"/>
        <v>0.1053647604</v>
      </c>
      <c r="AF68" s="15" t="str">
        <f t="shared" si="19"/>
        <v>SUB-VERTICAL</v>
      </c>
      <c r="AG68" s="1">
        <f t="shared" si="20"/>
        <v>0.2289511126</v>
      </c>
      <c r="AH68" s="15" t="str">
        <f t="shared" si="21"/>
        <v>SUB-VERTICAL</v>
      </c>
      <c r="AJ68" s="1">
        <f t="shared" si="22"/>
        <v>0.2123030631</v>
      </c>
      <c r="AK68" s="15" t="str">
        <f t="shared" si="27"/>
        <v>SUB-VERTICAL</v>
      </c>
      <c r="AM68" s="1">
        <f t="shared" si="23"/>
        <v>0.01654781227</v>
      </c>
      <c r="AN68" s="16" t="str">
        <f t="shared" si="24"/>
        <v>MERGULHO</v>
      </c>
      <c r="AP68" s="1">
        <f t="shared" si="25"/>
        <v>0.1224176575</v>
      </c>
      <c r="AQ68" s="15" t="str">
        <f t="shared" si="26"/>
        <v>SUB-VERTICAL</v>
      </c>
    </row>
    <row r="69" ht="15.75" customHeight="1">
      <c r="A69" s="1">
        <v>5579.8593</v>
      </c>
      <c r="B69" s="1">
        <v>238.6445</v>
      </c>
      <c r="C69" s="1">
        <v>276.9934</v>
      </c>
      <c r="D69" s="1">
        <v>296.2648</v>
      </c>
      <c r="E69" s="1">
        <v>254.0625</v>
      </c>
      <c r="F69" s="1">
        <v>241.5083</v>
      </c>
      <c r="G69" s="1">
        <v>253.3114</v>
      </c>
      <c r="H69" s="1">
        <v>205.1998</v>
      </c>
      <c r="J69" s="1">
        <f t="shared" si="1"/>
        <v>0.2110250277</v>
      </c>
      <c r="K69" s="15" t="str">
        <f t="shared" si="2"/>
        <v>SUB-VERTICAL</v>
      </c>
      <c r="L69" s="1" t="str">
        <f t="shared" si="3"/>
        <v>1</v>
      </c>
      <c r="M69" s="1">
        <f t="shared" si="4"/>
        <v>0.04772024763</v>
      </c>
      <c r="N69" s="16" t="str">
        <f t="shared" si="5"/>
        <v>MERGULHO</v>
      </c>
      <c r="P69" s="1">
        <f t="shared" si="6"/>
        <v>0.01192891487</v>
      </c>
      <c r="Q69" s="16" t="str">
        <f t="shared" si="7"/>
        <v>MERGULHO</v>
      </c>
      <c r="S69" s="1">
        <f t="shared" si="8"/>
        <v>0.1630999434</v>
      </c>
      <c r="T69" s="15" t="str">
        <f t="shared" si="9"/>
        <v>SUB-VERTICAL</v>
      </c>
      <c r="V69" s="1">
        <f t="shared" si="10"/>
        <v>0.05965340643</v>
      </c>
      <c r="W69" s="16" t="str">
        <f t="shared" si="11"/>
        <v>MERGULHO</v>
      </c>
      <c r="Y69" s="1">
        <f t="shared" si="12"/>
        <v>-0.05068188148</v>
      </c>
      <c r="Z69" s="17" t="str">
        <f t="shared" si="13"/>
        <v>SUB-HORIZONTAL</v>
      </c>
      <c r="AA69" s="1">
        <f t="shared" si="14"/>
        <v>-0.0864402683</v>
      </c>
      <c r="AB69" s="17" t="str">
        <f t="shared" si="15"/>
        <v>SUB-HORIZONTAL</v>
      </c>
      <c r="AC69" s="1">
        <f t="shared" si="16"/>
        <v>-0.1538246053</v>
      </c>
      <c r="AD69" s="17" t="str">
        <f t="shared" si="17"/>
        <v>SUB-HORIZONTAL</v>
      </c>
      <c r="AE69" s="1">
        <f t="shared" si="18"/>
        <v>0.06261552739</v>
      </c>
      <c r="AF69" s="16" t="str">
        <f t="shared" si="19"/>
        <v>MERGULHO</v>
      </c>
      <c r="AG69" s="1">
        <f t="shared" si="20"/>
        <v>0.2167004299</v>
      </c>
      <c r="AH69" s="15" t="str">
        <f t="shared" si="21"/>
        <v>SUB-VERTICAL</v>
      </c>
      <c r="AJ69" s="1">
        <f t="shared" si="22"/>
        <v>0.06727264877</v>
      </c>
      <c r="AK69" s="16" t="str">
        <f t="shared" si="27"/>
        <v>MERGULHO</v>
      </c>
      <c r="AM69" s="1">
        <f t="shared" si="23"/>
        <v>0.1491566036</v>
      </c>
      <c r="AN69" s="15" t="str">
        <f t="shared" si="24"/>
        <v>SUB-VERTICAL</v>
      </c>
      <c r="AP69" s="1">
        <f t="shared" si="25"/>
        <v>0.1511343294</v>
      </c>
      <c r="AQ69" s="15" t="str">
        <f t="shared" si="26"/>
        <v>SUB-VERTICAL</v>
      </c>
    </row>
    <row r="70" ht="15.75" customHeight="1">
      <c r="A70" s="1">
        <v>5579.9355</v>
      </c>
      <c r="B70" s="1">
        <v>193.3675</v>
      </c>
      <c r="C70" s="1">
        <v>223.2444</v>
      </c>
      <c r="D70" s="1">
        <v>245.1106</v>
      </c>
      <c r="E70" s="1">
        <v>211.3651</v>
      </c>
      <c r="F70" s="1">
        <v>203.2906</v>
      </c>
      <c r="G70" s="1">
        <v>211.3729</v>
      </c>
      <c r="H70" s="1">
        <v>180.7644</v>
      </c>
      <c r="J70" s="1">
        <f t="shared" si="1"/>
        <v>0.1565888888</v>
      </c>
      <c r="K70" s="15" t="str">
        <f t="shared" si="2"/>
        <v>SUB-VERTICAL</v>
      </c>
      <c r="L70" s="1" t="str">
        <f t="shared" si="3"/>
        <v>1</v>
      </c>
      <c r="M70" s="1">
        <f t="shared" si="4"/>
        <v>0.03898985902</v>
      </c>
      <c r="N70" s="16" t="str">
        <f t="shared" si="5"/>
        <v>MERGULHO</v>
      </c>
      <c r="P70" s="1">
        <f t="shared" si="6"/>
        <v>0.05004918133</v>
      </c>
      <c r="Q70" s="16" t="str">
        <f t="shared" si="7"/>
        <v>MERGULHO</v>
      </c>
      <c r="S70" s="1">
        <f t="shared" si="8"/>
        <v>0.1175094612</v>
      </c>
      <c r="T70" s="15" t="str">
        <f t="shared" si="9"/>
        <v>SUB-VERTICAL</v>
      </c>
      <c r="V70" s="1">
        <f t="shared" si="10"/>
        <v>0.0890607565</v>
      </c>
      <c r="W70" s="16" t="str">
        <f t="shared" si="11"/>
        <v>MERGULHO</v>
      </c>
      <c r="Y70" s="1">
        <f t="shared" si="12"/>
        <v>-0.03895294972</v>
      </c>
      <c r="Z70" s="17" t="str">
        <f t="shared" si="13"/>
        <v>SUB-HORIZONTAL</v>
      </c>
      <c r="AA70" s="1">
        <f t="shared" si="14"/>
        <v>-0.05468697784</v>
      </c>
      <c r="AB70" s="17" t="str">
        <f t="shared" si="15"/>
        <v>SUB-HORIZONTAL</v>
      </c>
      <c r="AC70" s="1">
        <f t="shared" si="16"/>
        <v>-0.148258015</v>
      </c>
      <c r="AD70" s="17" t="str">
        <f t="shared" si="17"/>
        <v>SUB-HORIZONTAL</v>
      </c>
      <c r="AE70" s="1">
        <f t="shared" si="18"/>
        <v>0.08902381765</v>
      </c>
      <c r="AF70" s="16" t="str">
        <f t="shared" si="19"/>
        <v>MERGULHO</v>
      </c>
      <c r="AG70" s="1">
        <f t="shared" si="20"/>
        <v>0.2376728952</v>
      </c>
      <c r="AH70" s="15" t="str">
        <f t="shared" si="21"/>
        <v>SUB-VERTICAL</v>
      </c>
      <c r="AJ70" s="1">
        <f t="shared" si="22"/>
        <v>0.09347640095</v>
      </c>
      <c r="AK70" s="16" t="str">
        <f t="shared" si="27"/>
        <v>MERGULHO</v>
      </c>
      <c r="AM70" s="1">
        <f t="shared" si="23"/>
        <v>0.1437982184</v>
      </c>
      <c r="AN70" s="15" t="str">
        <f t="shared" si="24"/>
        <v>SUB-VERTICAL</v>
      </c>
      <c r="AP70" s="1">
        <f t="shared" si="25"/>
        <v>0.06741075465</v>
      </c>
      <c r="AQ70" s="16" t="str">
        <f t="shared" si="26"/>
        <v>MERGULHO</v>
      </c>
    </row>
    <row r="71" ht="15.75" customHeight="1">
      <c r="A71" s="1">
        <v>5580.0117</v>
      </c>
      <c r="B71" s="1">
        <v>153.3614</v>
      </c>
      <c r="C71" s="1">
        <v>168.983</v>
      </c>
      <c r="D71" s="1">
        <v>199.7323</v>
      </c>
      <c r="E71" s="1">
        <v>183.4217</v>
      </c>
      <c r="F71" s="1">
        <v>177.531</v>
      </c>
      <c r="G71" s="1">
        <v>183.7346</v>
      </c>
      <c r="H71" s="1">
        <v>163.606</v>
      </c>
      <c r="J71" s="1">
        <f t="shared" si="1"/>
        <v>0.1160963276</v>
      </c>
      <c r="K71" s="15" t="str">
        <f t="shared" si="2"/>
        <v>SUB-VERTICAL</v>
      </c>
      <c r="L71" s="1" t="str">
        <f t="shared" si="3"/>
        <v>1</v>
      </c>
      <c r="M71" s="1">
        <f t="shared" si="4"/>
        <v>0.03434877186</v>
      </c>
      <c r="N71" s="16" t="str">
        <f t="shared" si="5"/>
        <v>MERGULHO</v>
      </c>
      <c r="P71" s="1">
        <f t="shared" si="6"/>
        <v>0.1464786508</v>
      </c>
      <c r="Q71" s="15" t="str">
        <f t="shared" si="7"/>
        <v>SUB-VERTICAL</v>
      </c>
      <c r="S71" s="1">
        <f t="shared" si="8"/>
        <v>0.08170685435</v>
      </c>
      <c r="T71" s="16" t="str">
        <f t="shared" si="9"/>
        <v>MERGULHO</v>
      </c>
      <c r="V71" s="1">
        <f t="shared" si="10"/>
        <v>0.1809410239</v>
      </c>
      <c r="W71" s="15" t="str">
        <f t="shared" si="11"/>
        <v>SUB-VERTICAL</v>
      </c>
      <c r="Y71" s="1">
        <f t="shared" si="12"/>
        <v>-0.03264408115</v>
      </c>
      <c r="Z71" s="17" t="str">
        <f t="shared" si="13"/>
        <v>SUB-HORIZONTAL</v>
      </c>
      <c r="AA71" s="1">
        <f t="shared" si="14"/>
        <v>0.08201272227</v>
      </c>
      <c r="AB71" s="16" t="str">
        <f t="shared" si="15"/>
        <v>MERGULHO</v>
      </c>
      <c r="AC71" s="1">
        <f t="shared" si="16"/>
        <v>-0.08521585947</v>
      </c>
      <c r="AD71" s="17" t="str">
        <f t="shared" si="17"/>
        <v>SUB-HORIZONTAL</v>
      </c>
      <c r="AE71" s="1">
        <f t="shared" si="18"/>
        <v>0.1792296766</v>
      </c>
      <c r="AF71" s="15" t="str">
        <f t="shared" si="19"/>
        <v>SUB-VERTICAL</v>
      </c>
      <c r="AG71" s="1">
        <f t="shared" si="20"/>
        <v>0.2649496446</v>
      </c>
      <c r="AH71" s="15" t="str">
        <f t="shared" si="21"/>
        <v>SUB-VERTICAL</v>
      </c>
      <c r="AJ71" s="1">
        <f t="shared" si="22"/>
        <v>0.1673746085</v>
      </c>
      <c r="AK71" s="15" t="str">
        <f t="shared" si="27"/>
        <v>SUB-VERTICAL</v>
      </c>
      <c r="AM71" s="1">
        <f t="shared" si="23"/>
        <v>0.09703892417</v>
      </c>
      <c r="AN71" s="16" t="str">
        <f t="shared" si="24"/>
        <v>MERGULHO</v>
      </c>
      <c r="AP71" s="1">
        <f t="shared" si="25"/>
        <v>-0.06467513747</v>
      </c>
      <c r="AQ71" s="17" t="str">
        <f t="shared" si="26"/>
        <v>SUB-HORIZONTAL</v>
      </c>
    </row>
    <row r="72" ht="15.75" customHeight="1">
      <c r="A72" s="1">
        <v>5580.0879</v>
      </c>
      <c r="B72" s="1">
        <v>133.358</v>
      </c>
      <c r="C72" s="1">
        <v>149.8186</v>
      </c>
      <c r="D72" s="1">
        <v>178.2238</v>
      </c>
      <c r="E72" s="1">
        <v>166.8473</v>
      </c>
      <c r="F72" s="1">
        <v>161.895</v>
      </c>
      <c r="G72" s="1">
        <v>168.6253</v>
      </c>
      <c r="H72" s="1">
        <v>153.2523</v>
      </c>
      <c r="J72" s="1">
        <f t="shared" si="1"/>
        <v>0.09562991262</v>
      </c>
      <c r="K72" s="16" t="str">
        <f t="shared" si="2"/>
        <v>MERGULHO</v>
      </c>
      <c r="L72" s="1" t="str">
        <f t="shared" si="3"/>
        <v>3</v>
      </c>
      <c r="M72" s="1">
        <f t="shared" si="4"/>
        <v>0.04073393231</v>
      </c>
      <c r="N72" s="16" t="str">
        <f t="shared" si="5"/>
        <v>MERGULHO</v>
      </c>
      <c r="P72" s="1">
        <f t="shared" si="6"/>
        <v>0.194214683</v>
      </c>
      <c r="Q72" s="15" t="str">
        <f t="shared" si="7"/>
        <v>SUB-VERTICAL</v>
      </c>
      <c r="S72" s="1">
        <f t="shared" si="8"/>
        <v>0.05486927473</v>
      </c>
      <c r="T72" s="16" t="str">
        <f t="shared" si="9"/>
        <v>MERGULHO</v>
      </c>
      <c r="V72" s="1">
        <f t="shared" si="10"/>
        <v>0.2351804991</v>
      </c>
      <c r="W72" s="15" t="str">
        <f t="shared" si="11"/>
        <v>SUB-VERTICAL</v>
      </c>
      <c r="Y72" s="1">
        <f t="shared" si="12"/>
        <v>-0.03013218574</v>
      </c>
      <c r="Z72" s="17" t="str">
        <f t="shared" si="13"/>
        <v>SUB-HORIZONTAL</v>
      </c>
      <c r="AA72" s="1">
        <f t="shared" si="14"/>
        <v>0.1077057863</v>
      </c>
      <c r="AB72" s="15" t="str">
        <f t="shared" si="15"/>
        <v>SUB-VERTICAL</v>
      </c>
      <c r="AC72" s="1">
        <f t="shared" si="16"/>
        <v>-0.0659729995</v>
      </c>
      <c r="AD72" s="17" t="str">
        <f t="shared" si="17"/>
        <v>SUB-HORIZONTAL</v>
      </c>
      <c r="AE72" s="1">
        <f t="shared" si="18"/>
        <v>0.2245106471</v>
      </c>
      <c r="AF72" s="15" t="str">
        <f t="shared" si="19"/>
        <v>SUB-VERTICAL</v>
      </c>
      <c r="AG72" s="1">
        <f t="shared" si="20"/>
        <v>0.2910201295</v>
      </c>
      <c r="AH72" s="15" t="str">
        <f t="shared" si="21"/>
        <v>SUB-VERTICAL</v>
      </c>
      <c r="AJ72" s="1">
        <f t="shared" si="22"/>
        <v>0.1738329637</v>
      </c>
      <c r="AK72" s="15" t="str">
        <f t="shared" si="27"/>
        <v>SUB-VERTICAL</v>
      </c>
      <c r="AM72" s="1">
        <f t="shared" si="23"/>
        <v>0.1164536908</v>
      </c>
      <c r="AN72" s="15" t="str">
        <f t="shared" si="24"/>
        <v>SUB-VERTICAL</v>
      </c>
      <c r="AP72" s="1">
        <f t="shared" si="25"/>
        <v>-0.1391603862</v>
      </c>
      <c r="AQ72" s="17" t="str">
        <f t="shared" si="26"/>
        <v>SUB-HORIZONTAL</v>
      </c>
    </row>
    <row r="73" ht="15.75" customHeight="1">
      <c r="A73" s="1">
        <v>5580.1641</v>
      </c>
      <c r="B73" s="1">
        <v>130.7809</v>
      </c>
      <c r="C73" s="1">
        <v>145.8206</v>
      </c>
      <c r="D73" s="1">
        <v>170.9018</v>
      </c>
      <c r="E73" s="1">
        <v>162.7993</v>
      </c>
      <c r="F73" s="1">
        <v>158.0223</v>
      </c>
      <c r="G73" s="1">
        <v>164.267</v>
      </c>
      <c r="H73" s="1">
        <v>150.4657</v>
      </c>
      <c r="J73" s="1">
        <f t="shared" si="1"/>
        <v>0.0877861653</v>
      </c>
      <c r="K73" s="16" t="str">
        <f t="shared" si="2"/>
        <v>MERGULHO</v>
      </c>
      <c r="L73" s="1" t="str">
        <f t="shared" si="3"/>
        <v>3</v>
      </c>
      <c r="M73" s="1">
        <f t="shared" si="4"/>
        <v>0.03875941622</v>
      </c>
      <c r="N73" s="16" t="str">
        <f t="shared" si="5"/>
        <v>MERGULHO</v>
      </c>
      <c r="P73" s="1">
        <f t="shared" si="6"/>
        <v>0.1894951387</v>
      </c>
      <c r="Q73" s="15" t="str">
        <f t="shared" si="7"/>
        <v>SUB-VERTICAL</v>
      </c>
      <c r="S73" s="1">
        <f t="shared" si="8"/>
        <v>0.04900591356</v>
      </c>
      <c r="T73" s="16" t="str">
        <f t="shared" si="9"/>
        <v>MERGULHO</v>
      </c>
      <c r="V73" s="1">
        <f t="shared" si="10"/>
        <v>0.2284637211</v>
      </c>
      <c r="W73" s="15" t="str">
        <f t="shared" si="11"/>
        <v>SUB-VERTICAL</v>
      </c>
      <c r="Y73" s="1">
        <f t="shared" si="12"/>
        <v>-0.02978309216</v>
      </c>
      <c r="Z73" s="17" t="str">
        <f t="shared" si="13"/>
        <v>SUB-HORIZONTAL</v>
      </c>
      <c r="AA73" s="1">
        <f t="shared" si="14"/>
        <v>0.1101967352</v>
      </c>
      <c r="AB73" s="15" t="str">
        <f t="shared" si="15"/>
        <v>SUB-VERTICAL</v>
      </c>
      <c r="AC73" s="1">
        <f t="shared" si="16"/>
        <v>-0.04857574328</v>
      </c>
      <c r="AD73" s="17" t="str">
        <f t="shared" si="17"/>
        <v>SUB-HORIZONTAL</v>
      </c>
      <c r="AE73" s="1">
        <f t="shared" si="18"/>
        <v>0.219432625</v>
      </c>
      <c r="AF73" s="15" t="str">
        <f t="shared" si="19"/>
        <v>SUB-VERTICAL</v>
      </c>
      <c r="AG73" s="1">
        <f t="shared" si="20"/>
        <v>0.2683645752</v>
      </c>
      <c r="AH73" s="15" t="str">
        <f t="shared" si="21"/>
        <v>SUB-VERTICAL</v>
      </c>
      <c r="AJ73" s="1">
        <f t="shared" si="22"/>
        <v>0.1588786542</v>
      </c>
      <c r="AK73" s="15" t="str">
        <f t="shared" si="27"/>
        <v>SUB-VERTICAL</v>
      </c>
      <c r="AM73" s="1">
        <f t="shared" si="23"/>
        <v>0.1089074456</v>
      </c>
      <c r="AN73" s="15" t="str">
        <f t="shared" si="24"/>
        <v>SUB-VERTICAL</v>
      </c>
      <c r="AP73" s="1">
        <f t="shared" si="25"/>
        <v>-0.1403266285</v>
      </c>
      <c r="AQ73" s="17" t="str">
        <f t="shared" si="26"/>
        <v>SUB-HORIZONTAL</v>
      </c>
    </row>
    <row r="74" ht="15.75" customHeight="1">
      <c r="A74" s="1">
        <v>5580.2403</v>
      </c>
      <c r="B74" s="1">
        <v>138.261</v>
      </c>
      <c r="C74" s="1">
        <v>141.1817</v>
      </c>
      <c r="D74" s="1">
        <v>165.5588</v>
      </c>
      <c r="E74" s="1">
        <v>158.1128</v>
      </c>
      <c r="F74" s="1">
        <v>153.5286</v>
      </c>
      <c r="G74" s="1">
        <v>158.7037</v>
      </c>
      <c r="H74" s="1">
        <v>149.7504</v>
      </c>
      <c r="J74" s="1">
        <f t="shared" si="1"/>
        <v>0.05807719265</v>
      </c>
      <c r="K74" s="16" t="str">
        <f t="shared" si="2"/>
        <v>MERGULHO</v>
      </c>
      <c r="L74" s="1" t="str">
        <f t="shared" si="3"/>
        <v>3</v>
      </c>
      <c r="M74" s="1">
        <f t="shared" si="4"/>
        <v>0.03315359099</v>
      </c>
      <c r="N74" s="16" t="str">
        <f t="shared" si="5"/>
        <v>MERGULHO</v>
      </c>
      <c r="P74" s="1">
        <f t="shared" si="6"/>
        <v>0.1047915542</v>
      </c>
      <c r="Q74" s="15" t="str">
        <f t="shared" si="7"/>
        <v>SUB-VERTICAL</v>
      </c>
      <c r="S74" s="1">
        <f t="shared" si="8"/>
        <v>0.02491760536</v>
      </c>
      <c r="T74" s="16" t="str">
        <f t="shared" si="9"/>
        <v>MERGULHO</v>
      </c>
      <c r="V74" s="1">
        <f t="shared" si="10"/>
        <v>0.1380050194</v>
      </c>
      <c r="W74" s="15" t="str">
        <f t="shared" si="11"/>
        <v>SUB-VERTICAL</v>
      </c>
      <c r="Y74" s="1">
        <f t="shared" si="12"/>
        <v>-0.02942289468</v>
      </c>
      <c r="Z74" s="17" t="str">
        <f t="shared" si="13"/>
        <v>SUB-HORIZONTAL</v>
      </c>
      <c r="AA74" s="1">
        <f t="shared" si="14"/>
        <v>0.113321537</v>
      </c>
      <c r="AB74" s="15" t="str">
        <f t="shared" si="15"/>
        <v>SUB-VERTICAL</v>
      </c>
      <c r="AC74" s="1">
        <f t="shared" si="16"/>
        <v>-0.04602177683</v>
      </c>
      <c r="AD74" s="17" t="str">
        <f t="shared" si="17"/>
        <v>SUB-HORIZONTAL</v>
      </c>
      <c r="AE74" s="1">
        <f t="shared" si="18"/>
        <v>0.134266148</v>
      </c>
      <c r="AF74" s="15" t="str">
        <f t="shared" si="19"/>
        <v>SUB-VERTICAL</v>
      </c>
      <c r="AG74" s="1">
        <f t="shared" si="20"/>
        <v>0.1804270572</v>
      </c>
      <c r="AH74" s="15" t="str">
        <f t="shared" si="21"/>
        <v>SUB-VERTICAL</v>
      </c>
      <c r="AJ74" s="1">
        <f t="shared" si="22"/>
        <v>0.1594471278</v>
      </c>
      <c r="AK74" s="15" t="str">
        <f t="shared" si="27"/>
        <v>SUB-VERTICAL</v>
      </c>
      <c r="AM74" s="1">
        <f t="shared" si="23"/>
        <v>0.02090489066</v>
      </c>
      <c r="AN74" s="16" t="str">
        <f t="shared" si="24"/>
        <v>MERGULHO</v>
      </c>
      <c r="AP74" s="1">
        <f t="shared" si="25"/>
        <v>-0.07984790156</v>
      </c>
      <c r="AQ74" s="17" t="str">
        <f t="shared" si="26"/>
        <v>SUB-HORIZONTAL</v>
      </c>
    </row>
    <row r="75" ht="15.75" customHeight="1">
      <c r="A75" s="1">
        <v>5580.3165</v>
      </c>
      <c r="B75" s="1">
        <v>151.8688</v>
      </c>
      <c r="C75" s="1">
        <v>147.7213</v>
      </c>
      <c r="D75" s="1">
        <v>169.892</v>
      </c>
      <c r="E75" s="1">
        <v>160.1848</v>
      </c>
      <c r="F75" s="1">
        <v>155.3231</v>
      </c>
      <c r="G75" s="1">
        <v>160.587</v>
      </c>
      <c r="H75" s="1">
        <v>156.3863</v>
      </c>
      <c r="J75" s="1">
        <f t="shared" si="1"/>
        <v>0.02650739941</v>
      </c>
      <c r="K75" s="16" t="str">
        <f t="shared" si="2"/>
        <v>MERGULHO</v>
      </c>
      <c r="L75" s="1" t="str">
        <f t="shared" si="3"/>
        <v>3</v>
      </c>
      <c r="M75" s="1">
        <f t="shared" si="4"/>
        <v>0.03332993087</v>
      </c>
      <c r="N75" s="16" t="str">
        <f t="shared" si="5"/>
        <v>MERGULHO</v>
      </c>
      <c r="P75" s="1">
        <f t="shared" si="6"/>
        <v>0.02249094725</v>
      </c>
      <c r="Q75" s="16" t="str">
        <f t="shared" si="7"/>
        <v>MERGULHO</v>
      </c>
      <c r="S75" s="1">
        <f t="shared" si="8"/>
        <v>-0.006821778135</v>
      </c>
      <c r="T75" s="17" t="str">
        <f t="shared" si="9"/>
        <v>SUB-HORIZONTAL</v>
      </c>
      <c r="V75" s="1">
        <f t="shared" si="10"/>
        <v>0.05582610841</v>
      </c>
      <c r="W75" s="16" t="str">
        <f t="shared" si="11"/>
        <v>MERGULHO</v>
      </c>
      <c r="Y75" s="1">
        <f t="shared" si="12"/>
        <v>-0.03082190517</v>
      </c>
      <c r="Z75" s="17" t="str">
        <f t="shared" si="13"/>
        <v>SUB-HORIZONTAL</v>
      </c>
      <c r="AA75" s="1">
        <f t="shared" si="14"/>
        <v>0.08102290417</v>
      </c>
      <c r="AB75" s="16" t="str">
        <f t="shared" si="15"/>
        <v>MERGULHO</v>
      </c>
      <c r="AC75" s="1">
        <f t="shared" si="16"/>
        <v>-0.05884327845</v>
      </c>
      <c r="AD75" s="17" t="str">
        <f t="shared" si="17"/>
        <v>SUB-HORIZONTAL</v>
      </c>
      <c r="AE75" s="1">
        <f t="shared" si="18"/>
        <v>0.05331747185</v>
      </c>
      <c r="AF75" s="16" t="str">
        <f t="shared" si="19"/>
        <v>MERGULHO</v>
      </c>
      <c r="AG75" s="1">
        <f t="shared" si="20"/>
        <v>0.1122047279</v>
      </c>
      <c r="AH75" s="15" t="str">
        <f t="shared" si="21"/>
        <v>SUB-VERTICAL</v>
      </c>
      <c r="AJ75" s="1">
        <f t="shared" si="22"/>
        <v>0.1399495094</v>
      </c>
      <c r="AK75" s="15" t="str">
        <f t="shared" si="27"/>
        <v>SUB-VERTICAL</v>
      </c>
      <c r="AM75" s="1">
        <f t="shared" si="23"/>
        <v>-0.02769048443</v>
      </c>
      <c r="AN75" s="17" t="str">
        <f t="shared" si="24"/>
        <v>SUB-HORIZONTAL</v>
      </c>
      <c r="AP75" s="1">
        <f t="shared" si="25"/>
        <v>-0.02931328755</v>
      </c>
      <c r="AQ75" s="17" t="str">
        <f t="shared" si="26"/>
        <v>SUB-HORIZONTAL</v>
      </c>
    </row>
    <row r="76" ht="15.75" customHeight="1">
      <c r="A76" s="1">
        <v>5580.3927</v>
      </c>
      <c r="B76" s="1">
        <v>170.1454</v>
      </c>
      <c r="C76" s="1">
        <v>156.6212</v>
      </c>
      <c r="D76" s="1">
        <v>189.863</v>
      </c>
      <c r="E76" s="1">
        <v>179.7467</v>
      </c>
      <c r="F76" s="1">
        <v>173.9733</v>
      </c>
      <c r="G76" s="1">
        <v>179.996</v>
      </c>
      <c r="H76" s="1">
        <v>168.0816</v>
      </c>
      <c r="J76" s="1">
        <f t="shared" si="1"/>
        <v>0.06849843714</v>
      </c>
      <c r="K76" s="16" t="str">
        <f t="shared" si="2"/>
        <v>MERGULHO</v>
      </c>
      <c r="L76" s="1" t="str">
        <f t="shared" si="3"/>
        <v>3</v>
      </c>
      <c r="M76" s="1">
        <f t="shared" si="4"/>
        <v>0.03403443169</v>
      </c>
      <c r="N76" s="16" t="str">
        <f t="shared" si="5"/>
        <v>MERGULHO</v>
      </c>
      <c r="P76" s="1">
        <f t="shared" si="6"/>
        <v>0.02224893242</v>
      </c>
      <c r="Q76" s="16" t="str">
        <f t="shared" si="7"/>
        <v>MERGULHO</v>
      </c>
      <c r="S76" s="1">
        <f t="shared" si="8"/>
        <v>0.03445396731</v>
      </c>
      <c r="T76" s="16" t="str">
        <f t="shared" si="9"/>
        <v>MERGULHO</v>
      </c>
      <c r="V76" s="1">
        <f t="shared" si="10"/>
        <v>0.05628869125</v>
      </c>
      <c r="W76" s="16" t="str">
        <f t="shared" si="11"/>
        <v>MERGULHO</v>
      </c>
      <c r="Y76" s="1">
        <f t="shared" si="12"/>
        <v>-0.03264824826</v>
      </c>
      <c r="Z76" s="17" t="str">
        <f t="shared" si="13"/>
        <v>SUB-HORIZONTAL</v>
      </c>
      <c r="AA76" s="1">
        <f t="shared" si="14"/>
        <v>0.1378273465</v>
      </c>
      <c r="AB76" s="15" t="str">
        <f t="shared" si="15"/>
        <v>SUB-VERTICAL</v>
      </c>
      <c r="AC76" s="1">
        <f t="shared" si="16"/>
        <v>-0.05476096183</v>
      </c>
      <c r="AD76" s="17" t="str">
        <f t="shared" si="17"/>
        <v>SUB-HORIZONTAL</v>
      </c>
      <c r="AE76" s="1">
        <f t="shared" si="18"/>
        <v>0.05490216501</v>
      </c>
      <c r="AF76" s="16" t="str">
        <f t="shared" si="19"/>
        <v>MERGULHO</v>
      </c>
      <c r="AG76" s="1">
        <f t="shared" si="20"/>
        <v>0.1097043318</v>
      </c>
      <c r="AH76" s="15" t="str">
        <f t="shared" si="21"/>
        <v>SUB-VERTICAL</v>
      </c>
      <c r="AJ76" s="1">
        <f t="shared" si="22"/>
        <v>0.192769841</v>
      </c>
      <c r="AK76" s="15" t="str">
        <f t="shared" si="27"/>
        <v>SUB-VERTICAL</v>
      </c>
      <c r="AM76" s="1">
        <f t="shared" si="23"/>
        <v>-0.08284688904</v>
      </c>
      <c r="AN76" s="17" t="str">
        <f t="shared" si="24"/>
        <v>SUB-HORIZONTAL</v>
      </c>
      <c r="AP76" s="1">
        <f t="shared" si="25"/>
        <v>0.01220386558</v>
      </c>
      <c r="AQ76" s="16" t="str">
        <f t="shared" si="26"/>
        <v>MERGULHO</v>
      </c>
    </row>
    <row r="77" ht="15.75" customHeight="1">
      <c r="A77" s="1">
        <v>5580.4689</v>
      </c>
      <c r="B77" s="1">
        <v>188.5485</v>
      </c>
      <c r="C77" s="1">
        <v>172.1227</v>
      </c>
      <c r="D77" s="1">
        <v>205.7178</v>
      </c>
      <c r="E77" s="1">
        <v>196.7893</v>
      </c>
      <c r="F77" s="1">
        <v>189.9555</v>
      </c>
      <c r="G77" s="1">
        <v>197.3566</v>
      </c>
      <c r="H77" s="1">
        <v>183.8644</v>
      </c>
      <c r="J77" s="1">
        <f t="shared" si="1"/>
        <v>0.07082851208</v>
      </c>
      <c r="K77" s="16" t="str">
        <f t="shared" si="2"/>
        <v>MERGULHO</v>
      </c>
      <c r="L77" s="1" t="str">
        <f t="shared" si="3"/>
        <v>3</v>
      </c>
      <c r="M77" s="1">
        <f t="shared" si="4"/>
        <v>0.03822473722</v>
      </c>
      <c r="N77" s="16" t="str">
        <f t="shared" si="5"/>
        <v>MERGULHO</v>
      </c>
      <c r="P77" s="1">
        <f t="shared" si="6"/>
        <v>0.007434583101</v>
      </c>
      <c r="Q77" s="16" t="str">
        <f t="shared" si="7"/>
        <v>MERGULHO</v>
      </c>
      <c r="S77" s="1">
        <f t="shared" si="8"/>
        <v>0.03259274725</v>
      </c>
      <c r="T77" s="16" t="str">
        <f t="shared" si="9"/>
        <v>MERGULHO</v>
      </c>
      <c r="V77" s="1">
        <f t="shared" si="10"/>
        <v>0.04566094216</v>
      </c>
      <c r="W77" s="16" t="str">
        <f t="shared" si="11"/>
        <v>MERGULHO</v>
      </c>
      <c r="Y77" s="1">
        <f t="shared" si="12"/>
        <v>-0.03534561867</v>
      </c>
      <c r="Z77" s="17" t="str">
        <f t="shared" si="13"/>
        <v>SUB-HORIZONTAL</v>
      </c>
      <c r="AA77" s="1">
        <f t="shared" si="14"/>
        <v>0.1340261295</v>
      </c>
      <c r="AB77" s="15" t="str">
        <f t="shared" si="15"/>
        <v>SUB-VERTICAL</v>
      </c>
      <c r="AC77" s="1">
        <f t="shared" si="16"/>
        <v>-0.04437535362</v>
      </c>
      <c r="AD77" s="17" t="str">
        <f t="shared" si="17"/>
        <v>SUB-HORIZONTAL</v>
      </c>
      <c r="AE77" s="1">
        <f t="shared" si="18"/>
        <v>0.0427816069</v>
      </c>
      <c r="AF77" s="16" t="str">
        <f t="shared" si="19"/>
        <v>MERGULHO</v>
      </c>
      <c r="AG77" s="1">
        <f t="shared" si="20"/>
        <v>0.08717764094</v>
      </c>
      <c r="AH77" s="16" t="str">
        <f t="shared" si="21"/>
        <v>MERGULHO</v>
      </c>
      <c r="AJ77" s="1">
        <f t="shared" si="22"/>
        <v>0.1785339968</v>
      </c>
      <c r="AK77" s="15" t="str">
        <f t="shared" si="27"/>
        <v>SUB-VERTICAL</v>
      </c>
      <c r="AM77" s="1">
        <f t="shared" si="23"/>
        <v>-0.09117922882</v>
      </c>
      <c r="AN77" s="17" t="str">
        <f t="shared" si="24"/>
        <v>SUB-HORIZONTAL</v>
      </c>
      <c r="AP77" s="1">
        <f t="shared" si="25"/>
        <v>0.02515740219</v>
      </c>
      <c r="AQ77" s="16" t="str">
        <f t="shared" si="26"/>
        <v>MERGULHO</v>
      </c>
    </row>
    <row r="78" ht="15.75" customHeight="1">
      <c r="A78" s="1">
        <v>5580.5451</v>
      </c>
      <c r="B78" s="1">
        <v>203.7023</v>
      </c>
      <c r="C78" s="1">
        <v>191.5665</v>
      </c>
      <c r="D78" s="1">
        <v>216.583</v>
      </c>
      <c r="E78" s="1">
        <v>215.9746</v>
      </c>
      <c r="F78" s="1">
        <v>208.3418</v>
      </c>
      <c r="G78" s="1">
        <v>216.8715</v>
      </c>
      <c r="H78" s="1">
        <v>201.574</v>
      </c>
      <c r="J78" s="1">
        <f t="shared" si="1"/>
        <v>0.07316476184</v>
      </c>
      <c r="K78" s="16" t="str">
        <f t="shared" si="2"/>
        <v>MERGULHO</v>
      </c>
      <c r="L78" s="1" t="str">
        <f t="shared" si="3"/>
        <v>3</v>
      </c>
      <c r="M78" s="1">
        <f t="shared" si="4"/>
        <v>0.0401277038</v>
      </c>
      <c r="N78" s="16" t="str">
        <f t="shared" si="5"/>
        <v>MERGULHO</v>
      </c>
      <c r="P78" s="1">
        <f t="shared" si="6"/>
        <v>0.02252086186</v>
      </c>
      <c r="Q78" s="16" t="str">
        <f t="shared" si="7"/>
        <v>MERGULHO</v>
      </c>
      <c r="S78" s="1">
        <f t="shared" si="8"/>
        <v>0.0330249412</v>
      </c>
      <c r="T78" s="16" t="str">
        <f t="shared" si="9"/>
        <v>MERGULHO</v>
      </c>
      <c r="V78" s="1">
        <f t="shared" si="10"/>
        <v>0.06265564215</v>
      </c>
      <c r="W78" s="16" t="str">
        <f t="shared" si="11"/>
        <v>MERGULHO</v>
      </c>
      <c r="Y78" s="1">
        <f t="shared" si="12"/>
        <v>-0.03598274886</v>
      </c>
      <c r="Z78" s="17" t="str">
        <f t="shared" si="13"/>
        <v>SUB-HORIZONTAL</v>
      </c>
      <c r="AA78" s="1">
        <f t="shared" si="14"/>
        <v>0.1199976808</v>
      </c>
      <c r="AB78" s="15" t="str">
        <f t="shared" si="15"/>
        <v>SUB-VERTICAL</v>
      </c>
      <c r="AC78" s="1">
        <f t="shared" si="16"/>
        <v>-0.002813038549</v>
      </c>
      <c r="AD78" s="17" t="str">
        <f t="shared" si="17"/>
        <v>SUB-HORIZONTAL</v>
      </c>
      <c r="AE78" s="1">
        <f t="shared" si="18"/>
        <v>0.0585095365</v>
      </c>
      <c r="AF78" s="16" t="str">
        <f t="shared" si="19"/>
        <v>MERGULHO</v>
      </c>
      <c r="AG78" s="1">
        <f t="shared" si="20"/>
        <v>0.06132383642</v>
      </c>
      <c r="AH78" s="16" t="str">
        <f t="shared" si="21"/>
        <v>MERGULHO</v>
      </c>
      <c r="AJ78" s="1">
        <f t="shared" si="22"/>
        <v>0.1228158968</v>
      </c>
      <c r="AK78" s="15" t="str">
        <f t="shared" si="27"/>
        <v>SUB-VERTICAL</v>
      </c>
      <c r="AM78" s="1">
        <f t="shared" si="23"/>
        <v>-0.06143426433</v>
      </c>
      <c r="AN78" s="17" t="str">
        <f t="shared" si="24"/>
        <v>SUB-HORIZONTAL</v>
      </c>
      <c r="AP78" s="1">
        <f t="shared" si="25"/>
        <v>0.01050310293</v>
      </c>
      <c r="AQ78" s="16" t="str">
        <f t="shared" si="26"/>
        <v>MERGULHO</v>
      </c>
    </row>
    <row r="79" ht="15.75" customHeight="1">
      <c r="A79" s="1">
        <v>5580.6213</v>
      </c>
      <c r="B79" s="1">
        <v>234.8372</v>
      </c>
      <c r="C79" s="1">
        <v>232.9697</v>
      </c>
      <c r="D79" s="1">
        <v>214.3013</v>
      </c>
      <c r="E79" s="1">
        <v>210.5773</v>
      </c>
      <c r="F79" s="1">
        <v>203.5715</v>
      </c>
      <c r="G79" s="1">
        <v>216.4332</v>
      </c>
      <c r="H79" s="1">
        <v>236.5912</v>
      </c>
      <c r="J79" s="1">
        <f t="shared" si="1"/>
        <v>-0.08908123042</v>
      </c>
      <c r="K79" s="17" t="str">
        <f t="shared" si="2"/>
        <v>SUB-HORIZONTAL</v>
      </c>
      <c r="L79" s="1" t="str">
        <f t="shared" si="3"/>
        <v>2</v>
      </c>
      <c r="M79" s="1">
        <f t="shared" si="4"/>
        <v>0.0612742419</v>
      </c>
      <c r="N79" s="16" t="str">
        <f t="shared" si="5"/>
        <v>MERGULHO</v>
      </c>
      <c r="P79" s="1">
        <f t="shared" si="6"/>
        <v>-0.1429967679</v>
      </c>
      <c r="Q79" s="17" t="str">
        <f t="shared" si="7"/>
        <v>SUB-HORIZONTAL</v>
      </c>
      <c r="S79" s="1">
        <f t="shared" si="8"/>
        <v>-0.1504580197</v>
      </c>
      <c r="T79" s="17" t="str">
        <f t="shared" si="9"/>
        <v>SUB-HORIZONTAL</v>
      </c>
      <c r="V79" s="1">
        <f t="shared" si="10"/>
        <v>-0.08163320309</v>
      </c>
      <c r="W79" s="17" t="str">
        <f t="shared" si="11"/>
        <v>SUB-HORIZONTAL</v>
      </c>
      <c r="Y79" s="1">
        <f t="shared" si="12"/>
        <v>-0.03383712613</v>
      </c>
      <c r="Z79" s="17" t="str">
        <f t="shared" si="13"/>
        <v>SUB-HORIZONTAL</v>
      </c>
      <c r="AA79" s="1">
        <f t="shared" si="14"/>
        <v>-0.1010986012</v>
      </c>
      <c r="AB79" s="17" t="str">
        <f t="shared" si="15"/>
        <v>SUB-HORIZONTAL</v>
      </c>
      <c r="AC79" s="1">
        <f t="shared" si="16"/>
        <v>-0.01753038657</v>
      </c>
      <c r="AD79" s="17" t="str">
        <f t="shared" si="17"/>
        <v>SUB-HORIZONTAL</v>
      </c>
      <c r="AE79" s="1">
        <f t="shared" si="18"/>
        <v>-0.1090937281</v>
      </c>
      <c r="AF79" s="17" t="str">
        <f t="shared" si="19"/>
        <v>SUB-HORIZONTAL</v>
      </c>
      <c r="AG79" s="1">
        <f t="shared" si="20"/>
        <v>-0.09154147192</v>
      </c>
      <c r="AH79" s="17" t="str">
        <f t="shared" si="21"/>
        <v>SUB-HORIZONTAL</v>
      </c>
      <c r="AJ79" s="1">
        <f t="shared" si="22"/>
        <v>-0.08354971538</v>
      </c>
      <c r="AK79" s="17" t="str">
        <f t="shared" si="27"/>
        <v>SUB-HORIZONTAL</v>
      </c>
      <c r="AM79" s="1">
        <f t="shared" si="23"/>
        <v>-0.007984127129</v>
      </c>
      <c r="AN79" s="17" t="str">
        <f t="shared" si="24"/>
        <v>SUB-HORIZONTAL</v>
      </c>
      <c r="AP79" s="1">
        <f t="shared" si="25"/>
        <v>-0.007441266332</v>
      </c>
      <c r="AQ79" s="17" t="str">
        <f t="shared" si="26"/>
        <v>SUB-HORIZONTAL</v>
      </c>
    </row>
    <row r="80" ht="15.75" customHeight="1">
      <c r="A80" s="1">
        <v>5580.6975</v>
      </c>
      <c r="B80" s="1">
        <v>268.4663</v>
      </c>
      <c r="C80" s="1">
        <v>245.0318</v>
      </c>
      <c r="D80" s="1">
        <v>247.1462</v>
      </c>
      <c r="E80" s="1">
        <v>236.8495</v>
      </c>
      <c r="F80" s="1">
        <v>228.8722</v>
      </c>
      <c r="G80" s="1">
        <v>240.5461</v>
      </c>
      <c r="H80" s="1">
        <v>253.3736</v>
      </c>
      <c r="J80" s="1">
        <f t="shared" si="1"/>
        <v>-0.05195916728</v>
      </c>
      <c r="K80" s="17" t="str">
        <f t="shared" si="2"/>
        <v>SUB-HORIZONTAL</v>
      </c>
      <c r="L80" s="1" t="str">
        <f t="shared" si="3"/>
        <v>2</v>
      </c>
      <c r="M80" s="1">
        <f t="shared" si="4"/>
        <v>0.04975311613</v>
      </c>
      <c r="N80" s="16" t="str">
        <f t="shared" si="5"/>
        <v>MERGULHO</v>
      </c>
      <c r="P80" s="1">
        <f t="shared" si="6"/>
        <v>-0.1597309464</v>
      </c>
      <c r="Q80" s="17" t="str">
        <f t="shared" si="7"/>
        <v>SUB-HORIZONTAL</v>
      </c>
      <c r="S80" s="1">
        <f t="shared" si="8"/>
        <v>-0.1017451455</v>
      </c>
      <c r="T80" s="17" t="str">
        <f t="shared" si="9"/>
        <v>SUB-HORIZONTAL</v>
      </c>
      <c r="V80" s="1">
        <f t="shared" si="10"/>
        <v>-0.1098688241</v>
      </c>
      <c r="W80" s="17" t="str">
        <f t="shared" si="11"/>
        <v>SUB-HORIZONTAL</v>
      </c>
      <c r="Y80" s="1">
        <f t="shared" si="12"/>
        <v>-0.03426282488</v>
      </c>
      <c r="Z80" s="17" t="str">
        <f t="shared" si="13"/>
        <v>SUB-HORIZONTAL</v>
      </c>
      <c r="AA80" s="1">
        <f t="shared" si="14"/>
        <v>-0.03396471207</v>
      </c>
      <c r="AB80" s="17" t="str">
        <f t="shared" si="15"/>
        <v>SUB-HORIZONTAL</v>
      </c>
      <c r="AC80" s="1">
        <f t="shared" si="16"/>
        <v>-0.04255835714</v>
      </c>
      <c r="AD80" s="17" t="str">
        <f t="shared" si="17"/>
        <v>SUB-HORIZONTAL</v>
      </c>
      <c r="AE80" s="1">
        <f t="shared" si="18"/>
        <v>-0.1253824602</v>
      </c>
      <c r="AF80" s="17" t="str">
        <f t="shared" si="19"/>
        <v>SUB-HORIZONTAL</v>
      </c>
      <c r="AG80" s="1">
        <f t="shared" si="20"/>
        <v>-0.08276893746</v>
      </c>
      <c r="AH80" s="17" t="str">
        <f t="shared" si="21"/>
        <v>SUB-HORIZONTAL</v>
      </c>
      <c r="AJ80" s="1">
        <f t="shared" si="22"/>
        <v>0.008592092745</v>
      </c>
      <c r="AK80" s="16" t="str">
        <f t="shared" si="27"/>
        <v>MERGULHO</v>
      </c>
      <c r="AM80" s="1">
        <f t="shared" si="23"/>
        <v>-0.09136914857</v>
      </c>
      <c r="AN80" s="17" t="str">
        <f t="shared" si="24"/>
        <v>SUB-HORIZONTAL</v>
      </c>
      <c r="AP80" s="1">
        <f t="shared" si="25"/>
        <v>0.05786838603</v>
      </c>
      <c r="AQ80" s="16" t="str">
        <f t="shared" si="26"/>
        <v>MERGULHO</v>
      </c>
    </row>
    <row r="81" ht="15.75" customHeight="1">
      <c r="A81" s="1">
        <v>5580.7737</v>
      </c>
      <c r="B81" s="1">
        <v>264.0682</v>
      </c>
      <c r="C81" s="1">
        <v>261.1604</v>
      </c>
      <c r="D81" s="1">
        <v>277.5011</v>
      </c>
      <c r="E81" s="1">
        <v>229.8559</v>
      </c>
      <c r="F81" s="1">
        <v>224.2389</v>
      </c>
      <c r="G81" s="1">
        <v>247.5467</v>
      </c>
      <c r="H81" s="1">
        <v>246.3966</v>
      </c>
      <c r="J81" s="1">
        <f t="shared" si="1"/>
        <v>0.004656822423</v>
      </c>
      <c r="K81" s="16" t="str">
        <f t="shared" si="2"/>
        <v>MERGULHO</v>
      </c>
      <c r="L81" s="1" t="str">
        <f t="shared" si="3"/>
        <v>3</v>
      </c>
      <c r="M81" s="1">
        <f t="shared" si="4"/>
        <v>0.09892754577</v>
      </c>
      <c r="N81" s="16" t="str">
        <f t="shared" si="5"/>
        <v>MERGULHO</v>
      </c>
      <c r="P81" s="1">
        <f t="shared" si="6"/>
        <v>-0.1636775607</v>
      </c>
      <c r="Q81" s="17" t="str">
        <f t="shared" si="7"/>
        <v>SUB-HORIZONTAL</v>
      </c>
      <c r="S81" s="1">
        <f t="shared" si="8"/>
        <v>-0.09426529815</v>
      </c>
      <c r="T81" s="17" t="str">
        <f t="shared" si="9"/>
        <v>SUB-HORIZONTAL</v>
      </c>
      <c r="V81" s="1">
        <f t="shared" si="10"/>
        <v>-0.06461938963</v>
      </c>
      <c r="W81" s="17" t="str">
        <f t="shared" si="11"/>
        <v>SUB-HORIZONTAL</v>
      </c>
      <c r="Y81" s="1">
        <f t="shared" si="12"/>
        <v>-0.02474122044</v>
      </c>
      <c r="Z81" s="17" t="str">
        <f t="shared" si="13"/>
        <v>SUB-HORIZONTAL</v>
      </c>
      <c r="AA81" s="1">
        <f t="shared" si="14"/>
        <v>-0.1277689369</v>
      </c>
      <c r="AB81" s="17" t="str">
        <f t="shared" si="15"/>
        <v>SUB-HORIZONTAL</v>
      </c>
      <c r="AC81" s="1">
        <f t="shared" si="16"/>
        <v>-0.1886509393</v>
      </c>
      <c r="AD81" s="17" t="str">
        <f t="shared" si="17"/>
        <v>SUB-HORIZONTAL</v>
      </c>
      <c r="AE81" s="1">
        <f t="shared" si="18"/>
        <v>-0.1388661487</v>
      </c>
      <c r="AF81" s="17" t="str">
        <f t="shared" si="19"/>
        <v>SUB-HORIZONTAL</v>
      </c>
      <c r="AG81" s="1">
        <f t="shared" si="20"/>
        <v>0.04962258389</v>
      </c>
      <c r="AH81" s="16" t="str">
        <f t="shared" si="21"/>
        <v>MERGULHO</v>
      </c>
      <c r="AJ81" s="1">
        <f t="shared" si="22"/>
        <v>0.06069943377</v>
      </c>
      <c r="AK81" s="16" t="str">
        <f t="shared" si="27"/>
        <v>MERGULHO</v>
      </c>
      <c r="AM81" s="1">
        <f t="shared" si="23"/>
        <v>-0.01107268174</v>
      </c>
      <c r="AN81" s="17" t="str">
        <f t="shared" si="24"/>
        <v>SUB-HORIZONTAL</v>
      </c>
      <c r="AP81" s="1">
        <f t="shared" si="25"/>
        <v>0.06927881726</v>
      </c>
      <c r="AQ81" s="16" t="str">
        <f t="shared" si="26"/>
        <v>MERGULHO</v>
      </c>
    </row>
    <row r="82" ht="15.75" customHeight="1">
      <c r="A82" s="1">
        <v>5580.8499</v>
      </c>
      <c r="B82" s="1">
        <v>278.7315</v>
      </c>
      <c r="C82" s="1">
        <v>306.4663</v>
      </c>
      <c r="D82" s="1">
        <v>370.0581</v>
      </c>
      <c r="E82" s="1">
        <v>303.1191</v>
      </c>
      <c r="F82" s="1">
        <v>293.3513</v>
      </c>
      <c r="G82" s="1">
        <v>310.8654</v>
      </c>
      <c r="H82" s="1">
        <v>281.8531</v>
      </c>
      <c r="J82" s="1">
        <f t="shared" si="1"/>
        <v>0.09801319768</v>
      </c>
      <c r="K82" s="16" t="str">
        <f t="shared" si="2"/>
        <v>MERGULHO</v>
      </c>
      <c r="L82" s="1" t="str">
        <f t="shared" si="3"/>
        <v>3</v>
      </c>
      <c r="M82" s="1">
        <f t="shared" si="4"/>
        <v>0.05799727959</v>
      </c>
      <c r="N82" s="16" t="str">
        <f t="shared" si="5"/>
        <v>MERGULHO</v>
      </c>
      <c r="P82" s="1">
        <f t="shared" si="6"/>
        <v>0.05112748111</v>
      </c>
      <c r="Q82" s="16" t="str">
        <f t="shared" si="7"/>
        <v>MERGULHO</v>
      </c>
      <c r="S82" s="1">
        <f t="shared" si="8"/>
        <v>0.03998751739</v>
      </c>
      <c r="T82" s="16" t="str">
        <f t="shared" si="9"/>
        <v>MERGULHO</v>
      </c>
      <c r="V82" s="1">
        <f t="shared" si="10"/>
        <v>0.1091652009</v>
      </c>
      <c r="W82" s="15" t="str">
        <f t="shared" si="11"/>
        <v>SUB-VERTICAL</v>
      </c>
      <c r="Y82" s="1">
        <f t="shared" si="12"/>
        <v>-0.03275639494</v>
      </c>
      <c r="Z82" s="17" t="str">
        <f t="shared" si="13"/>
        <v>SUB-HORIZONTAL</v>
      </c>
      <c r="AA82" s="1">
        <f t="shared" si="14"/>
        <v>-0.01098205587</v>
      </c>
      <c r="AB82" s="17" t="str">
        <f t="shared" si="15"/>
        <v>SUB-HORIZONTAL</v>
      </c>
      <c r="AC82" s="1">
        <f t="shared" si="16"/>
        <v>-0.1998653974</v>
      </c>
      <c r="AD82" s="17" t="str">
        <f t="shared" si="17"/>
        <v>SUB-HORIZONTAL</v>
      </c>
      <c r="AE82" s="1">
        <f t="shared" si="18"/>
        <v>0.08390143442</v>
      </c>
      <c r="AF82" s="16" t="str">
        <f t="shared" si="19"/>
        <v>MERGULHO</v>
      </c>
      <c r="AG82" s="1">
        <f t="shared" si="20"/>
        <v>0.2843605243</v>
      </c>
      <c r="AH82" s="15" t="str">
        <f t="shared" si="21"/>
        <v>SUB-VERTICAL</v>
      </c>
      <c r="AJ82" s="1">
        <f t="shared" si="22"/>
        <v>0.1888316544</v>
      </c>
      <c r="AK82" s="15" t="str">
        <f t="shared" si="27"/>
        <v>SUB-VERTICAL</v>
      </c>
      <c r="AM82" s="1">
        <f t="shared" si="23"/>
        <v>0.09489441437</v>
      </c>
      <c r="AN82" s="16" t="str">
        <f t="shared" si="24"/>
        <v>MERGULHO</v>
      </c>
      <c r="AP82" s="1">
        <f t="shared" si="25"/>
        <v>-0.01113711792</v>
      </c>
      <c r="AQ82" s="17" t="str">
        <f t="shared" si="26"/>
        <v>SUB-HORIZONTAL</v>
      </c>
    </row>
    <row r="83" ht="15.75" customHeight="1">
      <c r="A83" s="1">
        <v>5580.9261</v>
      </c>
      <c r="B83" s="1">
        <v>346.4059</v>
      </c>
      <c r="C83" s="1">
        <v>445.0212</v>
      </c>
      <c r="D83" s="1">
        <v>539.548</v>
      </c>
      <c r="E83" s="1">
        <v>431.7433</v>
      </c>
      <c r="F83" s="1">
        <v>412.7807</v>
      </c>
      <c r="G83" s="1">
        <v>423.7464</v>
      </c>
      <c r="H83" s="1">
        <v>382.0515</v>
      </c>
      <c r="J83" s="1">
        <f t="shared" si="1"/>
        <v>0.1036260565</v>
      </c>
      <c r="K83" s="15" t="str">
        <f t="shared" si="2"/>
        <v>SUB-VERTICAL</v>
      </c>
      <c r="L83" s="1" t="str">
        <f t="shared" si="3"/>
        <v>1</v>
      </c>
      <c r="M83" s="1">
        <f t="shared" si="4"/>
        <v>0.02621945486</v>
      </c>
      <c r="N83" s="16" t="str">
        <f t="shared" si="5"/>
        <v>MERGULHO</v>
      </c>
      <c r="P83" s="1">
        <f t="shared" si="6"/>
        <v>0.1755298144</v>
      </c>
      <c r="Q83" s="15" t="str">
        <f t="shared" si="7"/>
        <v>SUB-VERTICAL</v>
      </c>
      <c r="S83" s="1">
        <f t="shared" si="8"/>
        <v>0.07738033541</v>
      </c>
      <c r="T83" s="16" t="str">
        <f t="shared" si="9"/>
        <v>MERGULHO</v>
      </c>
      <c r="V83" s="1">
        <f t="shared" si="10"/>
        <v>0.2018651387</v>
      </c>
      <c r="W83" s="15" t="str">
        <f t="shared" si="11"/>
        <v>SUB-VERTICAL</v>
      </c>
      <c r="Y83" s="1">
        <f t="shared" si="12"/>
        <v>-0.0449185149</v>
      </c>
      <c r="Z83" s="17" t="str">
        <f t="shared" si="13"/>
        <v>SUB-HORIZONTAL</v>
      </c>
      <c r="AA83" s="1">
        <f t="shared" si="14"/>
        <v>-0.03029188085</v>
      </c>
      <c r="AB83" s="17" t="str">
        <f t="shared" si="15"/>
        <v>SUB-HORIZONTAL</v>
      </c>
      <c r="AC83" s="1">
        <f t="shared" si="16"/>
        <v>-0.2233622874</v>
      </c>
      <c r="AD83" s="17" t="str">
        <f t="shared" si="17"/>
        <v>SUB-HORIZONTAL</v>
      </c>
      <c r="AE83" s="1">
        <f t="shared" si="18"/>
        <v>0.2206652586</v>
      </c>
      <c r="AF83" s="15" t="str">
        <f t="shared" si="19"/>
        <v>SUB-VERTICAL</v>
      </c>
      <c r="AG83" s="1">
        <f t="shared" si="20"/>
        <v>0.4467548392</v>
      </c>
      <c r="AH83" s="15" t="str">
        <f t="shared" si="21"/>
        <v>SUB-VERTICAL</v>
      </c>
      <c r="AJ83" s="1">
        <f t="shared" si="22"/>
        <v>0.1929076997</v>
      </c>
      <c r="AK83" s="15" t="str">
        <f t="shared" si="27"/>
        <v>SUB-VERTICAL</v>
      </c>
      <c r="AM83" s="1">
        <f t="shared" si="23"/>
        <v>0.2511662664</v>
      </c>
      <c r="AN83" s="15" t="str">
        <f t="shared" si="24"/>
        <v>SUB-VERTICAL</v>
      </c>
      <c r="AP83" s="1">
        <f t="shared" si="25"/>
        <v>-0.09798336148</v>
      </c>
      <c r="AQ83" s="17" t="str">
        <f t="shared" si="26"/>
        <v>SUB-HORIZONTAL</v>
      </c>
    </row>
    <row r="84" ht="15.75" customHeight="1">
      <c r="A84" s="1">
        <v>5581.0023</v>
      </c>
      <c r="B84" s="1">
        <v>515.9935</v>
      </c>
      <c r="C84" s="1">
        <v>678.8842</v>
      </c>
      <c r="D84" s="1">
        <v>857.6448</v>
      </c>
      <c r="E84" s="1">
        <v>580.2955</v>
      </c>
      <c r="F84" s="1">
        <v>547.6121</v>
      </c>
      <c r="G84" s="1">
        <v>563.2166</v>
      </c>
      <c r="H84" s="1">
        <v>543.7844</v>
      </c>
      <c r="J84" s="1">
        <f t="shared" si="1"/>
        <v>0.03511323768</v>
      </c>
      <c r="K84" s="16" t="str">
        <f t="shared" si="2"/>
        <v>MERGULHO</v>
      </c>
      <c r="L84" s="1" t="str">
        <f t="shared" si="3"/>
        <v>3</v>
      </c>
      <c r="M84" s="1">
        <f t="shared" si="4"/>
        <v>0.02809801347</v>
      </c>
      <c r="N84" s="16" t="str">
        <f t="shared" si="5"/>
        <v>MERGULHO</v>
      </c>
      <c r="P84" s="1">
        <f t="shared" si="6"/>
        <v>0.05948178641</v>
      </c>
      <c r="Q84" s="16" t="str">
        <f t="shared" si="7"/>
        <v>MERGULHO</v>
      </c>
      <c r="S84" s="1">
        <f t="shared" si="8"/>
        <v>0.007014359201</v>
      </c>
      <c r="T84" s="16" t="str">
        <f t="shared" si="9"/>
        <v>MERGULHO</v>
      </c>
      <c r="V84" s="1">
        <f t="shared" si="10"/>
        <v>0.08759809358</v>
      </c>
      <c r="W84" s="16" t="str">
        <f t="shared" si="11"/>
        <v>MERGULHO</v>
      </c>
      <c r="Y84" s="1">
        <f t="shared" si="12"/>
        <v>-0.05797838448</v>
      </c>
      <c r="Z84" s="17" t="str">
        <f t="shared" si="13"/>
        <v>SUB-HORIZONTAL</v>
      </c>
      <c r="AA84" s="1">
        <f t="shared" si="14"/>
        <v>-0.1570741391</v>
      </c>
      <c r="AB84" s="17" t="str">
        <f t="shared" si="15"/>
        <v>SUB-HORIZONTAL</v>
      </c>
      <c r="AC84" s="1">
        <f t="shared" si="16"/>
        <v>-0.3931413669</v>
      </c>
      <c r="AD84" s="17" t="str">
        <f t="shared" si="17"/>
        <v>SUB-HORIZONTAL</v>
      </c>
      <c r="AE84" s="1">
        <f t="shared" si="18"/>
        <v>0.117510795</v>
      </c>
      <c r="AF84" s="15" t="str">
        <f t="shared" si="19"/>
        <v>SUB-VERTICAL</v>
      </c>
      <c r="AG84" s="1">
        <f t="shared" si="20"/>
        <v>0.513578971</v>
      </c>
      <c r="AH84" s="15" t="str">
        <f t="shared" si="21"/>
        <v>SUB-VERTICAL</v>
      </c>
      <c r="AJ84" s="1">
        <f t="shared" si="22"/>
        <v>0.2342719129</v>
      </c>
      <c r="AK84" s="15" t="str">
        <f t="shared" si="27"/>
        <v>SUB-VERTICAL</v>
      </c>
      <c r="AM84" s="1">
        <f t="shared" si="23"/>
        <v>0.2752176762</v>
      </c>
      <c r="AN84" s="15" t="str">
        <f t="shared" si="24"/>
        <v>SUB-VERTICAL</v>
      </c>
      <c r="AP84" s="1">
        <f t="shared" si="25"/>
        <v>-0.05246469154</v>
      </c>
      <c r="AQ84" s="17" t="str">
        <f t="shared" si="26"/>
        <v>SUB-HORIZONTAL</v>
      </c>
    </row>
    <row r="85" ht="15.75" customHeight="1">
      <c r="A85" s="1">
        <v>5581.0785</v>
      </c>
      <c r="B85" s="1">
        <v>801.8865</v>
      </c>
      <c r="C85" s="1">
        <v>1074.4752</v>
      </c>
      <c r="D85" s="1">
        <v>1288.1257</v>
      </c>
      <c r="E85" s="1">
        <v>676.6855</v>
      </c>
      <c r="F85" s="1">
        <v>663.414</v>
      </c>
      <c r="G85" s="1">
        <v>653.2498</v>
      </c>
      <c r="H85" s="1">
        <v>609.5341</v>
      </c>
      <c r="J85" s="1">
        <f t="shared" si="1"/>
        <v>0.06927855023</v>
      </c>
      <c r="K85" s="16" t="str">
        <f t="shared" si="2"/>
        <v>MERGULHO</v>
      </c>
      <c r="L85" s="1" t="str">
        <f t="shared" si="3"/>
        <v>3</v>
      </c>
      <c r="M85" s="1">
        <f t="shared" si="4"/>
        <v>-0.01543978481</v>
      </c>
      <c r="N85" s="17" t="str">
        <f t="shared" si="5"/>
        <v>SUB-HORIZONTAL</v>
      </c>
      <c r="P85" s="1">
        <f t="shared" si="6"/>
        <v>-0.1898518205</v>
      </c>
      <c r="Q85" s="17" t="str">
        <f t="shared" si="7"/>
        <v>SUB-HORIZONTAL</v>
      </c>
      <c r="S85" s="1">
        <f t="shared" si="8"/>
        <v>0.08472965956</v>
      </c>
      <c r="T85" s="16" t="str">
        <f t="shared" si="9"/>
        <v>MERGULHO</v>
      </c>
      <c r="V85" s="1">
        <f t="shared" si="10"/>
        <v>-0.2053666699</v>
      </c>
      <c r="W85" s="17" t="str">
        <f t="shared" si="11"/>
        <v>SUB-HORIZONTAL</v>
      </c>
      <c r="Y85" s="1">
        <f t="shared" si="12"/>
        <v>-0.01980770959</v>
      </c>
      <c r="Z85" s="17" t="str">
        <f t="shared" si="13"/>
        <v>SUB-HORIZONTAL</v>
      </c>
      <c r="AA85" s="1">
        <f t="shared" si="14"/>
        <v>-0.4665110128</v>
      </c>
      <c r="AB85" s="17" t="str">
        <f t="shared" si="15"/>
        <v>SUB-HORIZONTAL</v>
      </c>
      <c r="AC85" s="1">
        <f t="shared" si="16"/>
        <v>-0.6549097119</v>
      </c>
      <c r="AD85" s="17" t="str">
        <f t="shared" si="17"/>
        <v>SUB-HORIZONTAL</v>
      </c>
      <c r="AE85" s="1">
        <f t="shared" si="18"/>
        <v>-0.1699643788</v>
      </c>
      <c r="AF85" s="17" t="str">
        <f t="shared" si="19"/>
        <v>SUB-HORIZONTAL</v>
      </c>
      <c r="AG85" s="1">
        <f t="shared" si="20"/>
        <v>0.4784255828</v>
      </c>
      <c r="AH85" s="15" t="str">
        <f t="shared" si="21"/>
        <v>SUB-VERTICAL</v>
      </c>
      <c r="AJ85" s="1">
        <f t="shared" si="22"/>
        <v>0.1816044947</v>
      </c>
      <c r="AK85" s="15" t="str">
        <f t="shared" si="27"/>
        <v>SUB-VERTICAL</v>
      </c>
      <c r="AM85" s="1">
        <f t="shared" si="23"/>
        <v>0.2936656833</v>
      </c>
      <c r="AN85" s="15" t="str">
        <f t="shared" si="24"/>
        <v>SUB-VERTICAL</v>
      </c>
      <c r="AP85" s="1">
        <f t="shared" si="25"/>
        <v>0.275132665</v>
      </c>
      <c r="AQ85" s="15" t="str">
        <f t="shared" si="26"/>
        <v>SUB-VERTICAL</v>
      </c>
    </row>
    <row r="86" ht="15.75" customHeight="1">
      <c r="A86" s="1">
        <v>5581.1547</v>
      </c>
      <c r="B86" s="1">
        <v>1039.2368</v>
      </c>
      <c r="C86" s="1">
        <v>1069.1127</v>
      </c>
      <c r="D86" s="1">
        <v>1403.1847</v>
      </c>
      <c r="E86" s="1">
        <v>664.7947</v>
      </c>
      <c r="F86" s="1">
        <v>639.3735</v>
      </c>
      <c r="G86" s="1">
        <v>649.8528</v>
      </c>
      <c r="H86" s="1">
        <v>594.5243</v>
      </c>
      <c r="J86" s="1">
        <f t="shared" si="1"/>
        <v>0.08901364678</v>
      </c>
      <c r="K86" s="16" t="str">
        <f t="shared" si="2"/>
        <v>MERGULHO</v>
      </c>
      <c r="L86" s="1" t="str">
        <f t="shared" si="3"/>
        <v>3</v>
      </c>
      <c r="M86" s="1">
        <f t="shared" si="4"/>
        <v>0.01625726407</v>
      </c>
      <c r="N86" s="16" t="str">
        <f t="shared" si="5"/>
        <v>MERGULHO</v>
      </c>
      <c r="P86" s="1">
        <f t="shared" si="6"/>
        <v>-0.4905428741</v>
      </c>
      <c r="Q86" s="17" t="str">
        <f t="shared" si="7"/>
        <v>SUB-HORIZONTAL</v>
      </c>
      <c r="S86" s="1">
        <f t="shared" si="8"/>
        <v>0.07274322974</v>
      </c>
      <c r="T86" s="16" t="str">
        <f t="shared" si="9"/>
        <v>MERGULHO</v>
      </c>
      <c r="V86" s="1">
        <f t="shared" si="10"/>
        <v>-0.4738199542</v>
      </c>
      <c r="W86" s="17" t="str">
        <f t="shared" si="11"/>
        <v>SUB-HORIZONTAL</v>
      </c>
      <c r="Y86" s="1">
        <f t="shared" si="12"/>
        <v>-0.0389919502</v>
      </c>
      <c r="Z86" s="17" t="str">
        <f t="shared" si="13"/>
        <v>SUB-HORIZONTAL</v>
      </c>
      <c r="AA86" s="1">
        <f t="shared" si="14"/>
        <v>-0.4795871717</v>
      </c>
      <c r="AB86" s="17" t="str">
        <f t="shared" si="15"/>
        <v>SUB-HORIZONTAL</v>
      </c>
      <c r="AC86" s="1">
        <f t="shared" si="16"/>
        <v>-0.7645125374</v>
      </c>
      <c r="AD86" s="17" t="str">
        <f t="shared" si="17"/>
        <v>SUB-HORIZONTAL</v>
      </c>
      <c r="AE86" s="1">
        <f t="shared" si="18"/>
        <v>-0.4504884281</v>
      </c>
      <c r="AF86" s="17" t="str">
        <f t="shared" si="19"/>
        <v>SUB-HORIZONTAL</v>
      </c>
      <c r="AG86" s="1">
        <f t="shared" si="20"/>
        <v>0.3013870163</v>
      </c>
      <c r="AH86" s="15" t="str">
        <f t="shared" si="21"/>
        <v>SUB-VERTICAL</v>
      </c>
      <c r="AJ86" s="1">
        <f t="shared" si="22"/>
        <v>0.2727538645</v>
      </c>
      <c r="AK86" s="15" t="str">
        <f t="shared" si="27"/>
        <v>SUB-VERTICAL</v>
      </c>
      <c r="AM86" s="1">
        <f t="shared" si="23"/>
        <v>0.02834340316</v>
      </c>
      <c r="AN86" s="16" t="str">
        <f t="shared" si="24"/>
        <v>MERGULHO</v>
      </c>
      <c r="AP86" s="1">
        <f t="shared" si="25"/>
        <v>0.5657665581</v>
      </c>
      <c r="AQ86" s="15" t="str">
        <f t="shared" si="26"/>
        <v>SUB-VERTICAL</v>
      </c>
    </row>
    <row r="87" ht="15.75" customHeight="1">
      <c r="A87" s="1">
        <v>5581.2309</v>
      </c>
      <c r="B87" s="1">
        <v>1033.7458</v>
      </c>
      <c r="C87" s="1">
        <v>1031.6194</v>
      </c>
      <c r="D87" s="1">
        <v>1243.823</v>
      </c>
      <c r="E87" s="1">
        <v>611.2242</v>
      </c>
      <c r="F87" s="1">
        <v>571.7587</v>
      </c>
      <c r="G87" s="1">
        <v>592.7784</v>
      </c>
      <c r="H87" s="1">
        <v>594.8344</v>
      </c>
      <c r="J87" s="1">
        <f t="shared" si="1"/>
        <v>-0.003462413138</v>
      </c>
      <c r="K87" s="17" t="str">
        <f t="shared" si="2"/>
        <v>SUB-HORIZONTAL</v>
      </c>
      <c r="L87" s="1" t="str">
        <f t="shared" si="3"/>
        <v>2</v>
      </c>
      <c r="M87" s="1">
        <f t="shared" si="4"/>
        <v>0.0361055477</v>
      </c>
      <c r="N87" s="16" t="str">
        <f t="shared" si="5"/>
        <v>MERGULHO</v>
      </c>
      <c r="P87" s="1">
        <f t="shared" si="6"/>
        <v>-0.6009198901</v>
      </c>
      <c r="Q87" s="17" t="str">
        <f t="shared" si="7"/>
        <v>SUB-HORIZONTAL</v>
      </c>
      <c r="S87" s="1">
        <f t="shared" si="8"/>
        <v>-0.03956857911</v>
      </c>
      <c r="T87" s="17" t="str">
        <f t="shared" si="9"/>
        <v>SUB-HORIZONTAL</v>
      </c>
      <c r="V87" s="1">
        <f t="shared" si="10"/>
        <v>-0.5633177291</v>
      </c>
      <c r="W87" s="17" t="str">
        <f t="shared" si="11"/>
        <v>SUB-HORIZONTAL</v>
      </c>
      <c r="Y87" s="1">
        <f t="shared" si="12"/>
        <v>-0.06675917301</v>
      </c>
      <c r="Z87" s="17" t="str">
        <f t="shared" si="13"/>
        <v>SUB-HORIZONTAL</v>
      </c>
      <c r="AA87" s="1">
        <f t="shared" si="14"/>
        <v>-0.5294168114</v>
      </c>
      <c r="AB87" s="17" t="str">
        <f t="shared" si="15"/>
        <v>SUB-HORIZONTAL</v>
      </c>
      <c r="AC87" s="1">
        <f t="shared" si="16"/>
        <v>-0.7255190191</v>
      </c>
      <c r="AD87" s="17" t="str">
        <f t="shared" si="17"/>
        <v>SUB-HORIZONTAL</v>
      </c>
      <c r="AE87" s="1">
        <f t="shared" si="18"/>
        <v>-0.5315471161</v>
      </c>
      <c r="AF87" s="17" t="str">
        <f t="shared" si="19"/>
        <v>SUB-HORIZONTAL</v>
      </c>
      <c r="AG87" s="1">
        <f t="shared" si="20"/>
        <v>0.1852647308</v>
      </c>
      <c r="AH87" s="15" t="str">
        <f t="shared" si="21"/>
        <v>SUB-VERTICAL</v>
      </c>
      <c r="AJ87" s="1">
        <f t="shared" si="22"/>
        <v>0.1873327487</v>
      </c>
      <c r="AK87" s="15" t="str">
        <f t="shared" si="27"/>
        <v>SUB-VERTICAL</v>
      </c>
      <c r="AM87" s="1">
        <f t="shared" si="23"/>
        <v>-0.002059104247</v>
      </c>
      <c r="AN87" s="17" t="str">
        <f t="shared" si="24"/>
        <v>SUB-HORIZONTAL</v>
      </c>
      <c r="AP87" s="1">
        <f t="shared" si="25"/>
        <v>0.5597214414</v>
      </c>
      <c r="AQ87" s="15" t="str">
        <f t="shared" si="26"/>
        <v>SUB-VERTICAL</v>
      </c>
    </row>
    <row r="88" ht="15.75" customHeight="1">
      <c r="A88" s="1">
        <v>5581.3071</v>
      </c>
      <c r="B88" s="1">
        <v>1047.7156</v>
      </c>
      <c r="C88" s="1">
        <v>1065.2152</v>
      </c>
      <c r="D88" s="1">
        <v>1479.6067</v>
      </c>
      <c r="E88" s="1">
        <v>667.1757</v>
      </c>
      <c r="F88" s="1">
        <v>603.1235</v>
      </c>
      <c r="G88" s="1">
        <v>624.4707</v>
      </c>
      <c r="H88" s="1">
        <v>662.9927</v>
      </c>
      <c r="J88" s="1">
        <f t="shared" si="1"/>
        <v>-0.05986850599</v>
      </c>
      <c r="K88" s="17" t="str">
        <f t="shared" si="2"/>
        <v>SUB-HORIZONTAL</v>
      </c>
      <c r="L88" s="1" t="str">
        <f t="shared" si="3"/>
        <v>2</v>
      </c>
      <c r="M88" s="1">
        <f t="shared" si="4"/>
        <v>0.03478417926</v>
      </c>
      <c r="N88" s="16" t="str">
        <f t="shared" si="5"/>
        <v>MERGULHO</v>
      </c>
      <c r="P88" s="1">
        <f t="shared" si="6"/>
        <v>-0.5592898154</v>
      </c>
      <c r="Q88" s="17" t="str">
        <f t="shared" si="7"/>
        <v>SUB-HORIZONTAL</v>
      </c>
      <c r="S88" s="1">
        <f t="shared" si="8"/>
        <v>-0.09467732008</v>
      </c>
      <c r="T88" s="17" t="str">
        <f t="shared" si="9"/>
        <v>SUB-HORIZONTAL</v>
      </c>
      <c r="V88" s="1">
        <f t="shared" si="10"/>
        <v>-0.523255733</v>
      </c>
      <c r="W88" s="17" t="str">
        <f t="shared" si="11"/>
        <v>SUB-HORIZONTAL</v>
      </c>
      <c r="Y88" s="1">
        <f t="shared" si="12"/>
        <v>-0.1009742918</v>
      </c>
      <c r="Z88" s="17" t="str">
        <f t="shared" si="13"/>
        <v>SUB-HORIZONTAL</v>
      </c>
      <c r="AA88" s="1">
        <f t="shared" si="14"/>
        <v>-0.4721580348</v>
      </c>
      <c r="AB88" s="17" t="str">
        <f t="shared" si="15"/>
        <v>SUB-HORIZONTAL</v>
      </c>
      <c r="AC88" s="1">
        <f t="shared" si="16"/>
        <v>-0.817698558</v>
      </c>
      <c r="AD88" s="17" t="str">
        <f t="shared" si="17"/>
        <v>SUB-HORIZONTAL</v>
      </c>
      <c r="AE88" s="1">
        <f t="shared" si="18"/>
        <v>-0.4551540218</v>
      </c>
      <c r="AF88" s="17" t="str">
        <f t="shared" si="19"/>
        <v>SUB-HORIZONTAL</v>
      </c>
      <c r="AG88" s="1">
        <f t="shared" si="20"/>
        <v>0.3468801152</v>
      </c>
      <c r="AH88" s="15" t="str">
        <f t="shared" si="21"/>
        <v>SUB-VERTICAL</v>
      </c>
      <c r="AJ88" s="1">
        <f t="shared" si="22"/>
        <v>0.3300798524</v>
      </c>
      <c r="AK88" s="15" t="str">
        <f t="shared" si="27"/>
        <v>SUB-VERTICAL</v>
      </c>
      <c r="AM88" s="1">
        <f t="shared" si="23"/>
        <v>0.01656485883</v>
      </c>
      <c r="AN88" s="16" t="str">
        <f t="shared" si="24"/>
        <v>MERGULHO</v>
      </c>
      <c r="AP88" s="1">
        <f t="shared" si="25"/>
        <v>0.4616065464</v>
      </c>
      <c r="AQ88" s="15" t="str">
        <f t="shared" si="26"/>
        <v>SUB-VERTICAL</v>
      </c>
    </row>
    <row r="89" ht="15.75" customHeight="1">
      <c r="A89" s="1">
        <v>5581.3833</v>
      </c>
      <c r="B89" s="1">
        <v>935.3281</v>
      </c>
      <c r="C89" s="1">
        <v>979.4077</v>
      </c>
      <c r="D89" s="1">
        <v>1379.9121</v>
      </c>
      <c r="E89" s="1">
        <v>617.846</v>
      </c>
      <c r="F89" s="1">
        <v>565.6111</v>
      </c>
      <c r="G89" s="1">
        <v>573.5693</v>
      </c>
      <c r="H89" s="1">
        <v>662.9252</v>
      </c>
      <c r="J89" s="1">
        <f t="shared" si="1"/>
        <v>-0.1449098878</v>
      </c>
      <c r="K89" s="17" t="str">
        <f t="shared" si="2"/>
        <v>SUB-HORIZONTAL</v>
      </c>
      <c r="L89" s="1" t="str">
        <f t="shared" si="3"/>
        <v>2</v>
      </c>
      <c r="M89" s="1">
        <f t="shared" si="4"/>
        <v>0.01397214032</v>
      </c>
      <c r="N89" s="16" t="str">
        <f t="shared" si="5"/>
        <v>MERGULHO</v>
      </c>
      <c r="P89" s="1">
        <f t="shared" si="6"/>
        <v>-0.508309782</v>
      </c>
      <c r="Q89" s="17" t="str">
        <f t="shared" si="7"/>
        <v>SUB-HORIZONTAL</v>
      </c>
      <c r="S89" s="1">
        <f t="shared" si="8"/>
        <v>-0.1589221912</v>
      </c>
      <c r="T89" s="17" t="str">
        <f t="shared" si="9"/>
        <v>SUB-HORIZONTAL</v>
      </c>
      <c r="V89" s="1">
        <f t="shared" si="10"/>
        <v>-0.4939058435</v>
      </c>
      <c r="W89" s="17" t="str">
        <f t="shared" si="11"/>
        <v>SUB-HORIZONTAL</v>
      </c>
      <c r="Y89" s="1">
        <f t="shared" si="12"/>
        <v>-0.08836121644</v>
      </c>
      <c r="Z89" s="17" t="str">
        <f t="shared" si="13"/>
        <v>SUB-HORIZONTAL</v>
      </c>
      <c r="AA89" s="1">
        <f t="shared" si="14"/>
        <v>-0.464794032</v>
      </c>
      <c r="AB89" s="17" t="str">
        <f t="shared" si="15"/>
        <v>SUB-HORIZONTAL</v>
      </c>
      <c r="AC89" s="1">
        <f t="shared" si="16"/>
        <v>-0.8253284418</v>
      </c>
      <c r="AD89" s="17" t="str">
        <f t="shared" si="17"/>
        <v>SUB-HORIZONTAL</v>
      </c>
      <c r="AE89" s="1">
        <f t="shared" si="18"/>
        <v>-0.4176352365</v>
      </c>
      <c r="AF89" s="17" t="str">
        <f t="shared" si="19"/>
        <v>SUB-HORIZONTAL</v>
      </c>
      <c r="AG89" s="1">
        <f t="shared" si="20"/>
        <v>0.3913326885</v>
      </c>
      <c r="AH89" s="15" t="str">
        <f t="shared" si="21"/>
        <v>SUB-VERTICAL</v>
      </c>
      <c r="AJ89" s="1">
        <f t="shared" si="22"/>
        <v>0.344508406</v>
      </c>
      <c r="AK89" s="15" t="str">
        <f t="shared" si="27"/>
        <v>SUB-VERTICAL</v>
      </c>
      <c r="AM89" s="1">
        <f t="shared" si="23"/>
        <v>0.04605469355</v>
      </c>
      <c r="AN89" s="16" t="str">
        <f t="shared" si="24"/>
        <v>MERGULHO</v>
      </c>
      <c r="AP89" s="1">
        <f t="shared" si="25"/>
        <v>0.3459373638</v>
      </c>
      <c r="AQ89" s="15" t="str">
        <f t="shared" si="26"/>
        <v>SUB-VERTICAL</v>
      </c>
    </row>
    <row r="90" ht="15.75" customHeight="1">
      <c r="A90" s="1">
        <v>5581.4595</v>
      </c>
      <c r="B90" s="1">
        <v>758.4761</v>
      </c>
      <c r="C90" s="1">
        <v>723.1504</v>
      </c>
      <c r="D90" s="1">
        <v>988.6627</v>
      </c>
      <c r="E90" s="1">
        <v>511.4042</v>
      </c>
      <c r="F90" s="1">
        <v>480.6629</v>
      </c>
      <c r="G90" s="1">
        <v>464.1394</v>
      </c>
      <c r="H90" s="1">
        <v>611.1597</v>
      </c>
      <c r="J90" s="1">
        <f t="shared" si="1"/>
        <v>-0.2760423601</v>
      </c>
      <c r="K90" s="17" t="str">
        <f t="shared" si="2"/>
        <v>SUB-HORIZONTAL</v>
      </c>
      <c r="L90" s="1" t="str">
        <f t="shared" si="3"/>
        <v>2</v>
      </c>
      <c r="M90" s="1">
        <f t="shared" si="4"/>
        <v>-0.03498303828</v>
      </c>
      <c r="N90" s="17" t="str">
        <f t="shared" si="5"/>
        <v>SUB-HORIZONTAL</v>
      </c>
      <c r="P90" s="1">
        <f t="shared" si="6"/>
        <v>-0.4601099504</v>
      </c>
      <c r="Q90" s="17" t="str">
        <f t="shared" si="7"/>
        <v>SUB-HORIZONTAL</v>
      </c>
      <c r="S90" s="1">
        <f t="shared" si="8"/>
        <v>-0.2407699078</v>
      </c>
      <c r="T90" s="17" t="str">
        <f t="shared" si="9"/>
        <v>SUB-HORIZONTAL</v>
      </c>
      <c r="V90" s="1">
        <f t="shared" si="10"/>
        <v>-0.4960771781</v>
      </c>
      <c r="W90" s="17" t="str">
        <f t="shared" si="11"/>
        <v>SUB-HORIZONTAL</v>
      </c>
      <c r="Y90" s="1">
        <f t="shared" si="12"/>
        <v>-0.06200401073</v>
      </c>
      <c r="Z90" s="17" t="str">
        <f t="shared" si="13"/>
        <v>SUB-HORIZONTAL</v>
      </c>
      <c r="AA90" s="1">
        <f t="shared" si="14"/>
        <v>-0.3481923015</v>
      </c>
      <c r="AB90" s="17" t="str">
        <f t="shared" si="15"/>
        <v>SUB-HORIZONTAL</v>
      </c>
      <c r="AC90" s="1">
        <f t="shared" si="16"/>
        <v>-0.6711930517</v>
      </c>
      <c r="AD90" s="17" t="str">
        <f t="shared" si="17"/>
        <v>SUB-HORIZONTAL</v>
      </c>
      <c r="AE90" s="1">
        <f t="shared" si="18"/>
        <v>-0.3967073615</v>
      </c>
      <c r="AF90" s="17" t="str">
        <f t="shared" si="19"/>
        <v>SUB-HORIZONTAL</v>
      </c>
      <c r="AG90" s="1">
        <f t="shared" si="20"/>
        <v>0.2658183838</v>
      </c>
      <c r="AH90" s="15" t="str">
        <f t="shared" si="21"/>
        <v>SUB-VERTICAL</v>
      </c>
      <c r="AJ90" s="1">
        <f t="shared" si="22"/>
        <v>0.314012007</v>
      </c>
      <c r="AK90" s="15" t="str">
        <f t="shared" si="27"/>
        <v>SUB-VERTICAL</v>
      </c>
      <c r="AM90" s="1">
        <f t="shared" si="23"/>
        <v>-0.04769858666</v>
      </c>
      <c r="AN90" s="17" t="str">
        <f t="shared" si="24"/>
        <v>SUB-HORIZONTAL</v>
      </c>
      <c r="AP90" s="1">
        <f t="shared" si="25"/>
        <v>0.2163728635</v>
      </c>
      <c r="AQ90" s="15" t="str">
        <f t="shared" si="26"/>
        <v>SUB-VERTICAL</v>
      </c>
    </row>
    <row r="91" ht="15.75" customHeight="1">
      <c r="A91" s="1">
        <v>5581.5357</v>
      </c>
      <c r="B91" s="1">
        <v>559.63</v>
      </c>
      <c r="C91" s="1">
        <v>562.6732</v>
      </c>
      <c r="D91" s="1">
        <v>709.2905</v>
      </c>
      <c r="E91" s="1">
        <v>403.1908</v>
      </c>
      <c r="F91" s="1">
        <v>384.4682</v>
      </c>
      <c r="G91" s="1">
        <v>385.1412</v>
      </c>
      <c r="H91" s="1">
        <v>564.1857</v>
      </c>
      <c r="J91" s="1">
        <f t="shared" si="1"/>
        <v>-0.3840961534</v>
      </c>
      <c r="K91" s="17" t="str">
        <f t="shared" si="2"/>
        <v>SUB-HORIZONTAL</v>
      </c>
      <c r="L91" s="1" t="str">
        <f t="shared" si="3"/>
        <v>2</v>
      </c>
      <c r="M91" s="1">
        <f t="shared" si="4"/>
        <v>0.001748939806</v>
      </c>
      <c r="N91" s="16" t="str">
        <f t="shared" si="5"/>
        <v>MERGULHO</v>
      </c>
      <c r="P91" s="1">
        <f t="shared" si="6"/>
        <v>-0.377623222</v>
      </c>
      <c r="Q91" s="17" t="str">
        <f t="shared" si="7"/>
        <v>SUB-HORIZONTAL</v>
      </c>
      <c r="S91" s="1">
        <f t="shared" si="8"/>
        <v>-0.3858772007</v>
      </c>
      <c r="T91" s="17" t="str">
        <f t="shared" si="9"/>
        <v>SUB-HORIZONTAL</v>
      </c>
      <c r="V91" s="1">
        <f t="shared" si="10"/>
        <v>-0.3758435249</v>
      </c>
      <c r="W91" s="17" t="str">
        <f t="shared" si="11"/>
        <v>SUB-HORIZONTAL</v>
      </c>
      <c r="Y91" s="1">
        <f t="shared" si="12"/>
        <v>-0.04755329773</v>
      </c>
      <c r="Z91" s="17" t="str">
        <f t="shared" si="13"/>
        <v>SUB-HORIZONTAL</v>
      </c>
      <c r="AA91" s="1">
        <f t="shared" si="14"/>
        <v>-0.3348338377</v>
      </c>
      <c r="AB91" s="17" t="str">
        <f t="shared" si="15"/>
        <v>SUB-HORIZONTAL</v>
      </c>
      <c r="AC91" s="1">
        <f t="shared" si="16"/>
        <v>-0.5723945968</v>
      </c>
      <c r="AD91" s="17" t="str">
        <f t="shared" si="17"/>
        <v>SUB-HORIZONTAL</v>
      </c>
      <c r="AE91" s="1">
        <f t="shared" si="18"/>
        <v>-0.3293364393</v>
      </c>
      <c r="AF91" s="17" t="str">
        <f t="shared" si="19"/>
        <v>SUB-HORIZONTAL</v>
      </c>
      <c r="AG91" s="1">
        <f t="shared" si="20"/>
        <v>0.237544307</v>
      </c>
      <c r="AH91" s="15" t="str">
        <f t="shared" si="21"/>
        <v>SUB-VERTICAL</v>
      </c>
      <c r="AJ91" s="1">
        <f t="shared" si="22"/>
        <v>0.2320839091</v>
      </c>
      <c r="AK91" s="15" t="str">
        <f t="shared" si="27"/>
        <v>SUB-VERTICAL</v>
      </c>
      <c r="AM91" s="1">
        <f t="shared" si="23"/>
        <v>0.005423153365</v>
      </c>
      <c r="AN91" s="16" t="str">
        <f t="shared" si="24"/>
        <v>MERGULHO</v>
      </c>
      <c r="AP91" s="1">
        <f t="shared" si="25"/>
        <v>-0.008107623755</v>
      </c>
      <c r="AQ91" s="17" t="str">
        <f t="shared" si="26"/>
        <v>SUB-HORIZONTAL</v>
      </c>
    </row>
    <row r="92" ht="15.75" customHeight="1">
      <c r="A92" s="1">
        <v>5581.6119</v>
      </c>
      <c r="B92" s="1">
        <v>406.0007</v>
      </c>
      <c r="C92" s="1">
        <v>447.9662</v>
      </c>
      <c r="D92" s="1">
        <v>540.8618</v>
      </c>
      <c r="E92" s="1">
        <v>352.9025</v>
      </c>
      <c r="F92" s="1">
        <v>339.0969</v>
      </c>
      <c r="G92" s="1">
        <v>351.4859</v>
      </c>
      <c r="H92" s="1">
        <v>506.3126</v>
      </c>
      <c r="J92" s="1">
        <f t="shared" si="1"/>
        <v>-0.3670139195</v>
      </c>
      <c r="K92" s="17" t="str">
        <f t="shared" si="2"/>
        <v>SUB-HORIZONTAL</v>
      </c>
      <c r="L92" s="1" t="str">
        <f t="shared" si="3"/>
        <v>2</v>
      </c>
      <c r="M92" s="1">
        <f t="shared" si="4"/>
        <v>0.03588561465</v>
      </c>
      <c r="N92" s="16" t="str">
        <f t="shared" si="5"/>
        <v>MERGULHO</v>
      </c>
      <c r="P92" s="1">
        <f t="shared" si="6"/>
        <v>-0.1803123546</v>
      </c>
      <c r="Q92" s="17" t="str">
        <f t="shared" si="7"/>
        <v>SUB-HORIZONTAL</v>
      </c>
      <c r="S92" s="1">
        <f t="shared" si="8"/>
        <v>-0.403557826</v>
      </c>
      <c r="T92" s="17" t="str">
        <f t="shared" si="9"/>
        <v>SUB-HORIZONTAL</v>
      </c>
      <c r="V92" s="1">
        <f t="shared" si="10"/>
        <v>-0.1443102164</v>
      </c>
      <c r="W92" s="17" t="str">
        <f t="shared" si="11"/>
        <v>SUB-HORIZONTAL</v>
      </c>
      <c r="Y92" s="1">
        <f t="shared" si="12"/>
        <v>-0.03990855552</v>
      </c>
      <c r="Z92" s="17" t="str">
        <f t="shared" si="13"/>
        <v>SUB-HORIZONTAL</v>
      </c>
      <c r="AA92" s="1">
        <f t="shared" si="14"/>
        <v>-0.2390918226</v>
      </c>
      <c r="AB92" s="17" t="str">
        <f t="shared" si="15"/>
        <v>SUB-HORIZONTAL</v>
      </c>
      <c r="AC92" s="1">
        <f t="shared" si="16"/>
        <v>-0.4302226756</v>
      </c>
      <c r="AD92" s="17" t="str">
        <f t="shared" si="17"/>
        <v>SUB-HORIZONTAL</v>
      </c>
      <c r="AE92" s="1">
        <f t="shared" si="18"/>
        <v>-0.1402778304</v>
      </c>
      <c r="AF92" s="17" t="str">
        <f t="shared" si="19"/>
        <v>SUB-HORIZONTAL</v>
      </c>
      <c r="AG92" s="1">
        <f t="shared" si="20"/>
        <v>0.2877929507</v>
      </c>
      <c r="AH92" s="15" t="str">
        <f t="shared" si="21"/>
        <v>SUB-VERTICAL</v>
      </c>
      <c r="AJ92" s="1">
        <f t="shared" si="22"/>
        <v>0.1887249705</v>
      </c>
      <c r="AK92" s="15" t="str">
        <f t="shared" si="27"/>
        <v>SUB-VERTICAL</v>
      </c>
      <c r="AM92" s="1">
        <f t="shared" si="23"/>
        <v>0.09840255781</v>
      </c>
      <c r="AN92" s="16" t="str">
        <f t="shared" si="24"/>
        <v>MERGULHO</v>
      </c>
      <c r="AP92" s="1">
        <f t="shared" si="25"/>
        <v>-0.2212481753</v>
      </c>
      <c r="AQ92" s="17" t="str">
        <f t="shared" si="26"/>
        <v>SUB-HORIZONTAL</v>
      </c>
    </row>
    <row r="93" ht="15.75" customHeight="1">
      <c r="A93" s="1">
        <v>5581.6881</v>
      </c>
      <c r="B93" s="1">
        <v>353.5434</v>
      </c>
      <c r="C93" s="1">
        <v>446.0331</v>
      </c>
      <c r="D93" s="1">
        <v>472.7209</v>
      </c>
      <c r="E93" s="1">
        <v>332.5149</v>
      </c>
      <c r="F93" s="1">
        <v>321.096</v>
      </c>
      <c r="G93" s="1">
        <v>333.7124</v>
      </c>
      <c r="H93" s="1">
        <v>456.2232</v>
      </c>
      <c r="J93" s="1">
        <f t="shared" si="1"/>
        <v>-0.3139782181</v>
      </c>
      <c r="K93" s="17" t="str">
        <f t="shared" si="2"/>
        <v>SUB-HORIZONTAL</v>
      </c>
      <c r="L93" s="1" t="str">
        <f t="shared" si="3"/>
        <v>2</v>
      </c>
      <c r="M93" s="1">
        <f t="shared" si="4"/>
        <v>0.03854178548</v>
      </c>
      <c r="N93" s="16" t="str">
        <f t="shared" si="5"/>
        <v>MERGULHO</v>
      </c>
      <c r="P93" s="1">
        <f t="shared" si="6"/>
        <v>-0.09630328195</v>
      </c>
      <c r="Q93" s="17" t="str">
        <f t="shared" si="7"/>
        <v>SUB-HORIZONTAL</v>
      </c>
      <c r="S93" s="1">
        <f t="shared" si="8"/>
        <v>-0.3530503504</v>
      </c>
      <c r="T93" s="17" t="str">
        <f t="shared" si="9"/>
        <v>SUB-HORIZONTAL</v>
      </c>
      <c r="V93" s="1">
        <f t="shared" si="10"/>
        <v>-0.05773472151</v>
      </c>
      <c r="W93" s="17" t="str">
        <f t="shared" si="11"/>
        <v>SUB-HORIZONTAL</v>
      </c>
      <c r="Y93" s="1">
        <f t="shared" si="12"/>
        <v>-0.03494630529</v>
      </c>
      <c r="Z93" s="17" t="str">
        <f t="shared" si="13"/>
        <v>SUB-HORIZONTAL</v>
      </c>
      <c r="AA93" s="1">
        <f t="shared" si="14"/>
        <v>-0.2947653269</v>
      </c>
      <c r="AB93" s="17" t="str">
        <f t="shared" si="15"/>
        <v>SUB-HORIZONTAL</v>
      </c>
      <c r="AC93" s="1">
        <f t="shared" si="16"/>
        <v>-0.3536377689</v>
      </c>
      <c r="AD93" s="17" t="str">
        <f t="shared" si="17"/>
        <v>SUB-HORIZONTAL</v>
      </c>
      <c r="AE93" s="1">
        <f t="shared" si="18"/>
        <v>-0.06133118731</v>
      </c>
      <c r="AF93" s="17" t="str">
        <f t="shared" si="19"/>
        <v>SUB-HORIZONTAL</v>
      </c>
      <c r="AG93" s="1">
        <f t="shared" si="20"/>
        <v>0.2915214409</v>
      </c>
      <c r="AH93" s="15" t="str">
        <f t="shared" si="21"/>
        <v>SUB-VERTICAL</v>
      </c>
      <c r="AJ93" s="1">
        <f t="shared" si="22"/>
        <v>0.05812016359</v>
      </c>
      <c r="AK93" s="16" t="str">
        <f t="shared" si="27"/>
        <v>MERGULHO</v>
      </c>
      <c r="AM93" s="1">
        <f t="shared" si="23"/>
        <v>0.2329101737</v>
      </c>
      <c r="AN93" s="15" t="str">
        <f t="shared" si="24"/>
        <v>SUB-VERTICAL</v>
      </c>
      <c r="AP93" s="1">
        <f t="shared" si="25"/>
        <v>-0.2556671697</v>
      </c>
      <c r="AQ93" s="17" t="str">
        <f t="shared" si="26"/>
        <v>SUB-HORIZONTAL</v>
      </c>
    </row>
    <row r="94" ht="15.75" customHeight="1">
      <c r="A94" s="1">
        <v>5581.7643</v>
      </c>
      <c r="B94" s="1">
        <v>351.5662</v>
      </c>
      <c r="C94" s="1">
        <v>458.6676</v>
      </c>
      <c r="D94" s="1">
        <v>501.6991</v>
      </c>
      <c r="E94" s="1">
        <v>329.9853</v>
      </c>
      <c r="F94" s="1">
        <v>319.3913</v>
      </c>
      <c r="G94" s="1">
        <v>329.2165</v>
      </c>
      <c r="H94" s="1">
        <v>443.9205</v>
      </c>
      <c r="J94" s="1">
        <f t="shared" si="1"/>
        <v>-0.3000441515</v>
      </c>
      <c r="K94" s="17" t="str">
        <f t="shared" si="2"/>
        <v>SUB-HORIZONTAL</v>
      </c>
      <c r="L94" s="1" t="str">
        <f t="shared" si="3"/>
        <v>2</v>
      </c>
      <c r="M94" s="1">
        <f t="shared" si="4"/>
        <v>0.03029975116</v>
      </c>
      <c r="N94" s="16" t="str">
        <f t="shared" si="5"/>
        <v>MERGULHO</v>
      </c>
      <c r="P94" s="1">
        <f t="shared" si="6"/>
        <v>-0.09601787878</v>
      </c>
      <c r="Q94" s="17" t="str">
        <f t="shared" si="7"/>
        <v>SUB-HORIZONTAL</v>
      </c>
      <c r="S94" s="1">
        <f t="shared" si="8"/>
        <v>-0.3307174088</v>
      </c>
      <c r="T94" s="17" t="str">
        <f t="shared" si="9"/>
        <v>SUB-HORIZONTAL</v>
      </c>
      <c r="V94" s="1">
        <f t="shared" si="10"/>
        <v>-0.06569424772</v>
      </c>
      <c r="W94" s="17" t="str">
        <f t="shared" si="11"/>
        <v>SUB-HORIZONTAL</v>
      </c>
      <c r="Y94" s="1">
        <f t="shared" si="12"/>
        <v>-0.03263255891</v>
      </c>
      <c r="Z94" s="17" t="str">
        <f t="shared" si="13"/>
        <v>SUB-HORIZONTAL</v>
      </c>
      <c r="AA94" s="1">
        <f t="shared" si="14"/>
        <v>-0.3307672377</v>
      </c>
      <c r="AB94" s="17" t="str">
        <f t="shared" si="15"/>
        <v>SUB-HORIZONTAL</v>
      </c>
      <c r="AC94" s="1">
        <f t="shared" si="16"/>
        <v>-0.4220231176</v>
      </c>
      <c r="AD94" s="17" t="str">
        <f t="shared" si="17"/>
        <v>SUB-HORIZONTAL</v>
      </c>
      <c r="AE94" s="1">
        <f t="shared" si="18"/>
        <v>-0.06336051494</v>
      </c>
      <c r="AF94" s="17" t="str">
        <f t="shared" si="19"/>
        <v>SUB-HORIZONTAL</v>
      </c>
      <c r="AG94" s="1">
        <f t="shared" si="20"/>
        <v>0.3574790995</v>
      </c>
      <c r="AH94" s="15" t="str">
        <f t="shared" si="21"/>
        <v>SUB-VERTICAL</v>
      </c>
      <c r="AJ94" s="1">
        <f t="shared" si="22"/>
        <v>0.0897048228</v>
      </c>
      <c r="AK94" s="16" t="str">
        <f t="shared" si="27"/>
        <v>MERGULHO</v>
      </c>
      <c r="AM94" s="1">
        <f t="shared" si="23"/>
        <v>0.2667120018</v>
      </c>
      <c r="AN94" s="15" t="str">
        <f t="shared" si="24"/>
        <v>SUB-VERTICAL</v>
      </c>
      <c r="AP94" s="1">
        <f t="shared" si="25"/>
        <v>-0.2337765596</v>
      </c>
      <c r="AQ94" s="17" t="str">
        <f t="shared" si="26"/>
        <v>SUB-HORIZONTAL</v>
      </c>
    </row>
    <row r="95" ht="15.75" customHeight="1">
      <c r="A95" s="1">
        <v>5581.8405</v>
      </c>
      <c r="B95" s="1">
        <v>356.668</v>
      </c>
      <c r="C95" s="1">
        <v>423.8164</v>
      </c>
      <c r="D95" s="1">
        <v>519.1217</v>
      </c>
      <c r="E95" s="1">
        <v>332.1964</v>
      </c>
      <c r="F95" s="1">
        <v>322.296</v>
      </c>
      <c r="G95" s="1">
        <v>335.662</v>
      </c>
      <c r="H95" s="1">
        <v>453.7095</v>
      </c>
      <c r="J95" s="1">
        <f t="shared" si="1"/>
        <v>-0.3024940027</v>
      </c>
      <c r="K95" s="17" t="str">
        <f t="shared" si="2"/>
        <v>SUB-HORIZONTAL</v>
      </c>
      <c r="L95" s="1" t="str">
        <f t="shared" si="3"/>
        <v>2</v>
      </c>
      <c r="M95" s="1">
        <f t="shared" si="4"/>
        <v>0.04063711894</v>
      </c>
      <c r="N95" s="16" t="str">
        <f t="shared" si="5"/>
        <v>MERGULHO</v>
      </c>
      <c r="P95" s="1">
        <f t="shared" si="6"/>
        <v>-0.1013783625</v>
      </c>
      <c r="Q95" s="17" t="str">
        <f t="shared" si="7"/>
        <v>SUB-HORIZONTAL</v>
      </c>
      <c r="S95" s="1">
        <f t="shared" si="8"/>
        <v>-0.3436557288</v>
      </c>
      <c r="T95" s="17" t="str">
        <f t="shared" si="9"/>
        <v>SUB-HORIZONTAL</v>
      </c>
      <c r="V95" s="1">
        <f t="shared" si="10"/>
        <v>-0.06070999526</v>
      </c>
      <c r="W95" s="17" t="str">
        <f t="shared" si="11"/>
        <v>SUB-HORIZONTAL</v>
      </c>
      <c r="Y95" s="1">
        <f t="shared" si="12"/>
        <v>-0.03025713639</v>
      </c>
      <c r="Z95" s="17" t="str">
        <f t="shared" si="13"/>
        <v>SUB-HORIZONTAL</v>
      </c>
      <c r="AA95" s="1">
        <f t="shared" si="14"/>
        <v>-0.2441765468</v>
      </c>
      <c r="AB95" s="17" t="str">
        <f t="shared" si="15"/>
        <v>SUB-HORIZONTAL</v>
      </c>
      <c r="AC95" s="1">
        <f t="shared" si="16"/>
        <v>-0.4501280051</v>
      </c>
      <c r="AD95" s="17" t="str">
        <f t="shared" si="17"/>
        <v>SUB-HORIZONTAL</v>
      </c>
      <c r="AE95" s="1">
        <f t="shared" si="18"/>
        <v>-0.07109398057</v>
      </c>
      <c r="AF95" s="17" t="str">
        <f t="shared" si="19"/>
        <v>SUB-HORIZONTAL</v>
      </c>
      <c r="AG95" s="1">
        <f t="shared" si="20"/>
        <v>0.3775399746</v>
      </c>
      <c r="AH95" s="15" t="str">
        <f t="shared" si="21"/>
        <v>SUB-VERTICAL</v>
      </c>
      <c r="AJ95" s="1">
        <f t="shared" si="22"/>
        <v>0.203185907</v>
      </c>
      <c r="AK95" s="15" t="str">
        <f t="shared" si="27"/>
        <v>SUB-VERTICAL</v>
      </c>
      <c r="AM95" s="1">
        <f t="shared" si="23"/>
        <v>0.1727088994</v>
      </c>
      <c r="AN95" s="15" t="str">
        <f t="shared" si="24"/>
        <v>SUB-VERTICAL</v>
      </c>
      <c r="AP95" s="1">
        <f t="shared" si="25"/>
        <v>-0.2412328742</v>
      </c>
      <c r="AQ95" s="17" t="str">
        <f t="shared" si="26"/>
        <v>SUB-HORIZONTAL</v>
      </c>
    </row>
    <row r="96" ht="15.75" customHeight="1">
      <c r="A96" s="1">
        <v>5581.9167</v>
      </c>
      <c r="B96" s="1">
        <v>403.49</v>
      </c>
      <c r="C96" s="1">
        <v>388.7556</v>
      </c>
      <c r="D96" s="1">
        <v>484.357</v>
      </c>
      <c r="E96" s="1">
        <v>328.9037</v>
      </c>
      <c r="F96" s="1">
        <v>319.9106</v>
      </c>
      <c r="G96" s="1">
        <v>334.9256</v>
      </c>
      <c r="H96" s="1">
        <v>474.837</v>
      </c>
      <c r="J96" s="1">
        <f t="shared" si="1"/>
        <v>-0.3508380222</v>
      </c>
      <c r="K96" s="17" t="str">
        <f t="shared" si="2"/>
        <v>SUB-HORIZONTAL</v>
      </c>
      <c r="L96" s="1" t="str">
        <f t="shared" si="3"/>
        <v>2</v>
      </c>
      <c r="M96" s="1">
        <f t="shared" si="4"/>
        <v>0.0458708565</v>
      </c>
      <c r="N96" s="16" t="str">
        <f t="shared" si="5"/>
        <v>MERGULHO</v>
      </c>
      <c r="P96" s="1">
        <f t="shared" si="6"/>
        <v>-0.2326315134</v>
      </c>
      <c r="Q96" s="17" t="str">
        <f t="shared" si="7"/>
        <v>SUB-HORIZONTAL</v>
      </c>
      <c r="S96" s="1">
        <f t="shared" si="8"/>
        <v>-0.3975015605</v>
      </c>
      <c r="T96" s="17" t="str">
        <f t="shared" si="9"/>
        <v>SUB-HORIZONTAL</v>
      </c>
      <c r="V96" s="1">
        <f t="shared" si="10"/>
        <v>-0.1865125759</v>
      </c>
      <c r="W96" s="17" t="str">
        <f t="shared" si="11"/>
        <v>SUB-HORIZONTAL</v>
      </c>
      <c r="Y96" s="1">
        <f t="shared" si="12"/>
        <v>-0.02772430883</v>
      </c>
      <c r="Z96" s="17" t="str">
        <f t="shared" si="13"/>
        <v>SUB-HORIZONTAL</v>
      </c>
      <c r="AA96" s="1">
        <f t="shared" si="14"/>
        <v>-0.1673806435</v>
      </c>
      <c r="AB96" s="17" t="str">
        <f t="shared" si="15"/>
        <v>SUB-HORIZONTAL</v>
      </c>
      <c r="AC96" s="1">
        <f t="shared" si="16"/>
        <v>-0.3894778607</v>
      </c>
      <c r="AD96" s="17" t="str">
        <f t="shared" si="17"/>
        <v>SUB-HORIZONTAL</v>
      </c>
      <c r="AE96" s="1">
        <f t="shared" si="18"/>
        <v>-0.2047426388</v>
      </c>
      <c r="AF96" s="17" t="str">
        <f t="shared" si="19"/>
        <v>SUB-HORIZONTAL</v>
      </c>
      <c r="AG96" s="1">
        <f t="shared" si="20"/>
        <v>0.1829246167</v>
      </c>
      <c r="AH96" s="15" t="str">
        <f t="shared" si="21"/>
        <v>SUB-VERTICAL</v>
      </c>
      <c r="AJ96" s="1">
        <f t="shared" si="22"/>
        <v>0.2203145262</v>
      </c>
      <c r="AK96" s="15" t="str">
        <f t="shared" si="27"/>
        <v>SUB-VERTICAL</v>
      </c>
      <c r="AM96" s="1">
        <f t="shared" si="23"/>
        <v>-0.03720298085</v>
      </c>
      <c r="AN96" s="17" t="str">
        <f t="shared" si="24"/>
        <v>SUB-HORIZONTAL</v>
      </c>
      <c r="AP96" s="1">
        <f t="shared" si="25"/>
        <v>-0.1629997929</v>
      </c>
      <c r="AQ96" s="17" t="str">
        <f t="shared" si="26"/>
        <v>SUB-HORIZONTAL</v>
      </c>
    </row>
    <row r="97" ht="15.75" customHeight="1">
      <c r="A97" s="1">
        <v>5581.9929</v>
      </c>
      <c r="B97" s="1">
        <v>453.8287</v>
      </c>
      <c r="C97" s="1">
        <v>410.1525</v>
      </c>
      <c r="D97" s="1">
        <v>486.7028</v>
      </c>
      <c r="E97" s="1">
        <v>336.539</v>
      </c>
      <c r="F97" s="1">
        <v>327.8571</v>
      </c>
      <c r="G97" s="1">
        <v>340.485</v>
      </c>
      <c r="H97" s="1">
        <v>501.802</v>
      </c>
      <c r="J97" s="1">
        <f t="shared" si="1"/>
        <v>-0.3902698046</v>
      </c>
      <c r="K97" s="17" t="str">
        <f t="shared" si="2"/>
        <v>SUB-HORIZONTAL</v>
      </c>
      <c r="L97" s="1" t="str">
        <f t="shared" si="3"/>
        <v>2</v>
      </c>
      <c r="M97" s="1">
        <f t="shared" si="4"/>
        <v>0.03779547829</v>
      </c>
      <c r="N97" s="16" t="str">
        <f t="shared" si="5"/>
        <v>MERGULHO</v>
      </c>
      <c r="P97" s="1">
        <f t="shared" si="6"/>
        <v>-0.326576079</v>
      </c>
      <c r="Q97" s="17" t="str">
        <f t="shared" si="7"/>
        <v>SUB-HORIZONTAL</v>
      </c>
      <c r="S97" s="1">
        <f t="shared" si="8"/>
        <v>-0.4288478226</v>
      </c>
      <c r="T97" s="17" t="str">
        <f t="shared" si="9"/>
        <v>SUB-HORIZONTAL</v>
      </c>
      <c r="V97" s="1">
        <f t="shared" si="10"/>
        <v>-0.2883383542</v>
      </c>
      <c r="W97" s="17" t="str">
        <f t="shared" si="11"/>
        <v>SUB-HORIZONTAL</v>
      </c>
      <c r="Y97" s="1">
        <f t="shared" si="12"/>
        <v>-0.02613694252</v>
      </c>
      <c r="Z97" s="17" t="str">
        <f t="shared" si="13"/>
        <v>SUB-HORIZONTAL</v>
      </c>
      <c r="AA97" s="1">
        <f t="shared" si="14"/>
        <v>-0.1981376855</v>
      </c>
      <c r="AB97" s="17" t="str">
        <f t="shared" si="15"/>
        <v>SUB-HORIZONTAL</v>
      </c>
      <c r="AC97" s="1">
        <f t="shared" si="16"/>
        <v>-0.3710356396</v>
      </c>
      <c r="AD97" s="17" t="str">
        <f t="shared" si="17"/>
        <v>SUB-HORIZONTAL</v>
      </c>
      <c r="AE97" s="1">
        <f t="shared" si="18"/>
        <v>-0.3001208702</v>
      </c>
      <c r="AF97" s="17" t="str">
        <f t="shared" si="19"/>
        <v>SUB-HORIZONTAL</v>
      </c>
      <c r="AG97" s="1">
        <f t="shared" si="20"/>
        <v>0.06994810785</v>
      </c>
      <c r="AH97" s="16" t="str">
        <f t="shared" si="21"/>
        <v>MERGULHO</v>
      </c>
      <c r="AJ97" s="1">
        <f t="shared" si="22"/>
        <v>0.1713335025</v>
      </c>
      <c r="AK97" s="15" t="str">
        <f t="shared" si="27"/>
        <v>SUB-VERTICAL</v>
      </c>
      <c r="AM97" s="1">
        <f t="shared" si="23"/>
        <v>-0.1012339508</v>
      </c>
      <c r="AN97" s="17" t="str">
        <f t="shared" si="24"/>
        <v>SUB-HORIZONTAL</v>
      </c>
      <c r="AP97" s="1">
        <f t="shared" si="25"/>
        <v>-0.1005280877</v>
      </c>
      <c r="AQ97" s="17" t="str">
        <f t="shared" si="26"/>
        <v>SUB-HORIZONTAL</v>
      </c>
    </row>
    <row r="98" ht="15.75" customHeight="1">
      <c r="A98" s="1">
        <v>5582.0691</v>
      </c>
      <c r="B98" s="1">
        <v>473.1146</v>
      </c>
      <c r="C98" s="1">
        <v>460.2591</v>
      </c>
      <c r="D98" s="1">
        <v>541.016</v>
      </c>
      <c r="E98" s="1">
        <v>358.2119</v>
      </c>
      <c r="F98" s="1">
        <v>349.4585</v>
      </c>
      <c r="G98" s="1">
        <v>358.1487</v>
      </c>
      <c r="H98" s="1">
        <v>540.9119</v>
      </c>
      <c r="J98" s="1">
        <f t="shared" si="1"/>
        <v>-0.41523485</v>
      </c>
      <c r="K98" s="17" t="str">
        <f t="shared" si="2"/>
        <v>SUB-HORIZONTAL</v>
      </c>
      <c r="L98" s="1" t="str">
        <f t="shared" si="3"/>
        <v>2</v>
      </c>
      <c r="M98" s="1">
        <f t="shared" si="4"/>
        <v>0.02456406726</v>
      </c>
      <c r="N98" s="16" t="str">
        <f t="shared" si="5"/>
        <v>MERGULHO</v>
      </c>
      <c r="P98" s="1">
        <f t="shared" si="6"/>
        <v>-0.3041127061</v>
      </c>
      <c r="Q98" s="17" t="str">
        <f t="shared" si="7"/>
        <v>SUB-HORIZONTAL</v>
      </c>
      <c r="S98" s="1">
        <f t="shared" si="8"/>
        <v>-0.4403540664</v>
      </c>
      <c r="T98" s="17" t="str">
        <f t="shared" si="9"/>
        <v>SUB-HORIZONTAL</v>
      </c>
      <c r="V98" s="1">
        <f t="shared" si="10"/>
        <v>-0.2792892236</v>
      </c>
      <c r="W98" s="17" t="str">
        <f t="shared" si="11"/>
        <v>SUB-HORIZONTAL</v>
      </c>
      <c r="Y98" s="1">
        <f t="shared" si="12"/>
        <v>-0.02474052811</v>
      </c>
      <c r="Z98" s="17" t="str">
        <f t="shared" si="13"/>
        <v>SUB-HORIZONTAL</v>
      </c>
      <c r="AA98" s="1">
        <f t="shared" si="14"/>
        <v>-0.2513216465</v>
      </c>
      <c r="AB98" s="17" t="str">
        <f t="shared" si="15"/>
        <v>SUB-HORIZONTAL</v>
      </c>
      <c r="AC98" s="1">
        <f t="shared" si="16"/>
        <v>-0.4152511777</v>
      </c>
      <c r="AD98" s="17" t="str">
        <f t="shared" si="17"/>
        <v>SUB-HORIZONTAL</v>
      </c>
      <c r="AE98" s="1">
        <f t="shared" si="18"/>
        <v>-0.2791110652</v>
      </c>
      <c r="AF98" s="17" t="str">
        <f t="shared" si="19"/>
        <v>SUB-HORIZONTAL</v>
      </c>
      <c r="AG98" s="1">
        <f t="shared" si="20"/>
        <v>0.1342117376</v>
      </c>
      <c r="AH98" s="15" t="str">
        <f t="shared" si="21"/>
        <v>SUB-VERTICAL</v>
      </c>
      <c r="AJ98" s="1">
        <f t="shared" si="22"/>
        <v>0.1618353506</v>
      </c>
      <c r="AK98" s="15" t="str">
        <f t="shared" si="27"/>
        <v>SUB-VERTICAL</v>
      </c>
      <c r="AM98" s="1">
        <f t="shared" si="23"/>
        <v>-0.02754892176</v>
      </c>
      <c r="AN98" s="17" t="str">
        <f t="shared" si="24"/>
        <v>SUB-HORIZONTAL</v>
      </c>
      <c r="AP98" s="1">
        <f t="shared" si="25"/>
        <v>-0.1340188711</v>
      </c>
      <c r="AQ98" s="17" t="str">
        <f t="shared" si="26"/>
        <v>SUB-HORIZONTAL</v>
      </c>
    </row>
    <row r="99" ht="15.75" customHeight="1">
      <c r="A99" s="1">
        <v>5582.1453</v>
      </c>
      <c r="B99" s="1">
        <v>496.3062</v>
      </c>
      <c r="C99" s="1">
        <v>470.4284</v>
      </c>
      <c r="D99" s="1">
        <v>567.2252</v>
      </c>
      <c r="E99" s="1">
        <v>383.1929</v>
      </c>
      <c r="F99" s="1">
        <v>373.6865</v>
      </c>
      <c r="G99" s="1">
        <v>380.292</v>
      </c>
      <c r="H99" s="1">
        <v>600.7729</v>
      </c>
      <c r="J99" s="1">
        <f t="shared" si="1"/>
        <v>-0.4612721256</v>
      </c>
      <c r="K99" s="17" t="str">
        <f t="shared" si="2"/>
        <v>SUB-HORIZONTAL</v>
      </c>
      <c r="L99" s="1" t="str">
        <f t="shared" si="3"/>
        <v>2</v>
      </c>
      <c r="M99" s="1">
        <f t="shared" si="4"/>
        <v>0.01752239224</v>
      </c>
      <c r="N99" s="16" t="str">
        <f t="shared" si="5"/>
        <v>MERGULHO</v>
      </c>
      <c r="P99" s="1">
        <f t="shared" si="6"/>
        <v>-0.2847289947</v>
      </c>
      <c r="Q99" s="17" t="str">
        <f t="shared" si="7"/>
        <v>SUB-HORIZONTAL</v>
      </c>
      <c r="S99" s="1">
        <f t="shared" si="8"/>
        <v>-0.4792722172</v>
      </c>
      <c r="T99" s="17" t="str">
        <f t="shared" si="9"/>
        <v>SUB-HORIZONTAL</v>
      </c>
      <c r="V99" s="1">
        <f t="shared" si="10"/>
        <v>-0.2670408518</v>
      </c>
      <c r="W99" s="17" t="str">
        <f t="shared" si="11"/>
        <v>SUB-HORIZONTAL</v>
      </c>
      <c r="Y99" s="1">
        <f t="shared" si="12"/>
        <v>-0.02512196771</v>
      </c>
      <c r="Z99" s="17" t="str">
        <f t="shared" si="13"/>
        <v>SUB-HORIZONTAL</v>
      </c>
      <c r="AA99" s="1">
        <f t="shared" si="14"/>
        <v>-0.205464957</v>
      </c>
      <c r="AB99" s="17" t="str">
        <f t="shared" si="15"/>
        <v>SUB-HORIZONTAL</v>
      </c>
      <c r="AC99" s="1">
        <f t="shared" si="16"/>
        <v>-0.3947367568</v>
      </c>
      <c r="AD99" s="17" t="str">
        <f t="shared" si="17"/>
        <v>SUB-HORIZONTAL</v>
      </c>
      <c r="AE99" s="1">
        <f t="shared" si="18"/>
        <v>-0.2593761835</v>
      </c>
      <c r="AF99" s="17" t="str">
        <f t="shared" si="19"/>
        <v>SUB-HORIZONTAL</v>
      </c>
      <c r="AG99" s="1">
        <f t="shared" si="20"/>
        <v>0.1336626276</v>
      </c>
      <c r="AH99" s="15" t="str">
        <f t="shared" si="21"/>
        <v>SUB-VERTICAL</v>
      </c>
      <c r="AJ99" s="1">
        <f t="shared" si="22"/>
        <v>0.187385713</v>
      </c>
      <c r="AK99" s="15" t="str">
        <f t="shared" si="27"/>
        <v>SUB-VERTICAL</v>
      </c>
      <c r="AM99" s="1">
        <f t="shared" si="23"/>
        <v>-0.05355570437</v>
      </c>
      <c r="AN99" s="17" t="str">
        <f t="shared" si="24"/>
        <v>SUB-HORIZONTAL</v>
      </c>
      <c r="AP99" s="1">
        <f t="shared" si="25"/>
        <v>-0.1913144875</v>
      </c>
      <c r="AQ99" s="17" t="str">
        <f t="shared" si="26"/>
        <v>SUB-HORIZONTAL</v>
      </c>
    </row>
    <row r="100" ht="15.75" customHeight="1">
      <c r="A100" s="1">
        <v>5582.2215</v>
      </c>
      <c r="B100" s="1">
        <v>545.3602</v>
      </c>
      <c r="C100" s="1">
        <v>441.7914</v>
      </c>
      <c r="D100" s="1">
        <v>572.6639</v>
      </c>
      <c r="E100" s="1">
        <v>397.2768</v>
      </c>
      <c r="F100" s="1">
        <v>387.5615</v>
      </c>
      <c r="G100" s="1">
        <v>396.933</v>
      </c>
      <c r="H100" s="1">
        <v>672.34</v>
      </c>
      <c r="J100" s="1">
        <f t="shared" si="1"/>
        <v>-0.5331162203</v>
      </c>
      <c r="K100" s="17" t="str">
        <f t="shared" si="2"/>
        <v>SUB-HORIZONTAL</v>
      </c>
      <c r="L100" s="1" t="str">
        <f t="shared" si="3"/>
        <v>2</v>
      </c>
      <c r="M100" s="1">
        <f t="shared" si="4"/>
        <v>0.02389352315</v>
      </c>
      <c r="N100" s="16" t="str">
        <f t="shared" si="5"/>
        <v>MERGULHO</v>
      </c>
      <c r="P100" s="1">
        <f t="shared" si="6"/>
        <v>-0.3432348577</v>
      </c>
      <c r="Q100" s="17" t="str">
        <f t="shared" si="7"/>
        <v>SUB-HORIZONTAL</v>
      </c>
      <c r="S100" s="1">
        <f t="shared" si="8"/>
        <v>-0.5578820771</v>
      </c>
      <c r="T100" s="17" t="str">
        <f t="shared" si="9"/>
        <v>SUB-HORIZONTAL</v>
      </c>
      <c r="V100" s="1">
        <f t="shared" si="10"/>
        <v>-0.3190165187</v>
      </c>
      <c r="W100" s="17" t="str">
        <f t="shared" si="11"/>
        <v>SUB-HORIZONTAL</v>
      </c>
      <c r="Y100" s="1">
        <f t="shared" si="12"/>
        <v>-0.02475935346</v>
      </c>
      <c r="Z100" s="17" t="str">
        <f t="shared" si="13"/>
        <v>SUB-HORIZONTAL</v>
      </c>
      <c r="AA100" s="1">
        <f t="shared" si="14"/>
        <v>-0.1062544786</v>
      </c>
      <c r="AB100" s="17" t="str">
        <f t="shared" si="15"/>
        <v>SUB-HORIZONTAL</v>
      </c>
      <c r="AC100" s="1">
        <f t="shared" si="16"/>
        <v>-0.3677063601</v>
      </c>
      <c r="AD100" s="17" t="str">
        <f t="shared" si="17"/>
        <v>SUB-HORIZONTAL</v>
      </c>
      <c r="AE100" s="1">
        <f t="shared" si="18"/>
        <v>-0.3181398377</v>
      </c>
      <c r="AF100" s="17" t="str">
        <f t="shared" si="19"/>
        <v>SUB-HORIZONTAL</v>
      </c>
      <c r="AG100" s="1">
        <f t="shared" si="20"/>
        <v>0.04885734693</v>
      </c>
      <c r="AH100" s="16" t="str">
        <f t="shared" si="21"/>
        <v>MERGULHO</v>
      </c>
      <c r="AJ100" s="1">
        <f t="shared" si="22"/>
        <v>0.2601895599</v>
      </c>
      <c r="AK100" s="15" t="str">
        <f t="shared" si="27"/>
        <v>SUB-VERTICAL</v>
      </c>
      <c r="AM100" s="1">
        <f t="shared" si="23"/>
        <v>-0.2109981247</v>
      </c>
      <c r="AN100" s="17" t="str">
        <f t="shared" si="24"/>
        <v>SUB-HORIZONTAL</v>
      </c>
      <c r="AP100" s="1">
        <f t="shared" si="25"/>
        <v>-0.2097000064</v>
      </c>
      <c r="AQ100" s="17" t="str">
        <f t="shared" si="26"/>
        <v>SUB-HORIZONTAL</v>
      </c>
    </row>
    <row r="101" ht="15.75" customHeight="1">
      <c r="A101" s="1">
        <v>5582.2977</v>
      </c>
      <c r="B101" s="1">
        <v>618.2883</v>
      </c>
      <c r="C101" s="1">
        <v>387.4758</v>
      </c>
      <c r="D101" s="1">
        <v>551.3174</v>
      </c>
      <c r="E101" s="1">
        <v>420.4649</v>
      </c>
      <c r="F101" s="1">
        <v>410.2702</v>
      </c>
      <c r="G101" s="1">
        <v>420.2466</v>
      </c>
      <c r="H101" s="1">
        <v>753.3162</v>
      </c>
      <c r="J101" s="1">
        <f t="shared" si="1"/>
        <v>-0.5919625574</v>
      </c>
      <c r="K101" s="17" t="str">
        <f t="shared" si="2"/>
        <v>SUB-HORIZONTAL</v>
      </c>
      <c r="L101" s="1" t="str">
        <f t="shared" si="3"/>
        <v>2</v>
      </c>
      <c r="M101" s="1">
        <f t="shared" si="4"/>
        <v>0.02402629266</v>
      </c>
      <c r="N101" s="16" t="str">
        <f t="shared" si="5"/>
        <v>MERGULHO</v>
      </c>
      <c r="P101" s="1">
        <f t="shared" si="6"/>
        <v>-0.4130195646</v>
      </c>
      <c r="Q101" s="17" t="str">
        <f t="shared" si="7"/>
        <v>SUB-HORIZONTAL</v>
      </c>
      <c r="S101" s="1">
        <f t="shared" si="8"/>
        <v>-0.6170618824</v>
      </c>
      <c r="T101" s="17" t="str">
        <f t="shared" si="9"/>
        <v>SUB-HORIZONTAL</v>
      </c>
      <c r="V101" s="1">
        <f t="shared" si="10"/>
        <v>-0.388516106</v>
      </c>
      <c r="W101" s="17" t="str">
        <f t="shared" si="11"/>
        <v>SUB-HORIZONTAL</v>
      </c>
      <c r="Y101" s="1">
        <f t="shared" si="12"/>
        <v>-0.02454565299</v>
      </c>
      <c r="Z101" s="17" t="str">
        <f t="shared" si="13"/>
        <v>SUB-HORIZONTAL</v>
      </c>
      <c r="AA101" s="1">
        <f t="shared" si="14"/>
        <v>0.08173033933</v>
      </c>
      <c r="AB101" s="16" t="str">
        <f t="shared" si="15"/>
        <v>MERGULHO</v>
      </c>
      <c r="AC101" s="1">
        <f t="shared" si="16"/>
        <v>-0.2717792534</v>
      </c>
      <c r="AD101" s="17" t="str">
        <f t="shared" si="17"/>
        <v>SUB-HORIZONTAL</v>
      </c>
      <c r="AE101" s="1">
        <f t="shared" si="18"/>
        <v>-0.3879870892</v>
      </c>
      <c r="AF101" s="17" t="str">
        <f t="shared" si="19"/>
        <v>SUB-HORIZONTAL</v>
      </c>
      <c r="AG101" s="1">
        <f t="shared" si="20"/>
        <v>-0.1147069604</v>
      </c>
      <c r="AH101" s="17" t="str">
        <f t="shared" si="21"/>
        <v>SUB-HORIZONTAL</v>
      </c>
      <c r="AJ101" s="1">
        <f t="shared" si="22"/>
        <v>0.3544875925</v>
      </c>
      <c r="AK101" s="15" t="str">
        <f t="shared" si="27"/>
        <v>SUB-VERTICAL</v>
      </c>
      <c r="AM101" s="1">
        <f t="shared" si="23"/>
        <v>-0.4715649513</v>
      </c>
      <c r="AN101" s="17" t="str">
        <f t="shared" si="24"/>
        <v>SUB-HORIZONTAL</v>
      </c>
      <c r="AP101" s="1">
        <f t="shared" si="25"/>
        <v>-0.1978514993</v>
      </c>
      <c r="AQ101" s="17" t="str">
        <f t="shared" si="26"/>
        <v>SUB-HORIZONTAL</v>
      </c>
    </row>
    <row r="102" ht="15.75" customHeight="1">
      <c r="A102" s="1">
        <v>5582.3739</v>
      </c>
      <c r="B102" s="1">
        <v>712.4839</v>
      </c>
      <c r="C102" s="1">
        <v>397.8827</v>
      </c>
      <c r="D102" s="1">
        <v>608.2162</v>
      </c>
      <c r="E102" s="1">
        <v>469.2344</v>
      </c>
      <c r="F102" s="1">
        <v>455.3875</v>
      </c>
      <c r="G102" s="1">
        <v>468.5294</v>
      </c>
      <c r="H102" s="1">
        <v>854.5427</v>
      </c>
      <c r="J102" s="1">
        <f t="shared" si="1"/>
        <v>-0.6100521475</v>
      </c>
      <c r="K102" s="17" t="str">
        <f t="shared" si="2"/>
        <v>SUB-HORIZONTAL</v>
      </c>
      <c r="L102" s="1" t="str">
        <f t="shared" si="3"/>
        <v>2</v>
      </c>
      <c r="M102" s="1">
        <f t="shared" si="4"/>
        <v>0.02845110783</v>
      </c>
      <c r="N102" s="16" t="str">
        <f t="shared" si="5"/>
        <v>MERGULHO</v>
      </c>
      <c r="P102" s="1">
        <f t="shared" si="6"/>
        <v>-0.4513546439</v>
      </c>
      <c r="Q102" s="17" t="str">
        <f t="shared" si="7"/>
        <v>SUB-HORIZONTAL</v>
      </c>
      <c r="S102" s="1">
        <f t="shared" si="8"/>
        <v>-0.6398591053</v>
      </c>
      <c r="T102" s="17" t="str">
        <f t="shared" si="9"/>
        <v>SUB-HORIZONTAL</v>
      </c>
      <c r="V102" s="1">
        <f t="shared" si="10"/>
        <v>-0.4222336894</v>
      </c>
      <c r="W102" s="17" t="str">
        <f t="shared" si="11"/>
        <v>SUB-HORIZONTAL</v>
      </c>
      <c r="Y102" s="1">
        <f t="shared" si="12"/>
        <v>-0.02995484533</v>
      </c>
      <c r="Z102" s="17" t="str">
        <f t="shared" si="13"/>
        <v>SUB-HORIZONTAL</v>
      </c>
      <c r="AA102" s="1">
        <f t="shared" si="14"/>
        <v>0.1651322412</v>
      </c>
      <c r="AB102" s="15" t="str">
        <f t="shared" si="15"/>
        <v>SUB-VERTICAL</v>
      </c>
      <c r="AC102" s="1">
        <f t="shared" si="16"/>
        <v>-0.2601561032</v>
      </c>
      <c r="AD102" s="17" t="str">
        <f t="shared" si="17"/>
        <v>SUB-HORIZONTAL</v>
      </c>
      <c r="AE102" s="1">
        <f t="shared" si="18"/>
        <v>-0.4206970892</v>
      </c>
      <c r="AF102" s="17" t="str">
        <f t="shared" si="19"/>
        <v>SUB-HORIZONTAL</v>
      </c>
      <c r="AG102" s="1">
        <f t="shared" si="20"/>
        <v>-0.1583920116</v>
      </c>
      <c r="AH102" s="17" t="str">
        <f t="shared" si="21"/>
        <v>SUB-HORIZONTAL</v>
      </c>
      <c r="AJ102" s="1">
        <f t="shared" si="22"/>
        <v>0.427564785</v>
      </c>
      <c r="AK102" s="15" t="str">
        <f t="shared" si="27"/>
        <v>SUB-VERTICAL</v>
      </c>
      <c r="AM102" s="1">
        <f t="shared" si="23"/>
        <v>-0.590874597</v>
      </c>
      <c r="AN102" s="17" t="str">
        <f t="shared" si="24"/>
        <v>SUB-HORIZONTAL</v>
      </c>
      <c r="AP102" s="1">
        <f t="shared" si="25"/>
        <v>-0.1820596611</v>
      </c>
      <c r="AQ102" s="17" t="str">
        <f t="shared" si="26"/>
        <v>SUB-HORIZONTAL</v>
      </c>
    </row>
    <row r="103" ht="15.75" customHeight="1">
      <c r="A103" s="1">
        <v>5582.4501</v>
      </c>
      <c r="B103" s="1">
        <v>849.9286</v>
      </c>
      <c r="C103" s="1">
        <v>505.898</v>
      </c>
      <c r="D103" s="1">
        <v>779.5103</v>
      </c>
      <c r="E103" s="1">
        <v>574.7661</v>
      </c>
      <c r="F103" s="1">
        <v>556.697</v>
      </c>
      <c r="G103" s="1">
        <v>566.0853</v>
      </c>
      <c r="H103" s="1">
        <v>984.5167</v>
      </c>
      <c r="J103" s="1">
        <f t="shared" si="1"/>
        <v>-0.5604950547</v>
      </c>
      <c r="K103" s="17" t="str">
        <f t="shared" si="2"/>
        <v>SUB-HORIZONTAL</v>
      </c>
      <c r="L103" s="1" t="str">
        <f t="shared" si="3"/>
        <v>2</v>
      </c>
      <c r="M103" s="1">
        <f t="shared" si="4"/>
        <v>0.01672386217</v>
      </c>
      <c r="N103" s="16" t="str">
        <f t="shared" si="5"/>
        <v>MERGULHO</v>
      </c>
      <c r="P103" s="1">
        <f t="shared" si="6"/>
        <v>-0.4262948715</v>
      </c>
      <c r="Q103" s="17" t="str">
        <f t="shared" si="7"/>
        <v>SUB-HORIZONTAL</v>
      </c>
      <c r="S103" s="1">
        <f t="shared" si="8"/>
        <v>-0.577882835</v>
      </c>
      <c r="T103" s="17" t="str">
        <f t="shared" si="9"/>
        <v>SUB-HORIZONTAL</v>
      </c>
      <c r="V103" s="1">
        <f t="shared" si="10"/>
        <v>-0.4092102344</v>
      </c>
      <c r="W103" s="17" t="str">
        <f t="shared" si="11"/>
        <v>SUB-HORIZONTAL</v>
      </c>
      <c r="Y103" s="1">
        <f t="shared" si="12"/>
        <v>-0.0319434271</v>
      </c>
      <c r="Z103" s="17" t="str">
        <f t="shared" si="13"/>
        <v>SUB-HORIZONTAL</v>
      </c>
      <c r="AA103" s="1">
        <f t="shared" si="14"/>
        <v>0.127714747</v>
      </c>
      <c r="AB103" s="15" t="str">
        <f t="shared" si="15"/>
        <v>SUB-VERTICAL</v>
      </c>
      <c r="AC103" s="1">
        <f t="shared" si="16"/>
        <v>-0.3058828347</v>
      </c>
      <c r="AD103" s="17" t="str">
        <f t="shared" si="17"/>
        <v>SUB-HORIZONTAL</v>
      </c>
      <c r="AE103" s="1">
        <f t="shared" si="18"/>
        <v>-0.3936882492</v>
      </c>
      <c r="AF103" s="17" t="str">
        <f t="shared" si="19"/>
        <v>SUB-HORIZONTAL</v>
      </c>
      <c r="AG103" s="1">
        <f t="shared" si="20"/>
        <v>-0.08651340107</v>
      </c>
      <c r="AH103" s="17" t="str">
        <f t="shared" si="21"/>
        <v>SUB-HORIZONTAL</v>
      </c>
      <c r="AJ103" s="1">
        <f t="shared" si="22"/>
        <v>0.4357056649</v>
      </c>
      <c r="AK103" s="15" t="str">
        <f t="shared" si="27"/>
        <v>SUB-VERTICAL</v>
      </c>
      <c r="AM103" s="1">
        <f t="shared" si="23"/>
        <v>-0.5246556691</v>
      </c>
      <c r="AN103" s="17" t="str">
        <f t="shared" si="24"/>
        <v>SUB-HORIZONTAL</v>
      </c>
      <c r="AP103" s="1">
        <f t="shared" si="25"/>
        <v>-0.1471309018</v>
      </c>
      <c r="AQ103" s="17" t="str">
        <f t="shared" si="26"/>
        <v>SUB-HORIZONTAL</v>
      </c>
    </row>
    <row r="104" ht="15.75" customHeight="1">
      <c r="A104" s="1">
        <v>5582.5263</v>
      </c>
      <c r="B104" s="1">
        <v>1161.3947</v>
      </c>
      <c r="C104" s="1">
        <v>654.9106</v>
      </c>
      <c r="D104" s="1">
        <v>975.6472</v>
      </c>
      <c r="E104" s="1">
        <v>714.118</v>
      </c>
      <c r="F104" s="1">
        <v>691.7594</v>
      </c>
      <c r="G104" s="1">
        <v>700.0919</v>
      </c>
      <c r="H104" s="1">
        <v>1194.3003</v>
      </c>
      <c r="J104" s="1">
        <f t="shared" si="1"/>
        <v>-0.5404752681</v>
      </c>
      <c r="K104" s="17" t="str">
        <f t="shared" si="2"/>
        <v>SUB-HORIZONTAL</v>
      </c>
      <c r="L104" s="1" t="str">
        <f t="shared" si="3"/>
        <v>2</v>
      </c>
      <c r="M104" s="1">
        <f t="shared" si="4"/>
        <v>0.01197347636</v>
      </c>
      <c r="N104" s="16" t="str">
        <f t="shared" si="5"/>
        <v>MERGULHO</v>
      </c>
      <c r="P104" s="1">
        <f t="shared" si="6"/>
        <v>-0.5239541427</v>
      </c>
      <c r="Q104" s="17" t="str">
        <f t="shared" si="7"/>
        <v>SUB-HORIZONTAL</v>
      </c>
      <c r="S104" s="1">
        <f t="shared" si="8"/>
        <v>-0.5528879285</v>
      </c>
      <c r="T104" s="17" t="str">
        <f t="shared" si="9"/>
        <v>SUB-HORIZONTAL</v>
      </c>
      <c r="V104" s="1">
        <f t="shared" si="10"/>
        <v>-0.511585992</v>
      </c>
      <c r="W104" s="17" t="str">
        <f t="shared" si="11"/>
        <v>SUB-HORIZONTAL</v>
      </c>
      <c r="Y104" s="1">
        <f t="shared" si="12"/>
        <v>-0.03181134867</v>
      </c>
      <c r="Z104" s="17" t="str">
        <f t="shared" si="13"/>
        <v>SUB-HORIZONTAL</v>
      </c>
      <c r="AA104" s="1">
        <f t="shared" si="14"/>
        <v>0.08657649313</v>
      </c>
      <c r="AB104" s="16" t="str">
        <f t="shared" si="15"/>
        <v>MERGULHO</v>
      </c>
      <c r="AC104" s="1">
        <f t="shared" si="16"/>
        <v>-0.3133204878</v>
      </c>
      <c r="AD104" s="17" t="str">
        <f t="shared" si="17"/>
        <v>SUB-HORIZONTAL</v>
      </c>
      <c r="AE104" s="1">
        <f t="shared" si="18"/>
        <v>-0.4911355435</v>
      </c>
      <c r="AF104" s="17" t="str">
        <f t="shared" si="19"/>
        <v>SUB-HORIZONTAL</v>
      </c>
      <c r="AG104" s="1">
        <f t="shared" si="20"/>
        <v>-0.1744964741</v>
      </c>
      <c r="AH104" s="17" t="str">
        <f t="shared" si="21"/>
        <v>SUB-HORIZONTAL</v>
      </c>
      <c r="AJ104" s="1">
        <f t="shared" si="22"/>
        <v>0.401246364</v>
      </c>
      <c r="AK104" s="15" t="str">
        <f t="shared" si="27"/>
        <v>SUB-VERTICAL</v>
      </c>
      <c r="AM104" s="1">
        <f t="shared" si="23"/>
        <v>-0.580744207</v>
      </c>
      <c r="AN104" s="17" t="str">
        <f t="shared" si="24"/>
        <v>SUB-HORIZONTAL</v>
      </c>
      <c r="AP104" s="1">
        <f t="shared" si="25"/>
        <v>-0.0279397891</v>
      </c>
      <c r="AQ104" s="17" t="str">
        <f t="shared" si="26"/>
        <v>SUB-HORIZONTAL</v>
      </c>
    </row>
    <row r="105" ht="15.75" customHeight="1">
      <c r="A105" s="1">
        <v>5582.6025</v>
      </c>
      <c r="B105" s="1">
        <v>1522.4272</v>
      </c>
      <c r="C105" s="1">
        <v>694.8767</v>
      </c>
      <c r="D105" s="1">
        <v>1157.4481</v>
      </c>
      <c r="E105" s="1">
        <v>824.8038</v>
      </c>
      <c r="F105" s="1">
        <v>797.1466</v>
      </c>
      <c r="G105" s="1">
        <v>804.1201</v>
      </c>
      <c r="H105" s="1">
        <v>1413.1248</v>
      </c>
      <c r="J105" s="1">
        <f t="shared" si="1"/>
        <v>-0.571307501</v>
      </c>
      <c r="K105" s="17" t="str">
        <f t="shared" si="2"/>
        <v>SUB-HORIZONTAL</v>
      </c>
      <c r="L105" s="1" t="str">
        <f t="shared" si="3"/>
        <v>2</v>
      </c>
      <c r="M105" s="1">
        <f t="shared" si="4"/>
        <v>0.008710062016</v>
      </c>
      <c r="N105" s="16" t="str">
        <f t="shared" si="5"/>
        <v>MERGULHO</v>
      </c>
      <c r="P105" s="1">
        <f t="shared" si="6"/>
        <v>-0.658367971</v>
      </c>
      <c r="Q105" s="17" t="str">
        <f t="shared" si="7"/>
        <v>SUB-HORIZONTAL</v>
      </c>
      <c r="S105" s="1">
        <f t="shared" si="8"/>
        <v>-0.5803713752</v>
      </c>
      <c r="T105" s="17" t="str">
        <f t="shared" si="9"/>
        <v>SUB-HORIZONTAL</v>
      </c>
      <c r="V105" s="1">
        <f t="shared" si="10"/>
        <v>-0.6492043676</v>
      </c>
      <c r="W105" s="17" t="str">
        <f t="shared" si="11"/>
        <v>SUB-HORIZONTAL</v>
      </c>
      <c r="Y105" s="1">
        <f t="shared" si="12"/>
        <v>-0.03410859141</v>
      </c>
      <c r="Z105" s="17" t="str">
        <f t="shared" si="13"/>
        <v>SUB-HORIZONTAL</v>
      </c>
      <c r="AA105" s="1">
        <f t="shared" si="14"/>
        <v>0.1716210456</v>
      </c>
      <c r="AB105" s="15" t="str">
        <f t="shared" si="15"/>
        <v>SUB-VERTICAL</v>
      </c>
      <c r="AC105" s="1">
        <f t="shared" si="16"/>
        <v>-0.3404505156</v>
      </c>
      <c r="AD105" s="17" t="str">
        <f t="shared" si="17"/>
        <v>SUB-HORIZONTAL</v>
      </c>
      <c r="AE105" s="1">
        <f t="shared" si="18"/>
        <v>-0.6225545988</v>
      </c>
      <c r="AF105" s="17" t="str">
        <f t="shared" si="19"/>
        <v>SUB-HORIZONTAL</v>
      </c>
      <c r="AG105" s="1">
        <f t="shared" si="20"/>
        <v>-0.2749469874</v>
      </c>
      <c r="AH105" s="17" t="str">
        <f t="shared" si="21"/>
        <v>SUB-HORIZONTAL</v>
      </c>
      <c r="AJ105" s="1">
        <f t="shared" si="22"/>
        <v>0.515791451</v>
      </c>
      <c r="AK105" s="15" t="str">
        <f t="shared" si="27"/>
        <v>SUB-VERTICAL</v>
      </c>
      <c r="AM105" s="1">
        <f t="shared" si="23"/>
        <v>-0.8045857997</v>
      </c>
      <c r="AN105" s="17" t="str">
        <f t="shared" si="24"/>
        <v>SUB-HORIZONTAL</v>
      </c>
      <c r="AP105" s="1">
        <f t="shared" si="25"/>
        <v>0.07451971266</v>
      </c>
      <c r="AQ105" s="16" t="str">
        <f t="shared" si="26"/>
        <v>MERGULHO</v>
      </c>
    </row>
    <row r="106" ht="15.75" customHeight="1">
      <c r="A106" s="1">
        <v>5582.6787</v>
      </c>
      <c r="B106" s="1">
        <v>1817.8593</v>
      </c>
      <c r="C106" s="1">
        <v>797.1878</v>
      </c>
      <c r="D106" s="1">
        <v>1392.6709</v>
      </c>
      <c r="E106" s="1">
        <v>987.8518</v>
      </c>
      <c r="F106" s="1">
        <v>949.0994</v>
      </c>
      <c r="G106" s="1">
        <v>964.1464</v>
      </c>
      <c r="H106" s="1">
        <v>1610.5852</v>
      </c>
      <c r="J106" s="1">
        <f t="shared" si="1"/>
        <v>-0.5187571211</v>
      </c>
      <c r="K106" s="17" t="str">
        <f t="shared" si="2"/>
        <v>SUB-HORIZONTAL</v>
      </c>
      <c r="L106" s="1" t="str">
        <f t="shared" si="3"/>
        <v>2</v>
      </c>
      <c r="M106" s="1">
        <f t="shared" si="4"/>
        <v>0.0157297775</v>
      </c>
      <c r="N106" s="16" t="str">
        <f t="shared" si="5"/>
        <v>MERGULHO</v>
      </c>
      <c r="P106" s="1">
        <f t="shared" si="6"/>
        <v>-0.6613993809</v>
      </c>
      <c r="Q106" s="17" t="str">
        <f t="shared" si="7"/>
        <v>SUB-HORIZONTAL</v>
      </c>
      <c r="S106" s="1">
        <f t="shared" si="8"/>
        <v>-0.5350234584</v>
      </c>
      <c r="T106" s="17" t="str">
        <f t="shared" si="9"/>
        <v>SUB-HORIZONTAL</v>
      </c>
      <c r="V106" s="1">
        <f t="shared" si="10"/>
        <v>-0.6448522488</v>
      </c>
      <c r="W106" s="17" t="str">
        <f t="shared" si="11"/>
        <v>SUB-HORIZONTAL</v>
      </c>
      <c r="Y106" s="1">
        <f t="shared" si="12"/>
        <v>-0.04002182209</v>
      </c>
      <c r="Z106" s="17" t="str">
        <f t="shared" si="13"/>
        <v>SUB-HORIZONTAL</v>
      </c>
      <c r="AA106" s="1">
        <f t="shared" si="14"/>
        <v>0.2148535235</v>
      </c>
      <c r="AB106" s="15" t="str">
        <f t="shared" si="15"/>
        <v>SUB-VERTICAL</v>
      </c>
      <c r="AC106" s="1">
        <f t="shared" si="16"/>
        <v>-0.3451364651</v>
      </c>
      <c r="AD106" s="17" t="str">
        <f t="shared" si="17"/>
        <v>SUB-HORIZONTAL</v>
      </c>
      <c r="AE106" s="1">
        <f t="shared" si="18"/>
        <v>-0.6193783001</v>
      </c>
      <c r="AF106" s="17" t="str">
        <f t="shared" si="19"/>
        <v>SUB-HORIZONTAL</v>
      </c>
      <c r="AG106" s="1">
        <f t="shared" si="20"/>
        <v>-0.2672249619</v>
      </c>
      <c r="AH106" s="17" t="str">
        <f t="shared" si="21"/>
        <v>SUB-HORIZONTAL</v>
      </c>
      <c r="AJ106" s="1">
        <f t="shared" si="22"/>
        <v>0.5651514786</v>
      </c>
      <c r="AK106" s="15" t="str">
        <f t="shared" si="27"/>
        <v>SUB-VERTICAL</v>
      </c>
      <c r="AM106" s="1">
        <f t="shared" si="23"/>
        <v>-0.8478627067</v>
      </c>
      <c r="AN106" s="17" t="str">
        <f t="shared" si="24"/>
        <v>SUB-HORIZONTAL</v>
      </c>
      <c r="AP106" s="1">
        <f t="shared" si="25"/>
        <v>0.1211359509</v>
      </c>
      <c r="AQ106" s="15" t="str">
        <f t="shared" si="26"/>
        <v>SUB-VERTICAL</v>
      </c>
    </row>
    <row r="107" ht="15.75" customHeight="1">
      <c r="A107" s="1">
        <v>5582.7549</v>
      </c>
      <c r="B107" s="1">
        <v>1934.1796</v>
      </c>
      <c r="C107" s="1">
        <v>1008.3027</v>
      </c>
      <c r="D107" s="1">
        <v>1746.9451</v>
      </c>
      <c r="E107" s="1">
        <v>1385.1062</v>
      </c>
      <c r="F107" s="1">
        <v>1308.1849</v>
      </c>
      <c r="G107" s="1">
        <v>1335.8868</v>
      </c>
      <c r="H107" s="1">
        <v>1755.0193</v>
      </c>
      <c r="J107" s="1">
        <f t="shared" si="1"/>
        <v>-0.2737319934</v>
      </c>
      <c r="K107" s="17" t="str">
        <f t="shared" si="2"/>
        <v>SUB-HORIZONTAL</v>
      </c>
      <c r="L107" s="1" t="str">
        <f t="shared" si="3"/>
        <v>2</v>
      </c>
      <c r="M107" s="1">
        <f t="shared" si="4"/>
        <v>0.02095512047</v>
      </c>
      <c r="N107" s="16" t="str">
        <f t="shared" si="5"/>
        <v>MERGULHO</v>
      </c>
      <c r="P107" s="1">
        <f t="shared" si="6"/>
        <v>-0.3935389215</v>
      </c>
      <c r="Q107" s="17" t="str">
        <f t="shared" si="7"/>
        <v>SUB-HORIZONTAL</v>
      </c>
      <c r="S107" s="1">
        <f t="shared" si="8"/>
        <v>-0.2948974967</v>
      </c>
      <c r="T107" s="17" t="str">
        <f t="shared" si="9"/>
        <v>SUB-HORIZONTAL</v>
      </c>
      <c r="V107" s="1">
        <f t="shared" si="10"/>
        <v>-0.3722035817</v>
      </c>
      <c r="W107" s="17" t="str">
        <f t="shared" si="11"/>
        <v>SUB-HORIZONTAL</v>
      </c>
      <c r="Y107" s="1">
        <f t="shared" si="12"/>
        <v>-0.05714398364</v>
      </c>
      <c r="Z107" s="17" t="str">
        <f t="shared" si="13"/>
        <v>SUB-HORIZONTAL</v>
      </c>
      <c r="AA107" s="1">
        <f t="shared" si="14"/>
        <v>0.3188437633</v>
      </c>
      <c r="AB107" s="15" t="str">
        <f t="shared" si="15"/>
        <v>SUB-VERTICAL</v>
      </c>
      <c r="AC107" s="1">
        <f t="shared" si="16"/>
        <v>-0.2326130573</v>
      </c>
      <c r="AD107" s="17" t="str">
        <f t="shared" si="17"/>
        <v>SUB-HORIZONTAL</v>
      </c>
      <c r="AE107" s="1">
        <f t="shared" si="18"/>
        <v>-0.3354597885</v>
      </c>
      <c r="AF107" s="17" t="str">
        <f t="shared" si="19"/>
        <v>SUB-HORIZONTAL</v>
      </c>
      <c r="AG107" s="1">
        <f t="shared" si="20"/>
        <v>-0.101858634</v>
      </c>
      <c r="AH107" s="17" t="str">
        <f t="shared" si="21"/>
        <v>SUB-HORIZONTAL</v>
      </c>
      <c r="AJ107" s="1">
        <f t="shared" si="22"/>
        <v>0.5565435323</v>
      </c>
      <c r="AK107" s="15" t="str">
        <f t="shared" si="27"/>
        <v>SUB-VERTICAL</v>
      </c>
      <c r="AM107" s="1">
        <f t="shared" si="23"/>
        <v>-0.662993674</v>
      </c>
      <c r="AN107" s="17" t="str">
        <f t="shared" si="24"/>
        <v>SUB-HORIZONTAL</v>
      </c>
      <c r="AP107" s="1">
        <f t="shared" si="25"/>
        <v>0.09724167553</v>
      </c>
      <c r="AQ107" s="16" t="str">
        <f t="shared" si="26"/>
        <v>MERGULHO</v>
      </c>
    </row>
    <row r="108" ht="15.75" customHeight="1">
      <c r="A108" s="1">
        <v>5582.8311</v>
      </c>
      <c r="B108" s="1">
        <v>1949.9945</v>
      </c>
      <c r="C108" s="1">
        <v>1214.2714</v>
      </c>
      <c r="D108" s="1">
        <v>1923.6234</v>
      </c>
      <c r="E108" s="1">
        <v>1613.3413</v>
      </c>
      <c r="F108" s="1">
        <v>1526.7588</v>
      </c>
      <c r="G108" s="1">
        <v>1535.1051</v>
      </c>
      <c r="H108" s="1">
        <v>1853.6932</v>
      </c>
      <c r="J108" s="1">
        <f t="shared" si="1"/>
        <v>-0.1888606866</v>
      </c>
      <c r="K108" s="17" t="str">
        <f t="shared" si="2"/>
        <v>SUB-HORIZONTAL</v>
      </c>
      <c r="L108" s="1" t="str">
        <f t="shared" si="3"/>
        <v>2</v>
      </c>
      <c r="M108" s="1">
        <f t="shared" si="4"/>
        <v>0.00545179752</v>
      </c>
      <c r="N108" s="16" t="str">
        <f t="shared" si="5"/>
        <v>MERGULHO</v>
      </c>
      <c r="P108" s="1">
        <f t="shared" si="6"/>
        <v>-0.2452903056</v>
      </c>
      <c r="Q108" s="17" t="str">
        <f t="shared" si="7"/>
        <v>SUB-HORIZONTAL</v>
      </c>
      <c r="S108" s="1">
        <f t="shared" si="8"/>
        <v>-0.1943374389</v>
      </c>
      <c r="T108" s="17" t="str">
        <f t="shared" si="9"/>
        <v>SUB-HORIZONTAL</v>
      </c>
      <c r="V108" s="1">
        <f t="shared" si="10"/>
        <v>-0.2397985699</v>
      </c>
      <c r="W108" s="17" t="str">
        <f t="shared" si="11"/>
        <v>SUB-HORIZONTAL</v>
      </c>
      <c r="Y108" s="1">
        <f t="shared" si="12"/>
        <v>-0.05516730644</v>
      </c>
      <c r="Z108" s="17" t="str">
        <f t="shared" si="13"/>
        <v>SUB-HORIZONTAL</v>
      </c>
      <c r="AA108" s="1">
        <f t="shared" si="14"/>
        <v>0.2851201845</v>
      </c>
      <c r="AB108" s="15" t="str">
        <f t="shared" si="15"/>
        <v>SUB-VERTICAL</v>
      </c>
      <c r="AC108" s="1">
        <f t="shared" si="16"/>
        <v>-0.1761300955</v>
      </c>
      <c r="AD108" s="17" t="str">
        <f t="shared" si="17"/>
        <v>SUB-HORIZONTAL</v>
      </c>
      <c r="AE108" s="1">
        <f t="shared" si="18"/>
        <v>-0.1898029368</v>
      </c>
      <c r="AF108" s="17" t="str">
        <f t="shared" si="19"/>
        <v>SUB-HORIZONTAL</v>
      </c>
      <c r="AG108" s="1">
        <f t="shared" si="20"/>
        <v>-0.0136160622</v>
      </c>
      <c r="AH108" s="17" t="str">
        <f t="shared" si="21"/>
        <v>SUB-HORIZONTAL</v>
      </c>
      <c r="AJ108" s="1">
        <f t="shared" si="22"/>
        <v>0.4641345398</v>
      </c>
      <c r="AK108" s="15" t="str">
        <f t="shared" si="27"/>
        <v>SUB-VERTICAL</v>
      </c>
      <c r="AM108" s="1">
        <f t="shared" si="23"/>
        <v>-0.4781231982</v>
      </c>
      <c r="AN108" s="17" t="str">
        <f t="shared" si="24"/>
        <v>SUB-HORIZONTAL</v>
      </c>
      <c r="AP108" s="1">
        <f t="shared" si="25"/>
        <v>0.05065199184</v>
      </c>
      <c r="AQ108" s="16" t="str">
        <f t="shared" si="26"/>
        <v>MERGULHO</v>
      </c>
    </row>
    <row r="109" ht="15.75" customHeight="1">
      <c r="A109" s="1">
        <v>5582.9073</v>
      </c>
      <c r="B109" s="1">
        <v>1950.0</v>
      </c>
      <c r="C109" s="1">
        <v>1398.0919</v>
      </c>
      <c r="D109" s="1">
        <v>1949.991</v>
      </c>
      <c r="E109" s="1">
        <v>1449.2954</v>
      </c>
      <c r="F109" s="1">
        <v>1397.9821</v>
      </c>
      <c r="G109" s="1">
        <v>1396.2733</v>
      </c>
      <c r="H109" s="1">
        <v>1906.4534</v>
      </c>
      <c r="J109" s="1">
        <f t="shared" si="1"/>
        <v>-0.3126980701</v>
      </c>
      <c r="K109" s="17" t="str">
        <f t="shared" si="2"/>
        <v>SUB-HORIZONTAL</v>
      </c>
      <c r="L109" s="1" t="str">
        <f t="shared" si="3"/>
        <v>2</v>
      </c>
      <c r="M109" s="1">
        <f t="shared" si="4"/>
        <v>-0.001223080982</v>
      </c>
      <c r="N109" s="17" t="str">
        <f t="shared" si="5"/>
        <v>SUB-HORIZONTAL</v>
      </c>
      <c r="P109" s="1">
        <f t="shared" si="6"/>
        <v>-0.3343374683</v>
      </c>
      <c r="Q109" s="17" t="str">
        <f t="shared" si="7"/>
        <v>SUB-HORIZONTAL</v>
      </c>
      <c r="S109" s="1">
        <f t="shared" si="8"/>
        <v>-0.3114601887</v>
      </c>
      <c r="T109" s="17" t="str">
        <f t="shared" si="9"/>
        <v>SUB-HORIZONTAL</v>
      </c>
      <c r="V109" s="1">
        <f t="shared" si="10"/>
        <v>-0.3355775838</v>
      </c>
      <c r="W109" s="17" t="str">
        <f t="shared" si="11"/>
        <v>SUB-HORIZONTAL</v>
      </c>
      <c r="Y109" s="1">
        <f t="shared" si="12"/>
        <v>-0.03604961934</v>
      </c>
      <c r="Z109" s="17" t="str">
        <f t="shared" si="13"/>
        <v>SUB-HORIZONTAL</v>
      </c>
      <c r="AA109" s="1">
        <f t="shared" si="14"/>
        <v>0.03597106791</v>
      </c>
      <c r="AB109" s="16" t="str">
        <f t="shared" si="15"/>
        <v>MERGULHO</v>
      </c>
      <c r="AC109" s="1">
        <f t="shared" si="16"/>
        <v>-0.2978372509</v>
      </c>
      <c r="AD109" s="17" t="str">
        <f t="shared" si="17"/>
        <v>SUB-HORIZONTAL</v>
      </c>
      <c r="AE109" s="1">
        <f t="shared" si="18"/>
        <v>-0.2978419172</v>
      </c>
      <c r="AF109" s="17" t="str">
        <f t="shared" si="19"/>
        <v>SUB-HORIZONTAL</v>
      </c>
      <c r="AG109" s="1">
        <f t="shared" si="20"/>
        <v>-0.000004615395266</v>
      </c>
      <c r="AH109" s="17" t="str">
        <f t="shared" si="21"/>
        <v>SUB-HORIZONTAL</v>
      </c>
      <c r="AJ109" s="1">
        <f t="shared" si="22"/>
        <v>0.3342531607</v>
      </c>
      <c r="AK109" s="15" t="str">
        <f t="shared" si="27"/>
        <v>SUB-VERTICAL</v>
      </c>
      <c r="AM109" s="1">
        <f t="shared" si="23"/>
        <v>-0.3342578401</v>
      </c>
      <c r="AN109" s="17" t="str">
        <f t="shared" si="24"/>
        <v>SUB-HORIZONTAL</v>
      </c>
      <c r="AP109" s="1">
        <f t="shared" si="25"/>
        <v>0.02258519525</v>
      </c>
      <c r="AQ109" s="16" t="str">
        <f t="shared" si="26"/>
        <v>MERGULHO</v>
      </c>
    </row>
    <row r="110" ht="15.75" customHeight="1">
      <c r="A110" s="1">
        <v>5582.9835</v>
      </c>
      <c r="B110" s="1">
        <v>1950.0</v>
      </c>
      <c r="C110" s="1">
        <v>1567.1659</v>
      </c>
      <c r="D110" s="1">
        <v>1950.0</v>
      </c>
      <c r="E110" s="1">
        <v>1288.6343</v>
      </c>
      <c r="F110" s="1">
        <v>1264.4655</v>
      </c>
      <c r="G110" s="1">
        <v>1258.3981</v>
      </c>
      <c r="H110" s="1">
        <v>1930.9105</v>
      </c>
      <c r="J110" s="1">
        <f t="shared" si="1"/>
        <v>-0.4314298573</v>
      </c>
      <c r="K110" s="17" t="str">
        <f t="shared" si="2"/>
        <v>SUB-HORIZONTAL</v>
      </c>
      <c r="L110" s="1" t="str">
        <f t="shared" si="3"/>
        <v>2</v>
      </c>
      <c r="M110" s="1">
        <f t="shared" si="4"/>
        <v>-0.004809944974</v>
      </c>
      <c r="N110" s="17" t="str">
        <f t="shared" si="5"/>
        <v>SUB-HORIZONTAL</v>
      </c>
      <c r="P110" s="1">
        <f t="shared" si="6"/>
        <v>-0.4365746535</v>
      </c>
      <c r="Q110" s="17" t="str">
        <f t="shared" si="7"/>
        <v>SUB-HORIZONTAL</v>
      </c>
      <c r="S110" s="1">
        <f t="shared" si="8"/>
        <v>-0.426510522</v>
      </c>
      <c r="T110" s="17" t="str">
        <f t="shared" si="9"/>
        <v>SUB-HORIZONTAL</v>
      </c>
      <c r="V110" s="1">
        <f t="shared" si="10"/>
        <v>-0.4414991229</v>
      </c>
      <c r="W110" s="17" t="str">
        <f t="shared" si="11"/>
        <v>SUB-HORIZONTAL</v>
      </c>
      <c r="Y110" s="1">
        <f t="shared" si="12"/>
        <v>-0.01893375496</v>
      </c>
      <c r="Z110" s="17" t="str">
        <f t="shared" si="13"/>
        <v>SUB-HORIZONTAL</v>
      </c>
      <c r="AA110" s="1">
        <f t="shared" si="14"/>
        <v>-0.1959982275</v>
      </c>
      <c r="AB110" s="17" t="str">
        <f t="shared" si="15"/>
        <v>SUB-HORIZONTAL</v>
      </c>
      <c r="AC110" s="1">
        <f t="shared" si="16"/>
        <v>-0.4172146199</v>
      </c>
      <c r="AD110" s="17" t="str">
        <f t="shared" si="17"/>
        <v>SUB-HORIZONTAL</v>
      </c>
      <c r="AE110" s="1">
        <f t="shared" si="18"/>
        <v>-0.4172146199</v>
      </c>
      <c r="AF110" s="17" t="str">
        <f t="shared" si="19"/>
        <v>SUB-HORIZONTAL</v>
      </c>
      <c r="AG110" s="1">
        <f t="shared" si="20"/>
        <v>0</v>
      </c>
      <c r="AH110" s="16" t="str">
        <f t="shared" si="21"/>
        <v>MERGULHO</v>
      </c>
      <c r="AJ110" s="1">
        <f t="shared" si="22"/>
        <v>0.2189958184</v>
      </c>
      <c r="AK110" s="15" t="str">
        <f t="shared" si="27"/>
        <v>SUB-VERTICAL</v>
      </c>
      <c r="AM110" s="1">
        <f t="shared" si="23"/>
        <v>-0.2189958184</v>
      </c>
      <c r="AN110" s="17" t="str">
        <f t="shared" si="24"/>
        <v>SUB-HORIZONTAL</v>
      </c>
      <c r="AP110" s="1">
        <f t="shared" si="25"/>
        <v>0.009837758916</v>
      </c>
      <c r="AQ110" s="16" t="str">
        <f t="shared" si="26"/>
        <v>MERGULHO</v>
      </c>
    </row>
    <row r="111" ht="15.75" customHeight="1">
      <c r="A111" s="1">
        <v>5583.0597</v>
      </c>
      <c r="B111" s="1">
        <v>1950.0</v>
      </c>
      <c r="C111" s="1">
        <v>1705.3448</v>
      </c>
      <c r="D111" s="1">
        <v>1950.0</v>
      </c>
      <c r="E111" s="1">
        <v>1161.6425</v>
      </c>
      <c r="F111" s="1">
        <v>1147.6313</v>
      </c>
      <c r="G111" s="1">
        <v>1144.0953</v>
      </c>
      <c r="H111" s="1">
        <v>1944.5005</v>
      </c>
      <c r="J111" s="1">
        <f t="shared" si="1"/>
        <v>-0.5366297814</v>
      </c>
      <c r="K111" s="17" t="str">
        <f t="shared" si="2"/>
        <v>SUB-HORIZONTAL</v>
      </c>
      <c r="L111" s="1" t="str">
        <f t="shared" si="3"/>
        <v>2</v>
      </c>
      <c r="M111" s="1">
        <f t="shared" si="4"/>
        <v>-0.003085886605</v>
      </c>
      <c r="N111" s="17" t="str">
        <f t="shared" si="5"/>
        <v>SUB-HORIZONTAL</v>
      </c>
      <c r="P111" s="1">
        <f t="shared" si="6"/>
        <v>-0.5363588869</v>
      </c>
      <c r="Q111" s="17" t="str">
        <f t="shared" si="7"/>
        <v>SUB-HORIZONTAL</v>
      </c>
      <c r="S111" s="1">
        <f t="shared" si="8"/>
        <v>-0.5334353831</v>
      </c>
      <c r="T111" s="17" t="str">
        <f t="shared" si="9"/>
        <v>SUB-HORIZONTAL</v>
      </c>
      <c r="V111" s="1">
        <f t="shared" si="10"/>
        <v>-0.5395544542</v>
      </c>
      <c r="W111" s="17" t="str">
        <f t="shared" si="11"/>
        <v>SUB-HORIZONTAL</v>
      </c>
      <c r="Y111" s="1">
        <f t="shared" si="12"/>
        <v>-0.01213494728</v>
      </c>
      <c r="Z111" s="17" t="str">
        <f t="shared" si="13"/>
        <v>SUB-HORIZONTAL</v>
      </c>
      <c r="AA111" s="1">
        <f t="shared" si="14"/>
        <v>-0.3862947654</v>
      </c>
      <c r="AB111" s="17" t="str">
        <f t="shared" si="15"/>
        <v>SUB-HORIZONTAL</v>
      </c>
      <c r="AC111" s="1">
        <f t="shared" si="16"/>
        <v>-0.5238050143</v>
      </c>
      <c r="AD111" s="17" t="str">
        <f t="shared" si="17"/>
        <v>SUB-HORIZONTAL</v>
      </c>
      <c r="AE111" s="1">
        <f t="shared" si="18"/>
        <v>-0.5238050143</v>
      </c>
      <c r="AF111" s="17" t="str">
        <f t="shared" si="19"/>
        <v>SUB-HORIZONTAL</v>
      </c>
      <c r="AG111" s="1">
        <f t="shared" si="20"/>
        <v>0</v>
      </c>
      <c r="AH111" s="16" t="str">
        <f t="shared" si="21"/>
        <v>MERGULHO</v>
      </c>
      <c r="AJ111" s="1">
        <f t="shared" si="22"/>
        <v>0.1341624698</v>
      </c>
      <c r="AK111" s="15" t="str">
        <f t="shared" si="27"/>
        <v>SUB-VERTICAL</v>
      </c>
      <c r="AM111" s="1">
        <f t="shared" si="23"/>
        <v>-0.1341624698</v>
      </c>
      <c r="AN111" s="17" t="str">
        <f t="shared" si="24"/>
        <v>SUB-HORIZONTAL</v>
      </c>
      <c r="AP111" s="1">
        <f t="shared" si="25"/>
        <v>0.002824241765</v>
      </c>
      <c r="AQ111" s="16" t="str">
        <f t="shared" si="26"/>
        <v>MERGULHO</v>
      </c>
    </row>
    <row r="112" ht="15.75" customHeight="1">
      <c r="A112" s="1">
        <v>5583.1359</v>
      </c>
      <c r="B112" s="1">
        <v>1950.0</v>
      </c>
      <c r="C112" s="1">
        <v>1793.8849</v>
      </c>
      <c r="D112" s="1">
        <v>1950.0</v>
      </c>
      <c r="E112" s="1">
        <v>1047.3472</v>
      </c>
      <c r="F112" s="1">
        <v>1038.7965</v>
      </c>
      <c r="G112" s="1">
        <v>1041.7142</v>
      </c>
      <c r="H112" s="1">
        <v>1949.3639</v>
      </c>
      <c r="J112" s="1">
        <f t="shared" si="1"/>
        <v>-0.6369385234</v>
      </c>
      <c r="K112" s="17" t="str">
        <f t="shared" si="2"/>
        <v>SUB-HORIZONTAL</v>
      </c>
      <c r="L112" s="1" t="str">
        <f t="shared" si="3"/>
        <v>2</v>
      </c>
      <c r="M112" s="1">
        <f t="shared" si="4"/>
        <v>0.00280479487</v>
      </c>
      <c r="N112" s="16" t="str">
        <f t="shared" si="5"/>
        <v>MERGULHO</v>
      </c>
      <c r="P112" s="1">
        <f t="shared" si="6"/>
        <v>-0.6402253035</v>
      </c>
      <c r="Q112" s="17" t="str">
        <f t="shared" si="7"/>
        <v>SUB-HORIZONTAL</v>
      </c>
      <c r="S112" s="1">
        <f t="shared" si="8"/>
        <v>-0.6398827451</v>
      </c>
      <c r="T112" s="17" t="str">
        <f t="shared" si="9"/>
        <v>SUB-HORIZONTAL</v>
      </c>
      <c r="V112" s="1">
        <f t="shared" si="10"/>
        <v>-0.6372809357</v>
      </c>
      <c r="W112" s="17" t="str">
        <f t="shared" si="11"/>
        <v>SUB-HORIZONTAL</v>
      </c>
      <c r="Y112" s="1">
        <f t="shared" si="12"/>
        <v>-0.008197682478</v>
      </c>
      <c r="Z112" s="17" t="str">
        <f t="shared" si="13"/>
        <v>SUB-HORIZONTAL</v>
      </c>
      <c r="AA112" s="1">
        <f t="shared" si="14"/>
        <v>-0.5446394798</v>
      </c>
      <c r="AB112" s="17" t="str">
        <f t="shared" si="15"/>
        <v>SUB-HORIZONTAL</v>
      </c>
      <c r="AC112" s="1">
        <f t="shared" si="16"/>
        <v>-0.6316232238</v>
      </c>
      <c r="AD112" s="17" t="str">
        <f t="shared" si="17"/>
        <v>SUB-HORIZONTAL</v>
      </c>
      <c r="AE112" s="1">
        <f t="shared" si="18"/>
        <v>-0.6316232238</v>
      </c>
      <c r="AF112" s="17" t="str">
        <f t="shared" si="19"/>
        <v>SUB-HORIZONTAL</v>
      </c>
      <c r="AG112" s="1">
        <f t="shared" si="20"/>
        <v>0</v>
      </c>
      <c r="AH112" s="16" t="str">
        <f t="shared" si="21"/>
        <v>MERGULHO</v>
      </c>
      <c r="AJ112" s="1">
        <f t="shared" si="22"/>
        <v>0.0834699818</v>
      </c>
      <c r="AK112" s="16" t="str">
        <f t="shared" si="27"/>
        <v>MERGULHO</v>
      </c>
      <c r="AM112" s="1">
        <f t="shared" si="23"/>
        <v>-0.0834699818</v>
      </c>
      <c r="AN112" s="17" t="str">
        <f t="shared" si="24"/>
        <v>SUB-HORIZONTAL</v>
      </c>
      <c r="AP112" s="1">
        <f t="shared" si="25"/>
        <v>0.0003262583461</v>
      </c>
      <c r="AQ112" s="16" t="str">
        <f t="shared" si="26"/>
        <v>MERGULHO</v>
      </c>
    </row>
    <row r="113" ht="15.75" customHeight="1">
      <c r="A113" s="1">
        <v>5583.2121</v>
      </c>
      <c r="B113" s="1">
        <v>1950.0</v>
      </c>
      <c r="C113" s="1">
        <v>1822.3361</v>
      </c>
      <c r="D113" s="1">
        <v>1950.0</v>
      </c>
      <c r="E113" s="1">
        <v>971.3132</v>
      </c>
      <c r="F113" s="1">
        <v>967.5668</v>
      </c>
      <c r="G113" s="1">
        <v>964.087</v>
      </c>
      <c r="H113" s="1">
        <v>1949.9999</v>
      </c>
      <c r="J113" s="1">
        <f t="shared" si="1"/>
        <v>-0.7190567064</v>
      </c>
      <c r="K113" s="17" t="str">
        <f t="shared" si="2"/>
        <v>SUB-HORIZONTAL</v>
      </c>
      <c r="L113" s="1" t="str">
        <f t="shared" si="3"/>
        <v>2</v>
      </c>
      <c r="M113" s="1">
        <f t="shared" si="4"/>
        <v>-0.003602928896</v>
      </c>
      <c r="N113" s="17" t="str">
        <f t="shared" si="5"/>
        <v>SUB-HORIZONTAL</v>
      </c>
      <c r="P113" s="1">
        <f t="shared" si="6"/>
        <v>-0.7152292149</v>
      </c>
      <c r="Q113" s="17" t="str">
        <f t="shared" si="7"/>
        <v>SUB-HORIZONTAL</v>
      </c>
      <c r="S113" s="1">
        <f t="shared" si="8"/>
        <v>-0.7152291604</v>
      </c>
      <c r="T113" s="17" t="str">
        <f t="shared" si="9"/>
        <v>SUB-HORIZONTAL</v>
      </c>
      <c r="V113" s="1">
        <f t="shared" si="10"/>
        <v>-0.7190567609</v>
      </c>
      <c r="W113" s="17" t="str">
        <f t="shared" si="11"/>
        <v>SUB-HORIZONTAL</v>
      </c>
      <c r="Y113" s="1">
        <f t="shared" si="12"/>
        <v>-0.003864506307</v>
      </c>
      <c r="Z113" s="17" t="str">
        <f t="shared" si="13"/>
        <v>SUB-HORIZONTAL</v>
      </c>
      <c r="AA113" s="1">
        <f t="shared" si="14"/>
        <v>-0.639657302</v>
      </c>
      <c r="AB113" s="17" t="str">
        <f t="shared" si="15"/>
        <v>SUB-HORIZONTAL</v>
      </c>
      <c r="AC113" s="1">
        <f t="shared" si="16"/>
        <v>-0.711126364</v>
      </c>
      <c r="AD113" s="17" t="str">
        <f t="shared" si="17"/>
        <v>SUB-HORIZONTAL</v>
      </c>
      <c r="AE113" s="1">
        <f t="shared" si="18"/>
        <v>-0.711126364</v>
      </c>
      <c r="AF113" s="17" t="str">
        <f t="shared" si="19"/>
        <v>SUB-HORIZONTAL</v>
      </c>
      <c r="AG113" s="1">
        <f t="shared" si="20"/>
        <v>0</v>
      </c>
      <c r="AH113" s="16" t="str">
        <f t="shared" si="21"/>
        <v>MERGULHO</v>
      </c>
      <c r="AJ113" s="1">
        <f t="shared" si="22"/>
        <v>0.06772305837</v>
      </c>
      <c r="AK113" s="16" t="str">
        <f t="shared" si="27"/>
        <v>MERGULHO</v>
      </c>
      <c r="AM113" s="1">
        <f t="shared" si="23"/>
        <v>-0.06772305837</v>
      </c>
      <c r="AN113" s="17" t="str">
        <f t="shared" si="24"/>
        <v>SUB-HORIZONTAL</v>
      </c>
      <c r="AP113" s="1">
        <f t="shared" si="25"/>
        <v>0.00000005128205258</v>
      </c>
      <c r="AQ113" s="16" t="str">
        <f t="shared" si="26"/>
        <v>MERGULHO</v>
      </c>
    </row>
    <row r="114" ht="15.75" customHeight="1">
      <c r="A114" s="1">
        <v>5583.2883</v>
      </c>
      <c r="B114" s="1">
        <v>1950.0</v>
      </c>
      <c r="C114" s="1">
        <v>1791.5626</v>
      </c>
      <c r="D114" s="1">
        <v>1950.0</v>
      </c>
      <c r="E114" s="1">
        <v>918.4639</v>
      </c>
      <c r="F114" s="1">
        <v>918.4962</v>
      </c>
      <c r="G114" s="1">
        <v>910.6187</v>
      </c>
      <c r="H114" s="1">
        <v>1950.0</v>
      </c>
      <c r="J114" s="1">
        <f t="shared" si="1"/>
        <v>-0.7799904961</v>
      </c>
      <c r="K114" s="17" t="str">
        <f t="shared" si="2"/>
        <v>SUB-HORIZONTAL</v>
      </c>
      <c r="L114" s="1" t="str">
        <f t="shared" si="3"/>
        <v>2</v>
      </c>
      <c r="M114" s="1">
        <f t="shared" si="4"/>
        <v>-0.008613535494</v>
      </c>
      <c r="N114" s="17" t="str">
        <f t="shared" si="5"/>
        <v>SUB-HORIZONTAL</v>
      </c>
      <c r="P114" s="1">
        <f t="shared" si="6"/>
        <v>-0.770752327</v>
      </c>
      <c r="Q114" s="17" t="str">
        <f t="shared" si="7"/>
        <v>SUB-HORIZONTAL</v>
      </c>
      <c r="S114" s="1">
        <f t="shared" si="8"/>
        <v>-0.770752327</v>
      </c>
      <c r="T114" s="17" t="str">
        <f t="shared" si="9"/>
        <v>SUB-HORIZONTAL</v>
      </c>
      <c r="V114" s="1">
        <f t="shared" si="10"/>
        <v>-0.7799904961</v>
      </c>
      <c r="W114" s="17" t="str">
        <f t="shared" si="11"/>
        <v>SUB-HORIZONTAL</v>
      </c>
      <c r="Y114" s="1">
        <f t="shared" si="12"/>
        <v>0.00003516679541</v>
      </c>
      <c r="Z114" s="16" t="str">
        <f t="shared" si="13"/>
        <v>MERGULHO</v>
      </c>
      <c r="AA114" s="1">
        <f t="shared" si="14"/>
        <v>-0.6806381725</v>
      </c>
      <c r="AB114" s="17" t="str">
        <f t="shared" si="15"/>
        <v>SUB-HORIZONTAL</v>
      </c>
      <c r="AC114" s="1">
        <f t="shared" si="16"/>
        <v>-0.770790015</v>
      </c>
      <c r="AD114" s="17" t="str">
        <f t="shared" si="17"/>
        <v>SUB-HORIZONTAL</v>
      </c>
      <c r="AE114" s="1">
        <f t="shared" si="18"/>
        <v>-0.770790015</v>
      </c>
      <c r="AF114" s="17" t="str">
        <f t="shared" si="19"/>
        <v>SUB-HORIZONTAL</v>
      </c>
      <c r="AG114" s="1">
        <f t="shared" si="20"/>
        <v>0</v>
      </c>
      <c r="AH114" s="16" t="str">
        <f t="shared" si="21"/>
        <v>MERGULHO</v>
      </c>
      <c r="AJ114" s="1">
        <f t="shared" si="22"/>
        <v>0.08476653041</v>
      </c>
      <c r="AK114" s="16" t="str">
        <f t="shared" si="27"/>
        <v>MERGULHO</v>
      </c>
      <c r="AM114" s="1">
        <f t="shared" si="23"/>
        <v>-0.08476653041</v>
      </c>
      <c r="AN114" s="17" t="str">
        <f t="shared" si="24"/>
        <v>SUB-HORIZONTAL</v>
      </c>
      <c r="AP114" s="1">
        <f t="shared" si="25"/>
        <v>0</v>
      </c>
      <c r="AQ114" s="16" t="str">
        <f t="shared" si="26"/>
        <v>MERGULHO</v>
      </c>
    </row>
    <row r="115" ht="15.75" customHeight="1">
      <c r="A115" s="1">
        <v>5583.3645</v>
      </c>
      <c r="B115" s="1">
        <v>1950.0</v>
      </c>
      <c r="C115" s="1">
        <v>1710.8855</v>
      </c>
      <c r="D115" s="1">
        <v>1950.0</v>
      </c>
      <c r="E115" s="1">
        <v>860.1507</v>
      </c>
      <c r="F115" s="1">
        <v>862.6205</v>
      </c>
      <c r="G115" s="1">
        <v>857.003</v>
      </c>
      <c r="H115" s="1">
        <v>1950.0</v>
      </c>
      <c r="J115" s="1">
        <f t="shared" si="1"/>
        <v>-0.8454939282</v>
      </c>
      <c r="K115" s="17" t="str">
        <f t="shared" si="2"/>
        <v>SUB-HORIZONTAL</v>
      </c>
      <c r="L115" s="1" t="str">
        <f t="shared" si="3"/>
        <v>2</v>
      </c>
      <c r="M115" s="1">
        <f t="shared" si="4"/>
        <v>-0.006533441737</v>
      </c>
      <c r="N115" s="17" t="str">
        <f t="shared" si="5"/>
        <v>SUB-HORIZONTAL</v>
      </c>
      <c r="P115" s="1">
        <f t="shared" si="6"/>
        <v>-0.8384051706</v>
      </c>
      <c r="Q115" s="17" t="str">
        <f t="shared" si="7"/>
        <v>SUB-HORIZONTAL</v>
      </c>
      <c r="S115" s="1">
        <f t="shared" si="8"/>
        <v>-0.8384051706</v>
      </c>
      <c r="T115" s="17" t="str">
        <f t="shared" si="9"/>
        <v>SUB-HORIZONTAL</v>
      </c>
      <c r="V115" s="1">
        <f t="shared" si="10"/>
        <v>-0.8454939282</v>
      </c>
      <c r="W115" s="17" t="str">
        <f t="shared" si="11"/>
        <v>SUB-HORIZONTAL</v>
      </c>
      <c r="Y115" s="1">
        <f t="shared" si="12"/>
        <v>0.00286724382</v>
      </c>
      <c r="Z115" s="16" t="str">
        <f t="shared" si="13"/>
        <v>MERGULHO</v>
      </c>
      <c r="AA115" s="1">
        <f t="shared" si="14"/>
        <v>-0.7012880717</v>
      </c>
      <c r="AB115" s="17" t="str">
        <f t="shared" si="15"/>
        <v>SUB-HORIZONTAL</v>
      </c>
      <c r="AC115" s="1">
        <f t="shared" si="16"/>
        <v>-0.8415150168</v>
      </c>
      <c r="AD115" s="17" t="str">
        <f t="shared" si="17"/>
        <v>SUB-HORIZONTAL</v>
      </c>
      <c r="AE115" s="1">
        <f t="shared" si="18"/>
        <v>-0.8415150168</v>
      </c>
      <c r="AF115" s="17" t="str">
        <f t="shared" si="19"/>
        <v>SUB-HORIZONTAL</v>
      </c>
      <c r="AG115" s="1">
        <f t="shared" si="20"/>
        <v>0</v>
      </c>
      <c r="AH115" s="16" t="str">
        <f t="shared" si="21"/>
        <v>MERGULHO</v>
      </c>
      <c r="AJ115" s="1">
        <f t="shared" si="22"/>
        <v>0.130911601</v>
      </c>
      <c r="AK115" s="15" t="str">
        <f t="shared" si="27"/>
        <v>SUB-VERTICAL</v>
      </c>
      <c r="AM115" s="1">
        <f t="shared" si="23"/>
        <v>-0.130911601</v>
      </c>
      <c r="AN115" s="17" t="str">
        <f t="shared" si="24"/>
        <v>SUB-HORIZONTAL</v>
      </c>
      <c r="AP115" s="1">
        <f t="shared" si="25"/>
        <v>0</v>
      </c>
      <c r="AQ115" s="16" t="str">
        <f t="shared" si="26"/>
        <v>MERGULHO</v>
      </c>
    </row>
    <row r="116" ht="15.75" customHeight="1">
      <c r="A116" s="1">
        <v>5583.4407</v>
      </c>
      <c r="B116" s="1">
        <v>1950.0</v>
      </c>
      <c r="C116" s="1">
        <v>1600.5769</v>
      </c>
      <c r="D116" s="1">
        <v>1950.0</v>
      </c>
      <c r="E116" s="1">
        <v>832.3177</v>
      </c>
      <c r="F116" s="1">
        <v>837.3654</v>
      </c>
      <c r="G116" s="1">
        <v>828.1232</v>
      </c>
      <c r="H116" s="1">
        <v>1950.0</v>
      </c>
      <c r="J116" s="1">
        <f t="shared" si="1"/>
        <v>-0.8828367139</v>
      </c>
      <c r="K116" s="17" t="str">
        <f t="shared" si="2"/>
        <v>SUB-HORIZONTAL</v>
      </c>
      <c r="L116" s="1" t="str">
        <f t="shared" si="3"/>
        <v>2</v>
      </c>
      <c r="M116" s="1">
        <f t="shared" si="4"/>
        <v>-0.01109865574</v>
      </c>
      <c r="N116" s="17" t="str">
        <f t="shared" si="5"/>
        <v>SUB-HORIZONTAL</v>
      </c>
      <c r="P116" s="1">
        <f t="shared" si="6"/>
        <v>-0.8707184553</v>
      </c>
      <c r="Q116" s="17" t="str">
        <f t="shared" si="7"/>
        <v>SUB-HORIZONTAL</v>
      </c>
      <c r="S116" s="1">
        <f t="shared" si="8"/>
        <v>-0.8707184553</v>
      </c>
      <c r="T116" s="17" t="str">
        <f t="shared" si="9"/>
        <v>SUB-HORIZONTAL</v>
      </c>
      <c r="V116" s="1">
        <f t="shared" si="10"/>
        <v>-0.8828367139</v>
      </c>
      <c r="W116" s="17" t="str">
        <f t="shared" si="11"/>
        <v>SUB-HORIZONTAL</v>
      </c>
      <c r="Y116" s="1">
        <f t="shared" si="12"/>
        <v>0.006046324679</v>
      </c>
      <c r="Z116" s="16" t="str">
        <f t="shared" si="13"/>
        <v>MERGULHO</v>
      </c>
      <c r="AA116" s="1">
        <f t="shared" si="14"/>
        <v>-0.6656178073</v>
      </c>
      <c r="AB116" s="17" t="str">
        <f t="shared" si="15"/>
        <v>SUB-HORIZONTAL</v>
      </c>
      <c r="AC116" s="1">
        <f t="shared" si="16"/>
        <v>-0.8773169143</v>
      </c>
      <c r="AD116" s="17" t="str">
        <f t="shared" si="17"/>
        <v>SUB-HORIZONTAL</v>
      </c>
      <c r="AE116" s="1">
        <f t="shared" si="18"/>
        <v>-0.8773169143</v>
      </c>
      <c r="AF116" s="17" t="str">
        <f t="shared" si="19"/>
        <v>SUB-HORIZONTAL</v>
      </c>
      <c r="AG116" s="1">
        <f t="shared" si="20"/>
        <v>0</v>
      </c>
      <c r="AH116" s="16" t="str">
        <f t="shared" si="21"/>
        <v>MERGULHO</v>
      </c>
      <c r="AJ116" s="1">
        <f t="shared" si="22"/>
        <v>0.1977862217</v>
      </c>
      <c r="AK116" s="15" t="str">
        <f t="shared" si="27"/>
        <v>SUB-VERTICAL</v>
      </c>
      <c r="AM116" s="1">
        <f t="shared" si="23"/>
        <v>-0.1977862217</v>
      </c>
      <c r="AN116" s="17" t="str">
        <f t="shared" si="24"/>
        <v>SUB-HORIZONTAL</v>
      </c>
      <c r="AP116" s="1">
        <f t="shared" si="25"/>
        <v>0</v>
      </c>
      <c r="AQ116" s="16" t="str">
        <f t="shared" si="26"/>
        <v>MERGULHO</v>
      </c>
    </row>
    <row r="117" ht="15.75" customHeight="1">
      <c r="A117" s="1">
        <v>5583.5169</v>
      </c>
      <c r="B117" s="1">
        <v>1950.0</v>
      </c>
      <c r="C117" s="1">
        <v>1486.1318</v>
      </c>
      <c r="D117" s="1">
        <v>1950.0</v>
      </c>
      <c r="E117" s="1">
        <v>809.4394</v>
      </c>
      <c r="F117" s="1">
        <v>816.658</v>
      </c>
      <c r="G117" s="1">
        <v>807.5306</v>
      </c>
      <c r="H117" s="1">
        <v>1942.9189</v>
      </c>
      <c r="J117" s="1">
        <f t="shared" si="1"/>
        <v>-0.906436915</v>
      </c>
      <c r="K117" s="17" t="str">
        <f t="shared" si="2"/>
        <v>SUB-HORIZONTAL</v>
      </c>
      <c r="L117" s="1" t="str">
        <f t="shared" si="3"/>
        <v>2</v>
      </c>
      <c r="M117" s="1">
        <f t="shared" si="4"/>
        <v>-0.01123951261</v>
      </c>
      <c r="N117" s="17" t="str">
        <f t="shared" si="5"/>
        <v>SUB-HORIZONTAL</v>
      </c>
      <c r="P117" s="1">
        <f t="shared" si="6"/>
        <v>-0.8980976651</v>
      </c>
      <c r="Q117" s="17" t="str">
        <f t="shared" si="7"/>
        <v>SUB-HORIZONTAL</v>
      </c>
      <c r="S117" s="1">
        <f t="shared" si="8"/>
        <v>-0.8941112519</v>
      </c>
      <c r="T117" s="17" t="str">
        <f t="shared" si="9"/>
        <v>SUB-HORIZONTAL</v>
      </c>
      <c r="V117" s="1">
        <f t="shared" si="10"/>
        <v>-0.9104325513</v>
      </c>
      <c r="W117" s="17" t="str">
        <f t="shared" si="11"/>
        <v>SUB-HORIZONTAL</v>
      </c>
      <c r="Y117" s="1">
        <f t="shared" si="12"/>
        <v>0.008878522441</v>
      </c>
      <c r="Z117" s="16" t="str">
        <f t="shared" si="13"/>
        <v>MERGULHO</v>
      </c>
      <c r="AA117" s="1">
        <f t="shared" si="14"/>
        <v>-0.6169791178</v>
      </c>
      <c r="AB117" s="17" t="str">
        <f t="shared" si="15"/>
        <v>SUB-HORIZONTAL</v>
      </c>
      <c r="AC117" s="1">
        <f t="shared" si="16"/>
        <v>-0.907839112</v>
      </c>
      <c r="AD117" s="17" t="str">
        <f t="shared" si="17"/>
        <v>SUB-HORIZONTAL</v>
      </c>
      <c r="AE117" s="1">
        <f t="shared" si="18"/>
        <v>-0.907839112</v>
      </c>
      <c r="AF117" s="17" t="str">
        <f t="shared" si="19"/>
        <v>SUB-HORIZONTAL</v>
      </c>
      <c r="AG117" s="1">
        <f t="shared" si="20"/>
        <v>0</v>
      </c>
      <c r="AH117" s="16" t="str">
        <f t="shared" si="21"/>
        <v>MERGULHO</v>
      </c>
      <c r="AJ117" s="1">
        <f t="shared" si="22"/>
        <v>0.2724887845</v>
      </c>
      <c r="AK117" s="15" t="str">
        <f t="shared" si="27"/>
        <v>SUB-VERTICAL</v>
      </c>
      <c r="AM117" s="1">
        <f t="shared" si="23"/>
        <v>-0.2724887845</v>
      </c>
      <c r="AN117" s="17" t="str">
        <f t="shared" si="24"/>
        <v>SUB-HORIZONTAL</v>
      </c>
      <c r="AP117" s="1">
        <f t="shared" si="25"/>
        <v>0.003637944636</v>
      </c>
      <c r="AQ117" s="16" t="str">
        <f t="shared" si="26"/>
        <v>MERGULHO</v>
      </c>
    </row>
    <row r="118" ht="15.75" customHeight="1">
      <c r="A118" s="1">
        <v>5583.5931</v>
      </c>
      <c r="B118" s="1">
        <v>1950.0</v>
      </c>
      <c r="C118" s="1">
        <v>1340.4679</v>
      </c>
      <c r="D118" s="1">
        <v>1800.3269</v>
      </c>
      <c r="E118" s="1">
        <v>754.5225</v>
      </c>
      <c r="F118" s="1">
        <v>761.9662</v>
      </c>
      <c r="G118" s="1">
        <v>756.8547</v>
      </c>
      <c r="H118" s="1">
        <v>1929.6539</v>
      </c>
      <c r="J118" s="1">
        <f t="shared" si="1"/>
        <v>-0.9704601221</v>
      </c>
      <c r="K118" s="17" t="str">
        <f t="shared" si="2"/>
        <v>SUB-HORIZONTAL</v>
      </c>
      <c r="L118" s="1" t="str">
        <f t="shared" si="3"/>
        <v>2</v>
      </c>
      <c r="M118" s="1">
        <f t="shared" si="4"/>
        <v>-0.006730917315</v>
      </c>
      <c r="N118" s="17" t="str">
        <f t="shared" si="5"/>
        <v>SUB-HORIZONTAL</v>
      </c>
      <c r="P118" s="1">
        <f t="shared" si="6"/>
        <v>-0.9746386676</v>
      </c>
      <c r="Q118" s="17" t="str">
        <f t="shared" si="7"/>
        <v>SUB-HORIZONTAL</v>
      </c>
      <c r="S118" s="1">
        <f t="shared" si="8"/>
        <v>-0.962984155</v>
      </c>
      <c r="T118" s="17" t="str">
        <f t="shared" si="9"/>
        <v>SUB-HORIZONTAL</v>
      </c>
      <c r="V118" s="1">
        <f t="shared" si="10"/>
        <v>-0.9821317999</v>
      </c>
      <c r="W118" s="17" t="str">
        <f t="shared" si="11"/>
        <v>SUB-HORIZONTAL</v>
      </c>
      <c r="Y118" s="1">
        <f t="shared" si="12"/>
        <v>0.009817138333</v>
      </c>
      <c r="Z118" s="16" t="str">
        <f t="shared" si="13"/>
        <v>MERGULHO</v>
      </c>
      <c r="AA118" s="1">
        <f t="shared" si="14"/>
        <v>-0.5826299992</v>
      </c>
      <c r="AB118" s="17" t="str">
        <f t="shared" si="15"/>
        <v>SUB-HORIZONTAL</v>
      </c>
      <c r="AC118" s="1">
        <f t="shared" si="16"/>
        <v>-0.8973020952</v>
      </c>
      <c r="AD118" s="17" t="str">
        <f t="shared" si="17"/>
        <v>SUB-HORIZONTAL</v>
      </c>
      <c r="AE118" s="1">
        <f t="shared" si="18"/>
        <v>-0.9855711984</v>
      </c>
      <c r="AF118" s="17" t="str">
        <f t="shared" si="19"/>
        <v>SUB-HORIZONTAL</v>
      </c>
      <c r="AG118" s="1">
        <f t="shared" si="20"/>
        <v>-0.07988233716</v>
      </c>
      <c r="AH118" s="17" t="str">
        <f t="shared" si="21"/>
        <v>SUB-HORIZONTAL</v>
      </c>
      <c r="AJ118" s="1">
        <f t="shared" si="22"/>
        <v>0.296019824</v>
      </c>
      <c r="AK118" s="15" t="str">
        <f t="shared" si="27"/>
        <v>SUB-VERTICAL</v>
      </c>
      <c r="AM118" s="1">
        <f t="shared" si="23"/>
        <v>-0.377008435</v>
      </c>
      <c r="AN118" s="17" t="str">
        <f t="shared" si="24"/>
        <v>SUB-HORIZONTAL</v>
      </c>
      <c r="AP118" s="1">
        <f t="shared" si="25"/>
        <v>0.01048876024</v>
      </c>
      <c r="AQ118" s="16" t="str">
        <f t="shared" si="26"/>
        <v>MERGULHO</v>
      </c>
    </row>
    <row r="119" ht="15.75" customHeight="1">
      <c r="A119" s="1">
        <v>5583.6693</v>
      </c>
      <c r="B119" s="1">
        <v>1950.0</v>
      </c>
      <c r="C119" s="1">
        <v>1281.3265</v>
      </c>
      <c r="D119" s="1">
        <v>1828.9279</v>
      </c>
      <c r="E119" s="1">
        <v>720.4268</v>
      </c>
      <c r="F119" s="1">
        <v>727.886</v>
      </c>
      <c r="G119" s="1">
        <v>725.2305</v>
      </c>
      <c r="H119" s="1">
        <v>1913.8644</v>
      </c>
      <c r="J119" s="1">
        <f t="shared" si="1"/>
        <v>-1.008914817</v>
      </c>
      <c r="K119" s="17" t="str">
        <f t="shared" si="2"/>
        <v>SUB-HORIZONTAL</v>
      </c>
      <c r="L119" s="1" t="str">
        <f t="shared" si="3"/>
        <v>2</v>
      </c>
      <c r="M119" s="1">
        <f t="shared" si="4"/>
        <v>-0.003654909203</v>
      </c>
      <c r="N119" s="17" t="str">
        <f t="shared" si="5"/>
        <v>SUB-HORIZONTAL</v>
      </c>
      <c r="P119" s="1">
        <f t="shared" si="6"/>
        <v>-1.025800084</v>
      </c>
      <c r="Q119" s="17" t="str">
        <f t="shared" si="7"/>
        <v>SUB-HORIZONTAL</v>
      </c>
      <c r="S119" s="1">
        <f t="shared" si="8"/>
        <v>-1.004822877</v>
      </c>
      <c r="T119" s="17" t="str">
        <f t="shared" si="9"/>
        <v>SUB-HORIZONTAL</v>
      </c>
      <c r="V119" s="1">
        <f t="shared" si="10"/>
        <v>-1.029909412</v>
      </c>
      <c r="W119" s="17" t="str">
        <f t="shared" si="11"/>
        <v>SUB-HORIZONTAL</v>
      </c>
      <c r="Y119" s="1">
        <f t="shared" si="12"/>
        <v>0.0103006739</v>
      </c>
      <c r="Z119" s="16" t="str">
        <f t="shared" si="13"/>
        <v>MERGULHO</v>
      </c>
      <c r="AA119" s="1">
        <f t="shared" si="14"/>
        <v>-0.5837950032</v>
      </c>
      <c r="AB119" s="17" t="str">
        <f t="shared" si="15"/>
        <v>SUB-HORIZONTAL</v>
      </c>
      <c r="AC119" s="1">
        <f t="shared" si="16"/>
        <v>-0.9657014995</v>
      </c>
      <c r="AD119" s="17" t="str">
        <f t="shared" si="17"/>
        <v>SUB-HORIZONTAL</v>
      </c>
      <c r="AE119" s="1">
        <f t="shared" si="18"/>
        <v>-1.037390228</v>
      </c>
      <c r="AF119" s="17" t="str">
        <f t="shared" si="19"/>
        <v>SUB-HORIZONTAL</v>
      </c>
      <c r="AG119" s="1">
        <f t="shared" si="20"/>
        <v>-0.06411039861</v>
      </c>
      <c r="AH119" s="17" t="str">
        <f t="shared" si="21"/>
        <v>SUB-HORIZONTAL</v>
      </c>
      <c r="AJ119" s="1">
        <f t="shared" si="22"/>
        <v>0.3577143422</v>
      </c>
      <c r="AK119" s="15" t="str">
        <f t="shared" si="27"/>
        <v>SUB-VERTICAL</v>
      </c>
      <c r="AM119" s="1">
        <f t="shared" si="23"/>
        <v>-0.4230258457</v>
      </c>
      <c r="AN119" s="17" t="str">
        <f t="shared" si="24"/>
        <v>SUB-HORIZONTAL</v>
      </c>
      <c r="AP119" s="1">
        <f t="shared" si="25"/>
        <v>0.01870520113</v>
      </c>
      <c r="AQ119" s="16" t="str">
        <f t="shared" si="26"/>
        <v>MERGULHO</v>
      </c>
    </row>
    <row r="120" ht="15.75" customHeight="1">
      <c r="A120" s="1">
        <v>5583.7455</v>
      </c>
      <c r="B120" s="1">
        <v>1950.0</v>
      </c>
      <c r="C120" s="1">
        <v>1239.4127</v>
      </c>
      <c r="D120" s="1">
        <v>1894.3281</v>
      </c>
      <c r="E120" s="1">
        <v>782.345</v>
      </c>
      <c r="F120" s="1">
        <v>793.607</v>
      </c>
      <c r="G120" s="1">
        <v>792.4294</v>
      </c>
      <c r="H120" s="1">
        <v>1900.5077</v>
      </c>
      <c r="J120" s="1">
        <f t="shared" si="1"/>
        <v>-0.9029326206</v>
      </c>
      <c r="K120" s="17" t="str">
        <f t="shared" si="2"/>
        <v>SUB-HORIZONTAL</v>
      </c>
      <c r="L120" s="1" t="str">
        <f t="shared" si="3"/>
        <v>2</v>
      </c>
      <c r="M120" s="1">
        <f t="shared" si="4"/>
        <v>-0.001484960023</v>
      </c>
      <c r="N120" s="17" t="str">
        <f t="shared" si="5"/>
        <v>SUB-HORIZONTAL</v>
      </c>
      <c r="P120" s="1">
        <f t="shared" si="6"/>
        <v>-0.9295770724</v>
      </c>
      <c r="Q120" s="17" t="str">
        <f t="shared" si="7"/>
        <v>SUB-HORIZONTAL</v>
      </c>
      <c r="S120" s="1">
        <f t="shared" si="8"/>
        <v>-0.901303589</v>
      </c>
      <c r="T120" s="17" t="str">
        <f t="shared" si="9"/>
        <v>SUB-HORIZONTAL</v>
      </c>
      <c r="V120" s="1">
        <f t="shared" si="10"/>
        <v>-0.9312148486</v>
      </c>
      <c r="W120" s="17" t="str">
        <f t="shared" si="11"/>
        <v>SUB-HORIZONTAL</v>
      </c>
      <c r="Y120" s="1">
        <f t="shared" si="12"/>
        <v>0.01429267842</v>
      </c>
      <c r="Z120" s="16" t="str">
        <f t="shared" si="13"/>
        <v>MERGULHO</v>
      </c>
      <c r="AA120" s="1">
        <f t="shared" si="14"/>
        <v>-0.4641660852</v>
      </c>
      <c r="AB120" s="17" t="str">
        <f t="shared" si="15"/>
        <v>SUB-HORIZONTAL</v>
      </c>
      <c r="AC120" s="1">
        <f t="shared" si="16"/>
        <v>-0.9134219221</v>
      </c>
      <c r="AD120" s="17" t="str">
        <f t="shared" si="17"/>
        <v>SUB-HORIZONTAL</v>
      </c>
      <c r="AE120" s="1">
        <f t="shared" si="18"/>
        <v>-0.9453618709</v>
      </c>
      <c r="AF120" s="17" t="str">
        <f t="shared" si="19"/>
        <v>SUB-HORIZONTAL</v>
      </c>
      <c r="AG120" s="1">
        <f t="shared" si="20"/>
        <v>-0.02896617412</v>
      </c>
      <c r="AH120" s="17" t="str">
        <f t="shared" si="21"/>
        <v>SUB-HORIZONTAL</v>
      </c>
      <c r="AJ120" s="1">
        <f t="shared" si="22"/>
        <v>0.4274148735</v>
      </c>
      <c r="AK120" s="15" t="str">
        <f t="shared" si="27"/>
        <v>SUB-VERTICAL</v>
      </c>
      <c r="AM120" s="1">
        <f t="shared" si="23"/>
        <v>-0.4570799431</v>
      </c>
      <c r="AN120" s="17" t="str">
        <f t="shared" si="24"/>
        <v>SUB-HORIZONTAL</v>
      </c>
      <c r="AP120" s="1">
        <f t="shared" si="25"/>
        <v>0.02570901954</v>
      </c>
      <c r="AQ120" s="16" t="str">
        <f t="shared" si="26"/>
        <v>MERGULHO</v>
      </c>
    </row>
    <row r="121" ht="15.75" customHeight="1">
      <c r="A121" s="1">
        <v>5583.8217</v>
      </c>
      <c r="B121" s="1">
        <v>1950.0</v>
      </c>
      <c r="C121" s="1">
        <v>1212.1858</v>
      </c>
      <c r="D121" s="1">
        <v>1930.8569</v>
      </c>
      <c r="E121" s="1">
        <v>922.621</v>
      </c>
      <c r="F121" s="1">
        <v>943.267</v>
      </c>
      <c r="G121" s="1">
        <v>918.678</v>
      </c>
      <c r="H121" s="1">
        <v>1905.5337</v>
      </c>
      <c r="J121" s="1">
        <f t="shared" si="1"/>
        <v>-0.7458709263</v>
      </c>
      <c r="K121" s="17" t="str">
        <f t="shared" si="2"/>
        <v>SUB-HORIZONTAL</v>
      </c>
      <c r="L121" s="1" t="str">
        <f t="shared" si="3"/>
        <v>2</v>
      </c>
      <c r="M121" s="1">
        <f t="shared" si="4"/>
        <v>-0.02641446922</v>
      </c>
      <c r="N121" s="17" t="str">
        <f t="shared" si="5"/>
        <v>SUB-HORIZONTAL</v>
      </c>
      <c r="P121" s="1">
        <f t="shared" si="6"/>
        <v>-0.7423003726</v>
      </c>
      <c r="Q121" s="17" t="str">
        <f t="shared" si="7"/>
        <v>SUB-HORIZONTAL</v>
      </c>
      <c r="S121" s="1">
        <f t="shared" si="8"/>
        <v>-0.7177444113</v>
      </c>
      <c r="T121" s="17" t="str">
        <f t="shared" si="9"/>
        <v>SUB-HORIZONTAL</v>
      </c>
      <c r="V121" s="1">
        <f t="shared" si="10"/>
        <v>-0.7705402302</v>
      </c>
      <c r="W121" s="17" t="str">
        <f t="shared" si="11"/>
        <v>SUB-HORIZONTAL</v>
      </c>
      <c r="Y121" s="1">
        <f t="shared" si="12"/>
        <v>0.02213130048</v>
      </c>
      <c r="Z121" s="16" t="str">
        <f t="shared" si="13"/>
        <v>MERGULHO</v>
      </c>
      <c r="AA121" s="1">
        <f t="shared" si="14"/>
        <v>-0.2738101249</v>
      </c>
      <c r="AB121" s="17" t="str">
        <f t="shared" si="15"/>
        <v>SUB-HORIZONTAL</v>
      </c>
      <c r="AC121" s="1">
        <f t="shared" si="16"/>
        <v>-0.7553973296</v>
      </c>
      <c r="AD121" s="17" t="str">
        <f t="shared" si="17"/>
        <v>SUB-HORIZONTAL</v>
      </c>
      <c r="AE121" s="1">
        <f t="shared" si="18"/>
        <v>-0.7659522759</v>
      </c>
      <c r="AF121" s="17" t="str">
        <f t="shared" si="19"/>
        <v>SUB-HORIZONTAL</v>
      </c>
      <c r="AG121" s="1">
        <f t="shared" si="20"/>
        <v>-0.009865518564</v>
      </c>
      <c r="AH121" s="17" t="str">
        <f t="shared" si="21"/>
        <v>SUB-HORIZONTAL</v>
      </c>
      <c r="AJ121" s="1">
        <f t="shared" si="22"/>
        <v>0.4697540581</v>
      </c>
      <c r="AK121" s="15" t="str">
        <f t="shared" si="27"/>
        <v>SUB-VERTICAL</v>
      </c>
      <c r="AM121" s="1">
        <f t="shared" si="23"/>
        <v>-0.4798937652</v>
      </c>
      <c r="AN121" s="17" t="str">
        <f t="shared" si="24"/>
        <v>SUB-HORIZONTAL</v>
      </c>
      <c r="AP121" s="1">
        <f t="shared" si="25"/>
        <v>0.02306775717</v>
      </c>
      <c r="AQ121" s="16" t="str">
        <f t="shared" si="26"/>
        <v>MERGULHO</v>
      </c>
    </row>
    <row r="122" ht="15.75" customHeight="1">
      <c r="A122" s="1">
        <v>5583.8979</v>
      </c>
      <c r="B122" s="1">
        <v>1950.0</v>
      </c>
      <c r="C122" s="1">
        <v>1175.2739</v>
      </c>
      <c r="D122" s="1">
        <v>1947.2118</v>
      </c>
      <c r="E122" s="1">
        <v>1024.8705</v>
      </c>
      <c r="F122" s="1">
        <v>1056.0549</v>
      </c>
      <c r="G122" s="1">
        <v>1014.4241</v>
      </c>
      <c r="H122" s="1">
        <v>1926.6924</v>
      </c>
      <c r="J122" s="1">
        <f t="shared" si="1"/>
        <v>-0.6525392098</v>
      </c>
      <c r="K122" s="17" t="str">
        <f t="shared" si="2"/>
        <v>SUB-HORIZONTAL</v>
      </c>
      <c r="L122" s="1" t="str">
        <f t="shared" si="3"/>
        <v>2</v>
      </c>
      <c r="M122" s="1">
        <f t="shared" si="4"/>
        <v>-0.04022182105</v>
      </c>
      <c r="N122" s="17" t="str">
        <f t="shared" si="5"/>
        <v>SUB-HORIZONTAL</v>
      </c>
      <c r="P122" s="1">
        <f t="shared" si="6"/>
        <v>-0.6229458465</v>
      </c>
      <c r="Q122" s="17" t="str">
        <f t="shared" si="7"/>
        <v>SUB-HORIZONTAL</v>
      </c>
      <c r="S122" s="1">
        <f t="shared" si="8"/>
        <v>-0.6103626206</v>
      </c>
      <c r="T122" s="17" t="str">
        <f t="shared" si="9"/>
        <v>SUB-HORIZONTAL</v>
      </c>
      <c r="V122" s="1">
        <f t="shared" si="10"/>
        <v>-0.6651995415</v>
      </c>
      <c r="W122" s="17" t="str">
        <f t="shared" si="11"/>
        <v>SUB-HORIZONTAL</v>
      </c>
      <c r="Y122" s="1">
        <f t="shared" si="12"/>
        <v>0.0299750315</v>
      </c>
      <c r="Z122" s="16" t="str">
        <f t="shared" si="13"/>
        <v>MERGULHO</v>
      </c>
      <c r="AA122" s="1">
        <f t="shared" si="14"/>
        <v>-0.1370419759</v>
      </c>
      <c r="AB122" s="17" t="str">
        <f t="shared" si="15"/>
        <v>SUB-HORIZONTAL</v>
      </c>
      <c r="AC122" s="1">
        <f t="shared" si="16"/>
        <v>-0.6529058547</v>
      </c>
      <c r="AD122" s="17" t="str">
        <f t="shared" si="17"/>
        <v>SUB-HORIZONTAL</v>
      </c>
      <c r="AE122" s="1">
        <f t="shared" si="18"/>
        <v>-0.6544112064</v>
      </c>
      <c r="AF122" s="17" t="str">
        <f t="shared" si="19"/>
        <v>SUB-HORIZONTAL</v>
      </c>
      <c r="AG122" s="1">
        <f t="shared" si="20"/>
        <v>-0.001430869481</v>
      </c>
      <c r="AH122" s="17" t="str">
        <f t="shared" si="21"/>
        <v>SUB-HORIZONTAL</v>
      </c>
      <c r="AJ122" s="1">
        <f t="shared" si="22"/>
        <v>0.5102772683</v>
      </c>
      <c r="AK122" s="15" t="str">
        <f t="shared" si="27"/>
        <v>SUB-VERTICAL</v>
      </c>
      <c r="AM122" s="1">
        <f t="shared" si="23"/>
        <v>-0.5117541059</v>
      </c>
      <c r="AN122" s="17" t="str">
        <f t="shared" si="24"/>
        <v>SUB-HORIZONTAL</v>
      </c>
      <c r="AP122" s="1">
        <f t="shared" si="25"/>
        <v>0.01202469469</v>
      </c>
      <c r="AQ122" s="16" t="str">
        <f t="shared" si="26"/>
        <v>MERGULHO</v>
      </c>
    </row>
    <row r="123" ht="15.75" customHeight="1">
      <c r="A123" s="1">
        <v>5583.9741</v>
      </c>
      <c r="B123" s="1">
        <v>1950.0</v>
      </c>
      <c r="C123" s="1">
        <v>1114.8896</v>
      </c>
      <c r="D123" s="1">
        <v>1925.1201</v>
      </c>
      <c r="E123" s="1">
        <v>987.6619</v>
      </c>
      <c r="F123" s="1">
        <v>1020.0291</v>
      </c>
      <c r="G123" s="1">
        <v>978.8544</v>
      </c>
      <c r="H123" s="1">
        <v>1923.65</v>
      </c>
      <c r="J123" s="1">
        <f t="shared" si="1"/>
        <v>-0.6885187712</v>
      </c>
      <c r="K123" s="17" t="str">
        <f t="shared" si="2"/>
        <v>SUB-HORIZONTAL</v>
      </c>
      <c r="L123" s="1" t="str">
        <f t="shared" si="3"/>
        <v>2</v>
      </c>
      <c r="M123" s="1">
        <f t="shared" si="4"/>
        <v>-0.04120644175</v>
      </c>
      <c r="N123" s="17" t="str">
        <f t="shared" si="5"/>
        <v>SUB-HORIZONTAL</v>
      </c>
      <c r="P123" s="1">
        <f t="shared" si="6"/>
        <v>-0.6593951866</v>
      </c>
      <c r="Q123" s="17" t="str">
        <f t="shared" si="7"/>
        <v>SUB-HORIZONTAL</v>
      </c>
      <c r="S123" s="1">
        <f t="shared" si="8"/>
        <v>-0.6450850215</v>
      </c>
      <c r="T123" s="17" t="str">
        <f t="shared" si="9"/>
        <v>SUB-HORIZONTAL</v>
      </c>
      <c r="V123" s="1">
        <f t="shared" si="10"/>
        <v>-0.7029233862</v>
      </c>
      <c r="W123" s="17" t="str">
        <f t="shared" si="11"/>
        <v>SUB-HORIZONTAL</v>
      </c>
      <c r="Y123" s="1">
        <f t="shared" si="12"/>
        <v>0.03224739966</v>
      </c>
      <c r="Z123" s="16" t="str">
        <f t="shared" si="13"/>
        <v>MERGULHO</v>
      </c>
      <c r="AA123" s="1">
        <f t="shared" si="14"/>
        <v>-0.1212443735</v>
      </c>
      <c r="AB123" s="17" t="str">
        <f t="shared" si="15"/>
        <v>SUB-HORIZONTAL</v>
      </c>
      <c r="AC123" s="1">
        <f t="shared" si="16"/>
        <v>-0.6798589945</v>
      </c>
      <c r="AD123" s="17" t="str">
        <f t="shared" si="17"/>
        <v>SUB-HORIZONTAL</v>
      </c>
      <c r="AE123" s="1">
        <f t="shared" si="18"/>
        <v>-0.6934357442</v>
      </c>
      <c r="AF123" s="17" t="str">
        <f t="shared" si="19"/>
        <v>SUB-HORIZONTAL</v>
      </c>
      <c r="AG123" s="1">
        <f t="shared" si="20"/>
        <v>-0.0128411054</v>
      </c>
      <c r="AH123" s="17" t="str">
        <f t="shared" si="21"/>
        <v>SUB-HORIZONTAL</v>
      </c>
      <c r="AJ123" s="1">
        <f t="shared" si="22"/>
        <v>0.5530491653</v>
      </c>
      <c r="AK123" s="15" t="str">
        <f t="shared" si="27"/>
        <v>SUB-VERTICAL</v>
      </c>
      <c r="AM123" s="1">
        <f t="shared" si="23"/>
        <v>-0.5663835802</v>
      </c>
      <c r="AN123" s="17" t="str">
        <f t="shared" si="24"/>
        <v>SUB-HORIZONTAL</v>
      </c>
      <c r="AP123" s="1">
        <f t="shared" si="25"/>
        <v>0.01360505449</v>
      </c>
      <c r="AQ123" s="16" t="str">
        <f t="shared" si="26"/>
        <v>MERGULHO</v>
      </c>
    </row>
    <row r="124" ht="15.75" customHeight="1">
      <c r="A124" s="1">
        <v>5584.0503</v>
      </c>
      <c r="B124" s="1">
        <v>1950.0</v>
      </c>
      <c r="C124" s="1">
        <v>1015.5777</v>
      </c>
      <c r="D124" s="1">
        <v>1792.8761</v>
      </c>
      <c r="E124" s="1">
        <v>858.4221</v>
      </c>
      <c r="F124" s="1">
        <v>884.0889</v>
      </c>
      <c r="G124" s="1">
        <v>852.5325</v>
      </c>
      <c r="H124" s="1">
        <v>1935.8843</v>
      </c>
      <c r="J124" s="1">
        <f t="shared" si="1"/>
        <v>-0.8432849282</v>
      </c>
      <c r="K124" s="17" t="str">
        <f t="shared" si="2"/>
        <v>SUB-HORIZONTAL</v>
      </c>
      <c r="L124" s="1" t="str">
        <f t="shared" si="3"/>
        <v>2</v>
      </c>
      <c r="M124" s="1">
        <f t="shared" si="4"/>
        <v>-0.03634829227</v>
      </c>
      <c r="N124" s="17" t="str">
        <f t="shared" si="5"/>
        <v>SUB-HORIZONTAL</v>
      </c>
      <c r="P124" s="1">
        <f t="shared" si="6"/>
        <v>-0.8118124552</v>
      </c>
      <c r="Q124" s="17" t="str">
        <f t="shared" si="7"/>
        <v>SUB-HORIZONTAL</v>
      </c>
      <c r="S124" s="1">
        <f t="shared" si="8"/>
        <v>-0.8039769529</v>
      </c>
      <c r="T124" s="17" t="str">
        <f t="shared" si="9"/>
        <v>SUB-HORIZONTAL</v>
      </c>
      <c r="V124" s="1">
        <f t="shared" si="10"/>
        <v>-0.8511750607</v>
      </c>
      <c r="W124" s="17" t="str">
        <f t="shared" si="11"/>
        <v>SUB-HORIZONTAL</v>
      </c>
      <c r="Y124" s="1">
        <f t="shared" si="12"/>
        <v>0.02946275217</v>
      </c>
      <c r="Z124" s="16" t="str">
        <f t="shared" si="13"/>
        <v>MERGULHO</v>
      </c>
      <c r="AA124" s="1">
        <f t="shared" si="14"/>
        <v>-0.1683150064</v>
      </c>
      <c r="AB124" s="17" t="str">
        <f t="shared" si="15"/>
        <v>SUB-HORIZONTAL</v>
      </c>
      <c r="AC124" s="1">
        <f t="shared" si="16"/>
        <v>-0.7532382114</v>
      </c>
      <c r="AD124" s="17" t="str">
        <f t="shared" si="17"/>
        <v>SUB-HORIZONTAL</v>
      </c>
      <c r="AE124" s="1">
        <f t="shared" si="18"/>
        <v>-0.8436979303</v>
      </c>
      <c r="AF124" s="17" t="str">
        <f t="shared" si="19"/>
        <v>SUB-HORIZONTAL</v>
      </c>
      <c r="AG124" s="1">
        <f t="shared" si="20"/>
        <v>-0.08403298789</v>
      </c>
      <c r="AH124" s="17" t="str">
        <f t="shared" si="21"/>
        <v>SUB-HORIZONTAL</v>
      </c>
      <c r="AJ124" s="1">
        <f t="shared" si="22"/>
        <v>0.5760445297</v>
      </c>
      <c r="AK124" s="15" t="str">
        <f t="shared" si="27"/>
        <v>SUB-VERTICAL</v>
      </c>
      <c r="AM124" s="1">
        <f t="shared" si="23"/>
        <v>-0.6640018825</v>
      </c>
      <c r="AN124" s="17" t="str">
        <f t="shared" si="24"/>
        <v>SUB-HORIZONTAL</v>
      </c>
      <c r="AP124" s="1">
        <f t="shared" si="25"/>
        <v>0.007265163882</v>
      </c>
      <c r="AQ124" s="16" t="str">
        <f t="shared" si="26"/>
        <v>MERGULHO</v>
      </c>
    </row>
    <row r="125" ht="15.75" customHeight="1">
      <c r="A125" s="1">
        <v>5584.1265</v>
      </c>
      <c r="B125" s="1">
        <v>1461.6207</v>
      </c>
      <c r="C125" s="1">
        <v>888.3198</v>
      </c>
      <c r="D125" s="1">
        <v>1408.8566</v>
      </c>
      <c r="E125" s="1">
        <v>959.1543</v>
      </c>
      <c r="F125" s="1">
        <v>992.9572</v>
      </c>
      <c r="G125" s="1">
        <v>930.1373</v>
      </c>
      <c r="H125" s="1">
        <v>1812.3109</v>
      </c>
      <c r="J125" s="1">
        <f t="shared" si="1"/>
        <v>-0.6794604389</v>
      </c>
      <c r="K125" s="17" t="str">
        <f t="shared" si="2"/>
        <v>SUB-HORIZONTAL</v>
      </c>
      <c r="L125" s="1" t="str">
        <f t="shared" si="3"/>
        <v>2</v>
      </c>
      <c r="M125" s="1">
        <f t="shared" si="4"/>
        <v>-0.06536698377</v>
      </c>
      <c r="N125" s="17" t="str">
        <f t="shared" si="5"/>
        <v>SUB-HORIZONTAL</v>
      </c>
      <c r="P125" s="1">
        <f t="shared" si="6"/>
        <v>-0.3890259074</v>
      </c>
      <c r="Q125" s="17" t="str">
        <f t="shared" si="7"/>
        <v>SUB-HORIZONTAL</v>
      </c>
      <c r="S125" s="1">
        <f t="shared" si="8"/>
        <v>-0.6107870259</v>
      </c>
      <c r="T125" s="17" t="str">
        <f t="shared" si="9"/>
        <v>SUB-HORIZONTAL</v>
      </c>
      <c r="V125" s="1">
        <f t="shared" si="10"/>
        <v>-0.4558257254</v>
      </c>
      <c r="W125" s="17" t="str">
        <f t="shared" si="11"/>
        <v>SUB-HORIZONTAL</v>
      </c>
      <c r="Y125" s="1">
        <f t="shared" si="12"/>
        <v>0.03463733396</v>
      </c>
      <c r="Z125" s="16" t="str">
        <f t="shared" si="13"/>
        <v>MERGULHO</v>
      </c>
      <c r="AA125" s="1">
        <f t="shared" si="14"/>
        <v>0.07673896235</v>
      </c>
      <c r="AB125" s="16" t="str">
        <f t="shared" si="15"/>
        <v>MERGULHO</v>
      </c>
      <c r="AC125" s="1">
        <f t="shared" si="16"/>
        <v>-0.3868543408</v>
      </c>
      <c r="AD125" s="17" t="str">
        <f t="shared" si="17"/>
        <v>SUB-HORIZONTAL</v>
      </c>
      <c r="AE125" s="1">
        <f t="shared" si="18"/>
        <v>-0.4243707518</v>
      </c>
      <c r="AF125" s="17" t="str">
        <f t="shared" si="19"/>
        <v>SUB-HORIZONTAL</v>
      </c>
      <c r="AG125" s="1">
        <f t="shared" si="20"/>
        <v>-0.03676950614</v>
      </c>
      <c r="AH125" s="17" t="str">
        <f t="shared" si="21"/>
        <v>SUB-HORIZONTAL</v>
      </c>
      <c r="AJ125" s="1">
        <f t="shared" si="22"/>
        <v>0.4653003416</v>
      </c>
      <c r="AK125" s="15" t="str">
        <f t="shared" si="27"/>
        <v>SUB-VERTICAL</v>
      </c>
      <c r="AM125" s="1">
        <f t="shared" si="23"/>
        <v>-0.503130459</v>
      </c>
      <c r="AN125" s="17" t="str">
        <f t="shared" si="24"/>
        <v>SUB-HORIZONTAL</v>
      </c>
      <c r="AP125" s="1">
        <f t="shared" si="25"/>
        <v>-0.2154715501</v>
      </c>
      <c r="AQ125" s="17" t="str">
        <f t="shared" si="26"/>
        <v>SUB-HORIZONTAL</v>
      </c>
    </row>
    <row r="126" ht="15.75" customHeight="1">
      <c r="A126" s="1">
        <v>5584.2027</v>
      </c>
      <c r="B126" s="1">
        <v>1340.6993</v>
      </c>
      <c r="C126" s="1">
        <v>914.3404</v>
      </c>
      <c r="D126" s="1">
        <v>1335.9154</v>
      </c>
      <c r="E126" s="1">
        <v>977.903</v>
      </c>
      <c r="F126" s="1">
        <v>1019.8407</v>
      </c>
      <c r="G126" s="1">
        <v>950.0154</v>
      </c>
      <c r="H126" s="1">
        <v>1828.1462</v>
      </c>
      <c r="J126" s="1">
        <f t="shared" si="1"/>
        <v>-0.6663285555</v>
      </c>
      <c r="K126" s="17" t="str">
        <f t="shared" si="2"/>
        <v>SUB-HORIZONTAL</v>
      </c>
      <c r="L126" s="1" t="str">
        <f t="shared" si="3"/>
        <v>2</v>
      </c>
      <c r="M126" s="1">
        <f t="shared" si="4"/>
        <v>-0.07093838838</v>
      </c>
      <c r="N126" s="17" t="str">
        <f t="shared" si="5"/>
        <v>SUB-HORIZONTAL</v>
      </c>
      <c r="P126" s="1">
        <f t="shared" si="6"/>
        <v>-0.2743985569</v>
      </c>
      <c r="Q126" s="17" t="str">
        <f t="shared" si="7"/>
        <v>SUB-HORIZONTAL</v>
      </c>
      <c r="S126" s="1">
        <f t="shared" si="8"/>
        <v>-0.5919757302</v>
      </c>
      <c r="T126" s="17" t="str">
        <f t="shared" si="9"/>
        <v>SUB-HORIZONTAL</v>
      </c>
      <c r="V126" s="1">
        <f t="shared" si="10"/>
        <v>-0.3461740431</v>
      </c>
      <c r="W126" s="17" t="str">
        <f t="shared" si="11"/>
        <v>SUB-HORIZONTAL</v>
      </c>
      <c r="Y126" s="1">
        <f t="shared" si="12"/>
        <v>0.04199431963</v>
      </c>
      <c r="Z126" s="16" t="str">
        <f t="shared" si="13"/>
        <v>MERGULHO</v>
      </c>
      <c r="AA126" s="1">
        <f t="shared" si="14"/>
        <v>0.06722020144</v>
      </c>
      <c r="AB126" s="16" t="str">
        <f t="shared" si="15"/>
        <v>MERGULHO</v>
      </c>
      <c r="AC126" s="1">
        <f t="shared" si="16"/>
        <v>-0.3132280895</v>
      </c>
      <c r="AD126" s="17" t="str">
        <f t="shared" si="17"/>
        <v>SUB-HORIZONTAL</v>
      </c>
      <c r="AE126" s="1">
        <f t="shared" si="18"/>
        <v>-0.3168467587</v>
      </c>
      <c r="AF126" s="17" t="str">
        <f t="shared" si="19"/>
        <v>SUB-HORIZONTAL</v>
      </c>
      <c r="AG126" s="1">
        <f t="shared" si="20"/>
        <v>-0.003574595657</v>
      </c>
      <c r="AH126" s="17" t="str">
        <f t="shared" si="21"/>
        <v>SUB-HORIZONTAL</v>
      </c>
      <c r="AJ126" s="1">
        <f t="shared" si="22"/>
        <v>0.3814445515</v>
      </c>
      <c r="AK126" s="15" t="str">
        <f t="shared" si="27"/>
        <v>SUB-VERTICAL</v>
      </c>
      <c r="AM126" s="1">
        <f t="shared" si="23"/>
        <v>-0.3850841886</v>
      </c>
      <c r="AN126" s="17" t="str">
        <f t="shared" si="24"/>
        <v>SUB-HORIZONTAL</v>
      </c>
      <c r="AP126" s="1">
        <f t="shared" si="25"/>
        <v>-0.3113552259</v>
      </c>
      <c r="AQ126" s="17" t="str">
        <f t="shared" si="26"/>
        <v>SUB-HORIZONTAL</v>
      </c>
    </row>
    <row r="127" ht="15.75" customHeight="1">
      <c r="A127" s="1">
        <v>5584.2789</v>
      </c>
      <c r="B127" s="1">
        <v>1635.9011</v>
      </c>
      <c r="C127" s="1">
        <v>1032.4763</v>
      </c>
      <c r="D127" s="1">
        <v>1409.5765</v>
      </c>
      <c r="E127" s="1">
        <v>920.2025</v>
      </c>
      <c r="F127" s="1">
        <v>957.2189</v>
      </c>
      <c r="G127" s="1">
        <v>905.1464</v>
      </c>
      <c r="H127" s="1">
        <v>1876.6318</v>
      </c>
      <c r="J127" s="1">
        <f t="shared" si="1"/>
        <v>-0.7453964641</v>
      </c>
      <c r="K127" s="17" t="str">
        <f t="shared" si="2"/>
        <v>SUB-HORIZONTAL</v>
      </c>
      <c r="L127" s="1" t="str">
        <f t="shared" si="3"/>
        <v>2</v>
      </c>
      <c r="M127" s="1">
        <f t="shared" si="4"/>
        <v>-0.05594269468</v>
      </c>
      <c r="N127" s="17" t="str">
        <f t="shared" si="5"/>
        <v>SUB-HORIZONTAL</v>
      </c>
      <c r="P127" s="1">
        <f t="shared" si="6"/>
        <v>-0.5423533215</v>
      </c>
      <c r="Q127" s="17" t="str">
        <f t="shared" si="7"/>
        <v>SUB-HORIZONTAL</v>
      </c>
      <c r="S127" s="1">
        <f t="shared" si="8"/>
        <v>-0.6859862721</v>
      </c>
      <c r="T127" s="17" t="str">
        <f t="shared" si="9"/>
        <v>SUB-HORIZONTAL</v>
      </c>
      <c r="V127" s="1">
        <f t="shared" si="10"/>
        <v>-0.6005285799</v>
      </c>
      <c r="W127" s="17" t="str">
        <f t="shared" si="11"/>
        <v>SUB-HORIZONTAL</v>
      </c>
      <c r="Y127" s="1">
        <f t="shared" si="12"/>
        <v>0.03944090237</v>
      </c>
      <c r="Z127" s="16" t="str">
        <f t="shared" si="13"/>
        <v>MERGULHO</v>
      </c>
      <c r="AA127" s="1">
        <f t="shared" si="14"/>
        <v>-0.1151851976</v>
      </c>
      <c r="AB127" s="17" t="str">
        <f t="shared" si="15"/>
        <v>SUB-HORIZONTAL</v>
      </c>
      <c r="AC127" s="1">
        <f t="shared" si="16"/>
        <v>-0.4296896196</v>
      </c>
      <c r="AD127" s="17" t="str">
        <f t="shared" si="17"/>
        <v>SUB-HORIZONTAL</v>
      </c>
      <c r="AE127" s="1">
        <f t="shared" si="18"/>
        <v>-0.5833241287</v>
      </c>
      <c r="AF127" s="17" t="str">
        <f t="shared" si="19"/>
        <v>SUB-HORIZONTAL</v>
      </c>
      <c r="AG127" s="1">
        <f t="shared" si="20"/>
        <v>-0.1490420838</v>
      </c>
      <c r="AH127" s="17" t="str">
        <f t="shared" si="21"/>
        <v>SUB-HORIZONTAL</v>
      </c>
      <c r="AJ127" s="1">
        <f t="shared" si="22"/>
        <v>0.3125880647</v>
      </c>
      <c r="AK127" s="15" t="str">
        <f t="shared" si="27"/>
        <v>SUB-VERTICAL</v>
      </c>
      <c r="AM127" s="1">
        <f t="shared" si="23"/>
        <v>-0.4643063115</v>
      </c>
      <c r="AN127" s="17" t="str">
        <f t="shared" si="24"/>
        <v>SUB-HORIZONTAL</v>
      </c>
      <c r="AP127" s="1">
        <f t="shared" si="25"/>
        <v>-0.1373926249</v>
      </c>
      <c r="AQ127" s="17" t="str">
        <f t="shared" si="26"/>
        <v>SUB-HORIZONTAL</v>
      </c>
    </row>
    <row r="128" ht="15.75" customHeight="1">
      <c r="A128" s="1">
        <v>5584.3551</v>
      </c>
      <c r="B128" s="1">
        <v>1867.1719</v>
      </c>
      <c r="C128" s="1">
        <v>1220.765</v>
      </c>
      <c r="D128" s="1">
        <v>1722.6329</v>
      </c>
      <c r="E128" s="1">
        <v>872.8136</v>
      </c>
      <c r="F128" s="1">
        <v>905.8437</v>
      </c>
      <c r="G128" s="1">
        <v>866.6076</v>
      </c>
      <c r="H128" s="1">
        <v>1884.1345</v>
      </c>
      <c r="J128" s="1">
        <f t="shared" si="1"/>
        <v>-0.7963036413</v>
      </c>
      <c r="K128" s="17" t="str">
        <f t="shared" si="2"/>
        <v>SUB-HORIZONTAL</v>
      </c>
      <c r="L128" s="1" t="str">
        <f t="shared" si="3"/>
        <v>2</v>
      </c>
      <c r="M128" s="1">
        <f t="shared" si="4"/>
        <v>-0.04428411317</v>
      </c>
      <c r="N128" s="17" t="str">
        <f t="shared" si="5"/>
        <v>SUB-HORIZONTAL</v>
      </c>
      <c r="P128" s="1">
        <f t="shared" si="6"/>
        <v>-0.7391845769</v>
      </c>
      <c r="Q128" s="17" t="str">
        <f t="shared" si="7"/>
        <v>SUB-HORIZONTAL</v>
      </c>
      <c r="S128" s="1">
        <f t="shared" si="8"/>
        <v>-0.7488337059</v>
      </c>
      <c r="T128" s="17" t="str">
        <f t="shared" si="9"/>
        <v>SUB-HORIZONTAL</v>
      </c>
      <c r="V128" s="1">
        <f t="shared" si="10"/>
        <v>-0.7865776555</v>
      </c>
      <c r="W128" s="17" t="str">
        <f t="shared" si="11"/>
        <v>SUB-HORIZONTAL</v>
      </c>
      <c r="Y128" s="1">
        <f t="shared" si="12"/>
        <v>0.03714689362</v>
      </c>
      <c r="Z128" s="16" t="str">
        <f t="shared" si="13"/>
        <v>MERGULHO</v>
      </c>
      <c r="AA128" s="1">
        <f t="shared" si="14"/>
        <v>-0.3370868426</v>
      </c>
      <c r="AB128" s="17" t="str">
        <f t="shared" si="15"/>
        <v>SUB-HORIZONTAL</v>
      </c>
      <c r="AC128" s="1">
        <f t="shared" si="16"/>
        <v>-0.6930578212</v>
      </c>
      <c r="AD128" s="17" t="str">
        <f t="shared" si="17"/>
        <v>SUB-HORIZONTAL</v>
      </c>
      <c r="AE128" s="1">
        <f t="shared" si="18"/>
        <v>-0.7789148781</v>
      </c>
      <c r="AF128" s="17" t="str">
        <f t="shared" si="19"/>
        <v>SUB-HORIZONTAL</v>
      </c>
      <c r="AG128" s="1">
        <f t="shared" si="20"/>
        <v>-0.08059285215</v>
      </c>
      <c r="AH128" s="17" t="str">
        <f t="shared" si="21"/>
        <v>SUB-HORIZONTAL</v>
      </c>
      <c r="AJ128" s="1">
        <f t="shared" si="22"/>
        <v>0.3460804089</v>
      </c>
      <c r="AK128" s="15" t="str">
        <f t="shared" si="27"/>
        <v>SUB-VERTICAL</v>
      </c>
      <c r="AM128" s="1">
        <f t="shared" si="23"/>
        <v>-0.428151823</v>
      </c>
      <c r="AN128" s="17" t="str">
        <f t="shared" si="24"/>
        <v>SUB-HORIZONTAL</v>
      </c>
      <c r="AP128" s="1">
        <f t="shared" si="25"/>
        <v>-0.009043661918</v>
      </c>
      <c r="AQ128" s="17" t="str">
        <f t="shared" si="26"/>
        <v>SUB-HORIZONTAL</v>
      </c>
    </row>
    <row r="129" ht="15.75" customHeight="1">
      <c r="A129" s="1">
        <v>5584.4313</v>
      </c>
      <c r="B129" s="1">
        <v>1939.4381</v>
      </c>
      <c r="C129" s="1">
        <v>1430.8379</v>
      </c>
      <c r="D129" s="1">
        <v>1917.861</v>
      </c>
      <c r="E129" s="1">
        <v>896.8849</v>
      </c>
      <c r="F129" s="1">
        <v>936.9432</v>
      </c>
      <c r="G129" s="1">
        <v>888.424</v>
      </c>
      <c r="H129" s="1">
        <v>1908.4225</v>
      </c>
      <c r="J129" s="1">
        <f t="shared" si="1"/>
        <v>-0.7833432905</v>
      </c>
      <c r="K129" s="17" t="str">
        <f t="shared" si="2"/>
        <v>SUB-HORIZONTAL</v>
      </c>
      <c r="L129" s="1" t="str">
        <f t="shared" si="3"/>
        <v>2</v>
      </c>
      <c r="M129" s="1">
        <f t="shared" si="4"/>
        <v>-0.05317981946</v>
      </c>
      <c r="N129" s="17" t="str">
        <f t="shared" si="5"/>
        <v>SUB-HORIZONTAL</v>
      </c>
      <c r="P129" s="1">
        <f t="shared" si="6"/>
        <v>-0.7436825285</v>
      </c>
      <c r="Q129" s="17" t="str">
        <f t="shared" si="7"/>
        <v>SUB-HORIZONTAL</v>
      </c>
      <c r="S129" s="1">
        <f t="shared" si="8"/>
        <v>-0.7265067527</v>
      </c>
      <c r="T129" s="17" t="str">
        <f t="shared" si="9"/>
        <v>SUB-HORIZONTAL</v>
      </c>
      <c r="V129" s="1">
        <f t="shared" si="10"/>
        <v>-0.8006826905</v>
      </c>
      <c r="W129" s="17" t="str">
        <f t="shared" si="11"/>
        <v>SUB-HORIZONTAL</v>
      </c>
      <c r="Y129" s="1">
        <f t="shared" si="12"/>
        <v>0.04369860034</v>
      </c>
      <c r="Z129" s="16" t="str">
        <f t="shared" si="13"/>
        <v>MERGULHO</v>
      </c>
      <c r="AA129" s="1">
        <f t="shared" si="14"/>
        <v>-0.4713455999</v>
      </c>
      <c r="AB129" s="17" t="str">
        <f t="shared" si="15"/>
        <v>SUB-HORIZONTAL</v>
      </c>
      <c r="AC129" s="1">
        <f t="shared" si="16"/>
        <v>-0.7784642193</v>
      </c>
      <c r="AD129" s="17" t="str">
        <f t="shared" si="17"/>
        <v>SUB-HORIZONTAL</v>
      </c>
      <c r="AE129" s="1">
        <f t="shared" si="18"/>
        <v>-0.7904818597</v>
      </c>
      <c r="AF129" s="17" t="str">
        <f t="shared" si="19"/>
        <v>SUB-HORIZONTAL</v>
      </c>
      <c r="AG129" s="1">
        <f t="shared" si="20"/>
        <v>-0.01118784778</v>
      </c>
      <c r="AH129" s="17" t="str">
        <f t="shared" si="21"/>
        <v>SUB-HORIZONTAL</v>
      </c>
      <c r="AJ129" s="1">
        <f t="shared" si="22"/>
        <v>0.2939989499</v>
      </c>
      <c r="AK129" s="15" t="str">
        <f t="shared" si="27"/>
        <v>SUB-VERTICAL</v>
      </c>
      <c r="AM129" s="1">
        <f t="shared" si="23"/>
        <v>-0.3053116298</v>
      </c>
      <c r="AN129" s="17" t="str">
        <f t="shared" si="24"/>
        <v>SUB-HORIZONTAL</v>
      </c>
      <c r="AP129" s="1">
        <f t="shared" si="25"/>
        <v>0.01612148195</v>
      </c>
      <c r="AQ129" s="16" t="str">
        <f t="shared" si="26"/>
        <v>MERGULHO</v>
      </c>
    </row>
    <row r="130" ht="15.75" customHeight="1">
      <c r="A130" s="1">
        <v>5584.5075</v>
      </c>
      <c r="B130" s="1">
        <v>1949.5527</v>
      </c>
      <c r="C130" s="1">
        <v>1635.6273</v>
      </c>
      <c r="D130" s="1">
        <v>1949.989</v>
      </c>
      <c r="E130" s="1">
        <v>874.0322</v>
      </c>
      <c r="F130" s="1">
        <v>914.6664</v>
      </c>
      <c r="G130" s="1">
        <v>868.8861</v>
      </c>
      <c r="H130" s="1">
        <v>1904.9664</v>
      </c>
      <c r="J130" s="1">
        <f t="shared" si="1"/>
        <v>-0.8053197153</v>
      </c>
      <c r="K130" s="17" t="str">
        <f t="shared" si="2"/>
        <v>SUB-HORIZONTAL</v>
      </c>
      <c r="L130" s="1" t="str">
        <f t="shared" si="3"/>
        <v>2</v>
      </c>
      <c r="M130" s="1">
        <f t="shared" si="4"/>
        <v>-0.05135300317</v>
      </c>
      <c r="N130" s="17" t="str">
        <f t="shared" si="5"/>
        <v>SUB-HORIZONTAL</v>
      </c>
      <c r="P130" s="1">
        <f t="shared" si="6"/>
        <v>-0.7749858716</v>
      </c>
      <c r="Q130" s="17" t="str">
        <f t="shared" si="7"/>
        <v>SUB-HORIZONTAL</v>
      </c>
      <c r="S130" s="1">
        <f t="shared" si="8"/>
        <v>-0.750225387</v>
      </c>
      <c r="T130" s="17" t="str">
        <f t="shared" si="9"/>
        <v>SUB-HORIZONTAL</v>
      </c>
      <c r="V130" s="1">
        <f t="shared" si="10"/>
        <v>-0.8303148676</v>
      </c>
      <c r="W130" s="17" t="str">
        <f t="shared" si="11"/>
        <v>SUB-HORIZONTAL</v>
      </c>
      <c r="Y130" s="1">
        <f t="shared" si="12"/>
        <v>0.04544610156</v>
      </c>
      <c r="Z130" s="16" t="str">
        <f t="shared" si="13"/>
        <v>MERGULHO</v>
      </c>
      <c r="AA130" s="1">
        <f t="shared" si="14"/>
        <v>-0.6369689309</v>
      </c>
      <c r="AB130" s="17" t="str">
        <f t="shared" si="15"/>
        <v>SUB-HORIZONTAL</v>
      </c>
      <c r="AC130" s="1">
        <f t="shared" si="16"/>
        <v>-0.8241666515</v>
      </c>
      <c r="AD130" s="17" t="str">
        <f t="shared" si="17"/>
        <v>SUB-HORIZONTAL</v>
      </c>
      <c r="AE130" s="1">
        <f t="shared" si="18"/>
        <v>-0.8239246319</v>
      </c>
      <c r="AF130" s="17" t="str">
        <f t="shared" si="19"/>
        <v>SUB-HORIZONTAL</v>
      </c>
      <c r="AG130" s="1">
        <f t="shared" si="20"/>
        <v>0.000223769887</v>
      </c>
      <c r="AH130" s="16" t="str">
        <f t="shared" si="21"/>
        <v>MERGULHO</v>
      </c>
      <c r="AJ130" s="1">
        <f t="shared" si="22"/>
        <v>0.176023792</v>
      </c>
      <c r="AK130" s="15" t="str">
        <f t="shared" si="27"/>
        <v>SUB-VERTICAL</v>
      </c>
      <c r="AM130" s="1">
        <f t="shared" si="23"/>
        <v>-0.1757991582</v>
      </c>
      <c r="AN130" s="17" t="str">
        <f t="shared" si="24"/>
        <v>SUB-HORIZONTAL</v>
      </c>
      <c r="AP130" s="1">
        <f t="shared" si="25"/>
        <v>0.023136107</v>
      </c>
      <c r="AQ130" s="16" t="str">
        <f t="shared" si="26"/>
        <v>MERGULHO</v>
      </c>
    </row>
    <row r="131" ht="15.75" customHeight="1">
      <c r="A131" s="1">
        <v>5584.5837</v>
      </c>
      <c r="B131" s="1">
        <v>1949.9999</v>
      </c>
      <c r="C131" s="1">
        <v>1792.6465</v>
      </c>
      <c r="D131" s="1">
        <v>1937.0999</v>
      </c>
      <c r="E131" s="1">
        <v>800.0778</v>
      </c>
      <c r="F131" s="1">
        <v>835.6771</v>
      </c>
      <c r="G131" s="1">
        <v>803.1803</v>
      </c>
      <c r="H131" s="1">
        <v>1898.9934</v>
      </c>
      <c r="J131" s="1">
        <f t="shared" si="1"/>
        <v>-0.887295413</v>
      </c>
      <c r="K131" s="17" t="str">
        <f t="shared" si="2"/>
        <v>SUB-HORIZONTAL</v>
      </c>
      <c r="L131" s="1" t="str">
        <f t="shared" si="3"/>
        <v>2</v>
      </c>
      <c r="M131" s="1">
        <f t="shared" si="4"/>
        <v>-0.03966567261</v>
      </c>
      <c r="N131" s="17" t="str">
        <f t="shared" si="5"/>
        <v>SUB-HORIZONTAL</v>
      </c>
      <c r="P131" s="1">
        <f t="shared" si="6"/>
        <v>-0.8729200551</v>
      </c>
      <c r="Q131" s="17" t="str">
        <f t="shared" si="7"/>
        <v>SUB-HORIZONTAL</v>
      </c>
      <c r="S131" s="1">
        <f t="shared" si="8"/>
        <v>-0.8440758855</v>
      </c>
      <c r="T131" s="17" t="str">
        <f t="shared" si="9"/>
        <v>SUB-HORIZONTAL</v>
      </c>
      <c r="V131" s="1">
        <f t="shared" si="10"/>
        <v>-0.9163708977</v>
      </c>
      <c r="W131" s="17" t="str">
        <f t="shared" si="11"/>
        <v>SUB-HORIZONTAL</v>
      </c>
      <c r="Y131" s="1">
        <f t="shared" si="12"/>
        <v>0.04353675919</v>
      </c>
      <c r="Z131" s="16" t="str">
        <f t="shared" si="13"/>
        <v>MERGULHO</v>
      </c>
      <c r="AA131" s="1">
        <f t="shared" si="14"/>
        <v>-0.8287950281</v>
      </c>
      <c r="AB131" s="17" t="str">
        <f t="shared" si="15"/>
        <v>SUB-HORIZONTAL</v>
      </c>
      <c r="AC131" s="1">
        <f t="shared" si="16"/>
        <v>-0.9133280307</v>
      </c>
      <c r="AD131" s="17" t="str">
        <f t="shared" si="17"/>
        <v>SUB-HORIZONTAL</v>
      </c>
      <c r="AE131" s="1">
        <f t="shared" si="18"/>
        <v>-0.9206297735</v>
      </c>
      <c r="AF131" s="17" t="str">
        <f t="shared" si="19"/>
        <v>SUB-HORIZONTAL</v>
      </c>
      <c r="AG131" s="1">
        <f t="shared" si="20"/>
        <v>-0.006637375782</v>
      </c>
      <c r="AH131" s="17" t="str">
        <f t="shared" si="21"/>
        <v>SUB-HORIZONTAL</v>
      </c>
      <c r="AJ131" s="1">
        <f t="shared" si="22"/>
        <v>0.07751833396</v>
      </c>
      <c r="AK131" s="16" t="str">
        <f t="shared" si="27"/>
        <v>MERGULHO</v>
      </c>
      <c r="AM131" s="1">
        <f t="shared" si="23"/>
        <v>-0.08416112032</v>
      </c>
      <c r="AN131" s="17" t="str">
        <f t="shared" si="24"/>
        <v>SUB-HORIZONTAL</v>
      </c>
      <c r="AP131" s="1">
        <f t="shared" si="25"/>
        <v>0.02650614086</v>
      </c>
      <c r="AQ131" s="16" t="str">
        <f t="shared" si="26"/>
        <v>MERGULHO</v>
      </c>
    </row>
    <row r="132" ht="15.75" customHeight="1">
      <c r="A132" s="1">
        <v>5584.6599</v>
      </c>
      <c r="B132" s="1">
        <v>1950.0</v>
      </c>
      <c r="C132" s="1">
        <v>1864.1493</v>
      </c>
      <c r="D132" s="1">
        <v>1896.6753</v>
      </c>
      <c r="E132" s="1">
        <v>728.4454</v>
      </c>
      <c r="F132" s="1">
        <v>759.649</v>
      </c>
      <c r="G132" s="1">
        <v>744.0435</v>
      </c>
      <c r="H132" s="1">
        <v>1910.4786</v>
      </c>
      <c r="J132" s="1">
        <f t="shared" si="1"/>
        <v>-0.9783411655</v>
      </c>
      <c r="K132" s="17" t="str">
        <f t="shared" si="2"/>
        <v>SUB-HORIZONTAL</v>
      </c>
      <c r="L132" s="1" t="str">
        <f t="shared" si="3"/>
        <v>2</v>
      </c>
      <c r="M132" s="1">
        <f t="shared" si="4"/>
        <v>-0.02075735626</v>
      </c>
      <c r="N132" s="17" t="str">
        <f t="shared" si="5"/>
        <v>SUB-HORIZONTAL</v>
      </c>
      <c r="P132" s="1">
        <f t="shared" si="6"/>
        <v>-0.978027914</v>
      </c>
      <c r="Q132" s="17" t="str">
        <f t="shared" si="7"/>
        <v>SUB-HORIZONTAL</v>
      </c>
      <c r="S132" s="1">
        <f t="shared" si="8"/>
        <v>-0.9552860807</v>
      </c>
      <c r="T132" s="17" t="str">
        <f t="shared" si="9"/>
        <v>SUB-HORIZONTAL</v>
      </c>
      <c r="V132" s="1">
        <f t="shared" si="10"/>
        <v>-1.001186935</v>
      </c>
      <c r="W132" s="17" t="str">
        <f t="shared" si="11"/>
        <v>SUB-HORIZONTAL</v>
      </c>
      <c r="Y132" s="1">
        <f t="shared" si="12"/>
        <v>0.04194688489</v>
      </c>
      <c r="Z132" s="16" t="str">
        <f t="shared" si="13"/>
        <v>MERGULHO</v>
      </c>
      <c r="AA132" s="1">
        <f t="shared" si="14"/>
        <v>-0.9745996891</v>
      </c>
      <c r="AB132" s="17" t="str">
        <f t="shared" si="15"/>
        <v>SUB-HORIZONTAL</v>
      </c>
      <c r="AC132" s="1">
        <f t="shared" si="16"/>
        <v>-0.9938785568</v>
      </c>
      <c r="AD132" s="17" t="str">
        <f t="shared" si="17"/>
        <v>SUB-HORIZONTAL</v>
      </c>
      <c r="AE132" s="1">
        <f t="shared" si="18"/>
        <v>-1.024936773</v>
      </c>
      <c r="AF132" s="17" t="str">
        <f t="shared" si="19"/>
        <v>SUB-HORIZONTAL</v>
      </c>
      <c r="AG132" s="1">
        <f t="shared" si="20"/>
        <v>-0.02772774944</v>
      </c>
      <c r="AH132" s="17" t="str">
        <f t="shared" si="21"/>
        <v>SUB-HORIZONTAL</v>
      </c>
      <c r="AJ132" s="1">
        <f t="shared" si="22"/>
        <v>0.01729791734</v>
      </c>
      <c r="AK132" s="16" t="str">
        <f t="shared" si="27"/>
        <v>MERGULHO</v>
      </c>
      <c r="AM132" s="1">
        <f t="shared" si="23"/>
        <v>-0.04502836615</v>
      </c>
      <c r="AN132" s="17" t="str">
        <f t="shared" si="24"/>
        <v>SUB-HORIZONTAL</v>
      </c>
      <c r="AP132" s="1">
        <f t="shared" si="25"/>
        <v>0.02047594367</v>
      </c>
      <c r="AQ132" s="16" t="str">
        <f t="shared" si="26"/>
        <v>MERGULHO</v>
      </c>
    </row>
    <row r="133" ht="15.75" customHeight="1">
      <c r="A133" s="1">
        <v>5584.7361</v>
      </c>
      <c r="B133" s="1">
        <v>1950.0</v>
      </c>
      <c r="C133" s="1">
        <v>1877.6323</v>
      </c>
      <c r="D133" s="1">
        <v>1864.6183</v>
      </c>
      <c r="E133" s="1">
        <v>681.194</v>
      </c>
      <c r="F133" s="1">
        <v>709.706</v>
      </c>
      <c r="G133" s="1">
        <v>703.4489</v>
      </c>
      <c r="H133" s="1">
        <v>1929.1357</v>
      </c>
      <c r="J133" s="1">
        <f t="shared" si="1"/>
        <v>-1.052160134</v>
      </c>
      <c r="K133" s="17" t="str">
        <f t="shared" si="2"/>
        <v>SUB-HORIZONTAL</v>
      </c>
      <c r="L133" s="1" t="str">
        <f t="shared" si="3"/>
        <v>2</v>
      </c>
      <c r="M133" s="1">
        <f t="shared" si="4"/>
        <v>-0.008855591607</v>
      </c>
      <c r="N133" s="17" t="str">
        <f t="shared" si="5"/>
        <v>SUB-HORIZONTAL</v>
      </c>
      <c r="P133" s="1">
        <f t="shared" si="6"/>
        <v>-1.054309449</v>
      </c>
      <c r="Q133" s="17" t="str">
        <f t="shared" si="7"/>
        <v>SUB-HORIZONTAL</v>
      </c>
      <c r="S133" s="1">
        <f t="shared" si="8"/>
        <v>-1.042164177</v>
      </c>
      <c r="T133" s="17" t="str">
        <f t="shared" si="9"/>
        <v>SUB-HORIZONTAL</v>
      </c>
      <c r="V133" s="1">
        <f t="shared" si="10"/>
        <v>-1.064330489</v>
      </c>
      <c r="W133" s="17" t="str">
        <f t="shared" si="11"/>
        <v>SUB-HORIZONTAL</v>
      </c>
      <c r="Y133" s="1">
        <f t="shared" si="12"/>
        <v>0.04100653155</v>
      </c>
      <c r="Z133" s="16" t="str">
        <f t="shared" si="13"/>
        <v>MERGULHO</v>
      </c>
      <c r="AA133" s="1">
        <f t="shared" si="14"/>
        <v>-1.057912202</v>
      </c>
      <c r="AB133" s="17" t="str">
        <f t="shared" si="15"/>
        <v>SUB-HORIZONTAL</v>
      </c>
      <c r="AC133" s="1">
        <f t="shared" si="16"/>
        <v>-1.050050303</v>
      </c>
      <c r="AD133" s="17" t="str">
        <f t="shared" si="17"/>
        <v>SUB-HORIZONTAL</v>
      </c>
      <c r="AE133" s="1">
        <f t="shared" si="18"/>
        <v>-1.100886411</v>
      </c>
      <c r="AF133" s="17" t="str">
        <f t="shared" si="19"/>
        <v>SUB-HORIZONTAL</v>
      </c>
      <c r="AG133" s="1">
        <f t="shared" si="20"/>
        <v>-0.04477674511</v>
      </c>
      <c r="AH133" s="17" t="str">
        <f t="shared" si="21"/>
        <v>SUB-HORIZONTAL</v>
      </c>
      <c r="AJ133" s="1">
        <f t="shared" si="22"/>
        <v>-0.006955214968</v>
      </c>
      <c r="AK133" s="17" t="str">
        <f t="shared" si="27"/>
        <v>SUB-HORIZONTAL</v>
      </c>
      <c r="AM133" s="1">
        <f t="shared" si="23"/>
        <v>-0.037820058</v>
      </c>
      <c r="AN133" s="17" t="str">
        <f t="shared" si="24"/>
        <v>SUB-HORIZONTAL</v>
      </c>
      <c r="AP133" s="1">
        <f t="shared" si="25"/>
        <v>0.01075734566</v>
      </c>
      <c r="AQ133" s="16" t="str">
        <f t="shared" si="26"/>
        <v>MERGULHO</v>
      </c>
    </row>
    <row r="134" ht="15.75" customHeight="1">
      <c r="A134" s="1">
        <v>5584.8123</v>
      </c>
      <c r="B134" s="1">
        <v>1950.0</v>
      </c>
      <c r="C134" s="1">
        <v>1882.5446</v>
      </c>
      <c r="D134" s="1">
        <v>1884.4696</v>
      </c>
      <c r="E134" s="1">
        <v>665.7502</v>
      </c>
      <c r="F134" s="1">
        <v>693.1388</v>
      </c>
      <c r="G134" s="1">
        <v>695.3268</v>
      </c>
      <c r="H134" s="1">
        <v>1943.9265</v>
      </c>
      <c r="J134" s="1">
        <f t="shared" si="1"/>
        <v>-1.07396177</v>
      </c>
      <c r="K134" s="17" t="str">
        <f t="shared" si="2"/>
        <v>SUB-HORIZONTAL</v>
      </c>
      <c r="L134" s="1" t="str">
        <f t="shared" si="3"/>
        <v>2</v>
      </c>
      <c r="M134" s="1">
        <f t="shared" si="4"/>
        <v>0.003151684445</v>
      </c>
      <c r="N134" s="16" t="str">
        <f t="shared" si="5"/>
        <v>MERGULHO</v>
      </c>
      <c r="P134" s="1">
        <f t="shared" si="6"/>
        <v>-1.081085167</v>
      </c>
      <c r="Q134" s="17" t="str">
        <f t="shared" si="7"/>
        <v>SUB-HORIZONTAL</v>
      </c>
      <c r="S134" s="1">
        <f t="shared" si="8"/>
        <v>-1.077540436</v>
      </c>
      <c r="T134" s="17" t="str">
        <f t="shared" si="9"/>
        <v>SUB-HORIZONTAL</v>
      </c>
      <c r="V134" s="1">
        <f t="shared" si="10"/>
        <v>-1.077503852</v>
      </c>
      <c r="W134" s="17" t="str">
        <f t="shared" si="11"/>
        <v>SUB-HORIZONTAL</v>
      </c>
      <c r="Y134" s="1">
        <f t="shared" si="12"/>
        <v>0.040318473</v>
      </c>
      <c r="Z134" s="16" t="str">
        <f t="shared" si="13"/>
        <v>MERGULHO</v>
      </c>
      <c r="AA134" s="1">
        <f t="shared" si="14"/>
        <v>-1.086898308</v>
      </c>
      <c r="AB134" s="17" t="str">
        <f t="shared" si="15"/>
        <v>SUB-HORIZONTAL</v>
      </c>
      <c r="AC134" s="1">
        <f t="shared" si="16"/>
        <v>-1.088061651</v>
      </c>
      <c r="AD134" s="17" t="str">
        <f t="shared" si="17"/>
        <v>SUB-HORIZONTAL</v>
      </c>
      <c r="AE134" s="1">
        <f t="shared" si="18"/>
        <v>-1.12713659</v>
      </c>
      <c r="AF134" s="17" t="str">
        <f t="shared" si="19"/>
        <v>SUB-HORIZONTAL</v>
      </c>
      <c r="AG134" s="1">
        <f t="shared" si="20"/>
        <v>-0.03418463485</v>
      </c>
      <c r="AH134" s="17" t="str">
        <f t="shared" si="21"/>
        <v>SUB-HORIZONTAL</v>
      </c>
      <c r="AJ134" s="1">
        <f t="shared" si="22"/>
        <v>0.001022029729</v>
      </c>
      <c r="AK134" s="16" t="str">
        <f t="shared" si="27"/>
        <v>MERGULHO</v>
      </c>
      <c r="AM134" s="1">
        <f t="shared" si="23"/>
        <v>-0.03520681833</v>
      </c>
      <c r="AN134" s="17" t="str">
        <f t="shared" si="24"/>
        <v>SUB-HORIZONTAL</v>
      </c>
      <c r="AP134" s="1">
        <f t="shared" si="25"/>
        <v>0.003119477159</v>
      </c>
      <c r="AQ134" s="16" t="str">
        <f t="shared" si="26"/>
        <v>MERGULHO</v>
      </c>
    </row>
    <row r="135" ht="15.75" customHeight="1">
      <c r="A135" s="1">
        <v>5584.8885</v>
      </c>
      <c r="B135" s="1">
        <v>1950.0</v>
      </c>
      <c r="C135" s="1">
        <v>1892.3427</v>
      </c>
      <c r="D135" s="1">
        <v>1913.4784</v>
      </c>
      <c r="E135" s="1">
        <v>683.4883</v>
      </c>
      <c r="F135" s="1">
        <v>711.0665</v>
      </c>
      <c r="G135" s="1">
        <v>716.712</v>
      </c>
      <c r="H135" s="1">
        <v>1949.3112</v>
      </c>
      <c r="J135" s="1">
        <f t="shared" si="1"/>
        <v>-1.042819046</v>
      </c>
      <c r="K135" s="17" t="str">
        <f t="shared" si="2"/>
        <v>SUB-HORIZONTAL</v>
      </c>
      <c r="L135" s="1" t="str">
        <f t="shared" si="3"/>
        <v>2</v>
      </c>
      <c r="M135" s="1">
        <f t="shared" si="4"/>
        <v>0.007908151205</v>
      </c>
      <c r="N135" s="16" t="str">
        <f t="shared" si="5"/>
        <v>MERGULHO</v>
      </c>
      <c r="P135" s="1">
        <f t="shared" si="6"/>
        <v>-1.052144965</v>
      </c>
      <c r="Q135" s="17" t="str">
        <f t="shared" si="7"/>
        <v>SUB-HORIZONTAL</v>
      </c>
      <c r="S135" s="1">
        <f t="shared" si="8"/>
        <v>-1.051745783</v>
      </c>
      <c r="T135" s="17" t="str">
        <f t="shared" si="9"/>
        <v>SUB-HORIZONTAL</v>
      </c>
      <c r="V135" s="1">
        <f t="shared" si="10"/>
        <v>-1.043217496</v>
      </c>
      <c r="W135" s="17" t="str">
        <f t="shared" si="11"/>
        <v>SUB-HORIZONTAL</v>
      </c>
      <c r="Y135" s="1">
        <f t="shared" si="12"/>
        <v>0.03955899641</v>
      </c>
      <c r="Z135" s="16" t="str">
        <f t="shared" si="13"/>
        <v>MERGULHO</v>
      </c>
      <c r="AA135" s="1">
        <f t="shared" si="14"/>
        <v>-1.06293953</v>
      </c>
      <c r="AB135" s="17" t="str">
        <f t="shared" si="15"/>
        <v>SUB-HORIZONTAL</v>
      </c>
      <c r="AC135" s="1">
        <f t="shared" si="16"/>
        <v>-1.075534365</v>
      </c>
      <c r="AD135" s="17" t="str">
        <f t="shared" si="17"/>
        <v>SUB-HORIZONTAL</v>
      </c>
      <c r="AE135" s="1">
        <f t="shared" si="18"/>
        <v>-1.097049839</v>
      </c>
      <c r="AF135" s="17" t="str">
        <f t="shared" si="19"/>
        <v>SUB-HORIZONTAL</v>
      </c>
      <c r="AG135" s="1">
        <f t="shared" si="20"/>
        <v>-0.01890691657</v>
      </c>
      <c r="AH135" s="17" t="str">
        <f t="shared" si="21"/>
        <v>SUB-HORIZONTAL</v>
      </c>
      <c r="AJ135" s="1">
        <f t="shared" si="22"/>
        <v>0.01110720939</v>
      </c>
      <c r="AK135" s="16" t="str">
        <f t="shared" si="27"/>
        <v>MERGULHO</v>
      </c>
      <c r="AM135" s="1">
        <f t="shared" si="23"/>
        <v>-0.03001491383</v>
      </c>
      <c r="AN135" s="17" t="str">
        <f t="shared" si="24"/>
        <v>SUB-HORIZONTAL</v>
      </c>
      <c r="AP135" s="1">
        <f t="shared" si="25"/>
        <v>0.0003532931718</v>
      </c>
      <c r="AQ135" s="16" t="str">
        <f t="shared" si="26"/>
        <v>MERGULHO</v>
      </c>
    </row>
    <row r="136" ht="15.75" customHeight="1">
      <c r="A136" s="1">
        <v>5584.9647</v>
      </c>
      <c r="B136" s="1">
        <v>1950.0</v>
      </c>
      <c r="C136" s="1">
        <v>1926.4861</v>
      </c>
      <c r="D136" s="1">
        <v>1937.7867</v>
      </c>
      <c r="E136" s="1">
        <v>732.0546</v>
      </c>
      <c r="F136" s="1">
        <v>761.0382</v>
      </c>
      <c r="G136" s="1">
        <v>762.6417</v>
      </c>
      <c r="H136" s="1">
        <v>1949.9998</v>
      </c>
      <c r="J136" s="1">
        <f t="shared" si="1"/>
        <v>-0.9736529002</v>
      </c>
      <c r="K136" s="17" t="str">
        <f t="shared" si="2"/>
        <v>SUB-HORIZONTAL</v>
      </c>
      <c r="L136" s="1" t="str">
        <f t="shared" si="3"/>
        <v>2</v>
      </c>
      <c r="M136" s="1">
        <f t="shared" si="4"/>
        <v>0.002104773959</v>
      </c>
      <c r="N136" s="16" t="str">
        <f t="shared" si="5"/>
        <v>MERGULHO</v>
      </c>
      <c r="P136" s="1">
        <f t="shared" si="6"/>
        <v>-0.9759944937</v>
      </c>
      <c r="Q136" s="17" t="str">
        <f t="shared" si="7"/>
        <v>SUB-HORIZONTAL</v>
      </c>
      <c r="S136" s="1">
        <f t="shared" si="8"/>
        <v>-0.9759943796</v>
      </c>
      <c r="T136" s="17" t="str">
        <f t="shared" si="9"/>
        <v>SUB-HORIZONTAL</v>
      </c>
      <c r="V136" s="1">
        <f t="shared" si="10"/>
        <v>-0.9736530143</v>
      </c>
      <c r="W136" s="17" t="str">
        <f t="shared" si="11"/>
        <v>SUB-HORIZONTAL</v>
      </c>
      <c r="Y136" s="1">
        <f t="shared" si="12"/>
        <v>0.03883089157</v>
      </c>
      <c r="Z136" s="16" t="str">
        <f t="shared" si="13"/>
        <v>MERGULHO</v>
      </c>
      <c r="AA136" s="1">
        <f t="shared" si="14"/>
        <v>-1.005788282</v>
      </c>
      <c r="AB136" s="17" t="str">
        <f t="shared" si="15"/>
        <v>SUB-HORIZONTAL</v>
      </c>
      <c r="AC136" s="1">
        <f t="shared" si="16"/>
        <v>-1.012339309</v>
      </c>
      <c r="AD136" s="17" t="str">
        <f t="shared" si="17"/>
        <v>SUB-HORIZONTAL</v>
      </c>
      <c r="AE136" s="1">
        <f t="shared" si="18"/>
        <v>-1.019386263</v>
      </c>
      <c r="AF136" s="17" t="str">
        <f t="shared" si="19"/>
        <v>SUB-HORIZONTAL</v>
      </c>
      <c r="AG136" s="1">
        <f t="shared" si="20"/>
        <v>-0.006282937418</v>
      </c>
      <c r="AH136" s="17" t="str">
        <f t="shared" si="21"/>
        <v>SUB-HORIZONTAL</v>
      </c>
      <c r="AJ136" s="1">
        <f t="shared" si="22"/>
        <v>0.005848783927</v>
      </c>
      <c r="AK136" s="16" t="str">
        <f t="shared" si="27"/>
        <v>MERGULHO</v>
      </c>
      <c r="AM136" s="1">
        <f t="shared" si="23"/>
        <v>-0.01213177707</v>
      </c>
      <c r="AN136" s="17" t="str">
        <f t="shared" si="24"/>
        <v>SUB-HORIZONTAL</v>
      </c>
      <c r="AP136" s="1">
        <f t="shared" si="25"/>
        <v>0.0000001025641078</v>
      </c>
      <c r="AQ136" s="16" t="str">
        <f t="shared" si="26"/>
        <v>MERGULHO</v>
      </c>
    </row>
    <row r="137" ht="15.75" customHeight="1">
      <c r="A137" s="1">
        <v>5585.0409</v>
      </c>
      <c r="B137" s="1">
        <v>1950.0</v>
      </c>
      <c r="C137" s="1">
        <v>1894.0071</v>
      </c>
      <c r="D137" s="1">
        <v>1948.4248</v>
      </c>
      <c r="E137" s="1">
        <v>814.0471</v>
      </c>
      <c r="F137" s="1">
        <v>845.1776</v>
      </c>
      <c r="G137" s="1">
        <v>831.4376</v>
      </c>
      <c r="H137" s="1">
        <v>1950.0</v>
      </c>
      <c r="J137" s="1">
        <f t="shared" si="1"/>
        <v>-0.8784723177</v>
      </c>
      <c r="K137" s="17" t="str">
        <f t="shared" si="2"/>
        <v>SUB-HORIZONTAL</v>
      </c>
      <c r="L137" s="1" t="str">
        <f t="shared" si="3"/>
        <v>2</v>
      </c>
      <c r="M137" s="1">
        <f t="shared" si="4"/>
        <v>-0.01639071554</v>
      </c>
      <c r="N137" s="17" t="str">
        <f t="shared" si="5"/>
        <v>SUB-HORIZONTAL</v>
      </c>
      <c r="P137" s="1">
        <f t="shared" si="6"/>
        <v>-0.8605996716</v>
      </c>
      <c r="Q137" s="17" t="str">
        <f t="shared" si="7"/>
        <v>SUB-HORIZONTAL</v>
      </c>
      <c r="S137" s="1">
        <f t="shared" si="8"/>
        <v>-0.8605996716</v>
      </c>
      <c r="T137" s="17" t="str">
        <f t="shared" si="9"/>
        <v>SUB-HORIZONTAL</v>
      </c>
      <c r="V137" s="1">
        <f t="shared" si="10"/>
        <v>-0.8784723177</v>
      </c>
      <c r="W137" s="17" t="str">
        <f t="shared" si="11"/>
        <v>SUB-HORIZONTAL</v>
      </c>
      <c r="Y137" s="1">
        <f t="shared" si="12"/>
        <v>0.03753075838</v>
      </c>
      <c r="Z137" s="16" t="str">
        <f t="shared" si="13"/>
        <v>MERGULHO</v>
      </c>
      <c r="AA137" s="1">
        <f t="shared" si="14"/>
        <v>-0.8697453232</v>
      </c>
      <c r="AB137" s="17" t="str">
        <f t="shared" si="15"/>
        <v>SUB-HORIZONTAL</v>
      </c>
      <c r="AC137" s="1">
        <f t="shared" si="16"/>
        <v>-0.9007226613</v>
      </c>
      <c r="AD137" s="17" t="str">
        <f t="shared" si="17"/>
        <v>SUB-HORIZONTAL</v>
      </c>
      <c r="AE137" s="1">
        <f t="shared" si="18"/>
        <v>-0.9016090289</v>
      </c>
      <c r="AF137" s="17" t="str">
        <f t="shared" si="19"/>
        <v>SUB-HORIZONTAL</v>
      </c>
      <c r="AG137" s="1">
        <f t="shared" si="20"/>
        <v>-0.0008081213359</v>
      </c>
      <c r="AH137" s="17" t="str">
        <f t="shared" si="21"/>
        <v>SUB-HORIZONTAL</v>
      </c>
      <c r="AJ137" s="1">
        <f t="shared" si="22"/>
        <v>0.02832745487</v>
      </c>
      <c r="AK137" s="16" t="str">
        <f t="shared" si="27"/>
        <v>MERGULHO</v>
      </c>
      <c r="AM137" s="1">
        <f t="shared" si="23"/>
        <v>-0.02913565958</v>
      </c>
      <c r="AN137" s="17" t="str">
        <f t="shared" si="24"/>
        <v>SUB-HORIZONTAL</v>
      </c>
      <c r="AP137" s="1">
        <f t="shared" si="25"/>
        <v>0</v>
      </c>
      <c r="AQ137" s="16" t="str">
        <f t="shared" si="26"/>
        <v>MERGULHO</v>
      </c>
    </row>
    <row r="138" ht="15.75" customHeight="1">
      <c r="A138" s="1">
        <v>5585.1171</v>
      </c>
      <c r="B138" s="1">
        <v>1950.0</v>
      </c>
      <c r="C138" s="1">
        <v>1851.5112</v>
      </c>
      <c r="D138" s="1">
        <v>1928.0848</v>
      </c>
      <c r="E138" s="1">
        <v>922.8239</v>
      </c>
      <c r="F138" s="1">
        <v>957.0654</v>
      </c>
      <c r="G138" s="1">
        <v>934.3362</v>
      </c>
      <c r="H138" s="1">
        <v>1950.0</v>
      </c>
      <c r="J138" s="1">
        <f t="shared" si="1"/>
        <v>-0.7524559493</v>
      </c>
      <c r="K138" s="17" t="str">
        <f t="shared" si="2"/>
        <v>SUB-HORIZONTAL</v>
      </c>
      <c r="L138" s="1" t="str">
        <f t="shared" si="3"/>
        <v>2</v>
      </c>
      <c r="M138" s="1">
        <f t="shared" si="4"/>
        <v>-0.0240359756</v>
      </c>
      <c r="N138" s="17" t="str">
        <f t="shared" si="5"/>
        <v>SUB-HORIZONTAL</v>
      </c>
      <c r="P138" s="1">
        <f t="shared" si="6"/>
        <v>-0.726829475</v>
      </c>
      <c r="Q138" s="17" t="str">
        <f t="shared" si="7"/>
        <v>SUB-HORIZONTAL</v>
      </c>
      <c r="S138" s="1">
        <f t="shared" si="8"/>
        <v>-0.726829475</v>
      </c>
      <c r="T138" s="17" t="str">
        <f t="shared" si="9"/>
        <v>SUB-HORIZONTAL</v>
      </c>
      <c r="V138" s="1">
        <f t="shared" si="10"/>
        <v>-0.7524559493</v>
      </c>
      <c r="W138" s="17" t="str">
        <f t="shared" si="11"/>
        <v>SUB-HORIZONTAL</v>
      </c>
      <c r="Y138" s="1">
        <f t="shared" si="12"/>
        <v>0.03643531735</v>
      </c>
      <c r="Z138" s="16" t="str">
        <f t="shared" si="13"/>
        <v>MERGULHO</v>
      </c>
      <c r="AA138" s="1">
        <f t="shared" si="14"/>
        <v>-0.7104719199</v>
      </c>
      <c r="AB138" s="17" t="str">
        <f t="shared" si="15"/>
        <v>SUB-HORIZONTAL</v>
      </c>
      <c r="AC138" s="1">
        <f t="shared" si="16"/>
        <v>-0.7536267555</v>
      </c>
      <c r="AD138" s="17" t="str">
        <f t="shared" si="17"/>
        <v>SUB-HORIZONTAL</v>
      </c>
      <c r="AE138" s="1">
        <f t="shared" si="18"/>
        <v>-0.7657168134</v>
      </c>
      <c r="AF138" s="17" t="str">
        <f t="shared" si="19"/>
        <v>SUB-HORIZONTAL</v>
      </c>
      <c r="AG138" s="1">
        <f t="shared" si="20"/>
        <v>-0.01130225411</v>
      </c>
      <c r="AH138" s="17" t="str">
        <f t="shared" si="21"/>
        <v>SUB-HORIZONTAL</v>
      </c>
      <c r="AJ138" s="1">
        <f t="shared" si="22"/>
        <v>0.04052778123</v>
      </c>
      <c r="AK138" s="16" t="str">
        <f t="shared" si="27"/>
        <v>MERGULHO</v>
      </c>
      <c r="AM138" s="1">
        <f t="shared" si="23"/>
        <v>-0.05183300272</v>
      </c>
      <c r="AN138" s="17" t="str">
        <f t="shared" si="24"/>
        <v>SUB-HORIZONTAL</v>
      </c>
      <c r="AP138" s="1">
        <f t="shared" si="25"/>
        <v>0</v>
      </c>
      <c r="AQ138" s="16" t="str">
        <f t="shared" si="26"/>
        <v>MERGULHO</v>
      </c>
    </row>
    <row r="139" ht="15.75" customHeight="1">
      <c r="A139" s="1">
        <v>5585.1933</v>
      </c>
      <c r="B139" s="1">
        <v>1950.0</v>
      </c>
      <c r="C139" s="1">
        <v>1813.6469</v>
      </c>
      <c r="D139" s="1">
        <v>1917.8276</v>
      </c>
      <c r="E139" s="1">
        <v>962.6183</v>
      </c>
      <c r="F139" s="1">
        <v>986.5409</v>
      </c>
      <c r="G139" s="1">
        <v>1002.2565</v>
      </c>
      <c r="H139" s="1">
        <v>1950.0</v>
      </c>
      <c r="J139" s="1">
        <f t="shared" si="1"/>
        <v>-0.677928775</v>
      </c>
      <c r="K139" s="17" t="str">
        <f t="shared" si="2"/>
        <v>SUB-HORIZONTAL</v>
      </c>
      <c r="L139" s="1" t="str">
        <f t="shared" si="3"/>
        <v>2</v>
      </c>
      <c r="M139" s="1">
        <f t="shared" si="4"/>
        <v>0.01580461709</v>
      </c>
      <c r="N139" s="16" t="str">
        <f t="shared" si="5"/>
        <v>MERGULHO</v>
      </c>
      <c r="P139" s="1">
        <f t="shared" si="6"/>
        <v>-0.6946378278</v>
      </c>
      <c r="Q139" s="17" t="str">
        <f t="shared" si="7"/>
        <v>SUB-HORIZONTAL</v>
      </c>
      <c r="S139" s="1">
        <f t="shared" si="8"/>
        <v>-0.6946378278</v>
      </c>
      <c r="T139" s="17" t="str">
        <f t="shared" si="9"/>
        <v>SUB-HORIZONTAL</v>
      </c>
      <c r="V139" s="1">
        <f t="shared" si="10"/>
        <v>-0.677928775</v>
      </c>
      <c r="W139" s="17" t="str">
        <f t="shared" si="11"/>
        <v>SUB-HORIZONTAL</v>
      </c>
      <c r="Y139" s="1">
        <f t="shared" si="12"/>
        <v>0.02454843296</v>
      </c>
      <c r="Z139" s="16" t="str">
        <f t="shared" si="13"/>
        <v>MERGULHO</v>
      </c>
      <c r="AA139" s="1">
        <f t="shared" si="14"/>
        <v>-0.6440813585</v>
      </c>
      <c r="AB139" s="17" t="str">
        <f t="shared" si="15"/>
        <v>SUB-HORIZONTAL</v>
      </c>
      <c r="AC139" s="1">
        <f t="shared" si="16"/>
        <v>-0.7030184182</v>
      </c>
      <c r="AD139" s="17" t="str">
        <f t="shared" si="17"/>
        <v>SUB-HORIZONTAL</v>
      </c>
      <c r="AE139" s="1">
        <f t="shared" si="18"/>
        <v>-0.7206770818</v>
      </c>
      <c r="AF139" s="17" t="str">
        <f t="shared" si="19"/>
        <v>SUB-HORIZONTAL</v>
      </c>
      <c r="AG139" s="1">
        <f t="shared" si="20"/>
        <v>-0.0166364773</v>
      </c>
      <c r="AH139" s="17" t="str">
        <f t="shared" si="21"/>
        <v>SUB-HORIZONTAL</v>
      </c>
      <c r="AJ139" s="1">
        <f t="shared" si="22"/>
        <v>0.05586066738</v>
      </c>
      <c r="AK139" s="16" t="str">
        <f t="shared" si="27"/>
        <v>MERGULHO</v>
      </c>
      <c r="AM139" s="1">
        <f t="shared" si="23"/>
        <v>-0.07250556506</v>
      </c>
      <c r="AN139" s="17" t="str">
        <f t="shared" si="24"/>
        <v>SUB-HORIZONTAL</v>
      </c>
      <c r="AP139" s="1">
        <f t="shared" si="25"/>
        <v>0</v>
      </c>
      <c r="AQ139" s="16" t="str">
        <f t="shared" si="26"/>
        <v>MERGULHO</v>
      </c>
    </row>
    <row r="140" ht="15.75" customHeight="1">
      <c r="A140" s="1">
        <v>5585.2695</v>
      </c>
      <c r="B140" s="1">
        <v>1950.0</v>
      </c>
      <c r="C140" s="1">
        <v>1764.1738</v>
      </c>
      <c r="D140" s="1">
        <v>1935.8512</v>
      </c>
      <c r="E140" s="1">
        <v>1114.4382</v>
      </c>
      <c r="F140" s="1">
        <v>1147.8506</v>
      </c>
      <c r="G140" s="1">
        <v>1143.3507</v>
      </c>
      <c r="H140" s="1">
        <v>1950.0</v>
      </c>
      <c r="J140" s="1">
        <f t="shared" si="1"/>
        <v>-0.5402287895</v>
      </c>
      <c r="K140" s="17" t="str">
        <f t="shared" si="2"/>
        <v>SUB-HORIZONTAL</v>
      </c>
      <c r="L140" s="1" t="str">
        <f t="shared" si="3"/>
        <v>2</v>
      </c>
      <c r="M140" s="1">
        <f t="shared" si="4"/>
        <v>-0.003927990682</v>
      </c>
      <c r="N140" s="17" t="str">
        <f t="shared" si="5"/>
        <v>SUB-HORIZONTAL</v>
      </c>
      <c r="P140" s="1">
        <f t="shared" si="6"/>
        <v>-0.5361610667</v>
      </c>
      <c r="Q140" s="17" t="str">
        <f t="shared" si="7"/>
        <v>SUB-HORIZONTAL</v>
      </c>
      <c r="S140" s="1">
        <f t="shared" si="8"/>
        <v>-0.5361610667</v>
      </c>
      <c r="T140" s="17" t="str">
        <f t="shared" si="9"/>
        <v>SUB-HORIZONTAL</v>
      </c>
      <c r="V140" s="1">
        <f t="shared" si="10"/>
        <v>-0.5402287895</v>
      </c>
      <c r="W140" s="17" t="str">
        <f t="shared" si="11"/>
        <v>SUB-HORIZONTAL</v>
      </c>
      <c r="Y140" s="1">
        <f t="shared" si="12"/>
        <v>0.02954180275</v>
      </c>
      <c r="Z140" s="16" t="str">
        <f t="shared" si="13"/>
        <v>MERGULHO</v>
      </c>
      <c r="AA140" s="1">
        <f t="shared" si="14"/>
        <v>-0.4633807456</v>
      </c>
      <c r="AB140" s="17" t="str">
        <f t="shared" si="15"/>
        <v>SUB-HORIZONTAL</v>
      </c>
      <c r="AC140" s="1">
        <f t="shared" si="16"/>
        <v>-0.5592391807</v>
      </c>
      <c r="AD140" s="17" t="str">
        <f t="shared" si="17"/>
        <v>SUB-HORIZONTAL</v>
      </c>
      <c r="AE140" s="1">
        <f t="shared" si="18"/>
        <v>-0.5668044824</v>
      </c>
      <c r="AF140" s="17" t="str">
        <f t="shared" si="19"/>
        <v>SUB-HORIZONTAL</v>
      </c>
      <c r="AG140" s="1">
        <f t="shared" si="20"/>
        <v>-0.00728226227</v>
      </c>
      <c r="AH140" s="17" t="str">
        <f t="shared" si="21"/>
        <v>SUB-HORIZONTAL</v>
      </c>
      <c r="AJ140" s="1">
        <f t="shared" si="22"/>
        <v>0.09289801994</v>
      </c>
      <c r="AK140" s="16" t="str">
        <f t="shared" si="27"/>
        <v>MERGULHO</v>
      </c>
      <c r="AM140" s="1">
        <f t="shared" si="23"/>
        <v>-0.1001887496</v>
      </c>
      <c r="AN140" s="17" t="str">
        <f t="shared" si="24"/>
        <v>SUB-HORIZONTAL</v>
      </c>
      <c r="AP140" s="1">
        <f t="shared" si="25"/>
        <v>0</v>
      </c>
      <c r="AQ140" s="16" t="str">
        <f t="shared" si="26"/>
        <v>MERGULHO</v>
      </c>
    </row>
    <row r="141" ht="15.75" customHeight="1">
      <c r="A141" s="1">
        <v>5585.3457</v>
      </c>
      <c r="B141" s="1">
        <v>1950.0</v>
      </c>
      <c r="C141" s="1">
        <v>1736.2695</v>
      </c>
      <c r="D141" s="1">
        <v>1948.0583</v>
      </c>
      <c r="E141" s="1">
        <v>1258.1543</v>
      </c>
      <c r="F141" s="1">
        <v>1302.9602</v>
      </c>
      <c r="G141" s="1">
        <v>1261.5618</v>
      </c>
      <c r="H141" s="1">
        <v>1950.0</v>
      </c>
      <c r="J141" s="1">
        <f t="shared" si="1"/>
        <v>-0.4389281046</v>
      </c>
      <c r="K141" s="17" t="str">
        <f t="shared" si="2"/>
        <v>SUB-HORIZONTAL</v>
      </c>
      <c r="L141" s="1" t="str">
        <f t="shared" si="3"/>
        <v>2</v>
      </c>
      <c r="M141" s="1">
        <f t="shared" si="4"/>
        <v>-0.03228967817</v>
      </c>
      <c r="N141" s="17" t="str">
        <f t="shared" si="5"/>
        <v>SUB-HORIZONTAL</v>
      </c>
      <c r="P141" s="1">
        <f t="shared" si="6"/>
        <v>-0.405927164</v>
      </c>
      <c r="Q141" s="17" t="str">
        <f t="shared" si="7"/>
        <v>SUB-HORIZONTAL</v>
      </c>
      <c r="S141" s="1">
        <f t="shared" si="8"/>
        <v>-0.405927164</v>
      </c>
      <c r="T141" s="17" t="str">
        <f t="shared" si="9"/>
        <v>SUB-HORIZONTAL</v>
      </c>
      <c r="V141" s="1">
        <f t="shared" si="10"/>
        <v>-0.4389281046</v>
      </c>
      <c r="W141" s="17" t="str">
        <f t="shared" si="11"/>
        <v>SUB-HORIZONTAL</v>
      </c>
      <c r="Y141" s="1">
        <f t="shared" si="12"/>
        <v>0.03499473242</v>
      </c>
      <c r="Z141" s="16" t="str">
        <f t="shared" si="13"/>
        <v>MERGULHO</v>
      </c>
      <c r="AA141" s="1">
        <f t="shared" si="14"/>
        <v>-0.3234871469</v>
      </c>
      <c r="AB141" s="17" t="str">
        <f t="shared" si="15"/>
        <v>SUB-HORIZONTAL</v>
      </c>
      <c r="AC141" s="1">
        <f t="shared" si="16"/>
        <v>-0.4406773558</v>
      </c>
      <c r="AD141" s="17" t="str">
        <f t="shared" si="17"/>
        <v>SUB-HORIZONTAL</v>
      </c>
      <c r="AE141" s="1">
        <f t="shared" si="18"/>
        <v>-0.4416975469</v>
      </c>
      <c r="AF141" s="17" t="str">
        <f t="shared" si="19"/>
        <v>SUB-HORIZONTAL</v>
      </c>
      <c r="AG141" s="1">
        <f t="shared" si="20"/>
        <v>-0.0009962397129</v>
      </c>
      <c r="AH141" s="17" t="str">
        <f t="shared" si="21"/>
        <v>SUB-HORIZONTAL</v>
      </c>
      <c r="AJ141" s="1">
        <f t="shared" si="22"/>
        <v>0.1151578231</v>
      </c>
      <c r="AK141" s="15" t="str">
        <f t="shared" si="27"/>
        <v>SUB-VERTICAL</v>
      </c>
      <c r="AM141" s="1">
        <f t="shared" si="23"/>
        <v>-0.1161557272</v>
      </c>
      <c r="AN141" s="17" t="str">
        <f t="shared" si="24"/>
        <v>SUB-HORIZONTAL</v>
      </c>
      <c r="AP141" s="1">
        <f t="shared" si="25"/>
        <v>0</v>
      </c>
      <c r="AQ141" s="16" t="str">
        <f t="shared" si="26"/>
        <v>MERGULHO</v>
      </c>
    </row>
    <row r="142" ht="15.75" customHeight="1">
      <c r="A142" s="1">
        <v>5585.4219</v>
      </c>
      <c r="B142" s="1">
        <v>1950.0</v>
      </c>
      <c r="C142" s="1">
        <v>1704.4449</v>
      </c>
      <c r="D142" s="1">
        <v>1949.9994</v>
      </c>
      <c r="E142" s="1">
        <v>1313.376</v>
      </c>
      <c r="F142" s="1">
        <v>1361.2517</v>
      </c>
      <c r="G142" s="1">
        <v>1311.2532</v>
      </c>
      <c r="H142" s="1">
        <v>1950.0</v>
      </c>
      <c r="J142" s="1">
        <f t="shared" si="1"/>
        <v>-0.3994552664</v>
      </c>
      <c r="K142" s="17" t="str">
        <f t="shared" si="2"/>
        <v>SUB-HORIZONTAL</v>
      </c>
      <c r="L142" s="1" t="str">
        <f t="shared" si="3"/>
        <v>2</v>
      </c>
      <c r="M142" s="1">
        <f t="shared" si="4"/>
        <v>-0.03742350647</v>
      </c>
      <c r="N142" s="17" t="str">
        <f t="shared" si="5"/>
        <v>SUB-HORIZONTAL</v>
      </c>
      <c r="P142" s="1">
        <f t="shared" si="6"/>
        <v>-0.3613625505</v>
      </c>
      <c r="Q142" s="17" t="str">
        <f t="shared" si="7"/>
        <v>SUB-HORIZONTAL</v>
      </c>
      <c r="S142" s="1">
        <f t="shared" si="8"/>
        <v>-0.3613625505</v>
      </c>
      <c r="T142" s="17" t="str">
        <f t="shared" si="9"/>
        <v>SUB-HORIZONTAL</v>
      </c>
      <c r="V142" s="1">
        <f t="shared" si="10"/>
        <v>-0.3994552664</v>
      </c>
      <c r="W142" s="17" t="str">
        <f t="shared" si="11"/>
        <v>SUB-HORIZONTAL</v>
      </c>
      <c r="Y142" s="1">
        <f t="shared" si="12"/>
        <v>0.0358056351</v>
      </c>
      <c r="Z142" s="16" t="str">
        <f t="shared" si="13"/>
        <v>MERGULHO</v>
      </c>
      <c r="AA142" s="1">
        <f t="shared" si="14"/>
        <v>-0.2613769336</v>
      </c>
      <c r="AB142" s="17" t="str">
        <f t="shared" si="15"/>
        <v>SUB-HORIZONTAL</v>
      </c>
      <c r="AC142" s="1">
        <f t="shared" si="16"/>
        <v>-0.3978055344</v>
      </c>
      <c r="AD142" s="17" t="str">
        <f t="shared" si="17"/>
        <v>SUB-HORIZONTAL</v>
      </c>
      <c r="AE142" s="1">
        <f t="shared" si="18"/>
        <v>-0.3978058481</v>
      </c>
      <c r="AF142" s="17" t="str">
        <f t="shared" si="19"/>
        <v>SUB-HORIZONTAL</v>
      </c>
      <c r="AG142" s="1">
        <f t="shared" si="20"/>
        <v>-0.0000003076923551</v>
      </c>
      <c r="AH142" s="17" t="str">
        <f t="shared" si="21"/>
        <v>SUB-HORIZONTAL</v>
      </c>
      <c r="AJ142" s="1">
        <f t="shared" si="22"/>
        <v>0.1346911855</v>
      </c>
      <c r="AK142" s="15" t="str">
        <f t="shared" si="27"/>
        <v>SUB-VERTICAL</v>
      </c>
      <c r="AM142" s="1">
        <f t="shared" si="23"/>
        <v>-0.1346914939</v>
      </c>
      <c r="AN142" s="17" t="str">
        <f t="shared" si="24"/>
        <v>SUB-HORIZONTAL</v>
      </c>
      <c r="AP142" s="1">
        <f t="shared" si="25"/>
        <v>0</v>
      </c>
      <c r="AQ142" s="16" t="str">
        <f t="shared" si="26"/>
        <v>MERGULHO</v>
      </c>
    </row>
    <row r="143" ht="15.75" customHeight="1">
      <c r="A143" s="1">
        <v>5585.4981</v>
      </c>
      <c r="B143" s="1">
        <v>1950.0</v>
      </c>
      <c r="C143" s="1">
        <v>1662.3029</v>
      </c>
      <c r="D143" s="1">
        <v>1950.0</v>
      </c>
      <c r="E143" s="1">
        <v>1306.099</v>
      </c>
      <c r="F143" s="1">
        <v>1354.3652</v>
      </c>
      <c r="G143" s="1">
        <v>1280.4368</v>
      </c>
      <c r="H143" s="1">
        <v>1950.0</v>
      </c>
      <c r="J143" s="1">
        <f t="shared" si="1"/>
        <v>-0.4237358384</v>
      </c>
      <c r="K143" s="17" t="str">
        <f t="shared" si="2"/>
        <v>SUB-HORIZONTAL</v>
      </c>
      <c r="L143" s="1" t="str">
        <f t="shared" si="3"/>
        <v>2</v>
      </c>
      <c r="M143" s="1">
        <f t="shared" si="4"/>
        <v>-0.05613895708</v>
      </c>
      <c r="N143" s="17" t="str">
        <f t="shared" si="5"/>
        <v>SUB-HORIZONTAL</v>
      </c>
      <c r="P143" s="1">
        <f t="shared" si="6"/>
        <v>-0.3665176259</v>
      </c>
      <c r="Q143" s="17" t="str">
        <f t="shared" si="7"/>
        <v>SUB-HORIZONTAL</v>
      </c>
      <c r="S143" s="1">
        <f t="shared" si="8"/>
        <v>-0.3665176259</v>
      </c>
      <c r="T143" s="17" t="str">
        <f t="shared" si="9"/>
        <v>SUB-HORIZONTAL</v>
      </c>
      <c r="V143" s="1">
        <f t="shared" si="10"/>
        <v>-0.4237358384</v>
      </c>
      <c r="W143" s="17" t="str">
        <f t="shared" si="11"/>
        <v>SUB-HORIZONTAL</v>
      </c>
      <c r="Y143" s="1">
        <f t="shared" si="12"/>
        <v>0.03629001658</v>
      </c>
      <c r="Z143" s="16" t="str">
        <f t="shared" si="13"/>
        <v>MERGULHO</v>
      </c>
      <c r="AA143" s="1">
        <f t="shared" si="14"/>
        <v>-0.241743909</v>
      </c>
      <c r="AB143" s="17" t="str">
        <f t="shared" si="15"/>
        <v>SUB-HORIZONTAL</v>
      </c>
      <c r="AC143" s="1">
        <f t="shared" si="16"/>
        <v>-0.4034723199</v>
      </c>
      <c r="AD143" s="17" t="str">
        <f t="shared" si="17"/>
        <v>SUB-HORIZONTAL</v>
      </c>
      <c r="AE143" s="1">
        <f t="shared" si="18"/>
        <v>-0.4034723199</v>
      </c>
      <c r="AF143" s="17" t="str">
        <f t="shared" si="19"/>
        <v>SUB-HORIZONTAL</v>
      </c>
      <c r="AG143" s="1">
        <f t="shared" si="20"/>
        <v>0</v>
      </c>
      <c r="AH143" s="16" t="str">
        <f t="shared" si="21"/>
        <v>MERGULHO</v>
      </c>
      <c r="AJ143" s="1">
        <f t="shared" si="22"/>
        <v>0.1597949673</v>
      </c>
      <c r="AK143" s="15" t="str">
        <f t="shared" si="27"/>
        <v>SUB-VERTICAL</v>
      </c>
      <c r="AM143" s="1">
        <f t="shared" si="23"/>
        <v>-0.1597949673</v>
      </c>
      <c r="AN143" s="17" t="str">
        <f t="shared" si="24"/>
        <v>SUB-HORIZONTAL</v>
      </c>
      <c r="AP143" s="1">
        <f t="shared" si="25"/>
        <v>0</v>
      </c>
      <c r="AQ143" s="16" t="str">
        <f t="shared" si="26"/>
        <v>MERGULHO</v>
      </c>
    </row>
    <row r="144" ht="15.75" customHeight="1">
      <c r="A144" s="1">
        <v>5585.5743</v>
      </c>
      <c r="B144" s="1">
        <v>1950.0</v>
      </c>
      <c r="C144" s="1">
        <v>1502.151</v>
      </c>
      <c r="D144" s="1">
        <v>1904.1558</v>
      </c>
      <c r="E144" s="1">
        <v>1208.5238</v>
      </c>
      <c r="F144" s="1">
        <v>1247.2106</v>
      </c>
      <c r="G144" s="1">
        <v>1190.9463</v>
      </c>
      <c r="H144" s="1">
        <v>1950.0</v>
      </c>
      <c r="J144" s="1">
        <f t="shared" si="1"/>
        <v>-0.4980914721</v>
      </c>
      <c r="K144" s="17" t="str">
        <f t="shared" si="2"/>
        <v>SUB-HORIZONTAL</v>
      </c>
      <c r="L144" s="1" t="str">
        <f t="shared" si="3"/>
        <v>2</v>
      </c>
      <c r="M144" s="1">
        <f t="shared" si="4"/>
        <v>-0.04616543517</v>
      </c>
      <c r="N144" s="17" t="str">
        <f t="shared" si="5"/>
        <v>SUB-HORIZONTAL</v>
      </c>
      <c r="P144" s="1">
        <f t="shared" si="6"/>
        <v>-0.450648573</v>
      </c>
      <c r="Q144" s="17" t="str">
        <f t="shared" si="7"/>
        <v>SUB-HORIZONTAL</v>
      </c>
      <c r="S144" s="1">
        <f t="shared" si="8"/>
        <v>-0.450648573</v>
      </c>
      <c r="T144" s="17" t="str">
        <f t="shared" si="9"/>
        <v>SUB-HORIZONTAL</v>
      </c>
      <c r="V144" s="1">
        <f t="shared" si="10"/>
        <v>-0.4980914721</v>
      </c>
      <c r="W144" s="17" t="str">
        <f t="shared" si="11"/>
        <v>SUB-HORIZONTAL</v>
      </c>
      <c r="Y144" s="1">
        <f t="shared" si="12"/>
        <v>0.03151122654</v>
      </c>
      <c r="Z144" s="16" t="str">
        <f t="shared" si="13"/>
        <v>MERGULHO</v>
      </c>
      <c r="AA144" s="1">
        <f t="shared" si="14"/>
        <v>-0.2179274235</v>
      </c>
      <c r="AB144" s="17" t="str">
        <f t="shared" si="15"/>
        <v>SUB-HORIZONTAL</v>
      </c>
      <c r="AC144" s="1">
        <f t="shared" si="16"/>
        <v>-0.4585647931</v>
      </c>
      <c r="AD144" s="17" t="str">
        <f t="shared" si="17"/>
        <v>SUB-HORIZONTAL</v>
      </c>
      <c r="AE144" s="1">
        <f t="shared" si="18"/>
        <v>-0.4830057558</v>
      </c>
      <c r="AF144" s="17" t="str">
        <f t="shared" si="19"/>
        <v>SUB-HORIZONTAL</v>
      </c>
      <c r="AG144" s="1">
        <f t="shared" si="20"/>
        <v>-0.02379117288</v>
      </c>
      <c r="AH144" s="17" t="str">
        <f t="shared" si="21"/>
        <v>SUB-HORIZONTAL</v>
      </c>
      <c r="AJ144" s="1">
        <f t="shared" si="22"/>
        <v>0.2376967278</v>
      </c>
      <c r="AK144" s="15" t="str">
        <f t="shared" si="27"/>
        <v>SUB-VERTICAL</v>
      </c>
      <c r="AM144" s="1">
        <f t="shared" si="23"/>
        <v>-0.2616721529</v>
      </c>
      <c r="AN144" s="17" t="str">
        <f t="shared" si="24"/>
        <v>SUB-HORIZONTAL</v>
      </c>
      <c r="AP144" s="1">
        <f t="shared" si="25"/>
        <v>0</v>
      </c>
      <c r="AQ144" s="16" t="str">
        <f t="shared" si="26"/>
        <v>MERGULHO</v>
      </c>
    </row>
    <row r="145" ht="15.75" customHeight="1">
      <c r="A145" s="1">
        <v>5585.6505</v>
      </c>
      <c r="B145" s="1">
        <v>1950.0</v>
      </c>
      <c r="C145" s="1">
        <v>1218.2596</v>
      </c>
      <c r="D145" s="1">
        <v>1467.4287</v>
      </c>
      <c r="E145" s="1">
        <v>995.8041</v>
      </c>
      <c r="F145" s="1">
        <v>1011.6835</v>
      </c>
      <c r="G145" s="1">
        <v>1008.373</v>
      </c>
      <c r="H145" s="1">
        <v>1950.0</v>
      </c>
      <c r="J145" s="1">
        <f t="shared" si="1"/>
        <v>-0.6715076937</v>
      </c>
      <c r="K145" s="17" t="str">
        <f t="shared" si="2"/>
        <v>SUB-HORIZONTAL</v>
      </c>
      <c r="L145" s="1" t="str">
        <f t="shared" si="3"/>
        <v>2</v>
      </c>
      <c r="M145" s="1">
        <f t="shared" si="4"/>
        <v>-0.003277635497</v>
      </c>
      <c r="N145" s="17" t="str">
        <f t="shared" si="5"/>
        <v>SUB-HORIZONTAL</v>
      </c>
      <c r="P145" s="1">
        <f t="shared" si="6"/>
        <v>-0.6680511473</v>
      </c>
      <c r="Q145" s="17" t="str">
        <f t="shared" si="7"/>
        <v>SUB-HORIZONTAL</v>
      </c>
      <c r="S145" s="1">
        <f t="shared" si="8"/>
        <v>-0.6680511473</v>
      </c>
      <c r="T145" s="17" t="str">
        <f t="shared" si="9"/>
        <v>SUB-HORIZONTAL</v>
      </c>
      <c r="V145" s="1">
        <f t="shared" si="10"/>
        <v>-0.6715076937</v>
      </c>
      <c r="W145" s="17" t="str">
        <f t="shared" si="11"/>
        <v>SUB-HORIZONTAL</v>
      </c>
      <c r="Y145" s="1">
        <f t="shared" si="12"/>
        <v>0.01582066739</v>
      </c>
      <c r="Z145" s="16" t="str">
        <f t="shared" si="13"/>
        <v>MERGULHO</v>
      </c>
      <c r="AA145" s="1">
        <f t="shared" si="14"/>
        <v>-0.2019697238</v>
      </c>
      <c r="AB145" s="17" t="str">
        <f t="shared" si="15"/>
        <v>SUB-HORIZONTAL</v>
      </c>
      <c r="AC145" s="1">
        <f t="shared" si="16"/>
        <v>-0.3901494423</v>
      </c>
      <c r="AD145" s="17" t="str">
        <f t="shared" si="17"/>
        <v>SUB-HORIZONTAL</v>
      </c>
      <c r="AE145" s="1">
        <f t="shared" si="18"/>
        <v>-0.6847519622</v>
      </c>
      <c r="AF145" s="17" t="str">
        <f t="shared" si="19"/>
        <v>SUB-HORIZONTAL</v>
      </c>
      <c r="AG145" s="1">
        <f t="shared" si="20"/>
        <v>-0.285276291</v>
      </c>
      <c r="AH145" s="17" t="str">
        <f t="shared" si="21"/>
        <v>SUB-HORIZONTAL</v>
      </c>
      <c r="AJ145" s="1">
        <f t="shared" si="22"/>
        <v>0.1863570204</v>
      </c>
      <c r="AK145" s="15" t="str">
        <f t="shared" si="27"/>
        <v>SUB-VERTICAL</v>
      </c>
      <c r="AM145" s="1">
        <f t="shared" si="23"/>
        <v>-0.4747552834</v>
      </c>
      <c r="AN145" s="17" t="str">
        <f t="shared" si="24"/>
        <v>SUB-HORIZONTAL</v>
      </c>
      <c r="AP145" s="1">
        <f t="shared" si="25"/>
        <v>0</v>
      </c>
      <c r="AQ145" s="16" t="str">
        <f t="shared" si="26"/>
        <v>MERGULHO</v>
      </c>
    </row>
    <row r="146" ht="15.75" customHeight="1">
      <c r="A146" s="1">
        <v>5585.7267</v>
      </c>
      <c r="B146" s="1">
        <v>1950.0</v>
      </c>
      <c r="C146" s="1">
        <v>1406.6248</v>
      </c>
      <c r="D146" s="1">
        <v>1485.6458</v>
      </c>
      <c r="E146" s="1">
        <v>1046.6453</v>
      </c>
      <c r="F146" s="1">
        <v>1065.4991</v>
      </c>
      <c r="G146" s="1">
        <v>1053.3616</v>
      </c>
      <c r="H146" s="1">
        <v>1950.0</v>
      </c>
      <c r="J146" s="1">
        <f t="shared" si="1"/>
        <v>-0.6256209559</v>
      </c>
      <c r="K146" s="17" t="str">
        <f t="shared" si="2"/>
        <v>SUB-HORIZONTAL</v>
      </c>
      <c r="L146" s="1" t="str">
        <f t="shared" si="3"/>
        <v>2</v>
      </c>
      <c r="M146" s="1">
        <f t="shared" si="4"/>
        <v>-0.01145681653</v>
      </c>
      <c r="N146" s="17" t="str">
        <f t="shared" si="5"/>
        <v>SUB-HORIZONTAL</v>
      </c>
      <c r="P146" s="1">
        <f t="shared" si="6"/>
        <v>-0.6136269566</v>
      </c>
      <c r="Q146" s="17" t="str">
        <f t="shared" si="7"/>
        <v>SUB-HORIZONTAL</v>
      </c>
      <c r="S146" s="1">
        <f t="shared" si="8"/>
        <v>-0.6136269566</v>
      </c>
      <c r="T146" s="17" t="str">
        <f t="shared" si="9"/>
        <v>SUB-HORIZONTAL</v>
      </c>
      <c r="V146" s="1">
        <f t="shared" si="10"/>
        <v>-0.6256209559</v>
      </c>
      <c r="W146" s="17" t="str">
        <f t="shared" si="11"/>
        <v>SUB-HORIZONTAL</v>
      </c>
      <c r="Y146" s="1">
        <f t="shared" si="12"/>
        <v>0.01785346796</v>
      </c>
      <c r="Z146" s="16" t="str">
        <f t="shared" si="13"/>
        <v>MERGULHO</v>
      </c>
      <c r="AA146" s="1">
        <f t="shared" si="14"/>
        <v>-0.29668041</v>
      </c>
      <c r="AB146" s="17" t="str">
        <f t="shared" si="15"/>
        <v>SUB-HORIZONTAL</v>
      </c>
      <c r="AC146" s="1">
        <f t="shared" si="16"/>
        <v>-0.3520526448</v>
      </c>
      <c r="AD146" s="17" t="str">
        <f t="shared" si="17"/>
        <v>SUB-HORIZONTAL</v>
      </c>
      <c r="AE146" s="1">
        <f t="shared" si="18"/>
        <v>-0.6323262904</v>
      </c>
      <c r="AF146" s="17" t="str">
        <f t="shared" si="19"/>
        <v>SUB-HORIZONTAL</v>
      </c>
      <c r="AG146" s="1">
        <f t="shared" si="20"/>
        <v>-0.2728188868</v>
      </c>
      <c r="AH146" s="17" t="str">
        <f t="shared" si="21"/>
        <v>SUB-HORIZONTAL</v>
      </c>
      <c r="AJ146" s="1">
        <f t="shared" si="22"/>
        <v>0.05466328744</v>
      </c>
      <c r="AK146" s="16" t="str">
        <f t="shared" si="27"/>
        <v>MERGULHO</v>
      </c>
      <c r="AM146" s="1">
        <f t="shared" si="23"/>
        <v>-0.3280902861</v>
      </c>
      <c r="AN146" s="17" t="str">
        <f t="shared" si="24"/>
        <v>SUB-HORIZONTAL</v>
      </c>
      <c r="AP146" s="1">
        <f t="shared" si="25"/>
        <v>0</v>
      </c>
      <c r="AQ146" s="16" t="str">
        <f t="shared" si="26"/>
        <v>MERGULHO</v>
      </c>
    </row>
    <row r="147" ht="15.75" customHeight="1">
      <c r="A147" s="1">
        <v>5585.8029</v>
      </c>
      <c r="B147" s="1">
        <v>1950.0</v>
      </c>
      <c r="C147" s="1">
        <v>1640.3783</v>
      </c>
      <c r="D147" s="1">
        <v>1734.7466</v>
      </c>
      <c r="E147" s="1">
        <v>1192.6412</v>
      </c>
      <c r="F147" s="1">
        <v>1227.0499</v>
      </c>
      <c r="G147" s="1">
        <v>1180.223</v>
      </c>
      <c r="H147" s="1">
        <v>1950.0</v>
      </c>
      <c r="J147" s="1">
        <f t="shared" si="1"/>
        <v>-0.5074176716</v>
      </c>
      <c r="K147" s="17" t="str">
        <f t="shared" si="2"/>
        <v>SUB-HORIZONTAL</v>
      </c>
      <c r="L147" s="1" t="str">
        <f t="shared" si="3"/>
        <v>2</v>
      </c>
      <c r="M147" s="1">
        <f t="shared" si="4"/>
        <v>-0.03891188402</v>
      </c>
      <c r="N147" s="17" t="str">
        <f t="shared" si="5"/>
        <v>SUB-HORIZONTAL</v>
      </c>
      <c r="P147" s="1">
        <f t="shared" si="6"/>
        <v>-0.4673690016</v>
      </c>
      <c r="Q147" s="17" t="str">
        <f t="shared" si="7"/>
        <v>SUB-HORIZONTAL</v>
      </c>
      <c r="S147" s="1">
        <f t="shared" si="8"/>
        <v>-0.4673690016</v>
      </c>
      <c r="T147" s="17" t="str">
        <f t="shared" si="9"/>
        <v>SUB-HORIZONTAL</v>
      </c>
      <c r="V147" s="1">
        <f t="shared" si="10"/>
        <v>-0.5074176716</v>
      </c>
      <c r="W147" s="17" t="str">
        <f t="shared" si="11"/>
        <v>SUB-HORIZONTAL</v>
      </c>
      <c r="Y147" s="1">
        <f t="shared" si="12"/>
        <v>0.02844344845</v>
      </c>
      <c r="Z147" s="16" t="str">
        <f t="shared" si="13"/>
        <v>MERGULHO</v>
      </c>
      <c r="AA147" s="1">
        <f t="shared" si="14"/>
        <v>-0.3201077363</v>
      </c>
      <c r="AB147" s="17" t="str">
        <f t="shared" si="15"/>
        <v>SUB-HORIZONTAL</v>
      </c>
      <c r="AC147" s="1">
        <f t="shared" si="16"/>
        <v>-0.3768866957</v>
      </c>
      <c r="AD147" s="17" t="str">
        <f t="shared" si="17"/>
        <v>SUB-HORIZONTAL</v>
      </c>
      <c r="AE147" s="1">
        <f t="shared" si="18"/>
        <v>-0.4966260157</v>
      </c>
      <c r="AF147" s="17" t="str">
        <f t="shared" si="19"/>
        <v>SUB-HORIZONTAL</v>
      </c>
      <c r="AG147" s="1">
        <f t="shared" si="20"/>
        <v>-0.1170347123</v>
      </c>
      <c r="AH147" s="17" t="str">
        <f t="shared" si="21"/>
        <v>SUB-HORIZONTAL</v>
      </c>
      <c r="AJ147" s="1">
        <f t="shared" si="22"/>
        <v>0.05594175685</v>
      </c>
      <c r="AK147" s="16" t="str">
        <f t="shared" si="27"/>
        <v>MERGULHO</v>
      </c>
      <c r="AM147" s="1">
        <f t="shared" si="23"/>
        <v>-0.1731179407</v>
      </c>
      <c r="AN147" s="17" t="str">
        <f t="shared" si="24"/>
        <v>SUB-HORIZONTAL</v>
      </c>
      <c r="AP147" s="1">
        <f t="shared" si="25"/>
        <v>0</v>
      </c>
      <c r="AQ147" s="16" t="str">
        <f t="shared" si="26"/>
        <v>MERGULHO</v>
      </c>
    </row>
    <row r="148" ht="15.75" customHeight="1">
      <c r="A148" s="1">
        <v>5585.8791</v>
      </c>
      <c r="B148" s="1">
        <v>1950.0</v>
      </c>
      <c r="C148" s="1">
        <v>1812.4242</v>
      </c>
      <c r="D148" s="1">
        <v>1831.119</v>
      </c>
      <c r="E148" s="1">
        <v>1200.7471</v>
      </c>
      <c r="F148" s="1">
        <v>1236.1187</v>
      </c>
      <c r="G148" s="1">
        <v>1184.4189</v>
      </c>
      <c r="H148" s="1">
        <v>1950.0</v>
      </c>
      <c r="J148" s="1">
        <f t="shared" si="1"/>
        <v>-0.5037571616</v>
      </c>
      <c r="K148" s="17" t="str">
        <f t="shared" si="2"/>
        <v>SUB-HORIZONTAL</v>
      </c>
      <c r="L148" s="1" t="str">
        <f t="shared" si="3"/>
        <v>2</v>
      </c>
      <c r="M148" s="1">
        <f t="shared" si="4"/>
        <v>-0.04272736497</v>
      </c>
      <c r="N148" s="17" t="str">
        <f t="shared" si="5"/>
        <v>SUB-HORIZONTAL</v>
      </c>
      <c r="P148" s="1">
        <f t="shared" si="6"/>
        <v>-0.4598102115</v>
      </c>
      <c r="Q148" s="17" t="str">
        <f t="shared" si="7"/>
        <v>SUB-HORIZONTAL</v>
      </c>
      <c r="S148" s="1">
        <f t="shared" si="8"/>
        <v>-0.4598102115</v>
      </c>
      <c r="T148" s="17" t="str">
        <f t="shared" si="9"/>
        <v>SUB-HORIZONTAL</v>
      </c>
      <c r="V148" s="1">
        <f t="shared" si="10"/>
        <v>-0.5037571616</v>
      </c>
      <c r="W148" s="17" t="str">
        <f t="shared" si="11"/>
        <v>SUB-HORIZONTAL</v>
      </c>
      <c r="Y148" s="1">
        <f t="shared" si="12"/>
        <v>0.02903346325</v>
      </c>
      <c r="Z148" s="16" t="str">
        <f t="shared" si="13"/>
        <v>MERGULHO</v>
      </c>
      <c r="AA148" s="1">
        <f t="shared" si="14"/>
        <v>-0.414635538</v>
      </c>
      <c r="AB148" s="17" t="str">
        <f t="shared" si="15"/>
        <v>SUB-HORIZONTAL</v>
      </c>
      <c r="AC148" s="1">
        <f t="shared" si="16"/>
        <v>-0.4251212242</v>
      </c>
      <c r="AD148" s="17" t="str">
        <f t="shared" si="17"/>
        <v>SUB-HORIZONTAL</v>
      </c>
      <c r="AE148" s="1">
        <f t="shared" si="18"/>
        <v>-0.4896495432</v>
      </c>
      <c r="AF148" s="17" t="str">
        <f t="shared" si="19"/>
        <v>SUB-HORIZONTAL</v>
      </c>
      <c r="AG148" s="1">
        <f t="shared" si="20"/>
        <v>-0.06291248784</v>
      </c>
      <c r="AH148" s="17" t="str">
        <f t="shared" si="21"/>
        <v>SUB-HORIZONTAL</v>
      </c>
      <c r="AJ148" s="1">
        <f t="shared" si="22"/>
        <v>0.01026201423</v>
      </c>
      <c r="AK148" s="16" t="str">
        <f t="shared" si="27"/>
        <v>MERGULHO</v>
      </c>
      <c r="AM148" s="1">
        <f t="shared" si="23"/>
        <v>-0.07318040607</v>
      </c>
      <c r="AN148" s="17" t="str">
        <f t="shared" si="24"/>
        <v>SUB-HORIZONTAL</v>
      </c>
      <c r="AP148" s="1">
        <f t="shared" si="25"/>
        <v>0</v>
      </c>
      <c r="AQ148" s="16" t="str">
        <f t="shared" si="26"/>
        <v>MERGULHO</v>
      </c>
    </row>
    <row r="149" ht="15.75" customHeight="1">
      <c r="A149" s="1">
        <v>5585.9553</v>
      </c>
      <c r="B149" s="1">
        <v>1950.0</v>
      </c>
      <c r="C149" s="1">
        <v>1917.4247</v>
      </c>
      <c r="D149" s="1">
        <v>1726.1843</v>
      </c>
      <c r="E149" s="1">
        <v>1103.86</v>
      </c>
      <c r="F149" s="1">
        <v>1132.2097</v>
      </c>
      <c r="G149" s="1">
        <v>1079.1604</v>
      </c>
      <c r="H149" s="1">
        <v>1939.6417</v>
      </c>
      <c r="J149" s="1">
        <f t="shared" si="1"/>
        <v>-0.5947544228</v>
      </c>
      <c r="K149" s="17" t="str">
        <f t="shared" si="2"/>
        <v>SUB-HORIZONTAL</v>
      </c>
      <c r="L149" s="1" t="str">
        <f t="shared" si="3"/>
        <v>2</v>
      </c>
      <c r="M149" s="1">
        <f t="shared" si="4"/>
        <v>-0.04799248323</v>
      </c>
      <c r="N149" s="17" t="str">
        <f t="shared" si="5"/>
        <v>SUB-HORIZONTAL</v>
      </c>
      <c r="P149" s="1">
        <f t="shared" si="6"/>
        <v>-0.5503781875</v>
      </c>
      <c r="Q149" s="17" t="str">
        <f t="shared" si="7"/>
        <v>SUB-HORIZONTAL</v>
      </c>
      <c r="S149" s="1">
        <f t="shared" si="8"/>
        <v>-0.5448560348</v>
      </c>
      <c r="T149" s="17" t="str">
        <f t="shared" si="9"/>
        <v>SUB-HORIZONTAL</v>
      </c>
      <c r="V149" s="1">
        <f t="shared" si="10"/>
        <v>-0.6003131596</v>
      </c>
      <c r="W149" s="17" t="str">
        <f t="shared" si="11"/>
        <v>SUB-HORIZONTAL</v>
      </c>
      <c r="Y149" s="1">
        <f t="shared" si="12"/>
        <v>0.02535876118</v>
      </c>
      <c r="Z149" s="16" t="str">
        <f t="shared" si="13"/>
        <v>MERGULHO</v>
      </c>
      <c r="AA149" s="1">
        <f t="shared" si="14"/>
        <v>-0.5592113013</v>
      </c>
      <c r="AB149" s="17" t="str">
        <f t="shared" si="15"/>
        <v>SUB-HORIZONTAL</v>
      </c>
      <c r="AC149" s="1">
        <f t="shared" si="16"/>
        <v>-0.4508335004</v>
      </c>
      <c r="AD149" s="17" t="str">
        <f t="shared" si="17"/>
        <v>SUB-HORIZONTAL</v>
      </c>
      <c r="AE149" s="1">
        <f t="shared" si="18"/>
        <v>-0.5767238641</v>
      </c>
      <c r="AF149" s="17" t="str">
        <f t="shared" si="19"/>
        <v>SUB-HORIZONTAL</v>
      </c>
      <c r="AG149" s="1">
        <f t="shared" si="20"/>
        <v>-0.1219915251</v>
      </c>
      <c r="AH149" s="17" t="str">
        <f t="shared" si="21"/>
        <v>SUB-HORIZONTAL</v>
      </c>
      <c r="AJ149" s="1">
        <f t="shared" si="22"/>
        <v>-0.105117955</v>
      </c>
      <c r="AK149" s="17" t="str">
        <f t="shared" si="27"/>
        <v>SUB-HORIZONTAL</v>
      </c>
      <c r="AM149" s="1">
        <f t="shared" si="23"/>
        <v>-0.01684658818</v>
      </c>
      <c r="AN149" s="17" t="str">
        <f t="shared" si="24"/>
        <v>SUB-HORIZONTAL</v>
      </c>
      <c r="AP149" s="1">
        <f t="shared" si="25"/>
        <v>0.005326113575</v>
      </c>
      <c r="AQ149" s="16" t="str">
        <f t="shared" si="26"/>
        <v>MERGULHO</v>
      </c>
    </row>
    <row r="150" ht="15.75" customHeight="1">
      <c r="A150" s="1">
        <v>5586.0315</v>
      </c>
      <c r="B150" s="1">
        <v>1950.0</v>
      </c>
      <c r="C150" s="1">
        <v>1947.144</v>
      </c>
      <c r="D150" s="1">
        <v>1532.4987</v>
      </c>
      <c r="E150" s="1">
        <v>974.6373</v>
      </c>
      <c r="F150" s="1">
        <v>996.9723</v>
      </c>
      <c r="G150" s="1">
        <v>955.2625</v>
      </c>
      <c r="H150" s="1">
        <v>1882.5958</v>
      </c>
      <c r="J150" s="1">
        <f t="shared" si="1"/>
        <v>-0.6915059924</v>
      </c>
      <c r="K150" s="17" t="str">
        <f t="shared" si="2"/>
        <v>SUB-HORIZONTAL</v>
      </c>
      <c r="L150" s="1" t="str">
        <f t="shared" si="3"/>
        <v>2</v>
      </c>
      <c r="M150" s="1">
        <f t="shared" si="4"/>
        <v>-0.04274006681</v>
      </c>
      <c r="N150" s="17" t="str">
        <f t="shared" si="5"/>
        <v>SUB-HORIZONTAL</v>
      </c>
      <c r="P150" s="1">
        <f t="shared" si="6"/>
        <v>-0.6835128316</v>
      </c>
      <c r="Q150" s="17" t="str">
        <f t="shared" si="7"/>
        <v>SUB-HORIZONTAL</v>
      </c>
      <c r="S150" s="1">
        <f t="shared" si="8"/>
        <v>-0.6464412231</v>
      </c>
      <c r="T150" s="17" t="str">
        <f t="shared" si="9"/>
        <v>SUB-HORIZONTAL</v>
      </c>
      <c r="V150" s="1">
        <f t="shared" si="10"/>
        <v>-0.728836007</v>
      </c>
      <c r="W150" s="17" t="str">
        <f t="shared" si="11"/>
        <v>SUB-HORIZONTAL</v>
      </c>
      <c r="Y150" s="1">
        <f t="shared" si="12"/>
        <v>0.02265806909</v>
      </c>
      <c r="Z150" s="16" t="str">
        <f t="shared" si="13"/>
        <v>MERGULHO</v>
      </c>
      <c r="AA150" s="1">
        <f t="shared" si="14"/>
        <v>-0.7059469279</v>
      </c>
      <c r="AB150" s="17" t="str">
        <f t="shared" si="15"/>
        <v>SUB-HORIZONTAL</v>
      </c>
      <c r="AC150" s="1">
        <f t="shared" si="16"/>
        <v>-0.4564621179</v>
      </c>
      <c r="AD150" s="17" t="str">
        <f t="shared" si="17"/>
        <v>SUB-HORIZONTAL</v>
      </c>
      <c r="AE150" s="1">
        <f t="shared" si="18"/>
        <v>-0.7075014324</v>
      </c>
      <c r="AF150" s="17" t="str">
        <f t="shared" si="19"/>
        <v>SUB-HORIZONTAL</v>
      </c>
      <c r="AG150" s="1">
        <f t="shared" si="20"/>
        <v>-0.2415129758</v>
      </c>
      <c r="AH150" s="17" t="str">
        <f t="shared" si="21"/>
        <v>SUB-HORIZONTAL</v>
      </c>
      <c r="AJ150" s="1">
        <f t="shared" si="22"/>
        <v>-0.2400367037</v>
      </c>
      <c r="AK150" s="17" t="str">
        <f t="shared" si="27"/>
        <v>SUB-HORIZONTAL</v>
      </c>
      <c r="AM150" s="1">
        <f t="shared" si="23"/>
        <v>-0.001465689113</v>
      </c>
      <c r="AN150" s="17" t="str">
        <f t="shared" si="24"/>
        <v>SUB-HORIZONTAL</v>
      </c>
      <c r="AP150" s="1">
        <f t="shared" si="25"/>
        <v>0.03517961726</v>
      </c>
      <c r="AQ150" s="16" t="str">
        <f t="shared" si="26"/>
        <v>MERGULHO</v>
      </c>
    </row>
    <row r="151" ht="15.75" customHeight="1">
      <c r="A151" s="1">
        <v>5586.1077</v>
      </c>
      <c r="B151" s="1">
        <v>1950.0</v>
      </c>
      <c r="C151" s="1">
        <v>1813.0719</v>
      </c>
      <c r="D151" s="1">
        <v>1313.766</v>
      </c>
      <c r="E151" s="1">
        <v>848.8323</v>
      </c>
      <c r="F151" s="1">
        <v>866.3483</v>
      </c>
      <c r="G151" s="1">
        <v>845.6877</v>
      </c>
      <c r="H151" s="1">
        <v>1877.4387</v>
      </c>
      <c r="J151" s="1">
        <f t="shared" si="1"/>
        <v>-0.8188172974</v>
      </c>
      <c r="K151" s="17" t="str">
        <f t="shared" si="2"/>
        <v>SUB-HORIZONTAL</v>
      </c>
      <c r="L151" s="1" t="str">
        <f t="shared" si="3"/>
        <v>2</v>
      </c>
      <c r="M151" s="1">
        <f t="shared" si="4"/>
        <v>-0.0241374651</v>
      </c>
      <c r="N151" s="17" t="str">
        <f t="shared" si="5"/>
        <v>SUB-HORIZONTAL</v>
      </c>
      <c r="P151" s="1">
        <f t="shared" si="6"/>
        <v>-0.8337313788</v>
      </c>
      <c r="Q151" s="17" t="str">
        <f t="shared" si="7"/>
        <v>SUB-HORIZONTAL</v>
      </c>
      <c r="S151" s="1">
        <f t="shared" si="8"/>
        <v>-0.7927948864</v>
      </c>
      <c r="T151" s="17" t="str">
        <f t="shared" si="9"/>
        <v>SUB-HORIZONTAL</v>
      </c>
      <c r="V151" s="1">
        <f t="shared" si="10"/>
        <v>-0.8599428635</v>
      </c>
      <c r="W151" s="17" t="str">
        <f t="shared" si="11"/>
        <v>SUB-HORIZONTAL</v>
      </c>
      <c r="Y151" s="1">
        <f t="shared" si="12"/>
        <v>0.02042573646</v>
      </c>
      <c r="Z151" s="16" t="str">
        <f t="shared" si="13"/>
        <v>MERGULHO</v>
      </c>
      <c r="AA151" s="1">
        <f t="shared" si="14"/>
        <v>-0.7772603277</v>
      </c>
      <c r="AB151" s="17" t="str">
        <f t="shared" si="15"/>
        <v>SUB-HORIZONTAL</v>
      </c>
      <c r="AC151" s="1">
        <f t="shared" si="16"/>
        <v>-0.4402720024</v>
      </c>
      <c r="AD151" s="17" t="str">
        <f t="shared" si="17"/>
        <v>SUB-HORIZONTAL</v>
      </c>
      <c r="AE151" s="1">
        <f t="shared" si="18"/>
        <v>-0.8559043029</v>
      </c>
      <c r="AF151" s="17" t="str">
        <f t="shared" si="19"/>
        <v>SUB-HORIZONTAL</v>
      </c>
      <c r="AG151" s="1">
        <f t="shared" si="20"/>
        <v>-0.3975031358</v>
      </c>
      <c r="AH151" s="17" t="str">
        <f t="shared" si="21"/>
        <v>SUB-HORIZONTAL</v>
      </c>
      <c r="AJ151" s="1">
        <f t="shared" si="22"/>
        <v>-0.3235192859</v>
      </c>
      <c r="AK151" s="17" t="str">
        <f t="shared" si="27"/>
        <v>SUB-HORIZONTAL</v>
      </c>
      <c r="AM151" s="1">
        <f t="shared" si="23"/>
        <v>-0.07282286531</v>
      </c>
      <c r="AN151" s="17" t="str">
        <f t="shared" si="24"/>
        <v>SUB-HORIZONTAL</v>
      </c>
      <c r="AP151" s="1">
        <f t="shared" si="25"/>
        <v>0.03792319038</v>
      </c>
      <c r="AQ151" s="16" t="str">
        <f t="shared" si="26"/>
        <v>MERGULHO</v>
      </c>
    </row>
    <row r="152" ht="15.75" customHeight="1">
      <c r="A152" s="1">
        <v>5586.1839</v>
      </c>
      <c r="B152" s="1">
        <v>1644.2682</v>
      </c>
      <c r="C152" s="1">
        <v>1404.1189</v>
      </c>
      <c r="D152" s="1">
        <v>1069.1396</v>
      </c>
      <c r="E152" s="1">
        <v>741.67</v>
      </c>
      <c r="F152" s="1">
        <v>754.9996</v>
      </c>
      <c r="G152" s="1">
        <v>744.5779</v>
      </c>
      <c r="H152" s="1">
        <v>1790.2949</v>
      </c>
      <c r="J152" s="1">
        <f t="shared" si="1"/>
        <v>-0.9057259486</v>
      </c>
      <c r="K152" s="17" t="str">
        <f t="shared" si="2"/>
        <v>SUB-HORIZONTAL</v>
      </c>
      <c r="L152" s="1" t="str">
        <f t="shared" si="3"/>
        <v>2</v>
      </c>
      <c r="M152" s="1">
        <f t="shared" si="4"/>
        <v>-0.01389985071</v>
      </c>
      <c r="N152" s="17" t="str">
        <f t="shared" si="5"/>
        <v>SUB-HORIZONTAL</v>
      </c>
      <c r="P152" s="1">
        <f t="shared" si="6"/>
        <v>-0.7981293251</v>
      </c>
      <c r="Q152" s="17" t="str">
        <f t="shared" si="7"/>
        <v>SUB-HORIZONTAL</v>
      </c>
      <c r="S152" s="1">
        <f t="shared" si="8"/>
        <v>-0.8904890724</v>
      </c>
      <c r="T152" s="17" t="str">
        <f t="shared" si="9"/>
        <v>SUB-HORIZONTAL</v>
      </c>
      <c r="V152" s="1">
        <f t="shared" si="10"/>
        <v>-0.8131143741</v>
      </c>
      <c r="W152" s="17" t="str">
        <f t="shared" si="11"/>
        <v>SUB-HORIZONTAL</v>
      </c>
      <c r="Y152" s="1">
        <f t="shared" si="12"/>
        <v>0.01781305464</v>
      </c>
      <c r="Z152" s="16" t="str">
        <f t="shared" si="13"/>
        <v>MERGULHO</v>
      </c>
      <c r="AA152" s="1">
        <f t="shared" si="14"/>
        <v>-0.6491500344</v>
      </c>
      <c r="AB152" s="17" t="str">
        <f t="shared" si="15"/>
        <v>SUB-HORIZONTAL</v>
      </c>
      <c r="AC152" s="1">
        <f t="shared" si="16"/>
        <v>-0.367746396</v>
      </c>
      <c r="AD152" s="17" t="str">
        <f t="shared" si="17"/>
        <v>SUB-HORIZONTAL</v>
      </c>
      <c r="AE152" s="1">
        <f t="shared" si="18"/>
        <v>-0.8173400462</v>
      </c>
      <c r="AF152" s="17" t="str">
        <f t="shared" si="19"/>
        <v>SUB-HORIZONTAL</v>
      </c>
      <c r="AG152" s="1">
        <f t="shared" si="20"/>
        <v>-0.4337719133</v>
      </c>
      <c r="AH152" s="17" t="str">
        <f t="shared" si="21"/>
        <v>SUB-HORIZONTAL</v>
      </c>
      <c r="AJ152" s="1">
        <f t="shared" si="22"/>
        <v>-0.2734001952</v>
      </c>
      <c r="AK152" s="17" t="str">
        <f t="shared" si="27"/>
        <v>SUB-HORIZONTAL</v>
      </c>
      <c r="AM152" s="1">
        <f t="shared" si="23"/>
        <v>-0.1580494736</v>
      </c>
      <c r="AN152" s="17" t="str">
        <f t="shared" si="24"/>
        <v>SUB-HORIZONTAL</v>
      </c>
      <c r="AP152" s="1">
        <f t="shared" si="25"/>
        <v>-0.08511060052</v>
      </c>
      <c r="AQ152" s="17" t="str">
        <f t="shared" si="26"/>
        <v>SUB-HORIZONTAL</v>
      </c>
    </row>
    <row r="153" ht="15.75" customHeight="1">
      <c r="A153" s="1">
        <v>5586.2601</v>
      </c>
      <c r="B153" s="1">
        <v>1238.2419</v>
      </c>
      <c r="C153" s="1">
        <v>1277.1104</v>
      </c>
      <c r="D153" s="1">
        <v>1015.6413</v>
      </c>
      <c r="E153" s="1">
        <v>710.3205</v>
      </c>
      <c r="F153" s="1">
        <v>722.2909</v>
      </c>
      <c r="G153" s="1">
        <v>727.939</v>
      </c>
      <c r="H153" s="1">
        <v>1663.8154</v>
      </c>
      <c r="J153" s="1">
        <f t="shared" si="1"/>
        <v>-0.850390563</v>
      </c>
      <c r="K153" s="17" t="str">
        <f t="shared" si="2"/>
        <v>SUB-HORIZONTAL</v>
      </c>
      <c r="L153" s="1" t="str">
        <f t="shared" si="3"/>
        <v>2</v>
      </c>
      <c r="M153" s="1">
        <f t="shared" si="4"/>
        <v>0.007789306835</v>
      </c>
      <c r="N153" s="16" t="str">
        <f t="shared" si="5"/>
        <v>MERGULHO</v>
      </c>
      <c r="P153" s="1">
        <f t="shared" si="6"/>
        <v>-0.5455689421</v>
      </c>
      <c r="Q153" s="17" t="str">
        <f t="shared" si="7"/>
        <v>SUB-HORIZONTAL</v>
      </c>
      <c r="S153" s="1">
        <f t="shared" si="8"/>
        <v>-0.8588612011</v>
      </c>
      <c r="T153" s="17" t="str">
        <f t="shared" si="9"/>
        <v>SUB-HORIZONTAL</v>
      </c>
      <c r="V153" s="1">
        <f t="shared" si="10"/>
        <v>-0.5374991659</v>
      </c>
      <c r="W153" s="17" t="str">
        <f t="shared" si="11"/>
        <v>SUB-HORIZONTAL</v>
      </c>
      <c r="Y153" s="1">
        <f t="shared" si="12"/>
        <v>0.01671188417</v>
      </c>
      <c r="Z153" s="16" t="str">
        <f t="shared" si="13"/>
        <v>MERGULHO</v>
      </c>
      <c r="AA153" s="1">
        <f t="shared" si="14"/>
        <v>-0.5950873351</v>
      </c>
      <c r="AB153" s="17" t="str">
        <f t="shared" si="15"/>
        <v>SUB-HORIZONTAL</v>
      </c>
      <c r="AC153" s="1">
        <f t="shared" si="16"/>
        <v>-0.3594670114</v>
      </c>
      <c r="AD153" s="17" t="str">
        <f t="shared" si="17"/>
        <v>SUB-HORIZONTAL</v>
      </c>
      <c r="AE153" s="1">
        <f t="shared" si="18"/>
        <v>-0.5629104938</v>
      </c>
      <c r="AF153" s="17" t="str">
        <f t="shared" si="19"/>
        <v>SUB-HORIZONTAL</v>
      </c>
      <c r="AG153" s="1">
        <f t="shared" si="20"/>
        <v>-0.1984967527</v>
      </c>
      <c r="AH153" s="17" t="str">
        <f t="shared" si="21"/>
        <v>SUB-HORIZONTAL</v>
      </c>
      <c r="AJ153" s="1">
        <f t="shared" si="22"/>
        <v>-0.2295810167</v>
      </c>
      <c r="AK153" s="17" t="str">
        <f t="shared" si="27"/>
        <v>SUB-HORIZONTAL</v>
      </c>
      <c r="AM153" s="1">
        <f t="shared" si="23"/>
        <v>0.03090870519</v>
      </c>
      <c r="AN153" s="16" t="str">
        <f t="shared" si="24"/>
        <v>MERGULHO</v>
      </c>
      <c r="AP153" s="1">
        <f t="shared" si="25"/>
        <v>-0.2964962872</v>
      </c>
      <c r="AQ153" s="17" t="str">
        <f t="shared" si="26"/>
        <v>SUB-HORIZONTAL</v>
      </c>
    </row>
    <row r="154" ht="15.75" customHeight="1">
      <c r="A154" s="1">
        <v>5586.3363</v>
      </c>
      <c r="B154" s="1">
        <v>1155.6857</v>
      </c>
      <c r="C154" s="1">
        <v>1662.8313</v>
      </c>
      <c r="D154" s="1">
        <v>1153.0142</v>
      </c>
      <c r="E154" s="1">
        <v>752.3543</v>
      </c>
      <c r="F154" s="1">
        <v>765.2635</v>
      </c>
      <c r="G154" s="1">
        <v>774.9762</v>
      </c>
      <c r="H154" s="1">
        <v>1684.2015</v>
      </c>
      <c r="J154" s="1">
        <f t="shared" si="1"/>
        <v>-0.7958483209</v>
      </c>
      <c r="K154" s="17" t="str">
        <f t="shared" si="2"/>
        <v>SUB-HORIZONTAL</v>
      </c>
      <c r="L154" s="1" t="str">
        <f t="shared" si="3"/>
        <v>2</v>
      </c>
      <c r="M154" s="1">
        <f t="shared" si="4"/>
        <v>0.01261218383</v>
      </c>
      <c r="N154" s="16" t="str">
        <f t="shared" si="5"/>
        <v>MERGULHO</v>
      </c>
      <c r="P154" s="1">
        <f t="shared" si="6"/>
        <v>-0.4151539121</v>
      </c>
      <c r="Q154" s="17" t="str">
        <f t="shared" si="7"/>
        <v>SUB-HORIZONTAL</v>
      </c>
      <c r="S154" s="1">
        <f t="shared" si="8"/>
        <v>-0.809438181</v>
      </c>
      <c r="T154" s="17" t="str">
        <f t="shared" si="9"/>
        <v>SUB-HORIZONTAL</v>
      </c>
      <c r="V154" s="1">
        <f t="shared" si="10"/>
        <v>-0.4022811303</v>
      </c>
      <c r="W154" s="17" t="str">
        <f t="shared" si="11"/>
        <v>SUB-HORIZONTAL</v>
      </c>
      <c r="Y154" s="1">
        <f t="shared" si="12"/>
        <v>0.01701306752</v>
      </c>
      <c r="Z154" s="16" t="str">
        <f t="shared" si="13"/>
        <v>MERGULHO</v>
      </c>
      <c r="AA154" s="1">
        <f t="shared" si="14"/>
        <v>-0.814017385</v>
      </c>
      <c r="AB154" s="17" t="str">
        <f t="shared" si="15"/>
        <v>SUB-HORIZONTAL</v>
      </c>
      <c r="AC154" s="1">
        <f t="shared" si="16"/>
        <v>-0.4301771586</v>
      </c>
      <c r="AD154" s="17" t="str">
        <f t="shared" si="17"/>
        <v>SUB-HORIZONTAL</v>
      </c>
      <c r="AE154" s="1">
        <f t="shared" si="18"/>
        <v>-0.4325446655</v>
      </c>
      <c r="AF154" s="17" t="str">
        <f t="shared" si="19"/>
        <v>SUB-HORIZONTAL</v>
      </c>
      <c r="AG154" s="1">
        <f t="shared" si="20"/>
        <v>-0.002314291077</v>
      </c>
      <c r="AH154" s="17" t="str">
        <f t="shared" si="21"/>
        <v>SUB-HORIZONTAL</v>
      </c>
      <c r="AJ154" s="1">
        <f t="shared" si="22"/>
        <v>-0.3681908359</v>
      </c>
      <c r="AK154" s="17" t="str">
        <f t="shared" si="27"/>
        <v>SUB-HORIZONTAL</v>
      </c>
      <c r="AM154" s="1">
        <f t="shared" si="23"/>
        <v>0.3658379011</v>
      </c>
      <c r="AN154" s="15" t="str">
        <f t="shared" si="24"/>
        <v>SUB-VERTICAL</v>
      </c>
      <c r="AP154" s="1">
        <f t="shared" si="25"/>
        <v>-0.3788271358</v>
      </c>
      <c r="AQ154" s="17" t="str">
        <f t="shared" si="26"/>
        <v>SUB-HORIZONTAL</v>
      </c>
    </row>
    <row r="155" ht="15.75" customHeight="1">
      <c r="A155" s="1">
        <v>5586.4125</v>
      </c>
      <c r="B155" s="1">
        <v>1611.8699</v>
      </c>
      <c r="C155" s="1">
        <v>1910.7645</v>
      </c>
      <c r="D155" s="1">
        <v>1293.6704</v>
      </c>
      <c r="E155" s="1">
        <v>815.9857</v>
      </c>
      <c r="F155" s="1">
        <v>829.5562</v>
      </c>
      <c r="G155" s="1">
        <v>817.0359</v>
      </c>
      <c r="H155" s="1">
        <v>1809.4426</v>
      </c>
      <c r="J155" s="1">
        <f t="shared" si="1"/>
        <v>-0.8162002294</v>
      </c>
      <c r="K155" s="17" t="str">
        <f t="shared" si="2"/>
        <v>SUB-HORIZONTAL</v>
      </c>
      <c r="L155" s="1" t="str">
        <f t="shared" si="3"/>
        <v>2</v>
      </c>
      <c r="M155" s="1">
        <f t="shared" si="4"/>
        <v>-0.0152079704</v>
      </c>
      <c r="N155" s="17" t="str">
        <f t="shared" si="5"/>
        <v>SUB-HORIZONTAL</v>
      </c>
      <c r="P155" s="1">
        <f t="shared" si="6"/>
        <v>-0.6765393102</v>
      </c>
      <c r="Q155" s="17" t="str">
        <f t="shared" si="7"/>
        <v>SUB-HORIZONTAL</v>
      </c>
      <c r="S155" s="1">
        <f t="shared" si="8"/>
        <v>-0.7997981918</v>
      </c>
      <c r="T155" s="17" t="str">
        <f t="shared" si="9"/>
        <v>SUB-HORIZONTAL</v>
      </c>
      <c r="V155" s="1">
        <f t="shared" si="10"/>
        <v>-0.6926133749</v>
      </c>
      <c r="W155" s="17" t="str">
        <f t="shared" si="11"/>
        <v>SUB-HORIZONTAL</v>
      </c>
      <c r="Y155" s="1">
        <f t="shared" si="12"/>
        <v>0.01649421566</v>
      </c>
      <c r="Z155" s="16" t="str">
        <f t="shared" si="13"/>
        <v>MERGULHO</v>
      </c>
      <c r="AA155" s="1">
        <f t="shared" si="14"/>
        <v>-0.8767616049</v>
      </c>
      <c r="AB155" s="17" t="str">
        <f t="shared" si="15"/>
        <v>SUB-HORIZONTAL</v>
      </c>
      <c r="AC155" s="1">
        <f t="shared" si="16"/>
        <v>-0.4649307134</v>
      </c>
      <c r="AD155" s="17" t="str">
        <f t="shared" si="17"/>
        <v>SUB-HORIZONTAL</v>
      </c>
      <c r="AE155" s="1">
        <f t="shared" si="18"/>
        <v>-0.6939746659</v>
      </c>
      <c r="AF155" s="17" t="str">
        <f t="shared" si="19"/>
        <v>SUB-HORIZONTAL</v>
      </c>
      <c r="AG155" s="1">
        <f t="shared" si="20"/>
        <v>-0.2203548834</v>
      </c>
      <c r="AH155" s="17" t="str">
        <f t="shared" si="21"/>
        <v>SUB-HORIZONTAL</v>
      </c>
      <c r="AJ155" s="1">
        <f t="shared" si="22"/>
        <v>-0.3924966836</v>
      </c>
      <c r="AK155" s="17" t="str">
        <f t="shared" si="27"/>
        <v>SUB-HORIZONTAL</v>
      </c>
      <c r="AM155" s="1">
        <f t="shared" si="23"/>
        <v>0.1703136648</v>
      </c>
      <c r="AN155" s="15" t="str">
        <f t="shared" si="24"/>
        <v>SUB-VERTICAL</v>
      </c>
      <c r="AP155" s="1">
        <f t="shared" si="25"/>
        <v>-0.115688326</v>
      </c>
      <c r="AQ155" s="17" t="str">
        <f t="shared" si="26"/>
        <v>SUB-HORIZONTAL</v>
      </c>
    </row>
    <row r="156" ht="15.75" customHeight="1">
      <c r="A156" s="1">
        <v>5586.4887</v>
      </c>
      <c r="B156" s="1">
        <v>1903.293</v>
      </c>
      <c r="C156" s="1">
        <v>1949.9865</v>
      </c>
      <c r="D156" s="1">
        <v>1397.3929</v>
      </c>
      <c r="E156" s="1">
        <v>867.7622</v>
      </c>
      <c r="F156" s="1">
        <v>881.1147</v>
      </c>
      <c r="G156" s="1">
        <v>857.7216</v>
      </c>
      <c r="H156" s="1">
        <v>1891.3495</v>
      </c>
      <c r="J156" s="1">
        <f t="shared" si="1"/>
        <v>-0.8115310769</v>
      </c>
      <c r="K156" s="17" t="str">
        <f t="shared" si="2"/>
        <v>SUB-HORIZONTAL</v>
      </c>
      <c r="L156" s="1" t="str">
        <f t="shared" si="3"/>
        <v>2</v>
      </c>
      <c r="M156" s="1">
        <f t="shared" si="4"/>
        <v>-0.02690905091</v>
      </c>
      <c r="N156" s="17" t="str">
        <f t="shared" si="5"/>
        <v>SUB-HORIZONTAL</v>
      </c>
      <c r="P156" s="1">
        <f t="shared" si="6"/>
        <v>-0.7893281809</v>
      </c>
      <c r="Q156" s="17" t="str">
        <f t="shared" si="7"/>
        <v>SUB-HORIZONTAL</v>
      </c>
      <c r="S156" s="1">
        <f t="shared" si="8"/>
        <v>-0.7825646154</v>
      </c>
      <c r="T156" s="17" t="str">
        <f t="shared" si="9"/>
        <v>SUB-HORIZONTAL</v>
      </c>
      <c r="V156" s="1">
        <f t="shared" si="10"/>
        <v>-0.8183285375</v>
      </c>
      <c r="W156" s="17" t="str">
        <f t="shared" si="11"/>
        <v>SUB-HORIZONTAL</v>
      </c>
      <c r="Y156" s="1">
        <f t="shared" si="12"/>
        <v>0.01527024479</v>
      </c>
      <c r="Z156" s="16" t="str">
        <f t="shared" si="13"/>
        <v>MERGULHO</v>
      </c>
      <c r="AA156" s="1">
        <f t="shared" si="14"/>
        <v>-0.8319574494</v>
      </c>
      <c r="AB156" s="17" t="str">
        <f t="shared" si="15"/>
        <v>SUB-HORIZONTAL</v>
      </c>
      <c r="AC156" s="1">
        <f t="shared" si="16"/>
        <v>-0.480965052</v>
      </c>
      <c r="AD156" s="17" t="str">
        <f t="shared" si="17"/>
        <v>SUB-HORIZONTAL</v>
      </c>
      <c r="AE156" s="1">
        <f t="shared" si="18"/>
        <v>-0.8057676577</v>
      </c>
      <c r="AF156" s="17" t="str">
        <f t="shared" si="19"/>
        <v>SUB-HORIZONTAL</v>
      </c>
      <c r="AG156" s="1">
        <f t="shared" si="20"/>
        <v>-0.3102077716</v>
      </c>
      <c r="AH156" s="17" t="str">
        <f t="shared" si="21"/>
        <v>SUB-HORIZONTAL</v>
      </c>
      <c r="AJ156" s="1">
        <f t="shared" si="22"/>
        <v>-0.3347578595</v>
      </c>
      <c r="AK156" s="17" t="str">
        <f t="shared" si="27"/>
        <v>SUB-HORIZONTAL</v>
      </c>
      <c r="AM156" s="1">
        <f t="shared" si="23"/>
        <v>0.02423749882</v>
      </c>
      <c r="AN156" s="16" t="str">
        <f t="shared" si="24"/>
        <v>MERGULHO</v>
      </c>
      <c r="AP156" s="1">
        <f t="shared" si="25"/>
        <v>0.006294958832</v>
      </c>
      <c r="AQ156" s="16" t="str">
        <f t="shared" si="26"/>
        <v>MERGULHO</v>
      </c>
    </row>
    <row r="157" ht="15.75" customHeight="1">
      <c r="A157" s="1">
        <v>5586.5649</v>
      </c>
      <c r="B157" s="1">
        <v>1949.9838</v>
      </c>
      <c r="C157" s="1">
        <v>1950.0</v>
      </c>
      <c r="D157" s="1">
        <v>1466.5724</v>
      </c>
      <c r="E157" s="1">
        <v>879.4133</v>
      </c>
      <c r="F157" s="1">
        <v>891.8395</v>
      </c>
      <c r="G157" s="1">
        <v>867.6262</v>
      </c>
      <c r="H157" s="1">
        <v>1906.2529</v>
      </c>
      <c r="J157" s="1">
        <f t="shared" si="1"/>
        <v>-0.807612245</v>
      </c>
      <c r="K157" s="17" t="str">
        <f t="shared" si="2"/>
        <v>SUB-HORIZONTAL</v>
      </c>
      <c r="L157" s="1" t="str">
        <f t="shared" si="3"/>
        <v>2</v>
      </c>
      <c r="M157" s="1">
        <f t="shared" si="4"/>
        <v>-0.02752607584</v>
      </c>
      <c r="N157" s="17" t="str">
        <f t="shared" si="5"/>
        <v>SUB-HORIZONTAL</v>
      </c>
      <c r="P157" s="1">
        <f t="shared" si="6"/>
        <v>-0.80239099</v>
      </c>
      <c r="Q157" s="17" t="str">
        <f t="shared" si="7"/>
        <v>SUB-HORIZONTAL</v>
      </c>
      <c r="S157" s="1">
        <f t="shared" si="8"/>
        <v>-0.7780031708</v>
      </c>
      <c r="T157" s="17" t="str">
        <f t="shared" si="9"/>
        <v>SUB-HORIZONTAL</v>
      </c>
      <c r="V157" s="1">
        <f t="shared" si="10"/>
        <v>-0.8321257095</v>
      </c>
      <c r="W157" s="17" t="str">
        <f t="shared" si="11"/>
        <v>SUB-HORIZONTAL</v>
      </c>
      <c r="Y157" s="1">
        <f t="shared" si="12"/>
        <v>0.01403131817</v>
      </c>
      <c r="Z157" s="16" t="str">
        <f t="shared" si="13"/>
        <v>MERGULHO</v>
      </c>
      <c r="AA157" s="1">
        <f t="shared" si="14"/>
        <v>-0.8175381414</v>
      </c>
      <c r="AB157" s="17" t="str">
        <f t="shared" si="15"/>
        <v>SUB-HORIZONTAL</v>
      </c>
      <c r="AC157" s="1">
        <f t="shared" si="16"/>
        <v>-0.5170202194</v>
      </c>
      <c r="AD157" s="17" t="str">
        <f t="shared" si="17"/>
        <v>SUB-HORIZONTAL</v>
      </c>
      <c r="AE157" s="1">
        <f t="shared" si="18"/>
        <v>-0.8175291664</v>
      </c>
      <c r="AF157" s="17" t="str">
        <f t="shared" si="19"/>
        <v>SUB-HORIZONTAL</v>
      </c>
      <c r="AG157" s="1">
        <f t="shared" si="20"/>
        <v>-0.2858575271</v>
      </c>
      <c r="AH157" s="17" t="str">
        <f t="shared" si="21"/>
        <v>SUB-HORIZONTAL</v>
      </c>
      <c r="AJ157" s="1">
        <f t="shared" si="22"/>
        <v>-0.2858659193</v>
      </c>
      <c r="AK157" s="17" t="str">
        <f t="shared" si="27"/>
        <v>SUB-HORIZONTAL</v>
      </c>
      <c r="AM157" s="1">
        <f t="shared" si="23"/>
        <v>0.000008307726817</v>
      </c>
      <c r="AN157" s="16" t="str">
        <f t="shared" si="24"/>
        <v>MERGULHO</v>
      </c>
      <c r="AP157" s="1">
        <f t="shared" si="25"/>
        <v>0.02268206836</v>
      </c>
      <c r="AQ157" s="16" t="str">
        <f t="shared" si="26"/>
        <v>MERGULHO</v>
      </c>
    </row>
    <row r="158" ht="15.75" customHeight="1">
      <c r="A158" s="1">
        <v>5586.6411</v>
      </c>
      <c r="B158" s="1">
        <v>1950.0</v>
      </c>
      <c r="C158" s="1">
        <v>1950.0</v>
      </c>
      <c r="D158" s="1">
        <v>1469.022</v>
      </c>
      <c r="E158" s="1">
        <v>839.9223</v>
      </c>
      <c r="F158" s="1">
        <v>850.9647</v>
      </c>
      <c r="G158" s="1">
        <v>826.9249</v>
      </c>
      <c r="H158" s="1">
        <v>1892.3932</v>
      </c>
      <c r="J158" s="1">
        <f t="shared" si="1"/>
        <v>-0.8517297343</v>
      </c>
      <c r="K158" s="17" t="str">
        <f t="shared" si="2"/>
        <v>SUB-HORIZONTAL</v>
      </c>
      <c r="L158" s="1" t="str">
        <f t="shared" si="3"/>
        <v>2</v>
      </c>
      <c r="M158" s="1">
        <f t="shared" si="4"/>
        <v>-0.02865774692</v>
      </c>
      <c r="N158" s="17" t="str">
        <f t="shared" si="5"/>
        <v>SUB-HORIZONTAL</v>
      </c>
      <c r="P158" s="1">
        <f t="shared" si="6"/>
        <v>-0.8531758693</v>
      </c>
      <c r="Q158" s="17" t="str">
        <f t="shared" si="7"/>
        <v>SUB-HORIZONTAL</v>
      </c>
      <c r="S158" s="1">
        <f t="shared" si="8"/>
        <v>-0.8206689395</v>
      </c>
      <c r="T158" s="17" t="str">
        <f t="shared" si="9"/>
        <v>SUB-HORIZONTAL</v>
      </c>
      <c r="V158" s="1">
        <f t="shared" si="10"/>
        <v>-0.8844198026</v>
      </c>
      <c r="W158" s="17" t="str">
        <f t="shared" si="11"/>
        <v>SUB-HORIZONTAL</v>
      </c>
      <c r="Y158" s="1">
        <f t="shared" si="12"/>
        <v>0.01306135239</v>
      </c>
      <c r="Z158" s="16" t="str">
        <f t="shared" si="13"/>
        <v>MERGULHO</v>
      </c>
      <c r="AA158" s="1">
        <f t="shared" si="14"/>
        <v>-0.8673942057</v>
      </c>
      <c r="AB158" s="17" t="str">
        <f t="shared" si="15"/>
        <v>SUB-HORIZONTAL</v>
      </c>
      <c r="AC158" s="1">
        <f t="shared" si="16"/>
        <v>-0.5663511311</v>
      </c>
      <c r="AD158" s="17" t="str">
        <f t="shared" si="17"/>
        <v>SUB-HORIZONTAL</v>
      </c>
      <c r="AE158" s="1">
        <f t="shared" si="18"/>
        <v>-0.8673942057</v>
      </c>
      <c r="AF158" s="17" t="str">
        <f t="shared" si="19"/>
        <v>SUB-HORIZONTAL</v>
      </c>
      <c r="AG158" s="1">
        <f t="shared" si="20"/>
        <v>-0.2841801614</v>
      </c>
      <c r="AH158" s="17" t="str">
        <f t="shared" si="21"/>
        <v>SUB-HORIZONTAL</v>
      </c>
      <c r="AJ158" s="1">
        <f t="shared" si="22"/>
        <v>-0.2841801614</v>
      </c>
      <c r="AK158" s="17" t="str">
        <f t="shared" si="27"/>
        <v>SUB-HORIZONTAL</v>
      </c>
      <c r="AM158" s="1">
        <f t="shared" si="23"/>
        <v>0</v>
      </c>
      <c r="AN158" s="16" t="str">
        <f t="shared" si="24"/>
        <v>MERGULHO</v>
      </c>
      <c r="AP158" s="1">
        <f t="shared" si="25"/>
        <v>0.02998822469</v>
      </c>
      <c r="AQ158" s="16" t="str">
        <f t="shared" si="26"/>
        <v>MERGULHO</v>
      </c>
    </row>
    <row r="159" ht="15.75" customHeight="1">
      <c r="A159" s="1">
        <v>5586.7173</v>
      </c>
      <c r="B159" s="1">
        <v>1881.4705</v>
      </c>
      <c r="C159" s="1">
        <v>1503.04</v>
      </c>
      <c r="D159" s="1">
        <v>1412.1318</v>
      </c>
      <c r="E159" s="1">
        <v>780.155</v>
      </c>
      <c r="F159" s="1">
        <v>789.9525</v>
      </c>
      <c r="G159" s="1">
        <v>774.7551</v>
      </c>
      <c r="H159" s="1">
        <v>1864.7406</v>
      </c>
      <c r="J159" s="1">
        <f t="shared" si="1"/>
        <v>-0.9068371125</v>
      </c>
      <c r="K159" s="17" t="str">
        <f t="shared" si="2"/>
        <v>SUB-HORIZONTAL</v>
      </c>
      <c r="L159" s="1" t="str">
        <f t="shared" si="3"/>
        <v>2</v>
      </c>
      <c r="M159" s="1">
        <f t="shared" si="4"/>
        <v>-0.0194261431</v>
      </c>
      <c r="N159" s="17" t="str">
        <f t="shared" si="5"/>
        <v>SUB-HORIZONTAL</v>
      </c>
      <c r="P159" s="1">
        <f t="shared" si="6"/>
        <v>-0.8953270512</v>
      </c>
      <c r="Q159" s="17" t="str">
        <f t="shared" si="7"/>
        <v>SUB-HORIZONTAL</v>
      </c>
      <c r="S159" s="1">
        <f t="shared" si="8"/>
        <v>-0.8855501217</v>
      </c>
      <c r="T159" s="17" t="str">
        <f t="shared" si="9"/>
        <v>SUB-HORIZONTAL</v>
      </c>
      <c r="V159" s="1">
        <f t="shared" si="10"/>
        <v>-0.9166531278</v>
      </c>
      <c r="W159" s="17" t="str">
        <f t="shared" si="11"/>
        <v>SUB-HORIZONTAL</v>
      </c>
      <c r="Y159" s="1">
        <f t="shared" si="12"/>
        <v>0.01248028017</v>
      </c>
      <c r="Z159" s="16" t="str">
        <f t="shared" si="13"/>
        <v>MERGULHO</v>
      </c>
      <c r="AA159" s="1">
        <f t="shared" si="14"/>
        <v>-0.6675649031</v>
      </c>
      <c r="AB159" s="17" t="str">
        <f t="shared" si="15"/>
        <v>SUB-HORIZONTAL</v>
      </c>
      <c r="AC159" s="1">
        <f t="shared" si="16"/>
        <v>-0.6021061607</v>
      </c>
      <c r="AD159" s="17" t="str">
        <f t="shared" si="17"/>
        <v>SUB-HORIZONTAL</v>
      </c>
      <c r="AE159" s="1">
        <f t="shared" si="18"/>
        <v>-0.9090182381</v>
      </c>
      <c r="AF159" s="17" t="str">
        <f t="shared" si="19"/>
        <v>SUB-HORIZONTAL</v>
      </c>
      <c r="AG159" s="1">
        <f t="shared" si="20"/>
        <v>-0.2879387022</v>
      </c>
      <c r="AH159" s="17" t="str">
        <f t="shared" si="21"/>
        <v>SUB-HORIZONTAL</v>
      </c>
      <c r="AJ159" s="1">
        <f t="shared" si="22"/>
        <v>-0.0623993654</v>
      </c>
      <c r="AK159" s="17" t="str">
        <f t="shared" si="27"/>
        <v>SUB-HORIZONTAL</v>
      </c>
      <c r="AM159" s="1">
        <f t="shared" si="23"/>
        <v>-0.2250360808</v>
      </c>
      <c r="AN159" s="17" t="str">
        <f t="shared" si="24"/>
        <v>SUB-HORIZONTAL</v>
      </c>
      <c r="AP159" s="1">
        <f t="shared" si="25"/>
        <v>0.008931726687</v>
      </c>
      <c r="AQ159" s="16" t="str">
        <f t="shared" si="26"/>
        <v>MERGULHO</v>
      </c>
    </row>
    <row r="160" ht="15.75" customHeight="1">
      <c r="A160" s="1">
        <v>5586.7935</v>
      </c>
      <c r="B160" s="1">
        <v>1893.601</v>
      </c>
      <c r="C160" s="1">
        <v>1212.6324</v>
      </c>
      <c r="D160" s="1">
        <v>1175.4314</v>
      </c>
      <c r="E160" s="1">
        <v>703.7451</v>
      </c>
      <c r="F160" s="1">
        <v>711.7462</v>
      </c>
      <c r="G160" s="1">
        <v>704.41</v>
      </c>
      <c r="H160" s="1">
        <v>1886.0995</v>
      </c>
      <c r="J160" s="1">
        <f t="shared" si="1"/>
        <v>-1.025199346</v>
      </c>
      <c r="K160" s="17" t="str">
        <f t="shared" si="2"/>
        <v>SUB-HORIZONTAL</v>
      </c>
      <c r="L160" s="1" t="str">
        <f t="shared" si="3"/>
        <v>2</v>
      </c>
      <c r="M160" s="1">
        <f t="shared" si="4"/>
        <v>-0.01036086053</v>
      </c>
      <c r="N160" s="17" t="str">
        <f t="shared" si="5"/>
        <v>SUB-HORIZONTAL</v>
      </c>
      <c r="P160" s="1">
        <f t="shared" si="6"/>
        <v>-1.018022338</v>
      </c>
      <c r="Q160" s="17" t="str">
        <f t="shared" si="7"/>
        <v>SUB-HORIZONTAL</v>
      </c>
      <c r="S160" s="1">
        <f t="shared" si="8"/>
        <v>-1.013570341</v>
      </c>
      <c r="T160" s="17" t="str">
        <f t="shared" si="9"/>
        <v>SUB-HORIZONTAL</v>
      </c>
      <c r="V160" s="1">
        <f t="shared" si="10"/>
        <v>-1.029661846</v>
      </c>
      <c r="W160" s="17" t="str">
        <f t="shared" si="11"/>
        <v>SUB-HORIZONTAL</v>
      </c>
      <c r="Y160" s="1">
        <f t="shared" si="12"/>
        <v>0.01130523066</v>
      </c>
      <c r="Z160" s="16" t="str">
        <f t="shared" si="13"/>
        <v>MERGULHO</v>
      </c>
      <c r="AA160" s="1">
        <f t="shared" si="14"/>
        <v>-0.5508702727</v>
      </c>
      <c r="AB160" s="17" t="str">
        <f t="shared" si="15"/>
        <v>SUB-HORIZONTAL</v>
      </c>
      <c r="AC160" s="1">
        <f t="shared" si="16"/>
        <v>-0.5186172123</v>
      </c>
      <c r="AD160" s="17" t="str">
        <f t="shared" si="17"/>
        <v>SUB-HORIZONTAL</v>
      </c>
      <c r="AE160" s="1">
        <f t="shared" si="18"/>
        <v>-1.03072412</v>
      </c>
      <c r="AF160" s="17" t="str">
        <f t="shared" si="19"/>
        <v>SUB-HORIZONTAL</v>
      </c>
      <c r="AG160" s="1">
        <f t="shared" si="20"/>
        <v>-0.4813756703</v>
      </c>
      <c r="AH160" s="17" t="str">
        <f t="shared" si="21"/>
        <v>SUB-HORIZONTAL</v>
      </c>
      <c r="AJ160" s="1">
        <f t="shared" si="22"/>
        <v>-0.03115956502</v>
      </c>
      <c r="AK160" s="17" t="str">
        <f t="shared" si="27"/>
        <v>SUB-HORIZONTAL</v>
      </c>
      <c r="AM160" s="1">
        <f t="shared" si="23"/>
        <v>-0.449384683</v>
      </c>
      <c r="AN160" s="17" t="str">
        <f t="shared" si="24"/>
        <v>SUB-HORIZONTAL</v>
      </c>
      <c r="AP160" s="1">
        <f t="shared" si="25"/>
        <v>0.00396936994</v>
      </c>
      <c r="AQ160" s="16" t="str">
        <f t="shared" si="26"/>
        <v>MERGULHO</v>
      </c>
    </row>
    <row r="161" ht="15.75" customHeight="1">
      <c r="A161" s="1">
        <v>5586.8697</v>
      </c>
      <c r="B161" s="1">
        <v>1935.3665</v>
      </c>
      <c r="C161" s="1">
        <v>1500.4956</v>
      </c>
      <c r="D161" s="1">
        <v>1139.0488</v>
      </c>
      <c r="E161" s="1">
        <v>683.6094</v>
      </c>
      <c r="F161" s="1">
        <v>691.3326</v>
      </c>
      <c r="G161" s="1">
        <v>691.0173</v>
      </c>
      <c r="H161" s="1">
        <v>1917.5957</v>
      </c>
      <c r="J161" s="1">
        <f t="shared" si="1"/>
        <v>-1.065546308</v>
      </c>
      <c r="K161" s="17" t="str">
        <f t="shared" si="2"/>
        <v>SUB-HORIZONTAL</v>
      </c>
      <c r="L161" s="1" t="str">
        <f t="shared" si="3"/>
        <v>2</v>
      </c>
      <c r="M161" s="1">
        <f t="shared" si="4"/>
        <v>-0.0004561797389</v>
      </c>
      <c r="N161" s="17" t="str">
        <f t="shared" si="5"/>
        <v>SUB-HORIZONTAL</v>
      </c>
      <c r="P161" s="1">
        <f t="shared" si="6"/>
        <v>-1.075491759</v>
      </c>
      <c r="Q161" s="17" t="str">
        <f t="shared" si="7"/>
        <v>SUB-HORIZONTAL</v>
      </c>
      <c r="S161" s="1">
        <f t="shared" si="8"/>
        <v>-1.065029453</v>
      </c>
      <c r="T161" s="17" t="str">
        <f t="shared" si="9"/>
        <v>SUB-HORIZONTAL</v>
      </c>
      <c r="V161" s="1">
        <f t="shared" si="10"/>
        <v>-1.076009741</v>
      </c>
      <c r="W161" s="17" t="str">
        <f t="shared" si="11"/>
        <v>SUB-HORIZONTAL</v>
      </c>
      <c r="Y161" s="1">
        <f t="shared" si="12"/>
        <v>0.01123439657</v>
      </c>
      <c r="Z161" s="16" t="str">
        <f t="shared" si="13"/>
        <v>MERGULHO</v>
      </c>
      <c r="AA161" s="1">
        <f t="shared" si="14"/>
        <v>-0.8065665062</v>
      </c>
      <c r="AB161" s="17" t="str">
        <f t="shared" si="15"/>
        <v>SUB-HORIZONTAL</v>
      </c>
      <c r="AC161" s="1">
        <f t="shared" si="16"/>
        <v>-0.5161256232</v>
      </c>
      <c r="AD161" s="17" t="str">
        <f t="shared" si="17"/>
        <v>SUB-HORIZONTAL</v>
      </c>
      <c r="AE161" s="1">
        <f t="shared" si="18"/>
        <v>-1.088264446</v>
      </c>
      <c r="AF161" s="17" t="str">
        <f t="shared" si="19"/>
        <v>SUB-HORIZONTAL</v>
      </c>
      <c r="AG161" s="1">
        <f t="shared" si="20"/>
        <v>-0.536331857</v>
      </c>
      <c r="AH161" s="17" t="str">
        <f t="shared" si="21"/>
        <v>SUB-HORIZONTAL</v>
      </c>
      <c r="AJ161" s="1">
        <f t="shared" si="22"/>
        <v>-0.2764749929</v>
      </c>
      <c r="AK161" s="17" t="str">
        <f t="shared" si="27"/>
        <v>SUB-HORIZONTAL</v>
      </c>
      <c r="AM161" s="1">
        <f t="shared" si="23"/>
        <v>-0.2551886617</v>
      </c>
      <c r="AN161" s="17" t="str">
        <f t="shared" si="24"/>
        <v>SUB-HORIZONTAL</v>
      </c>
      <c r="AP161" s="1">
        <f t="shared" si="25"/>
        <v>0.009224585188</v>
      </c>
      <c r="AQ161" s="16" t="str">
        <f t="shared" si="26"/>
        <v>MERGULHO</v>
      </c>
    </row>
    <row r="162" ht="15.75" customHeight="1">
      <c r="A162" s="1">
        <v>5586.9459</v>
      </c>
      <c r="B162" s="1">
        <v>1948.8329</v>
      </c>
      <c r="C162" s="1">
        <v>1830.0244</v>
      </c>
      <c r="D162" s="1">
        <v>1302.9724</v>
      </c>
      <c r="E162" s="1">
        <v>714.8257</v>
      </c>
      <c r="F162" s="1">
        <v>723.2604</v>
      </c>
      <c r="G162" s="1">
        <v>724.2562</v>
      </c>
      <c r="H162" s="1">
        <v>1935.6487</v>
      </c>
      <c r="J162" s="1">
        <f t="shared" si="1"/>
        <v>-1.023117468</v>
      </c>
      <c r="K162" s="17" t="str">
        <f t="shared" si="2"/>
        <v>SUB-HORIZONTAL</v>
      </c>
      <c r="L162" s="1" t="str">
        <f t="shared" si="3"/>
        <v>2</v>
      </c>
      <c r="M162" s="1">
        <f t="shared" si="4"/>
        <v>0.001375874012</v>
      </c>
      <c r="N162" s="16" t="str">
        <f t="shared" si="5"/>
        <v>MERGULHO</v>
      </c>
      <c r="P162" s="1">
        <f t="shared" si="6"/>
        <v>-1.03229628</v>
      </c>
      <c r="Q162" s="17" t="str">
        <f t="shared" si="7"/>
        <v>SUB-HORIZONTAL</v>
      </c>
      <c r="S162" s="1">
        <f t="shared" si="8"/>
        <v>-1.024663162</v>
      </c>
      <c r="T162" s="17" t="str">
        <f t="shared" si="9"/>
        <v>SUB-HORIZONTAL</v>
      </c>
      <c r="V162" s="1">
        <f t="shared" si="10"/>
        <v>-1.030748187</v>
      </c>
      <c r="W162" s="17" t="str">
        <f t="shared" si="11"/>
        <v>SUB-HORIZONTAL</v>
      </c>
      <c r="Y162" s="1">
        <f t="shared" si="12"/>
        <v>0.0117306538</v>
      </c>
      <c r="Z162" s="16" t="str">
        <f t="shared" si="13"/>
        <v>MERGULHO</v>
      </c>
      <c r="AA162" s="1">
        <f t="shared" si="14"/>
        <v>-0.9750429247</v>
      </c>
      <c r="AB162" s="17" t="str">
        <f t="shared" si="15"/>
        <v>SUB-HORIZONTAL</v>
      </c>
      <c r="AC162" s="1">
        <f t="shared" si="16"/>
        <v>-0.6094217883</v>
      </c>
      <c r="AD162" s="17" t="str">
        <f t="shared" si="17"/>
        <v>SUB-HORIZONTAL</v>
      </c>
      <c r="AE162" s="1">
        <f t="shared" si="18"/>
        <v>-1.045515109</v>
      </c>
      <c r="AF162" s="17" t="str">
        <f t="shared" si="19"/>
        <v>SUB-HORIZONTAL</v>
      </c>
      <c r="AG162" s="1">
        <f t="shared" si="20"/>
        <v>-0.4053067298</v>
      </c>
      <c r="AH162" s="17" t="str">
        <f t="shared" si="21"/>
        <v>SUB-HORIZONTAL</v>
      </c>
      <c r="AJ162" s="1">
        <f t="shared" si="22"/>
        <v>-0.3413166051</v>
      </c>
      <c r="AK162" s="17" t="str">
        <f t="shared" si="27"/>
        <v>SUB-HORIZONTAL</v>
      </c>
      <c r="AM162" s="1">
        <f t="shared" si="23"/>
        <v>-0.06291175076</v>
      </c>
      <c r="AN162" s="17" t="str">
        <f t="shared" si="24"/>
        <v>SUB-HORIZONTAL</v>
      </c>
      <c r="AP162" s="1">
        <f t="shared" si="25"/>
        <v>0.00678817783</v>
      </c>
      <c r="AQ162" s="16" t="str">
        <f t="shared" si="26"/>
        <v>MERGULHO</v>
      </c>
    </row>
    <row r="163" ht="15.75" customHeight="1">
      <c r="A163" s="1">
        <v>5587.0221</v>
      </c>
      <c r="B163" s="1">
        <v>1949.9996</v>
      </c>
      <c r="C163" s="1">
        <v>1926.5597</v>
      </c>
      <c r="D163" s="1">
        <v>1437.9447</v>
      </c>
      <c r="E163" s="1">
        <v>762.6722</v>
      </c>
      <c r="F163" s="1">
        <v>771.6061</v>
      </c>
      <c r="G163" s="1">
        <v>767.0672</v>
      </c>
      <c r="H163" s="1">
        <v>1945.9268</v>
      </c>
      <c r="J163" s="1">
        <f t="shared" si="1"/>
        <v>-0.9648996048</v>
      </c>
      <c r="K163" s="17" t="str">
        <f t="shared" si="2"/>
        <v>SUB-HORIZONTAL</v>
      </c>
      <c r="L163" s="1" t="str">
        <f t="shared" si="3"/>
        <v>2</v>
      </c>
      <c r="M163" s="1">
        <f t="shared" si="4"/>
        <v>-0.005899783597</v>
      </c>
      <c r="N163" s="17" t="str">
        <f t="shared" si="5"/>
        <v>SUB-HORIZONTAL</v>
      </c>
      <c r="P163" s="1">
        <f t="shared" si="6"/>
        <v>-0.9606722613</v>
      </c>
      <c r="Q163" s="17" t="str">
        <f t="shared" si="7"/>
        <v>SUB-HORIZONTAL</v>
      </c>
      <c r="S163" s="1">
        <f t="shared" si="8"/>
        <v>-0.9583532953</v>
      </c>
      <c r="T163" s="17" t="str">
        <f t="shared" si="9"/>
        <v>SUB-HORIZONTAL</v>
      </c>
      <c r="V163" s="1">
        <f t="shared" si="10"/>
        <v>-0.9672215399</v>
      </c>
      <c r="W163" s="17" t="str">
        <f t="shared" si="11"/>
        <v>SUB-HORIZONTAL</v>
      </c>
      <c r="Y163" s="1">
        <f t="shared" si="12"/>
        <v>0.01164593341</v>
      </c>
      <c r="Z163" s="16" t="str">
        <f t="shared" si="13"/>
        <v>MERGULHO</v>
      </c>
      <c r="AA163" s="1">
        <f t="shared" si="14"/>
        <v>-0.9601759197</v>
      </c>
      <c r="AB163" s="17" t="str">
        <f t="shared" si="15"/>
        <v>SUB-HORIZONTAL</v>
      </c>
      <c r="AC163" s="1">
        <f t="shared" si="16"/>
        <v>-0.6448207633</v>
      </c>
      <c r="AD163" s="17" t="str">
        <f t="shared" si="17"/>
        <v>SUB-HORIZONTAL</v>
      </c>
      <c r="AE163" s="1">
        <f t="shared" si="18"/>
        <v>-0.9736083073</v>
      </c>
      <c r="AF163" s="17" t="str">
        <f t="shared" si="19"/>
        <v>SUB-HORIZONTAL</v>
      </c>
      <c r="AG163" s="1">
        <f t="shared" si="20"/>
        <v>-0.305793446</v>
      </c>
      <c r="AH163" s="17" t="str">
        <f t="shared" si="21"/>
        <v>SUB-HORIZONTAL</v>
      </c>
      <c r="AJ163" s="1">
        <f t="shared" si="22"/>
        <v>-0.2935651293</v>
      </c>
      <c r="AK163" s="17" t="str">
        <f t="shared" si="27"/>
        <v>SUB-HORIZONTAL</v>
      </c>
      <c r="AM163" s="1">
        <f t="shared" si="23"/>
        <v>-0.0120933677</v>
      </c>
      <c r="AN163" s="17" t="str">
        <f t="shared" si="24"/>
        <v>SUB-HORIZONTAL</v>
      </c>
      <c r="AP163" s="1">
        <f t="shared" si="25"/>
        <v>0.002090800394</v>
      </c>
      <c r="AQ163" s="16" t="str">
        <f t="shared" si="26"/>
        <v>MERGULHO</v>
      </c>
    </row>
    <row r="164" ht="15.75" customHeight="1">
      <c r="A164" s="1">
        <v>5587.0983</v>
      </c>
      <c r="B164" s="1">
        <v>1950.0</v>
      </c>
      <c r="C164" s="1">
        <v>1942.2238</v>
      </c>
      <c r="D164" s="1">
        <v>1582.005</v>
      </c>
      <c r="E164" s="1">
        <v>816.2117</v>
      </c>
      <c r="F164" s="1">
        <v>825.2322</v>
      </c>
      <c r="G164" s="1">
        <v>805.4223</v>
      </c>
      <c r="H164" s="1">
        <v>1949.5393</v>
      </c>
      <c r="J164" s="1">
        <f t="shared" si="1"/>
        <v>-0.9130459124</v>
      </c>
      <c r="K164" s="17" t="str">
        <f t="shared" si="2"/>
        <v>SUB-HORIZONTAL</v>
      </c>
      <c r="L164" s="1" t="str">
        <f t="shared" si="3"/>
        <v>2</v>
      </c>
      <c r="M164" s="1">
        <f t="shared" si="4"/>
        <v>-0.02429866287</v>
      </c>
      <c r="N164" s="17" t="str">
        <f t="shared" si="5"/>
        <v>SUB-HORIZONTAL</v>
      </c>
      <c r="P164" s="1">
        <f t="shared" si="6"/>
        <v>-0.8866607551</v>
      </c>
      <c r="Q164" s="17" t="str">
        <f t="shared" si="7"/>
        <v>SUB-HORIZONTAL</v>
      </c>
      <c r="S164" s="1">
        <f t="shared" si="8"/>
        <v>-0.886402298</v>
      </c>
      <c r="T164" s="17" t="str">
        <f t="shared" si="9"/>
        <v>SUB-HORIZONTAL</v>
      </c>
      <c r="V164" s="1">
        <f t="shared" si="10"/>
        <v>-0.913305661</v>
      </c>
      <c r="W164" s="17" t="str">
        <f t="shared" si="11"/>
        <v>SUB-HORIZONTAL</v>
      </c>
      <c r="Y164" s="1">
        <f t="shared" si="12"/>
        <v>0.01099109901</v>
      </c>
      <c r="Z164" s="16" t="str">
        <f t="shared" si="13"/>
        <v>MERGULHO</v>
      </c>
      <c r="AA164" s="1">
        <f t="shared" si="14"/>
        <v>-0.8943180859</v>
      </c>
      <c r="AB164" s="17" t="str">
        <f t="shared" si="15"/>
        <v>SUB-HORIZONTAL</v>
      </c>
      <c r="AC164" s="1">
        <f t="shared" si="16"/>
        <v>-0.6739167155</v>
      </c>
      <c r="AD164" s="17" t="str">
        <f t="shared" si="17"/>
        <v>SUB-HORIZONTAL</v>
      </c>
      <c r="AE164" s="1">
        <f t="shared" si="18"/>
        <v>-0.8986969285</v>
      </c>
      <c r="AF164" s="17" t="str">
        <f t="shared" si="19"/>
        <v>SUB-HORIZONTAL</v>
      </c>
      <c r="AG164" s="1">
        <f t="shared" si="20"/>
        <v>-0.2095176848</v>
      </c>
      <c r="AH164" s="17" t="str">
        <f t="shared" si="21"/>
        <v>SUB-HORIZONTAL</v>
      </c>
      <c r="AJ164" s="1">
        <f t="shared" si="22"/>
        <v>-0.2055004671</v>
      </c>
      <c r="AK164" s="17" t="str">
        <f t="shared" si="27"/>
        <v>SUB-HORIZONTAL</v>
      </c>
      <c r="AM164" s="1">
        <f t="shared" si="23"/>
        <v>-0.003995769986</v>
      </c>
      <c r="AN164" s="17" t="str">
        <f t="shared" si="24"/>
        <v>SUB-HORIZONTAL</v>
      </c>
      <c r="AP164" s="1">
        <f t="shared" si="25"/>
        <v>0.0002362843237</v>
      </c>
      <c r="AQ164" s="16" t="str">
        <f t="shared" si="26"/>
        <v>MERGULHO</v>
      </c>
    </row>
    <row r="165" ht="15.75" customHeight="1">
      <c r="A165" s="1">
        <v>5587.1745</v>
      </c>
      <c r="B165" s="1">
        <v>1950.0</v>
      </c>
      <c r="C165" s="1">
        <v>1948.7128</v>
      </c>
      <c r="D165" s="1">
        <v>1732.2808</v>
      </c>
      <c r="E165" s="1">
        <v>867.0803</v>
      </c>
      <c r="F165" s="1">
        <v>875.7983</v>
      </c>
      <c r="G165" s="1">
        <v>852.1334</v>
      </c>
      <c r="H165" s="1">
        <v>1949.9999</v>
      </c>
      <c r="J165" s="1">
        <f t="shared" si="1"/>
        <v>-0.8516839141</v>
      </c>
      <c r="K165" s="17" t="str">
        <f t="shared" si="2"/>
        <v>SUB-HORIZONTAL</v>
      </c>
      <c r="L165" s="1" t="str">
        <f t="shared" si="3"/>
        <v>2</v>
      </c>
      <c r="M165" s="1">
        <f t="shared" si="4"/>
        <v>-0.02739358238</v>
      </c>
      <c r="N165" s="17" t="str">
        <f t="shared" si="5"/>
        <v>SUB-HORIZONTAL</v>
      </c>
      <c r="P165" s="1">
        <f t="shared" si="6"/>
        <v>-0.821989899</v>
      </c>
      <c r="Q165" s="17" t="str">
        <f t="shared" si="7"/>
        <v>SUB-HORIZONTAL</v>
      </c>
      <c r="S165" s="1">
        <f t="shared" si="8"/>
        <v>-0.8219898435</v>
      </c>
      <c r="T165" s="17" t="str">
        <f t="shared" si="9"/>
        <v>SUB-HORIZONTAL</v>
      </c>
      <c r="V165" s="1">
        <f t="shared" si="10"/>
        <v>-0.8516839698</v>
      </c>
      <c r="W165" s="17" t="str">
        <f t="shared" si="11"/>
        <v>SUB-HORIZONTAL</v>
      </c>
      <c r="Y165" s="1">
        <f t="shared" si="12"/>
        <v>0.01000426429</v>
      </c>
      <c r="Z165" s="16" t="str">
        <f t="shared" si="13"/>
        <v>MERGULHO</v>
      </c>
      <c r="AA165" s="1">
        <f t="shared" si="14"/>
        <v>-0.8321012025</v>
      </c>
      <c r="AB165" s="17" t="str">
        <f t="shared" si="15"/>
        <v>SUB-HORIZONTAL</v>
      </c>
      <c r="AC165" s="1">
        <f t="shared" si="16"/>
        <v>-0.7059565243</v>
      </c>
      <c r="AD165" s="17" t="str">
        <f t="shared" si="17"/>
        <v>SUB-HORIZONTAL</v>
      </c>
      <c r="AE165" s="1">
        <f t="shared" si="18"/>
        <v>-0.8328164387</v>
      </c>
      <c r="AF165" s="17" t="str">
        <f t="shared" si="19"/>
        <v>SUB-HORIZONTAL</v>
      </c>
      <c r="AG165" s="1">
        <f t="shared" si="20"/>
        <v>-0.1184596045</v>
      </c>
      <c r="AH165" s="17" t="str">
        <f t="shared" si="21"/>
        <v>SUB-HORIZONTAL</v>
      </c>
      <c r="AJ165" s="1">
        <f t="shared" si="22"/>
        <v>-0.1177981331</v>
      </c>
      <c r="AK165" s="17" t="str">
        <f t="shared" si="27"/>
        <v>SUB-HORIZONTAL</v>
      </c>
      <c r="AM165" s="1">
        <f t="shared" si="23"/>
        <v>-0.0006603205397</v>
      </c>
      <c r="AN165" s="17" t="str">
        <f t="shared" si="24"/>
        <v>SUB-HORIZONTAL</v>
      </c>
      <c r="AP165" s="1">
        <f t="shared" si="25"/>
        <v>0.00000005128205258</v>
      </c>
      <c r="AQ165" s="16" t="str">
        <f t="shared" si="26"/>
        <v>MERGULHO</v>
      </c>
    </row>
    <row r="166" ht="15.75" customHeight="1">
      <c r="A166" s="1">
        <v>5587.2507</v>
      </c>
      <c r="B166" s="1">
        <v>1950.0</v>
      </c>
      <c r="C166" s="1">
        <v>1949.9996</v>
      </c>
      <c r="D166" s="1">
        <v>1877.4331</v>
      </c>
      <c r="E166" s="1">
        <v>904.0477</v>
      </c>
      <c r="F166" s="1">
        <v>913.0826</v>
      </c>
      <c r="G166" s="1">
        <v>891.0927</v>
      </c>
      <c r="H166" s="1">
        <v>1950.0</v>
      </c>
      <c r="J166" s="1">
        <f t="shared" si="1"/>
        <v>-0.803302639</v>
      </c>
      <c r="K166" s="17" t="str">
        <f t="shared" si="2"/>
        <v>SUB-HORIZONTAL</v>
      </c>
      <c r="L166" s="1" t="str">
        <f t="shared" si="3"/>
        <v>2</v>
      </c>
      <c r="M166" s="1">
        <f t="shared" si="4"/>
        <v>-0.02437848866</v>
      </c>
      <c r="N166" s="17" t="str">
        <f t="shared" si="5"/>
        <v>SUB-HORIZONTAL</v>
      </c>
      <c r="P166" s="1">
        <f t="shared" si="6"/>
        <v>-0.7770908998</v>
      </c>
      <c r="Q166" s="17" t="str">
        <f t="shared" si="7"/>
        <v>SUB-HORIZONTAL</v>
      </c>
      <c r="S166" s="1">
        <f t="shared" si="8"/>
        <v>-0.7770908998</v>
      </c>
      <c r="T166" s="17" t="str">
        <f t="shared" si="9"/>
        <v>SUB-HORIZONTAL</v>
      </c>
      <c r="V166" s="1">
        <f t="shared" si="10"/>
        <v>-0.803302639</v>
      </c>
      <c r="W166" s="17" t="str">
        <f t="shared" si="11"/>
        <v>SUB-HORIZONTAL</v>
      </c>
      <c r="Y166" s="1">
        <f t="shared" si="12"/>
        <v>0.009944263964</v>
      </c>
      <c r="Z166" s="16" t="str">
        <f t="shared" si="13"/>
        <v>MERGULHO</v>
      </c>
      <c r="AA166" s="1">
        <f t="shared" si="14"/>
        <v>-0.7877688052</v>
      </c>
      <c r="AB166" s="17" t="str">
        <f t="shared" si="15"/>
        <v>SUB-HORIZONTAL</v>
      </c>
      <c r="AC166" s="1">
        <f t="shared" si="16"/>
        <v>-0.7471484845</v>
      </c>
      <c r="AD166" s="17" t="str">
        <f t="shared" si="17"/>
        <v>SUB-HORIZONTAL</v>
      </c>
      <c r="AE166" s="1">
        <f t="shared" si="18"/>
        <v>-0.7877690257</v>
      </c>
      <c r="AF166" s="17" t="str">
        <f t="shared" si="19"/>
        <v>SUB-HORIZONTAL</v>
      </c>
      <c r="AG166" s="1">
        <f t="shared" si="20"/>
        <v>-0.03792617371</v>
      </c>
      <c r="AH166" s="17" t="str">
        <f t="shared" si="21"/>
        <v>SUB-HORIZONTAL</v>
      </c>
      <c r="AJ166" s="1">
        <f t="shared" si="22"/>
        <v>-0.03792596855</v>
      </c>
      <c r="AK166" s="17" t="str">
        <f t="shared" si="27"/>
        <v>SUB-HORIZONTAL</v>
      </c>
      <c r="AM166" s="1">
        <f t="shared" si="23"/>
        <v>-0.0000002051282261</v>
      </c>
      <c r="AN166" s="17" t="str">
        <f t="shared" si="24"/>
        <v>SUB-HORIZONTAL</v>
      </c>
      <c r="AP166" s="1">
        <f t="shared" si="25"/>
        <v>0</v>
      </c>
      <c r="AQ166" s="16" t="str">
        <f t="shared" si="26"/>
        <v>MERGULHO</v>
      </c>
    </row>
    <row r="167" ht="15.75" customHeight="1">
      <c r="A167" s="1">
        <v>5587.3269</v>
      </c>
      <c r="B167" s="1">
        <v>1950.0</v>
      </c>
      <c r="C167" s="1">
        <v>1923.1636</v>
      </c>
      <c r="D167" s="1">
        <v>1940.91</v>
      </c>
      <c r="E167" s="1">
        <v>926.5602</v>
      </c>
      <c r="F167" s="1">
        <v>934.5093</v>
      </c>
      <c r="G167" s="1">
        <v>919.084</v>
      </c>
      <c r="H167" s="1">
        <v>1950.0</v>
      </c>
      <c r="J167" s="1">
        <f t="shared" si="1"/>
        <v>-0.7700667494</v>
      </c>
      <c r="K167" s="17" t="str">
        <f t="shared" si="2"/>
        <v>SUB-HORIZONTAL</v>
      </c>
      <c r="L167" s="1" t="str">
        <f t="shared" si="3"/>
        <v>2</v>
      </c>
      <c r="M167" s="1">
        <f t="shared" si="4"/>
        <v>-0.01664424893</v>
      </c>
      <c r="N167" s="17" t="str">
        <f t="shared" si="5"/>
        <v>SUB-HORIZONTAL</v>
      </c>
      <c r="P167" s="1">
        <f t="shared" si="6"/>
        <v>-0.7522580275</v>
      </c>
      <c r="Q167" s="17" t="str">
        <f t="shared" si="7"/>
        <v>SUB-HORIZONTAL</v>
      </c>
      <c r="S167" s="1">
        <f t="shared" si="8"/>
        <v>-0.7522580275</v>
      </c>
      <c r="T167" s="17" t="str">
        <f t="shared" si="9"/>
        <v>SUB-HORIZONTAL</v>
      </c>
      <c r="V167" s="1">
        <f t="shared" si="10"/>
        <v>-0.7700667494</v>
      </c>
      <c r="W167" s="17" t="str">
        <f t="shared" si="11"/>
        <v>SUB-HORIZONTAL</v>
      </c>
      <c r="Y167" s="1">
        <f t="shared" si="12"/>
        <v>0.008542585337</v>
      </c>
      <c r="Z167" s="16" t="str">
        <f t="shared" si="13"/>
        <v>MERGULHO</v>
      </c>
      <c r="AA167" s="1">
        <f t="shared" si="14"/>
        <v>-0.7465818516</v>
      </c>
      <c r="AB167" s="17" t="str">
        <f t="shared" si="15"/>
        <v>SUB-HORIZONTAL</v>
      </c>
      <c r="AC167" s="1">
        <f t="shared" si="16"/>
        <v>-0.7563942669</v>
      </c>
      <c r="AD167" s="17" t="str">
        <f t="shared" si="17"/>
        <v>SUB-HORIZONTAL</v>
      </c>
      <c r="AE167" s="1">
        <f t="shared" si="18"/>
        <v>-0.7613917656</v>
      </c>
      <c r="AF167" s="17" t="str">
        <f t="shared" si="19"/>
        <v>SUB-HORIZONTAL</v>
      </c>
      <c r="AG167" s="1">
        <f t="shared" si="20"/>
        <v>-0.004672441566</v>
      </c>
      <c r="AH167" s="17" t="str">
        <f t="shared" si="21"/>
        <v>SUB-HORIZONTAL</v>
      </c>
      <c r="AJ167" s="1">
        <f t="shared" si="22"/>
        <v>0.00918542916</v>
      </c>
      <c r="AK167" s="16" t="str">
        <f t="shared" si="27"/>
        <v>MERGULHO</v>
      </c>
      <c r="AM167" s="1">
        <f t="shared" si="23"/>
        <v>-0.01385794507</v>
      </c>
      <c r="AN167" s="17" t="str">
        <f t="shared" si="24"/>
        <v>SUB-HORIZONTAL</v>
      </c>
      <c r="AP167" s="1">
        <f t="shared" si="25"/>
        <v>0</v>
      </c>
      <c r="AQ167" s="16" t="str">
        <f t="shared" si="26"/>
        <v>MERGULHO</v>
      </c>
    </row>
    <row r="168" ht="15.75" customHeight="1">
      <c r="A168" s="1">
        <v>5587.4031</v>
      </c>
      <c r="B168" s="1">
        <v>1950.0</v>
      </c>
      <c r="C168" s="1">
        <v>1847.1031</v>
      </c>
      <c r="D168" s="1">
        <v>1949.9968</v>
      </c>
      <c r="E168" s="1">
        <v>929.64</v>
      </c>
      <c r="F168" s="1">
        <v>936.2768</v>
      </c>
      <c r="G168" s="1">
        <v>923.0363</v>
      </c>
      <c r="H168" s="1">
        <v>1950.0</v>
      </c>
      <c r="J168" s="1">
        <f t="shared" si="1"/>
        <v>-0.7654703916</v>
      </c>
      <c r="K168" s="17" t="str">
        <f t="shared" si="2"/>
        <v>SUB-HORIZONTAL</v>
      </c>
      <c r="L168" s="1" t="str">
        <f t="shared" si="3"/>
        <v>2</v>
      </c>
      <c r="M168" s="1">
        <f t="shared" si="4"/>
        <v>-0.01424271763</v>
      </c>
      <c r="N168" s="17" t="str">
        <f t="shared" si="5"/>
        <v>SUB-HORIZONTAL</v>
      </c>
      <c r="P168" s="1">
        <f t="shared" si="6"/>
        <v>-0.75023954</v>
      </c>
      <c r="Q168" s="17" t="str">
        <f t="shared" si="7"/>
        <v>SUB-HORIZONTAL</v>
      </c>
      <c r="S168" s="1">
        <f t="shared" si="8"/>
        <v>-0.75023954</v>
      </c>
      <c r="T168" s="17" t="str">
        <f t="shared" si="9"/>
        <v>SUB-HORIZONTAL</v>
      </c>
      <c r="V168" s="1">
        <f t="shared" si="10"/>
        <v>-0.7654703916</v>
      </c>
      <c r="W168" s="17" t="str">
        <f t="shared" si="11"/>
        <v>SUB-HORIZONTAL</v>
      </c>
      <c r="Y168" s="1">
        <f t="shared" si="12"/>
        <v>0.007113759823</v>
      </c>
      <c r="Z168" s="16" t="str">
        <f t="shared" si="13"/>
        <v>MERGULHO</v>
      </c>
      <c r="AA168" s="1">
        <f t="shared" si="14"/>
        <v>-0.7001412031</v>
      </c>
      <c r="AB168" s="17" t="str">
        <f t="shared" si="15"/>
        <v>SUB-HORIZONTAL</v>
      </c>
      <c r="AC168" s="1">
        <f t="shared" si="16"/>
        <v>-0.7578403289</v>
      </c>
      <c r="AD168" s="17" t="str">
        <f t="shared" si="17"/>
        <v>SUB-HORIZONTAL</v>
      </c>
      <c r="AE168" s="1">
        <f t="shared" si="18"/>
        <v>-0.7578420838</v>
      </c>
      <c r="AF168" s="17" t="str">
        <f t="shared" si="19"/>
        <v>SUB-HORIZONTAL</v>
      </c>
      <c r="AG168" s="1">
        <f t="shared" si="20"/>
        <v>-0.000001641026988</v>
      </c>
      <c r="AH168" s="17" t="str">
        <f t="shared" si="21"/>
        <v>SUB-HORIZONTAL</v>
      </c>
      <c r="AJ168" s="1">
        <f t="shared" si="22"/>
        <v>0.05421584944</v>
      </c>
      <c r="AK168" s="16" t="str">
        <f t="shared" si="27"/>
        <v>MERGULHO</v>
      </c>
      <c r="AM168" s="1">
        <f t="shared" si="23"/>
        <v>-0.05421749107</v>
      </c>
      <c r="AN168" s="17" t="str">
        <f t="shared" si="24"/>
        <v>SUB-HORIZONTAL</v>
      </c>
      <c r="AP168" s="1">
        <f t="shared" si="25"/>
        <v>0</v>
      </c>
      <c r="AQ168" s="16" t="str">
        <f t="shared" si="26"/>
        <v>MERGULHO</v>
      </c>
    </row>
    <row r="169" ht="15.75" customHeight="1">
      <c r="A169" s="1">
        <v>5587.4793</v>
      </c>
      <c r="B169" s="1">
        <v>1950.0</v>
      </c>
      <c r="C169" s="1">
        <v>1756.6298</v>
      </c>
      <c r="D169" s="1">
        <v>1947.9496</v>
      </c>
      <c r="E169" s="1">
        <v>923.8773</v>
      </c>
      <c r="F169" s="1">
        <v>929.739</v>
      </c>
      <c r="G169" s="1">
        <v>916.1172</v>
      </c>
      <c r="H169" s="1">
        <v>1950.0</v>
      </c>
      <c r="J169" s="1">
        <f t="shared" si="1"/>
        <v>-0.7735323589</v>
      </c>
      <c r="K169" s="17" t="str">
        <f t="shared" si="2"/>
        <v>SUB-HORIZONTAL</v>
      </c>
      <c r="L169" s="1" t="str">
        <f t="shared" si="3"/>
        <v>2</v>
      </c>
      <c r="M169" s="1">
        <f t="shared" si="4"/>
        <v>-0.01475973148</v>
      </c>
      <c r="N169" s="17" t="str">
        <f t="shared" si="5"/>
        <v>SUB-HORIZONTAL</v>
      </c>
      <c r="P169" s="1">
        <f t="shared" si="6"/>
        <v>-0.7577282092</v>
      </c>
      <c r="Q169" s="17" t="str">
        <f t="shared" si="7"/>
        <v>SUB-HORIZONTAL</v>
      </c>
      <c r="S169" s="1">
        <f t="shared" si="8"/>
        <v>-0.7577282092</v>
      </c>
      <c r="T169" s="17" t="str">
        <f t="shared" si="9"/>
        <v>SUB-HORIZONTAL</v>
      </c>
      <c r="V169" s="1">
        <f t="shared" si="10"/>
        <v>-0.7735323589</v>
      </c>
      <c r="W169" s="17" t="str">
        <f t="shared" si="11"/>
        <v>SUB-HORIZONTAL</v>
      </c>
      <c r="Y169" s="1">
        <f t="shared" si="12"/>
        <v>0.006324641523</v>
      </c>
      <c r="Z169" s="16" t="str">
        <f t="shared" si="13"/>
        <v>MERGULHO</v>
      </c>
      <c r="AA169" s="1">
        <f t="shared" si="14"/>
        <v>-0.6536852326</v>
      </c>
      <c r="AB169" s="17" t="str">
        <f t="shared" si="15"/>
        <v>SUB-HORIZONTAL</v>
      </c>
      <c r="AC169" s="1">
        <f t="shared" si="16"/>
        <v>-0.7633691641</v>
      </c>
      <c r="AD169" s="17" t="str">
        <f t="shared" si="17"/>
        <v>SUB-HORIZONTAL</v>
      </c>
      <c r="AE169" s="1">
        <f t="shared" si="18"/>
        <v>-0.7644953379</v>
      </c>
      <c r="AF169" s="17" t="str">
        <f t="shared" si="19"/>
        <v>SUB-HORIZONTAL</v>
      </c>
      <c r="AG169" s="1">
        <f t="shared" si="20"/>
        <v>-0.001052040428</v>
      </c>
      <c r="AH169" s="17" t="str">
        <f t="shared" si="21"/>
        <v>SUB-HORIZONTAL</v>
      </c>
      <c r="AJ169" s="1">
        <f t="shared" si="22"/>
        <v>0.1034262878</v>
      </c>
      <c r="AK169" s="15" t="str">
        <f t="shared" si="27"/>
        <v>SUB-VERTICAL</v>
      </c>
      <c r="AM169" s="1">
        <f t="shared" si="23"/>
        <v>-0.1044797483</v>
      </c>
      <c r="AN169" s="17" t="str">
        <f t="shared" si="24"/>
        <v>SUB-HORIZONTAL</v>
      </c>
      <c r="AP169" s="1">
        <f t="shared" si="25"/>
        <v>0</v>
      </c>
      <c r="AQ169" s="16" t="str">
        <f t="shared" si="26"/>
        <v>MERGULHO</v>
      </c>
    </row>
    <row r="170" ht="15.75" customHeight="1">
      <c r="A170" s="1">
        <v>5587.5555</v>
      </c>
      <c r="B170" s="1">
        <v>1942.5413</v>
      </c>
      <c r="C170" s="1">
        <v>1690.2699</v>
      </c>
      <c r="D170" s="1">
        <v>1948.6267</v>
      </c>
      <c r="E170" s="1">
        <v>920.3688</v>
      </c>
      <c r="F170" s="1">
        <v>925.8931</v>
      </c>
      <c r="G170" s="1">
        <v>909.4162</v>
      </c>
      <c r="H170" s="1">
        <v>1941.912</v>
      </c>
      <c r="J170" s="1">
        <f t="shared" si="1"/>
        <v>-0.7769484021</v>
      </c>
      <c r="K170" s="17" t="str">
        <f t="shared" si="2"/>
        <v>SUB-HORIZONTAL</v>
      </c>
      <c r="L170" s="1" t="str">
        <f t="shared" si="3"/>
        <v>2</v>
      </c>
      <c r="M170" s="1">
        <f t="shared" si="4"/>
        <v>-0.01795617126</v>
      </c>
      <c r="N170" s="17" t="str">
        <f t="shared" si="5"/>
        <v>SUB-HORIZONTAL</v>
      </c>
      <c r="P170" s="1">
        <f t="shared" si="6"/>
        <v>-0.758062724</v>
      </c>
      <c r="Q170" s="17" t="str">
        <f t="shared" si="7"/>
        <v>SUB-HORIZONTAL</v>
      </c>
      <c r="S170" s="1">
        <f t="shared" si="8"/>
        <v>-0.7577162308</v>
      </c>
      <c r="T170" s="17" t="str">
        <f t="shared" si="9"/>
        <v>SUB-HORIZONTAL</v>
      </c>
      <c r="V170" s="1">
        <f t="shared" si="10"/>
        <v>-0.7772960116</v>
      </c>
      <c r="W170" s="17" t="str">
        <f t="shared" si="11"/>
        <v>SUB-HORIZONTAL</v>
      </c>
      <c r="Y170" s="1">
        <f t="shared" si="12"/>
        <v>0.005984334866</v>
      </c>
      <c r="Z170" s="16" t="str">
        <f t="shared" si="13"/>
        <v>MERGULHO</v>
      </c>
      <c r="AA170" s="1">
        <f t="shared" si="14"/>
        <v>-0.6172711328</v>
      </c>
      <c r="AB170" s="17" t="str">
        <f t="shared" si="15"/>
        <v>SUB-HORIZONTAL</v>
      </c>
      <c r="AC170" s="1">
        <f t="shared" si="16"/>
        <v>-0.7678153433</v>
      </c>
      <c r="AD170" s="17" t="str">
        <f t="shared" si="17"/>
        <v>SUB-HORIZONTAL</v>
      </c>
      <c r="AE170" s="1">
        <f t="shared" si="18"/>
        <v>-0.7644659007</v>
      </c>
      <c r="AF170" s="17" t="str">
        <f t="shared" si="19"/>
        <v>SUB-HORIZONTAL</v>
      </c>
      <c r="AG170" s="1">
        <f t="shared" si="20"/>
        <v>0.00312780504</v>
      </c>
      <c r="AH170" s="16" t="str">
        <f t="shared" si="21"/>
        <v>MERGULHO</v>
      </c>
      <c r="AJ170" s="1">
        <f t="shared" si="22"/>
        <v>0.1423565792</v>
      </c>
      <c r="AK170" s="15" t="str">
        <f t="shared" si="27"/>
        <v>SUB-VERTICAL</v>
      </c>
      <c r="AM170" s="1">
        <f t="shared" si="23"/>
        <v>-0.139221035</v>
      </c>
      <c r="AN170" s="17" t="str">
        <f t="shared" si="24"/>
        <v>SUB-HORIZONTAL</v>
      </c>
      <c r="AP170" s="1">
        <f t="shared" si="25"/>
        <v>0.0003240095631</v>
      </c>
      <c r="AQ170" s="16" t="str">
        <f t="shared" si="26"/>
        <v>MERGULHO</v>
      </c>
    </row>
    <row r="171" ht="15.75" customHeight="1">
      <c r="A171" s="1">
        <v>5587.6317</v>
      </c>
      <c r="B171" s="1">
        <v>1902.7831</v>
      </c>
      <c r="C171" s="1">
        <v>1653.864</v>
      </c>
      <c r="D171" s="1">
        <v>1949.547</v>
      </c>
      <c r="E171" s="1">
        <v>902.0366</v>
      </c>
      <c r="F171" s="1">
        <v>906.7365</v>
      </c>
      <c r="G171" s="1">
        <v>893.6732</v>
      </c>
      <c r="H171" s="1">
        <v>1904.2108</v>
      </c>
      <c r="J171" s="1">
        <f t="shared" si="1"/>
        <v>-0.7746501302</v>
      </c>
      <c r="K171" s="17" t="str">
        <f t="shared" si="2"/>
        <v>SUB-HORIZONTAL</v>
      </c>
      <c r="L171" s="1" t="str">
        <f t="shared" si="3"/>
        <v>2</v>
      </c>
      <c r="M171" s="1">
        <f t="shared" si="4"/>
        <v>-0.0145118568</v>
      </c>
      <c r="N171" s="17" t="str">
        <f t="shared" si="5"/>
        <v>SUB-HORIZONTAL</v>
      </c>
      <c r="P171" s="1">
        <f t="shared" si="6"/>
        <v>-0.7583059531</v>
      </c>
      <c r="Q171" s="17" t="str">
        <f t="shared" si="7"/>
        <v>SUB-HORIZONTAL</v>
      </c>
      <c r="S171" s="1">
        <f t="shared" si="8"/>
        <v>-0.7591081493</v>
      </c>
      <c r="T171" s="17" t="str">
        <f t="shared" si="9"/>
        <v>SUB-HORIZONTAL</v>
      </c>
      <c r="V171" s="1">
        <f t="shared" si="10"/>
        <v>-0.7738458485</v>
      </c>
      <c r="W171" s="17" t="str">
        <f t="shared" si="11"/>
        <v>SUB-HORIZONTAL</v>
      </c>
      <c r="Y171" s="1">
        <f t="shared" si="12"/>
        <v>0.005196799826</v>
      </c>
      <c r="Z171" s="16" t="str">
        <f t="shared" si="13"/>
        <v>MERGULHO</v>
      </c>
      <c r="AA171" s="1">
        <f t="shared" si="14"/>
        <v>-0.6155398476</v>
      </c>
      <c r="AB171" s="17" t="str">
        <f t="shared" si="15"/>
        <v>SUB-HORIZONTAL</v>
      </c>
      <c r="AC171" s="1">
        <f t="shared" si="16"/>
        <v>-0.7899132686</v>
      </c>
      <c r="AD171" s="17" t="str">
        <f t="shared" si="17"/>
        <v>SUB-HORIZONTAL</v>
      </c>
      <c r="AE171" s="1">
        <f t="shared" si="18"/>
        <v>-0.7638663125</v>
      </c>
      <c r="AF171" s="17" t="str">
        <f t="shared" si="19"/>
        <v>SUB-HORIZONTAL</v>
      </c>
      <c r="AG171" s="1">
        <f t="shared" si="20"/>
        <v>0.02428003037</v>
      </c>
      <c r="AH171" s="16" t="str">
        <f t="shared" si="21"/>
        <v>MERGULHO</v>
      </c>
      <c r="AJ171" s="1">
        <f t="shared" si="22"/>
        <v>0.1646681491</v>
      </c>
      <c r="AK171" s="15" t="str">
        <f t="shared" si="27"/>
        <v>SUB-VERTICAL</v>
      </c>
      <c r="AM171" s="1">
        <f t="shared" si="23"/>
        <v>-0.1403180958</v>
      </c>
      <c r="AN171" s="17" t="str">
        <f t="shared" si="24"/>
        <v>SUB-HORIZONTAL</v>
      </c>
      <c r="AP171" s="1">
        <f t="shared" si="25"/>
        <v>-0.0007500406556</v>
      </c>
      <c r="AQ171" s="17" t="str">
        <f t="shared" si="26"/>
        <v>SUB-HORIZONTAL</v>
      </c>
    </row>
    <row r="172" ht="15.75" customHeight="1">
      <c r="A172" s="1">
        <v>5587.7079</v>
      </c>
      <c r="B172" s="1">
        <v>1834.2786</v>
      </c>
      <c r="C172" s="1">
        <v>1648.9209</v>
      </c>
      <c r="D172" s="1">
        <v>1933.0569</v>
      </c>
      <c r="E172" s="1">
        <v>886.5042</v>
      </c>
      <c r="F172" s="1">
        <v>890.8504</v>
      </c>
      <c r="G172" s="1">
        <v>879.6703</v>
      </c>
      <c r="H172" s="1">
        <v>1847.4554</v>
      </c>
      <c r="J172" s="1">
        <f t="shared" si="1"/>
        <v>-0.7591576721</v>
      </c>
      <c r="K172" s="17" t="str">
        <f t="shared" si="2"/>
        <v>SUB-HORIZONTAL</v>
      </c>
      <c r="L172" s="1" t="str">
        <f t="shared" si="3"/>
        <v>2</v>
      </c>
      <c r="M172" s="1">
        <f t="shared" si="4"/>
        <v>-0.01262941789</v>
      </c>
      <c r="N172" s="17" t="str">
        <f t="shared" si="5"/>
        <v>SUB-HORIZONTAL</v>
      </c>
      <c r="P172" s="1">
        <f t="shared" si="6"/>
        <v>-0.7380296577</v>
      </c>
      <c r="Q172" s="17" t="str">
        <f t="shared" si="7"/>
        <v>SUB-HORIZONTAL</v>
      </c>
      <c r="S172" s="1">
        <f t="shared" si="8"/>
        <v>-0.7456641704</v>
      </c>
      <c r="T172" s="17" t="str">
        <f t="shared" si="9"/>
        <v>SUB-HORIZONTAL</v>
      </c>
      <c r="V172" s="1">
        <f t="shared" si="10"/>
        <v>-0.7515062413</v>
      </c>
      <c r="W172" s="17" t="str">
        <f t="shared" si="11"/>
        <v>SUB-HORIZONTAL</v>
      </c>
      <c r="Y172" s="1">
        <f t="shared" si="12"/>
        <v>0.004890653778</v>
      </c>
      <c r="Z172" s="16" t="str">
        <f t="shared" si="13"/>
        <v>MERGULHO</v>
      </c>
      <c r="AA172" s="1">
        <f t="shared" si="14"/>
        <v>-0.6305972761</v>
      </c>
      <c r="AB172" s="17" t="str">
        <f t="shared" si="15"/>
        <v>SUB-HORIZONTAL</v>
      </c>
      <c r="AC172" s="1">
        <f t="shared" si="16"/>
        <v>-0.7994630293</v>
      </c>
      <c r="AD172" s="17" t="str">
        <f t="shared" si="17"/>
        <v>SUB-HORIZONTAL</v>
      </c>
      <c r="AE172" s="1">
        <f t="shared" si="18"/>
        <v>-0.7432448789</v>
      </c>
      <c r="AF172" s="17" t="str">
        <f t="shared" si="19"/>
        <v>SUB-HORIZONTAL</v>
      </c>
      <c r="AG172" s="1">
        <f t="shared" si="20"/>
        <v>0.05245737797</v>
      </c>
      <c r="AH172" s="16" t="str">
        <f t="shared" si="21"/>
        <v>MERGULHO</v>
      </c>
      <c r="AJ172" s="1">
        <f t="shared" si="22"/>
        <v>0.1591490432</v>
      </c>
      <c r="AK172" s="15" t="str">
        <f t="shared" si="27"/>
        <v>SUB-VERTICAL</v>
      </c>
      <c r="AM172" s="1">
        <f t="shared" si="23"/>
        <v>-0.1065805779</v>
      </c>
      <c r="AN172" s="17" t="str">
        <f t="shared" si="24"/>
        <v>SUB-HORIZONTAL</v>
      </c>
      <c r="AP172" s="1">
        <f t="shared" si="25"/>
        <v>-0.007157977405</v>
      </c>
      <c r="AQ172" s="17" t="str">
        <f t="shared" si="26"/>
        <v>SUB-HORIZONTAL</v>
      </c>
    </row>
    <row r="173" ht="15.75" customHeight="1">
      <c r="A173" s="1">
        <v>5587.7841</v>
      </c>
      <c r="B173" s="1">
        <v>1743.7635</v>
      </c>
      <c r="C173" s="1">
        <v>1670.6782</v>
      </c>
      <c r="D173" s="1">
        <v>1910.9022</v>
      </c>
      <c r="E173" s="1">
        <v>873.9925</v>
      </c>
      <c r="F173" s="1">
        <v>878.2047</v>
      </c>
      <c r="G173" s="1">
        <v>868.6826</v>
      </c>
      <c r="H173" s="1">
        <v>1803.1257</v>
      </c>
      <c r="J173" s="1">
        <f t="shared" si="1"/>
        <v>-0.7466366402</v>
      </c>
      <c r="K173" s="17" t="str">
        <f t="shared" si="2"/>
        <v>SUB-HORIZONTAL</v>
      </c>
      <c r="L173" s="1" t="str">
        <f t="shared" si="3"/>
        <v>2</v>
      </c>
      <c r="M173" s="1">
        <f t="shared" si="4"/>
        <v>-0.01090195282</v>
      </c>
      <c r="N173" s="17" t="str">
        <f t="shared" si="5"/>
        <v>SUB-HORIZONTAL</v>
      </c>
      <c r="P173" s="1">
        <f t="shared" si="6"/>
        <v>-0.699447152</v>
      </c>
      <c r="Q173" s="17" t="str">
        <f t="shared" si="7"/>
        <v>SUB-HORIZONTAL</v>
      </c>
      <c r="S173" s="1">
        <f t="shared" si="8"/>
        <v>-0.7350108665</v>
      </c>
      <c r="T173" s="17" t="str">
        <f t="shared" si="9"/>
        <v>SUB-HORIZONTAL</v>
      </c>
      <c r="V173" s="1">
        <f t="shared" si="10"/>
        <v>-0.7110069601</v>
      </c>
      <c r="W173" s="17" t="str">
        <f t="shared" si="11"/>
        <v>SUB-HORIZONTAL</v>
      </c>
      <c r="Y173" s="1">
        <f t="shared" si="12"/>
        <v>0.004807920217</v>
      </c>
      <c r="Z173" s="16" t="str">
        <f t="shared" si="13"/>
        <v>MERGULHO</v>
      </c>
      <c r="AA173" s="1">
        <f t="shared" si="14"/>
        <v>-0.6593056024</v>
      </c>
      <c r="AB173" s="17" t="str">
        <f t="shared" si="15"/>
        <v>SUB-HORIZONTAL</v>
      </c>
      <c r="AC173" s="1">
        <f t="shared" si="16"/>
        <v>-0.8023573846</v>
      </c>
      <c r="AD173" s="17" t="str">
        <f t="shared" si="17"/>
        <v>SUB-HORIZONTAL</v>
      </c>
      <c r="AE173" s="1">
        <f t="shared" si="18"/>
        <v>-0.7045426343</v>
      </c>
      <c r="AF173" s="17" t="str">
        <f t="shared" si="19"/>
        <v>SUB-HORIZONTAL</v>
      </c>
      <c r="AG173" s="1">
        <f t="shared" si="20"/>
        <v>0.09156173178</v>
      </c>
      <c r="AH173" s="16" t="str">
        <f t="shared" si="21"/>
        <v>MERGULHO</v>
      </c>
      <c r="AJ173" s="1">
        <f t="shared" si="22"/>
        <v>0.1344468901</v>
      </c>
      <c r="AK173" s="15" t="str">
        <f t="shared" si="27"/>
        <v>SUB-VERTICAL</v>
      </c>
      <c r="AM173" s="1">
        <f t="shared" si="23"/>
        <v>-0.04281932725</v>
      </c>
      <c r="AN173" s="17" t="str">
        <f t="shared" si="24"/>
        <v>SUB-HORIZONTAL</v>
      </c>
      <c r="AP173" s="1">
        <f t="shared" si="25"/>
        <v>-0.03347751356</v>
      </c>
      <c r="AQ173" s="17" t="str">
        <f t="shared" si="26"/>
        <v>SUB-HORIZONTAL</v>
      </c>
    </row>
    <row r="174" ht="15.75" customHeight="1">
      <c r="A174" s="1">
        <v>5587.8603</v>
      </c>
      <c r="B174" s="1">
        <v>1636.2261</v>
      </c>
      <c r="C174" s="1">
        <v>1710.2723</v>
      </c>
      <c r="D174" s="1">
        <v>1926.5844</v>
      </c>
      <c r="E174" s="1">
        <v>857.288</v>
      </c>
      <c r="F174" s="1">
        <v>861.3347</v>
      </c>
      <c r="G174" s="1">
        <v>854.0999</v>
      </c>
      <c r="H174" s="1">
        <v>1769.3677</v>
      </c>
      <c r="J174" s="1">
        <f t="shared" si="1"/>
        <v>-0.7445344555</v>
      </c>
      <c r="K174" s="17" t="str">
        <f t="shared" si="2"/>
        <v>SUB-HORIZONTAL</v>
      </c>
      <c r="L174" s="1" t="str">
        <f t="shared" si="3"/>
        <v>2</v>
      </c>
      <c r="M174" s="1">
        <f t="shared" si="4"/>
        <v>-0.008435022057</v>
      </c>
      <c r="N174" s="17" t="str">
        <f t="shared" si="5"/>
        <v>SUB-HORIZONTAL</v>
      </c>
      <c r="P174" s="1">
        <f t="shared" si="6"/>
        <v>-0.6527294551</v>
      </c>
      <c r="Q174" s="17" t="str">
        <f t="shared" si="7"/>
        <v>SUB-HORIZONTAL</v>
      </c>
      <c r="S174" s="1">
        <f t="shared" si="8"/>
        <v>-0.7355405374</v>
      </c>
      <c r="T174" s="17" t="str">
        <f t="shared" si="9"/>
        <v>SUB-HORIZONTAL</v>
      </c>
      <c r="V174" s="1">
        <f t="shared" si="10"/>
        <v>-0.6616081415</v>
      </c>
      <c r="W174" s="17" t="str">
        <f t="shared" si="11"/>
        <v>SUB-HORIZONTAL</v>
      </c>
      <c r="Y174" s="1">
        <f t="shared" si="12"/>
        <v>0.004709249119</v>
      </c>
      <c r="Z174" s="16" t="str">
        <f t="shared" si="13"/>
        <v>MERGULHO</v>
      </c>
      <c r="AA174" s="1">
        <f t="shared" si="14"/>
        <v>-0.7044416642</v>
      </c>
      <c r="AB174" s="17" t="str">
        <f t="shared" si="15"/>
        <v>SUB-HORIZONTAL</v>
      </c>
      <c r="AC174" s="1">
        <f t="shared" si="16"/>
        <v>-0.8320333086</v>
      </c>
      <c r="AD174" s="17" t="str">
        <f t="shared" si="17"/>
        <v>SUB-HORIZONTAL</v>
      </c>
      <c r="AE174" s="1">
        <f t="shared" si="18"/>
        <v>-0.6576849692</v>
      </c>
      <c r="AF174" s="17" t="str">
        <f t="shared" si="19"/>
        <v>SUB-HORIZONTAL</v>
      </c>
      <c r="AG174" s="1">
        <f t="shared" si="20"/>
        <v>0.1635379567</v>
      </c>
      <c r="AH174" s="15" t="str">
        <f t="shared" si="21"/>
        <v>SUB-VERTICAL</v>
      </c>
      <c r="AJ174" s="1">
        <f t="shared" si="22"/>
        <v>0.1191664942</v>
      </c>
      <c r="AK174" s="15" t="str">
        <f t="shared" si="27"/>
        <v>SUB-VERTICAL</v>
      </c>
      <c r="AM174" s="1">
        <f t="shared" si="23"/>
        <v>0.04426377879</v>
      </c>
      <c r="AN174" s="16" t="str">
        <f t="shared" si="24"/>
        <v>MERGULHO</v>
      </c>
      <c r="AP174" s="1">
        <f t="shared" si="25"/>
        <v>-0.07824976938</v>
      </c>
      <c r="AQ174" s="17" t="str">
        <f t="shared" si="26"/>
        <v>SUB-HORIZONTAL</v>
      </c>
    </row>
    <row r="175" ht="15.75" customHeight="1">
      <c r="A175" s="1">
        <v>5587.9365</v>
      </c>
      <c r="B175" s="1">
        <v>1554.3149</v>
      </c>
      <c r="C175" s="1">
        <v>1823.1732</v>
      </c>
      <c r="D175" s="1">
        <v>1944.9601</v>
      </c>
      <c r="E175" s="1">
        <v>838.1503</v>
      </c>
      <c r="F175" s="1">
        <v>842.0186</v>
      </c>
      <c r="G175" s="1">
        <v>841.3475</v>
      </c>
      <c r="H175" s="1">
        <v>1730.4225</v>
      </c>
      <c r="J175" s="1">
        <f t="shared" si="1"/>
        <v>-0.7368424152</v>
      </c>
      <c r="K175" s="17" t="str">
        <f t="shared" si="2"/>
        <v>SUB-HORIZONTAL</v>
      </c>
      <c r="L175" s="1" t="str">
        <f t="shared" si="3"/>
        <v>2</v>
      </c>
      <c r="M175" s="1">
        <f t="shared" si="4"/>
        <v>-0.0007973310777</v>
      </c>
      <c r="N175" s="17" t="str">
        <f t="shared" si="5"/>
        <v>SUB-HORIZONTAL</v>
      </c>
      <c r="P175" s="1">
        <f t="shared" si="6"/>
        <v>-0.6226304278</v>
      </c>
      <c r="Q175" s="17" t="str">
        <f t="shared" si="7"/>
        <v>SUB-HORIZONTAL</v>
      </c>
      <c r="S175" s="1">
        <f t="shared" si="8"/>
        <v>-0.7359927515</v>
      </c>
      <c r="T175" s="17" t="str">
        <f t="shared" si="9"/>
        <v>SUB-HORIZONTAL</v>
      </c>
      <c r="V175" s="1">
        <f t="shared" si="10"/>
        <v>-0.6234655525</v>
      </c>
      <c r="W175" s="17" t="str">
        <f t="shared" si="11"/>
        <v>SUB-HORIZONTAL</v>
      </c>
      <c r="Y175" s="1">
        <f t="shared" si="12"/>
        <v>0.004604668319</v>
      </c>
      <c r="Z175" s="16" t="str">
        <f t="shared" si="13"/>
        <v>MERGULHO</v>
      </c>
      <c r="AA175" s="1">
        <f t="shared" si="14"/>
        <v>-0.7968405208</v>
      </c>
      <c r="AB175" s="17" t="str">
        <f t="shared" si="15"/>
        <v>SUB-HORIZONTAL</v>
      </c>
      <c r="AC175" s="1">
        <f t="shared" si="16"/>
        <v>-0.8668754328</v>
      </c>
      <c r="AD175" s="17" t="str">
        <f t="shared" si="17"/>
        <v>SUB-HORIZONTAL</v>
      </c>
      <c r="AE175" s="1">
        <f t="shared" si="18"/>
        <v>-0.6274547227</v>
      </c>
      <c r="AF175" s="17" t="str">
        <f t="shared" si="19"/>
        <v>SUB-HORIZONTAL</v>
      </c>
      <c r="AG175" s="1">
        <f t="shared" si="20"/>
        <v>0.2246764944</v>
      </c>
      <c r="AH175" s="15" t="str">
        <f t="shared" si="21"/>
        <v>SUB-VERTICAL</v>
      </c>
      <c r="AJ175" s="1">
        <f t="shared" si="22"/>
        <v>0.06467422953</v>
      </c>
      <c r="AK175" s="16" t="str">
        <f t="shared" si="27"/>
        <v>MERGULHO</v>
      </c>
      <c r="AM175" s="1">
        <f t="shared" si="23"/>
        <v>0.1597128939</v>
      </c>
      <c r="AN175" s="15" t="str">
        <f t="shared" si="24"/>
        <v>SUB-VERTICAL</v>
      </c>
      <c r="AP175" s="1">
        <f t="shared" si="25"/>
        <v>-0.1073822542</v>
      </c>
      <c r="AQ175" s="17" t="str">
        <f t="shared" si="26"/>
        <v>SUB-HORIZONTAL</v>
      </c>
    </row>
    <row r="176" ht="15.75" customHeight="1">
      <c r="A176" s="1">
        <v>5588.0127</v>
      </c>
      <c r="B176" s="1">
        <v>1385.5452</v>
      </c>
      <c r="C176" s="1">
        <v>1837.7977</v>
      </c>
      <c r="D176" s="1">
        <v>1935.1644</v>
      </c>
      <c r="E176" s="1">
        <v>823.8278</v>
      </c>
      <c r="F176" s="1">
        <v>827.5563</v>
      </c>
      <c r="G176" s="1">
        <v>837.6761</v>
      </c>
      <c r="H176" s="1">
        <v>1654.3621</v>
      </c>
      <c r="J176" s="1">
        <f t="shared" si="1"/>
        <v>-0.6937480292</v>
      </c>
      <c r="K176" s="17" t="str">
        <f t="shared" si="2"/>
        <v>SUB-HORIZONTAL</v>
      </c>
      <c r="L176" s="1" t="str">
        <f t="shared" si="3"/>
        <v>2</v>
      </c>
      <c r="M176" s="1">
        <f t="shared" si="4"/>
        <v>0.01215444388</v>
      </c>
      <c r="N176" s="16" t="str">
        <f t="shared" si="5"/>
        <v>MERGULHO</v>
      </c>
      <c r="P176" s="1">
        <f t="shared" si="6"/>
        <v>-0.521094436</v>
      </c>
      <c r="Q176" s="17" t="str">
        <f t="shared" si="7"/>
        <v>SUB-HORIZONTAL</v>
      </c>
      <c r="S176" s="1">
        <f t="shared" si="8"/>
        <v>-0.7066257409</v>
      </c>
      <c r="T176" s="17" t="str">
        <f t="shared" si="9"/>
        <v>SUB-HORIZONTAL</v>
      </c>
      <c r="V176" s="1">
        <f t="shared" si="10"/>
        <v>-0.5085438369</v>
      </c>
      <c r="W176" s="17" t="str">
        <f t="shared" si="11"/>
        <v>SUB-HORIZONTAL</v>
      </c>
      <c r="Y176" s="1">
        <f t="shared" si="12"/>
        <v>0.00451561754</v>
      </c>
      <c r="Z176" s="16" t="str">
        <f t="shared" si="13"/>
        <v>MERGULHO</v>
      </c>
      <c r="AA176" s="1">
        <f t="shared" si="14"/>
        <v>-0.824058398</v>
      </c>
      <c r="AB176" s="17" t="str">
        <f t="shared" si="15"/>
        <v>SUB-HORIZONTAL</v>
      </c>
      <c r="AC176" s="1">
        <f t="shared" si="16"/>
        <v>-0.8801738526</v>
      </c>
      <c r="AD176" s="17" t="str">
        <f t="shared" si="17"/>
        <v>SUB-HORIZONTAL</v>
      </c>
      <c r="AE176" s="1">
        <f t="shared" si="18"/>
        <v>-0.5257621362</v>
      </c>
      <c r="AF176" s="17" t="str">
        <f t="shared" si="19"/>
        <v>SUB-HORIZONTAL</v>
      </c>
      <c r="AG176" s="1">
        <f t="shared" si="20"/>
        <v>0.3356546079</v>
      </c>
      <c r="AH176" s="15" t="str">
        <f t="shared" si="21"/>
        <v>SUB-VERTICAL</v>
      </c>
      <c r="AJ176" s="1">
        <f t="shared" si="22"/>
        <v>0.05163006432</v>
      </c>
      <c r="AK176" s="16" t="str">
        <f t="shared" si="27"/>
        <v>MERGULHO</v>
      </c>
      <c r="AM176" s="1">
        <f t="shared" si="23"/>
        <v>0.2834143105</v>
      </c>
      <c r="AN176" s="15" t="str">
        <f t="shared" si="24"/>
        <v>SUB-VERTICAL</v>
      </c>
      <c r="AP176" s="1">
        <f t="shared" si="25"/>
        <v>-0.1775541932</v>
      </c>
      <c r="AQ176" s="17" t="str">
        <f t="shared" si="26"/>
        <v>SUB-HORIZONTAL</v>
      </c>
    </row>
    <row r="177" ht="15.75" customHeight="1">
      <c r="A177" s="1">
        <v>5588.0889</v>
      </c>
      <c r="B177" s="1">
        <v>1100.2334</v>
      </c>
      <c r="C177" s="1">
        <v>1820.6213</v>
      </c>
      <c r="D177" s="1">
        <v>1914.7079</v>
      </c>
      <c r="E177" s="1">
        <v>822.5892</v>
      </c>
      <c r="F177" s="1">
        <v>826.1661</v>
      </c>
      <c r="G177" s="1">
        <v>832.8532</v>
      </c>
      <c r="H177" s="1">
        <v>1613.0024</v>
      </c>
      <c r="J177" s="1">
        <f t="shared" si="1"/>
        <v>-0.6730943287</v>
      </c>
      <c r="K177" s="17" t="str">
        <f t="shared" si="2"/>
        <v>SUB-HORIZONTAL</v>
      </c>
      <c r="L177" s="1" t="str">
        <f t="shared" si="3"/>
        <v>2</v>
      </c>
      <c r="M177" s="1">
        <f t="shared" si="4"/>
        <v>0.00806157508</v>
      </c>
      <c r="N177" s="16" t="str">
        <f t="shared" si="5"/>
        <v>MERGULHO</v>
      </c>
      <c r="P177" s="1">
        <f t="shared" si="6"/>
        <v>-0.2874624506</v>
      </c>
      <c r="Q177" s="17" t="str">
        <f t="shared" si="7"/>
        <v>SUB-HORIZONTAL</v>
      </c>
      <c r="S177" s="1">
        <f t="shared" si="8"/>
        <v>-0.6816056714</v>
      </c>
      <c r="T177" s="17" t="str">
        <f t="shared" si="9"/>
        <v>SUB-HORIZONTAL</v>
      </c>
      <c r="V177" s="1">
        <f t="shared" si="10"/>
        <v>-0.2793203658</v>
      </c>
      <c r="W177" s="17" t="str">
        <f t="shared" si="11"/>
        <v>SUB-HORIZONTAL</v>
      </c>
      <c r="Y177" s="1">
        <f t="shared" si="12"/>
        <v>0.00433891969</v>
      </c>
      <c r="Z177" s="16" t="str">
        <f t="shared" si="13"/>
        <v>MERGULHO</v>
      </c>
      <c r="AA177" s="1">
        <f t="shared" si="14"/>
        <v>-0.815536116</v>
      </c>
      <c r="AB177" s="17" t="str">
        <f t="shared" si="15"/>
        <v>SUB-HORIZONTAL</v>
      </c>
      <c r="AC177" s="1">
        <f t="shared" si="16"/>
        <v>-0.8702160264</v>
      </c>
      <c r="AD177" s="17" t="str">
        <f t="shared" si="17"/>
        <v>SUB-HORIZONTAL</v>
      </c>
      <c r="AE177" s="1">
        <f t="shared" si="18"/>
        <v>-0.2918466358</v>
      </c>
      <c r="AF177" s="17" t="str">
        <f t="shared" si="19"/>
        <v>SUB-HORIZONTAL</v>
      </c>
      <c r="AG177" s="1">
        <f t="shared" si="20"/>
        <v>0.5611562635</v>
      </c>
      <c r="AH177" s="15" t="str">
        <f t="shared" si="21"/>
        <v>SUB-VERTICAL</v>
      </c>
      <c r="AJ177" s="1">
        <f t="shared" si="22"/>
        <v>0.05039259236</v>
      </c>
      <c r="AK177" s="16" t="str">
        <f t="shared" si="27"/>
        <v>MERGULHO</v>
      </c>
      <c r="AM177" s="1">
        <f t="shared" si="23"/>
        <v>0.5089957868</v>
      </c>
      <c r="AN177" s="15" t="str">
        <f t="shared" si="24"/>
        <v>SUB-VERTICAL</v>
      </c>
      <c r="AP177" s="1">
        <f t="shared" si="25"/>
        <v>-0.384912347</v>
      </c>
      <c r="AQ177" s="17" t="str">
        <f t="shared" si="26"/>
        <v>SUB-HORIZONTAL</v>
      </c>
    </row>
    <row r="178" ht="15.75" customHeight="1">
      <c r="A178" s="1">
        <v>5588.1651</v>
      </c>
      <c r="B178" s="1">
        <v>1170.964</v>
      </c>
      <c r="C178" s="1">
        <v>1812.3337</v>
      </c>
      <c r="D178" s="1">
        <v>1903.3777</v>
      </c>
      <c r="E178" s="1">
        <v>840.2912</v>
      </c>
      <c r="F178" s="1">
        <v>843.6352</v>
      </c>
      <c r="G178" s="1">
        <v>851.8561</v>
      </c>
      <c r="H178" s="1">
        <v>1682.7388</v>
      </c>
      <c r="J178" s="1">
        <f t="shared" si="1"/>
        <v>-0.6939820594</v>
      </c>
      <c r="K178" s="17" t="str">
        <f t="shared" si="2"/>
        <v>SUB-HORIZONTAL</v>
      </c>
      <c r="L178" s="1" t="str">
        <f t="shared" si="3"/>
        <v>2</v>
      </c>
      <c r="M178" s="1">
        <f t="shared" si="4"/>
        <v>0.009697480178</v>
      </c>
      <c r="N178" s="16" t="str">
        <f t="shared" si="5"/>
        <v>MERGULHO</v>
      </c>
      <c r="P178" s="1">
        <f t="shared" si="6"/>
        <v>-0.3293328865</v>
      </c>
      <c r="Q178" s="17" t="str">
        <f t="shared" si="7"/>
        <v>SUB-HORIZONTAL</v>
      </c>
      <c r="S178" s="1">
        <f t="shared" si="8"/>
        <v>-0.7042549108</v>
      </c>
      <c r="T178" s="17" t="str">
        <f t="shared" si="9"/>
        <v>SUB-HORIZONTAL</v>
      </c>
      <c r="V178" s="1">
        <f t="shared" si="10"/>
        <v>-0.3195086833</v>
      </c>
      <c r="W178" s="17" t="str">
        <f t="shared" si="11"/>
        <v>SUB-HORIZONTAL</v>
      </c>
      <c r="Y178" s="1">
        <f t="shared" si="12"/>
        <v>0.003971677852</v>
      </c>
      <c r="Z178" s="16" t="str">
        <f t="shared" si="13"/>
        <v>MERGULHO</v>
      </c>
      <c r="AA178" s="1">
        <f t="shared" si="14"/>
        <v>-0.7876826199</v>
      </c>
      <c r="AB178" s="17" t="str">
        <f t="shared" si="15"/>
        <v>SUB-HORIZONTAL</v>
      </c>
      <c r="AC178" s="1">
        <f t="shared" si="16"/>
        <v>-0.8406035254</v>
      </c>
      <c r="AD178" s="17" t="str">
        <f t="shared" si="17"/>
        <v>SUB-HORIZONTAL</v>
      </c>
      <c r="AE178" s="1">
        <f t="shared" si="18"/>
        <v>-0.3333586997</v>
      </c>
      <c r="AF178" s="17" t="str">
        <f t="shared" si="19"/>
        <v>SUB-HORIZONTAL</v>
      </c>
      <c r="AG178" s="1">
        <f t="shared" si="20"/>
        <v>0.4905939625</v>
      </c>
      <c r="AH178" s="15" t="str">
        <f t="shared" si="21"/>
        <v>SUB-VERTICAL</v>
      </c>
      <c r="AJ178" s="1">
        <f t="shared" si="22"/>
        <v>0.0490195995</v>
      </c>
      <c r="AK178" s="16" t="str">
        <f t="shared" si="27"/>
        <v>MERGULHO</v>
      </c>
      <c r="AM178" s="1">
        <f t="shared" si="23"/>
        <v>0.4402684697</v>
      </c>
      <c r="AN178" s="15" t="str">
        <f t="shared" si="24"/>
        <v>SUB-VERTICAL</v>
      </c>
      <c r="AP178" s="1">
        <f t="shared" si="25"/>
        <v>-0.3645849787</v>
      </c>
      <c r="AQ178" s="17" t="str">
        <f t="shared" si="26"/>
        <v>SUB-HORIZONTAL</v>
      </c>
    </row>
    <row r="179" ht="15.75" customHeight="1">
      <c r="A179" s="1">
        <v>5588.2413</v>
      </c>
      <c r="B179" s="1">
        <v>1388.2478</v>
      </c>
      <c r="C179" s="1">
        <v>1848.6676</v>
      </c>
      <c r="D179" s="1">
        <v>1881.2872</v>
      </c>
      <c r="E179" s="1">
        <v>883.4479</v>
      </c>
      <c r="F179" s="1">
        <v>886.4283</v>
      </c>
      <c r="G179" s="1">
        <v>896.4559</v>
      </c>
      <c r="H179" s="1">
        <v>1729.5303</v>
      </c>
      <c r="J179" s="1">
        <f t="shared" si="1"/>
        <v>-0.669044857</v>
      </c>
      <c r="K179" s="17" t="str">
        <f t="shared" si="2"/>
        <v>SUB-HORIZONTAL</v>
      </c>
      <c r="L179" s="1" t="str">
        <f t="shared" si="3"/>
        <v>2</v>
      </c>
      <c r="M179" s="1">
        <f t="shared" si="4"/>
        <v>0.01124891747</v>
      </c>
      <c r="N179" s="16" t="str">
        <f t="shared" si="5"/>
        <v>MERGULHO</v>
      </c>
      <c r="P179" s="1">
        <f t="shared" si="6"/>
        <v>-0.4523683689</v>
      </c>
      <c r="Q179" s="17" t="str">
        <f t="shared" si="7"/>
        <v>SUB-HORIZONTAL</v>
      </c>
      <c r="S179" s="1">
        <f t="shared" si="8"/>
        <v>-0.6809170762</v>
      </c>
      <c r="T179" s="17" t="str">
        <f t="shared" si="9"/>
        <v>SUB-HORIZONTAL</v>
      </c>
      <c r="V179" s="1">
        <f t="shared" si="10"/>
        <v>-0.4408424523</v>
      </c>
      <c r="W179" s="17" t="str">
        <f t="shared" si="11"/>
        <v>SUB-HORIZONTAL</v>
      </c>
      <c r="Y179" s="1">
        <f t="shared" si="12"/>
        <v>0.003367923955</v>
      </c>
      <c r="Z179" s="16" t="str">
        <f t="shared" si="13"/>
        <v>MERGULHO</v>
      </c>
      <c r="AA179" s="1">
        <f t="shared" si="14"/>
        <v>-0.7552770546</v>
      </c>
      <c r="AB179" s="17" t="str">
        <f t="shared" si="15"/>
        <v>SUB-HORIZONTAL</v>
      </c>
      <c r="AC179" s="1">
        <f t="shared" si="16"/>
        <v>-0.7740028913</v>
      </c>
      <c r="AD179" s="17" t="str">
        <f t="shared" si="17"/>
        <v>SUB-HORIZONTAL</v>
      </c>
      <c r="AE179" s="1">
        <f t="shared" si="18"/>
        <v>-0.45582201</v>
      </c>
      <c r="AF179" s="17" t="str">
        <f t="shared" si="19"/>
        <v>SUB-HORIZONTAL</v>
      </c>
      <c r="AG179" s="1">
        <f t="shared" si="20"/>
        <v>0.3050848058</v>
      </c>
      <c r="AH179" s="15" t="str">
        <f t="shared" si="21"/>
        <v>SUB-VERTICAL</v>
      </c>
      <c r="AJ179" s="1">
        <f t="shared" si="22"/>
        <v>0.01749128298</v>
      </c>
      <c r="AK179" s="16" t="str">
        <f t="shared" si="27"/>
        <v>MERGULHO</v>
      </c>
      <c r="AM179" s="1">
        <f t="shared" si="23"/>
        <v>0.2874028563</v>
      </c>
      <c r="AN179" s="15" t="str">
        <f t="shared" si="24"/>
        <v>SUB-VERTICAL</v>
      </c>
      <c r="AP179" s="1">
        <f t="shared" si="25"/>
        <v>-0.2202502627</v>
      </c>
      <c r="AQ179" s="17" t="str">
        <f t="shared" si="26"/>
        <v>SUB-HORIZONTAL</v>
      </c>
    </row>
    <row r="180" ht="15.75" customHeight="1">
      <c r="A180" s="1">
        <v>5588.3175</v>
      </c>
      <c r="B180" s="1">
        <v>1538.252</v>
      </c>
      <c r="C180" s="1">
        <v>1914.5547</v>
      </c>
      <c r="D180" s="1">
        <v>1915.2909</v>
      </c>
      <c r="E180" s="1">
        <v>950.3156</v>
      </c>
      <c r="F180" s="1">
        <v>952.7466</v>
      </c>
      <c r="G180" s="1">
        <v>957.8345</v>
      </c>
      <c r="H180" s="1">
        <v>1736.8762</v>
      </c>
      <c r="J180" s="1">
        <f t="shared" si="1"/>
        <v>-0.6039917895</v>
      </c>
      <c r="K180" s="17" t="str">
        <f t="shared" si="2"/>
        <v>SUB-HORIZONTAL</v>
      </c>
      <c r="L180" s="1" t="str">
        <f t="shared" si="3"/>
        <v>2</v>
      </c>
      <c r="M180" s="1">
        <f t="shared" si="4"/>
        <v>0.00532604247</v>
      </c>
      <c r="N180" s="16" t="str">
        <f t="shared" si="5"/>
        <v>MERGULHO</v>
      </c>
      <c r="P180" s="1">
        <f t="shared" si="6"/>
        <v>-0.4836469539</v>
      </c>
      <c r="Q180" s="17" t="str">
        <f t="shared" si="7"/>
        <v>SUB-HORIZONTAL</v>
      </c>
      <c r="S180" s="1">
        <f t="shared" si="8"/>
        <v>-0.6095575466</v>
      </c>
      <c r="T180" s="17" t="str">
        <f t="shared" si="9"/>
        <v>SUB-HORIZONTAL</v>
      </c>
      <c r="V180" s="1">
        <f t="shared" si="10"/>
        <v>-0.4781691091</v>
      </c>
      <c r="W180" s="17" t="str">
        <f t="shared" si="11"/>
        <v>SUB-HORIZONTAL</v>
      </c>
      <c r="Y180" s="1">
        <f t="shared" si="12"/>
        <v>0.002554831874</v>
      </c>
      <c r="Z180" s="16" t="str">
        <f t="shared" si="13"/>
        <v>MERGULHO</v>
      </c>
      <c r="AA180" s="1">
        <f t="shared" si="14"/>
        <v>-0.7148532886</v>
      </c>
      <c r="AB180" s="17" t="str">
        <f t="shared" si="15"/>
        <v>SUB-HORIZONTAL</v>
      </c>
      <c r="AC180" s="1">
        <f t="shared" si="16"/>
        <v>-0.7152615758</v>
      </c>
      <c r="AD180" s="17" t="str">
        <f t="shared" si="17"/>
        <v>SUB-HORIZONTAL</v>
      </c>
      <c r="AE180" s="1">
        <f t="shared" si="18"/>
        <v>-0.4862758205</v>
      </c>
      <c r="AF180" s="17" t="str">
        <f t="shared" si="19"/>
        <v>SUB-HORIZONTAL</v>
      </c>
      <c r="AG180" s="1">
        <f t="shared" si="20"/>
        <v>0.2196620553</v>
      </c>
      <c r="AH180" s="15" t="str">
        <f t="shared" si="21"/>
        <v>SUB-VERTICAL</v>
      </c>
      <c r="AJ180" s="1">
        <f t="shared" si="22"/>
        <v>0.000384454148</v>
      </c>
      <c r="AK180" s="16" t="str">
        <f t="shared" si="27"/>
        <v>MERGULHO</v>
      </c>
      <c r="AM180" s="1">
        <f t="shared" si="23"/>
        <v>0.2192752934</v>
      </c>
      <c r="AN180" s="15" t="str">
        <f t="shared" si="24"/>
        <v>SUB-VERTICAL</v>
      </c>
      <c r="AP180" s="1">
        <f t="shared" si="25"/>
        <v>-0.1215161454</v>
      </c>
      <c r="AQ180" s="17" t="str">
        <f t="shared" si="26"/>
        <v>SUB-HORIZONTAL</v>
      </c>
    </row>
    <row r="181" ht="15.75" customHeight="1">
      <c r="A181" s="1">
        <v>5588.3937</v>
      </c>
      <c r="B181" s="1">
        <v>1649.8588</v>
      </c>
      <c r="C181" s="1">
        <v>1867.9456</v>
      </c>
      <c r="D181" s="1">
        <v>1944.7625</v>
      </c>
      <c r="E181" s="1">
        <v>1034.9247</v>
      </c>
      <c r="F181" s="1">
        <v>1036.7501</v>
      </c>
      <c r="G181" s="1">
        <v>1024.7909</v>
      </c>
      <c r="H181" s="1">
        <v>1774.3281</v>
      </c>
      <c r="J181" s="1">
        <f t="shared" si="1"/>
        <v>-0.5558512628</v>
      </c>
      <c r="K181" s="17" t="str">
        <f t="shared" si="2"/>
        <v>SUB-HORIZONTAL</v>
      </c>
      <c r="L181" s="1" t="str">
        <f t="shared" si="3"/>
        <v>2</v>
      </c>
      <c r="M181" s="1">
        <f t="shared" si="4"/>
        <v>-0.0116023899</v>
      </c>
      <c r="N181" s="17" t="str">
        <f t="shared" si="5"/>
        <v>SUB-HORIZONTAL</v>
      </c>
      <c r="P181" s="1">
        <f t="shared" si="6"/>
        <v>-0.4687886055</v>
      </c>
      <c r="Q181" s="17" t="str">
        <f t="shared" si="7"/>
        <v>SUB-HORIZONTAL</v>
      </c>
      <c r="S181" s="1">
        <f t="shared" si="8"/>
        <v>-0.5438184606</v>
      </c>
      <c r="T181" s="17" t="str">
        <f t="shared" si="9"/>
        <v>SUB-HORIZONTAL</v>
      </c>
      <c r="V181" s="1">
        <f t="shared" si="10"/>
        <v>-0.4807133438</v>
      </c>
      <c r="W181" s="17" t="str">
        <f t="shared" si="11"/>
        <v>SUB-HORIZONTAL</v>
      </c>
      <c r="Y181" s="1">
        <f t="shared" si="12"/>
        <v>0.00176224638</v>
      </c>
      <c r="Z181" s="16" t="str">
        <f t="shared" si="13"/>
        <v>MERGULHO</v>
      </c>
      <c r="AA181" s="1">
        <f t="shared" si="14"/>
        <v>-0.5991277144</v>
      </c>
      <c r="AB181" s="17" t="str">
        <f t="shared" si="15"/>
        <v>SUB-HORIZONTAL</v>
      </c>
      <c r="AC181" s="1">
        <f t="shared" si="16"/>
        <v>-0.6413222597</v>
      </c>
      <c r="AD181" s="17" t="str">
        <f t="shared" si="17"/>
        <v>SUB-HORIZONTAL</v>
      </c>
      <c r="AE181" s="1">
        <f t="shared" si="18"/>
        <v>-0.4705987961</v>
      </c>
      <c r="AF181" s="17" t="str">
        <f t="shared" si="19"/>
        <v>SUB-HORIZONTAL</v>
      </c>
      <c r="AG181" s="1">
        <f t="shared" si="20"/>
        <v>0.1646355227</v>
      </c>
      <c r="AH181" s="15" t="str">
        <f t="shared" si="21"/>
        <v>SUB-VERTICAL</v>
      </c>
      <c r="AJ181" s="1">
        <f t="shared" si="22"/>
        <v>0.04030337162</v>
      </c>
      <c r="AK181" s="16" t="str">
        <f t="shared" si="27"/>
        <v>MERGULHO</v>
      </c>
      <c r="AM181" s="1">
        <f t="shared" si="23"/>
        <v>0.1242292546</v>
      </c>
      <c r="AN181" s="15" t="str">
        <f t="shared" si="24"/>
        <v>SUB-VERTICAL</v>
      </c>
      <c r="AP181" s="1">
        <f t="shared" si="25"/>
        <v>-0.07274813987</v>
      </c>
      <c r="AQ181" s="17" t="str">
        <f t="shared" si="26"/>
        <v>SUB-HORIZONTAL</v>
      </c>
    </row>
    <row r="182" ht="15.75" customHeight="1">
      <c r="A182" s="1">
        <v>5588.4699</v>
      </c>
      <c r="B182" s="1">
        <v>1738.2572</v>
      </c>
      <c r="C182" s="1">
        <v>1816.1971</v>
      </c>
      <c r="D182" s="1">
        <v>1910.0901</v>
      </c>
      <c r="E182" s="1">
        <v>1100.0486</v>
      </c>
      <c r="F182" s="1">
        <v>1100.9568</v>
      </c>
      <c r="G182" s="1">
        <v>1083.0657</v>
      </c>
      <c r="H182" s="1">
        <v>1821.1558</v>
      </c>
      <c r="J182" s="1">
        <f t="shared" si="1"/>
        <v>-0.5255432088</v>
      </c>
      <c r="K182" s="17" t="str">
        <f t="shared" si="2"/>
        <v>SUB-HORIZONTAL</v>
      </c>
      <c r="L182" s="1" t="str">
        <f t="shared" si="3"/>
        <v>2</v>
      </c>
      <c r="M182" s="1">
        <f t="shared" si="4"/>
        <v>-0.01638417217</v>
      </c>
      <c r="N182" s="17" t="str">
        <f t="shared" si="5"/>
        <v>SUB-HORIZONTAL</v>
      </c>
      <c r="P182" s="1">
        <f t="shared" si="6"/>
        <v>-0.4606828379</v>
      </c>
      <c r="Q182" s="17" t="str">
        <f t="shared" si="7"/>
        <v>SUB-HORIZONTAL</v>
      </c>
      <c r="S182" s="1">
        <f t="shared" si="8"/>
        <v>-0.5086204576</v>
      </c>
      <c r="T182" s="17" t="str">
        <f t="shared" si="9"/>
        <v>SUB-HORIZONTAL</v>
      </c>
      <c r="V182" s="1">
        <f t="shared" si="10"/>
        <v>-0.4775114997</v>
      </c>
      <c r="W182" s="17" t="str">
        <f t="shared" si="11"/>
        <v>SUB-HORIZONTAL</v>
      </c>
      <c r="Y182" s="1">
        <f t="shared" si="12"/>
        <v>0.0008252592904</v>
      </c>
      <c r="Z182" s="16" t="str">
        <f t="shared" si="13"/>
        <v>MERGULHO</v>
      </c>
      <c r="AA182" s="1">
        <f t="shared" si="14"/>
        <v>-0.506658883</v>
      </c>
      <c r="AB182" s="17" t="str">
        <f t="shared" si="15"/>
        <v>SUB-HORIZONTAL</v>
      </c>
      <c r="AC182" s="1">
        <f t="shared" si="16"/>
        <v>-0.5588231719</v>
      </c>
      <c r="AD182" s="17" t="str">
        <f t="shared" si="17"/>
        <v>SUB-HORIZONTAL</v>
      </c>
      <c r="AE182" s="1">
        <f t="shared" si="18"/>
        <v>-0.4615297464</v>
      </c>
      <c r="AF182" s="17" t="str">
        <f t="shared" si="19"/>
        <v>SUB-HORIZONTAL</v>
      </c>
      <c r="AG182" s="1">
        <f t="shared" si="20"/>
        <v>0.09430231938</v>
      </c>
      <c r="AH182" s="16" t="str">
        <f t="shared" si="21"/>
        <v>MERGULHO</v>
      </c>
      <c r="AJ182" s="1">
        <f t="shared" si="22"/>
        <v>0.05041094047</v>
      </c>
      <c r="AK182" s="16" t="str">
        <f t="shared" si="27"/>
        <v>MERGULHO</v>
      </c>
      <c r="AM182" s="1">
        <f t="shared" si="23"/>
        <v>0.04386532353</v>
      </c>
      <c r="AN182" s="16" t="str">
        <f t="shared" si="24"/>
        <v>MERGULHO</v>
      </c>
      <c r="AP182" s="1">
        <f t="shared" si="25"/>
        <v>-0.04659256579</v>
      </c>
      <c r="AQ182" s="17" t="str">
        <f t="shared" si="26"/>
        <v>SUB-HORIZONTAL</v>
      </c>
    </row>
    <row r="183" ht="15.75" customHeight="1">
      <c r="A183" s="1">
        <v>5588.5461</v>
      </c>
      <c r="B183" s="1">
        <v>1790.1099</v>
      </c>
      <c r="C183" s="1">
        <v>1783.6141</v>
      </c>
      <c r="D183" s="1">
        <v>1894.2404</v>
      </c>
      <c r="E183" s="1">
        <v>1252.7794</v>
      </c>
      <c r="F183" s="1">
        <v>1257.7814</v>
      </c>
      <c r="G183" s="1">
        <v>1240.7352</v>
      </c>
      <c r="H183" s="1">
        <v>1844.5984</v>
      </c>
      <c r="J183" s="1">
        <f t="shared" si="1"/>
        <v>-0.3991609969</v>
      </c>
      <c r="K183" s="17" t="str">
        <f t="shared" si="2"/>
        <v>SUB-HORIZONTAL</v>
      </c>
      <c r="L183" s="1" t="str">
        <f t="shared" si="3"/>
        <v>2</v>
      </c>
      <c r="M183" s="1">
        <f t="shared" si="4"/>
        <v>-0.01364537401</v>
      </c>
      <c r="N183" s="17" t="str">
        <f t="shared" si="5"/>
        <v>SUB-HORIZONTAL</v>
      </c>
      <c r="P183" s="1">
        <f t="shared" si="6"/>
        <v>-0.3547621571</v>
      </c>
      <c r="Q183" s="17" t="str">
        <f t="shared" si="7"/>
        <v>SUB-HORIZONTAL</v>
      </c>
      <c r="S183" s="1">
        <f t="shared" si="8"/>
        <v>-0.3852558029</v>
      </c>
      <c r="T183" s="17" t="str">
        <f t="shared" si="9"/>
        <v>SUB-HORIZONTAL</v>
      </c>
      <c r="V183" s="1">
        <f t="shared" si="10"/>
        <v>-0.3686287948</v>
      </c>
      <c r="W183" s="17" t="str">
        <f t="shared" si="11"/>
        <v>SUB-HORIZONTAL</v>
      </c>
      <c r="Y183" s="1">
        <f t="shared" si="12"/>
        <v>0.003984774978</v>
      </c>
      <c r="Z183" s="16" t="str">
        <f t="shared" si="13"/>
        <v>MERGULHO</v>
      </c>
      <c r="AA183" s="1">
        <f t="shared" si="14"/>
        <v>-0.3551170745</v>
      </c>
      <c r="AB183" s="17" t="str">
        <f t="shared" si="15"/>
        <v>SUB-HORIZONTAL</v>
      </c>
      <c r="AC183" s="1">
        <f t="shared" si="16"/>
        <v>-0.4164044938</v>
      </c>
      <c r="AD183" s="17" t="str">
        <f t="shared" si="17"/>
        <v>SUB-HORIZONTAL</v>
      </c>
      <c r="AE183" s="1">
        <f t="shared" si="18"/>
        <v>-0.3588098393</v>
      </c>
      <c r="AF183" s="17" t="str">
        <f t="shared" si="19"/>
        <v>SUB-HORIZONTAL</v>
      </c>
      <c r="AG183" s="1">
        <f t="shared" si="20"/>
        <v>0.05654843095</v>
      </c>
      <c r="AH183" s="16" t="str">
        <f t="shared" si="21"/>
        <v>MERGULHO</v>
      </c>
      <c r="AJ183" s="1">
        <f t="shared" si="22"/>
        <v>0.06018529469</v>
      </c>
      <c r="AK183" s="16" t="str">
        <f t="shared" si="27"/>
        <v>MERGULHO</v>
      </c>
      <c r="AM183" s="1">
        <f t="shared" si="23"/>
        <v>-0.003635317518</v>
      </c>
      <c r="AN183" s="17" t="str">
        <f t="shared" si="24"/>
        <v>SUB-HORIZONTAL</v>
      </c>
      <c r="AP183" s="1">
        <f t="shared" si="25"/>
        <v>-0.02998569308</v>
      </c>
      <c r="AQ183" s="17" t="str">
        <f t="shared" si="26"/>
        <v>SUB-HORIZONTAL</v>
      </c>
    </row>
    <row r="184" ht="15.75" customHeight="1">
      <c r="A184" s="1">
        <v>5588.6223</v>
      </c>
      <c r="B184" s="1">
        <v>1796.6594</v>
      </c>
      <c r="C184" s="1">
        <v>1756.1381</v>
      </c>
      <c r="D184" s="1">
        <v>1887.4426</v>
      </c>
      <c r="E184" s="1">
        <v>1333.7183</v>
      </c>
      <c r="F184" s="1">
        <v>1336.5428</v>
      </c>
      <c r="G184" s="1">
        <v>1320.5688</v>
      </c>
      <c r="H184" s="1">
        <v>1865.1626</v>
      </c>
      <c r="J184" s="1">
        <f t="shared" si="1"/>
        <v>-0.3470034777</v>
      </c>
      <c r="K184" s="17" t="str">
        <f t="shared" si="2"/>
        <v>SUB-HORIZONTAL</v>
      </c>
      <c r="L184" s="1" t="str">
        <f t="shared" si="3"/>
        <v>2</v>
      </c>
      <c r="M184" s="1">
        <f t="shared" si="4"/>
        <v>-0.01202379958</v>
      </c>
      <c r="N184" s="17" t="str">
        <f t="shared" si="5"/>
        <v>SUB-HORIZONTAL</v>
      </c>
      <c r="P184" s="1">
        <f t="shared" si="6"/>
        <v>-0.2969228289</v>
      </c>
      <c r="Q184" s="17" t="str">
        <f t="shared" si="7"/>
        <v>SUB-HORIZONTAL</v>
      </c>
      <c r="S184" s="1">
        <f t="shared" si="8"/>
        <v>-0.3348063154</v>
      </c>
      <c r="T184" s="17" t="str">
        <f t="shared" si="9"/>
        <v>SUB-HORIZONTAL</v>
      </c>
      <c r="V184" s="1">
        <f t="shared" si="10"/>
        <v>-0.3090837791</v>
      </c>
      <c r="W184" s="17" t="str">
        <f t="shared" si="11"/>
        <v>SUB-HORIZONTAL</v>
      </c>
      <c r="Y184" s="1">
        <f t="shared" si="12"/>
        <v>0.002115524643</v>
      </c>
      <c r="Z184" s="16" t="str">
        <f t="shared" si="13"/>
        <v>MERGULHO</v>
      </c>
      <c r="AA184" s="1">
        <f t="shared" si="14"/>
        <v>-0.2760151236</v>
      </c>
      <c r="AB184" s="17" t="str">
        <f t="shared" si="15"/>
        <v>SUB-HORIZONTAL</v>
      </c>
      <c r="AC184" s="1">
        <f t="shared" si="16"/>
        <v>-0.3489993766</v>
      </c>
      <c r="AD184" s="17" t="str">
        <f t="shared" si="17"/>
        <v>SUB-HORIZONTAL</v>
      </c>
      <c r="AE184" s="1">
        <f t="shared" si="18"/>
        <v>-0.2990617065</v>
      </c>
      <c r="AF184" s="17" t="str">
        <f t="shared" si="19"/>
        <v>SUB-HORIZONTAL</v>
      </c>
      <c r="AG184" s="1">
        <f t="shared" si="20"/>
        <v>0.04929873025</v>
      </c>
      <c r="AH184" s="16" t="str">
        <f t="shared" si="21"/>
        <v>MERGULHO</v>
      </c>
      <c r="AJ184" s="1">
        <f t="shared" si="22"/>
        <v>0.07212127589</v>
      </c>
      <c r="AK184" s="16" t="str">
        <f t="shared" si="27"/>
        <v>MERGULHO</v>
      </c>
      <c r="AM184" s="1">
        <f t="shared" si="23"/>
        <v>-0.02281240958</v>
      </c>
      <c r="AN184" s="17" t="str">
        <f t="shared" si="24"/>
        <v>SUB-HORIZONTAL</v>
      </c>
      <c r="AP184" s="1">
        <f t="shared" si="25"/>
        <v>-0.03742136569</v>
      </c>
      <c r="AQ184" s="17" t="str">
        <f t="shared" si="26"/>
        <v>SUB-HORIZONTAL</v>
      </c>
    </row>
    <row r="185" ht="15.75" customHeight="1">
      <c r="A185" s="1">
        <v>5588.6985</v>
      </c>
      <c r="B185" s="1">
        <v>1757.2579</v>
      </c>
      <c r="C185" s="1">
        <v>1718.7312</v>
      </c>
      <c r="D185" s="1">
        <v>1920.8649</v>
      </c>
      <c r="E185" s="1">
        <v>1287.6243</v>
      </c>
      <c r="F185" s="1">
        <v>1288.6279</v>
      </c>
      <c r="G185" s="1">
        <v>1254.7964</v>
      </c>
      <c r="H185" s="1">
        <v>1824.2194</v>
      </c>
      <c r="J185" s="1">
        <f t="shared" si="1"/>
        <v>-0.3763655274</v>
      </c>
      <c r="K185" s="17" t="str">
        <f t="shared" si="2"/>
        <v>SUB-HORIZONTAL</v>
      </c>
      <c r="L185" s="1" t="str">
        <f t="shared" si="3"/>
        <v>2</v>
      </c>
      <c r="M185" s="1">
        <f t="shared" si="4"/>
        <v>-0.02660546518</v>
      </c>
      <c r="N185" s="17" t="str">
        <f t="shared" si="5"/>
        <v>SUB-HORIZONTAL</v>
      </c>
      <c r="P185" s="1">
        <f t="shared" si="6"/>
        <v>-0.311421484</v>
      </c>
      <c r="Q185" s="17" t="str">
        <f t="shared" si="7"/>
        <v>SUB-HORIZONTAL</v>
      </c>
      <c r="S185" s="1">
        <f t="shared" si="8"/>
        <v>-0.3493263741</v>
      </c>
      <c r="T185" s="17" t="str">
        <f t="shared" si="9"/>
        <v>SUB-HORIZONTAL</v>
      </c>
      <c r="V185" s="1">
        <f t="shared" si="10"/>
        <v>-0.3383751071</v>
      </c>
      <c r="W185" s="17" t="str">
        <f t="shared" si="11"/>
        <v>SUB-HORIZONTAL</v>
      </c>
      <c r="Y185" s="1">
        <f t="shared" si="12"/>
        <v>0.0007791163273</v>
      </c>
      <c r="Z185" s="16" t="str">
        <f t="shared" si="13"/>
        <v>MERGULHO</v>
      </c>
      <c r="AA185" s="1">
        <f t="shared" si="14"/>
        <v>-0.2897920129</v>
      </c>
      <c r="AB185" s="17" t="str">
        <f t="shared" si="15"/>
        <v>SUB-HORIZONTAL</v>
      </c>
      <c r="AC185" s="1">
        <f t="shared" si="16"/>
        <v>-0.4026481975</v>
      </c>
      <c r="AD185" s="17" t="str">
        <f t="shared" si="17"/>
        <v>SUB-HORIZONTAL</v>
      </c>
      <c r="AE185" s="1">
        <f t="shared" si="18"/>
        <v>-0.3122100126</v>
      </c>
      <c r="AF185" s="17" t="str">
        <f t="shared" si="19"/>
        <v>SUB-HORIZONTAL</v>
      </c>
      <c r="AG185" s="1">
        <f t="shared" si="20"/>
        <v>0.08905036802</v>
      </c>
      <c r="AH185" s="16" t="str">
        <f t="shared" si="21"/>
        <v>MERGULHO</v>
      </c>
      <c r="AJ185" s="1">
        <f t="shared" si="22"/>
        <v>0.1112464945</v>
      </c>
      <c r="AK185" s="15" t="str">
        <f t="shared" si="27"/>
        <v>SUB-VERTICAL</v>
      </c>
      <c r="AM185" s="1">
        <f t="shared" si="23"/>
        <v>-0.02216869246</v>
      </c>
      <c r="AN185" s="17" t="str">
        <f t="shared" si="24"/>
        <v>SUB-HORIZONTAL</v>
      </c>
      <c r="AP185" s="1">
        <f t="shared" si="25"/>
        <v>-0.03739976613</v>
      </c>
      <c r="AQ185" s="17" t="str">
        <f t="shared" si="26"/>
        <v>SUB-HORIZONTAL</v>
      </c>
    </row>
    <row r="186" ht="15.75" customHeight="1">
      <c r="A186" s="1">
        <v>5588.7747</v>
      </c>
      <c r="B186" s="1">
        <v>1679.339</v>
      </c>
      <c r="C186" s="1">
        <v>1706.8102</v>
      </c>
      <c r="D186" s="1">
        <v>1945.7068</v>
      </c>
      <c r="E186" s="1">
        <v>1174.6129</v>
      </c>
      <c r="F186" s="1">
        <v>1176.3915</v>
      </c>
      <c r="G186" s="1">
        <v>1147.3105</v>
      </c>
      <c r="H186" s="1">
        <v>1824.666</v>
      </c>
      <c r="J186" s="1">
        <f t="shared" si="1"/>
        <v>-0.4681494178</v>
      </c>
      <c r="K186" s="17" t="str">
        <f t="shared" si="2"/>
        <v>SUB-HORIZONTAL</v>
      </c>
      <c r="L186" s="1" t="str">
        <f t="shared" si="3"/>
        <v>2</v>
      </c>
      <c r="M186" s="1">
        <f t="shared" si="4"/>
        <v>-0.02503184802</v>
      </c>
      <c r="N186" s="17" t="str">
        <f t="shared" si="5"/>
        <v>SUB-HORIZONTAL</v>
      </c>
      <c r="P186" s="1">
        <f t="shared" si="6"/>
        <v>-0.3578306422</v>
      </c>
      <c r="Q186" s="17" t="str">
        <f t="shared" si="7"/>
        <v>SUB-HORIZONTAL</v>
      </c>
      <c r="S186" s="1">
        <f t="shared" si="8"/>
        <v>-0.4424776206</v>
      </c>
      <c r="T186" s="17" t="str">
        <f t="shared" si="9"/>
        <v>SUB-HORIZONTAL</v>
      </c>
      <c r="V186" s="1">
        <f t="shared" si="10"/>
        <v>-0.3832880034</v>
      </c>
      <c r="W186" s="17" t="str">
        <f t="shared" si="11"/>
        <v>SUB-HORIZONTAL</v>
      </c>
      <c r="Y186" s="1">
        <f t="shared" si="12"/>
        <v>0.001513055874</v>
      </c>
      <c r="Z186" s="16" t="str">
        <f t="shared" si="13"/>
        <v>MERGULHO</v>
      </c>
      <c r="AA186" s="1">
        <f t="shared" si="14"/>
        <v>-0.3758656771</v>
      </c>
      <c r="AB186" s="17" t="str">
        <f t="shared" si="15"/>
        <v>SUB-HORIZONTAL</v>
      </c>
      <c r="AC186" s="1">
        <f t="shared" si="16"/>
        <v>-0.5100599055</v>
      </c>
      <c r="AD186" s="17" t="str">
        <f t="shared" si="17"/>
        <v>SUB-HORIZONTAL</v>
      </c>
      <c r="AE186" s="1">
        <f t="shared" si="18"/>
        <v>-0.3593678267</v>
      </c>
      <c r="AF186" s="17" t="str">
        <f t="shared" si="19"/>
        <v>SUB-HORIZONTAL</v>
      </c>
      <c r="AG186" s="1">
        <f t="shared" si="20"/>
        <v>0.1473580407</v>
      </c>
      <c r="AH186" s="15" t="str">
        <f t="shared" si="21"/>
        <v>SUB-VERTICAL</v>
      </c>
      <c r="AJ186" s="1">
        <f t="shared" si="22"/>
        <v>0.1310927445</v>
      </c>
      <c r="AK186" s="15" t="str">
        <f t="shared" si="27"/>
        <v>SUB-VERTICAL</v>
      </c>
      <c r="AM186" s="1">
        <f t="shared" si="23"/>
        <v>0.0162261628</v>
      </c>
      <c r="AN186" s="16" t="str">
        <f t="shared" si="24"/>
        <v>MERGULHO</v>
      </c>
      <c r="AP186" s="1">
        <f t="shared" si="25"/>
        <v>-0.08302051664</v>
      </c>
      <c r="AQ186" s="17" t="str">
        <f t="shared" si="26"/>
        <v>SUB-HORIZONTAL</v>
      </c>
    </row>
    <row r="187" ht="15.75" customHeight="1">
      <c r="A187" s="1">
        <v>5588.8509</v>
      </c>
      <c r="B187" s="1">
        <v>1580.7705</v>
      </c>
      <c r="C187" s="1">
        <v>1709.6061</v>
      </c>
      <c r="D187" s="1">
        <v>1949.9985</v>
      </c>
      <c r="E187" s="1">
        <v>1039.6697</v>
      </c>
      <c r="F187" s="1">
        <v>1042.1211</v>
      </c>
      <c r="G187" s="1">
        <v>1020.6888</v>
      </c>
      <c r="H187" s="1">
        <v>1843.2258</v>
      </c>
      <c r="J187" s="1">
        <f t="shared" si="1"/>
        <v>-0.5996799074</v>
      </c>
      <c r="K187" s="17" t="str">
        <f t="shared" si="2"/>
        <v>SUB-HORIZONTAL</v>
      </c>
      <c r="L187" s="1" t="str">
        <f t="shared" si="3"/>
        <v>2</v>
      </c>
      <c r="M187" s="1">
        <f t="shared" si="4"/>
        <v>-0.02078083578</v>
      </c>
      <c r="N187" s="17" t="str">
        <f t="shared" si="5"/>
        <v>SUB-HORIZONTAL</v>
      </c>
      <c r="P187" s="1">
        <f t="shared" si="6"/>
        <v>-0.4196745897</v>
      </c>
      <c r="Q187" s="17" t="str">
        <f t="shared" si="7"/>
        <v>SUB-HORIZONTAL</v>
      </c>
      <c r="S187" s="1">
        <f t="shared" si="8"/>
        <v>-0.5780174035</v>
      </c>
      <c r="T187" s="17" t="str">
        <f t="shared" si="9"/>
        <v>SUB-HORIZONTAL</v>
      </c>
      <c r="V187" s="1">
        <f t="shared" si="10"/>
        <v>-0.4409306584</v>
      </c>
      <c r="W187" s="17" t="str">
        <f t="shared" si="11"/>
        <v>SUB-HORIZONTAL</v>
      </c>
      <c r="Y187" s="1">
        <f t="shared" si="12"/>
        <v>0.002355089377</v>
      </c>
      <c r="Z187" s="16" t="str">
        <f t="shared" si="13"/>
        <v>MERGULHO</v>
      </c>
      <c r="AA187" s="1">
        <f t="shared" si="14"/>
        <v>-0.5025020667</v>
      </c>
      <c r="AB187" s="17" t="str">
        <f t="shared" si="15"/>
        <v>SUB-HORIZONTAL</v>
      </c>
      <c r="AC187" s="1">
        <f t="shared" si="16"/>
        <v>-0.6393423168</v>
      </c>
      <c r="AD187" s="17" t="str">
        <f t="shared" si="17"/>
        <v>SUB-HORIZONTAL</v>
      </c>
      <c r="AE187" s="1">
        <f t="shared" si="18"/>
        <v>-0.4220812608</v>
      </c>
      <c r="AF187" s="17" t="str">
        <f t="shared" si="19"/>
        <v>SUB-HORIZONTAL</v>
      </c>
      <c r="AG187" s="1">
        <f t="shared" si="20"/>
        <v>0.2103018426</v>
      </c>
      <c r="AH187" s="15" t="str">
        <f t="shared" si="21"/>
        <v>SUB-VERTICAL</v>
      </c>
      <c r="AJ187" s="1">
        <f t="shared" si="22"/>
        <v>0.1316605198</v>
      </c>
      <c r="AK187" s="15" t="str">
        <f t="shared" si="27"/>
        <v>SUB-VERTICAL</v>
      </c>
      <c r="AM187" s="1">
        <f t="shared" si="23"/>
        <v>0.07837064908</v>
      </c>
      <c r="AN187" s="16" t="str">
        <f t="shared" si="24"/>
        <v>MERGULHO</v>
      </c>
      <c r="AP187" s="1">
        <f t="shared" si="25"/>
        <v>-0.1537558561</v>
      </c>
      <c r="AQ187" s="17" t="str">
        <f t="shared" si="26"/>
        <v>SUB-HORIZONTAL</v>
      </c>
    </row>
    <row r="188" ht="15.75" customHeight="1">
      <c r="A188" s="1">
        <v>5588.9271</v>
      </c>
      <c r="B188" s="1">
        <v>1423.8577</v>
      </c>
      <c r="C188" s="1">
        <v>1718.5227</v>
      </c>
      <c r="D188" s="1">
        <v>1950.0</v>
      </c>
      <c r="E188" s="1">
        <v>905.8303</v>
      </c>
      <c r="F188" s="1">
        <v>908.3755</v>
      </c>
      <c r="G188" s="1">
        <v>887.6653</v>
      </c>
      <c r="H188" s="1">
        <v>1834.0457</v>
      </c>
      <c r="J188" s="1">
        <f t="shared" si="1"/>
        <v>-0.7417132532</v>
      </c>
      <c r="K188" s="17" t="str">
        <f t="shared" si="2"/>
        <v>SUB-HORIZONTAL</v>
      </c>
      <c r="L188" s="1" t="str">
        <f t="shared" si="3"/>
        <v>2</v>
      </c>
      <c r="M188" s="1">
        <f t="shared" si="4"/>
        <v>-0.02306359299</v>
      </c>
      <c r="N188" s="17" t="str">
        <f t="shared" si="5"/>
        <v>SUB-HORIZONTAL</v>
      </c>
      <c r="P188" s="1">
        <f t="shared" si="6"/>
        <v>-0.4532602909</v>
      </c>
      <c r="Q188" s="17" t="str">
        <f t="shared" si="7"/>
        <v>SUB-HORIZONTAL</v>
      </c>
      <c r="S188" s="1">
        <f t="shared" si="8"/>
        <v>-0.7171640318</v>
      </c>
      <c r="T188" s="17" t="str">
        <f t="shared" si="9"/>
        <v>SUB-HORIZONTAL</v>
      </c>
      <c r="V188" s="1">
        <f t="shared" si="10"/>
        <v>-0.4769388919</v>
      </c>
      <c r="W188" s="17" t="str">
        <f t="shared" si="11"/>
        <v>SUB-HORIZONTAL</v>
      </c>
      <c r="Y188" s="1">
        <f t="shared" si="12"/>
        <v>0.002805858635</v>
      </c>
      <c r="Z188" s="16" t="str">
        <f t="shared" si="13"/>
        <v>MERGULHO</v>
      </c>
      <c r="AA188" s="1">
        <f t="shared" si="14"/>
        <v>-0.6513660817</v>
      </c>
      <c r="AB188" s="17" t="str">
        <f t="shared" si="15"/>
        <v>SUB-HORIZONTAL</v>
      </c>
      <c r="AC188" s="1">
        <f t="shared" si="16"/>
        <v>-0.7856522508</v>
      </c>
      <c r="AD188" s="17" t="str">
        <f t="shared" si="17"/>
        <v>SUB-HORIZONTAL</v>
      </c>
      <c r="AE188" s="1">
        <f t="shared" si="18"/>
        <v>-0.4561377495</v>
      </c>
      <c r="AF188" s="17" t="str">
        <f t="shared" si="19"/>
        <v>SUB-HORIZONTAL</v>
      </c>
      <c r="AG188" s="1">
        <f t="shared" si="20"/>
        <v>0.3157567324</v>
      </c>
      <c r="AH188" s="15" t="str">
        <f t="shared" si="21"/>
        <v>SUB-VERTICAL</v>
      </c>
      <c r="AJ188" s="1">
        <f t="shared" si="22"/>
        <v>0.1264484371</v>
      </c>
      <c r="AK188" s="15" t="str">
        <f t="shared" si="27"/>
        <v>SUB-VERTICAL</v>
      </c>
      <c r="AM188" s="1">
        <f t="shared" si="23"/>
        <v>0.1883725528</v>
      </c>
      <c r="AN188" s="15" t="str">
        <f t="shared" si="24"/>
        <v>SUB-VERTICAL</v>
      </c>
      <c r="AP188" s="1">
        <f t="shared" si="25"/>
        <v>-0.253830953</v>
      </c>
      <c r="AQ188" s="17" t="str">
        <f t="shared" si="26"/>
        <v>SUB-HORIZONTAL</v>
      </c>
    </row>
    <row r="189" ht="15.75" customHeight="1">
      <c r="A189" s="1">
        <v>5589.0033</v>
      </c>
      <c r="B189" s="1">
        <v>1263.2324</v>
      </c>
      <c r="C189" s="1">
        <v>1760.4839</v>
      </c>
      <c r="D189" s="1">
        <v>1568.4585</v>
      </c>
      <c r="E189" s="1">
        <v>778.4785</v>
      </c>
      <c r="F189" s="1">
        <v>780.5663</v>
      </c>
      <c r="G189" s="1">
        <v>780.7005</v>
      </c>
      <c r="H189" s="1">
        <v>1794.7003</v>
      </c>
      <c r="J189" s="1">
        <f t="shared" si="1"/>
        <v>-0.8566426103</v>
      </c>
      <c r="K189" s="17" t="str">
        <f t="shared" si="2"/>
        <v>SUB-HORIZONTAL</v>
      </c>
      <c r="L189" s="1" t="str">
        <f t="shared" si="3"/>
        <v>2</v>
      </c>
      <c r="M189" s="1">
        <f t="shared" si="4"/>
        <v>0.0001719116816</v>
      </c>
      <c r="N189" s="16" t="str">
        <f t="shared" si="5"/>
        <v>MERGULHO</v>
      </c>
      <c r="P189" s="1">
        <f t="shared" si="6"/>
        <v>-0.4860716264</v>
      </c>
      <c r="Q189" s="17" t="str">
        <f t="shared" si="7"/>
        <v>SUB-HORIZONTAL</v>
      </c>
      <c r="S189" s="1">
        <f t="shared" si="8"/>
        <v>-0.8568296309</v>
      </c>
      <c r="T189" s="17" t="str">
        <f t="shared" si="9"/>
        <v>SUB-HORIZONTAL</v>
      </c>
      <c r="V189" s="1">
        <f t="shared" si="10"/>
        <v>-0.4858947122</v>
      </c>
      <c r="W189" s="17" t="str">
        <f t="shared" si="11"/>
        <v>SUB-HORIZONTAL</v>
      </c>
      <c r="Y189" s="1">
        <f t="shared" si="12"/>
        <v>0.002678309016</v>
      </c>
      <c r="Z189" s="16" t="str">
        <f t="shared" si="13"/>
        <v>MERGULHO</v>
      </c>
      <c r="AA189" s="1">
        <f t="shared" si="14"/>
        <v>-0.8388311232</v>
      </c>
      <c r="AB189" s="17" t="str">
        <f t="shared" si="15"/>
        <v>SUB-HORIZONTAL</v>
      </c>
      <c r="AC189" s="1">
        <f t="shared" si="16"/>
        <v>-0.7149180612</v>
      </c>
      <c r="AD189" s="17" t="str">
        <f t="shared" si="17"/>
        <v>SUB-HORIZONTAL</v>
      </c>
      <c r="AE189" s="1">
        <f t="shared" si="18"/>
        <v>-0.4888283355</v>
      </c>
      <c r="AF189" s="17" t="str">
        <f t="shared" si="19"/>
        <v>SUB-HORIZONTAL</v>
      </c>
      <c r="AG189" s="1">
        <f t="shared" si="20"/>
        <v>0.2168420595</v>
      </c>
      <c r="AH189" s="15" t="str">
        <f t="shared" si="21"/>
        <v>SUB-VERTICAL</v>
      </c>
      <c r="AJ189" s="1">
        <f t="shared" si="22"/>
        <v>-0.1155596276</v>
      </c>
      <c r="AK189" s="17" t="str">
        <f t="shared" si="27"/>
        <v>SUB-HORIZONTAL</v>
      </c>
      <c r="AM189" s="1">
        <f t="shared" si="23"/>
        <v>0.333440574</v>
      </c>
      <c r="AN189" s="15" t="str">
        <f t="shared" si="24"/>
        <v>SUB-VERTICAL</v>
      </c>
      <c r="AP189" s="1">
        <f t="shared" si="25"/>
        <v>-0.3529713395</v>
      </c>
      <c r="AQ189" s="17" t="str">
        <f t="shared" si="26"/>
        <v>SUB-HORIZONTAL</v>
      </c>
    </row>
    <row r="190" ht="15.75" customHeight="1">
      <c r="A190" s="1">
        <v>5589.0795</v>
      </c>
      <c r="B190" s="1">
        <v>1208.149</v>
      </c>
      <c r="C190" s="1">
        <v>1579.2528</v>
      </c>
      <c r="D190" s="1">
        <v>1437.1132</v>
      </c>
      <c r="E190" s="1">
        <v>590.0471</v>
      </c>
      <c r="F190" s="1">
        <v>591.6796</v>
      </c>
      <c r="G190" s="1">
        <v>626.0022</v>
      </c>
      <c r="H190" s="1">
        <v>1712.3987</v>
      </c>
      <c r="J190" s="1">
        <f t="shared" si="1"/>
        <v>-1.049295918</v>
      </c>
      <c r="K190" s="17" t="str">
        <f t="shared" si="2"/>
        <v>SUB-HORIZONTAL</v>
      </c>
      <c r="L190" s="1" t="str">
        <f t="shared" si="3"/>
        <v>2</v>
      </c>
      <c r="M190" s="1">
        <f t="shared" si="4"/>
        <v>0.05639608434</v>
      </c>
      <c r="N190" s="16" t="str">
        <f t="shared" si="5"/>
        <v>MERGULHO</v>
      </c>
      <c r="P190" s="1">
        <f t="shared" si="6"/>
        <v>-0.7291350522</v>
      </c>
      <c r="Q190" s="17" t="str">
        <f t="shared" si="7"/>
        <v>SUB-HORIZONTAL</v>
      </c>
      <c r="S190" s="1">
        <f t="shared" si="8"/>
        <v>-1.113399523</v>
      </c>
      <c r="T190" s="17" t="str">
        <f t="shared" si="9"/>
        <v>SUB-HORIZONTAL</v>
      </c>
      <c r="V190" s="1">
        <f t="shared" si="10"/>
        <v>-0.6693978843</v>
      </c>
      <c r="W190" s="17" t="str">
        <f t="shared" si="11"/>
        <v>SUB-HORIZONTAL</v>
      </c>
      <c r="Y190" s="1">
        <f t="shared" si="12"/>
        <v>0.002762908814</v>
      </c>
      <c r="Z190" s="16" t="str">
        <f t="shared" si="13"/>
        <v>MERGULHO</v>
      </c>
      <c r="AA190" s="1">
        <f t="shared" si="14"/>
        <v>-1.024748856</v>
      </c>
      <c r="AB190" s="17" t="str">
        <f t="shared" si="15"/>
        <v>SUB-HORIZONTAL</v>
      </c>
      <c r="AC190" s="1">
        <f t="shared" si="16"/>
        <v>-0.9198742717</v>
      </c>
      <c r="AD190" s="17" t="str">
        <f t="shared" si="17"/>
        <v>SUB-HORIZONTAL</v>
      </c>
      <c r="AE190" s="1">
        <f t="shared" si="18"/>
        <v>-0.7320765389</v>
      </c>
      <c r="AF190" s="17" t="str">
        <f t="shared" si="19"/>
        <v>SUB-HORIZONTAL</v>
      </c>
      <c r="AG190" s="1">
        <f t="shared" si="20"/>
        <v>0.1737648158</v>
      </c>
      <c r="AH190" s="15" t="str">
        <f t="shared" si="21"/>
        <v>SUB-VERTICAL</v>
      </c>
      <c r="AJ190" s="1">
        <f t="shared" si="22"/>
        <v>-0.0943504057</v>
      </c>
      <c r="AK190" s="17" t="str">
        <f t="shared" si="27"/>
        <v>SUB-HORIZONTAL</v>
      </c>
      <c r="AM190" s="1">
        <f t="shared" si="23"/>
        <v>0.2686639059</v>
      </c>
      <c r="AN190" s="15" t="str">
        <f t="shared" si="24"/>
        <v>SUB-VERTICAL</v>
      </c>
      <c r="AP190" s="1">
        <f t="shared" si="25"/>
        <v>-0.3505766239</v>
      </c>
      <c r="AQ190" s="17" t="str">
        <f t="shared" si="26"/>
        <v>SUB-HORIZONTAL</v>
      </c>
    </row>
    <row r="191" ht="15.75" customHeight="1">
      <c r="A191" s="1">
        <v>5589.1557</v>
      </c>
      <c r="B191" s="1">
        <v>1295.3329</v>
      </c>
      <c r="C191" s="1">
        <v>1575.4637</v>
      </c>
      <c r="D191" s="1">
        <v>1564.2936</v>
      </c>
      <c r="E191" s="1">
        <v>602.5347</v>
      </c>
      <c r="F191" s="1">
        <v>603.979</v>
      </c>
      <c r="G191" s="1">
        <v>632.4374</v>
      </c>
      <c r="H191" s="1">
        <v>1765.8003</v>
      </c>
      <c r="J191" s="1">
        <f t="shared" si="1"/>
        <v>-1.072480555</v>
      </c>
      <c r="K191" s="17" t="str">
        <f t="shared" si="2"/>
        <v>SUB-HORIZONTAL</v>
      </c>
      <c r="L191" s="1" t="str">
        <f t="shared" si="3"/>
        <v>2</v>
      </c>
      <c r="M191" s="1">
        <f t="shared" si="4"/>
        <v>0.0460458811</v>
      </c>
      <c r="N191" s="16" t="str">
        <f t="shared" si="5"/>
        <v>MERGULHO</v>
      </c>
      <c r="P191" s="1">
        <f t="shared" si="6"/>
        <v>-0.7816256442</v>
      </c>
      <c r="Q191" s="17" t="str">
        <f t="shared" si="7"/>
        <v>SUB-HORIZONTAL</v>
      </c>
      <c r="S191" s="1">
        <f t="shared" si="8"/>
        <v>-1.125013209</v>
      </c>
      <c r="T191" s="17" t="str">
        <f t="shared" si="9"/>
        <v>SUB-HORIZONTAL</v>
      </c>
      <c r="V191" s="1">
        <f t="shared" si="10"/>
        <v>-0.7323953874</v>
      </c>
      <c r="W191" s="17" t="str">
        <f t="shared" si="11"/>
        <v>SUB-HORIZONTAL</v>
      </c>
      <c r="Y191" s="1">
        <f t="shared" si="12"/>
        <v>0.002394172623</v>
      </c>
      <c r="Z191" s="16" t="str">
        <f t="shared" si="13"/>
        <v>MERGULHO</v>
      </c>
      <c r="AA191" s="1">
        <f t="shared" si="14"/>
        <v>-0.9985870197</v>
      </c>
      <c r="AB191" s="17" t="str">
        <f t="shared" si="15"/>
        <v>SUB-HORIZONTAL</v>
      </c>
      <c r="AC191" s="1">
        <f t="shared" si="16"/>
        <v>-0.9906404294</v>
      </c>
      <c r="AD191" s="17" t="str">
        <f t="shared" si="17"/>
        <v>SUB-HORIZONTAL</v>
      </c>
      <c r="AE191" s="1">
        <f t="shared" si="18"/>
        <v>-0.7841967192</v>
      </c>
      <c r="AF191" s="17" t="str">
        <f t="shared" si="19"/>
        <v>SUB-HORIZONTAL</v>
      </c>
      <c r="AG191" s="1">
        <f t="shared" si="20"/>
        <v>0.188946562</v>
      </c>
      <c r="AH191" s="15" t="str">
        <f t="shared" si="21"/>
        <v>SUB-VERTICAL</v>
      </c>
      <c r="AJ191" s="1">
        <f t="shared" si="22"/>
        <v>-0.007115308364</v>
      </c>
      <c r="AK191" s="17" t="str">
        <f t="shared" si="27"/>
        <v>SUB-HORIZONTAL</v>
      </c>
      <c r="AM191" s="1">
        <f t="shared" si="23"/>
        <v>0.1960947483</v>
      </c>
      <c r="AN191" s="15" t="str">
        <f t="shared" si="24"/>
        <v>SUB-VERTICAL</v>
      </c>
      <c r="AP191" s="1">
        <f t="shared" si="25"/>
        <v>-0.3110771018</v>
      </c>
      <c r="AQ191" s="17" t="str">
        <f t="shared" si="26"/>
        <v>SUB-HORIZONTAL</v>
      </c>
    </row>
    <row r="192" ht="15.75" customHeight="1">
      <c r="A192" s="1">
        <v>5589.2319</v>
      </c>
      <c r="B192" s="1">
        <v>1487.2328</v>
      </c>
      <c r="C192" s="1">
        <v>1619.5475</v>
      </c>
      <c r="D192" s="1">
        <v>1723.0458</v>
      </c>
      <c r="E192" s="1">
        <v>660.3161</v>
      </c>
      <c r="F192" s="1">
        <v>661.5645</v>
      </c>
      <c r="G192" s="1">
        <v>678.6659</v>
      </c>
      <c r="H192" s="1">
        <v>1842.0756</v>
      </c>
      <c r="J192" s="1">
        <f t="shared" si="1"/>
        <v>-1.04052122</v>
      </c>
      <c r="K192" s="17" t="str">
        <f t="shared" si="2"/>
        <v>SUB-HORIZONTAL</v>
      </c>
      <c r="L192" s="1" t="str">
        <f t="shared" si="3"/>
        <v>2</v>
      </c>
      <c r="M192" s="1">
        <f t="shared" si="4"/>
        <v>0.02552216751</v>
      </c>
      <c r="N192" s="16" t="str">
        <f t="shared" si="5"/>
        <v>MERGULHO</v>
      </c>
      <c r="P192" s="1">
        <f t="shared" si="6"/>
        <v>-0.8323961008</v>
      </c>
      <c r="Q192" s="17" t="str">
        <f t="shared" si="7"/>
        <v>SUB-HORIZONTAL</v>
      </c>
      <c r="S192" s="1">
        <f t="shared" si="8"/>
        <v>-1.069375558</v>
      </c>
      <c r="T192" s="17" t="str">
        <f t="shared" si="9"/>
        <v>SUB-HORIZONTAL</v>
      </c>
      <c r="V192" s="1">
        <f t="shared" si="10"/>
        <v>-0.804819457</v>
      </c>
      <c r="W192" s="17" t="str">
        <f t="shared" si="11"/>
        <v>SUB-HORIZONTAL</v>
      </c>
      <c r="Y192" s="1">
        <f t="shared" si="12"/>
        <v>0.001888824992</v>
      </c>
      <c r="Z192" s="16" t="str">
        <f t="shared" si="13"/>
        <v>MERGULHO</v>
      </c>
      <c r="AA192" s="1">
        <f t="shared" si="14"/>
        <v>-0.9275783393</v>
      </c>
      <c r="AB192" s="17" t="str">
        <f t="shared" si="15"/>
        <v>SUB-HORIZONTAL</v>
      </c>
      <c r="AC192" s="1">
        <f t="shared" si="16"/>
        <v>-0.996319118</v>
      </c>
      <c r="AD192" s="17" t="str">
        <f t="shared" si="17"/>
        <v>SUB-HORIZONTAL</v>
      </c>
      <c r="AE192" s="1">
        <f t="shared" si="18"/>
        <v>-0.8344423588</v>
      </c>
      <c r="AF192" s="17" t="str">
        <f t="shared" si="19"/>
        <v>SUB-HORIZONTAL</v>
      </c>
      <c r="AG192" s="1">
        <f t="shared" si="20"/>
        <v>0.1473091946</v>
      </c>
      <c r="AH192" s="15" t="str">
        <f t="shared" si="21"/>
        <v>SUB-VERTICAL</v>
      </c>
      <c r="AJ192" s="1">
        <f t="shared" si="22"/>
        <v>0.06195665474</v>
      </c>
      <c r="AK192" s="16" t="str">
        <f t="shared" si="27"/>
        <v>MERGULHO</v>
      </c>
      <c r="AM192" s="1">
        <f t="shared" si="23"/>
        <v>0.08525537597</v>
      </c>
      <c r="AN192" s="16" t="str">
        <f t="shared" si="24"/>
        <v>MERGULHO</v>
      </c>
      <c r="AP192" s="1">
        <f t="shared" si="25"/>
        <v>-0.2143842099</v>
      </c>
      <c r="AQ192" s="17" t="str">
        <f t="shared" si="26"/>
        <v>SUB-HORIZONTAL</v>
      </c>
    </row>
    <row r="193" ht="15.75" customHeight="1">
      <c r="A193" s="1">
        <v>5589.3081</v>
      </c>
      <c r="B193" s="1">
        <v>1781.7637</v>
      </c>
      <c r="C193" s="1">
        <v>1787.2041</v>
      </c>
      <c r="D193" s="1">
        <v>1863.8848</v>
      </c>
      <c r="E193" s="1">
        <v>703.6101</v>
      </c>
      <c r="F193" s="1">
        <v>704.6633</v>
      </c>
      <c r="G193" s="1">
        <v>712.47</v>
      </c>
      <c r="H193" s="1">
        <v>1888.8307</v>
      </c>
      <c r="J193" s="1">
        <f t="shared" si="1"/>
        <v>-1.014053106</v>
      </c>
      <c r="K193" s="17" t="str">
        <f t="shared" si="2"/>
        <v>SUB-HORIZONTAL</v>
      </c>
      <c r="L193" s="1" t="str">
        <f t="shared" si="3"/>
        <v>2</v>
      </c>
      <c r="M193" s="1">
        <f t="shared" si="4"/>
        <v>0.01101776164</v>
      </c>
      <c r="N193" s="16" t="str">
        <f t="shared" si="5"/>
        <v>MERGULHO</v>
      </c>
      <c r="P193" s="1">
        <f t="shared" si="6"/>
        <v>-0.9612587524</v>
      </c>
      <c r="Q193" s="17" t="str">
        <f t="shared" si="7"/>
        <v>SUB-HORIZONTAL</v>
      </c>
      <c r="S193" s="1">
        <f t="shared" si="8"/>
        <v>-1.026421541</v>
      </c>
      <c r="T193" s="17" t="str">
        <f t="shared" si="9"/>
        <v>SUB-HORIZONTAL</v>
      </c>
      <c r="V193" s="1">
        <f t="shared" si="10"/>
        <v>-0.9490490605</v>
      </c>
      <c r="W193" s="17" t="str">
        <f t="shared" si="11"/>
        <v>SUB-HORIZONTAL</v>
      </c>
      <c r="Y193" s="1">
        <f t="shared" si="12"/>
        <v>0.00149573271</v>
      </c>
      <c r="Z193" s="16" t="str">
        <f t="shared" si="13"/>
        <v>MERGULHO</v>
      </c>
      <c r="AA193" s="1">
        <f t="shared" si="14"/>
        <v>-0.9663033455</v>
      </c>
      <c r="AB193" s="17" t="str">
        <f t="shared" si="15"/>
        <v>SUB-HORIZONTAL</v>
      </c>
      <c r="AC193" s="1">
        <f t="shared" si="16"/>
        <v>-1.013176847</v>
      </c>
      <c r="AD193" s="17" t="str">
        <f t="shared" si="17"/>
        <v>SUB-HORIZONTAL</v>
      </c>
      <c r="AE193" s="1">
        <f t="shared" si="18"/>
        <v>-0.9629185463</v>
      </c>
      <c r="AF193" s="17" t="str">
        <f t="shared" si="19"/>
        <v>SUB-HORIZONTAL</v>
      </c>
      <c r="AG193" s="1">
        <f t="shared" si="20"/>
        <v>0.04506300731</v>
      </c>
      <c r="AH193" s="16" t="str">
        <f t="shared" si="21"/>
        <v>MERGULHO</v>
      </c>
      <c r="AJ193" s="1">
        <f t="shared" si="22"/>
        <v>0.04201355773</v>
      </c>
      <c r="AK193" s="16" t="str">
        <f t="shared" si="27"/>
        <v>MERGULHO</v>
      </c>
      <c r="AM193" s="1">
        <f t="shared" si="23"/>
        <v>0.003048728162</v>
      </c>
      <c r="AN193" s="16" t="str">
        <f t="shared" si="24"/>
        <v>MERGULHO</v>
      </c>
      <c r="AP193" s="1">
        <f t="shared" si="25"/>
        <v>-0.05836252381</v>
      </c>
      <c r="AQ193" s="17" t="str">
        <f t="shared" si="26"/>
        <v>SUB-HORIZONTAL</v>
      </c>
    </row>
    <row r="194" ht="15.75" customHeight="1">
      <c r="A194" s="1">
        <v>5589.3843</v>
      </c>
      <c r="B194" s="1">
        <v>1928.151</v>
      </c>
      <c r="C194" s="1">
        <v>1880.019</v>
      </c>
      <c r="D194" s="1">
        <v>1765.4082</v>
      </c>
      <c r="E194" s="1">
        <v>727.593</v>
      </c>
      <c r="F194" s="1">
        <v>728.4314</v>
      </c>
      <c r="G194" s="1">
        <v>734.4563</v>
      </c>
      <c r="H194" s="1">
        <v>1905.6356</v>
      </c>
      <c r="J194" s="1">
        <f t="shared" si="1"/>
        <v>-0.9899664552</v>
      </c>
      <c r="K194" s="17" t="str">
        <f t="shared" si="2"/>
        <v>SUB-HORIZONTAL</v>
      </c>
      <c r="L194" s="1" t="str">
        <f t="shared" si="3"/>
        <v>2</v>
      </c>
      <c r="M194" s="1">
        <f t="shared" si="4"/>
        <v>0.008237065768</v>
      </c>
      <c r="N194" s="16" t="str">
        <f t="shared" si="5"/>
        <v>MERGULHO</v>
      </c>
      <c r="P194" s="1">
        <f t="shared" si="6"/>
        <v>-1.012313209</v>
      </c>
      <c r="Q194" s="17" t="str">
        <f t="shared" si="7"/>
        <v>SUB-HORIZONTAL</v>
      </c>
      <c r="S194" s="1">
        <f t="shared" si="8"/>
        <v>-0.9991657647</v>
      </c>
      <c r="T194" s="17" t="str">
        <f t="shared" si="9"/>
        <v>SUB-HORIZONTAL</v>
      </c>
      <c r="V194" s="1">
        <f t="shared" si="10"/>
        <v>-1.003089685</v>
      </c>
      <c r="W194" s="17" t="str">
        <f t="shared" si="11"/>
        <v>SUB-HORIZONTAL</v>
      </c>
      <c r="Y194" s="1">
        <f t="shared" si="12"/>
        <v>0.001151629243</v>
      </c>
      <c r="Z194" s="16" t="str">
        <f t="shared" si="13"/>
        <v>MERGULHO</v>
      </c>
      <c r="AA194" s="1">
        <f t="shared" si="14"/>
        <v>-0.9853435376</v>
      </c>
      <c r="AB194" s="17" t="str">
        <f t="shared" si="15"/>
        <v>SUB-HORIZONTAL</v>
      </c>
      <c r="AC194" s="1">
        <f t="shared" si="16"/>
        <v>-0.9156999729</v>
      </c>
      <c r="AD194" s="17" t="str">
        <f t="shared" si="17"/>
        <v>SUB-HORIZONTAL</v>
      </c>
      <c r="AE194" s="1">
        <f t="shared" si="18"/>
        <v>-1.013604124</v>
      </c>
      <c r="AF194" s="17" t="str">
        <f t="shared" si="19"/>
        <v>SUB-HORIZONTAL</v>
      </c>
      <c r="AG194" s="1">
        <f t="shared" si="20"/>
        <v>-0.08820814582</v>
      </c>
      <c r="AH194" s="17" t="str">
        <f t="shared" si="21"/>
        <v>SUB-HORIZONTAL</v>
      </c>
      <c r="AJ194" s="1">
        <f t="shared" si="22"/>
        <v>-0.06291031432</v>
      </c>
      <c r="AK194" s="17" t="str">
        <f t="shared" si="27"/>
        <v>SUB-HORIZONTAL</v>
      </c>
      <c r="AM194" s="1">
        <f t="shared" si="23"/>
        <v>-0.02528030259</v>
      </c>
      <c r="AN194" s="17" t="str">
        <f t="shared" si="24"/>
        <v>SUB-HORIZONTAL</v>
      </c>
      <c r="AP194" s="1">
        <f t="shared" si="25"/>
        <v>0.01174597892</v>
      </c>
      <c r="AQ194" s="16" t="str">
        <f t="shared" si="26"/>
        <v>MERGULHO</v>
      </c>
    </row>
    <row r="195" ht="15.75" customHeight="1">
      <c r="A195" s="1">
        <v>5589.4605</v>
      </c>
      <c r="B195" s="1">
        <v>1835.3785</v>
      </c>
      <c r="C195" s="1">
        <v>1803.1522</v>
      </c>
      <c r="D195" s="1">
        <v>1632.0164</v>
      </c>
      <c r="E195" s="1">
        <v>725.9445</v>
      </c>
      <c r="F195" s="1">
        <v>726.5652</v>
      </c>
      <c r="G195" s="1">
        <v>734.9136</v>
      </c>
      <c r="H195" s="1">
        <v>1912.3206</v>
      </c>
      <c r="J195" s="1">
        <f t="shared" si="1"/>
        <v>-0.9931803526</v>
      </c>
      <c r="K195" s="17" t="str">
        <f t="shared" si="2"/>
        <v>SUB-HORIZONTAL</v>
      </c>
      <c r="L195" s="1" t="str">
        <f t="shared" si="3"/>
        <v>2</v>
      </c>
      <c r="M195" s="1">
        <f t="shared" si="4"/>
        <v>0.01142477908</v>
      </c>
      <c r="N195" s="16" t="str">
        <f t="shared" si="5"/>
        <v>MERGULHO</v>
      </c>
      <c r="P195" s="1">
        <f t="shared" si="6"/>
        <v>-0.9601925017</v>
      </c>
      <c r="Q195" s="17" t="str">
        <f t="shared" si="7"/>
        <v>SUB-HORIZONTAL</v>
      </c>
      <c r="S195" s="1">
        <f t="shared" si="8"/>
        <v>-1.005952474</v>
      </c>
      <c r="T195" s="17" t="str">
        <f t="shared" si="9"/>
        <v>SUB-HORIZONTAL</v>
      </c>
      <c r="V195" s="1">
        <f t="shared" si="10"/>
        <v>-0.9475349389</v>
      </c>
      <c r="W195" s="17" t="str">
        <f t="shared" si="11"/>
        <v>SUB-HORIZONTAL</v>
      </c>
      <c r="Y195" s="1">
        <f t="shared" si="12"/>
        <v>0.0008546587423</v>
      </c>
      <c r="Z195" s="16" t="str">
        <f t="shared" si="13"/>
        <v>MERGULHO</v>
      </c>
      <c r="AA195" s="1">
        <f t="shared" si="14"/>
        <v>-0.9415243286</v>
      </c>
      <c r="AB195" s="17" t="str">
        <f t="shared" si="15"/>
        <v>SUB-HORIZONTAL</v>
      </c>
      <c r="AC195" s="1">
        <f t="shared" si="16"/>
        <v>-0.8324318583</v>
      </c>
      <c r="AD195" s="17" t="str">
        <f t="shared" si="17"/>
        <v>SUB-HORIZONTAL</v>
      </c>
      <c r="AE195" s="1">
        <f t="shared" si="18"/>
        <v>-0.9611406415</v>
      </c>
      <c r="AF195" s="17" t="str">
        <f t="shared" si="19"/>
        <v>SUB-HORIZONTAL</v>
      </c>
      <c r="AG195" s="1">
        <f t="shared" si="20"/>
        <v>-0.1175019134</v>
      </c>
      <c r="AH195" s="17" t="str">
        <f t="shared" si="21"/>
        <v>SUB-HORIZONTAL</v>
      </c>
      <c r="AJ195" s="1">
        <f t="shared" si="22"/>
        <v>-0.09976137286</v>
      </c>
      <c r="AK195" s="17" t="str">
        <f t="shared" si="27"/>
        <v>SUB-HORIZONTAL</v>
      </c>
      <c r="AM195" s="1">
        <f t="shared" si="23"/>
        <v>-0.01771460336</v>
      </c>
      <c r="AN195" s="17" t="str">
        <f t="shared" si="24"/>
        <v>SUB-HORIZONTAL</v>
      </c>
      <c r="AP195" s="1">
        <f t="shared" si="25"/>
        <v>-0.04106963695</v>
      </c>
      <c r="AQ195" s="17" t="str">
        <f t="shared" si="26"/>
        <v>SUB-HORIZONTAL</v>
      </c>
    </row>
    <row r="196" ht="15.75" customHeight="1">
      <c r="A196" s="1">
        <v>5589.5367</v>
      </c>
      <c r="B196" s="1">
        <v>1821.0347</v>
      </c>
      <c r="C196" s="1">
        <v>1751.0996</v>
      </c>
      <c r="D196" s="1">
        <v>1354.5352</v>
      </c>
      <c r="E196" s="1">
        <v>705.603</v>
      </c>
      <c r="F196" s="1">
        <v>706.0032</v>
      </c>
      <c r="G196" s="1">
        <v>717.0887</v>
      </c>
      <c r="H196" s="1">
        <v>1924.0286</v>
      </c>
      <c r="J196" s="1">
        <f t="shared" si="1"/>
        <v>-1.027527476</v>
      </c>
      <c r="K196" s="17" t="str">
        <f t="shared" si="2"/>
        <v>SUB-HORIZONTAL</v>
      </c>
      <c r="L196" s="1" t="str">
        <f t="shared" si="3"/>
        <v>2</v>
      </c>
      <c r="M196" s="1">
        <f t="shared" si="4"/>
        <v>0.01557993036</v>
      </c>
      <c r="N196" s="16" t="str">
        <f t="shared" si="5"/>
        <v>MERGULHO</v>
      </c>
      <c r="P196" s="1">
        <f t="shared" si="6"/>
        <v>-0.9833875169</v>
      </c>
      <c r="Q196" s="17" t="str">
        <f t="shared" si="7"/>
        <v>SUB-HORIZONTAL</v>
      </c>
      <c r="S196" s="1">
        <f t="shared" si="8"/>
        <v>-1.045074494</v>
      </c>
      <c r="T196" s="17" t="str">
        <f t="shared" si="9"/>
        <v>SUB-HORIZONTAL</v>
      </c>
      <c r="V196" s="1">
        <f t="shared" si="10"/>
        <v>-0.9660559508</v>
      </c>
      <c r="W196" s="17" t="str">
        <f t="shared" si="11"/>
        <v>SUB-HORIZONTAL</v>
      </c>
      <c r="Y196" s="1">
        <f t="shared" si="12"/>
        <v>0.0005670136842</v>
      </c>
      <c r="Z196" s="16" t="str">
        <f t="shared" si="13"/>
        <v>MERGULHO</v>
      </c>
      <c r="AA196" s="1">
        <f t="shared" si="14"/>
        <v>-0.9405610523</v>
      </c>
      <c r="AB196" s="17" t="str">
        <f t="shared" si="15"/>
        <v>SUB-HORIZONTAL</v>
      </c>
      <c r="AC196" s="1">
        <f t="shared" si="16"/>
        <v>-0.6637797013</v>
      </c>
      <c r="AD196" s="17" t="str">
        <f t="shared" si="17"/>
        <v>SUB-HORIZONTAL</v>
      </c>
      <c r="AE196" s="1">
        <f t="shared" si="18"/>
        <v>-0.9840194048</v>
      </c>
      <c r="AF196" s="17" t="str">
        <f t="shared" si="19"/>
        <v>SUB-HORIZONTAL</v>
      </c>
      <c r="AG196" s="1">
        <f t="shared" si="20"/>
        <v>-0.2970276807</v>
      </c>
      <c r="AH196" s="17" t="str">
        <f t="shared" si="21"/>
        <v>SUB-HORIZONTAL</v>
      </c>
      <c r="AJ196" s="1">
        <f t="shared" si="22"/>
        <v>-0.2574916513</v>
      </c>
      <c r="AK196" s="17" t="str">
        <f t="shared" si="27"/>
        <v>SUB-HORIZONTAL</v>
      </c>
      <c r="AM196" s="1">
        <f t="shared" si="23"/>
        <v>-0.03916342495</v>
      </c>
      <c r="AN196" s="17" t="str">
        <f t="shared" si="24"/>
        <v>SUB-HORIZONTAL</v>
      </c>
      <c r="AP196" s="1">
        <f t="shared" si="25"/>
        <v>-0.05502329971</v>
      </c>
      <c r="AQ196" s="17" t="str">
        <f t="shared" si="26"/>
        <v>SUB-HORIZONTAL</v>
      </c>
    </row>
    <row r="197" ht="15.75" customHeight="1">
      <c r="A197" s="1">
        <v>5589.6129</v>
      </c>
      <c r="B197" s="1">
        <v>1891.0474</v>
      </c>
      <c r="C197" s="1">
        <v>1475.5654</v>
      </c>
      <c r="D197" s="1">
        <v>1210.0985</v>
      </c>
      <c r="E197" s="1">
        <v>686.8169</v>
      </c>
      <c r="F197" s="1">
        <v>687.061</v>
      </c>
      <c r="G197" s="1">
        <v>707.842</v>
      </c>
      <c r="H197" s="1">
        <v>1939.5792</v>
      </c>
      <c r="J197" s="1">
        <f t="shared" si="1"/>
        <v>-1.051226099</v>
      </c>
      <c r="K197" s="17" t="str">
        <f t="shared" si="2"/>
        <v>SUB-HORIZONTAL</v>
      </c>
      <c r="L197" s="1" t="str">
        <f t="shared" si="3"/>
        <v>2</v>
      </c>
      <c r="M197" s="1">
        <f t="shared" si="4"/>
        <v>0.02979892724</v>
      </c>
      <c r="N197" s="16" t="str">
        <f t="shared" si="5"/>
        <v>MERGULHO</v>
      </c>
      <c r="P197" s="1">
        <f t="shared" si="6"/>
        <v>-1.056264601</v>
      </c>
      <c r="Q197" s="17" t="str">
        <f t="shared" si="7"/>
        <v>SUB-HORIZONTAL</v>
      </c>
      <c r="S197" s="1">
        <f t="shared" si="8"/>
        <v>-1.085007244</v>
      </c>
      <c r="T197" s="17" t="str">
        <f t="shared" si="9"/>
        <v>SUB-HORIZONTAL</v>
      </c>
      <c r="V197" s="1">
        <f t="shared" si="10"/>
        <v>-1.022682376</v>
      </c>
      <c r="W197" s="17" t="str">
        <f t="shared" si="11"/>
        <v>SUB-HORIZONTAL</v>
      </c>
      <c r="Y197" s="1">
        <f t="shared" si="12"/>
        <v>0.000355344538</v>
      </c>
      <c r="Z197" s="16" t="str">
        <f t="shared" si="13"/>
        <v>MERGULHO</v>
      </c>
      <c r="AA197" s="1">
        <f t="shared" si="14"/>
        <v>-0.7834996888</v>
      </c>
      <c r="AB197" s="17" t="str">
        <f t="shared" si="15"/>
        <v>SUB-HORIZONTAL</v>
      </c>
      <c r="AC197" s="1">
        <f t="shared" si="16"/>
        <v>-0.5739903833</v>
      </c>
      <c r="AD197" s="17" t="str">
        <f t="shared" si="17"/>
        <v>SUB-HORIZONTAL</v>
      </c>
      <c r="AE197" s="1">
        <f t="shared" si="18"/>
        <v>-1.056666475</v>
      </c>
      <c r="AF197" s="17" t="str">
        <f t="shared" si="19"/>
        <v>SUB-HORIZONTAL</v>
      </c>
      <c r="AG197" s="1">
        <f t="shared" si="20"/>
        <v>-0.4501455425</v>
      </c>
      <c r="AH197" s="17" t="str">
        <f t="shared" si="21"/>
        <v>SUB-HORIZONTAL</v>
      </c>
      <c r="AJ197" s="1">
        <f t="shared" si="22"/>
        <v>-0.1986647365</v>
      </c>
      <c r="AK197" s="17" t="str">
        <f t="shared" si="27"/>
        <v>SUB-HORIZONTAL</v>
      </c>
      <c r="AM197" s="1">
        <f t="shared" si="23"/>
        <v>-0.2487263373</v>
      </c>
      <c r="AN197" s="17" t="str">
        <f t="shared" si="24"/>
        <v>SUB-HORIZONTAL</v>
      </c>
      <c r="AP197" s="1">
        <f t="shared" si="25"/>
        <v>-0.02534086485</v>
      </c>
      <c r="AQ197" s="17" t="str">
        <f t="shared" si="26"/>
        <v>SUB-HORIZONTAL</v>
      </c>
    </row>
    <row r="198" ht="15.75" customHeight="1">
      <c r="A198" s="1">
        <v>5589.6891</v>
      </c>
      <c r="B198" s="1">
        <v>1936.6519</v>
      </c>
      <c r="C198" s="1">
        <v>1200.2911</v>
      </c>
      <c r="D198" s="1">
        <v>1439.233</v>
      </c>
      <c r="E198" s="1">
        <v>743.3422</v>
      </c>
      <c r="F198" s="1">
        <v>743.4255</v>
      </c>
      <c r="G198" s="1">
        <v>746.6924</v>
      </c>
      <c r="H198" s="1">
        <v>1947.9908</v>
      </c>
      <c r="J198" s="1">
        <f t="shared" si="1"/>
        <v>-0.9960624826</v>
      </c>
      <c r="K198" s="17" t="str">
        <f t="shared" si="2"/>
        <v>SUB-HORIZONTAL</v>
      </c>
      <c r="L198" s="1" t="str">
        <f t="shared" si="3"/>
        <v>2</v>
      </c>
      <c r="M198" s="1">
        <f t="shared" si="4"/>
        <v>0.004384764254</v>
      </c>
      <c r="N198" s="16" t="str">
        <f t="shared" si="5"/>
        <v>MERGULHO</v>
      </c>
      <c r="P198" s="1">
        <f t="shared" si="6"/>
        <v>-0.9944394474</v>
      </c>
      <c r="Q198" s="17" t="str">
        <f t="shared" si="7"/>
        <v>SUB-HORIZONTAL</v>
      </c>
      <c r="S198" s="1">
        <f t="shared" si="8"/>
        <v>-1.000963337</v>
      </c>
      <c r="T198" s="17" t="str">
        <f t="shared" si="9"/>
        <v>SUB-HORIZONTAL</v>
      </c>
      <c r="V198" s="1">
        <f t="shared" si="10"/>
        <v>-0.9895449617</v>
      </c>
      <c r="W198" s="17" t="str">
        <f t="shared" si="11"/>
        <v>SUB-HORIZONTAL</v>
      </c>
      <c r="Y198" s="1">
        <f t="shared" si="12"/>
        <v>0.0001120551652</v>
      </c>
      <c r="Z198" s="16" t="str">
        <f t="shared" si="13"/>
        <v>MERGULHO</v>
      </c>
      <c r="AA198" s="1">
        <f t="shared" si="14"/>
        <v>-0.4837599926</v>
      </c>
      <c r="AB198" s="17" t="str">
        <f t="shared" si="15"/>
        <v>SUB-HORIZONTAL</v>
      </c>
      <c r="AC198" s="1">
        <f t="shared" si="16"/>
        <v>-0.6727925077</v>
      </c>
      <c r="AD198" s="17" t="str">
        <f t="shared" si="17"/>
        <v>SUB-HORIZONTAL</v>
      </c>
      <c r="AE198" s="1">
        <f t="shared" si="18"/>
        <v>-0.9945645915</v>
      </c>
      <c r="AF198" s="17" t="str">
        <f t="shared" si="19"/>
        <v>SUB-HORIZONTAL</v>
      </c>
      <c r="AG198" s="1">
        <f t="shared" si="20"/>
        <v>-0.2979414626</v>
      </c>
      <c r="AH198" s="17" t="str">
        <f t="shared" si="21"/>
        <v>SUB-HORIZONTAL</v>
      </c>
      <c r="AJ198" s="1">
        <f t="shared" si="22"/>
        <v>0.181795641</v>
      </c>
      <c r="AK198" s="15" t="str">
        <f t="shared" si="27"/>
        <v>SUB-VERTICAL</v>
      </c>
      <c r="AM198" s="1">
        <f t="shared" si="23"/>
        <v>-0.48297159</v>
      </c>
      <c r="AN198" s="17" t="str">
        <f t="shared" si="24"/>
        <v>SUB-HORIZONTAL</v>
      </c>
      <c r="AP198" s="1">
        <f t="shared" si="25"/>
        <v>-0.005837833325</v>
      </c>
      <c r="AQ198" s="17" t="str">
        <f t="shared" si="26"/>
        <v>SUB-HORIZONTAL</v>
      </c>
    </row>
    <row r="199" ht="15.75" customHeight="1">
      <c r="A199" s="1">
        <v>5589.7653</v>
      </c>
      <c r="B199" s="1">
        <v>1948.7469</v>
      </c>
      <c r="C199" s="1">
        <v>1586.1863</v>
      </c>
      <c r="D199" s="1">
        <v>1632.5647</v>
      </c>
      <c r="E199" s="1">
        <v>784.3997</v>
      </c>
      <c r="F199" s="1">
        <v>784.0674</v>
      </c>
      <c r="G199" s="1">
        <v>780.3324</v>
      </c>
      <c r="H199" s="1">
        <v>1949.8604</v>
      </c>
      <c r="J199" s="1">
        <f t="shared" si="1"/>
        <v>-0.9481325238</v>
      </c>
      <c r="K199" s="17" t="str">
        <f t="shared" si="2"/>
        <v>SUB-HORIZONTAL</v>
      </c>
      <c r="L199" s="1" t="str">
        <f t="shared" si="3"/>
        <v>2</v>
      </c>
      <c r="M199" s="1">
        <f t="shared" si="4"/>
        <v>-0.004775007827</v>
      </c>
      <c r="N199" s="17" t="str">
        <f t="shared" si="5"/>
        <v>SUB-HORIZONTAL</v>
      </c>
      <c r="P199" s="1">
        <f t="shared" si="6"/>
        <v>-0.9422193396</v>
      </c>
      <c r="Q199" s="17" t="str">
        <f t="shared" si="7"/>
        <v>SUB-HORIZONTAL</v>
      </c>
      <c r="S199" s="1">
        <f t="shared" si="8"/>
        <v>-0.9428508243</v>
      </c>
      <c r="T199" s="17" t="str">
        <f t="shared" si="9"/>
        <v>SUB-HORIZONTAL</v>
      </c>
      <c r="V199" s="1">
        <f t="shared" si="10"/>
        <v>-0.9475003946</v>
      </c>
      <c r="W199" s="17" t="str">
        <f t="shared" si="11"/>
        <v>SUB-HORIZONTAL</v>
      </c>
      <c r="Y199" s="1">
        <f t="shared" si="12"/>
        <v>-0.0004237258244</v>
      </c>
      <c r="Z199" s="17" t="str">
        <f t="shared" si="13"/>
        <v>SUB-HORIZONTAL</v>
      </c>
      <c r="AA199" s="1">
        <f t="shared" si="14"/>
        <v>-0.7188081408</v>
      </c>
      <c r="AB199" s="17" t="str">
        <f t="shared" si="15"/>
        <v>SUB-HORIZONTAL</v>
      </c>
      <c r="AC199" s="1">
        <f t="shared" si="16"/>
        <v>-0.7495082831</v>
      </c>
      <c r="AD199" s="17" t="str">
        <f t="shared" si="17"/>
        <v>SUB-HORIZONTAL</v>
      </c>
      <c r="AE199" s="1">
        <f t="shared" si="18"/>
        <v>-0.9417509674</v>
      </c>
      <c r="AF199" s="17" t="str">
        <f t="shared" si="19"/>
        <v>SUB-HORIZONTAL</v>
      </c>
      <c r="AG199" s="1">
        <f t="shared" si="20"/>
        <v>-0.1772656132</v>
      </c>
      <c r="AH199" s="17" t="str">
        <f t="shared" si="21"/>
        <v>SUB-HORIZONTAL</v>
      </c>
      <c r="AJ199" s="1">
        <f t="shared" si="22"/>
        <v>0.02882062959</v>
      </c>
      <c r="AK199" s="16" t="str">
        <f t="shared" si="27"/>
        <v>MERGULHO</v>
      </c>
      <c r="AM199" s="1">
        <f t="shared" si="23"/>
        <v>-0.2062176298</v>
      </c>
      <c r="AN199" s="17" t="str">
        <f t="shared" si="24"/>
        <v>SUB-HORIZONTAL</v>
      </c>
      <c r="AP199" s="1">
        <f t="shared" si="25"/>
        <v>-0.0005712296519</v>
      </c>
      <c r="AQ199" s="17" t="str">
        <f t="shared" si="26"/>
        <v>SUB-HORIZONTAL</v>
      </c>
    </row>
    <row r="200" ht="15.75" customHeight="1">
      <c r="A200" s="1">
        <v>5589.8415</v>
      </c>
      <c r="B200" s="1">
        <v>1949.9996</v>
      </c>
      <c r="C200" s="1">
        <v>1859.2339</v>
      </c>
      <c r="D200" s="1">
        <v>1749.0654</v>
      </c>
      <c r="E200" s="1">
        <v>820.6191</v>
      </c>
      <c r="F200" s="1">
        <v>819.6019</v>
      </c>
      <c r="G200" s="1">
        <v>810.8129</v>
      </c>
      <c r="H200" s="1">
        <v>1950.0</v>
      </c>
      <c r="J200" s="1">
        <f t="shared" si="1"/>
        <v>-0.905977533</v>
      </c>
      <c r="K200" s="17" t="str">
        <f t="shared" si="2"/>
        <v>SUB-HORIZONTAL</v>
      </c>
      <c r="L200" s="1" t="str">
        <f t="shared" si="3"/>
        <v>2</v>
      </c>
      <c r="M200" s="1">
        <f t="shared" si="4"/>
        <v>-0.01078146212</v>
      </c>
      <c r="N200" s="17" t="str">
        <f t="shared" si="5"/>
        <v>SUB-HORIZONTAL</v>
      </c>
      <c r="P200" s="1">
        <f t="shared" si="6"/>
        <v>-0.8941544161</v>
      </c>
      <c r="Q200" s="17" t="str">
        <f t="shared" si="7"/>
        <v>SUB-HORIZONTAL</v>
      </c>
      <c r="S200" s="1">
        <f t="shared" si="8"/>
        <v>-0.8941546408</v>
      </c>
      <c r="T200" s="17" t="str">
        <f t="shared" si="9"/>
        <v>SUB-HORIZONTAL</v>
      </c>
      <c r="V200" s="1">
        <f t="shared" si="10"/>
        <v>-0.9059773078</v>
      </c>
      <c r="W200" s="17" t="str">
        <f t="shared" si="11"/>
        <v>SUB-HORIZONTAL</v>
      </c>
      <c r="Y200" s="1">
        <f t="shared" si="12"/>
        <v>-0.001240320903</v>
      </c>
      <c r="Z200" s="17" t="str">
        <f t="shared" si="13"/>
        <v>SUB-HORIZONTAL</v>
      </c>
      <c r="AA200" s="1">
        <f t="shared" si="14"/>
        <v>-0.8408464243</v>
      </c>
      <c r="AB200" s="17" t="str">
        <f t="shared" si="15"/>
        <v>SUB-HORIZONTAL</v>
      </c>
      <c r="AC200" s="1">
        <f t="shared" si="16"/>
        <v>-0.7749665457</v>
      </c>
      <c r="AD200" s="17" t="str">
        <f t="shared" si="17"/>
        <v>SUB-HORIZONTAL</v>
      </c>
      <c r="AE200" s="1">
        <f t="shared" si="18"/>
        <v>-0.8927959536</v>
      </c>
      <c r="AF200" s="17" t="str">
        <f t="shared" si="19"/>
        <v>SUB-HORIZONTAL</v>
      </c>
      <c r="AG200" s="1">
        <f t="shared" si="20"/>
        <v>-0.1088011728</v>
      </c>
      <c r="AH200" s="17" t="str">
        <f t="shared" si="21"/>
        <v>SUB-HORIZONTAL</v>
      </c>
      <c r="AJ200" s="1">
        <f t="shared" si="22"/>
        <v>-0.06109242964</v>
      </c>
      <c r="AK200" s="17" t="str">
        <f t="shared" si="27"/>
        <v>SUB-HORIZONTAL</v>
      </c>
      <c r="AM200" s="1">
        <f t="shared" si="23"/>
        <v>-0.04766915851</v>
      </c>
      <c r="AN200" s="17" t="str">
        <f t="shared" si="24"/>
        <v>SUB-HORIZONTAL</v>
      </c>
      <c r="AP200" s="1">
        <f t="shared" si="25"/>
        <v>-0.0000002051282261</v>
      </c>
      <c r="AQ200" s="17" t="str">
        <f t="shared" si="26"/>
        <v>SUB-HORIZONTAL</v>
      </c>
    </row>
    <row r="201" ht="15.75" customHeight="1">
      <c r="A201" s="1">
        <v>5589.9177</v>
      </c>
      <c r="B201" s="1">
        <v>1950.0</v>
      </c>
      <c r="C201" s="1">
        <v>1924.8236</v>
      </c>
      <c r="D201" s="1">
        <v>1836.9653</v>
      </c>
      <c r="E201" s="1">
        <v>843.0877</v>
      </c>
      <c r="F201" s="1">
        <v>841.2987</v>
      </c>
      <c r="G201" s="1">
        <v>834.9125</v>
      </c>
      <c r="H201" s="1">
        <v>1950.0</v>
      </c>
      <c r="J201" s="1">
        <f t="shared" si="1"/>
        <v>-0.8739189571</v>
      </c>
      <c r="K201" s="17" t="str">
        <f t="shared" si="2"/>
        <v>SUB-HORIZONTAL</v>
      </c>
      <c r="L201" s="1" t="str">
        <f t="shared" si="3"/>
        <v>2</v>
      </c>
      <c r="M201" s="1">
        <f t="shared" si="4"/>
        <v>-0.007619858821</v>
      </c>
      <c r="N201" s="17" t="str">
        <f t="shared" si="5"/>
        <v>SUB-HORIZONTAL</v>
      </c>
      <c r="P201" s="1">
        <f t="shared" si="6"/>
        <v>-0.8656097552</v>
      </c>
      <c r="Q201" s="17" t="str">
        <f t="shared" si="7"/>
        <v>SUB-HORIZONTAL</v>
      </c>
      <c r="S201" s="1">
        <f t="shared" si="8"/>
        <v>-0.8656097552</v>
      </c>
      <c r="T201" s="17" t="str">
        <f t="shared" si="9"/>
        <v>SUB-HORIZONTAL</v>
      </c>
      <c r="V201" s="1">
        <f t="shared" si="10"/>
        <v>-0.8739189571</v>
      </c>
      <c r="W201" s="17" t="str">
        <f t="shared" si="11"/>
        <v>SUB-HORIZONTAL</v>
      </c>
      <c r="Y201" s="1">
        <f t="shared" si="12"/>
        <v>-0.002124216877</v>
      </c>
      <c r="Z201" s="17" t="str">
        <f t="shared" si="13"/>
        <v>SUB-HORIZONTAL</v>
      </c>
      <c r="AA201" s="1">
        <f t="shared" si="14"/>
        <v>-0.849159747</v>
      </c>
      <c r="AB201" s="17" t="str">
        <f t="shared" si="15"/>
        <v>SUB-HORIZONTAL</v>
      </c>
      <c r="AC201" s="1">
        <f t="shared" si="16"/>
        <v>-0.7986307898</v>
      </c>
      <c r="AD201" s="17" t="str">
        <f t="shared" si="17"/>
        <v>SUB-HORIZONTAL</v>
      </c>
      <c r="AE201" s="1">
        <f t="shared" si="18"/>
        <v>-0.8632956071</v>
      </c>
      <c r="AF201" s="17" t="str">
        <f t="shared" si="19"/>
        <v>SUB-HORIZONTAL</v>
      </c>
      <c r="AG201" s="1">
        <f t="shared" si="20"/>
        <v>-0.05972332853</v>
      </c>
      <c r="AH201" s="17" t="str">
        <f t="shared" si="21"/>
        <v>SUB-HORIZONTAL</v>
      </c>
      <c r="AJ201" s="1">
        <f t="shared" si="22"/>
        <v>-0.04672365967</v>
      </c>
      <c r="AK201" s="17" t="str">
        <f t="shared" si="27"/>
        <v>SUB-HORIZONTAL</v>
      </c>
      <c r="AM201" s="1">
        <f t="shared" si="23"/>
        <v>-0.01299513684</v>
      </c>
      <c r="AN201" s="17" t="str">
        <f t="shared" si="24"/>
        <v>SUB-HORIZONTAL</v>
      </c>
      <c r="AP201" s="1">
        <f t="shared" si="25"/>
        <v>0</v>
      </c>
      <c r="AQ201" s="16" t="str">
        <f t="shared" si="26"/>
        <v>MERGULHO</v>
      </c>
    </row>
    <row r="202" ht="15.75" customHeight="1">
      <c r="A202" s="1">
        <v>5589.9939</v>
      </c>
      <c r="B202" s="1">
        <v>1950.0</v>
      </c>
      <c r="C202" s="1">
        <v>1945.8329</v>
      </c>
      <c r="D202" s="1">
        <v>1860.2562</v>
      </c>
      <c r="E202" s="1">
        <v>832.3165</v>
      </c>
      <c r="F202" s="1">
        <v>829.9355</v>
      </c>
      <c r="G202" s="1">
        <v>832.3071</v>
      </c>
      <c r="H202" s="1">
        <v>1950.0</v>
      </c>
      <c r="J202" s="1">
        <f t="shared" si="1"/>
        <v>-0.8773308214</v>
      </c>
      <c r="K202" s="17" t="str">
        <f t="shared" si="2"/>
        <v>SUB-HORIZONTAL</v>
      </c>
      <c r="L202" s="1" t="str">
        <f t="shared" si="3"/>
        <v>2</v>
      </c>
      <c r="M202" s="1">
        <f t="shared" si="4"/>
        <v>0.002853497334</v>
      </c>
      <c r="N202" s="16" t="str">
        <f t="shared" si="5"/>
        <v>MERGULHO</v>
      </c>
      <c r="P202" s="1">
        <f t="shared" si="6"/>
        <v>-0.8804476855</v>
      </c>
      <c r="Q202" s="17" t="str">
        <f t="shared" si="7"/>
        <v>SUB-HORIZONTAL</v>
      </c>
      <c r="S202" s="1">
        <f t="shared" si="8"/>
        <v>-0.8804476855</v>
      </c>
      <c r="T202" s="17" t="str">
        <f t="shared" si="9"/>
        <v>SUB-HORIZONTAL</v>
      </c>
      <c r="V202" s="1">
        <f t="shared" si="10"/>
        <v>-0.8773308214</v>
      </c>
      <c r="W202" s="17" t="str">
        <f t="shared" si="11"/>
        <v>SUB-HORIZONTAL</v>
      </c>
      <c r="Y202" s="1">
        <f t="shared" si="12"/>
        <v>-0.00286479119</v>
      </c>
      <c r="Z202" s="17" t="str">
        <f t="shared" si="13"/>
        <v>SUB-HORIZONTAL</v>
      </c>
      <c r="AA202" s="1">
        <f t="shared" si="14"/>
        <v>-0.8749829584</v>
      </c>
      <c r="AB202" s="17" t="str">
        <f t="shared" si="15"/>
        <v>SUB-HORIZONTAL</v>
      </c>
      <c r="AC202" s="1">
        <f t="shared" si="16"/>
        <v>-0.8261083403</v>
      </c>
      <c r="AD202" s="17" t="str">
        <f t="shared" si="17"/>
        <v>SUB-HORIZONTAL</v>
      </c>
      <c r="AE202" s="1">
        <f t="shared" si="18"/>
        <v>-0.8773184887</v>
      </c>
      <c r="AF202" s="17" t="str">
        <f t="shared" si="19"/>
        <v>SUB-HORIZONTAL</v>
      </c>
      <c r="AG202" s="1">
        <f t="shared" si="20"/>
        <v>-0.04711951035</v>
      </c>
      <c r="AH202" s="17" t="str">
        <f t="shared" si="21"/>
        <v>SUB-HORIZONTAL</v>
      </c>
      <c r="AJ202" s="1">
        <f t="shared" si="22"/>
        <v>-0.04497968233</v>
      </c>
      <c r="AK202" s="17" t="str">
        <f t="shared" si="27"/>
        <v>SUB-HORIZONTAL</v>
      </c>
      <c r="AM202" s="1">
        <f t="shared" si="23"/>
        <v>-0.002139261355</v>
      </c>
      <c r="AN202" s="17" t="str">
        <f t="shared" si="24"/>
        <v>SUB-HORIZONTAL</v>
      </c>
      <c r="AP202" s="1">
        <f t="shared" si="25"/>
        <v>0</v>
      </c>
      <c r="AQ202" s="16" t="str">
        <f t="shared" si="26"/>
        <v>MERGULHO</v>
      </c>
    </row>
    <row r="203" ht="15.75" customHeight="1">
      <c r="A203" s="1">
        <v>5590.0701</v>
      </c>
      <c r="B203" s="1">
        <v>1950.0</v>
      </c>
      <c r="C203" s="1">
        <v>1945.4255</v>
      </c>
      <c r="D203" s="1">
        <v>1822.86</v>
      </c>
      <c r="E203" s="1">
        <v>815.127</v>
      </c>
      <c r="F203" s="1">
        <v>811.8564</v>
      </c>
      <c r="G203" s="1">
        <v>822.9429</v>
      </c>
      <c r="H203" s="1">
        <v>1950.0</v>
      </c>
      <c r="J203" s="1">
        <f t="shared" si="1"/>
        <v>-0.8897003516</v>
      </c>
      <c r="K203" s="17" t="str">
        <f t="shared" si="2"/>
        <v>SUB-HORIZONTAL</v>
      </c>
      <c r="L203" s="1" t="str">
        <f t="shared" si="3"/>
        <v>2</v>
      </c>
      <c r="M203" s="1">
        <f t="shared" si="4"/>
        <v>0.01356344469</v>
      </c>
      <c r="N203" s="16" t="str">
        <f t="shared" si="5"/>
        <v>MERGULHO</v>
      </c>
      <c r="P203" s="1">
        <f t="shared" si="6"/>
        <v>-0.904565762</v>
      </c>
      <c r="Q203" s="17" t="str">
        <f t="shared" si="7"/>
        <v>SUB-HORIZONTAL</v>
      </c>
      <c r="S203" s="1">
        <f t="shared" si="8"/>
        <v>-0.904565762</v>
      </c>
      <c r="T203" s="17" t="str">
        <f t="shared" si="9"/>
        <v>SUB-HORIZONTAL</v>
      </c>
      <c r="V203" s="1">
        <f t="shared" si="10"/>
        <v>-0.8897003516</v>
      </c>
      <c r="W203" s="17" t="str">
        <f t="shared" si="11"/>
        <v>SUB-HORIZONTAL</v>
      </c>
      <c r="Y203" s="1">
        <f t="shared" si="12"/>
        <v>-0.004020454798</v>
      </c>
      <c r="Z203" s="17" t="str">
        <f t="shared" si="13"/>
        <v>SUB-HORIZONTAL</v>
      </c>
      <c r="AA203" s="1">
        <f t="shared" si="14"/>
        <v>-0.8975800884</v>
      </c>
      <c r="AB203" s="17" t="str">
        <f t="shared" si="15"/>
        <v>SUB-HORIZONTAL</v>
      </c>
      <c r="AC203" s="1">
        <f t="shared" si="16"/>
        <v>-0.8267156967</v>
      </c>
      <c r="AD203" s="17" t="str">
        <f t="shared" si="17"/>
        <v>SUB-HORIZONTAL</v>
      </c>
      <c r="AE203" s="1">
        <f t="shared" si="18"/>
        <v>-0.9001550425</v>
      </c>
      <c r="AF203" s="17" t="str">
        <f t="shared" si="19"/>
        <v>SUB-HORIZONTAL</v>
      </c>
      <c r="AG203" s="1">
        <f t="shared" si="20"/>
        <v>-0.06743544751</v>
      </c>
      <c r="AH203" s="17" t="str">
        <f t="shared" si="21"/>
        <v>SUB-HORIZONTAL</v>
      </c>
      <c r="AJ203" s="1">
        <f t="shared" si="22"/>
        <v>-0.06508550541</v>
      </c>
      <c r="AK203" s="17" t="str">
        <f t="shared" si="27"/>
        <v>SUB-HORIZONTAL</v>
      </c>
      <c r="AM203" s="1">
        <f t="shared" si="23"/>
        <v>-0.002348653904</v>
      </c>
      <c r="AN203" s="17" t="str">
        <f t="shared" si="24"/>
        <v>SUB-HORIZONTAL</v>
      </c>
      <c r="AP203" s="1">
        <f t="shared" si="25"/>
        <v>0</v>
      </c>
      <c r="AQ203" s="16" t="str">
        <f t="shared" si="26"/>
        <v>MERGULHO</v>
      </c>
    </row>
    <row r="204" ht="15.75" customHeight="1">
      <c r="A204" s="1">
        <v>5590.1463</v>
      </c>
      <c r="B204" s="1">
        <v>1950.0</v>
      </c>
      <c r="C204" s="1">
        <v>1820.9792</v>
      </c>
      <c r="D204" s="1">
        <v>1785.0636</v>
      </c>
      <c r="E204" s="1">
        <v>807.7845</v>
      </c>
      <c r="F204" s="1">
        <v>803.4267</v>
      </c>
      <c r="G204" s="1">
        <v>820.1775</v>
      </c>
      <c r="H204" s="1">
        <v>1950.0</v>
      </c>
      <c r="J204" s="1">
        <f t="shared" si="1"/>
        <v>-0.8933856824</v>
      </c>
      <c r="K204" s="17" t="str">
        <f t="shared" si="2"/>
        <v>SUB-HORIZONTAL</v>
      </c>
      <c r="L204" s="1" t="str">
        <f t="shared" si="3"/>
        <v>2</v>
      </c>
      <c r="M204" s="1">
        <f t="shared" si="4"/>
        <v>0.02063519121</v>
      </c>
      <c r="N204" s="16" t="str">
        <f t="shared" si="5"/>
        <v>MERGULHO</v>
      </c>
      <c r="P204" s="1">
        <f t="shared" si="6"/>
        <v>-0.9160335674</v>
      </c>
      <c r="Q204" s="17" t="str">
        <f t="shared" si="7"/>
        <v>SUB-HORIZONTAL</v>
      </c>
      <c r="S204" s="1">
        <f t="shared" si="8"/>
        <v>-0.9160335674</v>
      </c>
      <c r="T204" s="17" t="str">
        <f t="shared" si="9"/>
        <v>SUB-HORIZONTAL</v>
      </c>
      <c r="V204" s="1">
        <f t="shared" si="10"/>
        <v>-0.8933856824</v>
      </c>
      <c r="W204" s="17" t="str">
        <f t="shared" si="11"/>
        <v>SUB-HORIZONTAL</v>
      </c>
      <c r="Y204" s="1">
        <f t="shared" si="12"/>
        <v>-0.005409366493</v>
      </c>
      <c r="Z204" s="17" t="str">
        <f t="shared" si="13"/>
        <v>SUB-HORIZONTAL</v>
      </c>
      <c r="AA204" s="1">
        <f t="shared" si="14"/>
        <v>-0.8353965146</v>
      </c>
      <c r="AB204" s="17" t="str">
        <f t="shared" si="15"/>
        <v>SUB-HORIZONTAL</v>
      </c>
      <c r="AC204" s="1">
        <f t="shared" si="16"/>
        <v>-0.8138493224</v>
      </c>
      <c r="AD204" s="17" t="str">
        <f t="shared" si="17"/>
        <v>SUB-HORIZONTAL</v>
      </c>
      <c r="AE204" s="1">
        <f t="shared" si="18"/>
        <v>-0.9100871573</v>
      </c>
      <c r="AF204" s="17" t="str">
        <f t="shared" si="19"/>
        <v>SUB-HORIZONTAL</v>
      </c>
      <c r="AG204" s="1">
        <f t="shared" si="20"/>
        <v>-0.08840409007</v>
      </c>
      <c r="AH204" s="17" t="str">
        <f t="shared" si="21"/>
        <v>SUB-HORIZONTAL</v>
      </c>
      <c r="AJ204" s="1">
        <f t="shared" si="22"/>
        <v>-0.0199206629</v>
      </c>
      <c r="AK204" s="17" t="str">
        <f t="shared" si="27"/>
        <v>SUB-HORIZONTAL</v>
      </c>
      <c r="AM204" s="1">
        <f t="shared" si="23"/>
        <v>-0.06846836106</v>
      </c>
      <c r="AN204" s="17" t="str">
        <f t="shared" si="24"/>
        <v>SUB-HORIZONTAL</v>
      </c>
      <c r="AP204" s="1">
        <f t="shared" si="25"/>
        <v>0</v>
      </c>
      <c r="AQ204" s="16" t="str">
        <f t="shared" si="26"/>
        <v>MERGULHO</v>
      </c>
    </row>
    <row r="205" ht="15.75" customHeight="1">
      <c r="A205" s="1">
        <v>5590.2225</v>
      </c>
      <c r="B205" s="1">
        <v>1950.0</v>
      </c>
      <c r="C205" s="1">
        <v>1865.1226</v>
      </c>
      <c r="D205" s="1">
        <v>1816.0713</v>
      </c>
      <c r="E205" s="1">
        <v>825.1642</v>
      </c>
      <c r="F205" s="1">
        <v>819.9832</v>
      </c>
      <c r="G205" s="1">
        <v>834.2392</v>
      </c>
      <c r="H205" s="1">
        <v>1950.0</v>
      </c>
      <c r="J205" s="1">
        <f t="shared" si="1"/>
        <v>-0.8747994415</v>
      </c>
      <c r="K205" s="17" t="str">
        <f t="shared" si="2"/>
        <v>SUB-HORIZONTAL</v>
      </c>
      <c r="L205" s="1" t="str">
        <f t="shared" si="3"/>
        <v>2</v>
      </c>
      <c r="M205" s="1">
        <f t="shared" si="4"/>
        <v>0.01723653291</v>
      </c>
      <c r="N205" s="16" t="str">
        <f t="shared" si="5"/>
        <v>MERGULHO</v>
      </c>
      <c r="P205" s="1">
        <f t="shared" si="6"/>
        <v>-0.8936451799</v>
      </c>
      <c r="Q205" s="17" t="str">
        <f t="shared" si="7"/>
        <v>SUB-HORIZONTAL</v>
      </c>
      <c r="S205" s="1">
        <f t="shared" si="8"/>
        <v>-0.8936451799</v>
      </c>
      <c r="T205" s="17" t="str">
        <f t="shared" si="9"/>
        <v>SUB-HORIZONTAL</v>
      </c>
      <c r="V205" s="1">
        <f t="shared" si="10"/>
        <v>-0.8747994415</v>
      </c>
      <c r="W205" s="17" t="str">
        <f t="shared" si="11"/>
        <v>SUB-HORIZONTAL</v>
      </c>
      <c r="Y205" s="1">
        <f t="shared" si="12"/>
        <v>-0.006298555002</v>
      </c>
      <c r="Z205" s="17" t="str">
        <f t="shared" si="13"/>
        <v>SUB-HORIZONTAL</v>
      </c>
      <c r="AA205" s="1">
        <f t="shared" si="14"/>
        <v>-0.8382857546</v>
      </c>
      <c r="AB205" s="17" t="str">
        <f t="shared" si="15"/>
        <v>SUB-HORIZONTAL</v>
      </c>
      <c r="AC205" s="1">
        <f t="shared" si="16"/>
        <v>-0.8094616981</v>
      </c>
      <c r="AD205" s="17" t="str">
        <f t="shared" si="17"/>
        <v>SUB-HORIZONTAL</v>
      </c>
      <c r="AE205" s="1">
        <f t="shared" si="18"/>
        <v>-0.8867508952</v>
      </c>
      <c r="AF205" s="17" t="str">
        <f t="shared" si="19"/>
        <v>SUB-HORIZONTAL</v>
      </c>
      <c r="AG205" s="1">
        <f t="shared" si="20"/>
        <v>-0.0711688421</v>
      </c>
      <c r="AH205" s="17" t="str">
        <f t="shared" si="21"/>
        <v>SUB-HORIZONTAL</v>
      </c>
      <c r="AJ205" s="1">
        <f t="shared" si="22"/>
        <v>-0.02665203544</v>
      </c>
      <c r="AK205" s="17" t="str">
        <f t="shared" si="27"/>
        <v>SUB-HORIZONTAL</v>
      </c>
      <c r="AM205" s="1">
        <f t="shared" si="23"/>
        <v>-0.04450625682</v>
      </c>
      <c r="AN205" s="17" t="str">
        <f t="shared" si="24"/>
        <v>SUB-HORIZONTAL</v>
      </c>
      <c r="AP205" s="1">
        <f t="shared" si="25"/>
        <v>0</v>
      </c>
      <c r="AQ205" s="16" t="str">
        <f t="shared" si="26"/>
        <v>MERGULHO</v>
      </c>
    </row>
    <row r="206" ht="15.75" customHeight="1">
      <c r="A206" s="1">
        <v>5590.2987</v>
      </c>
      <c r="B206" s="1">
        <v>1950.0</v>
      </c>
      <c r="C206" s="1">
        <v>1936.0251</v>
      </c>
      <c r="D206" s="1">
        <v>1859.5331</v>
      </c>
      <c r="E206" s="1">
        <v>885.6428</v>
      </c>
      <c r="F206" s="1">
        <v>877.842</v>
      </c>
      <c r="G206" s="1">
        <v>902.5276</v>
      </c>
      <c r="H206" s="1">
        <v>1950.0</v>
      </c>
      <c r="J206" s="1">
        <f t="shared" si="1"/>
        <v>-0.789577996</v>
      </c>
      <c r="K206" s="17" t="str">
        <f t="shared" si="2"/>
        <v>SUB-HORIZONTAL</v>
      </c>
      <c r="L206" s="1" t="str">
        <f t="shared" si="3"/>
        <v>2</v>
      </c>
      <c r="M206" s="1">
        <f t="shared" si="4"/>
        <v>0.02773353718</v>
      </c>
      <c r="N206" s="16" t="str">
        <f t="shared" si="5"/>
        <v>MERGULHO</v>
      </c>
      <c r="P206" s="1">
        <f t="shared" si="6"/>
        <v>-0.8194704677</v>
      </c>
      <c r="Q206" s="17" t="str">
        <f t="shared" si="7"/>
        <v>SUB-HORIZONTAL</v>
      </c>
      <c r="S206" s="1">
        <f t="shared" si="8"/>
        <v>-0.8194704677</v>
      </c>
      <c r="T206" s="17" t="str">
        <f t="shared" si="9"/>
        <v>SUB-HORIZONTAL</v>
      </c>
      <c r="V206" s="1">
        <f t="shared" si="10"/>
        <v>-0.789577996</v>
      </c>
      <c r="W206" s="17" t="str">
        <f t="shared" si="11"/>
        <v>SUB-HORIZONTAL</v>
      </c>
      <c r="Y206" s="1">
        <f t="shared" si="12"/>
        <v>-0.008847114897</v>
      </c>
      <c r="Z206" s="17" t="str">
        <f t="shared" si="13"/>
        <v>SUB-HORIZONTAL</v>
      </c>
      <c r="AA206" s="1">
        <f t="shared" si="14"/>
        <v>-0.8021629608</v>
      </c>
      <c r="AB206" s="17" t="str">
        <f t="shared" si="15"/>
        <v>SUB-HORIZONTAL</v>
      </c>
      <c r="AC206" s="1">
        <f t="shared" si="16"/>
        <v>-0.758889922</v>
      </c>
      <c r="AD206" s="17" t="str">
        <f t="shared" si="17"/>
        <v>SUB-HORIZONTAL</v>
      </c>
      <c r="AE206" s="1">
        <f t="shared" si="18"/>
        <v>-0.8099175291</v>
      </c>
      <c r="AF206" s="17" t="str">
        <f t="shared" si="19"/>
        <v>SUB-HORIZONTAL</v>
      </c>
      <c r="AG206" s="1">
        <f t="shared" si="20"/>
        <v>-0.0475084046</v>
      </c>
      <c r="AH206" s="17" t="str">
        <f t="shared" si="21"/>
        <v>SUB-HORIZONTAL</v>
      </c>
      <c r="AJ206" s="1">
        <f t="shared" si="22"/>
        <v>-0.04031424845</v>
      </c>
      <c r="AK206" s="17" t="str">
        <f t="shared" si="27"/>
        <v>SUB-HORIZONTAL</v>
      </c>
      <c r="AM206" s="1">
        <f t="shared" si="23"/>
        <v>-0.007192434432</v>
      </c>
      <c r="AN206" s="17" t="str">
        <f t="shared" si="24"/>
        <v>SUB-HORIZONTAL</v>
      </c>
      <c r="AP206" s="1">
        <f t="shared" si="25"/>
        <v>0</v>
      </c>
      <c r="AQ206" s="16" t="str">
        <f t="shared" si="26"/>
        <v>MERGULHO</v>
      </c>
    </row>
    <row r="207" ht="15.75" customHeight="1">
      <c r="A207" s="1">
        <v>5590.3749</v>
      </c>
      <c r="B207" s="1">
        <v>1950.0</v>
      </c>
      <c r="C207" s="1">
        <v>1949.9952</v>
      </c>
      <c r="D207" s="1">
        <v>1891.0867</v>
      </c>
      <c r="E207" s="1">
        <v>985.3463</v>
      </c>
      <c r="F207" s="1">
        <v>973.3413</v>
      </c>
      <c r="G207" s="1">
        <v>981.9144</v>
      </c>
      <c r="H207" s="1">
        <v>1950.0</v>
      </c>
      <c r="J207" s="1">
        <f t="shared" si="1"/>
        <v>-0.6996158499</v>
      </c>
      <c r="K207" s="17" t="str">
        <f t="shared" si="2"/>
        <v>SUB-HORIZONTAL</v>
      </c>
      <c r="L207" s="1" t="str">
        <f t="shared" si="3"/>
        <v>2</v>
      </c>
      <c r="M207" s="1">
        <f t="shared" si="4"/>
        <v>0.008769372119</v>
      </c>
      <c r="N207" s="16" t="str">
        <f t="shared" si="5"/>
        <v>MERGULHO</v>
      </c>
      <c r="P207" s="1">
        <f t="shared" si="6"/>
        <v>-0.708913002</v>
      </c>
      <c r="Q207" s="17" t="str">
        <f t="shared" si="7"/>
        <v>SUB-HORIZONTAL</v>
      </c>
      <c r="S207" s="1">
        <f t="shared" si="8"/>
        <v>-0.708913002</v>
      </c>
      <c r="T207" s="17" t="str">
        <f t="shared" si="9"/>
        <v>SUB-HORIZONTAL</v>
      </c>
      <c r="V207" s="1">
        <f t="shared" si="10"/>
        <v>-0.6996158499</v>
      </c>
      <c r="W207" s="17" t="str">
        <f t="shared" si="11"/>
        <v>SUB-HORIZONTAL</v>
      </c>
      <c r="Y207" s="1">
        <f t="shared" si="12"/>
        <v>-0.01225843825</v>
      </c>
      <c r="Z207" s="17" t="str">
        <f t="shared" si="13"/>
        <v>SUB-HORIZONTAL</v>
      </c>
      <c r="AA207" s="1">
        <f t="shared" si="14"/>
        <v>-0.6959179799</v>
      </c>
      <c r="AB207" s="17" t="str">
        <f t="shared" si="15"/>
        <v>SUB-HORIZONTAL</v>
      </c>
      <c r="AC207" s="1">
        <f t="shared" si="16"/>
        <v>-0.6635193223</v>
      </c>
      <c r="AD207" s="17" t="str">
        <f t="shared" si="17"/>
        <v>SUB-HORIZONTAL</v>
      </c>
      <c r="AE207" s="1">
        <f t="shared" si="18"/>
        <v>-0.6959205862</v>
      </c>
      <c r="AF207" s="17" t="str">
        <f t="shared" si="19"/>
        <v>SUB-HORIZONTAL</v>
      </c>
      <c r="AG207" s="1">
        <f t="shared" si="20"/>
        <v>-0.03067893819</v>
      </c>
      <c r="AH207" s="17" t="str">
        <f t="shared" si="21"/>
        <v>SUB-HORIZONTAL</v>
      </c>
      <c r="AJ207" s="1">
        <f t="shared" si="22"/>
        <v>-0.03067647636</v>
      </c>
      <c r="AK207" s="17" t="str">
        <f t="shared" si="27"/>
        <v>SUB-HORIZONTAL</v>
      </c>
      <c r="AM207" s="1">
        <f t="shared" si="23"/>
        <v>-0.000002461541491</v>
      </c>
      <c r="AN207" s="17" t="str">
        <f t="shared" si="24"/>
        <v>SUB-HORIZONTAL</v>
      </c>
      <c r="AP207" s="1">
        <f t="shared" si="25"/>
        <v>0</v>
      </c>
      <c r="AQ207" s="16" t="str">
        <f t="shared" si="26"/>
        <v>MERGULHO</v>
      </c>
    </row>
    <row r="208" ht="15.75" customHeight="1">
      <c r="A208" s="1">
        <v>5590.4511</v>
      </c>
      <c r="B208" s="1">
        <v>1950.0</v>
      </c>
      <c r="C208" s="1">
        <v>1950.0</v>
      </c>
      <c r="D208" s="1">
        <v>1913.8477</v>
      </c>
      <c r="E208" s="1">
        <v>1110.5668</v>
      </c>
      <c r="F208" s="1">
        <v>1093.026</v>
      </c>
      <c r="G208" s="1">
        <v>1088.4886</v>
      </c>
      <c r="H208" s="1">
        <v>1950.0</v>
      </c>
      <c r="J208" s="1">
        <f t="shared" si="1"/>
        <v>-0.5913325432</v>
      </c>
      <c r="K208" s="17" t="str">
        <f t="shared" si="2"/>
        <v>SUB-HORIZONTAL</v>
      </c>
      <c r="L208" s="1" t="str">
        <f t="shared" si="3"/>
        <v>2</v>
      </c>
      <c r="M208" s="1">
        <f t="shared" si="4"/>
        <v>-0.004159871142</v>
      </c>
      <c r="N208" s="17" t="str">
        <f t="shared" si="5"/>
        <v>SUB-HORIZONTAL</v>
      </c>
      <c r="P208" s="1">
        <f t="shared" si="6"/>
        <v>-0.5869959352</v>
      </c>
      <c r="Q208" s="17" t="str">
        <f t="shared" si="7"/>
        <v>SUB-HORIZONTAL</v>
      </c>
      <c r="S208" s="1">
        <f t="shared" si="8"/>
        <v>-0.5869959352</v>
      </c>
      <c r="T208" s="17" t="str">
        <f t="shared" si="9"/>
        <v>SUB-HORIZONTAL</v>
      </c>
      <c r="V208" s="1">
        <f t="shared" si="10"/>
        <v>-0.5913325432</v>
      </c>
      <c r="W208" s="17" t="str">
        <f t="shared" si="11"/>
        <v>SUB-HORIZONTAL</v>
      </c>
      <c r="Y208" s="1">
        <f t="shared" si="12"/>
        <v>-0.01592068711</v>
      </c>
      <c r="Z208" s="17" t="str">
        <f t="shared" si="13"/>
        <v>SUB-HORIZONTAL</v>
      </c>
      <c r="AA208" s="1">
        <f t="shared" si="14"/>
        <v>-0.5704222968</v>
      </c>
      <c r="AB208" s="17" t="str">
        <f t="shared" si="15"/>
        <v>SUB-HORIZONTAL</v>
      </c>
      <c r="AC208" s="1">
        <f t="shared" si="16"/>
        <v>-0.5509870736</v>
      </c>
      <c r="AD208" s="17" t="str">
        <f t="shared" si="17"/>
        <v>SUB-HORIZONTAL</v>
      </c>
      <c r="AE208" s="1">
        <f t="shared" si="18"/>
        <v>-0.5704222968</v>
      </c>
      <c r="AF208" s="17" t="str">
        <f t="shared" si="19"/>
        <v>SUB-HORIZONTAL</v>
      </c>
      <c r="AG208" s="1">
        <f t="shared" si="20"/>
        <v>-0.01871392735</v>
      </c>
      <c r="AH208" s="17" t="str">
        <f t="shared" si="21"/>
        <v>SUB-HORIZONTAL</v>
      </c>
      <c r="AJ208" s="1">
        <f t="shared" si="22"/>
        <v>-0.01871392735</v>
      </c>
      <c r="AK208" s="17" t="str">
        <f t="shared" si="27"/>
        <v>SUB-HORIZONTAL</v>
      </c>
      <c r="AM208" s="1">
        <f t="shared" si="23"/>
        <v>0</v>
      </c>
      <c r="AN208" s="16" t="str">
        <f t="shared" si="24"/>
        <v>MERGULHO</v>
      </c>
      <c r="AP208" s="1">
        <f t="shared" si="25"/>
        <v>0</v>
      </c>
      <c r="AQ208" s="16" t="str">
        <f t="shared" si="26"/>
        <v>MERGULHO</v>
      </c>
    </row>
    <row r="209" ht="15.75" customHeight="1">
      <c r="A209" s="1">
        <v>5590.5273</v>
      </c>
      <c r="B209" s="1">
        <v>1950.0</v>
      </c>
      <c r="C209" s="1">
        <v>1950.0</v>
      </c>
      <c r="D209" s="1">
        <v>1924.4808</v>
      </c>
      <c r="E209" s="1">
        <v>1236.5642</v>
      </c>
      <c r="F209" s="1">
        <v>1212.8204</v>
      </c>
      <c r="G209" s="1">
        <v>1215.4023</v>
      </c>
      <c r="H209" s="1">
        <v>1950.0</v>
      </c>
      <c r="J209" s="1">
        <f t="shared" si="1"/>
        <v>-0.4771690113</v>
      </c>
      <c r="K209" s="17" t="str">
        <f t="shared" si="2"/>
        <v>SUB-HORIZONTAL</v>
      </c>
      <c r="L209" s="1" t="str">
        <f t="shared" si="3"/>
        <v>2</v>
      </c>
      <c r="M209" s="1">
        <f t="shared" si="4"/>
        <v>0.002126577154</v>
      </c>
      <c r="N209" s="16" t="str">
        <f t="shared" si="5"/>
        <v>MERGULHO</v>
      </c>
      <c r="P209" s="1">
        <f t="shared" si="6"/>
        <v>-0.4793555457</v>
      </c>
      <c r="Q209" s="17" t="str">
        <f t="shared" si="7"/>
        <v>SUB-HORIZONTAL</v>
      </c>
      <c r="S209" s="1">
        <f t="shared" si="8"/>
        <v>-0.4793555457</v>
      </c>
      <c r="T209" s="17" t="str">
        <f t="shared" si="9"/>
        <v>SUB-HORIZONTAL</v>
      </c>
      <c r="V209" s="1">
        <f t="shared" si="10"/>
        <v>-0.4771690113</v>
      </c>
      <c r="W209" s="17" t="str">
        <f t="shared" si="11"/>
        <v>SUB-HORIZONTAL</v>
      </c>
      <c r="Y209" s="1">
        <f t="shared" si="12"/>
        <v>-0.0193884747</v>
      </c>
      <c r="Z209" s="17" t="str">
        <f t="shared" si="13"/>
        <v>SUB-HORIZONTAL</v>
      </c>
      <c r="AA209" s="1">
        <f t="shared" si="14"/>
        <v>-0.4594404812</v>
      </c>
      <c r="AB209" s="17" t="str">
        <f t="shared" si="15"/>
        <v>SUB-HORIZONTAL</v>
      </c>
      <c r="AC209" s="1">
        <f t="shared" si="16"/>
        <v>-0.4459340796</v>
      </c>
      <c r="AD209" s="17" t="str">
        <f t="shared" si="17"/>
        <v>SUB-HORIZONTAL</v>
      </c>
      <c r="AE209" s="1">
        <f t="shared" si="18"/>
        <v>-0.4594404812</v>
      </c>
      <c r="AF209" s="17" t="str">
        <f t="shared" si="19"/>
        <v>SUB-HORIZONTAL</v>
      </c>
      <c r="AG209" s="1">
        <f t="shared" si="20"/>
        <v>-0.01317325075</v>
      </c>
      <c r="AH209" s="17" t="str">
        <f t="shared" si="21"/>
        <v>SUB-HORIZONTAL</v>
      </c>
      <c r="AJ209" s="1">
        <f t="shared" si="22"/>
        <v>-0.01317325075</v>
      </c>
      <c r="AK209" s="17" t="str">
        <f t="shared" si="27"/>
        <v>SUB-HORIZONTAL</v>
      </c>
      <c r="AM209" s="1">
        <f t="shared" si="23"/>
        <v>0</v>
      </c>
      <c r="AN209" s="16" t="str">
        <f t="shared" si="24"/>
        <v>MERGULHO</v>
      </c>
      <c r="AP209" s="1">
        <f t="shared" si="25"/>
        <v>0</v>
      </c>
      <c r="AQ209" s="16" t="str">
        <f t="shared" si="26"/>
        <v>MERGULHO</v>
      </c>
    </row>
    <row r="210" ht="15.75" customHeight="1">
      <c r="A210" s="1">
        <v>5590.6035</v>
      </c>
      <c r="B210" s="1">
        <v>1950.0</v>
      </c>
      <c r="C210" s="1">
        <v>1950.0</v>
      </c>
      <c r="D210" s="1">
        <v>1915.113</v>
      </c>
      <c r="E210" s="1">
        <v>1320.7051</v>
      </c>
      <c r="F210" s="1">
        <v>1292.454</v>
      </c>
      <c r="G210" s="1">
        <v>1304.9255</v>
      </c>
      <c r="H210" s="1">
        <v>1950.0</v>
      </c>
      <c r="J210" s="1">
        <f t="shared" si="1"/>
        <v>-0.4043893503</v>
      </c>
      <c r="K210" s="17" t="str">
        <f t="shared" si="2"/>
        <v>SUB-HORIZONTAL</v>
      </c>
      <c r="L210" s="1" t="str">
        <f t="shared" si="3"/>
        <v>2</v>
      </c>
      <c r="M210" s="1">
        <f t="shared" si="4"/>
        <v>0.009603251098</v>
      </c>
      <c r="N210" s="16" t="str">
        <f t="shared" si="5"/>
        <v>MERGULHO</v>
      </c>
      <c r="P210" s="1">
        <f t="shared" si="6"/>
        <v>-0.4141916001</v>
      </c>
      <c r="Q210" s="17" t="str">
        <f t="shared" si="7"/>
        <v>SUB-HORIZONTAL</v>
      </c>
      <c r="S210" s="1">
        <f t="shared" si="8"/>
        <v>-0.4141916001</v>
      </c>
      <c r="T210" s="17" t="str">
        <f t="shared" si="9"/>
        <v>SUB-HORIZONTAL</v>
      </c>
      <c r="V210" s="1">
        <f t="shared" si="10"/>
        <v>-0.4043893503</v>
      </c>
      <c r="W210" s="17" t="str">
        <f t="shared" si="11"/>
        <v>SUB-HORIZONTAL</v>
      </c>
      <c r="Y210" s="1">
        <f t="shared" si="12"/>
        <v>-0.02162344507</v>
      </c>
      <c r="Z210" s="17" t="str">
        <f t="shared" si="13"/>
        <v>SUB-HORIZONTAL</v>
      </c>
      <c r="AA210" s="1">
        <f t="shared" si="14"/>
        <v>-0.39213353</v>
      </c>
      <c r="AB210" s="17" t="str">
        <f t="shared" si="15"/>
        <v>SUB-HORIZONTAL</v>
      </c>
      <c r="AC210" s="1">
        <f t="shared" si="16"/>
        <v>-0.3737527899</v>
      </c>
      <c r="AD210" s="17" t="str">
        <f t="shared" si="17"/>
        <v>SUB-HORIZONTAL</v>
      </c>
      <c r="AE210" s="1">
        <f t="shared" si="18"/>
        <v>-0.39213353</v>
      </c>
      <c r="AF210" s="17" t="str">
        <f t="shared" si="19"/>
        <v>SUB-HORIZONTAL</v>
      </c>
      <c r="AG210" s="1">
        <f t="shared" si="20"/>
        <v>-0.01805298899</v>
      </c>
      <c r="AH210" s="17" t="str">
        <f t="shared" si="21"/>
        <v>SUB-HORIZONTAL</v>
      </c>
      <c r="AJ210" s="1">
        <f t="shared" si="22"/>
        <v>-0.01805298899</v>
      </c>
      <c r="AK210" s="17" t="str">
        <f t="shared" si="27"/>
        <v>SUB-HORIZONTAL</v>
      </c>
      <c r="AM210" s="1">
        <f t="shared" si="23"/>
        <v>0</v>
      </c>
      <c r="AN210" s="16" t="str">
        <f t="shared" si="24"/>
        <v>MERGULHO</v>
      </c>
      <c r="AP210" s="1">
        <f t="shared" si="25"/>
        <v>0</v>
      </c>
      <c r="AQ210" s="16" t="str">
        <f t="shared" si="26"/>
        <v>MERGULHO</v>
      </c>
    </row>
    <row r="211" ht="15.75" customHeight="1">
      <c r="A211" s="1">
        <v>5590.6797</v>
      </c>
      <c r="B211" s="1">
        <v>1950.0</v>
      </c>
      <c r="C211" s="1">
        <v>1950.0</v>
      </c>
      <c r="D211" s="1">
        <v>1880.1492</v>
      </c>
      <c r="E211" s="1">
        <v>1326.4156</v>
      </c>
      <c r="F211" s="1">
        <v>1297.7416</v>
      </c>
      <c r="G211" s="1">
        <v>1314.1003</v>
      </c>
      <c r="H211" s="1">
        <v>1950.0</v>
      </c>
      <c r="J211" s="1">
        <f t="shared" si="1"/>
        <v>-0.3972437355</v>
      </c>
      <c r="K211" s="17" t="str">
        <f t="shared" si="2"/>
        <v>SUB-HORIZONTAL</v>
      </c>
      <c r="L211" s="1" t="str">
        <f t="shared" si="3"/>
        <v>2</v>
      </c>
      <c r="M211" s="1">
        <f t="shared" si="4"/>
        <v>0.0125268079</v>
      </c>
      <c r="N211" s="16" t="str">
        <f t="shared" si="5"/>
        <v>MERGULHO</v>
      </c>
      <c r="P211" s="1">
        <f t="shared" si="6"/>
        <v>-0.4100230406</v>
      </c>
      <c r="Q211" s="17" t="str">
        <f t="shared" si="7"/>
        <v>SUB-HORIZONTAL</v>
      </c>
      <c r="S211" s="1">
        <f t="shared" si="8"/>
        <v>-0.4100230406</v>
      </c>
      <c r="T211" s="17" t="str">
        <f t="shared" si="9"/>
        <v>SUB-HORIZONTAL</v>
      </c>
      <c r="V211" s="1">
        <f t="shared" si="10"/>
        <v>-0.3972437355</v>
      </c>
      <c r="W211" s="17" t="str">
        <f t="shared" si="11"/>
        <v>SUB-HORIZONTAL</v>
      </c>
      <c r="Y211" s="1">
        <f t="shared" si="12"/>
        <v>-0.02185517846</v>
      </c>
      <c r="Z211" s="17" t="str">
        <f t="shared" si="13"/>
        <v>SUB-HORIZONTAL</v>
      </c>
      <c r="AA211" s="1">
        <f t="shared" si="14"/>
        <v>-0.3877377858</v>
      </c>
      <c r="AB211" s="17" t="str">
        <f t="shared" si="15"/>
        <v>SUB-HORIZONTAL</v>
      </c>
      <c r="AC211" s="1">
        <f t="shared" si="16"/>
        <v>-0.3506427868</v>
      </c>
      <c r="AD211" s="17" t="str">
        <f t="shared" si="17"/>
        <v>SUB-HORIZONTAL</v>
      </c>
      <c r="AE211" s="1">
        <f t="shared" si="18"/>
        <v>-0.3877377858</v>
      </c>
      <c r="AF211" s="17" t="str">
        <f t="shared" si="19"/>
        <v>SUB-HORIZONTAL</v>
      </c>
      <c r="AG211" s="1">
        <f t="shared" si="20"/>
        <v>-0.03648025972</v>
      </c>
      <c r="AH211" s="17" t="str">
        <f t="shared" si="21"/>
        <v>SUB-HORIZONTAL</v>
      </c>
      <c r="AJ211" s="1">
        <f t="shared" si="22"/>
        <v>-0.03648025972</v>
      </c>
      <c r="AK211" s="17" t="str">
        <f t="shared" si="27"/>
        <v>SUB-HORIZONTAL</v>
      </c>
      <c r="AM211" s="1">
        <f t="shared" si="23"/>
        <v>0</v>
      </c>
      <c r="AN211" s="16" t="str">
        <f t="shared" si="24"/>
        <v>MERGULHO</v>
      </c>
      <c r="AP211" s="1">
        <f t="shared" si="25"/>
        <v>0</v>
      </c>
      <c r="AQ211" s="16" t="str">
        <f t="shared" si="26"/>
        <v>MERGULHO</v>
      </c>
    </row>
    <row r="212" ht="15.75" customHeight="1">
      <c r="A212" s="1">
        <v>5590.7559</v>
      </c>
      <c r="B212" s="1">
        <v>1950.0</v>
      </c>
      <c r="C212" s="1">
        <v>1950.0</v>
      </c>
      <c r="D212" s="1">
        <v>1819.5481</v>
      </c>
      <c r="E212" s="1">
        <v>1251.3386</v>
      </c>
      <c r="F212" s="1">
        <v>1226.1686</v>
      </c>
      <c r="G212" s="1">
        <v>1237.2366</v>
      </c>
      <c r="H212" s="1">
        <v>1950.0</v>
      </c>
      <c r="J212" s="1">
        <f t="shared" si="1"/>
        <v>-0.4588827219</v>
      </c>
      <c r="K212" s="17" t="str">
        <f t="shared" si="2"/>
        <v>SUB-HORIZONTAL</v>
      </c>
      <c r="L212" s="1" t="str">
        <f t="shared" si="3"/>
        <v>2</v>
      </c>
      <c r="M212" s="1">
        <f t="shared" si="4"/>
        <v>0.008986026103</v>
      </c>
      <c r="N212" s="16" t="str">
        <f t="shared" si="5"/>
        <v>MERGULHO</v>
      </c>
      <c r="P212" s="1">
        <f t="shared" si="6"/>
        <v>-0.4681068734</v>
      </c>
      <c r="Q212" s="17" t="str">
        <f t="shared" si="7"/>
        <v>SUB-HORIZONTAL</v>
      </c>
      <c r="S212" s="1">
        <f t="shared" si="8"/>
        <v>-0.4681068734</v>
      </c>
      <c r="T212" s="17" t="str">
        <f t="shared" si="9"/>
        <v>SUB-HORIZONTAL</v>
      </c>
      <c r="V212" s="1">
        <f t="shared" si="10"/>
        <v>-0.4588827219</v>
      </c>
      <c r="W212" s="17" t="str">
        <f t="shared" si="11"/>
        <v>SUB-HORIZONTAL</v>
      </c>
      <c r="Y212" s="1">
        <f t="shared" si="12"/>
        <v>-0.02031985945</v>
      </c>
      <c r="Z212" s="17" t="str">
        <f t="shared" si="13"/>
        <v>SUB-HORIZONTAL</v>
      </c>
      <c r="AA212" s="1">
        <f t="shared" si="14"/>
        <v>-0.4472620226</v>
      </c>
      <c r="AB212" s="17" t="str">
        <f t="shared" si="15"/>
        <v>SUB-HORIZONTAL</v>
      </c>
      <c r="AC212" s="1">
        <f t="shared" si="16"/>
        <v>-0.3765644343</v>
      </c>
      <c r="AD212" s="17" t="str">
        <f t="shared" si="17"/>
        <v>SUB-HORIZONTAL</v>
      </c>
      <c r="AE212" s="1">
        <f t="shared" si="18"/>
        <v>-0.4472620226</v>
      </c>
      <c r="AF212" s="17" t="str">
        <f t="shared" si="19"/>
        <v>SUB-HORIZONTAL</v>
      </c>
      <c r="AG212" s="1">
        <f t="shared" si="20"/>
        <v>-0.06925503177</v>
      </c>
      <c r="AH212" s="17" t="str">
        <f t="shared" si="21"/>
        <v>SUB-HORIZONTAL</v>
      </c>
      <c r="AJ212" s="1">
        <f t="shared" si="22"/>
        <v>-0.06925503177</v>
      </c>
      <c r="AK212" s="17" t="str">
        <f t="shared" si="27"/>
        <v>SUB-HORIZONTAL</v>
      </c>
      <c r="AM212" s="1">
        <f t="shared" si="23"/>
        <v>0</v>
      </c>
      <c r="AN212" s="16" t="str">
        <f t="shared" si="24"/>
        <v>MERGULHO</v>
      </c>
      <c r="AP212" s="1">
        <f t="shared" si="25"/>
        <v>0</v>
      </c>
      <c r="AQ212" s="16" t="str">
        <f t="shared" si="26"/>
        <v>MERGULHO</v>
      </c>
    </row>
    <row r="213" ht="15.75" customHeight="1">
      <c r="A213" s="1">
        <v>5590.8321</v>
      </c>
      <c r="B213" s="1">
        <v>1950.0</v>
      </c>
      <c r="C213" s="1">
        <v>1950.0</v>
      </c>
      <c r="D213" s="1">
        <v>1740.4194</v>
      </c>
      <c r="E213" s="1">
        <v>1129.5049</v>
      </c>
      <c r="F213" s="1">
        <v>1109.4283</v>
      </c>
      <c r="G213" s="1">
        <v>1117.7523</v>
      </c>
      <c r="H213" s="1">
        <v>1950.0</v>
      </c>
      <c r="J213" s="1">
        <f t="shared" si="1"/>
        <v>-0.563718791</v>
      </c>
      <c r="K213" s="17" t="str">
        <f t="shared" si="2"/>
        <v>SUB-HORIZONTAL</v>
      </c>
      <c r="L213" s="1" t="str">
        <f t="shared" si="3"/>
        <v>2</v>
      </c>
      <c r="M213" s="1">
        <f t="shared" si="4"/>
        <v>0.00747497364</v>
      </c>
      <c r="N213" s="16" t="str">
        <f t="shared" si="5"/>
        <v>MERGULHO</v>
      </c>
      <c r="P213" s="1">
        <f t="shared" si="6"/>
        <v>-0.5714889514</v>
      </c>
      <c r="Q213" s="17" t="str">
        <f t="shared" si="7"/>
        <v>SUB-HORIZONTAL</v>
      </c>
      <c r="S213" s="1">
        <f t="shared" si="8"/>
        <v>-0.5714889514</v>
      </c>
      <c r="T213" s="17" t="str">
        <f t="shared" si="9"/>
        <v>SUB-HORIZONTAL</v>
      </c>
      <c r="V213" s="1">
        <f t="shared" si="10"/>
        <v>-0.563718791</v>
      </c>
      <c r="W213" s="17" t="str">
        <f t="shared" si="11"/>
        <v>SUB-HORIZONTAL</v>
      </c>
      <c r="Y213" s="1">
        <f t="shared" si="12"/>
        <v>-0.01793479788</v>
      </c>
      <c r="Z213" s="17" t="str">
        <f t="shared" si="13"/>
        <v>SUB-HORIZONTAL</v>
      </c>
      <c r="AA213" s="1">
        <f t="shared" si="14"/>
        <v>-0.5528593088</v>
      </c>
      <c r="AB213" s="17" t="str">
        <f t="shared" si="15"/>
        <v>SUB-HORIZONTAL</v>
      </c>
      <c r="AC213" s="1">
        <f t="shared" si="16"/>
        <v>-0.4357219271</v>
      </c>
      <c r="AD213" s="17" t="str">
        <f t="shared" si="17"/>
        <v>SUB-HORIZONTAL</v>
      </c>
      <c r="AE213" s="1">
        <f t="shared" si="18"/>
        <v>-0.5528593088</v>
      </c>
      <c r="AF213" s="17" t="str">
        <f t="shared" si="19"/>
        <v>SUB-HORIZONTAL</v>
      </c>
      <c r="AG213" s="1">
        <f t="shared" si="20"/>
        <v>-0.113764514</v>
      </c>
      <c r="AH213" s="17" t="str">
        <f t="shared" si="21"/>
        <v>SUB-HORIZONTAL</v>
      </c>
      <c r="AJ213" s="1">
        <f t="shared" si="22"/>
        <v>-0.113764514</v>
      </c>
      <c r="AK213" s="17" t="str">
        <f t="shared" si="27"/>
        <v>SUB-HORIZONTAL</v>
      </c>
      <c r="AM213" s="1">
        <f t="shared" si="23"/>
        <v>0</v>
      </c>
      <c r="AN213" s="16" t="str">
        <f t="shared" si="24"/>
        <v>MERGULHO</v>
      </c>
      <c r="AP213" s="1">
        <f t="shared" si="25"/>
        <v>0</v>
      </c>
      <c r="AQ213" s="16" t="str">
        <f t="shared" si="26"/>
        <v>MERGULHO</v>
      </c>
    </row>
    <row r="214" ht="15.75" customHeight="1">
      <c r="A214" s="1">
        <v>5590.9083</v>
      </c>
      <c r="B214" s="1">
        <v>1950.0</v>
      </c>
      <c r="C214" s="1">
        <v>1950.0</v>
      </c>
      <c r="D214" s="1">
        <v>1656.9196</v>
      </c>
      <c r="E214" s="1">
        <v>1003.8104</v>
      </c>
      <c r="F214" s="1">
        <v>987.6544</v>
      </c>
      <c r="G214" s="1">
        <v>1008.1192</v>
      </c>
      <c r="H214" s="1">
        <v>1950.0</v>
      </c>
      <c r="J214" s="1">
        <f t="shared" si="1"/>
        <v>-0.671773233</v>
      </c>
      <c r="K214" s="17" t="str">
        <f t="shared" si="2"/>
        <v>SUB-HORIZONTAL</v>
      </c>
      <c r="L214" s="1" t="str">
        <f t="shared" si="3"/>
        <v>2</v>
      </c>
      <c r="M214" s="1">
        <f t="shared" si="4"/>
        <v>0.02050921606</v>
      </c>
      <c r="N214" s="16" t="str">
        <f t="shared" si="5"/>
        <v>MERGULHO</v>
      </c>
      <c r="P214" s="1">
        <f t="shared" si="6"/>
        <v>-0.6934437814</v>
      </c>
      <c r="Q214" s="17" t="str">
        <f t="shared" si="7"/>
        <v>SUB-HORIZONTAL</v>
      </c>
      <c r="S214" s="1">
        <f t="shared" si="8"/>
        <v>-0.6934437814</v>
      </c>
      <c r="T214" s="17" t="str">
        <f t="shared" si="9"/>
        <v>SUB-HORIZONTAL</v>
      </c>
      <c r="V214" s="1">
        <f t="shared" si="10"/>
        <v>-0.671773233</v>
      </c>
      <c r="W214" s="17" t="str">
        <f t="shared" si="11"/>
        <v>SUB-HORIZONTAL</v>
      </c>
      <c r="Y214" s="1">
        <f t="shared" si="12"/>
        <v>-0.0162257768</v>
      </c>
      <c r="Z214" s="17" t="str">
        <f t="shared" si="13"/>
        <v>SUB-HORIZONTAL</v>
      </c>
      <c r="AA214" s="1">
        <f t="shared" si="14"/>
        <v>-0.6762931975</v>
      </c>
      <c r="AB214" s="17" t="str">
        <f t="shared" si="15"/>
        <v>SUB-HORIZONTAL</v>
      </c>
      <c r="AC214" s="1">
        <f t="shared" si="16"/>
        <v>-0.506418122</v>
      </c>
      <c r="AD214" s="17" t="str">
        <f t="shared" si="17"/>
        <v>SUB-HORIZONTAL</v>
      </c>
      <c r="AE214" s="1">
        <f t="shared" si="18"/>
        <v>-0.6762931975</v>
      </c>
      <c r="AF214" s="17" t="str">
        <f t="shared" si="19"/>
        <v>SUB-HORIZONTAL</v>
      </c>
      <c r="AG214" s="1">
        <f t="shared" si="20"/>
        <v>-0.16304923</v>
      </c>
      <c r="AH214" s="17" t="str">
        <f t="shared" si="21"/>
        <v>SUB-HORIZONTAL</v>
      </c>
      <c r="AJ214" s="1">
        <f t="shared" si="22"/>
        <v>-0.16304923</v>
      </c>
      <c r="AK214" s="17" t="str">
        <f t="shared" si="27"/>
        <v>SUB-HORIZONTAL</v>
      </c>
      <c r="AM214" s="1">
        <f t="shared" si="23"/>
        <v>0</v>
      </c>
      <c r="AN214" s="16" t="str">
        <f t="shared" si="24"/>
        <v>MERGULHO</v>
      </c>
      <c r="AP214" s="1">
        <f t="shared" si="25"/>
        <v>0</v>
      </c>
      <c r="AQ214" s="16" t="str">
        <f t="shared" si="26"/>
        <v>MERGULHO</v>
      </c>
    </row>
    <row r="215" ht="15.75" customHeight="1">
      <c r="A215" s="1">
        <v>5590.9845</v>
      </c>
      <c r="B215" s="1">
        <v>1950.0</v>
      </c>
      <c r="C215" s="1">
        <v>1950.0</v>
      </c>
      <c r="D215" s="1">
        <v>1585.5039</v>
      </c>
      <c r="E215" s="1">
        <v>902.0233</v>
      </c>
      <c r="F215" s="1">
        <v>888.9702</v>
      </c>
      <c r="G215" s="1">
        <v>918.1921</v>
      </c>
      <c r="H215" s="1">
        <v>1950.0</v>
      </c>
      <c r="J215" s="1">
        <f t="shared" si="1"/>
        <v>-0.7711072157</v>
      </c>
      <c r="K215" s="17" t="str">
        <f t="shared" si="2"/>
        <v>SUB-HORIZONTAL</v>
      </c>
      <c r="L215" s="1" t="str">
        <f t="shared" si="3"/>
        <v>2</v>
      </c>
      <c r="M215" s="1">
        <f t="shared" si="4"/>
        <v>0.03234432356</v>
      </c>
      <c r="N215" s="16" t="str">
        <f t="shared" si="5"/>
        <v>MERGULHO</v>
      </c>
      <c r="P215" s="1">
        <f t="shared" si="6"/>
        <v>-0.8058731283</v>
      </c>
      <c r="Q215" s="17" t="str">
        <f t="shared" si="7"/>
        <v>SUB-HORIZONTAL</v>
      </c>
      <c r="S215" s="1">
        <f t="shared" si="8"/>
        <v>-0.8058731283</v>
      </c>
      <c r="T215" s="17" t="str">
        <f t="shared" si="9"/>
        <v>SUB-HORIZONTAL</v>
      </c>
      <c r="V215" s="1">
        <f t="shared" si="10"/>
        <v>-0.7711072157</v>
      </c>
      <c r="W215" s="17" t="str">
        <f t="shared" si="11"/>
        <v>SUB-HORIZONTAL</v>
      </c>
      <c r="Y215" s="1">
        <f t="shared" si="12"/>
        <v>-0.01457676612</v>
      </c>
      <c r="Z215" s="17" t="str">
        <f t="shared" si="13"/>
        <v>SUB-HORIZONTAL</v>
      </c>
      <c r="AA215" s="1">
        <f t="shared" si="14"/>
        <v>-0.7901789268</v>
      </c>
      <c r="AB215" s="17" t="str">
        <f t="shared" si="15"/>
        <v>SUB-HORIZONTAL</v>
      </c>
      <c r="AC215" s="1">
        <f t="shared" si="16"/>
        <v>-0.5715229266</v>
      </c>
      <c r="AD215" s="17" t="str">
        <f t="shared" si="17"/>
        <v>SUB-HORIZONTAL</v>
      </c>
      <c r="AE215" s="1">
        <f t="shared" si="18"/>
        <v>-0.7901789268</v>
      </c>
      <c r="AF215" s="17" t="str">
        <f t="shared" si="19"/>
        <v>SUB-HORIZONTAL</v>
      </c>
      <c r="AG215" s="1">
        <f t="shared" si="20"/>
        <v>-0.2072964777</v>
      </c>
      <c r="AH215" s="17" t="str">
        <f t="shared" si="21"/>
        <v>SUB-HORIZONTAL</v>
      </c>
      <c r="AJ215" s="1">
        <f t="shared" si="22"/>
        <v>-0.2072964777</v>
      </c>
      <c r="AK215" s="17" t="str">
        <f t="shared" si="27"/>
        <v>SUB-HORIZONTAL</v>
      </c>
      <c r="AM215" s="1">
        <f t="shared" si="23"/>
        <v>0</v>
      </c>
      <c r="AN215" s="16" t="str">
        <f t="shared" si="24"/>
        <v>MERGULHO</v>
      </c>
      <c r="AP215" s="1">
        <f t="shared" si="25"/>
        <v>0</v>
      </c>
      <c r="AQ215" s="16" t="str">
        <f t="shared" si="26"/>
        <v>MERGULHO</v>
      </c>
    </row>
    <row r="216" ht="15.75" customHeight="1">
      <c r="A216" s="1">
        <v>5591.0607</v>
      </c>
      <c r="B216" s="1">
        <v>1950.0</v>
      </c>
      <c r="C216" s="1">
        <v>1930.8342</v>
      </c>
      <c r="D216" s="1">
        <v>1538.9988</v>
      </c>
      <c r="E216" s="1">
        <v>838.5915</v>
      </c>
      <c r="F216" s="1">
        <v>827.2674</v>
      </c>
      <c r="G216" s="1">
        <v>857.9943</v>
      </c>
      <c r="H216" s="1">
        <v>1950.0</v>
      </c>
      <c r="J216" s="1">
        <f t="shared" si="1"/>
        <v>-0.8442389758</v>
      </c>
      <c r="K216" s="17" t="str">
        <f t="shared" si="2"/>
        <v>SUB-HORIZONTAL</v>
      </c>
      <c r="L216" s="1" t="str">
        <f t="shared" si="3"/>
        <v>2</v>
      </c>
      <c r="M216" s="1">
        <f t="shared" si="4"/>
        <v>0.03647149707</v>
      </c>
      <c r="N216" s="16" t="str">
        <f t="shared" si="5"/>
        <v>MERGULHO</v>
      </c>
      <c r="P216" s="1">
        <f t="shared" si="6"/>
        <v>-0.8839670404</v>
      </c>
      <c r="Q216" s="17" t="str">
        <f t="shared" si="7"/>
        <v>SUB-HORIZONTAL</v>
      </c>
      <c r="S216" s="1">
        <f t="shared" si="8"/>
        <v>-0.8839670404</v>
      </c>
      <c r="T216" s="17" t="str">
        <f t="shared" si="9"/>
        <v>SUB-HORIZONTAL</v>
      </c>
      <c r="V216" s="1">
        <f t="shared" si="10"/>
        <v>-0.8442389758</v>
      </c>
      <c r="W216" s="17" t="str">
        <f t="shared" si="11"/>
        <v>SUB-HORIZONTAL</v>
      </c>
      <c r="Y216" s="1">
        <f t="shared" si="12"/>
        <v>-0.01359582333</v>
      </c>
      <c r="Z216" s="17" t="str">
        <f t="shared" si="13"/>
        <v>SUB-HORIZONTAL</v>
      </c>
      <c r="AA216" s="1">
        <f t="shared" si="14"/>
        <v>-0.8583638745</v>
      </c>
      <c r="AB216" s="17" t="str">
        <f t="shared" si="15"/>
        <v>SUB-HORIZONTAL</v>
      </c>
      <c r="AC216" s="1">
        <f t="shared" si="16"/>
        <v>-0.6165329546</v>
      </c>
      <c r="AD216" s="17" t="str">
        <f t="shared" si="17"/>
        <v>SUB-HORIZONTAL</v>
      </c>
      <c r="AE216" s="1">
        <f t="shared" si="18"/>
        <v>-0.8691228743</v>
      </c>
      <c r="AF216" s="17" t="str">
        <f t="shared" si="19"/>
        <v>SUB-HORIZONTAL</v>
      </c>
      <c r="AG216" s="1">
        <f t="shared" si="20"/>
        <v>-0.2372502308</v>
      </c>
      <c r="AH216" s="17" t="str">
        <f t="shared" si="21"/>
        <v>SUB-HORIZONTAL</v>
      </c>
      <c r="AJ216" s="1">
        <f t="shared" si="22"/>
        <v>-0.2273065955</v>
      </c>
      <c r="AK216" s="17" t="str">
        <f t="shared" si="27"/>
        <v>SUB-HORIZONTAL</v>
      </c>
      <c r="AM216" s="1">
        <f t="shared" si="23"/>
        <v>-0.009877275214</v>
      </c>
      <c r="AN216" s="17" t="str">
        <f t="shared" si="24"/>
        <v>SUB-HORIZONTAL</v>
      </c>
      <c r="AP216" s="1">
        <f t="shared" si="25"/>
        <v>0</v>
      </c>
      <c r="AQ216" s="16" t="str">
        <f t="shared" si="26"/>
        <v>MERGULHO</v>
      </c>
    </row>
    <row r="217" ht="15.75" customHeight="1">
      <c r="A217" s="1">
        <v>5591.1369</v>
      </c>
      <c r="B217" s="1">
        <v>1950.0</v>
      </c>
      <c r="C217" s="1">
        <v>1937.1624</v>
      </c>
      <c r="D217" s="1">
        <v>1532.5046</v>
      </c>
      <c r="E217" s="1">
        <v>817.3889</v>
      </c>
      <c r="F217" s="1">
        <v>806.3718</v>
      </c>
      <c r="G217" s="1">
        <v>841.0872</v>
      </c>
      <c r="H217" s="1">
        <v>1950.0</v>
      </c>
      <c r="J217" s="1">
        <f t="shared" si="1"/>
        <v>-0.8658837293</v>
      </c>
      <c r="K217" s="17" t="str">
        <f t="shared" si="2"/>
        <v>SUB-HORIZONTAL</v>
      </c>
      <c r="L217" s="1" t="str">
        <f t="shared" si="3"/>
        <v>2</v>
      </c>
      <c r="M217" s="1">
        <f t="shared" si="4"/>
        <v>0.04215353457</v>
      </c>
      <c r="N217" s="16" t="str">
        <f t="shared" si="5"/>
        <v>MERGULHO</v>
      </c>
      <c r="P217" s="1">
        <f t="shared" si="6"/>
        <v>-0.9120105966</v>
      </c>
      <c r="Q217" s="17" t="str">
        <f t="shared" si="7"/>
        <v>SUB-HORIZONTAL</v>
      </c>
      <c r="S217" s="1">
        <f t="shared" si="8"/>
        <v>-0.9120105966</v>
      </c>
      <c r="T217" s="17" t="str">
        <f t="shared" si="9"/>
        <v>SUB-HORIZONTAL</v>
      </c>
      <c r="V217" s="1">
        <f t="shared" si="10"/>
        <v>-0.8658837293</v>
      </c>
      <c r="W217" s="17" t="str">
        <f t="shared" si="11"/>
        <v>SUB-HORIZONTAL</v>
      </c>
      <c r="Y217" s="1">
        <f t="shared" si="12"/>
        <v>-0.01357016905</v>
      </c>
      <c r="Z217" s="17" t="str">
        <f t="shared" si="13"/>
        <v>SUB-HORIZONTAL</v>
      </c>
      <c r="AA217" s="1">
        <f t="shared" si="14"/>
        <v>-0.8898827785</v>
      </c>
      <c r="AB217" s="17" t="str">
        <f t="shared" si="15"/>
        <v>SUB-HORIZONTAL</v>
      </c>
      <c r="AC217" s="1">
        <f t="shared" si="16"/>
        <v>-0.6389414332</v>
      </c>
      <c r="AD217" s="17" t="str">
        <f t="shared" si="17"/>
        <v>SUB-HORIZONTAL</v>
      </c>
      <c r="AE217" s="1">
        <f t="shared" si="18"/>
        <v>-0.8971171106</v>
      </c>
      <c r="AF217" s="17" t="str">
        <f t="shared" si="19"/>
        <v>SUB-HORIZONTAL</v>
      </c>
      <c r="AG217" s="1">
        <f t="shared" si="20"/>
        <v>-0.2415090979</v>
      </c>
      <c r="AH217" s="17" t="str">
        <f t="shared" si="21"/>
        <v>SUB-HORIZONTAL</v>
      </c>
      <c r="AJ217" s="1">
        <f t="shared" si="22"/>
        <v>-0.2348572694</v>
      </c>
      <c r="AK217" s="17" t="str">
        <f t="shared" si="27"/>
        <v>SUB-HORIZONTAL</v>
      </c>
      <c r="AM217" s="1">
        <f t="shared" si="23"/>
        <v>-0.006605162681</v>
      </c>
      <c r="AN217" s="17" t="str">
        <f t="shared" si="24"/>
        <v>SUB-HORIZONTAL</v>
      </c>
      <c r="AP217" s="1">
        <f t="shared" si="25"/>
        <v>0</v>
      </c>
      <c r="AQ217" s="16" t="str">
        <f t="shared" si="26"/>
        <v>MERGULHO</v>
      </c>
    </row>
    <row r="218" ht="15.75" customHeight="1">
      <c r="A218" s="1">
        <v>5591.2131</v>
      </c>
      <c r="B218" s="1">
        <v>1950.0</v>
      </c>
      <c r="C218" s="1">
        <v>1947.8735</v>
      </c>
      <c r="D218" s="1">
        <v>1556.4839</v>
      </c>
      <c r="E218" s="1">
        <v>836.246</v>
      </c>
      <c r="F218" s="1">
        <v>824.5303</v>
      </c>
      <c r="G218" s="1">
        <v>864.1273</v>
      </c>
      <c r="H218" s="1">
        <v>1950.0</v>
      </c>
      <c r="J218" s="1">
        <f t="shared" si="1"/>
        <v>-0.8365130991</v>
      </c>
      <c r="K218" s="17" t="str">
        <f t="shared" si="2"/>
        <v>SUB-HORIZONTAL</v>
      </c>
      <c r="L218" s="1" t="str">
        <f t="shared" si="3"/>
        <v>2</v>
      </c>
      <c r="M218" s="1">
        <f t="shared" si="4"/>
        <v>0.04691050527</v>
      </c>
      <c r="N218" s="16" t="str">
        <f t="shared" si="5"/>
        <v>MERGULHO</v>
      </c>
      <c r="P218" s="1">
        <f t="shared" si="6"/>
        <v>-0.8875916169</v>
      </c>
      <c r="Q218" s="17" t="str">
        <f t="shared" si="7"/>
        <v>SUB-HORIZONTAL</v>
      </c>
      <c r="S218" s="1">
        <f t="shared" si="8"/>
        <v>-0.8875916169</v>
      </c>
      <c r="T218" s="17" t="str">
        <f t="shared" si="9"/>
        <v>SUB-HORIZONTAL</v>
      </c>
      <c r="V218" s="1">
        <f t="shared" si="10"/>
        <v>-0.8365130991</v>
      </c>
      <c r="W218" s="17" t="str">
        <f t="shared" si="11"/>
        <v>SUB-HORIZONTAL</v>
      </c>
      <c r="Y218" s="1">
        <f t="shared" si="12"/>
        <v>-0.01410905433</v>
      </c>
      <c r="Z218" s="17" t="str">
        <f t="shared" si="13"/>
        <v>SUB-HORIZONTAL</v>
      </c>
      <c r="AA218" s="1">
        <f t="shared" si="14"/>
        <v>-0.8709874166</v>
      </c>
      <c r="AB218" s="17" t="str">
        <f t="shared" si="15"/>
        <v>SUB-HORIZONTAL</v>
      </c>
      <c r="AC218" s="1">
        <f t="shared" si="16"/>
        <v>-0.6313012188</v>
      </c>
      <c r="AD218" s="17" t="str">
        <f t="shared" si="17"/>
        <v>SUB-HORIZONTAL</v>
      </c>
      <c r="AE218" s="1">
        <f t="shared" si="18"/>
        <v>-0.8721776318</v>
      </c>
      <c r="AF218" s="17" t="str">
        <f t="shared" si="19"/>
        <v>SUB-HORIZONTAL</v>
      </c>
      <c r="AG218" s="1">
        <f t="shared" si="20"/>
        <v>-0.2258774537</v>
      </c>
      <c r="AH218" s="17" t="str">
        <f t="shared" si="21"/>
        <v>SUB-HORIZONTAL</v>
      </c>
      <c r="AJ218" s="1">
        <f t="shared" si="22"/>
        <v>-0.2247794428</v>
      </c>
      <c r="AK218" s="17" t="str">
        <f t="shared" si="27"/>
        <v>SUB-HORIZONTAL</v>
      </c>
      <c r="AM218" s="1">
        <f t="shared" si="23"/>
        <v>-0.001091107916</v>
      </c>
      <c r="AN218" s="17" t="str">
        <f t="shared" si="24"/>
        <v>SUB-HORIZONTAL</v>
      </c>
      <c r="AP218" s="1">
        <f t="shared" si="25"/>
        <v>0</v>
      </c>
      <c r="AQ218" s="16" t="str">
        <f t="shared" si="26"/>
        <v>MERGULHO</v>
      </c>
    </row>
    <row r="219" ht="15.75" customHeight="1">
      <c r="A219" s="1">
        <v>5591.2893</v>
      </c>
      <c r="B219" s="1">
        <v>1950.0</v>
      </c>
      <c r="C219" s="1">
        <v>1949.9994</v>
      </c>
      <c r="D219" s="1">
        <v>1596.9181</v>
      </c>
      <c r="E219" s="1">
        <v>886.445</v>
      </c>
      <c r="F219" s="1">
        <v>873.3846</v>
      </c>
      <c r="G219" s="1">
        <v>903.7708</v>
      </c>
      <c r="H219" s="1">
        <v>1950.0</v>
      </c>
      <c r="J219" s="1">
        <f t="shared" si="1"/>
        <v>-0.7880982778</v>
      </c>
      <c r="K219" s="17" t="str">
        <f t="shared" si="2"/>
        <v>SUB-HORIZONTAL</v>
      </c>
      <c r="L219" s="1" t="str">
        <f t="shared" si="3"/>
        <v>2</v>
      </c>
      <c r="M219" s="1">
        <f t="shared" si="4"/>
        <v>0.0342014465</v>
      </c>
      <c r="N219" s="16" t="str">
        <f t="shared" si="5"/>
        <v>MERGULHO</v>
      </c>
      <c r="P219" s="1">
        <f t="shared" si="6"/>
        <v>-0.8249744855</v>
      </c>
      <c r="Q219" s="17" t="str">
        <f t="shared" si="7"/>
        <v>SUB-HORIZONTAL</v>
      </c>
      <c r="S219" s="1">
        <f t="shared" si="8"/>
        <v>-0.8249744855</v>
      </c>
      <c r="T219" s="17" t="str">
        <f t="shared" si="9"/>
        <v>SUB-HORIZONTAL</v>
      </c>
      <c r="V219" s="1">
        <f t="shared" si="10"/>
        <v>-0.7880982778</v>
      </c>
      <c r="W219" s="17" t="str">
        <f t="shared" si="11"/>
        <v>SUB-HORIZONTAL</v>
      </c>
      <c r="Y219" s="1">
        <f t="shared" si="12"/>
        <v>-0.01484320946</v>
      </c>
      <c r="Z219" s="17" t="str">
        <f t="shared" si="13"/>
        <v>SUB-HORIZONTAL</v>
      </c>
      <c r="AA219" s="1">
        <f t="shared" si="14"/>
        <v>-0.8089404875</v>
      </c>
      <c r="AB219" s="17" t="str">
        <f t="shared" si="15"/>
        <v>SUB-HORIZONTAL</v>
      </c>
      <c r="AC219" s="1">
        <f t="shared" si="16"/>
        <v>-0.5971458525</v>
      </c>
      <c r="AD219" s="17" t="str">
        <f t="shared" si="17"/>
        <v>SUB-HORIZONTAL</v>
      </c>
      <c r="AE219" s="1">
        <f t="shared" si="18"/>
        <v>-0.8089408194</v>
      </c>
      <c r="AF219" s="17" t="str">
        <f t="shared" si="19"/>
        <v>SUB-HORIZONTAL</v>
      </c>
      <c r="AG219" s="1">
        <f t="shared" si="20"/>
        <v>-0.2000860578</v>
      </c>
      <c r="AH219" s="17" t="str">
        <f t="shared" si="21"/>
        <v>SUB-HORIZONTAL</v>
      </c>
      <c r="AJ219" s="1">
        <f t="shared" si="22"/>
        <v>-0.2000857486</v>
      </c>
      <c r="AK219" s="17" t="str">
        <f t="shared" si="27"/>
        <v>SUB-HORIZONTAL</v>
      </c>
      <c r="AM219" s="1">
        <f t="shared" si="23"/>
        <v>-0.0000003076923551</v>
      </c>
      <c r="AN219" s="17" t="str">
        <f t="shared" si="24"/>
        <v>SUB-HORIZONTAL</v>
      </c>
      <c r="AP219" s="1">
        <f t="shared" si="25"/>
        <v>0</v>
      </c>
      <c r="AQ219" s="16" t="str">
        <f t="shared" si="26"/>
        <v>MERGULHO</v>
      </c>
    </row>
    <row r="220" ht="15.75" customHeight="1">
      <c r="A220" s="1">
        <v>5591.3655</v>
      </c>
      <c r="B220" s="1">
        <v>1950.0</v>
      </c>
      <c r="C220" s="1">
        <v>1950.0</v>
      </c>
      <c r="D220" s="1">
        <v>1633.1334</v>
      </c>
      <c r="E220" s="1">
        <v>949.443</v>
      </c>
      <c r="F220" s="1">
        <v>934.9019</v>
      </c>
      <c r="G220" s="1">
        <v>954.3773</v>
      </c>
      <c r="H220" s="1">
        <v>1950.0</v>
      </c>
      <c r="J220" s="1">
        <f t="shared" si="1"/>
        <v>-0.7298228116</v>
      </c>
      <c r="K220" s="17" t="str">
        <f t="shared" si="2"/>
        <v>SUB-HORIZONTAL</v>
      </c>
      <c r="L220" s="1" t="str">
        <f t="shared" si="3"/>
        <v>2</v>
      </c>
      <c r="M220" s="1">
        <f t="shared" si="4"/>
        <v>0.0206178471</v>
      </c>
      <c r="N220" s="16" t="str">
        <f t="shared" si="5"/>
        <v>MERGULHO</v>
      </c>
      <c r="P220" s="1">
        <f t="shared" si="6"/>
        <v>-0.7518092901</v>
      </c>
      <c r="Q220" s="17" t="str">
        <f t="shared" si="7"/>
        <v>SUB-HORIZONTAL</v>
      </c>
      <c r="S220" s="1">
        <f t="shared" si="8"/>
        <v>-0.7518092901</v>
      </c>
      <c r="T220" s="17" t="str">
        <f t="shared" si="9"/>
        <v>SUB-HORIZONTAL</v>
      </c>
      <c r="V220" s="1">
        <f t="shared" si="10"/>
        <v>-0.7298228116</v>
      </c>
      <c r="W220" s="17" t="str">
        <f t="shared" si="11"/>
        <v>SUB-HORIZONTAL</v>
      </c>
      <c r="Y220" s="1">
        <f t="shared" si="12"/>
        <v>-0.01543404604</v>
      </c>
      <c r="Z220" s="17" t="str">
        <f t="shared" si="13"/>
        <v>SUB-HORIZONTAL</v>
      </c>
      <c r="AA220" s="1">
        <f t="shared" si="14"/>
        <v>-0.7353431998</v>
      </c>
      <c r="AB220" s="17" t="str">
        <f t="shared" si="15"/>
        <v>SUB-HORIZONTAL</v>
      </c>
      <c r="AC220" s="1">
        <f t="shared" si="16"/>
        <v>-0.5490529167</v>
      </c>
      <c r="AD220" s="17" t="str">
        <f t="shared" si="17"/>
        <v>SUB-HORIZONTAL</v>
      </c>
      <c r="AE220" s="1">
        <f t="shared" si="18"/>
        <v>-0.7353431998</v>
      </c>
      <c r="AF220" s="17" t="str">
        <f t="shared" si="19"/>
        <v>SUB-HORIZONTAL</v>
      </c>
      <c r="AG220" s="1">
        <f t="shared" si="20"/>
        <v>-0.1775613048</v>
      </c>
      <c r="AH220" s="17" t="str">
        <f t="shared" si="21"/>
        <v>SUB-HORIZONTAL</v>
      </c>
      <c r="AJ220" s="1">
        <f t="shared" si="22"/>
        <v>-0.1775613048</v>
      </c>
      <c r="AK220" s="17" t="str">
        <f t="shared" si="27"/>
        <v>SUB-HORIZONTAL</v>
      </c>
      <c r="AM220" s="1">
        <f t="shared" si="23"/>
        <v>0</v>
      </c>
      <c r="AN220" s="16" t="str">
        <f t="shared" si="24"/>
        <v>MERGULHO</v>
      </c>
      <c r="AP220" s="1">
        <f t="shared" si="25"/>
        <v>0</v>
      </c>
      <c r="AQ220" s="16" t="str">
        <f t="shared" si="26"/>
        <v>MERGULHO</v>
      </c>
    </row>
    <row r="221" ht="15.75" customHeight="1">
      <c r="A221" s="1">
        <v>5591.4417</v>
      </c>
      <c r="B221" s="1">
        <v>1950.0</v>
      </c>
      <c r="C221" s="1">
        <v>1950.0</v>
      </c>
      <c r="D221" s="1">
        <v>1642.5763</v>
      </c>
      <c r="E221" s="1">
        <v>997.1362</v>
      </c>
      <c r="F221" s="1">
        <v>981.8483</v>
      </c>
      <c r="G221" s="1">
        <v>996.5032</v>
      </c>
      <c r="H221" s="1">
        <v>1950.0</v>
      </c>
      <c r="J221" s="1">
        <f t="shared" si="1"/>
        <v>-0.6840102116</v>
      </c>
      <c r="K221" s="17" t="str">
        <f t="shared" si="2"/>
        <v>SUB-HORIZONTAL</v>
      </c>
      <c r="L221" s="1" t="str">
        <f t="shared" si="3"/>
        <v>2</v>
      </c>
      <c r="M221" s="1">
        <f t="shared" si="4"/>
        <v>0.01481567062</v>
      </c>
      <c r="N221" s="16" t="str">
        <f t="shared" si="5"/>
        <v>MERGULHO</v>
      </c>
      <c r="P221" s="1">
        <f t="shared" si="6"/>
        <v>-0.69968717</v>
      </c>
      <c r="Q221" s="17" t="str">
        <f t="shared" si="7"/>
        <v>SUB-HORIZONTAL</v>
      </c>
      <c r="S221" s="1">
        <f t="shared" si="8"/>
        <v>-0.69968717</v>
      </c>
      <c r="T221" s="17" t="str">
        <f t="shared" si="9"/>
        <v>SUB-HORIZONTAL</v>
      </c>
      <c r="V221" s="1">
        <f t="shared" si="10"/>
        <v>-0.6840102116</v>
      </c>
      <c r="W221" s="17" t="str">
        <f t="shared" si="11"/>
        <v>SUB-HORIZONTAL</v>
      </c>
      <c r="Y221" s="1">
        <f t="shared" si="12"/>
        <v>-0.01545070837</v>
      </c>
      <c r="Z221" s="17" t="str">
        <f t="shared" si="13"/>
        <v>SUB-HORIZONTAL</v>
      </c>
      <c r="AA221" s="1">
        <f t="shared" si="14"/>
        <v>-0.6833391149</v>
      </c>
      <c r="AB221" s="17" t="str">
        <f t="shared" si="15"/>
        <v>SUB-HORIZONTAL</v>
      </c>
      <c r="AC221" s="1">
        <f t="shared" si="16"/>
        <v>-0.5043313044</v>
      </c>
      <c r="AD221" s="17" t="str">
        <f t="shared" si="17"/>
        <v>SUB-HORIZONTAL</v>
      </c>
      <c r="AE221" s="1">
        <f t="shared" si="18"/>
        <v>-0.6833391149</v>
      </c>
      <c r="AF221" s="17" t="str">
        <f t="shared" si="19"/>
        <v>SUB-HORIZONTAL</v>
      </c>
      <c r="AG221" s="1">
        <f t="shared" si="20"/>
        <v>-0.1717739345</v>
      </c>
      <c r="AH221" s="17" t="str">
        <f t="shared" si="21"/>
        <v>SUB-HORIZONTAL</v>
      </c>
      <c r="AJ221" s="1">
        <f t="shared" si="22"/>
        <v>-0.1717739345</v>
      </c>
      <c r="AK221" s="17" t="str">
        <f t="shared" si="27"/>
        <v>SUB-HORIZONTAL</v>
      </c>
      <c r="AM221" s="1">
        <f t="shared" si="23"/>
        <v>0</v>
      </c>
      <c r="AN221" s="16" t="str">
        <f t="shared" si="24"/>
        <v>MERGULHO</v>
      </c>
      <c r="AP221" s="1">
        <f t="shared" si="25"/>
        <v>0</v>
      </c>
      <c r="AQ221" s="16" t="str">
        <f t="shared" si="26"/>
        <v>MERGULHO</v>
      </c>
    </row>
    <row r="222" ht="15.75" customHeight="1">
      <c r="A222" s="1">
        <v>5591.5179</v>
      </c>
      <c r="B222" s="1">
        <v>1950.0</v>
      </c>
      <c r="C222" s="1">
        <v>1950.0</v>
      </c>
      <c r="D222" s="1">
        <v>1614.7776</v>
      </c>
      <c r="E222" s="1">
        <v>1004.5203</v>
      </c>
      <c r="F222" s="1">
        <v>989.8583</v>
      </c>
      <c r="G222" s="1">
        <v>994.1244</v>
      </c>
      <c r="H222" s="1">
        <v>1950.0</v>
      </c>
      <c r="J222" s="1">
        <f t="shared" si="1"/>
        <v>-0.6865366135</v>
      </c>
      <c r="K222" s="17" t="str">
        <f t="shared" si="2"/>
        <v>SUB-HORIZONTAL</v>
      </c>
      <c r="L222" s="1" t="str">
        <f t="shared" si="3"/>
        <v>2</v>
      </c>
      <c r="M222" s="1">
        <f t="shared" si="4"/>
        <v>0.004300551474</v>
      </c>
      <c r="N222" s="16" t="str">
        <f t="shared" si="5"/>
        <v>MERGULHO</v>
      </c>
      <c r="P222" s="1">
        <f t="shared" si="6"/>
        <v>-0.6910850717</v>
      </c>
      <c r="Q222" s="17" t="str">
        <f t="shared" si="7"/>
        <v>SUB-HORIZONTAL</v>
      </c>
      <c r="S222" s="1">
        <f t="shared" si="8"/>
        <v>-0.6910850717</v>
      </c>
      <c r="T222" s="17" t="str">
        <f t="shared" si="9"/>
        <v>SUB-HORIZONTAL</v>
      </c>
      <c r="V222" s="1">
        <f t="shared" si="10"/>
        <v>-0.6865366135</v>
      </c>
      <c r="W222" s="17" t="str">
        <f t="shared" si="11"/>
        <v>SUB-HORIZONTAL</v>
      </c>
      <c r="Y222" s="1">
        <f t="shared" si="12"/>
        <v>-0.01470372399</v>
      </c>
      <c r="Z222" s="17" t="str">
        <f t="shared" si="13"/>
        <v>SUB-HORIZONTAL</v>
      </c>
      <c r="AA222" s="1">
        <f t="shared" si="14"/>
        <v>-0.6755469604</v>
      </c>
      <c r="AB222" s="17" t="str">
        <f t="shared" si="15"/>
        <v>SUB-HORIZONTAL</v>
      </c>
      <c r="AC222" s="1">
        <f t="shared" si="16"/>
        <v>-0.4791563701</v>
      </c>
      <c r="AD222" s="17" t="str">
        <f t="shared" si="17"/>
        <v>SUB-HORIZONTAL</v>
      </c>
      <c r="AE222" s="1">
        <f t="shared" si="18"/>
        <v>-0.6755469604</v>
      </c>
      <c r="AF222" s="17" t="str">
        <f t="shared" si="19"/>
        <v>SUB-HORIZONTAL</v>
      </c>
      <c r="AG222" s="1">
        <f t="shared" si="20"/>
        <v>-0.1889119223</v>
      </c>
      <c r="AH222" s="17" t="str">
        <f t="shared" si="21"/>
        <v>SUB-HORIZONTAL</v>
      </c>
      <c r="AJ222" s="1">
        <f t="shared" si="22"/>
        <v>-0.1889119223</v>
      </c>
      <c r="AK222" s="17" t="str">
        <f t="shared" si="27"/>
        <v>SUB-HORIZONTAL</v>
      </c>
      <c r="AM222" s="1">
        <f t="shared" si="23"/>
        <v>0</v>
      </c>
      <c r="AN222" s="16" t="str">
        <f t="shared" si="24"/>
        <v>MERGULHO</v>
      </c>
      <c r="AP222" s="1">
        <f t="shared" si="25"/>
        <v>0</v>
      </c>
      <c r="AQ222" s="16" t="str">
        <f t="shared" si="26"/>
        <v>MERGULHO</v>
      </c>
    </row>
    <row r="223" ht="15.75" customHeight="1">
      <c r="A223" s="1">
        <v>5591.5941</v>
      </c>
      <c r="B223" s="1">
        <v>1950.0</v>
      </c>
      <c r="C223" s="1">
        <v>1950.0</v>
      </c>
      <c r="D223" s="1">
        <v>1557.5497</v>
      </c>
      <c r="E223" s="1">
        <v>969.0275</v>
      </c>
      <c r="F223" s="1">
        <v>956.2106</v>
      </c>
      <c r="G223" s="1">
        <v>957.9568</v>
      </c>
      <c r="H223" s="1">
        <v>1950.0</v>
      </c>
      <c r="J223" s="1">
        <f t="shared" si="1"/>
        <v>-0.7258390285</v>
      </c>
      <c r="K223" s="17" t="str">
        <f t="shared" si="2"/>
        <v>SUB-HORIZONTAL</v>
      </c>
      <c r="L223" s="1" t="str">
        <f t="shared" si="3"/>
        <v>2</v>
      </c>
      <c r="M223" s="1">
        <f t="shared" si="4"/>
        <v>0.001824501584</v>
      </c>
      <c r="N223" s="16" t="str">
        <f t="shared" si="5"/>
        <v>MERGULHO</v>
      </c>
      <c r="P223" s="1">
        <f t="shared" si="6"/>
        <v>-0.7277802697</v>
      </c>
      <c r="Q223" s="17" t="str">
        <f t="shared" si="7"/>
        <v>SUB-HORIZONTAL</v>
      </c>
      <c r="S223" s="1">
        <f t="shared" si="8"/>
        <v>-0.7277802697</v>
      </c>
      <c r="T223" s="17" t="str">
        <f t="shared" si="9"/>
        <v>SUB-HORIZONTAL</v>
      </c>
      <c r="V223" s="1">
        <f t="shared" si="10"/>
        <v>-0.7258390285</v>
      </c>
      <c r="W223" s="17" t="str">
        <f t="shared" si="11"/>
        <v>SUB-HORIZONTAL</v>
      </c>
      <c r="Y223" s="1">
        <f t="shared" si="12"/>
        <v>-0.01331490794</v>
      </c>
      <c r="Z223" s="17" t="str">
        <f t="shared" si="13"/>
        <v>SUB-HORIZONTAL</v>
      </c>
      <c r="AA223" s="1">
        <f t="shared" si="14"/>
        <v>-0.7136273334</v>
      </c>
      <c r="AB223" s="17" t="str">
        <f t="shared" si="15"/>
        <v>SUB-HORIZONTAL</v>
      </c>
      <c r="AC223" s="1">
        <f t="shared" si="16"/>
        <v>-0.4790422759</v>
      </c>
      <c r="AD223" s="17" t="str">
        <f t="shared" si="17"/>
        <v>SUB-HORIZONTAL</v>
      </c>
      <c r="AE223" s="1">
        <f t="shared" si="18"/>
        <v>-0.7136273334</v>
      </c>
      <c r="AF223" s="17" t="str">
        <f t="shared" si="19"/>
        <v>SUB-HORIZONTAL</v>
      </c>
      <c r="AG223" s="1">
        <f t="shared" si="20"/>
        <v>-0.2251886011</v>
      </c>
      <c r="AH223" s="17" t="str">
        <f t="shared" si="21"/>
        <v>SUB-HORIZONTAL</v>
      </c>
      <c r="AJ223" s="1">
        <f t="shared" si="22"/>
        <v>-0.2251886011</v>
      </c>
      <c r="AK223" s="17" t="str">
        <f t="shared" si="27"/>
        <v>SUB-HORIZONTAL</v>
      </c>
      <c r="AM223" s="1">
        <f t="shared" si="23"/>
        <v>0</v>
      </c>
      <c r="AN223" s="16" t="str">
        <f t="shared" si="24"/>
        <v>MERGULHO</v>
      </c>
      <c r="AP223" s="1">
        <f t="shared" si="25"/>
        <v>0</v>
      </c>
      <c r="AQ223" s="16" t="str">
        <f t="shared" si="26"/>
        <v>MERGULHO</v>
      </c>
    </row>
    <row r="224" ht="15.75" customHeight="1">
      <c r="A224" s="1">
        <v>5591.6703</v>
      </c>
      <c r="B224" s="1">
        <v>1950.0</v>
      </c>
      <c r="C224" s="1">
        <v>1950.0</v>
      </c>
      <c r="D224" s="1">
        <v>1490.6779</v>
      </c>
      <c r="E224" s="1">
        <v>909.8393</v>
      </c>
      <c r="F224" s="1">
        <v>899.3591</v>
      </c>
      <c r="G224" s="1">
        <v>906.6197</v>
      </c>
      <c r="H224" s="1">
        <v>1950.0</v>
      </c>
      <c r="J224" s="1">
        <f t="shared" si="1"/>
        <v>-0.7847164396</v>
      </c>
      <c r="K224" s="17" t="str">
        <f t="shared" si="2"/>
        <v>SUB-HORIZONTAL</v>
      </c>
      <c r="L224" s="1" t="str">
        <f t="shared" si="3"/>
        <v>2</v>
      </c>
      <c r="M224" s="1">
        <f t="shared" si="4"/>
        <v>0.008040690928</v>
      </c>
      <c r="N224" s="16" t="str">
        <f t="shared" si="5"/>
        <v>MERGULHO</v>
      </c>
      <c r="P224" s="1">
        <f t="shared" si="6"/>
        <v>-0.7933602388</v>
      </c>
      <c r="Q224" s="17" t="str">
        <f t="shared" si="7"/>
        <v>SUB-HORIZONTAL</v>
      </c>
      <c r="S224" s="1">
        <f t="shared" si="8"/>
        <v>-0.7933602388</v>
      </c>
      <c r="T224" s="17" t="str">
        <f t="shared" si="9"/>
        <v>SUB-HORIZONTAL</v>
      </c>
      <c r="V224" s="1">
        <f t="shared" si="10"/>
        <v>-0.7847164396</v>
      </c>
      <c r="W224" s="17" t="str">
        <f t="shared" si="11"/>
        <v>SUB-HORIZONTAL</v>
      </c>
      <c r="Y224" s="1">
        <f t="shared" si="12"/>
        <v>-0.01158565676</v>
      </c>
      <c r="Z224" s="17" t="str">
        <f t="shared" si="13"/>
        <v>SUB-HORIZONTAL</v>
      </c>
      <c r="AA224" s="1">
        <f t="shared" si="14"/>
        <v>-0.7809096494</v>
      </c>
      <c r="AB224" s="17" t="str">
        <f t="shared" si="15"/>
        <v>SUB-HORIZONTAL</v>
      </c>
      <c r="AC224" s="1">
        <f t="shared" si="16"/>
        <v>-0.4987480578</v>
      </c>
      <c r="AD224" s="17" t="str">
        <f t="shared" si="17"/>
        <v>SUB-HORIZONTAL</v>
      </c>
      <c r="AE224" s="1">
        <f t="shared" si="18"/>
        <v>-0.7809096494</v>
      </c>
      <c r="AF224" s="17" t="str">
        <f t="shared" si="19"/>
        <v>SUB-HORIZONTAL</v>
      </c>
      <c r="AG224" s="1">
        <f t="shared" si="20"/>
        <v>-0.2694065371</v>
      </c>
      <c r="AH224" s="17" t="str">
        <f t="shared" si="21"/>
        <v>SUB-HORIZONTAL</v>
      </c>
      <c r="AJ224" s="1">
        <f t="shared" si="22"/>
        <v>-0.2694065371</v>
      </c>
      <c r="AK224" s="17" t="str">
        <f t="shared" si="27"/>
        <v>SUB-HORIZONTAL</v>
      </c>
      <c r="AM224" s="1">
        <f t="shared" si="23"/>
        <v>0</v>
      </c>
      <c r="AN224" s="16" t="str">
        <f t="shared" si="24"/>
        <v>MERGULHO</v>
      </c>
      <c r="AP224" s="1">
        <f t="shared" si="25"/>
        <v>0</v>
      </c>
      <c r="AQ224" s="16" t="str">
        <f t="shared" si="26"/>
        <v>MERGULHO</v>
      </c>
    </row>
    <row r="225" ht="15.75" customHeight="1">
      <c r="A225" s="1">
        <v>5591.7465</v>
      </c>
      <c r="B225" s="1">
        <v>1950.0</v>
      </c>
      <c r="C225" s="1">
        <v>1950.0</v>
      </c>
      <c r="D225" s="1">
        <v>1435.9633</v>
      </c>
      <c r="E225" s="1">
        <v>853.2827</v>
      </c>
      <c r="F225" s="1">
        <v>844.9537</v>
      </c>
      <c r="G225" s="1">
        <v>861.9199</v>
      </c>
      <c r="H225" s="1">
        <v>1950.0</v>
      </c>
      <c r="J225" s="1">
        <f t="shared" si="1"/>
        <v>-0.8392862496</v>
      </c>
      <c r="K225" s="17" t="str">
        <f t="shared" si="2"/>
        <v>SUB-HORIZONTAL</v>
      </c>
      <c r="L225" s="1" t="str">
        <f t="shared" si="3"/>
        <v>2</v>
      </c>
      <c r="M225" s="1">
        <f t="shared" si="4"/>
        <v>0.01988083735</v>
      </c>
      <c r="N225" s="16" t="str">
        <f t="shared" si="5"/>
        <v>MERGULHO</v>
      </c>
      <c r="P225" s="1">
        <f t="shared" si="6"/>
        <v>-0.8608881167</v>
      </c>
      <c r="Q225" s="17" t="str">
        <f t="shared" si="7"/>
        <v>SUB-HORIZONTAL</v>
      </c>
      <c r="S225" s="1">
        <f t="shared" si="8"/>
        <v>-0.8608881167</v>
      </c>
      <c r="T225" s="17" t="str">
        <f t="shared" si="9"/>
        <v>SUB-HORIZONTAL</v>
      </c>
      <c r="V225" s="1">
        <f t="shared" si="10"/>
        <v>-0.8392862496</v>
      </c>
      <c r="W225" s="17" t="str">
        <f t="shared" si="11"/>
        <v>SUB-HORIZONTAL</v>
      </c>
      <c r="Y225" s="1">
        <f t="shared" si="12"/>
        <v>-0.009809117476</v>
      </c>
      <c r="Z225" s="17" t="str">
        <f t="shared" si="13"/>
        <v>SUB-HORIZONTAL</v>
      </c>
      <c r="AA225" s="1">
        <f t="shared" si="14"/>
        <v>-0.8502192198</v>
      </c>
      <c r="AB225" s="17" t="str">
        <f t="shared" si="15"/>
        <v>SUB-HORIZONTAL</v>
      </c>
      <c r="AC225" s="1">
        <f t="shared" si="16"/>
        <v>-0.5263958034</v>
      </c>
      <c r="AD225" s="17" t="str">
        <f t="shared" si="17"/>
        <v>SUB-HORIZONTAL</v>
      </c>
      <c r="AE225" s="1">
        <f t="shared" si="18"/>
        <v>-0.8502192198</v>
      </c>
      <c r="AF225" s="17" t="str">
        <f t="shared" si="19"/>
        <v>SUB-HORIZONTAL</v>
      </c>
      <c r="AG225" s="1">
        <f t="shared" si="20"/>
        <v>-0.3071886398</v>
      </c>
      <c r="AH225" s="17" t="str">
        <f t="shared" si="21"/>
        <v>SUB-HORIZONTAL</v>
      </c>
      <c r="AJ225" s="1">
        <f t="shared" si="22"/>
        <v>-0.3071886398</v>
      </c>
      <c r="AK225" s="17" t="str">
        <f t="shared" si="27"/>
        <v>SUB-HORIZONTAL</v>
      </c>
      <c r="AM225" s="1">
        <f t="shared" si="23"/>
        <v>0</v>
      </c>
      <c r="AN225" s="16" t="str">
        <f t="shared" si="24"/>
        <v>MERGULHO</v>
      </c>
      <c r="AP225" s="1">
        <f t="shared" si="25"/>
        <v>0</v>
      </c>
      <c r="AQ225" s="16" t="str">
        <f t="shared" si="26"/>
        <v>MERGULHO</v>
      </c>
    </row>
    <row r="226" ht="15.75" customHeight="1">
      <c r="A226" s="1">
        <v>5591.8227</v>
      </c>
      <c r="B226" s="1">
        <v>1950.0</v>
      </c>
      <c r="C226" s="1">
        <v>1950.0</v>
      </c>
      <c r="D226" s="1">
        <v>1409.4888</v>
      </c>
      <c r="E226" s="1">
        <v>818.3688</v>
      </c>
      <c r="F226" s="1">
        <v>811.7791</v>
      </c>
      <c r="G226" s="1">
        <v>834.6521</v>
      </c>
      <c r="H226" s="1">
        <v>1950.0</v>
      </c>
      <c r="J226" s="1">
        <f t="shared" si="1"/>
        <v>-0.8742593849</v>
      </c>
      <c r="K226" s="17" t="str">
        <f t="shared" si="2"/>
        <v>SUB-HORIZONTAL</v>
      </c>
      <c r="L226" s="1" t="str">
        <f t="shared" si="3"/>
        <v>2</v>
      </c>
      <c r="M226" s="1">
        <f t="shared" si="4"/>
        <v>0.02778762644</v>
      </c>
      <c r="N226" s="16" t="str">
        <f t="shared" si="5"/>
        <v>MERGULHO</v>
      </c>
      <c r="P226" s="1">
        <f t="shared" si="6"/>
        <v>-0.9046702676</v>
      </c>
      <c r="Q226" s="17" t="str">
        <f t="shared" si="7"/>
        <v>SUB-HORIZONTAL</v>
      </c>
      <c r="S226" s="1">
        <f t="shared" si="8"/>
        <v>-0.9046702676</v>
      </c>
      <c r="T226" s="17" t="str">
        <f t="shared" si="9"/>
        <v>SUB-HORIZONTAL</v>
      </c>
      <c r="V226" s="1">
        <f t="shared" si="10"/>
        <v>-0.8742593849</v>
      </c>
      <c r="W226" s="17" t="str">
        <f t="shared" si="11"/>
        <v>SUB-HORIZONTAL</v>
      </c>
      <c r="Y226" s="1">
        <f t="shared" si="12"/>
        <v>-0.008084853947</v>
      </c>
      <c r="Z226" s="17" t="str">
        <f t="shared" si="13"/>
        <v>SUB-HORIZONTAL</v>
      </c>
      <c r="AA226" s="1">
        <f t="shared" si="14"/>
        <v>-0.8958041607</v>
      </c>
      <c r="AB226" s="17" t="str">
        <f t="shared" si="15"/>
        <v>SUB-HORIZONTAL</v>
      </c>
      <c r="AC226" s="1">
        <f t="shared" si="16"/>
        <v>-0.5503897116</v>
      </c>
      <c r="AD226" s="17" t="str">
        <f t="shared" si="17"/>
        <v>SUB-HORIZONTAL</v>
      </c>
      <c r="AE226" s="1">
        <f t="shared" si="18"/>
        <v>-0.8958041607</v>
      </c>
      <c r="AF226" s="17" t="str">
        <f t="shared" si="19"/>
        <v>SUB-HORIZONTAL</v>
      </c>
      <c r="AG226" s="1">
        <f t="shared" si="20"/>
        <v>-0.3260292592</v>
      </c>
      <c r="AH226" s="17" t="str">
        <f t="shared" si="21"/>
        <v>SUB-HORIZONTAL</v>
      </c>
      <c r="AJ226" s="1">
        <f t="shared" si="22"/>
        <v>-0.3260292592</v>
      </c>
      <c r="AK226" s="17" t="str">
        <f t="shared" si="27"/>
        <v>SUB-HORIZONTAL</v>
      </c>
      <c r="AM226" s="1">
        <f t="shared" si="23"/>
        <v>0</v>
      </c>
      <c r="AN226" s="16" t="str">
        <f t="shared" si="24"/>
        <v>MERGULHO</v>
      </c>
      <c r="AP226" s="1">
        <f t="shared" si="25"/>
        <v>0</v>
      </c>
      <c r="AQ226" s="16" t="str">
        <f t="shared" si="26"/>
        <v>MERGULHO</v>
      </c>
    </row>
    <row r="227" ht="15.75" customHeight="1">
      <c r="A227" s="1">
        <v>5591.8989</v>
      </c>
      <c r="B227" s="1">
        <v>1950.0</v>
      </c>
      <c r="C227" s="1">
        <v>1950.0</v>
      </c>
      <c r="D227" s="1">
        <v>1414.9137</v>
      </c>
      <c r="E227" s="1">
        <v>807.9883</v>
      </c>
      <c r="F227" s="1">
        <v>802.9665</v>
      </c>
      <c r="G227" s="1">
        <v>826.7502</v>
      </c>
      <c r="H227" s="1">
        <v>1950.0</v>
      </c>
      <c r="J227" s="1">
        <f t="shared" si="1"/>
        <v>-0.8846508313</v>
      </c>
      <c r="K227" s="17" t="str">
        <f t="shared" si="2"/>
        <v>SUB-HORIZONTAL</v>
      </c>
      <c r="L227" s="1" t="str">
        <f t="shared" si="3"/>
        <v>2</v>
      </c>
      <c r="M227" s="1">
        <f t="shared" si="4"/>
        <v>0.02919063553</v>
      </c>
      <c r="N227" s="16" t="str">
        <f t="shared" si="5"/>
        <v>MERGULHO</v>
      </c>
      <c r="P227" s="1">
        <f t="shared" si="6"/>
        <v>-0.9166638042</v>
      </c>
      <c r="Q227" s="17" t="str">
        <f t="shared" si="7"/>
        <v>SUB-HORIZONTAL</v>
      </c>
      <c r="S227" s="1">
        <f t="shared" si="8"/>
        <v>-0.9166638042</v>
      </c>
      <c r="T227" s="17" t="str">
        <f t="shared" si="9"/>
        <v>SUB-HORIZONTAL</v>
      </c>
      <c r="V227" s="1">
        <f t="shared" si="10"/>
        <v>-0.8846508313</v>
      </c>
      <c r="W227" s="17" t="str">
        <f t="shared" si="11"/>
        <v>SUB-HORIZONTAL</v>
      </c>
      <c r="Y227" s="1">
        <f t="shared" si="12"/>
        <v>-0.006234593795</v>
      </c>
      <c r="Z227" s="17" t="str">
        <f t="shared" si="13"/>
        <v>SUB-HORIZONTAL</v>
      </c>
      <c r="AA227" s="1">
        <f t="shared" si="14"/>
        <v>-0.9098100118</v>
      </c>
      <c r="AB227" s="17" t="str">
        <f t="shared" si="15"/>
        <v>SUB-HORIZONTAL</v>
      </c>
      <c r="AC227" s="1">
        <f t="shared" si="16"/>
        <v>-0.5676332165</v>
      </c>
      <c r="AD227" s="17" t="str">
        <f t="shared" si="17"/>
        <v>SUB-HORIZONTAL</v>
      </c>
      <c r="AE227" s="1">
        <f t="shared" si="18"/>
        <v>-0.9098100118</v>
      </c>
      <c r="AF227" s="17" t="str">
        <f t="shared" si="19"/>
        <v>SUB-HORIZONTAL</v>
      </c>
      <c r="AG227" s="1">
        <f t="shared" si="20"/>
        <v>-0.3221376975</v>
      </c>
      <c r="AH227" s="17" t="str">
        <f t="shared" si="21"/>
        <v>SUB-HORIZONTAL</v>
      </c>
      <c r="AJ227" s="1">
        <f t="shared" si="22"/>
        <v>-0.3221376975</v>
      </c>
      <c r="AK227" s="17" t="str">
        <f t="shared" si="27"/>
        <v>SUB-HORIZONTAL</v>
      </c>
      <c r="AM227" s="1">
        <f t="shared" si="23"/>
        <v>0</v>
      </c>
      <c r="AN227" s="16" t="str">
        <f t="shared" si="24"/>
        <v>MERGULHO</v>
      </c>
      <c r="AP227" s="1">
        <f t="shared" si="25"/>
        <v>0</v>
      </c>
      <c r="AQ227" s="16" t="str">
        <f t="shared" si="26"/>
        <v>MERGULHO</v>
      </c>
    </row>
    <row r="228" ht="15.75" customHeight="1">
      <c r="A228" s="1">
        <v>5591.9751</v>
      </c>
      <c r="B228" s="1">
        <v>1950.0</v>
      </c>
      <c r="C228" s="1">
        <v>1950.0</v>
      </c>
      <c r="D228" s="1">
        <v>1447.2343</v>
      </c>
      <c r="E228" s="1">
        <v>814.6766</v>
      </c>
      <c r="F228" s="1">
        <v>811.4334</v>
      </c>
      <c r="G228" s="1">
        <v>824.2689</v>
      </c>
      <c r="H228" s="1">
        <v>1950.0</v>
      </c>
      <c r="J228" s="1">
        <f t="shared" si="1"/>
        <v>-0.88793853</v>
      </c>
      <c r="K228" s="17" t="str">
        <f t="shared" si="2"/>
        <v>SUB-HORIZONTAL</v>
      </c>
      <c r="L228" s="1" t="str">
        <f t="shared" si="3"/>
        <v>2</v>
      </c>
      <c r="M228" s="1">
        <f t="shared" si="4"/>
        <v>0.01569465936</v>
      </c>
      <c r="N228" s="16" t="str">
        <f t="shared" si="5"/>
        <v>MERGULHO</v>
      </c>
      <c r="P228" s="1">
        <f t="shared" si="6"/>
        <v>-0.9051377828</v>
      </c>
      <c r="Q228" s="17" t="str">
        <f t="shared" si="7"/>
        <v>SUB-HORIZONTAL</v>
      </c>
      <c r="S228" s="1">
        <f t="shared" si="8"/>
        <v>-0.9051377828</v>
      </c>
      <c r="T228" s="17" t="str">
        <f t="shared" si="9"/>
        <v>SUB-HORIZONTAL</v>
      </c>
      <c r="V228" s="1">
        <f t="shared" si="10"/>
        <v>-0.88793853</v>
      </c>
      <c r="W228" s="17" t="str">
        <f t="shared" si="11"/>
        <v>SUB-HORIZONTAL</v>
      </c>
      <c r="Y228" s="1">
        <f t="shared" si="12"/>
        <v>-0.003988913973</v>
      </c>
      <c r="Z228" s="17" t="str">
        <f t="shared" si="13"/>
        <v>SUB-HORIZONTAL</v>
      </c>
      <c r="AA228" s="1">
        <f t="shared" si="14"/>
        <v>-0.9007611824</v>
      </c>
      <c r="AB228" s="17" t="str">
        <f t="shared" si="15"/>
        <v>SUB-HORIZONTAL</v>
      </c>
      <c r="AC228" s="1">
        <f t="shared" si="16"/>
        <v>-0.5825565667</v>
      </c>
      <c r="AD228" s="17" t="str">
        <f t="shared" si="17"/>
        <v>SUB-HORIZONTAL</v>
      </c>
      <c r="AE228" s="1">
        <f t="shared" si="18"/>
        <v>-0.9007611824</v>
      </c>
      <c r="AF228" s="17" t="str">
        <f t="shared" si="19"/>
        <v>SUB-HORIZONTAL</v>
      </c>
      <c r="AG228" s="1">
        <f t="shared" si="20"/>
        <v>-0.2992808386</v>
      </c>
      <c r="AH228" s="17" t="str">
        <f t="shared" si="21"/>
        <v>SUB-HORIZONTAL</v>
      </c>
      <c r="AJ228" s="1">
        <f t="shared" si="22"/>
        <v>-0.2992808386</v>
      </c>
      <c r="AK228" s="17" t="str">
        <f t="shared" si="27"/>
        <v>SUB-HORIZONTAL</v>
      </c>
      <c r="AM228" s="1">
        <f t="shared" si="23"/>
        <v>0</v>
      </c>
      <c r="AN228" s="16" t="str">
        <f t="shared" si="24"/>
        <v>MERGULHO</v>
      </c>
      <c r="AP228" s="1">
        <f t="shared" si="25"/>
        <v>0</v>
      </c>
      <c r="AQ228" s="16" t="str">
        <f t="shared" si="26"/>
        <v>MERGULHO</v>
      </c>
    </row>
    <row r="229" ht="15.75" customHeight="1">
      <c r="A229" s="1">
        <v>5592.0513</v>
      </c>
      <c r="B229" s="1">
        <v>1950.0</v>
      </c>
      <c r="C229" s="1">
        <v>1950.0</v>
      </c>
      <c r="D229" s="1">
        <v>1493.9067</v>
      </c>
      <c r="E229" s="1">
        <v>824.987</v>
      </c>
      <c r="F229" s="1">
        <v>824.0392</v>
      </c>
      <c r="G229" s="1">
        <v>825.8643</v>
      </c>
      <c r="H229" s="1">
        <v>1950.0</v>
      </c>
      <c r="J229" s="1">
        <f t="shared" si="1"/>
        <v>-0.8858232767</v>
      </c>
      <c r="K229" s="17" t="str">
        <f t="shared" si="2"/>
        <v>SUB-HORIZONTAL</v>
      </c>
      <c r="L229" s="1" t="str">
        <f t="shared" si="3"/>
        <v>2</v>
      </c>
      <c r="M229" s="1">
        <f t="shared" si="4"/>
        <v>0.002212373168</v>
      </c>
      <c r="N229" s="16" t="str">
        <f t="shared" si="5"/>
        <v>MERGULHO</v>
      </c>
      <c r="P229" s="1">
        <f t="shared" si="6"/>
        <v>-0.8882434821</v>
      </c>
      <c r="Q229" s="17" t="str">
        <f t="shared" si="7"/>
        <v>SUB-HORIZONTAL</v>
      </c>
      <c r="S229" s="1">
        <f t="shared" si="8"/>
        <v>-0.8882434821</v>
      </c>
      <c r="T229" s="17" t="str">
        <f t="shared" si="9"/>
        <v>SUB-HORIZONTAL</v>
      </c>
      <c r="V229" s="1">
        <f t="shared" si="10"/>
        <v>-0.8858232767</v>
      </c>
      <c r="W229" s="17" t="str">
        <f t="shared" si="11"/>
        <v>SUB-HORIZONTAL</v>
      </c>
      <c r="Y229" s="1">
        <f t="shared" si="12"/>
        <v>-0.001149527105</v>
      </c>
      <c r="Z229" s="17" t="str">
        <f t="shared" si="13"/>
        <v>SUB-HORIZONTAL</v>
      </c>
      <c r="AA229" s="1">
        <f t="shared" si="14"/>
        <v>-0.8869858318</v>
      </c>
      <c r="AB229" s="17" t="str">
        <f t="shared" si="15"/>
        <v>SUB-HORIZONTAL</v>
      </c>
      <c r="AC229" s="1">
        <f t="shared" si="16"/>
        <v>-0.602543903</v>
      </c>
      <c r="AD229" s="17" t="str">
        <f t="shared" si="17"/>
        <v>SUB-HORIZONTAL</v>
      </c>
      <c r="AE229" s="1">
        <f t="shared" si="18"/>
        <v>-0.8869858318</v>
      </c>
      <c r="AF229" s="17" t="str">
        <f t="shared" si="19"/>
        <v>SUB-HORIZONTAL</v>
      </c>
      <c r="AG229" s="1">
        <f t="shared" si="20"/>
        <v>-0.2672235009</v>
      </c>
      <c r="AH229" s="17" t="str">
        <f t="shared" si="21"/>
        <v>SUB-HORIZONTAL</v>
      </c>
      <c r="AJ229" s="1">
        <f t="shared" si="22"/>
        <v>-0.2672235009</v>
      </c>
      <c r="AK229" s="17" t="str">
        <f t="shared" si="27"/>
        <v>SUB-HORIZONTAL</v>
      </c>
      <c r="AM229" s="1">
        <f t="shared" si="23"/>
        <v>0</v>
      </c>
      <c r="AN229" s="16" t="str">
        <f t="shared" si="24"/>
        <v>MERGULHO</v>
      </c>
      <c r="AP229" s="1">
        <f t="shared" si="25"/>
        <v>0</v>
      </c>
      <c r="AQ229" s="16" t="str">
        <f t="shared" si="26"/>
        <v>MERGULHO</v>
      </c>
    </row>
    <row r="230" ht="15.75" customHeight="1">
      <c r="A230" s="1">
        <v>5592.1275</v>
      </c>
      <c r="B230" s="1">
        <v>1950.0</v>
      </c>
      <c r="C230" s="1">
        <v>1950.0</v>
      </c>
      <c r="D230" s="1">
        <v>1537.9868</v>
      </c>
      <c r="E230" s="1">
        <v>824.3476</v>
      </c>
      <c r="F230" s="1">
        <v>826.1064</v>
      </c>
      <c r="G230" s="1">
        <v>812.6239</v>
      </c>
      <c r="H230" s="1">
        <v>1950.0</v>
      </c>
      <c r="J230" s="1">
        <f t="shared" si="1"/>
        <v>-0.9035287928</v>
      </c>
      <c r="K230" s="17" t="str">
        <f t="shared" si="2"/>
        <v>SUB-HORIZONTAL</v>
      </c>
      <c r="L230" s="1" t="str">
        <f t="shared" si="3"/>
        <v>2</v>
      </c>
      <c r="M230" s="1">
        <f t="shared" si="4"/>
        <v>-0.01645536955</v>
      </c>
      <c r="N230" s="17" t="str">
        <f t="shared" si="5"/>
        <v>SUB-HORIZONTAL</v>
      </c>
      <c r="P230" s="1">
        <f t="shared" si="6"/>
        <v>-0.8855027191</v>
      </c>
      <c r="Q230" s="17" t="str">
        <f t="shared" si="7"/>
        <v>SUB-HORIZONTAL</v>
      </c>
      <c r="S230" s="1">
        <f t="shared" si="8"/>
        <v>-0.8855027191</v>
      </c>
      <c r="T230" s="17" t="str">
        <f t="shared" si="9"/>
        <v>SUB-HORIZONTAL</v>
      </c>
      <c r="V230" s="1">
        <f t="shared" si="10"/>
        <v>-0.9035287928</v>
      </c>
      <c r="W230" s="17" t="str">
        <f t="shared" si="11"/>
        <v>SUB-HORIZONTAL</v>
      </c>
      <c r="Y230" s="1">
        <f t="shared" si="12"/>
        <v>0.00213129357</v>
      </c>
      <c r="Z230" s="16" t="str">
        <f t="shared" si="13"/>
        <v>MERGULHO</v>
      </c>
      <c r="AA230" s="1">
        <f t="shared" si="14"/>
        <v>-0.8878340706</v>
      </c>
      <c r="AB230" s="17" t="str">
        <f t="shared" si="15"/>
        <v>SUB-HORIZONTAL</v>
      </c>
      <c r="AC230" s="1">
        <f t="shared" si="16"/>
        <v>-0.6337926592</v>
      </c>
      <c r="AD230" s="17" t="str">
        <f t="shared" si="17"/>
        <v>SUB-HORIZONTAL</v>
      </c>
      <c r="AE230" s="1">
        <f t="shared" si="18"/>
        <v>-0.8878340706</v>
      </c>
      <c r="AF230" s="17" t="str">
        <f t="shared" si="19"/>
        <v>SUB-HORIZONTAL</v>
      </c>
      <c r="AG230" s="1">
        <f t="shared" si="20"/>
        <v>-0.2379126423</v>
      </c>
      <c r="AH230" s="17" t="str">
        <f t="shared" si="21"/>
        <v>SUB-HORIZONTAL</v>
      </c>
      <c r="AJ230" s="1">
        <f t="shared" si="22"/>
        <v>-0.2379126423</v>
      </c>
      <c r="AK230" s="17" t="str">
        <f t="shared" si="27"/>
        <v>SUB-HORIZONTAL</v>
      </c>
      <c r="AM230" s="1">
        <f t="shared" si="23"/>
        <v>0</v>
      </c>
      <c r="AN230" s="16" t="str">
        <f t="shared" si="24"/>
        <v>MERGULHO</v>
      </c>
      <c r="AP230" s="1">
        <f t="shared" si="25"/>
        <v>0</v>
      </c>
      <c r="AQ230" s="16" t="str">
        <f t="shared" si="26"/>
        <v>MERGULHO</v>
      </c>
    </row>
    <row r="231" ht="15.75" customHeight="1">
      <c r="A231" s="1">
        <v>5592.2037</v>
      </c>
      <c r="B231" s="1">
        <v>1950.0</v>
      </c>
      <c r="C231" s="1">
        <v>1950.0</v>
      </c>
      <c r="D231" s="1">
        <v>1566.6427</v>
      </c>
      <c r="E231" s="1">
        <v>807.4233</v>
      </c>
      <c r="F231" s="1">
        <v>811.8031</v>
      </c>
      <c r="G231" s="1">
        <v>802.0508</v>
      </c>
      <c r="H231" s="1">
        <v>1950.0</v>
      </c>
      <c r="J231" s="1">
        <f t="shared" si="1"/>
        <v>-0.9179191405</v>
      </c>
      <c r="K231" s="17" t="str">
        <f t="shared" si="2"/>
        <v>SUB-HORIZONTAL</v>
      </c>
      <c r="L231" s="1" t="str">
        <f t="shared" si="3"/>
        <v>2</v>
      </c>
      <c r="M231" s="1">
        <f t="shared" si="4"/>
        <v>-0.01208594912</v>
      </c>
      <c r="N231" s="17" t="str">
        <f t="shared" si="5"/>
        <v>SUB-HORIZONTAL</v>
      </c>
      <c r="P231" s="1">
        <f t="shared" si="6"/>
        <v>-0.9046378196</v>
      </c>
      <c r="Q231" s="17" t="str">
        <f t="shared" si="7"/>
        <v>SUB-HORIZONTAL</v>
      </c>
      <c r="S231" s="1">
        <f t="shared" si="8"/>
        <v>-0.9046378196</v>
      </c>
      <c r="T231" s="17" t="str">
        <f t="shared" si="9"/>
        <v>SUB-HORIZONTAL</v>
      </c>
      <c r="V231" s="1">
        <f t="shared" si="10"/>
        <v>-0.9179191405</v>
      </c>
      <c r="W231" s="17" t="str">
        <f t="shared" si="11"/>
        <v>SUB-HORIZONTAL</v>
      </c>
      <c r="Y231" s="1">
        <f t="shared" si="12"/>
        <v>0.005409763603</v>
      </c>
      <c r="Z231" s="16" t="str">
        <f t="shared" si="13"/>
        <v>MERGULHO</v>
      </c>
      <c r="AA231" s="1">
        <f t="shared" si="14"/>
        <v>-0.9105785568</v>
      </c>
      <c r="AB231" s="17" t="str">
        <f t="shared" si="15"/>
        <v>SUB-HORIZONTAL</v>
      </c>
      <c r="AC231" s="1">
        <f t="shared" si="16"/>
        <v>-0.6750433733</v>
      </c>
      <c r="AD231" s="17" t="str">
        <f t="shared" si="17"/>
        <v>SUB-HORIZONTAL</v>
      </c>
      <c r="AE231" s="1">
        <f t="shared" si="18"/>
        <v>-0.9105785568</v>
      </c>
      <c r="AF231" s="17" t="str">
        <f t="shared" si="19"/>
        <v>SUB-HORIZONTAL</v>
      </c>
      <c r="AG231" s="1">
        <f t="shared" si="20"/>
        <v>-0.219331724</v>
      </c>
      <c r="AH231" s="17" t="str">
        <f t="shared" si="21"/>
        <v>SUB-HORIZONTAL</v>
      </c>
      <c r="AJ231" s="1">
        <f t="shared" si="22"/>
        <v>-0.219331724</v>
      </c>
      <c r="AK231" s="17" t="str">
        <f t="shared" si="27"/>
        <v>SUB-HORIZONTAL</v>
      </c>
      <c r="AM231" s="1">
        <f t="shared" si="23"/>
        <v>0</v>
      </c>
      <c r="AN231" s="16" t="str">
        <f t="shared" si="24"/>
        <v>MERGULHO</v>
      </c>
      <c r="AP231" s="1">
        <f t="shared" si="25"/>
        <v>0</v>
      </c>
      <c r="AQ231" s="16" t="str">
        <f t="shared" si="26"/>
        <v>MERGULHO</v>
      </c>
    </row>
    <row r="232" ht="15.75" customHeight="1">
      <c r="A232" s="1">
        <v>5592.2799</v>
      </c>
      <c r="B232" s="1">
        <v>1950.0</v>
      </c>
      <c r="C232" s="1">
        <v>1950.0</v>
      </c>
      <c r="D232" s="1">
        <v>1578.5914</v>
      </c>
      <c r="E232" s="1">
        <v>782.5604</v>
      </c>
      <c r="F232" s="1">
        <v>788.976</v>
      </c>
      <c r="G232" s="1">
        <v>790.5266</v>
      </c>
      <c r="H232" s="1">
        <v>1950.0</v>
      </c>
      <c r="J232" s="1">
        <f t="shared" si="1"/>
        <v>-0.9338674539</v>
      </c>
      <c r="K232" s="17" t="str">
        <f t="shared" si="2"/>
        <v>SUB-HORIZONTAL</v>
      </c>
      <c r="L232" s="1" t="str">
        <f t="shared" si="3"/>
        <v>2</v>
      </c>
      <c r="M232" s="1">
        <f t="shared" si="4"/>
        <v>0.001963403855</v>
      </c>
      <c r="N232" s="16" t="str">
        <f t="shared" si="5"/>
        <v>MERGULHO</v>
      </c>
      <c r="P232" s="1">
        <f t="shared" si="6"/>
        <v>-0.9360348002</v>
      </c>
      <c r="Q232" s="17" t="str">
        <f t="shared" si="7"/>
        <v>SUB-HORIZONTAL</v>
      </c>
      <c r="S232" s="1">
        <f t="shared" si="8"/>
        <v>-0.9360348002</v>
      </c>
      <c r="T232" s="17" t="str">
        <f t="shared" si="9"/>
        <v>SUB-HORIZONTAL</v>
      </c>
      <c r="V232" s="1">
        <f t="shared" si="10"/>
        <v>-0.9338674539</v>
      </c>
      <c r="W232" s="17" t="str">
        <f t="shared" si="11"/>
        <v>SUB-HORIZONTAL</v>
      </c>
      <c r="Y232" s="1">
        <f t="shared" si="12"/>
        <v>0.008164816877</v>
      </c>
      <c r="Z232" s="16" t="str">
        <f t="shared" si="13"/>
        <v>MERGULHO</v>
      </c>
      <c r="AA232" s="1">
        <f t="shared" si="14"/>
        <v>-0.9450573873</v>
      </c>
      <c r="AB232" s="17" t="str">
        <f t="shared" si="15"/>
        <v>SUB-HORIZONTAL</v>
      </c>
      <c r="AC232" s="1">
        <f t="shared" si="16"/>
        <v>-0.7162030743</v>
      </c>
      <c r="AD232" s="17" t="str">
        <f t="shared" si="17"/>
        <v>SUB-HORIZONTAL</v>
      </c>
      <c r="AE232" s="1">
        <f t="shared" si="18"/>
        <v>-0.9450573873</v>
      </c>
      <c r="AF232" s="17" t="str">
        <f t="shared" si="19"/>
        <v>SUB-HORIZONTAL</v>
      </c>
      <c r="AG232" s="1">
        <f t="shared" si="20"/>
        <v>-0.2116897274</v>
      </c>
      <c r="AH232" s="17" t="str">
        <f t="shared" si="21"/>
        <v>SUB-HORIZONTAL</v>
      </c>
      <c r="AJ232" s="1">
        <f t="shared" si="22"/>
        <v>-0.2116897274</v>
      </c>
      <c r="AK232" s="17" t="str">
        <f t="shared" si="27"/>
        <v>SUB-HORIZONTAL</v>
      </c>
      <c r="AM232" s="1">
        <f t="shared" si="23"/>
        <v>0</v>
      </c>
      <c r="AN232" s="16" t="str">
        <f t="shared" si="24"/>
        <v>MERGULHO</v>
      </c>
      <c r="AP232" s="1">
        <f t="shared" si="25"/>
        <v>0</v>
      </c>
      <c r="AQ232" s="16" t="str">
        <f t="shared" si="26"/>
        <v>MERGULHO</v>
      </c>
    </row>
    <row r="233" ht="15.75" customHeight="1">
      <c r="A233" s="1">
        <v>5592.3561</v>
      </c>
      <c r="B233" s="1">
        <v>1950.0</v>
      </c>
      <c r="C233" s="1">
        <v>1950.0</v>
      </c>
      <c r="D233" s="1">
        <v>1583.8881</v>
      </c>
      <c r="E233" s="1">
        <v>766.1836</v>
      </c>
      <c r="F233" s="1">
        <v>774.0027</v>
      </c>
      <c r="G233" s="1">
        <v>777.4498</v>
      </c>
      <c r="H233" s="1">
        <v>1950.0</v>
      </c>
      <c r="J233" s="1">
        <f t="shared" si="1"/>
        <v>-0.9523091592</v>
      </c>
      <c r="K233" s="17" t="str">
        <f t="shared" si="2"/>
        <v>SUB-HORIZONTAL</v>
      </c>
      <c r="L233" s="1" t="str">
        <f t="shared" si="3"/>
        <v>2</v>
      </c>
      <c r="M233" s="1">
        <f t="shared" si="4"/>
        <v>0.004443717753</v>
      </c>
      <c r="N233" s="16" t="str">
        <f t="shared" si="5"/>
        <v>MERGULHO</v>
      </c>
      <c r="P233" s="1">
        <f t="shared" si="6"/>
        <v>-0.9572332621</v>
      </c>
      <c r="Q233" s="17" t="str">
        <f t="shared" si="7"/>
        <v>SUB-HORIZONTAL</v>
      </c>
      <c r="S233" s="1">
        <f t="shared" si="8"/>
        <v>-0.9572332621</v>
      </c>
      <c r="T233" s="17" t="str">
        <f t="shared" si="9"/>
        <v>SUB-HORIZONTAL</v>
      </c>
      <c r="V233" s="1">
        <f t="shared" si="10"/>
        <v>-0.9523091592</v>
      </c>
      <c r="W233" s="17" t="str">
        <f t="shared" si="11"/>
        <v>SUB-HORIZONTAL</v>
      </c>
      <c r="Y233" s="1">
        <f t="shared" si="12"/>
        <v>0.01015357787</v>
      </c>
      <c r="Z233" s="16" t="str">
        <f t="shared" si="13"/>
        <v>MERGULHO</v>
      </c>
      <c r="AA233" s="1">
        <f t="shared" si="14"/>
        <v>-0.9685022201</v>
      </c>
      <c r="AB233" s="17" t="str">
        <f t="shared" si="15"/>
        <v>SUB-HORIZONTAL</v>
      </c>
      <c r="AC233" s="1">
        <f t="shared" si="16"/>
        <v>-0.7422799229</v>
      </c>
      <c r="AD233" s="17" t="str">
        <f t="shared" si="17"/>
        <v>SUB-HORIZONTAL</v>
      </c>
      <c r="AE233" s="1">
        <f t="shared" si="18"/>
        <v>-0.9685022201</v>
      </c>
      <c r="AF233" s="17" t="str">
        <f t="shared" si="19"/>
        <v>SUB-HORIZONTAL</v>
      </c>
      <c r="AG233" s="1">
        <f t="shared" si="20"/>
        <v>-0.2083215948</v>
      </c>
      <c r="AH233" s="17" t="str">
        <f t="shared" si="21"/>
        <v>SUB-HORIZONTAL</v>
      </c>
      <c r="AJ233" s="1">
        <f t="shared" si="22"/>
        <v>-0.2083215948</v>
      </c>
      <c r="AK233" s="17" t="str">
        <f t="shared" si="27"/>
        <v>SUB-HORIZONTAL</v>
      </c>
      <c r="AM233" s="1">
        <f t="shared" si="23"/>
        <v>0</v>
      </c>
      <c r="AN233" s="16" t="str">
        <f t="shared" si="24"/>
        <v>MERGULHO</v>
      </c>
      <c r="AP233" s="1">
        <f t="shared" si="25"/>
        <v>0</v>
      </c>
      <c r="AQ233" s="16" t="str">
        <f t="shared" si="26"/>
        <v>MERGULHO</v>
      </c>
    </row>
    <row r="234" ht="15.75" customHeight="1">
      <c r="A234" s="1">
        <v>5592.4323</v>
      </c>
      <c r="B234" s="1">
        <v>1950.0</v>
      </c>
      <c r="C234" s="1">
        <v>1950.0</v>
      </c>
      <c r="D234" s="1">
        <v>1596.5382</v>
      </c>
      <c r="E234" s="1">
        <v>773.9171</v>
      </c>
      <c r="F234" s="1">
        <v>782.7959</v>
      </c>
      <c r="G234" s="1">
        <v>793.3177</v>
      </c>
      <c r="H234" s="1">
        <v>1941.0059</v>
      </c>
      <c r="J234" s="1">
        <f t="shared" si="1"/>
        <v>-0.9248832551</v>
      </c>
      <c r="K234" s="17" t="str">
        <f t="shared" si="2"/>
        <v>SUB-HORIZONTAL</v>
      </c>
      <c r="L234" s="1" t="str">
        <f t="shared" si="3"/>
        <v>2</v>
      </c>
      <c r="M234" s="1">
        <f t="shared" si="4"/>
        <v>0.0133518732</v>
      </c>
      <c r="N234" s="16" t="str">
        <f t="shared" si="5"/>
        <v>MERGULHO</v>
      </c>
      <c r="P234" s="1">
        <f t="shared" si="6"/>
        <v>-0.9447246073</v>
      </c>
      <c r="Q234" s="17" t="str">
        <f t="shared" si="7"/>
        <v>SUB-HORIZONTAL</v>
      </c>
      <c r="S234" s="1">
        <f t="shared" si="8"/>
        <v>-0.9396142864</v>
      </c>
      <c r="T234" s="17" t="str">
        <f t="shared" si="9"/>
        <v>SUB-HORIZONTAL</v>
      </c>
      <c r="V234" s="1">
        <f t="shared" si="10"/>
        <v>-0.9299791507</v>
      </c>
      <c r="W234" s="17" t="str">
        <f t="shared" si="11"/>
        <v>SUB-HORIZONTAL</v>
      </c>
      <c r="Y234" s="1">
        <f t="shared" si="12"/>
        <v>0.01140729784</v>
      </c>
      <c r="Z234" s="16" t="str">
        <f t="shared" si="13"/>
        <v>MERGULHO</v>
      </c>
      <c r="AA234" s="1">
        <f t="shared" si="14"/>
        <v>-0.9573558787</v>
      </c>
      <c r="AB234" s="17" t="str">
        <f t="shared" si="15"/>
        <v>SUB-HORIZONTAL</v>
      </c>
      <c r="AC234" s="1">
        <f t="shared" si="16"/>
        <v>-0.7400532435</v>
      </c>
      <c r="AD234" s="17" t="str">
        <f t="shared" si="17"/>
        <v>SUB-HORIZONTAL</v>
      </c>
      <c r="AE234" s="1">
        <f t="shared" si="18"/>
        <v>-0.9573558787</v>
      </c>
      <c r="AF234" s="17" t="str">
        <f t="shared" si="19"/>
        <v>SUB-HORIZONTAL</v>
      </c>
      <c r="AG234" s="1">
        <f t="shared" si="20"/>
        <v>-0.2003251709</v>
      </c>
      <c r="AH234" s="17" t="str">
        <f t="shared" si="21"/>
        <v>SUB-HORIZONTAL</v>
      </c>
      <c r="AJ234" s="1">
        <f t="shared" si="22"/>
        <v>-0.2003251709</v>
      </c>
      <c r="AK234" s="17" t="str">
        <f t="shared" si="27"/>
        <v>SUB-HORIZONTAL</v>
      </c>
      <c r="AM234" s="1">
        <f t="shared" si="23"/>
        <v>0</v>
      </c>
      <c r="AN234" s="16" t="str">
        <f t="shared" si="24"/>
        <v>MERGULHO</v>
      </c>
      <c r="AP234" s="1">
        <f t="shared" si="25"/>
        <v>0.00462303284</v>
      </c>
      <c r="AQ234" s="16" t="str">
        <f t="shared" si="26"/>
        <v>MERGULHO</v>
      </c>
    </row>
    <row r="235" ht="15.75" customHeight="1">
      <c r="A235" s="1">
        <v>5592.5085</v>
      </c>
      <c r="B235" s="1">
        <v>1950.0</v>
      </c>
      <c r="C235" s="1">
        <v>1950.0</v>
      </c>
      <c r="D235" s="1">
        <v>1627.4767</v>
      </c>
      <c r="E235" s="1">
        <v>817.5379</v>
      </c>
      <c r="F235" s="1">
        <v>827.4796</v>
      </c>
      <c r="G235" s="1">
        <v>844.2873</v>
      </c>
      <c r="H235" s="1">
        <v>1901.0562</v>
      </c>
      <c r="J235" s="1">
        <f t="shared" si="1"/>
        <v>-0.8341370612</v>
      </c>
      <c r="K235" s="17" t="str">
        <f t="shared" si="2"/>
        <v>SUB-HORIZONTAL</v>
      </c>
      <c r="L235" s="1" t="str">
        <f t="shared" si="3"/>
        <v>2</v>
      </c>
      <c r="M235" s="1">
        <f t="shared" si="4"/>
        <v>0.02010872392</v>
      </c>
      <c r="N235" s="16" t="str">
        <f t="shared" si="5"/>
        <v>MERGULHO</v>
      </c>
      <c r="P235" s="1">
        <f t="shared" si="6"/>
        <v>-0.8836866391</v>
      </c>
      <c r="Q235" s="17" t="str">
        <f t="shared" si="7"/>
        <v>SUB-HORIZONTAL</v>
      </c>
      <c r="S235" s="1">
        <f t="shared" si="8"/>
        <v>-0.8559667819</v>
      </c>
      <c r="T235" s="17" t="str">
        <f t="shared" si="9"/>
        <v>SUB-HORIZONTAL</v>
      </c>
      <c r="V235" s="1">
        <f t="shared" si="10"/>
        <v>-0.8617471661</v>
      </c>
      <c r="W235" s="17" t="str">
        <f t="shared" si="11"/>
        <v>SUB-HORIZONTAL</v>
      </c>
      <c r="Y235" s="1">
        <f t="shared" si="12"/>
        <v>0.01208726541</v>
      </c>
      <c r="Z235" s="16" t="str">
        <f t="shared" si="13"/>
        <v>MERGULHO</v>
      </c>
      <c r="AA235" s="1">
        <f t="shared" si="14"/>
        <v>-0.896917346</v>
      </c>
      <c r="AB235" s="17" t="str">
        <f t="shared" si="15"/>
        <v>SUB-HORIZONTAL</v>
      </c>
      <c r="AC235" s="1">
        <f t="shared" si="16"/>
        <v>-0.7021677308</v>
      </c>
      <c r="AD235" s="17" t="str">
        <f t="shared" si="17"/>
        <v>SUB-HORIZONTAL</v>
      </c>
      <c r="AE235" s="1">
        <f t="shared" si="18"/>
        <v>-0.896917346</v>
      </c>
      <c r="AF235" s="17" t="str">
        <f t="shared" si="19"/>
        <v>SUB-HORIZONTAL</v>
      </c>
      <c r="AG235" s="1">
        <f t="shared" si="20"/>
        <v>-0.1810449433</v>
      </c>
      <c r="AH235" s="17" t="str">
        <f t="shared" si="21"/>
        <v>SUB-HORIZONTAL</v>
      </c>
      <c r="AJ235" s="1">
        <f t="shared" si="22"/>
        <v>-0.1810449433</v>
      </c>
      <c r="AK235" s="17" t="str">
        <f t="shared" si="27"/>
        <v>SUB-HORIZONTAL</v>
      </c>
      <c r="AM235" s="1">
        <f t="shared" si="23"/>
        <v>0</v>
      </c>
      <c r="AN235" s="16" t="str">
        <f t="shared" si="24"/>
        <v>MERGULHO</v>
      </c>
      <c r="AP235" s="1">
        <f t="shared" si="25"/>
        <v>0.02542043051</v>
      </c>
      <c r="AQ235" s="16" t="str">
        <f t="shared" si="26"/>
        <v>MERGULHO</v>
      </c>
    </row>
    <row r="236" ht="15.75" customHeight="1">
      <c r="A236" s="1">
        <v>5592.5847</v>
      </c>
      <c r="B236" s="1">
        <v>1950.0</v>
      </c>
      <c r="C236" s="1">
        <v>1950.0</v>
      </c>
      <c r="D236" s="1">
        <v>1679.5961</v>
      </c>
      <c r="E236" s="1">
        <v>905.3445</v>
      </c>
      <c r="F236" s="1">
        <v>916.5576</v>
      </c>
      <c r="G236" s="1">
        <v>933.8731</v>
      </c>
      <c r="H236" s="1">
        <v>1854.1504</v>
      </c>
      <c r="J236" s="1">
        <f t="shared" si="1"/>
        <v>-0.6993624284</v>
      </c>
      <c r="K236" s="17" t="str">
        <f t="shared" si="2"/>
        <v>SUB-HORIZONTAL</v>
      </c>
      <c r="L236" s="1" t="str">
        <f t="shared" si="3"/>
        <v>2</v>
      </c>
      <c r="M236" s="1">
        <f t="shared" si="4"/>
        <v>0.01871592182</v>
      </c>
      <c r="N236" s="16" t="str">
        <f t="shared" si="5"/>
        <v>MERGULHO</v>
      </c>
      <c r="P236" s="1">
        <f t="shared" si="6"/>
        <v>-0.7730170778</v>
      </c>
      <c r="Q236" s="17" t="str">
        <f t="shared" si="7"/>
        <v>SUB-HORIZONTAL</v>
      </c>
      <c r="S236" s="1">
        <f t="shared" si="8"/>
        <v>-0.7192202433</v>
      </c>
      <c r="T236" s="17" t="str">
        <f t="shared" si="9"/>
        <v>SUB-HORIZONTAL</v>
      </c>
      <c r="V236" s="1">
        <f t="shared" si="10"/>
        <v>-0.7529856679</v>
      </c>
      <c r="W236" s="17" t="str">
        <f t="shared" si="11"/>
        <v>SUB-HORIZONTAL</v>
      </c>
      <c r="Y236" s="1">
        <f t="shared" si="12"/>
        <v>0.01230945656</v>
      </c>
      <c r="Z236" s="16" t="str">
        <f t="shared" si="13"/>
        <v>MERGULHO</v>
      </c>
      <c r="AA236" s="1">
        <f t="shared" si="14"/>
        <v>-0.7862286324</v>
      </c>
      <c r="AB236" s="17" t="str">
        <f t="shared" si="15"/>
        <v>SUB-HORIZONTAL</v>
      </c>
      <c r="AC236" s="1">
        <f t="shared" si="16"/>
        <v>-0.6278743607</v>
      </c>
      <c r="AD236" s="17" t="str">
        <f t="shared" si="17"/>
        <v>SUB-HORIZONTAL</v>
      </c>
      <c r="AE236" s="1">
        <f t="shared" si="18"/>
        <v>-0.7862286324</v>
      </c>
      <c r="AF236" s="17" t="str">
        <f t="shared" si="19"/>
        <v>SUB-HORIZONTAL</v>
      </c>
      <c r="AG236" s="1">
        <f t="shared" si="20"/>
        <v>-0.149414662</v>
      </c>
      <c r="AH236" s="17" t="str">
        <f t="shared" si="21"/>
        <v>SUB-HORIZONTAL</v>
      </c>
      <c r="AJ236" s="1">
        <f t="shared" si="22"/>
        <v>-0.149414662</v>
      </c>
      <c r="AK236" s="17" t="str">
        <f t="shared" si="27"/>
        <v>SUB-HORIZONTAL</v>
      </c>
      <c r="AM236" s="1">
        <f t="shared" si="23"/>
        <v>0</v>
      </c>
      <c r="AN236" s="16" t="str">
        <f t="shared" si="24"/>
        <v>MERGULHO</v>
      </c>
      <c r="AP236" s="1">
        <f t="shared" si="25"/>
        <v>0.05040812221</v>
      </c>
      <c r="AQ236" s="16" t="str">
        <f t="shared" si="26"/>
        <v>MERGULHO</v>
      </c>
    </row>
    <row r="237" ht="15.75" customHeight="1">
      <c r="A237" s="1">
        <v>5592.6609</v>
      </c>
      <c r="B237" s="1">
        <v>1950.0</v>
      </c>
      <c r="C237" s="1">
        <v>1950.0</v>
      </c>
      <c r="D237" s="1">
        <v>1747.1877</v>
      </c>
      <c r="E237" s="1">
        <v>1039.8625</v>
      </c>
      <c r="F237" s="1">
        <v>1052.5345</v>
      </c>
      <c r="G237" s="1">
        <v>1036.541</v>
      </c>
      <c r="H237" s="1">
        <v>1861.4274</v>
      </c>
      <c r="J237" s="1">
        <f t="shared" si="1"/>
        <v>-0.5938514889</v>
      </c>
      <c r="K237" s="17" t="str">
        <f t="shared" si="2"/>
        <v>SUB-HORIZONTAL</v>
      </c>
      <c r="L237" s="1" t="str">
        <f t="shared" si="3"/>
        <v>2</v>
      </c>
      <c r="M237" s="1">
        <f t="shared" si="4"/>
        <v>-0.0153120064</v>
      </c>
      <c r="N237" s="17" t="str">
        <f t="shared" si="5"/>
        <v>SUB-HORIZONTAL</v>
      </c>
      <c r="P237" s="1">
        <f t="shared" si="6"/>
        <v>-0.6264440475</v>
      </c>
      <c r="Q237" s="17" t="str">
        <f t="shared" si="7"/>
        <v>SUB-HORIZONTAL</v>
      </c>
      <c r="S237" s="1">
        <f t="shared" si="8"/>
        <v>-0.5778961514</v>
      </c>
      <c r="T237" s="17" t="str">
        <f t="shared" si="9"/>
        <v>SUB-HORIZONTAL</v>
      </c>
      <c r="V237" s="1">
        <f t="shared" si="10"/>
        <v>-0.6425079576</v>
      </c>
      <c r="W237" s="17" t="str">
        <f t="shared" si="11"/>
        <v>SUB-HORIZONTAL</v>
      </c>
      <c r="Y237" s="1">
        <f t="shared" si="12"/>
        <v>0.01211264631</v>
      </c>
      <c r="Z237" s="16" t="str">
        <f t="shared" si="13"/>
        <v>MERGULHO</v>
      </c>
      <c r="AA237" s="1">
        <f t="shared" si="14"/>
        <v>-0.6391484569</v>
      </c>
      <c r="AB237" s="17" t="str">
        <f t="shared" si="15"/>
        <v>SUB-HORIZONTAL</v>
      </c>
      <c r="AC237" s="1">
        <f t="shared" si="16"/>
        <v>-0.5247608065</v>
      </c>
      <c r="AD237" s="17" t="str">
        <f t="shared" si="17"/>
        <v>SUB-HORIZONTAL</v>
      </c>
      <c r="AE237" s="1">
        <f t="shared" si="18"/>
        <v>-0.6391484569</v>
      </c>
      <c r="AF237" s="17" t="str">
        <f t="shared" si="19"/>
        <v>SUB-HORIZONTAL</v>
      </c>
      <c r="AG237" s="1">
        <f t="shared" si="20"/>
        <v>-0.1098771036</v>
      </c>
      <c r="AH237" s="17" t="str">
        <f t="shared" si="21"/>
        <v>SUB-HORIZONTAL</v>
      </c>
      <c r="AJ237" s="1">
        <f t="shared" si="22"/>
        <v>-0.1098771036</v>
      </c>
      <c r="AK237" s="17" t="str">
        <f t="shared" si="27"/>
        <v>SUB-HORIZONTAL</v>
      </c>
      <c r="AM237" s="1">
        <f t="shared" si="23"/>
        <v>0</v>
      </c>
      <c r="AN237" s="16" t="str">
        <f t="shared" si="24"/>
        <v>MERGULHO</v>
      </c>
      <c r="AP237" s="1">
        <f t="shared" si="25"/>
        <v>0.04648994544</v>
      </c>
      <c r="AQ237" s="16" t="str">
        <f t="shared" si="26"/>
        <v>MERGULHO</v>
      </c>
    </row>
    <row r="238" ht="15.75" customHeight="1">
      <c r="A238" s="1">
        <v>5592.7371</v>
      </c>
      <c r="B238" s="1">
        <v>1950.0</v>
      </c>
      <c r="C238" s="1">
        <v>1950.0</v>
      </c>
      <c r="D238" s="1">
        <v>1827.1354</v>
      </c>
      <c r="E238" s="1">
        <v>1220.9409</v>
      </c>
      <c r="F238" s="1">
        <v>1234.3035</v>
      </c>
      <c r="G238" s="1">
        <v>1183.0652</v>
      </c>
      <c r="H238" s="1">
        <v>1860.3354</v>
      </c>
      <c r="J238" s="1">
        <f t="shared" si="1"/>
        <v>-0.4565223057</v>
      </c>
      <c r="K238" s="17" t="str">
        <f t="shared" si="2"/>
        <v>SUB-HORIZONTAL</v>
      </c>
      <c r="L238" s="1" t="str">
        <f t="shared" si="3"/>
        <v>2</v>
      </c>
      <c r="M238" s="1">
        <f t="shared" si="4"/>
        <v>-0.04240132148</v>
      </c>
      <c r="N238" s="17" t="str">
        <f t="shared" si="5"/>
        <v>SUB-HORIZONTAL</v>
      </c>
      <c r="P238" s="1">
        <f t="shared" si="6"/>
        <v>-0.4613182198</v>
      </c>
      <c r="Q238" s="17" t="str">
        <f t="shared" si="7"/>
        <v>SUB-HORIZONTAL</v>
      </c>
      <c r="S238" s="1">
        <f t="shared" si="8"/>
        <v>-0.413132973</v>
      </c>
      <c r="T238" s="17" t="str">
        <f t="shared" si="9"/>
        <v>SUB-HORIZONTAL</v>
      </c>
      <c r="V238" s="1">
        <f t="shared" si="10"/>
        <v>-0.5049365391</v>
      </c>
      <c r="W238" s="17" t="str">
        <f t="shared" si="11"/>
        <v>SUB-HORIZONTAL</v>
      </c>
      <c r="Y238" s="1">
        <f t="shared" si="12"/>
        <v>0.01088510611</v>
      </c>
      <c r="Z238" s="16" t="str">
        <f t="shared" si="13"/>
        <v>MERGULHO</v>
      </c>
      <c r="AA238" s="1">
        <f t="shared" si="14"/>
        <v>-0.4724959696</v>
      </c>
      <c r="AB238" s="17" t="str">
        <f t="shared" si="15"/>
        <v>SUB-HORIZONTAL</v>
      </c>
      <c r="AC238" s="1">
        <f t="shared" si="16"/>
        <v>-0.4058628536</v>
      </c>
      <c r="AD238" s="17" t="str">
        <f t="shared" si="17"/>
        <v>SUB-HORIZONTAL</v>
      </c>
      <c r="AE238" s="1">
        <f t="shared" si="18"/>
        <v>-0.4724959696</v>
      </c>
      <c r="AF238" s="17" t="str">
        <f t="shared" si="19"/>
        <v>SUB-HORIZONTAL</v>
      </c>
      <c r="AG238" s="1">
        <f t="shared" si="20"/>
        <v>-0.06509147297</v>
      </c>
      <c r="AH238" s="17" t="str">
        <f t="shared" si="21"/>
        <v>SUB-HORIZONTAL</v>
      </c>
      <c r="AJ238" s="1">
        <f t="shared" si="22"/>
        <v>-0.06509147297</v>
      </c>
      <c r="AK238" s="17" t="str">
        <f t="shared" si="27"/>
        <v>SUB-HORIZONTAL</v>
      </c>
      <c r="AM238" s="1">
        <f t="shared" si="23"/>
        <v>0</v>
      </c>
      <c r="AN238" s="16" t="str">
        <f t="shared" si="24"/>
        <v>MERGULHO</v>
      </c>
      <c r="AP238" s="1">
        <f t="shared" si="25"/>
        <v>0.04707692468</v>
      </c>
      <c r="AQ238" s="16" t="str">
        <f t="shared" si="26"/>
        <v>MERGULHO</v>
      </c>
    </row>
    <row r="239" ht="15.75" customHeight="1">
      <c r="A239" s="1">
        <v>5592.8133</v>
      </c>
      <c r="B239" s="1">
        <v>1950.0</v>
      </c>
      <c r="C239" s="1">
        <v>1950.0</v>
      </c>
      <c r="D239" s="1">
        <v>1909.3192</v>
      </c>
      <c r="E239" s="1">
        <v>1437.3918</v>
      </c>
      <c r="F239" s="1">
        <v>1451.7433</v>
      </c>
      <c r="G239" s="1">
        <v>1378.8154</v>
      </c>
      <c r="H239" s="1">
        <v>1848.8483</v>
      </c>
      <c r="J239" s="1">
        <f t="shared" si="1"/>
        <v>-0.2943910182</v>
      </c>
      <c r="K239" s="17" t="str">
        <f t="shared" si="2"/>
        <v>SUB-HORIZONTAL</v>
      </c>
      <c r="L239" s="1" t="str">
        <f t="shared" si="3"/>
        <v>2</v>
      </c>
      <c r="M239" s="1">
        <f t="shared" si="4"/>
        <v>-0.05154609028</v>
      </c>
      <c r="N239" s="17" t="str">
        <f t="shared" si="5"/>
        <v>SUB-HORIZONTAL</v>
      </c>
      <c r="P239" s="1">
        <f t="shared" si="6"/>
        <v>-0.2961358094</v>
      </c>
      <c r="Q239" s="17" t="str">
        <f t="shared" si="7"/>
        <v>SUB-HORIZONTAL</v>
      </c>
      <c r="S239" s="1">
        <f t="shared" si="8"/>
        <v>-0.2423872665</v>
      </c>
      <c r="T239" s="17" t="str">
        <f t="shared" si="9"/>
        <v>SUB-HORIZONTAL</v>
      </c>
      <c r="V239" s="1">
        <f t="shared" si="10"/>
        <v>-0.3483422248</v>
      </c>
      <c r="W239" s="17" t="str">
        <f t="shared" si="11"/>
        <v>SUB-HORIZONTAL</v>
      </c>
      <c r="Y239" s="1">
        <f t="shared" si="12"/>
        <v>0.009934929707</v>
      </c>
      <c r="Z239" s="16" t="str">
        <f t="shared" si="13"/>
        <v>MERGULHO</v>
      </c>
      <c r="AA239" s="1">
        <f t="shared" si="14"/>
        <v>-0.3061827095</v>
      </c>
      <c r="AB239" s="17" t="str">
        <f t="shared" si="15"/>
        <v>SUB-HORIZONTAL</v>
      </c>
      <c r="AC239" s="1">
        <f t="shared" si="16"/>
        <v>-0.2848710666</v>
      </c>
      <c r="AD239" s="17" t="str">
        <f t="shared" si="17"/>
        <v>SUB-HORIZONTAL</v>
      </c>
      <c r="AE239" s="1">
        <f t="shared" si="18"/>
        <v>-0.3061827095</v>
      </c>
      <c r="AF239" s="17" t="str">
        <f t="shared" si="19"/>
        <v>SUB-HORIZONTAL</v>
      </c>
      <c r="AG239" s="1">
        <f t="shared" si="20"/>
        <v>-0.0210830243</v>
      </c>
      <c r="AH239" s="17" t="str">
        <f t="shared" si="21"/>
        <v>SUB-HORIZONTAL</v>
      </c>
      <c r="AJ239" s="1">
        <f t="shared" si="22"/>
        <v>-0.0210830243</v>
      </c>
      <c r="AK239" s="17" t="str">
        <f t="shared" si="27"/>
        <v>SUB-HORIZONTAL</v>
      </c>
      <c r="AM239" s="1">
        <f t="shared" si="23"/>
        <v>0</v>
      </c>
      <c r="AN239" s="16" t="str">
        <f t="shared" si="24"/>
        <v>MERGULHO</v>
      </c>
      <c r="AP239" s="1">
        <f t="shared" si="25"/>
        <v>0.05327276535</v>
      </c>
      <c r="AQ239" s="16" t="str">
        <f t="shared" si="26"/>
        <v>MERGULHO</v>
      </c>
    </row>
    <row r="240" ht="15.75" customHeight="1">
      <c r="A240" s="1">
        <v>5592.8895</v>
      </c>
      <c r="B240" s="1">
        <v>1950.0</v>
      </c>
      <c r="C240" s="1">
        <v>1929.8939</v>
      </c>
      <c r="D240" s="1">
        <v>1944.978</v>
      </c>
      <c r="E240" s="1">
        <v>1673.4373</v>
      </c>
      <c r="F240" s="1">
        <v>1688.5427</v>
      </c>
      <c r="G240" s="1">
        <v>1580.093</v>
      </c>
      <c r="H240" s="1">
        <v>1866.4723</v>
      </c>
      <c r="J240" s="1">
        <f t="shared" si="1"/>
        <v>-0.1667590929</v>
      </c>
      <c r="K240" s="17" t="str">
        <f t="shared" si="2"/>
        <v>SUB-HORIZONTAL</v>
      </c>
      <c r="L240" s="1" t="str">
        <f t="shared" si="3"/>
        <v>2</v>
      </c>
      <c r="M240" s="1">
        <f t="shared" si="4"/>
        <v>-0.06639433213</v>
      </c>
      <c r="N240" s="17" t="str">
        <f t="shared" si="5"/>
        <v>SUB-HORIZONTAL</v>
      </c>
      <c r="P240" s="1">
        <f t="shared" si="6"/>
        <v>-0.144087877</v>
      </c>
      <c r="Q240" s="17" t="str">
        <f t="shared" si="7"/>
        <v>SUB-HORIZONTAL</v>
      </c>
      <c r="S240" s="1">
        <f t="shared" si="8"/>
        <v>-0.1002262322</v>
      </c>
      <c r="T240" s="17" t="str">
        <f t="shared" si="9"/>
        <v>SUB-HORIZONTAL</v>
      </c>
      <c r="V240" s="1">
        <f t="shared" si="10"/>
        <v>-0.2107336647</v>
      </c>
      <c r="W240" s="17" t="str">
        <f t="shared" si="11"/>
        <v>SUB-HORIZONTAL</v>
      </c>
      <c r="Y240" s="1">
        <f t="shared" si="12"/>
        <v>0.008986104896</v>
      </c>
      <c r="Z240" s="16" t="str">
        <f t="shared" si="13"/>
        <v>MERGULHO</v>
      </c>
      <c r="AA240" s="1">
        <f t="shared" si="14"/>
        <v>-0.1427060683</v>
      </c>
      <c r="AB240" s="17" t="str">
        <f t="shared" si="15"/>
        <v>SUB-HORIZONTAL</v>
      </c>
      <c r="AC240" s="1">
        <f t="shared" si="16"/>
        <v>-0.1505126021</v>
      </c>
      <c r="AD240" s="17" t="str">
        <f t="shared" si="17"/>
        <v>SUB-HORIZONTAL</v>
      </c>
      <c r="AE240" s="1">
        <f t="shared" si="18"/>
        <v>-0.1530987265</v>
      </c>
      <c r="AF240" s="17" t="str">
        <f t="shared" si="19"/>
        <v>SUB-HORIZONTAL</v>
      </c>
      <c r="AG240" s="1">
        <f t="shared" si="20"/>
        <v>-0.002578707338</v>
      </c>
      <c r="AH240" s="17" t="str">
        <f t="shared" si="21"/>
        <v>SUB-HORIZONTAL</v>
      </c>
      <c r="AJ240" s="1">
        <f t="shared" si="22"/>
        <v>0.007785658304</v>
      </c>
      <c r="AK240" s="16" t="str">
        <f t="shared" si="27"/>
        <v>MERGULHO</v>
      </c>
      <c r="AM240" s="1">
        <f t="shared" si="23"/>
        <v>-0.01036439165</v>
      </c>
      <c r="AN240" s="17" t="str">
        <f t="shared" si="24"/>
        <v>SUB-HORIZONTAL</v>
      </c>
      <c r="AP240" s="1">
        <f t="shared" si="25"/>
        <v>0.04378269017</v>
      </c>
      <c r="AQ240" s="16" t="str">
        <f t="shared" si="26"/>
        <v>MERGULHO</v>
      </c>
    </row>
    <row r="241" ht="15.75" customHeight="1">
      <c r="A241" s="1">
        <v>5592.9657</v>
      </c>
      <c r="B241" s="1">
        <v>1950.0</v>
      </c>
      <c r="C241" s="1">
        <v>1844.2567</v>
      </c>
      <c r="D241" s="1">
        <v>1949.9983</v>
      </c>
      <c r="E241" s="1">
        <v>1866.608</v>
      </c>
      <c r="F241" s="1">
        <v>1873.312</v>
      </c>
      <c r="G241" s="1">
        <v>1719.7628</v>
      </c>
      <c r="H241" s="1">
        <v>1918.2454</v>
      </c>
      <c r="J241" s="1">
        <f t="shared" si="1"/>
        <v>-0.1092788415</v>
      </c>
      <c r="K241" s="17" t="str">
        <f t="shared" si="2"/>
        <v>SUB-HORIZONTAL</v>
      </c>
      <c r="L241" s="1" t="str">
        <f t="shared" si="3"/>
        <v>2</v>
      </c>
      <c r="M241" s="1">
        <f t="shared" si="4"/>
        <v>-0.08554767784</v>
      </c>
      <c r="N241" s="17" t="str">
        <f t="shared" si="5"/>
        <v>SUB-HORIZONTAL</v>
      </c>
      <c r="P241" s="1">
        <f t="shared" si="6"/>
        <v>-0.04012407637</v>
      </c>
      <c r="Q241" s="17" t="str">
        <f t="shared" si="7"/>
        <v>SUB-HORIZONTAL</v>
      </c>
      <c r="S241" s="1">
        <f t="shared" si="8"/>
        <v>-0.02370348166</v>
      </c>
      <c r="T241" s="17" t="str">
        <f t="shared" si="9"/>
        <v>SUB-HORIZONTAL</v>
      </c>
      <c r="V241" s="1">
        <f t="shared" si="10"/>
        <v>-0.1257256571</v>
      </c>
      <c r="W241" s="17" t="str">
        <f t="shared" si="11"/>
        <v>SUB-HORIZONTAL</v>
      </c>
      <c r="Y241" s="1">
        <f t="shared" si="12"/>
        <v>0.003585109185</v>
      </c>
      <c r="Z241" s="16" t="str">
        <f t="shared" si="13"/>
        <v>MERGULHO</v>
      </c>
      <c r="AA241" s="1">
        <f t="shared" si="14"/>
        <v>0.01204662916</v>
      </c>
      <c r="AB241" s="16" t="str">
        <f t="shared" si="15"/>
        <v>MERGULHO</v>
      </c>
      <c r="AC241" s="1">
        <f t="shared" si="16"/>
        <v>-0.04370909942</v>
      </c>
      <c r="AD241" s="17" t="str">
        <f t="shared" si="17"/>
        <v>SUB-HORIZONTAL</v>
      </c>
      <c r="AE241" s="1">
        <f t="shared" si="18"/>
        <v>-0.04370997143</v>
      </c>
      <c r="AF241" s="17" t="str">
        <f t="shared" si="19"/>
        <v>SUB-HORIZONTAL</v>
      </c>
      <c r="AG241" s="1">
        <f t="shared" si="20"/>
        <v>-0.0000008717952518</v>
      </c>
      <c r="AH241" s="17" t="str">
        <f t="shared" si="21"/>
        <v>SUB-HORIZONTAL</v>
      </c>
      <c r="AJ241" s="1">
        <f t="shared" si="22"/>
        <v>0.05575939799</v>
      </c>
      <c r="AK241" s="16" t="str">
        <f t="shared" si="27"/>
        <v>MERGULHO</v>
      </c>
      <c r="AM241" s="1">
        <f t="shared" si="23"/>
        <v>-0.05576027012</v>
      </c>
      <c r="AN241" s="17" t="str">
        <f t="shared" si="24"/>
        <v>SUB-HORIZONTAL</v>
      </c>
      <c r="AP241" s="1">
        <f t="shared" si="25"/>
        <v>0.01641864293</v>
      </c>
      <c r="AQ241" s="16" t="str">
        <f t="shared" si="26"/>
        <v>MERGULHO</v>
      </c>
    </row>
    <row r="242" ht="15.75" customHeight="1">
      <c r="A242" s="1">
        <v>5593.0419</v>
      </c>
      <c r="B242" s="1">
        <v>1929.9084</v>
      </c>
      <c r="C242" s="1">
        <v>1697.7338</v>
      </c>
      <c r="D242" s="1">
        <v>1950.0</v>
      </c>
      <c r="E242" s="1">
        <v>1940.2939</v>
      </c>
      <c r="F242" s="1">
        <v>1941.2494</v>
      </c>
      <c r="G242" s="1">
        <v>1705.0183</v>
      </c>
      <c r="H242" s="1">
        <v>1869.0966</v>
      </c>
      <c r="J242" s="1">
        <f t="shared" si="1"/>
        <v>-0.09191169</v>
      </c>
      <c r="K242" s="17" t="str">
        <f t="shared" si="2"/>
        <v>SUB-HORIZONTAL</v>
      </c>
      <c r="L242" s="1" t="str">
        <f t="shared" si="3"/>
        <v>2</v>
      </c>
      <c r="M242" s="1">
        <f t="shared" si="4"/>
        <v>-0.1298469888</v>
      </c>
      <c r="N242" s="17" t="str">
        <f t="shared" si="5"/>
        <v>SUB-HORIZONTAL</v>
      </c>
      <c r="P242" s="1">
        <f t="shared" si="6"/>
        <v>0.005859254132</v>
      </c>
      <c r="Q242" s="16" t="str">
        <f t="shared" si="7"/>
        <v>MERGULHO</v>
      </c>
      <c r="S242" s="1">
        <f t="shared" si="8"/>
        <v>0.03787883804</v>
      </c>
      <c r="T242" s="16" t="str">
        <f t="shared" si="9"/>
        <v>MERGULHO</v>
      </c>
      <c r="V242" s="1">
        <f t="shared" si="10"/>
        <v>-0.1239759563</v>
      </c>
      <c r="W242" s="17" t="str">
        <f t="shared" si="11"/>
        <v>SUB-HORIZONTAL</v>
      </c>
      <c r="Y242" s="1">
        <f t="shared" si="12"/>
        <v>0.0004923299601</v>
      </c>
      <c r="Z242" s="16" t="str">
        <f t="shared" si="13"/>
        <v>MERGULHO</v>
      </c>
      <c r="AA242" s="1">
        <f t="shared" si="14"/>
        <v>0.1336444125</v>
      </c>
      <c r="AB242" s="15" t="str">
        <f t="shared" si="15"/>
        <v>SUB-VERTICAL</v>
      </c>
      <c r="AC242" s="1">
        <f t="shared" si="16"/>
        <v>-0.004989921306</v>
      </c>
      <c r="AD242" s="17" t="str">
        <f t="shared" si="17"/>
        <v>SUB-HORIZONTAL</v>
      </c>
      <c r="AE242" s="1">
        <f t="shared" si="18"/>
        <v>0.005366922237</v>
      </c>
      <c r="AF242" s="16" t="str">
        <f t="shared" si="19"/>
        <v>MERGULHO</v>
      </c>
      <c r="AG242" s="1">
        <f t="shared" si="20"/>
        <v>0.01035687821</v>
      </c>
      <c r="AH242" s="16" t="str">
        <f t="shared" si="21"/>
        <v>MERGULHO</v>
      </c>
      <c r="AJ242" s="1">
        <f t="shared" si="22"/>
        <v>0.1386458779</v>
      </c>
      <c r="AK242" s="15" t="str">
        <f t="shared" si="27"/>
        <v>SUB-VERTICAL</v>
      </c>
      <c r="AM242" s="1">
        <f t="shared" si="23"/>
        <v>-0.1282660026</v>
      </c>
      <c r="AN242" s="17" t="str">
        <f t="shared" si="24"/>
        <v>SUB-HORIZONTAL</v>
      </c>
      <c r="AP242" s="1">
        <f t="shared" si="25"/>
        <v>0.03201869569</v>
      </c>
      <c r="AQ242" s="16" t="str">
        <f t="shared" si="26"/>
        <v>MERGULHO</v>
      </c>
    </row>
    <row r="243" ht="15.75" customHeight="1">
      <c r="A243" s="1">
        <v>5593.1181</v>
      </c>
      <c r="B243" s="1">
        <v>1861.0276</v>
      </c>
      <c r="C243" s="1">
        <v>1524.2131</v>
      </c>
      <c r="D243" s="1">
        <v>1950.0</v>
      </c>
      <c r="E243" s="1">
        <v>1949.9967</v>
      </c>
      <c r="F243" s="1">
        <v>1949.9969</v>
      </c>
      <c r="G243" s="1">
        <v>1618.0637</v>
      </c>
      <c r="H243" s="1">
        <v>1759.0349</v>
      </c>
      <c r="J243" s="1">
        <f t="shared" si="1"/>
        <v>-0.08355940928</v>
      </c>
      <c r="K243" s="17" t="str">
        <f t="shared" si="2"/>
        <v>SUB-HORIZONTAL</v>
      </c>
      <c r="L243" s="1" t="str">
        <f t="shared" si="3"/>
        <v>2</v>
      </c>
      <c r="M243" s="1">
        <f t="shared" si="4"/>
        <v>-0.1868684248</v>
      </c>
      <c r="N243" s="17" t="str">
        <f t="shared" si="5"/>
        <v>SUB-HORIZONTAL</v>
      </c>
      <c r="P243" s="1">
        <f t="shared" si="6"/>
        <v>0.04670321803</v>
      </c>
      <c r="Q243" s="16" t="str">
        <f t="shared" si="7"/>
        <v>MERGULHO</v>
      </c>
      <c r="S243" s="1">
        <f t="shared" si="8"/>
        <v>0.1031080957</v>
      </c>
      <c r="T243" s="15" t="str">
        <f t="shared" si="9"/>
        <v>SUB-VERTICAL</v>
      </c>
      <c r="V243" s="1">
        <f t="shared" si="10"/>
        <v>-0.1400127339</v>
      </c>
      <c r="W243" s="17" t="str">
        <f t="shared" si="11"/>
        <v>SUB-HORIZONTAL</v>
      </c>
      <c r="Y243" s="1">
        <f t="shared" si="12"/>
        <v>0.000000102564271</v>
      </c>
      <c r="Z243" s="16" t="str">
        <f t="shared" si="13"/>
        <v>MERGULHO</v>
      </c>
      <c r="AA243" s="1">
        <f t="shared" si="14"/>
        <v>0.2469728119</v>
      </c>
      <c r="AB243" s="15" t="str">
        <f t="shared" si="15"/>
        <v>SUB-VERTICAL</v>
      </c>
      <c r="AC243" s="1">
        <f t="shared" si="16"/>
        <v>-0.000001692309124</v>
      </c>
      <c r="AD243" s="17" t="str">
        <f t="shared" si="17"/>
        <v>SUB-HORIZONTAL</v>
      </c>
      <c r="AE243" s="1">
        <f t="shared" si="18"/>
        <v>0.04670311544</v>
      </c>
      <c r="AF243" s="16" t="str">
        <f t="shared" si="19"/>
        <v>MERGULHO</v>
      </c>
      <c r="AG243" s="1">
        <f t="shared" si="20"/>
        <v>0.04670480821</v>
      </c>
      <c r="AH243" s="16" t="str">
        <f t="shared" si="21"/>
        <v>MERGULHO</v>
      </c>
      <c r="AJ243" s="1">
        <f t="shared" si="22"/>
        <v>0.2469745171</v>
      </c>
      <c r="AK243" s="15" t="str">
        <f t="shared" si="27"/>
        <v>SUB-VERTICAL</v>
      </c>
      <c r="AM243" s="1">
        <f t="shared" si="23"/>
        <v>-0.1999822857</v>
      </c>
      <c r="AN243" s="17" t="str">
        <f t="shared" si="24"/>
        <v>SUB-HORIZONTAL</v>
      </c>
      <c r="AP243" s="1">
        <f t="shared" si="25"/>
        <v>0.05637096296</v>
      </c>
      <c r="AQ243" s="16" t="str">
        <f t="shared" si="26"/>
        <v>MERGULHO</v>
      </c>
    </row>
    <row r="244" ht="15.75" customHeight="1">
      <c r="A244" s="1">
        <v>5593.1943</v>
      </c>
      <c r="B244" s="1">
        <v>1741.3652</v>
      </c>
      <c r="C244" s="1">
        <v>1329.6569</v>
      </c>
      <c r="D244" s="1">
        <v>1950.0</v>
      </c>
      <c r="E244" s="1">
        <v>1950.0</v>
      </c>
      <c r="F244" s="1">
        <v>1944.8667</v>
      </c>
      <c r="G244" s="1">
        <v>1425.3402</v>
      </c>
      <c r="H244" s="1">
        <v>1584.4297</v>
      </c>
      <c r="J244" s="1">
        <f t="shared" si="1"/>
        <v>-0.1058633816</v>
      </c>
      <c r="K244" s="17" t="str">
        <f t="shared" si="2"/>
        <v>SUB-HORIZONTAL</v>
      </c>
      <c r="L244" s="1" t="str">
        <f t="shared" si="3"/>
        <v>2</v>
      </c>
      <c r="M244" s="1">
        <f t="shared" si="4"/>
        <v>-0.3120351491</v>
      </c>
      <c r="N244" s="17" t="str">
        <f t="shared" si="5"/>
        <v>SUB-HORIZONTAL</v>
      </c>
      <c r="P244" s="1">
        <f t="shared" si="6"/>
        <v>0.1105803</v>
      </c>
      <c r="Q244" s="15" t="str">
        <f t="shared" si="7"/>
        <v>SUB-VERTICAL</v>
      </c>
      <c r="S244" s="1">
        <f t="shared" si="8"/>
        <v>0.2053278969</v>
      </c>
      <c r="T244" s="15" t="str">
        <f t="shared" si="9"/>
        <v>SUB-VERTICAL</v>
      </c>
      <c r="V244" s="1">
        <f t="shared" si="10"/>
        <v>-0.2005936784</v>
      </c>
      <c r="W244" s="17" t="str">
        <f t="shared" si="11"/>
        <v>SUB-HORIZONTAL</v>
      </c>
      <c r="Y244" s="1">
        <f t="shared" si="12"/>
        <v>-0.002635933321</v>
      </c>
      <c r="Z244" s="17" t="str">
        <f t="shared" si="13"/>
        <v>SUB-HORIZONTAL</v>
      </c>
      <c r="AA244" s="1">
        <f t="shared" si="14"/>
        <v>0.3852519579</v>
      </c>
      <c r="AB244" s="15" t="str">
        <f t="shared" si="15"/>
        <v>SUB-VERTICAL</v>
      </c>
      <c r="AC244" s="1">
        <f t="shared" si="16"/>
        <v>0</v>
      </c>
      <c r="AD244" s="16" t="str">
        <f t="shared" si="17"/>
        <v>MERGULHO</v>
      </c>
      <c r="AE244" s="1">
        <f t="shared" si="18"/>
        <v>0.1132203553</v>
      </c>
      <c r="AF244" s="16" t="str">
        <f t="shared" si="19"/>
        <v>SUB-VERTICAL</v>
      </c>
      <c r="AG244" s="1">
        <f t="shared" si="20"/>
        <v>0.1132203553</v>
      </c>
      <c r="AH244" s="15" t="str">
        <f t="shared" si="21"/>
        <v>SUB-VERTICAL</v>
      </c>
      <c r="AJ244" s="1">
        <f t="shared" si="22"/>
        <v>0.3852519579</v>
      </c>
      <c r="AK244" s="15" t="str">
        <f t="shared" si="27"/>
        <v>SUB-VERTICAL</v>
      </c>
      <c r="AM244" s="1">
        <f t="shared" si="23"/>
        <v>-0.2705670435</v>
      </c>
      <c r="AN244" s="17" t="str">
        <f t="shared" si="24"/>
        <v>SUB-HORIZONTAL</v>
      </c>
      <c r="AP244" s="1">
        <f t="shared" si="25"/>
        <v>0.09447997671</v>
      </c>
      <c r="AQ244" s="16" t="str">
        <f t="shared" si="26"/>
        <v>MERGULHO</v>
      </c>
    </row>
    <row r="245" ht="15.75" customHeight="1">
      <c r="A245" s="1">
        <v>5593.2705</v>
      </c>
      <c r="B245" s="1">
        <v>1534.1802</v>
      </c>
      <c r="C245" s="1">
        <v>1097.1077</v>
      </c>
      <c r="D245" s="1">
        <v>1821.1648</v>
      </c>
      <c r="E245" s="1">
        <v>1610.6099</v>
      </c>
      <c r="F245" s="1">
        <v>1594.1392</v>
      </c>
      <c r="G245" s="1">
        <v>1120.7179</v>
      </c>
      <c r="H245" s="1">
        <v>1313.6255</v>
      </c>
      <c r="J245" s="1">
        <f t="shared" si="1"/>
        <v>-0.1589883853</v>
      </c>
      <c r="K245" s="17" t="str">
        <f t="shared" si="2"/>
        <v>SUB-HORIZONTAL</v>
      </c>
      <c r="L245" s="1" t="str">
        <f t="shared" si="3"/>
        <v>2</v>
      </c>
      <c r="M245" s="1">
        <f t="shared" si="4"/>
        <v>-0.3541901822</v>
      </c>
      <c r="N245" s="17" t="str">
        <f t="shared" si="5"/>
        <v>SUB-HORIZONTAL</v>
      </c>
      <c r="P245" s="1">
        <f t="shared" si="6"/>
        <v>0.0383400852</v>
      </c>
      <c r="Q245" s="16" t="str">
        <f t="shared" si="7"/>
        <v>MERGULHO</v>
      </c>
      <c r="S245" s="1">
        <f t="shared" si="8"/>
        <v>0.1938452533</v>
      </c>
      <c r="T245" s="15" t="str">
        <f t="shared" si="9"/>
        <v>SUB-VERTICAL</v>
      </c>
      <c r="V245" s="1">
        <f t="shared" si="10"/>
        <v>-0.3153185895</v>
      </c>
      <c r="W245" s="17" t="str">
        <f t="shared" si="11"/>
        <v>SUB-HORIZONTAL</v>
      </c>
      <c r="Y245" s="1">
        <f t="shared" si="12"/>
        <v>-0.01027906836</v>
      </c>
      <c r="Z245" s="17" t="str">
        <f t="shared" si="13"/>
        <v>SUB-HORIZONTAL</v>
      </c>
      <c r="AA245" s="1">
        <f t="shared" si="14"/>
        <v>0.3862980313</v>
      </c>
      <c r="AB245" s="15" t="str">
        <f t="shared" si="15"/>
        <v>SUB-VERTICAL</v>
      </c>
      <c r="AC245" s="1">
        <f t="shared" si="16"/>
        <v>-0.1229406618</v>
      </c>
      <c r="AD245" s="17" t="str">
        <f t="shared" si="17"/>
        <v>SUB-HORIZONTAL</v>
      </c>
      <c r="AE245" s="1">
        <f t="shared" si="18"/>
        <v>0.04862154849</v>
      </c>
      <c r="AF245" s="16" t="str">
        <f t="shared" si="19"/>
        <v>MERGULHO</v>
      </c>
      <c r="AG245" s="1">
        <f t="shared" si="20"/>
        <v>0.1716903089</v>
      </c>
      <c r="AH245" s="15" t="str">
        <f t="shared" si="21"/>
        <v>SUB-VERTICAL</v>
      </c>
      <c r="AJ245" s="1">
        <f t="shared" si="22"/>
        <v>0.5122400853</v>
      </c>
      <c r="AK245" s="15" t="str">
        <f t="shared" si="27"/>
        <v>SUB-VERTICAL</v>
      </c>
      <c r="AM245" s="1">
        <f t="shared" si="23"/>
        <v>-0.3368919734</v>
      </c>
      <c r="AN245" s="17" t="str">
        <f t="shared" si="24"/>
        <v>SUB-HORIZONTAL</v>
      </c>
      <c r="AP245" s="1">
        <f t="shared" si="25"/>
        <v>0.1553611206</v>
      </c>
      <c r="AQ245" s="15" t="str">
        <f t="shared" si="26"/>
        <v>SUB-VERTICAL</v>
      </c>
    </row>
    <row r="246" ht="15.75" customHeight="1">
      <c r="A246" s="1">
        <v>5593.3467</v>
      </c>
      <c r="B246" s="1">
        <v>1089.3093</v>
      </c>
      <c r="C246" s="1">
        <v>827.6068</v>
      </c>
      <c r="D246" s="1">
        <v>1228.522</v>
      </c>
      <c r="E246" s="1">
        <v>994.0002</v>
      </c>
      <c r="F246" s="1">
        <v>979.2739</v>
      </c>
      <c r="G246" s="1">
        <v>752.6857</v>
      </c>
      <c r="H246" s="1">
        <v>920.5736</v>
      </c>
      <c r="J246" s="1">
        <f t="shared" si="1"/>
        <v>-0.2016895078</v>
      </c>
      <c r="K246" s="17" t="str">
        <f t="shared" si="2"/>
        <v>SUB-HORIZONTAL</v>
      </c>
      <c r="L246" s="1" t="str">
        <f t="shared" si="3"/>
        <v>2</v>
      </c>
      <c r="M246" s="1">
        <f t="shared" si="4"/>
        <v>-0.2639236854</v>
      </c>
      <c r="N246" s="17" t="str">
        <f t="shared" si="5"/>
        <v>SUB-HORIZONTAL</v>
      </c>
      <c r="P246" s="1">
        <f t="shared" si="6"/>
        <v>-0.1065380469</v>
      </c>
      <c r="Q246" s="17" t="str">
        <f t="shared" si="7"/>
        <v>SUB-HORIZONTAL</v>
      </c>
      <c r="S246" s="1">
        <f t="shared" si="8"/>
        <v>0.06182426656</v>
      </c>
      <c r="T246" s="16" t="str">
        <f t="shared" si="9"/>
        <v>MERGULHO</v>
      </c>
      <c r="V246" s="1">
        <f t="shared" si="10"/>
        <v>-0.3717595399</v>
      </c>
      <c r="W246" s="17" t="str">
        <f t="shared" si="11"/>
        <v>SUB-HORIZONTAL</v>
      </c>
      <c r="Y246" s="1">
        <f t="shared" si="12"/>
        <v>-0.01492616774</v>
      </c>
      <c r="Z246" s="17" t="str">
        <f t="shared" si="13"/>
        <v>SUB-HORIZONTAL</v>
      </c>
      <c r="AA246" s="1">
        <f t="shared" si="14"/>
        <v>0.1834555416</v>
      </c>
      <c r="AB246" s="15" t="str">
        <f t="shared" si="15"/>
        <v>SUB-VERTICAL</v>
      </c>
      <c r="AC246" s="1">
        <f t="shared" si="16"/>
        <v>-0.2122259635</v>
      </c>
      <c r="AD246" s="17" t="str">
        <f t="shared" si="17"/>
        <v>SUB-HORIZONTAL</v>
      </c>
      <c r="AE246" s="1">
        <f t="shared" si="18"/>
        <v>-0.09159368395</v>
      </c>
      <c r="AF246" s="17" t="str">
        <f t="shared" si="19"/>
        <v>SUB-HORIZONTAL</v>
      </c>
      <c r="AG246" s="1">
        <f t="shared" si="20"/>
        <v>0.1203404917</v>
      </c>
      <c r="AH246" s="15" t="str">
        <f t="shared" si="21"/>
        <v>SUB-VERTICAL</v>
      </c>
      <c r="AJ246" s="1">
        <f t="shared" si="22"/>
        <v>0.397602428</v>
      </c>
      <c r="AK246" s="15" t="str">
        <f t="shared" si="27"/>
        <v>SUB-VERTICAL</v>
      </c>
      <c r="AM246" s="1">
        <f t="shared" si="23"/>
        <v>-0.2756260368</v>
      </c>
      <c r="AN246" s="17" t="str">
        <f t="shared" si="24"/>
        <v>SUB-HORIZONTAL</v>
      </c>
      <c r="AP246" s="1">
        <f t="shared" si="25"/>
        <v>0.1685008569</v>
      </c>
      <c r="AQ246" s="15" t="str">
        <f t="shared" si="26"/>
        <v>SUB-VERTICAL</v>
      </c>
    </row>
    <row r="247" ht="15.75" customHeight="1">
      <c r="A247" s="1">
        <v>5593.4229</v>
      </c>
      <c r="B247" s="1">
        <v>709.2079</v>
      </c>
      <c r="C247" s="1">
        <v>546.4996</v>
      </c>
      <c r="D247" s="1">
        <v>699.8153</v>
      </c>
      <c r="E247" s="1">
        <v>558.8959</v>
      </c>
      <c r="F247" s="1">
        <v>551.3735</v>
      </c>
      <c r="G247" s="1">
        <v>475.5446</v>
      </c>
      <c r="H247" s="1">
        <v>589.6899</v>
      </c>
      <c r="J247" s="1">
        <f t="shared" si="1"/>
        <v>-0.2155512581</v>
      </c>
      <c r="K247" s="17" t="str">
        <f t="shared" si="2"/>
        <v>SUB-HORIZONTAL</v>
      </c>
      <c r="L247" s="1" t="str">
        <f t="shared" si="3"/>
        <v>2</v>
      </c>
      <c r="M247" s="1">
        <f t="shared" si="4"/>
        <v>-0.1480867439</v>
      </c>
      <c r="N247" s="17" t="str">
        <f t="shared" si="5"/>
        <v>SUB-HORIZONTAL</v>
      </c>
      <c r="P247" s="1">
        <f t="shared" si="6"/>
        <v>-0.252401503</v>
      </c>
      <c r="Q247" s="17" t="str">
        <f t="shared" si="7"/>
        <v>SUB-HORIZONTAL</v>
      </c>
      <c r="S247" s="1">
        <f t="shared" si="8"/>
        <v>-0.0671970038</v>
      </c>
      <c r="T247" s="17" t="str">
        <f t="shared" si="9"/>
        <v>SUB-HORIZONTAL</v>
      </c>
      <c r="V247" s="1">
        <f t="shared" si="10"/>
        <v>-0.4023537898</v>
      </c>
      <c r="W247" s="17" t="str">
        <f t="shared" si="11"/>
        <v>SUB-HORIZONTAL</v>
      </c>
      <c r="Y247" s="1">
        <f t="shared" si="12"/>
        <v>-0.01355089614</v>
      </c>
      <c r="Z247" s="17" t="str">
        <f t="shared" si="13"/>
        <v>SUB-HORIZONTAL</v>
      </c>
      <c r="AA247" s="1">
        <f t="shared" si="14"/>
        <v>0.0224301249</v>
      </c>
      <c r="AB247" s="16" t="str">
        <f t="shared" si="15"/>
        <v>MERGULHO</v>
      </c>
      <c r="AC247" s="1">
        <f t="shared" si="16"/>
        <v>-0.2253271932</v>
      </c>
      <c r="AD247" s="17" t="str">
        <f t="shared" si="17"/>
        <v>SUB-HORIZONTAL</v>
      </c>
      <c r="AE247" s="1">
        <f t="shared" si="18"/>
        <v>-0.2387489165</v>
      </c>
      <c r="AF247" s="17" t="str">
        <f t="shared" si="19"/>
        <v>SUB-HORIZONTAL</v>
      </c>
      <c r="AG247" s="1">
        <f t="shared" si="20"/>
        <v>-0.01333236911</v>
      </c>
      <c r="AH247" s="17" t="str">
        <f t="shared" si="21"/>
        <v>SUB-HORIZONTAL</v>
      </c>
      <c r="AJ247" s="1">
        <f t="shared" si="22"/>
        <v>0.2479133931</v>
      </c>
      <c r="AK247" s="15" t="str">
        <f t="shared" si="27"/>
        <v>SUB-VERTICAL</v>
      </c>
      <c r="AM247" s="1">
        <f t="shared" si="23"/>
        <v>-0.2613533077</v>
      </c>
      <c r="AN247" s="17" t="str">
        <f t="shared" si="24"/>
        <v>SUB-HORIZONTAL</v>
      </c>
      <c r="AP247" s="1">
        <f t="shared" si="25"/>
        <v>0.1848139248</v>
      </c>
      <c r="AQ247" s="15" t="str">
        <f t="shared" si="26"/>
        <v>SUB-VERTICAL</v>
      </c>
    </row>
    <row r="248" ht="15.75" customHeight="1">
      <c r="A248" s="1">
        <v>5593.4991</v>
      </c>
      <c r="B248" s="1">
        <v>473.8241</v>
      </c>
      <c r="C248" s="1">
        <v>397.4141</v>
      </c>
      <c r="D248" s="1">
        <v>465.929</v>
      </c>
      <c r="E248" s="1">
        <v>369.3962</v>
      </c>
      <c r="F248" s="1">
        <v>365.5759</v>
      </c>
      <c r="G248" s="1">
        <v>332.7021</v>
      </c>
      <c r="H248" s="1">
        <v>423.6115</v>
      </c>
      <c r="J248" s="1">
        <f t="shared" si="1"/>
        <v>-0.242157068</v>
      </c>
      <c r="K248" s="17" t="str">
        <f t="shared" si="2"/>
        <v>SUB-HORIZONTAL</v>
      </c>
      <c r="L248" s="1" t="str">
        <f t="shared" si="3"/>
        <v>2</v>
      </c>
      <c r="M248" s="1">
        <f t="shared" si="4"/>
        <v>-0.0942612856</v>
      </c>
      <c r="N248" s="17" t="str">
        <f t="shared" si="5"/>
        <v>SUB-HORIZONTAL</v>
      </c>
      <c r="P248" s="1">
        <f t="shared" si="6"/>
        <v>-0.2600898064</v>
      </c>
      <c r="Q248" s="17" t="str">
        <f t="shared" si="7"/>
        <v>SUB-HORIZONTAL</v>
      </c>
      <c r="S248" s="1">
        <f t="shared" si="8"/>
        <v>-0.1474761628</v>
      </c>
      <c r="T248" s="17" t="str">
        <f t="shared" si="9"/>
        <v>SUB-HORIZONTAL</v>
      </c>
      <c r="V248" s="1">
        <f t="shared" si="10"/>
        <v>-0.3554335166</v>
      </c>
      <c r="W248" s="17" t="str">
        <f t="shared" si="11"/>
        <v>SUB-HORIZONTAL</v>
      </c>
      <c r="Y248" s="1">
        <f t="shared" si="12"/>
        <v>-0.0103959092</v>
      </c>
      <c r="Z248" s="17" t="str">
        <f t="shared" si="13"/>
        <v>SUB-HORIZONTAL</v>
      </c>
      <c r="AA248" s="1">
        <f t="shared" si="14"/>
        <v>-0.07312531222</v>
      </c>
      <c r="AB248" s="17" t="str">
        <f t="shared" si="15"/>
        <v>SUB-HORIZONTAL</v>
      </c>
      <c r="AC248" s="1">
        <f t="shared" si="16"/>
        <v>-0.232685232</v>
      </c>
      <c r="AD248" s="17" t="str">
        <f t="shared" si="17"/>
        <v>SUB-HORIZONTAL</v>
      </c>
      <c r="AE248" s="1">
        <f t="shared" si="18"/>
        <v>-0.2496098732</v>
      </c>
      <c r="AF248" s="17" t="str">
        <f t="shared" si="19"/>
        <v>SUB-HORIZONTAL</v>
      </c>
      <c r="AG248" s="1">
        <f t="shared" si="20"/>
        <v>-0.01680309144</v>
      </c>
      <c r="AH248" s="17" t="str">
        <f t="shared" si="21"/>
        <v>SUB-HORIZONTAL</v>
      </c>
      <c r="AJ248" s="1">
        <f t="shared" si="22"/>
        <v>0.1592221637</v>
      </c>
      <c r="AK248" s="15" t="str">
        <f t="shared" si="27"/>
        <v>SUB-VERTICAL</v>
      </c>
      <c r="AM248" s="1">
        <f t="shared" si="23"/>
        <v>-0.1760840387</v>
      </c>
      <c r="AN248" s="17" t="str">
        <f t="shared" si="24"/>
        <v>SUB-HORIZONTAL</v>
      </c>
      <c r="AP248" s="1">
        <f t="shared" si="25"/>
        <v>0.1120779724</v>
      </c>
      <c r="AQ248" s="15" t="str">
        <f t="shared" si="26"/>
        <v>SUB-VERTICAL</v>
      </c>
    </row>
    <row r="249" ht="15.75" customHeight="1">
      <c r="A249" s="1">
        <v>5593.5753</v>
      </c>
      <c r="B249" s="1">
        <v>321.3131</v>
      </c>
      <c r="C249" s="1">
        <v>312.1118</v>
      </c>
      <c r="D249" s="1">
        <v>347.0823</v>
      </c>
      <c r="E249" s="1">
        <v>275.6001</v>
      </c>
      <c r="F249" s="1">
        <v>272.8703</v>
      </c>
      <c r="G249" s="1">
        <v>258.0393</v>
      </c>
      <c r="H249" s="1">
        <v>336.1828</v>
      </c>
      <c r="J249" s="1">
        <f t="shared" si="1"/>
        <v>-0.2653152336</v>
      </c>
      <c r="K249" s="17" t="str">
        <f t="shared" si="2"/>
        <v>SUB-HORIZONTAL</v>
      </c>
      <c r="L249" s="1" t="str">
        <f t="shared" si="3"/>
        <v>2</v>
      </c>
      <c r="M249" s="1">
        <f t="shared" si="4"/>
        <v>-0.05589196432</v>
      </c>
      <c r="N249" s="17" t="str">
        <f t="shared" si="5"/>
        <v>SUB-HORIZONTAL</v>
      </c>
      <c r="P249" s="1">
        <f t="shared" si="6"/>
        <v>-0.1636013516</v>
      </c>
      <c r="Q249" s="17" t="str">
        <f t="shared" si="7"/>
        <v>SUB-HORIZONTAL</v>
      </c>
      <c r="S249" s="1">
        <f t="shared" si="8"/>
        <v>-0.2090372019</v>
      </c>
      <c r="T249" s="17" t="str">
        <f t="shared" si="9"/>
        <v>SUB-HORIZONTAL</v>
      </c>
      <c r="V249" s="1">
        <f t="shared" si="10"/>
        <v>-0.2197438725</v>
      </c>
      <c r="W249" s="17" t="str">
        <f t="shared" si="11"/>
        <v>SUB-HORIZONTAL</v>
      </c>
      <c r="Y249" s="1">
        <f t="shared" si="12"/>
        <v>-0.009954352364</v>
      </c>
      <c r="Z249" s="17" t="str">
        <f t="shared" si="13"/>
        <v>SUB-HORIZONTAL</v>
      </c>
      <c r="AA249" s="1">
        <f t="shared" si="14"/>
        <v>-0.1244908049</v>
      </c>
      <c r="AB249" s="17" t="str">
        <f t="shared" si="15"/>
        <v>SUB-HORIZONTAL</v>
      </c>
      <c r="AC249" s="1">
        <f t="shared" si="16"/>
        <v>-0.2311223749</v>
      </c>
      <c r="AD249" s="17" t="str">
        <f t="shared" si="17"/>
        <v>SUB-HORIZONTAL</v>
      </c>
      <c r="AE249" s="1">
        <f t="shared" si="18"/>
        <v>-0.1536157771</v>
      </c>
      <c r="AF249" s="17" t="str">
        <f t="shared" si="19"/>
        <v>SUB-HORIZONTAL</v>
      </c>
      <c r="AG249" s="1">
        <f t="shared" si="20"/>
        <v>0.07716502242</v>
      </c>
      <c r="AH249" s="16" t="str">
        <f t="shared" si="21"/>
        <v>MERGULHO</v>
      </c>
      <c r="AJ249" s="1">
        <f t="shared" si="22"/>
        <v>0.1062503855</v>
      </c>
      <c r="AK249" s="15" t="str">
        <f t="shared" si="27"/>
        <v>SUB-VERTICAL</v>
      </c>
      <c r="AM249" s="1">
        <f t="shared" si="23"/>
        <v>-0.02905560217</v>
      </c>
      <c r="AN249" s="17" t="str">
        <f t="shared" si="24"/>
        <v>SUB-HORIZONTAL</v>
      </c>
      <c r="AP249" s="1">
        <f t="shared" si="25"/>
        <v>-0.04524288029</v>
      </c>
      <c r="AQ249" s="17" t="str">
        <f t="shared" si="26"/>
        <v>SUB-HORIZONTAL</v>
      </c>
    </row>
    <row r="250" ht="15.75" customHeight="1">
      <c r="A250" s="1">
        <v>5593.6515</v>
      </c>
      <c r="B250" s="1">
        <v>237.0759</v>
      </c>
      <c r="C250" s="1">
        <v>247.7317</v>
      </c>
      <c r="D250" s="1">
        <v>262.8674</v>
      </c>
      <c r="E250" s="1">
        <v>209.9877</v>
      </c>
      <c r="F250" s="1">
        <v>207.7739</v>
      </c>
      <c r="G250" s="1">
        <v>202.3057</v>
      </c>
      <c r="H250" s="1">
        <v>265.0505</v>
      </c>
      <c r="J250" s="1">
        <f t="shared" si="1"/>
        <v>-0.2709626093</v>
      </c>
      <c r="K250" s="17" t="str">
        <f t="shared" si="2"/>
        <v>SUB-HORIZONTAL</v>
      </c>
      <c r="L250" s="1" t="str">
        <f t="shared" si="3"/>
        <v>2</v>
      </c>
      <c r="M250" s="1">
        <f t="shared" si="4"/>
        <v>-0.02667133996</v>
      </c>
      <c r="N250" s="17" t="str">
        <f t="shared" si="5"/>
        <v>SUB-HORIZONTAL</v>
      </c>
      <c r="P250" s="1">
        <f t="shared" si="6"/>
        <v>-0.132025574</v>
      </c>
      <c r="Q250" s="17" t="str">
        <f t="shared" si="7"/>
        <v>SUB-HORIZONTAL</v>
      </c>
      <c r="S250" s="1">
        <f t="shared" si="8"/>
        <v>-0.2440716966</v>
      </c>
      <c r="T250" s="17" t="str">
        <f t="shared" si="9"/>
        <v>SUB-HORIZONTAL</v>
      </c>
      <c r="V250" s="1">
        <f t="shared" si="10"/>
        <v>-0.1587667026</v>
      </c>
      <c r="W250" s="17" t="str">
        <f t="shared" si="11"/>
        <v>SUB-HORIZONTAL</v>
      </c>
      <c r="Y250" s="1">
        <f t="shared" si="12"/>
        <v>-0.01059853794</v>
      </c>
      <c r="Z250" s="17" t="str">
        <f t="shared" si="13"/>
        <v>SUB-HORIZONTAL</v>
      </c>
      <c r="AA250" s="1">
        <f t="shared" si="14"/>
        <v>-0.165485598</v>
      </c>
      <c r="AB250" s="17" t="str">
        <f t="shared" si="15"/>
        <v>SUB-HORIZONTAL</v>
      </c>
      <c r="AC250" s="1">
        <f t="shared" si="16"/>
        <v>-0.2250731502</v>
      </c>
      <c r="AD250" s="17" t="str">
        <f t="shared" si="17"/>
        <v>SUB-HORIZONTAL</v>
      </c>
      <c r="AE250" s="1">
        <f t="shared" si="18"/>
        <v>-0.1214058223</v>
      </c>
      <c r="AF250" s="17" t="str">
        <f t="shared" si="19"/>
        <v>SUB-HORIZONTAL</v>
      </c>
      <c r="AG250" s="1">
        <f t="shared" si="20"/>
        <v>0.1033152741</v>
      </c>
      <c r="AH250" s="15" t="str">
        <f t="shared" si="21"/>
        <v>SUB-VERTICAL</v>
      </c>
      <c r="AJ250" s="1">
        <f t="shared" si="22"/>
        <v>0.05931210737</v>
      </c>
      <c r="AK250" s="16" t="str">
        <f t="shared" si="27"/>
        <v>MERGULHO</v>
      </c>
      <c r="AM250" s="1">
        <f t="shared" si="23"/>
        <v>0.04396950386</v>
      </c>
      <c r="AN250" s="16" t="str">
        <f t="shared" si="24"/>
        <v>MERGULHO</v>
      </c>
      <c r="AP250" s="1">
        <f t="shared" si="25"/>
        <v>-0.1115978602</v>
      </c>
      <c r="AQ250" s="17" t="str">
        <f t="shared" si="26"/>
        <v>SUB-HORIZONTAL</v>
      </c>
    </row>
    <row r="251" ht="15.75" customHeight="1">
      <c r="A251" s="1">
        <v>5593.7277</v>
      </c>
      <c r="B251" s="1">
        <v>201.5703</v>
      </c>
      <c r="C251" s="1">
        <v>222.4814</v>
      </c>
      <c r="D251" s="1">
        <v>218.6181</v>
      </c>
      <c r="E251" s="1">
        <v>178.2361</v>
      </c>
      <c r="F251" s="1">
        <v>176.191</v>
      </c>
      <c r="G251" s="1">
        <v>171.8894</v>
      </c>
      <c r="H251" s="1">
        <v>230.9518</v>
      </c>
      <c r="J251" s="1">
        <f t="shared" si="1"/>
        <v>-0.2964325343</v>
      </c>
      <c r="K251" s="17" t="str">
        <f t="shared" si="2"/>
        <v>SUB-HORIZONTAL</v>
      </c>
      <c r="L251" s="1" t="str">
        <f t="shared" si="3"/>
        <v>2</v>
      </c>
      <c r="M251" s="1">
        <f t="shared" si="4"/>
        <v>-0.02471801636</v>
      </c>
      <c r="N251" s="17" t="str">
        <f t="shared" si="5"/>
        <v>SUB-HORIZONTAL</v>
      </c>
      <c r="P251" s="1">
        <f t="shared" si="6"/>
        <v>-0.1346711312</v>
      </c>
      <c r="Q251" s="17" t="str">
        <f t="shared" si="7"/>
        <v>SUB-HORIZONTAL</v>
      </c>
      <c r="S251" s="1">
        <f t="shared" si="8"/>
        <v>-0.2714671279</v>
      </c>
      <c r="T251" s="17" t="str">
        <f t="shared" si="9"/>
        <v>SUB-HORIZONTAL</v>
      </c>
      <c r="V251" s="1">
        <f t="shared" si="10"/>
        <v>-0.1594554057</v>
      </c>
      <c r="W251" s="17" t="str">
        <f t="shared" si="11"/>
        <v>SUB-HORIZONTAL</v>
      </c>
      <c r="Y251" s="1">
        <f t="shared" si="12"/>
        <v>-0.01154050605</v>
      </c>
      <c r="Z251" s="17" t="str">
        <f t="shared" si="13"/>
        <v>SUB-HORIZONTAL</v>
      </c>
      <c r="AA251" s="1">
        <f t="shared" si="14"/>
        <v>-0.2221889489</v>
      </c>
      <c r="AB251" s="17" t="str">
        <f t="shared" si="15"/>
        <v>SUB-HORIZONTAL</v>
      </c>
      <c r="AC251" s="1">
        <f t="shared" si="16"/>
        <v>-0.2045723487</v>
      </c>
      <c r="AD251" s="17" t="str">
        <f t="shared" si="17"/>
        <v>SUB-HORIZONTAL</v>
      </c>
      <c r="AE251" s="1">
        <f t="shared" si="18"/>
        <v>-0.1231067339</v>
      </c>
      <c r="AF251" s="17" t="str">
        <f t="shared" si="19"/>
        <v>SUB-HORIZONTAL</v>
      </c>
      <c r="AG251" s="1">
        <f t="shared" si="20"/>
        <v>0.08121046793</v>
      </c>
      <c r="AH251" s="16" t="str">
        <f t="shared" si="21"/>
        <v>MERGULHO</v>
      </c>
      <c r="AJ251" s="1">
        <f t="shared" si="22"/>
        <v>-0.01751735462</v>
      </c>
      <c r="AK251" s="17" t="str">
        <f t="shared" si="27"/>
        <v>SUB-HORIZONTAL</v>
      </c>
      <c r="AM251" s="1">
        <f t="shared" si="23"/>
        <v>0.09874537272</v>
      </c>
      <c r="AN251" s="16" t="str">
        <f t="shared" si="24"/>
        <v>MERGULHO</v>
      </c>
      <c r="AP251" s="1">
        <f t="shared" si="25"/>
        <v>-0.1361758256</v>
      </c>
      <c r="AQ251" s="17" t="str">
        <f t="shared" si="26"/>
        <v>SUB-HORIZONTAL</v>
      </c>
    </row>
    <row r="252" ht="15.75" customHeight="1">
      <c r="A252" s="1">
        <v>5593.8039</v>
      </c>
      <c r="B252" s="1">
        <v>185.8255</v>
      </c>
      <c r="C252" s="1">
        <v>219.8745</v>
      </c>
      <c r="D252" s="1">
        <v>212.712</v>
      </c>
      <c r="E252" s="1">
        <v>164.5677</v>
      </c>
      <c r="F252" s="1">
        <v>162.4846</v>
      </c>
      <c r="G252" s="1">
        <v>161.3242</v>
      </c>
      <c r="H252" s="1">
        <v>218.2043</v>
      </c>
      <c r="J252" s="1">
        <f t="shared" si="1"/>
        <v>-0.3031649146</v>
      </c>
      <c r="K252" s="17" t="str">
        <f t="shared" si="2"/>
        <v>SUB-HORIZONTAL</v>
      </c>
      <c r="L252" s="1" t="str">
        <f t="shared" si="3"/>
        <v>2</v>
      </c>
      <c r="M252" s="1">
        <f t="shared" si="4"/>
        <v>-0.007167238513</v>
      </c>
      <c r="N252" s="17" t="str">
        <f t="shared" si="5"/>
        <v>SUB-HORIZONTAL</v>
      </c>
      <c r="P252" s="1">
        <f t="shared" si="6"/>
        <v>-0.1343256158</v>
      </c>
      <c r="Q252" s="17" t="str">
        <f t="shared" si="7"/>
        <v>SUB-HORIZONTAL</v>
      </c>
      <c r="S252" s="1">
        <f t="shared" si="8"/>
        <v>-0.2959177487</v>
      </c>
      <c r="T252" s="17" t="str">
        <f t="shared" si="9"/>
        <v>SUB-HORIZONTAL</v>
      </c>
      <c r="V252" s="1">
        <f t="shared" si="10"/>
        <v>-0.1415098638</v>
      </c>
      <c r="W252" s="17" t="str">
        <f t="shared" si="11"/>
        <v>SUB-HORIZONTAL</v>
      </c>
      <c r="Y252" s="1">
        <f t="shared" si="12"/>
        <v>-0.01273889378</v>
      </c>
      <c r="Z252" s="17" t="str">
        <f t="shared" si="13"/>
        <v>SUB-HORIZONTAL</v>
      </c>
      <c r="AA252" s="1">
        <f t="shared" si="14"/>
        <v>-0.2907493812</v>
      </c>
      <c r="AB252" s="17" t="str">
        <f t="shared" si="15"/>
        <v>SUB-HORIZONTAL</v>
      </c>
      <c r="AC252" s="1">
        <f t="shared" si="16"/>
        <v>-0.2573218004</v>
      </c>
      <c r="AD252" s="17" t="str">
        <f t="shared" si="17"/>
        <v>SUB-HORIZONTAL</v>
      </c>
      <c r="AE252" s="1">
        <f t="shared" si="18"/>
        <v>-0.1215607475</v>
      </c>
      <c r="AF252" s="17" t="str">
        <f t="shared" si="19"/>
        <v>SUB-HORIZONTAL</v>
      </c>
      <c r="AG252" s="1">
        <f t="shared" si="20"/>
        <v>0.1352339148</v>
      </c>
      <c r="AH252" s="15" t="str">
        <f t="shared" si="21"/>
        <v>SUB-VERTICAL</v>
      </c>
      <c r="AJ252" s="1">
        <f t="shared" si="22"/>
        <v>-0.03311930442</v>
      </c>
      <c r="AK252" s="17" t="str">
        <f t="shared" si="27"/>
        <v>SUB-HORIZONTAL</v>
      </c>
      <c r="AM252" s="1">
        <f t="shared" si="23"/>
        <v>0.1684473853</v>
      </c>
      <c r="AN252" s="15" t="str">
        <f t="shared" si="24"/>
        <v>SUB-VERTICAL</v>
      </c>
      <c r="AP252" s="1">
        <f t="shared" si="25"/>
        <v>-0.1607964446</v>
      </c>
      <c r="AQ252" s="17" t="str">
        <f t="shared" si="26"/>
        <v>SUB-HORIZONTAL</v>
      </c>
    </row>
    <row r="253" ht="15.75" customHeight="1">
      <c r="A253" s="1">
        <v>5593.8801</v>
      </c>
      <c r="B253" s="1">
        <v>189.6054</v>
      </c>
      <c r="C253" s="1">
        <v>228.6042</v>
      </c>
      <c r="D253" s="1">
        <v>216.0077</v>
      </c>
      <c r="E253" s="1">
        <v>161.2904</v>
      </c>
      <c r="F253" s="1">
        <v>158.7996</v>
      </c>
      <c r="G253" s="1">
        <v>162.2877</v>
      </c>
      <c r="H253" s="1">
        <v>208.7564</v>
      </c>
      <c r="J253" s="1">
        <f t="shared" si="1"/>
        <v>-0.2524630478</v>
      </c>
      <c r="K253" s="17" t="str">
        <f t="shared" si="2"/>
        <v>SUB-HORIZONTAL</v>
      </c>
      <c r="L253" s="1" t="str">
        <f t="shared" si="3"/>
        <v>2</v>
      </c>
      <c r="M253" s="1">
        <f t="shared" si="4"/>
        <v>0.02172808354</v>
      </c>
      <c r="N253" s="16" t="str">
        <f t="shared" si="5"/>
        <v>MERGULHO</v>
      </c>
      <c r="P253" s="1">
        <f t="shared" si="6"/>
        <v>-0.177534368</v>
      </c>
      <c r="Q253" s="17" t="str">
        <f t="shared" si="7"/>
        <v>SUB-HORIZONTAL</v>
      </c>
      <c r="S253" s="1">
        <f t="shared" si="8"/>
        <v>-0.2743784575</v>
      </c>
      <c r="T253" s="17" t="str">
        <f t="shared" si="9"/>
        <v>SUB-HORIZONTAL</v>
      </c>
      <c r="V253" s="1">
        <f t="shared" si="10"/>
        <v>-0.1557313246</v>
      </c>
      <c r="W253" s="17" t="str">
        <f t="shared" si="11"/>
        <v>SUB-HORIZONTAL</v>
      </c>
      <c r="Y253" s="1">
        <f t="shared" si="12"/>
        <v>-0.01556359409</v>
      </c>
      <c r="Z253" s="17" t="str">
        <f t="shared" si="13"/>
        <v>SUB-HORIZONTAL</v>
      </c>
      <c r="AA253" s="1">
        <f t="shared" si="14"/>
        <v>-0.3505562754</v>
      </c>
      <c r="AB253" s="17" t="str">
        <f t="shared" si="15"/>
        <v>SUB-HORIZONTAL</v>
      </c>
      <c r="AC253" s="1">
        <f t="shared" si="16"/>
        <v>-0.2931472223</v>
      </c>
      <c r="AD253" s="17" t="str">
        <f t="shared" si="17"/>
        <v>SUB-HORIZONTAL</v>
      </c>
      <c r="AE253" s="1">
        <f t="shared" si="18"/>
        <v>-0.161914952</v>
      </c>
      <c r="AF253" s="17" t="str">
        <f t="shared" si="19"/>
        <v>SUB-HORIZONTAL</v>
      </c>
      <c r="AG253" s="1">
        <f t="shared" si="20"/>
        <v>0.1304613277</v>
      </c>
      <c r="AH253" s="15" t="str">
        <f t="shared" si="21"/>
        <v>SUB-VERTICAL</v>
      </c>
      <c r="AJ253" s="1">
        <f t="shared" si="22"/>
        <v>-0.05668565537</v>
      </c>
      <c r="AK253" s="17" t="str">
        <f t="shared" si="27"/>
        <v>SUB-HORIZONTAL</v>
      </c>
      <c r="AM253" s="1">
        <f t="shared" si="23"/>
        <v>0.1873198453</v>
      </c>
      <c r="AN253" s="15" t="str">
        <f t="shared" si="24"/>
        <v>SUB-VERTICAL</v>
      </c>
      <c r="AP253" s="1">
        <f t="shared" si="25"/>
        <v>-0.09626007725</v>
      </c>
      <c r="AQ253" s="17" t="str">
        <f t="shared" si="26"/>
        <v>SUB-HORIZONTAL</v>
      </c>
    </row>
    <row r="254" ht="15.75" customHeight="1">
      <c r="A254" s="1">
        <v>5593.9563</v>
      </c>
      <c r="B254" s="1">
        <v>198.764</v>
      </c>
      <c r="C254" s="1">
        <v>224.7538</v>
      </c>
      <c r="D254" s="1">
        <v>208.7725</v>
      </c>
      <c r="E254" s="1">
        <v>154.8115</v>
      </c>
      <c r="F254" s="1">
        <v>151.9693</v>
      </c>
      <c r="G254" s="1">
        <v>158.4897</v>
      </c>
      <c r="H254" s="1">
        <v>199.6277</v>
      </c>
      <c r="J254" s="1">
        <f t="shared" si="1"/>
        <v>-0.2312768963</v>
      </c>
      <c r="K254" s="17" t="str">
        <f t="shared" si="2"/>
        <v>SUB-HORIZONTAL</v>
      </c>
      <c r="L254" s="1" t="str">
        <f t="shared" si="3"/>
        <v>2</v>
      </c>
      <c r="M254" s="1">
        <f t="shared" si="4"/>
        <v>0.04201416973</v>
      </c>
      <c r="N254" s="16" t="str">
        <f t="shared" si="5"/>
        <v>MERGULHO</v>
      </c>
      <c r="P254" s="1">
        <f t="shared" si="6"/>
        <v>-0.2692463793</v>
      </c>
      <c r="Q254" s="17" t="str">
        <f t="shared" si="7"/>
        <v>SUB-HORIZONTAL</v>
      </c>
      <c r="S254" s="1">
        <f t="shared" si="8"/>
        <v>-0.2736220705</v>
      </c>
      <c r="T254" s="17" t="str">
        <f t="shared" si="9"/>
        <v>SUB-HORIZONTAL</v>
      </c>
      <c r="V254" s="1">
        <f t="shared" si="10"/>
        <v>-0.2269126016</v>
      </c>
      <c r="W254" s="17" t="str">
        <f t="shared" si="11"/>
        <v>SUB-HORIZONTAL</v>
      </c>
      <c r="Y254" s="1">
        <f t="shared" si="12"/>
        <v>-0.01852998613</v>
      </c>
      <c r="Z254" s="17" t="str">
        <f t="shared" si="13"/>
        <v>SUB-HORIZONTAL</v>
      </c>
      <c r="AA254" s="1">
        <f t="shared" si="14"/>
        <v>-0.3749598603</v>
      </c>
      <c r="AB254" s="17" t="str">
        <f t="shared" si="15"/>
        <v>SUB-HORIZONTAL</v>
      </c>
      <c r="AC254" s="1">
        <f t="shared" si="16"/>
        <v>-0.3001523405</v>
      </c>
      <c r="AD254" s="17" t="str">
        <f t="shared" si="17"/>
        <v>SUB-HORIZONTAL</v>
      </c>
      <c r="AE254" s="1">
        <f t="shared" si="18"/>
        <v>-0.2505607898</v>
      </c>
      <c r="AF254" s="17" t="str">
        <f t="shared" si="19"/>
        <v>SUB-HORIZONTAL</v>
      </c>
      <c r="AG254" s="1">
        <f t="shared" si="20"/>
        <v>0.04913189144</v>
      </c>
      <c r="AH254" s="16" t="str">
        <f t="shared" si="21"/>
        <v>MERGULHO</v>
      </c>
      <c r="AJ254" s="1">
        <f t="shared" si="22"/>
        <v>-0.07377716055</v>
      </c>
      <c r="AK254" s="17" t="str">
        <f t="shared" si="27"/>
        <v>SUB-HORIZONTAL</v>
      </c>
      <c r="AM254" s="1">
        <f t="shared" si="23"/>
        <v>0.1229647275</v>
      </c>
      <c r="AN254" s="15" t="str">
        <f t="shared" si="24"/>
        <v>SUB-VERTICAL</v>
      </c>
      <c r="AP254" s="1">
        <f t="shared" si="25"/>
        <v>-0.004335943895</v>
      </c>
      <c r="AQ254" s="17" t="str">
        <f t="shared" si="26"/>
        <v>SUB-HORIZONTAL</v>
      </c>
    </row>
    <row r="255" ht="15.75" customHeight="1">
      <c r="A255" s="1">
        <v>5594.0325</v>
      </c>
      <c r="B255" s="1">
        <v>217.5775</v>
      </c>
      <c r="C255" s="1">
        <v>240.2431</v>
      </c>
      <c r="D255" s="1">
        <v>249.2897</v>
      </c>
      <c r="E255" s="1">
        <v>170.6504</v>
      </c>
      <c r="F255" s="1">
        <v>166.3267</v>
      </c>
      <c r="G255" s="1">
        <v>158.8907</v>
      </c>
      <c r="H255" s="1">
        <v>199.1221</v>
      </c>
      <c r="J255" s="1">
        <f t="shared" si="1"/>
        <v>-0.2261810285</v>
      </c>
      <c r="K255" s="17" t="str">
        <f t="shared" si="2"/>
        <v>SUB-HORIZONTAL</v>
      </c>
      <c r="L255" s="1" t="str">
        <f t="shared" si="3"/>
        <v>2</v>
      </c>
      <c r="M255" s="1">
        <f t="shared" si="4"/>
        <v>-0.04574136878</v>
      </c>
      <c r="N255" s="17" t="str">
        <f t="shared" si="5"/>
        <v>SUB-HORIZONTAL</v>
      </c>
      <c r="P255" s="1">
        <f t="shared" si="6"/>
        <v>-0.2694093551</v>
      </c>
      <c r="Q255" s="17" t="str">
        <f t="shared" si="7"/>
        <v>SUB-HORIZONTAL</v>
      </c>
      <c r="S255" s="1">
        <f t="shared" si="8"/>
        <v>-0.1802072316</v>
      </c>
      <c r="T255" s="17" t="str">
        <f t="shared" si="9"/>
        <v>SUB-HORIZONTAL</v>
      </c>
      <c r="V255" s="1">
        <f t="shared" si="10"/>
        <v>-0.3156343053</v>
      </c>
      <c r="W255" s="17" t="str">
        <f t="shared" si="11"/>
        <v>SUB-HORIZONTAL</v>
      </c>
      <c r="Y255" s="1">
        <f t="shared" si="12"/>
        <v>-0.02566379704</v>
      </c>
      <c r="Z255" s="17" t="str">
        <f t="shared" si="13"/>
        <v>SUB-HORIZONTAL</v>
      </c>
      <c r="AA255" s="1">
        <f t="shared" si="14"/>
        <v>-0.3437039865</v>
      </c>
      <c r="AB255" s="17" t="str">
        <f t="shared" si="15"/>
        <v>SUB-HORIZONTAL</v>
      </c>
      <c r="AC255" s="1">
        <f t="shared" si="16"/>
        <v>-0.3812710375</v>
      </c>
      <c r="AD255" s="17" t="str">
        <f t="shared" si="17"/>
        <v>SUB-HORIZONTAL</v>
      </c>
      <c r="AE255" s="1">
        <f t="shared" si="18"/>
        <v>-0.2435359447</v>
      </c>
      <c r="AF255" s="17" t="str">
        <f t="shared" si="19"/>
        <v>SUB-HORIZONTAL</v>
      </c>
      <c r="AG255" s="1">
        <f t="shared" si="20"/>
        <v>0.1361655401</v>
      </c>
      <c r="AH255" s="15" t="str">
        <f t="shared" si="21"/>
        <v>SUB-VERTICAL</v>
      </c>
      <c r="AJ255" s="1">
        <f t="shared" si="22"/>
        <v>0.03696645112</v>
      </c>
      <c r="AK255" s="16" t="str">
        <f t="shared" si="27"/>
        <v>MERGULHO</v>
      </c>
      <c r="AM255" s="1">
        <f t="shared" si="23"/>
        <v>0.09913677055</v>
      </c>
      <c r="AN255" s="16" t="str">
        <f t="shared" si="24"/>
        <v>MERGULHO</v>
      </c>
      <c r="AP255" s="1">
        <f t="shared" si="25"/>
        <v>0.08866592301</v>
      </c>
      <c r="AQ255" s="16" t="str">
        <f t="shared" si="26"/>
        <v>MERGULHO</v>
      </c>
    </row>
    <row r="256" ht="15.75" customHeight="1">
      <c r="A256" s="1">
        <v>5594.1087</v>
      </c>
      <c r="B256" s="1">
        <v>231.8604</v>
      </c>
      <c r="C256" s="1">
        <v>224.851</v>
      </c>
      <c r="D256" s="1">
        <v>235.7928</v>
      </c>
      <c r="E256" s="1">
        <v>169.5725</v>
      </c>
      <c r="F256" s="1">
        <v>165.4766</v>
      </c>
      <c r="G256" s="1">
        <v>154.2525</v>
      </c>
      <c r="H256" s="1">
        <v>184.4471</v>
      </c>
      <c r="J256" s="1">
        <f t="shared" si="1"/>
        <v>-0.1790099863</v>
      </c>
      <c r="K256" s="17" t="str">
        <f t="shared" si="2"/>
        <v>SUB-HORIZONTAL</v>
      </c>
      <c r="L256" s="1" t="str">
        <f t="shared" si="3"/>
        <v>2</v>
      </c>
      <c r="M256" s="1">
        <f t="shared" si="4"/>
        <v>-0.07025336438</v>
      </c>
      <c r="N256" s="17" t="str">
        <f t="shared" si="5"/>
        <v>SUB-HORIZONTAL</v>
      </c>
      <c r="P256" s="1">
        <f t="shared" si="6"/>
        <v>-0.3389069883</v>
      </c>
      <c r="Q256" s="17" t="str">
        <f t="shared" si="7"/>
        <v>SUB-HORIZONTAL</v>
      </c>
      <c r="S256" s="1">
        <f t="shared" si="8"/>
        <v>-0.1085861831</v>
      </c>
      <c r="T256" s="17" t="str">
        <f t="shared" si="9"/>
        <v>SUB-HORIZONTAL</v>
      </c>
      <c r="V256" s="1">
        <f t="shared" si="10"/>
        <v>-0.4103708803</v>
      </c>
      <c r="W256" s="17" t="str">
        <f t="shared" si="11"/>
        <v>SUB-HORIZONTAL</v>
      </c>
      <c r="Y256" s="1">
        <f t="shared" si="12"/>
        <v>-0.02445137797</v>
      </c>
      <c r="Z256" s="17" t="str">
        <f t="shared" si="13"/>
        <v>SUB-HORIZONTAL</v>
      </c>
      <c r="AA256" s="1">
        <f t="shared" si="14"/>
        <v>-0.283094301</v>
      </c>
      <c r="AB256" s="17" t="str">
        <f t="shared" si="15"/>
        <v>SUB-HORIZONTAL</v>
      </c>
      <c r="AC256" s="1">
        <f t="shared" si="16"/>
        <v>-0.3311678455</v>
      </c>
      <c r="AD256" s="17" t="str">
        <f t="shared" si="17"/>
        <v>SUB-HORIZONTAL</v>
      </c>
      <c r="AE256" s="1">
        <f t="shared" si="18"/>
        <v>-0.3141323674</v>
      </c>
      <c r="AF256" s="17" t="str">
        <f t="shared" si="19"/>
        <v>SUB-HORIZONTAL</v>
      </c>
      <c r="AG256" s="1">
        <f t="shared" si="20"/>
        <v>0.01681818507</v>
      </c>
      <c r="AH256" s="16" t="str">
        <f t="shared" si="21"/>
        <v>MERGULHO</v>
      </c>
      <c r="AJ256" s="1">
        <f t="shared" si="22"/>
        <v>0.04751996266</v>
      </c>
      <c r="AK256" s="16" t="str">
        <f t="shared" si="27"/>
        <v>MERGULHO</v>
      </c>
      <c r="AM256" s="1">
        <f t="shared" si="23"/>
        <v>-0.03069871113</v>
      </c>
      <c r="AN256" s="17" t="str">
        <f t="shared" si="24"/>
        <v>SUB-HORIZONTAL</v>
      </c>
      <c r="AP256" s="1">
        <f t="shared" si="25"/>
        <v>0.2292719779</v>
      </c>
      <c r="AQ256" s="15" t="str">
        <f t="shared" si="26"/>
        <v>SUB-VERTICAL</v>
      </c>
    </row>
    <row r="257" ht="15.75" customHeight="1">
      <c r="A257" s="1">
        <v>5594.1849</v>
      </c>
      <c r="B257" s="1">
        <v>204.4385</v>
      </c>
      <c r="C257" s="1">
        <v>181.8314</v>
      </c>
      <c r="D257" s="1">
        <v>198.3387</v>
      </c>
      <c r="E257" s="1">
        <v>156.7474</v>
      </c>
      <c r="F257" s="1">
        <v>153.1702</v>
      </c>
      <c r="G257" s="1">
        <v>147.719</v>
      </c>
      <c r="H257" s="1">
        <v>168.8121</v>
      </c>
      <c r="J257" s="1">
        <f t="shared" si="1"/>
        <v>-0.1335735431</v>
      </c>
      <c r="K257" s="17" t="str">
        <f t="shared" si="2"/>
        <v>SUB-HORIZONTAL</v>
      </c>
      <c r="L257" s="1" t="str">
        <f t="shared" si="3"/>
        <v>2</v>
      </c>
      <c r="M257" s="1">
        <f t="shared" si="4"/>
        <v>-0.03623988384</v>
      </c>
      <c r="N257" s="17" t="str">
        <f t="shared" si="5"/>
        <v>SUB-HORIZONTAL</v>
      </c>
      <c r="P257" s="1">
        <f t="shared" si="6"/>
        <v>-0.2897213061</v>
      </c>
      <c r="Q257" s="17" t="str">
        <f t="shared" si="7"/>
        <v>SUB-HORIZONTAL</v>
      </c>
      <c r="S257" s="1">
        <f t="shared" si="8"/>
        <v>-0.09727485209</v>
      </c>
      <c r="T257" s="17" t="str">
        <f t="shared" si="9"/>
        <v>SUB-HORIZONTAL</v>
      </c>
      <c r="V257" s="1">
        <f t="shared" si="10"/>
        <v>-0.3263870142</v>
      </c>
      <c r="W257" s="17" t="str">
        <f t="shared" si="11"/>
        <v>SUB-HORIZONTAL</v>
      </c>
      <c r="Y257" s="1">
        <f t="shared" si="12"/>
        <v>-0.0230863837</v>
      </c>
      <c r="Z257" s="17" t="str">
        <f t="shared" si="13"/>
        <v>SUB-HORIZONTAL</v>
      </c>
      <c r="AA257" s="1">
        <f t="shared" si="14"/>
        <v>-0.148580624</v>
      </c>
      <c r="AB257" s="17" t="str">
        <f t="shared" si="15"/>
        <v>SUB-HORIZONTAL</v>
      </c>
      <c r="AC257" s="1">
        <f t="shared" si="16"/>
        <v>-0.2358840583</v>
      </c>
      <c r="AD257" s="17" t="str">
        <f t="shared" si="17"/>
        <v>SUB-HORIZONTAL</v>
      </c>
      <c r="AE257" s="1">
        <f t="shared" si="18"/>
        <v>-0.266413252</v>
      </c>
      <c r="AF257" s="17" t="str">
        <f t="shared" si="19"/>
        <v>SUB-HORIZONTAL</v>
      </c>
      <c r="AG257" s="1">
        <f t="shared" si="20"/>
        <v>-0.03029217949</v>
      </c>
      <c r="AH257" s="17" t="str">
        <f t="shared" si="21"/>
        <v>SUB-HORIZONTAL</v>
      </c>
      <c r="AJ257" s="1">
        <f t="shared" si="22"/>
        <v>0.08692363343</v>
      </c>
      <c r="AK257" s="16" t="str">
        <f t="shared" si="27"/>
        <v>MERGULHO</v>
      </c>
      <c r="AM257" s="1">
        <f t="shared" si="23"/>
        <v>-0.1172543791</v>
      </c>
      <c r="AN257" s="17" t="str">
        <f t="shared" si="24"/>
        <v>SUB-HORIZONTAL</v>
      </c>
      <c r="AP257" s="1">
        <f t="shared" si="25"/>
        <v>0.1917735954</v>
      </c>
      <c r="AQ257" s="15" t="str">
        <f t="shared" si="26"/>
        <v>SUB-VERTICAL</v>
      </c>
    </row>
    <row r="258" ht="15.75" customHeight="1">
      <c r="A258" s="1">
        <v>5594.2611</v>
      </c>
      <c r="B258" s="1">
        <v>165.274</v>
      </c>
      <c r="C258" s="1">
        <v>151.4024</v>
      </c>
      <c r="D258" s="1">
        <v>174.7028</v>
      </c>
      <c r="E258" s="1">
        <v>146.018</v>
      </c>
      <c r="F258" s="1">
        <v>142.4993</v>
      </c>
      <c r="G258" s="1">
        <v>140.9343</v>
      </c>
      <c r="H258" s="1">
        <v>152.9278</v>
      </c>
      <c r="J258" s="1">
        <f t="shared" si="1"/>
        <v>-0.0816947913</v>
      </c>
      <c r="K258" s="17" t="str">
        <f t="shared" si="2"/>
        <v>SUB-HORIZONTAL</v>
      </c>
      <c r="L258" s="1" t="str">
        <f t="shared" si="3"/>
        <v>2</v>
      </c>
      <c r="M258" s="1">
        <f t="shared" si="4"/>
        <v>-0.01104331919</v>
      </c>
      <c r="N258" s="17" t="str">
        <f t="shared" si="5"/>
        <v>SUB-HORIZONTAL</v>
      </c>
      <c r="P258" s="1">
        <f t="shared" si="6"/>
        <v>-0.1484034613</v>
      </c>
      <c r="Q258" s="17" t="str">
        <f t="shared" si="7"/>
        <v>SUB-HORIZONTAL</v>
      </c>
      <c r="S258" s="1">
        <f t="shared" si="8"/>
        <v>-0.07064350838</v>
      </c>
      <c r="T258" s="17" t="str">
        <f t="shared" si="9"/>
        <v>SUB-HORIZONTAL</v>
      </c>
      <c r="V258" s="1">
        <f t="shared" si="10"/>
        <v>-0.1594794028</v>
      </c>
      <c r="W258" s="17" t="str">
        <f t="shared" si="11"/>
        <v>SUB-HORIZONTAL</v>
      </c>
      <c r="Y258" s="1">
        <f t="shared" si="12"/>
        <v>-0.02439341912</v>
      </c>
      <c r="Z258" s="17" t="str">
        <f t="shared" si="13"/>
        <v>SUB-HORIZONTAL</v>
      </c>
      <c r="AA258" s="1">
        <f t="shared" si="14"/>
        <v>-0.03621326961</v>
      </c>
      <c r="AB258" s="17" t="str">
        <f t="shared" si="15"/>
        <v>SUB-HORIZONTAL</v>
      </c>
      <c r="AC258" s="1">
        <f t="shared" si="16"/>
        <v>-0.1795968419</v>
      </c>
      <c r="AD258" s="17" t="str">
        <f t="shared" si="17"/>
        <v>SUB-HORIZONTAL</v>
      </c>
      <c r="AE258" s="1">
        <f t="shared" si="18"/>
        <v>-0.1239540184</v>
      </c>
      <c r="AF258" s="17" t="str">
        <f t="shared" si="19"/>
        <v>SUB-HORIZONTAL</v>
      </c>
      <c r="AG258" s="1">
        <f t="shared" si="20"/>
        <v>0.05548865806</v>
      </c>
      <c r="AH258" s="16" t="str">
        <f t="shared" si="21"/>
        <v>MERGULHO</v>
      </c>
      <c r="AJ258" s="1">
        <f t="shared" si="22"/>
        <v>0.143267296</v>
      </c>
      <c r="AK258" s="15" t="str">
        <f t="shared" si="27"/>
        <v>SUB-VERTICAL</v>
      </c>
      <c r="AM258" s="1">
        <f t="shared" si="23"/>
        <v>-0.08769158264</v>
      </c>
      <c r="AN258" s="17" t="str">
        <f t="shared" si="24"/>
        <v>SUB-HORIZONTAL</v>
      </c>
      <c r="AP258" s="1">
        <f t="shared" si="25"/>
        <v>0.07765828913</v>
      </c>
      <c r="AQ258" s="16" t="str">
        <f t="shared" si="26"/>
        <v>MERGULHO</v>
      </c>
    </row>
    <row r="259" ht="15.75" customHeight="1">
      <c r="A259" s="1">
        <v>5594.3373</v>
      </c>
      <c r="B259" s="1">
        <v>137.4497</v>
      </c>
      <c r="C259" s="1">
        <v>132.7178</v>
      </c>
      <c r="D259" s="1">
        <v>149.5898</v>
      </c>
      <c r="E259" s="1">
        <v>131.0385</v>
      </c>
      <c r="F259" s="1">
        <v>127.8471</v>
      </c>
      <c r="G259" s="1">
        <v>128.6226</v>
      </c>
      <c r="H259" s="1">
        <v>136.6476</v>
      </c>
      <c r="J259" s="1">
        <f t="shared" si="1"/>
        <v>-0.06053205176</v>
      </c>
      <c r="K259" s="17" t="str">
        <f t="shared" si="2"/>
        <v>SUB-HORIZONTAL</v>
      </c>
      <c r="L259" s="1" t="str">
        <f t="shared" si="3"/>
        <v>2</v>
      </c>
      <c r="M259" s="1">
        <f t="shared" si="4"/>
        <v>0.006047525655</v>
      </c>
      <c r="N259" s="16" t="str">
        <f t="shared" si="5"/>
        <v>MERGULHO</v>
      </c>
      <c r="P259" s="1">
        <f t="shared" si="6"/>
        <v>-0.07243884211</v>
      </c>
      <c r="Q259" s="17" t="str">
        <f t="shared" si="7"/>
        <v>SUB-HORIZONTAL</v>
      </c>
      <c r="S259" s="1">
        <f t="shared" si="8"/>
        <v>-0.06658262337</v>
      </c>
      <c r="T259" s="17" t="str">
        <f t="shared" si="9"/>
        <v>SUB-HORIZONTAL</v>
      </c>
      <c r="V259" s="1">
        <f t="shared" si="10"/>
        <v>-0.0663876822</v>
      </c>
      <c r="W259" s="17" t="str">
        <f t="shared" si="11"/>
        <v>SUB-HORIZONTAL</v>
      </c>
      <c r="Y259" s="1">
        <f t="shared" si="12"/>
        <v>-0.02465677906</v>
      </c>
      <c r="Z259" s="17" t="str">
        <f t="shared" si="13"/>
        <v>SUB-HORIZONTAL</v>
      </c>
      <c r="AA259" s="1">
        <f t="shared" si="14"/>
        <v>-0.01273398238</v>
      </c>
      <c r="AB259" s="17" t="str">
        <f t="shared" si="15"/>
        <v>SUB-HORIZONTAL</v>
      </c>
      <c r="AC259" s="1">
        <f t="shared" si="16"/>
        <v>-0.1325024478</v>
      </c>
      <c r="AD259" s="17" t="str">
        <f t="shared" si="17"/>
        <v>SUB-HORIZONTAL</v>
      </c>
      <c r="AE259" s="1">
        <f t="shared" si="18"/>
        <v>-0.04777140015</v>
      </c>
      <c r="AF259" s="17" t="str">
        <f t="shared" si="19"/>
        <v>SUB-HORIZONTAL</v>
      </c>
      <c r="AG259" s="1">
        <f t="shared" si="20"/>
        <v>0.08466411542</v>
      </c>
      <c r="AH259" s="16" t="str">
        <f t="shared" si="21"/>
        <v>MERGULHO</v>
      </c>
      <c r="AJ259" s="1">
        <f t="shared" si="22"/>
        <v>0.1197432356</v>
      </c>
      <c r="AK259" s="15" t="str">
        <f t="shared" si="27"/>
        <v>SUB-VERTICAL</v>
      </c>
      <c r="AM259" s="1">
        <f t="shared" si="23"/>
        <v>-0.03503475404</v>
      </c>
      <c r="AN259" s="17" t="str">
        <f t="shared" si="24"/>
        <v>SUB-HORIZONTAL</v>
      </c>
      <c r="AP259" s="1">
        <f t="shared" si="25"/>
        <v>0.005852691248</v>
      </c>
      <c r="AQ259" s="16" t="str">
        <f t="shared" si="26"/>
        <v>MERGULHO</v>
      </c>
    </row>
    <row r="260" ht="15.75" customHeight="1">
      <c r="A260" s="1">
        <v>5594.4135</v>
      </c>
      <c r="B260" s="1">
        <v>115.5253</v>
      </c>
      <c r="C260" s="1">
        <v>112.2922</v>
      </c>
      <c r="D260" s="1">
        <v>126.9826</v>
      </c>
      <c r="E260" s="1">
        <v>119.1865</v>
      </c>
      <c r="F260" s="1">
        <v>116.5123</v>
      </c>
      <c r="G260" s="1">
        <v>117.7377</v>
      </c>
      <c r="H260" s="1">
        <v>123.294</v>
      </c>
      <c r="J260" s="1">
        <f t="shared" si="1"/>
        <v>-0.04611656394</v>
      </c>
      <c r="K260" s="17" t="str">
        <f t="shared" si="2"/>
        <v>SUB-HORIZONTAL</v>
      </c>
      <c r="L260" s="1" t="str">
        <f t="shared" si="3"/>
        <v>2</v>
      </c>
      <c r="M260" s="1">
        <f t="shared" si="4"/>
        <v>0.01046246973</v>
      </c>
      <c r="N260" s="16" t="str">
        <f t="shared" si="5"/>
        <v>MERGULHO</v>
      </c>
      <c r="P260" s="1">
        <f t="shared" si="6"/>
        <v>0.008507318893</v>
      </c>
      <c r="Q260" s="16" t="str">
        <f t="shared" si="7"/>
        <v>MERGULHO</v>
      </c>
      <c r="S260" s="1">
        <f t="shared" si="8"/>
        <v>-0.05658244567</v>
      </c>
      <c r="T260" s="17" t="str">
        <f t="shared" si="9"/>
        <v>SUB-HORIZONTAL</v>
      </c>
      <c r="V260" s="1">
        <f t="shared" si="10"/>
        <v>0.01896999968</v>
      </c>
      <c r="W260" s="16" t="str">
        <f t="shared" si="11"/>
        <v>MERGULHO</v>
      </c>
      <c r="Y260" s="1">
        <f t="shared" si="12"/>
        <v>-0.02269313326</v>
      </c>
      <c r="Z260" s="17" t="str">
        <f t="shared" si="13"/>
        <v>SUB-HORIZONTAL</v>
      </c>
      <c r="AA260" s="1">
        <f t="shared" si="14"/>
        <v>0.05959390563</v>
      </c>
      <c r="AB260" s="16" t="str">
        <f t="shared" si="15"/>
        <v>MERGULHO</v>
      </c>
      <c r="AC260" s="1">
        <f t="shared" si="16"/>
        <v>-0.06337117509</v>
      </c>
      <c r="AD260" s="17" t="str">
        <f t="shared" si="17"/>
        <v>SUB-HORIZONTAL</v>
      </c>
      <c r="AE260" s="1">
        <f t="shared" si="18"/>
        <v>0.03120120507</v>
      </c>
      <c r="AF260" s="16" t="str">
        <f t="shared" si="19"/>
        <v>MERGULHO</v>
      </c>
      <c r="AG260" s="1">
        <f t="shared" si="20"/>
        <v>0.09459575</v>
      </c>
      <c r="AH260" s="16" t="str">
        <f t="shared" si="21"/>
        <v>MERGULHO</v>
      </c>
      <c r="AJ260" s="1">
        <f t="shared" si="22"/>
        <v>0.1230231147</v>
      </c>
      <c r="AK260" s="15" t="str">
        <f t="shared" si="27"/>
        <v>SUB-VERTICAL</v>
      </c>
      <c r="AM260" s="1">
        <f t="shared" si="23"/>
        <v>-0.02838610402</v>
      </c>
      <c r="AN260" s="17" t="str">
        <f t="shared" si="24"/>
        <v>SUB-HORIZONTAL</v>
      </c>
      <c r="AP260" s="1">
        <f t="shared" si="25"/>
        <v>-0.06509368037</v>
      </c>
      <c r="AQ260" s="17" t="str">
        <f t="shared" si="26"/>
        <v>SUB-HORIZONTAL</v>
      </c>
    </row>
    <row r="261" ht="15.75" customHeight="1">
      <c r="A261" s="1">
        <v>5594.4897</v>
      </c>
      <c r="B261" s="1">
        <v>102.1238</v>
      </c>
      <c r="C261" s="1">
        <v>99.0915</v>
      </c>
      <c r="D261" s="1">
        <v>112.036</v>
      </c>
      <c r="E261" s="1">
        <v>109.112</v>
      </c>
      <c r="F261" s="1">
        <v>106.8769</v>
      </c>
      <c r="G261" s="1">
        <v>108.4992</v>
      </c>
      <c r="H261" s="1">
        <v>112.1975</v>
      </c>
      <c r="J261" s="1">
        <f t="shared" si="1"/>
        <v>-0.03351948053</v>
      </c>
      <c r="K261" s="17" t="str">
        <f t="shared" si="2"/>
        <v>SUB-HORIZONTAL</v>
      </c>
      <c r="L261" s="1" t="str">
        <f t="shared" si="3"/>
        <v>2</v>
      </c>
      <c r="M261" s="1">
        <f t="shared" si="4"/>
        <v>0.01506523727</v>
      </c>
      <c r="N261" s="16" t="str">
        <f t="shared" si="5"/>
        <v>MERGULHO</v>
      </c>
      <c r="P261" s="1">
        <f t="shared" si="6"/>
        <v>0.04549582493</v>
      </c>
      <c r="Q261" s="16" t="str">
        <f t="shared" si="7"/>
        <v>MERGULHO</v>
      </c>
      <c r="S261" s="1">
        <f t="shared" si="8"/>
        <v>-0.04858778442</v>
      </c>
      <c r="T261" s="17" t="str">
        <f t="shared" si="9"/>
        <v>SUB-HORIZONTAL</v>
      </c>
      <c r="V261" s="1">
        <f t="shared" si="10"/>
        <v>0.06056625028</v>
      </c>
      <c r="W261" s="16" t="str">
        <f t="shared" si="11"/>
        <v>MERGULHO</v>
      </c>
      <c r="Y261" s="1">
        <f t="shared" si="12"/>
        <v>-0.02069754217</v>
      </c>
      <c r="Z261" s="17" t="str">
        <f t="shared" si="13"/>
        <v>SUB-HORIZONTAL</v>
      </c>
      <c r="AA261" s="1">
        <f t="shared" si="14"/>
        <v>0.09636846311</v>
      </c>
      <c r="AB261" s="16" t="str">
        <f t="shared" si="15"/>
        <v>MERGULHO</v>
      </c>
      <c r="AC261" s="1">
        <f t="shared" si="16"/>
        <v>-0.02644614122</v>
      </c>
      <c r="AD261" s="17" t="str">
        <f t="shared" si="17"/>
        <v>SUB-HORIZONTAL</v>
      </c>
      <c r="AE261" s="1">
        <f t="shared" si="18"/>
        <v>0.06620115773</v>
      </c>
      <c r="AF261" s="16" t="str">
        <f t="shared" si="19"/>
        <v>MERGULHO</v>
      </c>
      <c r="AG261" s="1">
        <f t="shared" si="20"/>
        <v>0.09266757018</v>
      </c>
      <c r="AH261" s="16" t="str">
        <f t="shared" si="21"/>
        <v>MERGULHO</v>
      </c>
      <c r="AJ261" s="1">
        <f t="shared" si="22"/>
        <v>0.1228537114</v>
      </c>
      <c r="AK261" s="15" t="str">
        <f t="shared" si="27"/>
        <v>SUB-VERTICAL</v>
      </c>
      <c r="AM261" s="1">
        <f t="shared" si="23"/>
        <v>-0.03014327817</v>
      </c>
      <c r="AN261" s="17" t="str">
        <f t="shared" si="24"/>
        <v>SUB-HORIZONTAL</v>
      </c>
      <c r="AP261" s="1">
        <f t="shared" si="25"/>
        <v>-0.0941096027</v>
      </c>
      <c r="AQ261" s="17" t="str">
        <f t="shared" si="26"/>
        <v>SUB-HORIZONTAL</v>
      </c>
    </row>
    <row r="262" ht="15.75" customHeight="1">
      <c r="A262" s="1">
        <v>5594.5659</v>
      </c>
      <c r="B262" s="1">
        <v>94.1081</v>
      </c>
      <c r="C262" s="1">
        <v>91.38</v>
      </c>
      <c r="D262" s="1">
        <v>101.5781</v>
      </c>
      <c r="E262" s="1">
        <v>99.129</v>
      </c>
      <c r="F262" s="1">
        <v>97.316</v>
      </c>
      <c r="G262" s="1">
        <v>99.0379</v>
      </c>
      <c r="H262" s="1">
        <v>101.3734</v>
      </c>
      <c r="J262" s="1">
        <f t="shared" si="1"/>
        <v>-0.02330865178</v>
      </c>
      <c r="K262" s="17" t="str">
        <f t="shared" si="2"/>
        <v>SUB-HORIZONTAL</v>
      </c>
      <c r="L262" s="1" t="str">
        <f t="shared" si="3"/>
        <v>2</v>
      </c>
      <c r="M262" s="1">
        <f t="shared" si="4"/>
        <v>0.01753941442</v>
      </c>
      <c r="N262" s="16" t="str">
        <f t="shared" si="5"/>
        <v>MERGULHO</v>
      </c>
      <c r="P262" s="1">
        <f t="shared" si="6"/>
        <v>0.03352086323</v>
      </c>
      <c r="Q262" s="16" t="str">
        <f t="shared" si="7"/>
        <v>MERGULHO</v>
      </c>
      <c r="S262" s="1">
        <f t="shared" si="8"/>
        <v>-0.04085015358</v>
      </c>
      <c r="T262" s="17" t="str">
        <f t="shared" si="9"/>
        <v>SUB-HORIZONTAL</v>
      </c>
      <c r="V262" s="1">
        <f t="shared" si="10"/>
        <v>0.05106402997</v>
      </c>
      <c r="W262" s="16" t="str">
        <f t="shared" si="11"/>
        <v>MERGULHO</v>
      </c>
      <c r="Y262" s="1">
        <f t="shared" si="12"/>
        <v>-0.01845887873</v>
      </c>
      <c r="Z262" s="17" t="str">
        <f t="shared" si="13"/>
        <v>SUB-HORIZONTAL</v>
      </c>
      <c r="AA262" s="1">
        <f t="shared" si="14"/>
        <v>0.08141786719</v>
      </c>
      <c r="AB262" s="16" t="str">
        <f t="shared" si="15"/>
        <v>MERGULHO</v>
      </c>
      <c r="AC262" s="1">
        <f t="shared" si="16"/>
        <v>-0.02440653423</v>
      </c>
      <c r="AD262" s="17" t="str">
        <f t="shared" si="17"/>
        <v>SUB-HORIZONTAL</v>
      </c>
      <c r="AE262" s="1">
        <f t="shared" si="18"/>
        <v>0.05198376211</v>
      </c>
      <c r="AF262" s="16" t="str">
        <f t="shared" si="19"/>
        <v>MERGULHO</v>
      </c>
      <c r="AG262" s="1">
        <f t="shared" si="20"/>
        <v>0.07640240976</v>
      </c>
      <c r="AH262" s="16" t="str">
        <f t="shared" si="21"/>
        <v>MERGULHO</v>
      </c>
      <c r="AJ262" s="1">
        <f t="shared" si="22"/>
        <v>0.1058506786</v>
      </c>
      <c r="AK262" s="15" t="str">
        <f t="shared" si="27"/>
        <v>SUB-VERTICAL</v>
      </c>
      <c r="AM262" s="1">
        <f t="shared" si="23"/>
        <v>-0.02941854613</v>
      </c>
      <c r="AN262" s="17" t="str">
        <f t="shared" si="24"/>
        <v>SUB-HORIZONTAL</v>
      </c>
      <c r="AP262" s="1">
        <f t="shared" si="25"/>
        <v>-0.07438374551</v>
      </c>
      <c r="AQ262" s="17" t="str">
        <f t="shared" si="26"/>
        <v>SUB-HORIZONTAL</v>
      </c>
    </row>
    <row r="263" ht="15.75" customHeight="1">
      <c r="A263" s="1">
        <v>5594.6421</v>
      </c>
      <c r="B263" s="1">
        <v>93.1491</v>
      </c>
      <c r="C263" s="1">
        <v>90.5018</v>
      </c>
      <c r="D263" s="1">
        <v>99.6346</v>
      </c>
      <c r="E263" s="1">
        <v>93.6909</v>
      </c>
      <c r="F263" s="1">
        <v>92.1989</v>
      </c>
      <c r="G263" s="1">
        <v>93.6909</v>
      </c>
      <c r="H263" s="1">
        <v>95.8182</v>
      </c>
      <c r="J263" s="1">
        <f t="shared" si="1"/>
        <v>-0.02245205155</v>
      </c>
      <c r="K263" s="17" t="str">
        <f t="shared" si="2"/>
        <v>SUB-HORIZONTAL</v>
      </c>
      <c r="L263" s="1" t="str">
        <f t="shared" si="3"/>
        <v>2</v>
      </c>
      <c r="M263" s="1">
        <f t="shared" si="4"/>
        <v>0.01605303852</v>
      </c>
      <c r="N263" s="16" t="str">
        <f t="shared" si="5"/>
        <v>MERGULHO</v>
      </c>
      <c r="P263" s="1">
        <f t="shared" si="6"/>
        <v>-0.01025328017</v>
      </c>
      <c r="Q263" s="17" t="str">
        <f t="shared" si="7"/>
        <v>SUB-HORIZONTAL</v>
      </c>
      <c r="S263" s="1">
        <f t="shared" si="8"/>
        <v>-0.03850682479</v>
      </c>
      <c r="T263" s="17" t="str">
        <f t="shared" si="9"/>
        <v>SUB-HORIZONTAL</v>
      </c>
      <c r="V263" s="1">
        <f t="shared" si="10"/>
        <v>0.005799639028</v>
      </c>
      <c r="W263" s="16" t="str">
        <f t="shared" si="11"/>
        <v>MERGULHO</v>
      </c>
      <c r="Y263" s="1">
        <f t="shared" si="12"/>
        <v>-0.01605303852</v>
      </c>
      <c r="Z263" s="17" t="str">
        <f t="shared" si="13"/>
        <v>SUB-HORIZONTAL</v>
      </c>
      <c r="AA263" s="1">
        <f t="shared" si="14"/>
        <v>0.03463305668</v>
      </c>
      <c r="AB263" s="16" t="str">
        <f t="shared" si="15"/>
        <v>MERGULHO</v>
      </c>
      <c r="AC263" s="1">
        <f t="shared" si="16"/>
        <v>-0.06151812422</v>
      </c>
      <c r="AD263" s="17" t="str">
        <f t="shared" si="17"/>
        <v>SUB-HORIZONTAL</v>
      </c>
      <c r="AE263" s="1">
        <f t="shared" si="18"/>
        <v>0.005799639028</v>
      </c>
      <c r="AF263" s="16" t="str">
        <f t="shared" si="19"/>
        <v>MERGULHO</v>
      </c>
      <c r="AG263" s="1">
        <f t="shared" si="20"/>
        <v>0.06732076482</v>
      </c>
      <c r="AH263" s="16" t="str">
        <f t="shared" si="21"/>
        <v>MERGULHO</v>
      </c>
      <c r="AJ263" s="1">
        <f t="shared" si="22"/>
        <v>0.09617678332</v>
      </c>
      <c r="AK263" s="16" t="str">
        <f t="shared" si="27"/>
        <v>MERGULHO</v>
      </c>
      <c r="AM263" s="1">
        <f t="shared" si="23"/>
        <v>-0.02883269378</v>
      </c>
      <c r="AN263" s="17" t="str">
        <f t="shared" si="24"/>
        <v>SUB-HORIZONTAL</v>
      </c>
      <c r="AP263" s="1">
        <f t="shared" si="25"/>
        <v>-0.02825215041</v>
      </c>
      <c r="AQ263" s="17" t="str">
        <f t="shared" si="26"/>
        <v>SUB-HORIZONTAL</v>
      </c>
    </row>
    <row r="264" ht="15.75" customHeight="1">
      <c r="A264" s="1">
        <v>5594.7183</v>
      </c>
      <c r="B264" s="1">
        <v>94.943</v>
      </c>
      <c r="C264" s="1">
        <v>91.6966</v>
      </c>
      <c r="D264" s="1">
        <v>100.4557</v>
      </c>
      <c r="E264" s="1">
        <v>90.5242</v>
      </c>
      <c r="F264" s="1">
        <v>89.2649</v>
      </c>
      <c r="G264" s="1">
        <v>90.5302</v>
      </c>
      <c r="H264" s="1">
        <v>95.4335</v>
      </c>
      <c r="J264" s="1">
        <f t="shared" si="1"/>
        <v>-0.05275228788</v>
      </c>
      <c r="K264" s="17" t="str">
        <f t="shared" si="2"/>
        <v>SUB-HORIZONTAL</v>
      </c>
      <c r="L264" s="1" t="str">
        <f t="shared" si="3"/>
        <v>2</v>
      </c>
      <c r="M264" s="1">
        <f t="shared" si="4"/>
        <v>0.01407525938</v>
      </c>
      <c r="N264" s="16" t="str">
        <f t="shared" si="5"/>
        <v>MERGULHO</v>
      </c>
      <c r="P264" s="1">
        <f t="shared" si="6"/>
        <v>-0.06167813032</v>
      </c>
      <c r="Q264" s="17" t="str">
        <f t="shared" si="7"/>
        <v>SUB-HORIZONTAL</v>
      </c>
      <c r="S264" s="1">
        <f t="shared" si="8"/>
        <v>-0.06683374884</v>
      </c>
      <c r="T264" s="17" t="str">
        <f t="shared" si="9"/>
        <v>SUB-HORIZONTAL</v>
      </c>
      <c r="V264" s="1">
        <f t="shared" si="10"/>
        <v>-0.04759770679</v>
      </c>
      <c r="W264" s="17" t="str">
        <f t="shared" si="11"/>
        <v>SUB-HORIZONTAL</v>
      </c>
      <c r="Y264" s="1">
        <f t="shared" si="12"/>
        <v>-0.01400897932</v>
      </c>
      <c r="Z264" s="17" t="str">
        <f t="shared" si="13"/>
        <v>SUB-HORIZONTAL</v>
      </c>
      <c r="AA264" s="1">
        <f t="shared" si="14"/>
        <v>-0.01286817166</v>
      </c>
      <c r="AB264" s="17" t="str">
        <f t="shared" si="15"/>
        <v>SUB-HORIZONTAL</v>
      </c>
      <c r="AC264" s="1">
        <f t="shared" si="16"/>
        <v>-0.1041466265</v>
      </c>
      <c r="AD264" s="17" t="str">
        <f t="shared" si="17"/>
        <v>SUB-HORIZONTAL</v>
      </c>
      <c r="AE264" s="1">
        <f t="shared" si="18"/>
        <v>-0.04766400401</v>
      </c>
      <c r="AF264" s="17" t="str">
        <f t="shared" si="19"/>
        <v>SUB-HORIZONTAL</v>
      </c>
      <c r="AG264" s="1">
        <f t="shared" si="20"/>
        <v>0.05644761429</v>
      </c>
      <c r="AH264" s="16" t="str">
        <f t="shared" si="21"/>
        <v>MERGULHO</v>
      </c>
      <c r="AJ264" s="1">
        <f t="shared" si="22"/>
        <v>0.09126317551</v>
      </c>
      <c r="AK264" s="16" t="str">
        <f t="shared" si="27"/>
        <v>MERGULHO</v>
      </c>
      <c r="AM264" s="1">
        <f t="shared" si="23"/>
        <v>-0.03479316511</v>
      </c>
      <c r="AN264" s="17" t="str">
        <f t="shared" si="24"/>
        <v>SUB-HORIZONTAL</v>
      </c>
      <c r="AP264" s="1">
        <f t="shared" si="25"/>
        <v>-0.005152964027</v>
      </c>
      <c r="AQ264" s="17" t="str">
        <f t="shared" si="26"/>
        <v>SUB-HORIZONTAL</v>
      </c>
    </row>
    <row r="265" ht="15.75" customHeight="1">
      <c r="A265" s="1">
        <v>5594.7945</v>
      </c>
      <c r="B265" s="1">
        <v>93.8703</v>
      </c>
      <c r="C265" s="1">
        <v>92.6915</v>
      </c>
      <c r="D265" s="1">
        <v>101.7861</v>
      </c>
      <c r="E265" s="1">
        <v>91.3474</v>
      </c>
      <c r="F265" s="1">
        <v>90.0863</v>
      </c>
      <c r="G265" s="1">
        <v>91.4143</v>
      </c>
      <c r="H265" s="1">
        <v>93.9923</v>
      </c>
      <c r="J265" s="1">
        <f t="shared" si="1"/>
        <v>-0.02781183893</v>
      </c>
      <c r="K265" s="17" t="str">
        <f t="shared" si="2"/>
        <v>SUB-HORIZONTAL</v>
      </c>
      <c r="L265" s="1" t="str">
        <f t="shared" si="3"/>
        <v>2</v>
      </c>
      <c r="M265" s="1">
        <f t="shared" si="4"/>
        <v>0.01463395216</v>
      </c>
      <c r="N265" s="16" t="str">
        <f t="shared" si="5"/>
        <v>MERGULHO</v>
      </c>
      <c r="P265" s="1">
        <f t="shared" si="6"/>
        <v>-0.04114884502</v>
      </c>
      <c r="Q265" s="17" t="str">
        <f t="shared" si="7"/>
        <v>SUB-HORIZONTAL</v>
      </c>
      <c r="S265" s="1">
        <f t="shared" si="8"/>
        <v>-0.04244795043</v>
      </c>
      <c r="T265" s="17" t="str">
        <f t="shared" si="9"/>
        <v>SUB-HORIZONTAL</v>
      </c>
      <c r="V265" s="1">
        <f t="shared" si="10"/>
        <v>-0.02651289736</v>
      </c>
      <c r="W265" s="17" t="str">
        <f t="shared" si="11"/>
        <v>SUB-HORIZONTAL</v>
      </c>
      <c r="Y265" s="1">
        <f t="shared" si="12"/>
        <v>-0.01390183262</v>
      </c>
      <c r="Z265" s="17" t="str">
        <f t="shared" si="13"/>
        <v>SUB-HORIZONTAL</v>
      </c>
      <c r="AA265" s="1">
        <f t="shared" si="14"/>
        <v>-0.01460708413</v>
      </c>
      <c r="AB265" s="17" t="str">
        <f t="shared" si="15"/>
        <v>SUB-HORIZONTAL</v>
      </c>
      <c r="AC265" s="1">
        <f t="shared" si="16"/>
        <v>-0.1082565254</v>
      </c>
      <c r="AD265" s="17" t="str">
        <f t="shared" si="17"/>
        <v>SUB-HORIZONTAL</v>
      </c>
      <c r="AE265" s="1">
        <f t="shared" si="18"/>
        <v>-0.02724506438</v>
      </c>
      <c r="AF265" s="17" t="str">
        <f t="shared" si="19"/>
        <v>SUB-HORIZONTAL</v>
      </c>
      <c r="AG265" s="1">
        <f t="shared" si="20"/>
        <v>0.0809816223</v>
      </c>
      <c r="AH265" s="16" t="str">
        <f t="shared" si="21"/>
        <v>MERGULHO</v>
      </c>
      <c r="AJ265" s="1">
        <f t="shared" si="22"/>
        <v>0.09363094578</v>
      </c>
      <c r="AK265" s="16" t="str">
        <f t="shared" si="27"/>
        <v>MERGULHO</v>
      </c>
      <c r="AM265" s="1">
        <f t="shared" si="23"/>
        <v>-0.01263735161</v>
      </c>
      <c r="AN265" s="17" t="str">
        <f t="shared" si="24"/>
        <v>SUB-HORIZONTAL</v>
      </c>
      <c r="AP265" s="1">
        <f t="shared" si="25"/>
        <v>-0.001298821859</v>
      </c>
      <c r="AQ265" s="17" t="str">
        <f t="shared" si="26"/>
        <v>SUB-HORIZONTAL</v>
      </c>
    </row>
    <row r="266" ht="15.75" customHeight="1">
      <c r="A266" s="1">
        <v>5594.8707</v>
      </c>
      <c r="B266" s="1">
        <v>93.8347</v>
      </c>
      <c r="C266" s="1">
        <v>91.2812</v>
      </c>
      <c r="D266" s="1">
        <v>101.2048</v>
      </c>
      <c r="E266" s="1">
        <v>93.4639</v>
      </c>
      <c r="F266" s="1">
        <v>92.109</v>
      </c>
      <c r="G266" s="1">
        <v>93.6598</v>
      </c>
      <c r="H266" s="1">
        <v>93.8762</v>
      </c>
      <c r="J266" s="1">
        <f t="shared" si="1"/>
        <v>-0.002307825101</v>
      </c>
      <c r="K266" s="17" t="str">
        <f t="shared" si="2"/>
        <v>SUB-HORIZONTAL</v>
      </c>
      <c r="L266" s="1" t="str">
        <f t="shared" si="3"/>
        <v>2</v>
      </c>
      <c r="M266" s="1">
        <f t="shared" si="4"/>
        <v>0.01669660395</v>
      </c>
      <c r="N266" s="16" t="str">
        <f t="shared" si="5"/>
        <v>MERGULHO</v>
      </c>
      <c r="P266" s="1">
        <f t="shared" si="6"/>
        <v>-0.01856233176</v>
      </c>
      <c r="Q266" s="17" t="str">
        <f t="shared" si="7"/>
        <v>SUB-HORIZONTAL</v>
      </c>
      <c r="S266" s="1">
        <f t="shared" si="8"/>
        <v>-0.01900452059</v>
      </c>
      <c r="T266" s="17" t="str">
        <f t="shared" si="9"/>
        <v>SUB-HORIZONTAL</v>
      </c>
      <c r="V266" s="1">
        <f t="shared" si="10"/>
        <v>-0.001865655538</v>
      </c>
      <c r="W266" s="17" t="str">
        <f t="shared" si="11"/>
        <v>SUB-HORIZONTAL</v>
      </c>
      <c r="Y266" s="1">
        <f t="shared" si="12"/>
        <v>-0.01460273687</v>
      </c>
      <c r="Z266" s="17" t="str">
        <f t="shared" si="13"/>
        <v>SUB-HORIZONTAL</v>
      </c>
      <c r="AA266" s="1">
        <f t="shared" si="14"/>
        <v>0.02363096345</v>
      </c>
      <c r="AB266" s="16" t="str">
        <f t="shared" si="15"/>
        <v>MERGULHO</v>
      </c>
      <c r="AC266" s="1">
        <f t="shared" si="16"/>
        <v>-0.07959191464</v>
      </c>
      <c r="AD266" s="17" t="str">
        <f t="shared" si="17"/>
        <v>SUB-HORIZONTAL</v>
      </c>
      <c r="AE266" s="1">
        <f t="shared" si="18"/>
        <v>-0.00395946074</v>
      </c>
      <c r="AF266" s="17" t="str">
        <f t="shared" si="19"/>
        <v>SUB-HORIZONTAL</v>
      </c>
      <c r="AG266" s="1">
        <f t="shared" si="20"/>
        <v>0.07562947578</v>
      </c>
      <c r="AH266" s="16" t="str">
        <f t="shared" si="21"/>
        <v>MERGULHO</v>
      </c>
      <c r="AJ266" s="1">
        <f t="shared" si="22"/>
        <v>0.1032471386</v>
      </c>
      <c r="AK266" s="15" t="str">
        <f t="shared" si="27"/>
        <v>SUB-VERTICAL</v>
      </c>
      <c r="AM266" s="1">
        <f t="shared" si="23"/>
        <v>-0.02759074687</v>
      </c>
      <c r="AN266" s="17" t="str">
        <f t="shared" si="24"/>
        <v>SUB-HORIZONTAL</v>
      </c>
      <c r="AP266" s="1">
        <f t="shared" si="25"/>
        <v>-0.0004421693254</v>
      </c>
      <c r="AQ266" s="17" t="str">
        <f t="shared" si="26"/>
        <v>SUB-HORIZONTAL</v>
      </c>
    </row>
    <row r="267" ht="15.75" customHeight="1">
      <c r="A267" s="1">
        <v>5594.9469</v>
      </c>
      <c r="B267" s="1">
        <v>92.6251</v>
      </c>
      <c r="C267" s="1">
        <v>91.3179</v>
      </c>
      <c r="D267" s="1">
        <v>101.7278</v>
      </c>
      <c r="E267" s="1">
        <v>96.5772</v>
      </c>
      <c r="F267" s="1">
        <v>95.0413</v>
      </c>
      <c r="G267" s="1">
        <v>96.9604</v>
      </c>
      <c r="H267" s="1">
        <v>93.3978</v>
      </c>
      <c r="J267" s="1">
        <f t="shared" si="1"/>
        <v>0.03743704324</v>
      </c>
      <c r="K267" s="16" t="str">
        <f t="shared" si="2"/>
        <v>MERGULHO</v>
      </c>
      <c r="L267" s="1" t="str">
        <f t="shared" si="3"/>
        <v>3</v>
      </c>
      <c r="M267" s="1">
        <f t="shared" si="4"/>
        <v>0.01999144664</v>
      </c>
      <c r="N267" s="16" t="str">
        <f t="shared" si="5"/>
        <v>MERGULHO</v>
      </c>
      <c r="P267" s="1">
        <f t="shared" si="6"/>
        <v>0.02575208226</v>
      </c>
      <c r="Q267" s="16" t="str">
        <f t="shared" si="7"/>
        <v>MERGULHO</v>
      </c>
      <c r="S267" s="1">
        <f t="shared" si="8"/>
        <v>0.01744396478</v>
      </c>
      <c r="T267" s="16" t="str">
        <f t="shared" si="9"/>
        <v>MERGULHO</v>
      </c>
      <c r="V267" s="1">
        <f t="shared" si="10"/>
        <v>0.04574647253</v>
      </c>
      <c r="W267" s="16" t="str">
        <f t="shared" si="11"/>
        <v>MERGULHO</v>
      </c>
      <c r="Y267" s="1">
        <f t="shared" si="12"/>
        <v>-0.01603132621</v>
      </c>
      <c r="Z267" s="17" t="str">
        <f t="shared" si="13"/>
        <v>SUB-HORIZONTAL</v>
      </c>
      <c r="AA267" s="1">
        <f t="shared" si="14"/>
        <v>0.05600317917</v>
      </c>
      <c r="AB267" s="16" t="str">
        <f t="shared" si="15"/>
        <v>MERGULHO</v>
      </c>
      <c r="AC267" s="1">
        <f t="shared" si="16"/>
        <v>-0.05196377484</v>
      </c>
      <c r="AD267" s="17" t="str">
        <f t="shared" si="17"/>
        <v>SUB-HORIZONTAL</v>
      </c>
      <c r="AE267" s="1">
        <f t="shared" si="18"/>
        <v>0.04178556464</v>
      </c>
      <c r="AF267" s="16" t="str">
        <f t="shared" si="19"/>
        <v>MERGULHO</v>
      </c>
      <c r="AG267" s="1">
        <f t="shared" si="20"/>
        <v>0.09377478102</v>
      </c>
      <c r="AH267" s="16" t="str">
        <f t="shared" si="21"/>
        <v>MERGULHO</v>
      </c>
      <c r="AJ267" s="1">
        <f t="shared" si="22"/>
        <v>0.1080062217</v>
      </c>
      <c r="AK267" s="15" t="str">
        <f t="shared" si="27"/>
        <v>SUB-VERTICAL</v>
      </c>
      <c r="AM267" s="1">
        <f t="shared" si="23"/>
        <v>-0.01421345754</v>
      </c>
      <c r="AN267" s="17" t="str">
        <f t="shared" si="24"/>
        <v>SUB-HORIZONTAL</v>
      </c>
      <c r="AP267" s="1">
        <f t="shared" si="25"/>
        <v>-0.008307651006</v>
      </c>
      <c r="AQ267" s="17" t="str">
        <f t="shared" si="26"/>
        <v>SUB-HORIZONTAL</v>
      </c>
    </row>
    <row r="268" ht="15.75" customHeight="1">
      <c r="A268" s="1">
        <v>5595.0231</v>
      </c>
      <c r="B268" s="1">
        <v>91.7729</v>
      </c>
      <c r="C268" s="1">
        <v>96.0177</v>
      </c>
      <c r="D268" s="1">
        <v>106.5413</v>
      </c>
      <c r="E268" s="1">
        <v>101.4562</v>
      </c>
      <c r="F268" s="1">
        <v>99.8148</v>
      </c>
      <c r="G268" s="1">
        <v>101.327</v>
      </c>
      <c r="H268" s="1">
        <v>94.5767</v>
      </c>
      <c r="J268" s="1">
        <f t="shared" si="1"/>
        <v>0.06895541933</v>
      </c>
      <c r="K268" s="16" t="str">
        <f t="shared" si="2"/>
        <v>MERGULHO</v>
      </c>
      <c r="L268" s="1" t="str">
        <f t="shared" si="3"/>
        <v>3</v>
      </c>
      <c r="M268" s="1">
        <f t="shared" si="4"/>
        <v>0.01503658352</v>
      </c>
      <c r="N268" s="16" t="str">
        <f t="shared" si="5"/>
        <v>MERGULHO</v>
      </c>
      <c r="P268" s="1">
        <f t="shared" si="6"/>
        <v>0.08402411951</v>
      </c>
      <c r="Q268" s="16" t="str">
        <f t="shared" si="7"/>
        <v>MERGULHO</v>
      </c>
      <c r="S268" s="1">
        <f t="shared" si="8"/>
        <v>0.05391185019</v>
      </c>
      <c r="T268" s="16" t="str">
        <f t="shared" si="9"/>
        <v>MERGULHO</v>
      </c>
      <c r="V268" s="1">
        <f t="shared" si="10"/>
        <v>0.09907634175</v>
      </c>
      <c r="W268" s="16" t="str">
        <f t="shared" si="11"/>
        <v>MERGULHO</v>
      </c>
      <c r="Y268" s="1">
        <f t="shared" si="12"/>
        <v>-0.01631089014</v>
      </c>
      <c r="Z268" s="17" t="str">
        <f t="shared" si="13"/>
        <v>SUB-HORIZONTAL</v>
      </c>
      <c r="AA268" s="1">
        <f t="shared" si="14"/>
        <v>0.05510159718</v>
      </c>
      <c r="AB268" s="16" t="str">
        <f t="shared" si="15"/>
        <v>MERGULHO</v>
      </c>
      <c r="AC268" s="1">
        <f t="shared" si="16"/>
        <v>-0.04891039904</v>
      </c>
      <c r="AD268" s="17" t="str">
        <f t="shared" si="17"/>
        <v>SUB-HORIZONTAL</v>
      </c>
      <c r="AE268" s="1">
        <f t="shared" si="18"/>
        <v>0.100352192</v>
      </c>
      <c r="AF268" s="15" t="str">
        <f t="shared" si="19"/>
        <v>SUB-VERTICAL</v>
      </c>
      <c r="AG268" s="1">
        <f t="shared" si="20"/>
        <v>0.1493541254</v>
      </c>
      <c r="AH268" s="15" t="str">
        <f t="shared" si="21"/>
        <v>SUB-VERTICAL</v>
      </c>
      <c r="AJ268" s="1">
        <f t="shared" si="22"/>
        <v>0.1040470298</v>
      </c>
      <c r="AK268" s="15" t="str">
        <f t="shared" si="27"/>
        <v>SUB-VERTICAL</v>
      </c>
      <c r="AM268" s="1">
        <f t="shared" si="23"/>
        <v>0.04521935418</v>
      </c>
      <c r="AN268" s="16" t="str">
        <f t="shared" si="24"/>
        <v>MERGULHO</v>
      </c>
      <c r="AP268" s="1">
        <f t="shared" si="25"/>
        <v>-0.03009523407</v>
      </c>
      <c r="AQ268" s="17" t="str">
        <f t="shared" si="26"/>
        <v>SUB-HORIZONTAL</v>
      </c>
    </row>
    <row r="269" ht="15.75" customHeight="1">
      <c r="A269" s="1">
        <v>5595.0993</v>
      </c>
      <c r="B269" s="1">
        <v>90.8455</v>
      </c>
      <c r="C269" s="1">
        <v>100.7108</v>
      </c>
      <c r="D269" s="1">
        <v>111.1847</v>
      </c>
      <c r="E269" s="1">
        <v>106.1262</v>
      </c>
      <c r="F269" s="1">
        <v>104.3442</v>
      </c>
      <c r="G269" s="1">
        <v>105.4863</v>
      </c>
      <c r="H269" s="1">
        <v>93.5143</v>
      </c>
      <c r="J269" s="1">
        <f t="shared" si="1"/>
        <v>0.1205395775</v>
      </c>
      <c r="K269" s="15" t="str">
        <f t="shared" si="2"/>
        <v>SUB-VERTICAL</v>
      </c>
      <c r="L269" s="1" t="str">
        <f t="shared" si="3"/>
        <v>1</v>
      </c>
      <c r="M269" s="1">
        <f t="shared" si="4"/>
        <v>0.01088609061</v>
      </c>
      <c r="N269" s="16" t="str">
        <f t="shared" si="5"/>
        <v>MERGULHO</v>
      </c>
      <c r="P269" s="1">
        <f t="shared" si="6"/>
        <v>0.138645596</v>
      </c>
      <c r="Q269" s="15" t="str">
        <f t="shared" si="7"/>
        <v>SUB-VERTICAL</v>
      </c>
      <c r="S269" s="1">
        <f t="shared" si="8"/>
        <v>0.1096355188</v>
      </c>
      <c r="T269" s="15" t="str">
        <f t="shared" si="9"/>
        <v>SUB-VERTICAL</v>
      </c>
      <c r="V269" s="1">
        <f t="shared" si="10"/>
        <v>0.1495598664</v>
      </c>
      <c r="W269" s="15" t="str">
        <f t="shared" si="11"/>
        <v>SUB-VERTICAL</v>
      </c>
      <c r="Y269" s="1">
        <f t="shared" si="12"/>
        <v>-0.01693410452</v>
      </c>
      <c r="Z269" s="17" t="str">
        <f t="shared" si="13"/>
        <v>SUB-HORIZONTAL</v>
      </c>
      <c r="AA269" s="1">
        <f t="shared" si="14"/>
        <v>0.05238189561</v>
      </c>
      <c r="AB269" s="16" t="str">
        <f t="shared" si="15"/>
        <v>MERGULHO</v>
      </c>
      <c r="AC269" s="1">
        <f t="shared" si="16"/>
        <v>-0.04656803718</v>
      </c>
      <c r="AD269" s="17" t="str">
        <f t="shared" si="17"/>
        <v>SUB-HORIZONTAL</v>
      </c>
      <c r="AE269" s="1">
        <f t="shared" si="18"/>
        <v>0.1556253111</v>
      </c>
      <c r="AF269" s="15" t="str">
        <f t="shared" si="19"/>
        <v>SUB-VERTICAL</v>
      </c>
      <c r="AG269" s="1">
        <f t="shared" si="20"/>
        <v>0.2023762959</v>
      </c>
      <c r="AH269" s="15" t="str">
        <f t="shared" si="21"/>
        <v>SUB-VERTICAL</v>
      </c>
      <c r="AJ269" s="1">
        <f t="shared" si="22"/>
        <v>0.09898009947</v>
      </c>
      <c r="AK269" s="16" t="str">
        <f t="shared" si="27"/>
        <v>MERGULHO</v>
      </c>
      <c r="AM269" s="1">
        <f t="shared" si="23"/>
        <v>0.1031384413</v>
      </c>
      <c r="AN269" s="15" t="str">
        <f t="shared" si="24"/>
        <v>SUB-VERTICAL</v>
      </c>
      <c r="AP269" s="1">
        <f t="shared" si="25"/>
        <v>-0.02895511576</v>
      </c>
      <c r="AQ269" s="17" t="str">
        <f t="shared" si="26"/>
        <v>SUB-HORIZONTAL</v>
      </c>
    </row>
    <row r="270" ht="15.75" customHeight="1">
      <c r="A270" s="1">
        <v>5595.1755</v>
      </c>
      <c r="B270" s="1">
        <v>88.5607</v>
      </c>
      <c r="C270" s="1">
        <v>97.4267</v>
      </c>
      <c r="D270" s="1">
        <v>110.4608</v>
      </c>
      <c r="E270" s="1">
        <v>108.1337</v>
      </c>
      <c r="F270" s="1">
        <v>106.1338</v>
      </c>
      <c r="G270" s="1">
        <v>106.9484</v>
      </c>
      <c r="H270" s="1">
        <v>90.9864</v>
      </c>
      <c r="J270" s="1">
        <f t="shared" si="1"/>
        <v>0.1618124448</v>
      </c>
      <c r="K270" s="15" t="str">
        <f t="shared" si="2"/>
        <v>SUB-VERTICAL</v>
      </c>
      <c r="L270" s="1" t="str">
        <f t="shared" si="3"/>
        <v>1</v>
      </c>
      <c r="M270" s="1">
        <f t="shared" si="4"/>
        <v>0.007645931502</v>
      </c>
      <c r="N270" s="16" t="str">
        <f t="shared" si="5"/>
        <v>MERGULHO</v>
      </c>
      <c r="P270" s="1">
        <f t="shared" si="6"/>
        <v>0.1812595941</v>
      </c>
      <c r="Q270" s="15" t="str">
        <f t="shared" si="7"/>
        <v>SUB-VERTICAL</v>
      </c>
      <c r="S270" s="1">
        <f t="shared" si="8"/>
        <v>0.1541427121</v>
      </c>
      <c r="T270" s="15" t="str">
        <f t="shared" si="9"/>
        <v>SUB-VERTICAL</v>
      </c>
      <c r="V270" s="1">
        <f t="shared" si="10"/>
        <v>0.1889381869</v>
      </c>
      <c r="W270" s="15" t="str">
        <f t="shared" si="11"/>
        <v>SUB-VERTICAL</v>
      </c>
      <c r="Y270" s="1">
        <f t="shared" si="12"/>
        <v>-0.01866813323</v>
      </c>
      <c r="Z270" s="17" t="str">
        <f t="shared" si="13"/>
        <v>SUB-HORIZONTAL</v>
      </c>
      <c r="AA270" s="1">
        <f t="shared" si="14"/>
        <v>0.1043153632</v>
      </c>
      <c r="AB270" s="15" t="str">
        <f t="shared" si="15"/>
        <v>SUB-VERTICAL</v>
      </c>
      <c r="AC270" s="1">
        <f t="shared" si="16"/>
        <v>-0.02129268466</v>
      </c>
      <c r="AD270" s="17" t="str">
        <f t="shared" si="17"/>
        <v>SUB-HORIZONTAL</v>
      </c>
      <c r="AE270" s="1">
        <f t="shared" si="18"/>
        <v>0.2000121343</v>
      </c>
      <c r="AF270" s="15" t="str">
        <f t="shared" si="19"/>
        <v>SUB-VERTICAL</v>
      </c>
      <c r="AG270" s="1">
        <f t="shared" si="20"/>
        <v>0.2214223652</v>
      </c>
      <c r="AH270" s="15" t="str">
        <f t="shared" si="21"/>
        <v>SUB-VERTICAL</v>
      </c>
      <c r="AJ270" s="1">
        <f t="shared" si="22"/>
        <v>0.1256429024</v>
      </c>
      <c r="AK270" s="15" t="str">
        <f t="shared" si="27"/>
        <v>SUB-VERTICAL</v>
      </c>
      <c r="AM270" s="1">
        <f t="shared" si="23"/>
        <v>0.09544830278</v>
      </c>
      <c r="AN270" s="16" t="str">
        <f t="shared" si="24"/>
        <v>MERGULHO</v>
      </c>
      <c r="AP270" s="1">
        <f t="shared" si="25"/>
        <v>-0.02702267431</v>
      </c>
      <c r="AQ270" s="17" t="str">
        <f t="shared" si="26"/>
        <v>SUB-HORIZONTAL</v>
      </c>
    </row>
    <row r="271" ht="15.75" customHeight="1">
      <c r="A271" s="1">
        <v>5595.2517</v>
      </c>
      <c r="B271" s="1">
        <v>87.3825</v>
      </c>
      <c r="C271" s="1">
        <v>88.7129</v>
      </c>
      <c r="D271" s="1">
        <v>103.9882</v>
      </c>
      <c r="E271" s="1">
        <v>106.5393</v>
      </c>
      <c r="F271" s="1">
        <v>104.3727</v>
      </c>
      <c r="G271" s="1">
        <v>105.6037</v>
      </c>
      <c r="H271" s="1">
        <v>90.1359</v>
      </c>
      <c r="J271" s="1">
        <f t="shared" si="1"/>
        <v>0.1585404479</v>
      </c>
      <c r="K271" s="15" t="str">
        <f t="shared" si="2"/>
        <v>SUB-VERTICAL</v>
      </c>
      <c r="L271" s="1" t="str">
        <f t="shared" si="3"/>
        <v>1</v>
      </c>
      <c r="M271" s="1">
        <f t="shared" si="4"/>
        <v>0.0117253287</v>
      </c>
      <c r="N271" s="16" t="str">
        <f t="shared" si="5"/>
        <v>MERGULHO</v>
      </c>
      <c r="P271" s="1">
        <f t="shared" si="6"/>
        <v>0.1779069029</v>
      </c>
      <c r="Q271" s="15" t="str">
        <f t="shared" si="7"/>
        <v>SUB-VERTICAL</v>
      </c>
      <c r="S271" s="1">
        <f t="shared" si="8"/>
        <v>0.1467810619</v>
      </c>
      <c r="T271" s="15" t="str">
        <f t="shared" si="9"/>
        <v>SUB-VERTICAL</v>
      </c>
      <c r="V271" s="1">
        <f t="shared" si="10"/>
        <v>0.1896815871</v>
      </c>
      <c r="W271" s="15" t="str">
        <f t="shared" si="11"/>
        <v>SUB-VERTICAL</v>
      </c>
      <c r="Y271" s="1">
        <f t="shared" si="12"/>
        <v>-0.02054614554</v>
      </c>
      <c r="Z271" s="17" t="str">
        <f t="shared" si="13"/>
        <v>SUB-HORIZONTAL</v>
      </c>
      <c r="AA271" s="1">
        <f t="shared" si="14"/>
        <v>0.1833645342</v>
      </c>
      <c r="AB271" s="15" t="str">
        <f t="shared" si="15"/>
        <v>SUB-VERTICAL</v>
      </c>
      <c r="AC271" s="1">
        <f t="shared" si="16"/>
        <v>0.0242370932</v>
      </c>
      <c r="AD271" s="16" t="str">
        <f t="shared" si="17"/>
        <v>MERGULHO</v>
      </c>
      <c r="AE271" s="1">
        <f t="shared" si="18"/>
        <v>0.1985435637</v>
      </c>
      <c r="AF271" s="15" t="str">
        <f t="shared" si="19"/>
        <v>SUB-VERTICAL</v>
      </c>
      <c r="AG271" s="1">
        <f t="shared" si="20"/>
        <v>0.1742019148</v>
      </c>
      <c r="AH271" s="15" t="str">
        <f t="shared" si="21"/>
        <v>SUB-VERTICAL</v>
      </c>
      <c r="AJ271" s="1">
        <f t="shared" si="22"/>
        <v>0.1590392539</v>
      </c>
      <c r="AK271" s="15" t="str">
        <f t="shared" si="27"/>
        <v>SUB-VERTICAL</v>
      </c>
      <c r="AM271" s="1">
        <f t="shared" si="23"/>
        <v>0.01511042276</v>
      </c>
      <c r="AN271" s="16" t="str">
        <f t="shared" si="24"/>
        <v>MERGULHO</v>
      </c>
      <c r="AP271" s="1">
        <f t="shared" si="25"/>
        <v>-0.03102474178</v>
      </c>
      <c r="AQ271" s="17" t="str">
        <f t="shared" si="26"/>
        <v>SUB-HORIZONTAL</v>
      </c>
    </row>
    <row r="272" ht="15.75" customHeight="1">
      <c r="A272" s="1">
        <v>5595.3279</v>
      </c>
      <c r="B272" s="1">
        <v>87.7604</v>
      </c>
      <c r="C272" s="1">
        <v>80.6073</v>
      </c>
      <c r="D272" s="1">
        <v>97.2414</v>
      </c>
      <c r="E272" s="1">
        <v>105.0676</v>
      </c>
      <c r="F272" s="1">
        <v>102.7596</v>
      </c>
      <c r="G272" s="1">
        <v>105.5642</v>
      </c>
      <c r="H272" s="1">
        <v>91.8272</v>
      </c>
      <c r="J272" s="1">
        <f t="shared" si="1"/>
        <v>0.1395236718</v>
      </c>
      <c r="K272" s="15" t="str">
        <f t="shared" si="2"/>
        <v>SUB-VERTICAL</v>
      </c>
      <c r="L272" s="1" t="str">
        <f t="shared" si="3"/>
        <v>1</v>
      </c>
      <c r="M272" s="1">
        <f t="shared" si="4"/>
        <v>0.02692783247</v>
      </c>
      <c r="N272" s="16" t="str">
        <f t="shared" si="5"/>
        <v>MERGULHO</v>
      </c>
      <c r="P272" s="1">
        <f t="shared" si="6"/>
        <v>0.1579456235</v>
      </c>
      <c r="Q272" s="15" t="str">
        <f t="shared" si="7"/>
        <v>SUB-VERTICAL</v>
      </c>
      <c r="S272" s="1">
        <f t="shared" si="8"/>
        <v>0.1125430394</v>
      </c>
      <c r="T272" s="15" t="str">
        <f t="shared" si="9"/>
        <v>SUB-VERTICAL</v>
      </c>
      <c r="V272" s="1">
        <f t="shared" si="10"/>
        <v>0.1849716112</v>
      </c>
      <c r="W272" s="15" t="str">
        <f t="shared" si="11"/>
        <v>SUB-VERTICAL</v>
      </c>
      <c r="Y272" s="1">
        <f t="shared" si="12"/>
        <v>-0.02221212946</v>
      </c>
      <c r="Z272" s="17" t="str">
        <f t="shared" si="13"/>
        <v>SUB-HORIZONTAL</v>
      </c>
      <c r="AA272" s="1">
        <f t="shared" si="14"/>
        <v>0.2657909479</v>
      </c>
      <c r="AB272" s="15" t="str">
        <f t="shared" si="15"/>
        <v>SUB-VERTICAL</v>
      </c>
      <c r="AC272" s="1">
        <f t="shared" si="16"/>
        <v>0.07742673301</v>
      </c>
      <c r="AD272" s="16" t="str">
        <f t="shared" si="17"/>
        <v>MERGULHO</v>
      </c>
      <c r="AE272" s="1">
        <f t="shared" si="18"/>
        <v>0.1802366511</v>
      </c>
      <c r="AF272" s="15" t="str">
        <f t="shared" si="19"/>
        <v>SUB-VERTICAL</v>
      </c>
      <c r="AG272" s="1">
        <f t="shared" si="20"/>
        <v>0.1026311625</v>
      </c>
      <c r="AH272" s="15" t="str">
        <f t="shared" si="21"/>
        <v>SUB-VERTICAL</v>
      </c>
      <c r="AJ272" s="1">
        <f t="shared" si="22"/>
        <v>0.1878825818</v>
      </c>
      <c r="AK272" s="15" t="str">
        <f t="shared" si="27"/>
        <v>SUB-VERTICAL</v>
      </c>
      <c r="AM272" s="1">
        <f t="shared" si="23"/>
        <v>-0.08504676768</v>
      </c>
      <c r="AN272" s="17" t="str">
        <f t="shared" si="24"/>
        <v>SUB-HORIZONTAL</v>
      </c>
      <c r="AP272" s="1">
        <f t="shared" si="25"/>
        <v>-0.04530204915</v>
      </c>
      <c r="AQ272" s="17" t="str">
        <f t="shared" si="26"/>
        <v>SUB-HORIZONTAL</v>
      </c>
    </row>
    <row r="273" ht="15.75" customHeight="1">
      <c r="A273" s="1">
        <v>5595.4041</v>
      </c>
      <c r="B273" s="1">
        <v>89.9983</v>
      </c>
      <c r="C273" s="1">
        <v>77.0859</v>
      </c>
      <c r="D273" s="1">
        <v>96.0966</v>
      </c>
      <c r="E273" s="1">
        <v>107.7206</v>
      </c>
      <c r="F273" s="1">
        <v>105.2312</v>
      </c>
      <c r="G273" s="1">
        <v>106.1015</v>
      </c>
      <c r="H273" s="1">
        <v>94.7588</v>
      </c>
      <c r="J273" s="1">
        <f t="shared" si="1"/>
        <v>0.113121696</v>
      </c>
      <c r="K273" s="15" t="str">
        <f t="shared" si="2"/>
        <v>SUB-VERTICAL</v>
      </c>
      <c r="L273" s="1" t="str">
        <f t="shared" si="3"/>
        <v>1</v>
      </c>
      <c r="M273" s="1">
        <f t="shared" si="4"/>
        <v>0.008236372127</v>
      </c>
      <c r="N273" s="16" t="str">
        <f t="shared" si="5"/>
        <v>MERGULHO</v>
      </c>
      <c r="P273" s="1">
        <f t="shared" si="6"/>
        <v>0.156528411</v>
      </c>
      <c r="Q273" s="15" t="str">
        <f t="shared" si="7"/>
        <v>SUB-VERTICAL</v>
      </c>
      <c r="S273" s="1">
        <f t="shared" si="8"/>
        <v>0.104873119</v>
      </c>
      <c r="T273" s="15" t="str">
        <f t="shared" si="9"/>
        <v>SUB-VERTICAL</v>
      </c>
      <c r="V273" s="1">
        <f t="shared" si="10"/>
        <v>0.164791297</v>
      </c>
      <c r="W273" s="15" t="str">
        <f t="shared" si="11"/>
        <v>SUB-VERTICAL</v>
      </c>
      <c r="Y273" s="1">
        <f t="shared" si="12"/>
        <v>-0.02338153622</v>
      </c>
      <c r="Z273" s="17" t="str">
        <f t="shared" si="13"/>
        <v>SUB-HORIZONTAL</v>
      </c>
      <c r="AA273" s="1">
        <f t="shared" si="14"/>
        <v>0.3361837956</v>
      </c>
      <c r="AB273" s="15" t="str">
        <f t="shared" si="15"/>
        <v>SUB-VERTICAL</v>
      </c>
      <c r="AC273" s="1">
        <f t="shared" si="16"/>
        <v>0.1142489476</v>
      </c>
      <c r="AD273" s="15" t="str">
        <f t="shared" si="17"/>
        <v>SUB-VERTICAL</v>
      </c>
      <c r="AE273" s="1">
        <f t="shared" si="18"/>
        <v>0.1799921435</v>
      </c>
      <c r="AF273" s="15" t="str">
        <f t="shared" si="19"/>
        <v>SUB-VERTICAL</v>
      </c>
      <c r="AG273" s="1">
        <f t="shared" si="20"/>
        <v>0.06557489761</v>
      </c>
      <c r="AH273" s="16" t="str">
        <f t="shared" si="21"/>
        <v>MERGULHO</v>
      </c>
      <c r="AJ273" s="1">
        <f t="shared" si="22"/>
        <v>0.220880117</v>
      </c>
      <c r="AK273" s="15" t="str">
        <f t="shared" si="27"/>
        <v>SUB-VERTICAL</v>
      </c>
      <c r="AM273" s="1">
        <f t="shared" si="23"/>
        <v>-0.1550252158</v>
      </c>
      <c r="AN273" s="17" t="str">
        <f t="shared" si="24"/>
        <v>SUB-HORIZONTAL</v>
      </c>
      <c r="AP273" s="1">
        <f t="shared" si="25"/>
        <v>-0.05154964043</v>
      </c>
      <c r="AQ273" s="17" t="str">
        <f t="shared" si="26"/>
        <v>SUB-HORIZONTAL</v>
      </c>
    </row>
    <row r="274" ht="15.75" customHeight="1">
      <c r="A274" s="1">
        <v>5595.4803</v>
      </c>
      <c r="B274" s="1">
        <v>104.7811</v>
      </c>
      <c r="C274" s="1">
        <v>80.593</v>
      </c>
      <c r="D274" s="1">
        <v>100.5604</v>
      </c>
      <c r="E274" s="1">
        <v>114.6833</v>
      </c>
      <c r="F274" s="1">
        <v>112.0283</v>
      </c>
      <c r="G274" s="1">
        <v>110.1186</v>
      </c>
      <c r="H274" s="1">
        <v>104.3308</v>
      </c>
      <c r="J274" s="1">
        <f t="shared" si="1"/>
        <v>0.05399790445</v>
      </c>
      <c r="K274" s="16" t="str">
        <f t="shared" si="2"/>
        <v>MERGULHO</v>
      </c>
      <c r="L274" s="1" t="str">
        <f t="shared" si="3"/>
        <v>3</v>
      </c>
      <c r="M274" s="1">
        <f t="shared" si="4"/>
        <v>-0.01719376294</v>
      </c>
      <c r="N274" s="17" t="str">
        <f t="shared" si="5"/>
        <v>SUB-HORIZONTAL</v>
      </c>
      <c r="P274" s="1">
        <f t="shared" si="6"/>
        <v>0.06689057005</v>
      </c>
      <c r="Q274" s="16" t="str">
        <f t="shared" si="7"/>
        <v>MERGULHO</v>
      </c>
      <c r="S274" s="1">
        <f t="shared" si="8"/>
        <v>0.07119992824</v>
      </c>
      <c r="T274" s="16" t="str">
        <f t="shared" si="9"/>
        <v>MERGULHO</v>
      </c>
      <c r="V274" s="1">
        <f t="shared" si="10"/>
        <v>0.04968966521</v>
      </c>
      <c r="W274" s="16" t="str">
        <f t="shared" si="11"/>
        <v>MERGULHO</v>
      </c>
      <c r="Y274" s="1">
        <f t="shared" si="12"/>
        <v>-0.02342343382</v>
      </c>
      <c r="Z274" s="17" t="str">
        <f t="shared" si="13"/>
        <v>SUB-HORIZONTAL</v>
      </c>
      <c r="AA274" s="1">
        <f t="shared" si="14"/>
        <v>0.3545945622</v>
      </c>
      <c r="AB274" s="15" t="str">
        <f t="shared" si="15"/>
        <v>SUB-VERTICAL</v>
      </c>
      <c r="AC274" s="1">
        <f t="shared" si="16"/>
        <v>0.1315104601</v>
      </c>
      <c r="AD274" s="15" t="str">
        <f t="shared" si="17"/>
        <v>SUB-VERTICAL</v>
      </c>
      <c r="AE274" s="1">
        <f t="shared" si="18"/>
        <v>0.09033168813</v>
      </c>
      <c r="AF274" s="15" t="str">
        <f t="shared" si="19"/>
        <v>MERGULHO</v>
      </c>
      <c r="AG274" s="1">
        <f t="shared" si="20"/>
        <v>-0.04111776609</v>
      </c>
      <c r="AH274" s="17" t="str">
        <f t="shared" si="21"/>
        <v>SUB-HORIZONTAL</v>
      </c>
      <c r="AJ274" s="1">
        <f t="shared" si="22"/>
        <v>0.2217988862</v>
      </c>
      <c r="AK274" s="15" t="str">
        <f t="shared" si="27"/>
        <v>SUB-VERTICAL</v>
      </c>
      <c r="AM274" s="1">
        <f t="shared" si="23"/>
        <v>-0.2632155955</v>
      </c>
      <c r="AN274" s="17" t="str">
        <f t="shared" si="24"/>
        <v>SUB-HORIZONTAL</v>
      </c>
      <c r="AP274" s="1">
        <f t="shared" si="25"/>
        <v>0.004306795013</v>
      </c>
      <c r="AQ274" s="16" t="str">
        <f t="shared" si="26"/>
        <v>MERGULHO</v>
      </c>
    </row>
    <row r="275" ht="15.75" customHeight="1">
      <c r="A275" s="1">
        <v>5595.5565</v>
      </c>
      <c r="B275" s="1">
        <v>137.3006</v>
      </c>
      <c r="C275" s="1">
        <v>91.082</v>
      </c>
      <c r="D275" s="1">
        <v>103.8819</v>
      </c>
      <c r="E275" s="1">
        <v>113.2975</v>
      </c>
      <c r="F275" s="1">
        <v>111.1407</v>
      </c>
      <c r="G275" s="1">
        <v>107.4006</v>
      </c>
      <c r="H275" s="1">
        <v>99.2392</v>
      </c>
      <c r="J275" s="1">
        <f t="shared" si="1"/>
        <v>0.07905324152</v>
      </c>
      <c r="K275" s="16" t="str">
        <f t="shared" si="2"/>
        <v>MERGULHO</v>
      </c>
      <c r="L275" s="1" t="str">
        <f t="shared" si="3"/>
        <v>3</v>
      </c>
      <c r="M275" s="1">
        <f t="shared" si="4"/>
        <v>-0.03423286887</v>
      </c>
      <c r="N275" s="17" t="str">
        <f t="shared" si="5"/>
        <v>SUB-HORIZONTAL</v>
      </c>
      <c r="P275" s="1">
        <f t="shared" si="6"/>
        <v>-0.2117694448</v>
      </c>
      <c r="Q275" s="17" t="str">
        <f t="shared" si="7"/>
        <v>SUB-HORIZONTAL</v>
      </c>
      <c r="S275" s="1">
        <f t="shared" si="8"/>
        <v>0.1133244212</v>
      </c>
      <c r="T275" s="15" t="str">
        <f t="shared" si="9"/>
        <v>SUB-VERTICAL</v>
      </c>
      <c r="V275" s="1">
        <f t="shared" si="10"/>
        <v>-0.2462247</v>
      </c>
      <c r="W275" s="17" t="str">
        <f t="shared" si="11"/>
        <v>SUB-HORIZONTAL</v>
      </c>
      <c r="Y275" s="1">
        <f t="shared" si="12"/>
        <v>-0.01922043213</v>
      </c>
      <c r="Z275" s="17" t="str">
        <f t="shared" si="13"/>
        <v>SUB-HORIZONTAL</v>
      </c>
      <c r="AA275" s="1">
        <f t="shared" si="14"/>
        <v>0.2186903651</v>
      </c>
      <c r="AB275" s="15" t="str">
        <f t="shared" si="15"/>
        <v>SUB-VERTICAL</v>
      </c>
      <c r="AC275" s="1">
        <f t="shared" si="16"/>
        <v>0.08678964154</v>
      </c>
      <c r="AD275" s="16" t="str">
        <f t="shared" si="17"/>
        <v>MERGULHO</v>
      </c>
      <c r="AE275" s="1">
        <f t="shared" si="18"/>
        <v>-0.1924513463</v>
      </c>
      <c r="AF275" s="17" t="str">
        <f t="shared" si="19"/>
        <v>SUB-HORIZONTAL</v>
      </c>
      <c r="AG275" s="1">
        <f t="shared" si="20"/>
        <v>-0.2798229894</v>
      </c>
      <c r="AH275" s="17" t="str">
        <f t="shared" si="21"/>
        <v>SUB-HORIZONTAL</v>
      </c>
      <c r="AJ275" s="1">
        <f t="shared" si="22"/>
        <v>0.131589233</v>
      </c>
      <c r="AK275" s="15" t="str">
        <f t="shared" si="27"/>
        <v>SUB-VERTICAL</v>
      </c>
      <c r="AM275" s="1">
        <f t="shared" si="23"/>
        <v>-0.4132989381</v>
      </c>
      <c r="AN275" s="17" t="str">
        <f t="shared" si="24"/>
        <v>SUB-HORIZONTAL</v>
      </c>
      <c r="AP275" s="1">
        <f t="shared" si="25"/>
        <v>0.3260670497</v>
      </c>
      <c r="AQ275" s="15" t="str">
        <f t="shared" si="26"/>
        <v>SUB-VERTICAL</v>
      </c>
    </row>
    <row r="276" ht="15.75" customHeight="1">
      <c r="A276" s="1">
        <v>5595.6327</v>
      </c>
      <c r="B276" s="1">
        <v>138.0443</v>
      </c>
      <c r="C276" s="1">
        <v>101.732</v>
      </c>
      <c r="D276" s="1">
        <v>102.1447</v>
      </c>
      <c r="E276" s="1">
        <v>101.8047</v>
      </c>
      <c r="F276" s="1">
        <v>100.5886</v>
      </c>
      <c r="G276" s="1">
        <v>95.9445</v>
      </c>
      <c r="H276" s="1">
        <v>88.2079</v>
      </c>
      <c r="J276" s="1">
        <f t="shared" si="1"/>
        <v>0.08409813408</v>
      </c>
      <c r="K276" s="16" t="str">
        <f t="shared" si="2"/>
        <v>MERGULHO</v>
      </c>
      <c r="L276" s="1" t="str">
        <f t="shared" si="3"/>
        <v>3</v>
      </c>
      <c r="M276" s="1">
        <f t="shared" si="4"/>
        <v>-0.04727343267</v>
      </c>
      <c r="N276" s="17" t="str">
        <f t="shared" si="5"/>
        <v>SUB-HORIZONTAL</v>
      </c>
      <c r="P276" s="1">
        <f t="shared" si="6"/>
        <v>-0.3178588418</v>
      </c>
      <c r="Q276" s="17" t="str">
        <f t="shared" si="7"/>
        <v>SUB-HORIZONTAL</v>
      </c>
      <c r="S276" s="1">
        <f t="shared" si="8"/>
        <v>0.1314368302</v>
      </c>
      <c r="T276" s="15" t="str">
        <f t="shared" si="9"/>
        <v>SUB-VERTICAL</v>
      </c>
      <c r="V276" s="1">
        <f t="shared" si="10"/>
        <v>-0.3658143614</v>
      </c>
      <c r="W276" s="17" t="str">
        <f t="shared" si="11"/>
        <v>SUB-HORIZONTAL</v>
      </c>
      <c r="Y276" s="1">
        <f t="shared" si="12"/>
        <v>-0.01201741316</v>
      </c>
      <c r="Z276" s="17" t="str">
        <f t="shared" si="13"/>
        <v>SUB-HORIZONTAL</v>
      </c>
      <c r="AA276" s="1">
        <f t="shared" si="14"/>
        <v>0.0007143675282</v>
      </c>
      <c r="AB276" s="16" t="str">
        <f t="shared" si="15"/>
        <v>MERGULHO</v>
      </c>
      <c r="AC276" s="1">
        <f t="shared" si="16"/>
        <v>-0.003334164969</v>
      </c>
      <c r="AD276" s="17" t="str">
        <f t="shared" si="17"/>
        <v>SUB-HORIZONTAL</v>
      </c>
      <c r="AE276" s="1">
        <f t="shared" si="18"/>
        <v>-0.3056963419</v>
      </c>
      <c r="AF276" s="17" t="str">
        <f t="shared" si="19"/>
        <v>SUB-HORIZONTAL</v>
      </c>
      <c r="AG276" s="1">
        <f t="shared" si="20"/>
        <v>-0.3023238793</v>
      </c>
      <c r="AH276" s="17" t="str">
        <f t="shared" si="21"/>
        <v>SUB-HORIZONTAL</v>
      </c>
      <c r="AJ276" s="1">
        <f t="shared" si="22"/>
        <v>0.004048533702</v>
      </c>
      <c r="AK276" s="16" t="str">
        <f t="shared" si="27"/>
        <v>MERGULHO</v>
      </c>
      <c r="AM276" s="1">
        <f t="shared" si="23"/>
        <v>-0.3064190255</v>
      </c>
      <c r="AN276" s="17" t="str">
        <f t="shared" si="24"/>
        <v>SUB-HORIZONTAL</v>
      </c>
      <c r="AP276" s="1">
        <f t="shared" si="25"/>
        <v>0.4516309353</v>
      </c>
      <c r="AQ276" s="15" t="str">
        <f t="shared" si="26"/>
        <v>SUB-VERTICAL</v>
      </c>
    </row>
    <row r="277" ht="15.75" customHeight="1">
      <c r="A277" s="1">
        <v>5595.7089</v>
      </c>
      <c r="B277" s="1">
        <v>110.4509</v>
      </c>
      <c r="C277" s="1">
        <v>93.9723</v>
      </c>
      <c r="D277" s="1">
        <v>100.6362</v>
      </c>
      <c r="E277" s="1">
        <v>99.1666</v>
      </c>
      <c r="F277" s="1">
        <v>98.2762</v>
      </c>
      <c r="G277" s="1">
        <v>88.8737</v>
      </c>
      <c r="H277" s="1">
        <v>83.8027</v>
      </c>
      <c r="J277" s="1">
        <f t="shared" si="1"/>
        <v>0.05875948414</v>
      </c>
      <c r="K277" s="16" t="str">
        <f t="shared" si="2"/>
        <v>MERGULHO</v>
      </c>
      <c r="L277" s="1" t="str">
        <f t="shared" si="3"/>
        <v>3</v>
      </c>
      <c r="M277" s="1">
        <f t="shared" si="4"/>
        <v>-0.1006080042</v>
      </c>
      <c r="N277" s="17" t="str">
        <f t="shared" si="5"/>
        <v>SUB-HORIZONTAL</v>
      </c>
      <c r="P277" s="1">
        <f t="shared" si="6"/>
        <v>-0.1168555816</v>
      </c>
      <c r="Q277" s="17" t="str">
        <f t="shared" si="7"/>
        <v>SUB-HORIZONTAL</v>
      </c>
      <c r="S277" s="1">
        <f t="shared" si="8"/>
        <v>0.1594851981</v>
      </c>
      <c r="T277" s="15" t="str">
        <f t="shared" si="9"/>
        <v>SUB-VERTICAL</v>
      </c>
      <c r="V277" s="1">
        <f t="shared" si="10"/>
        <v>-0.2177829253</v>
      </c>
      <c r="W277" s="17" t="str">
        <f t="shared" si="11"/>
        <v>SUB-HORIZONTAL</v>
      </c>
      <c r="Y277" s="1">
        <f t="shared" si="12"/>
        <v>-0.009019412753</v>
      </c>
      <c r="Z277" s="17" t="str">
        <f t="shared" si="13"/>
        <v>SUB-HORIZONTAL</v>
      </c>
      <c r="AA277" s="1">
        <f t="shared" si="14"/>
        <v>0.0538076951</v>
      </c>
      <c r="AB277" s="16" t="str">
        <f t="shared" si="15"/>
        <v>MERGULHO</v>
      </c>
      <c r="AC277" s="1">
        <f t="shared" si="16"/>
        <v>-0.01471090249</v>
      </c>
      <c r="AD277" s="17" t="str">
        <f t="shared" si="17"/>
        <v>SUB-HORIZONTAL</v>
      </c>
      <c r="AE277" s="1">
        <f t="shared" si="18"/>
        <v>-0.1078219749</v>
      </c>
      <c r="AF277" s="17" t="str">
        <f t="shared" si="19"/>
        <v>SUB-HORIZONTAL</v>
      </c>
      <c r="AG277" s="1">
        <f t="shared" si="20"/>
        <v>-0.09309262681</v>
      </c>
      <c r="AH277" s="17" t="str">
        <f t="shared" si="21"/>
        <v>SUB-HORIZONTAL</v>
      </c>
      <c r="AJ277" s="1">
        <f t="shared" si="22"/>
        <v>0.06852537618</v>
      </c>
      <c r="AK277" s="16" t="str">
        <f t="shared" si="27"/>
        <v>MERGULHO</v>
      </c>
      <c r="AM277" s="1">
        <f t="shared" si="23"/>
        <v>-0.1617468211</v>
      </c>
      <c r="AN277" s="17" t="str">
        <f t="shared" si="24"/>
        <v>SUB-HORIZONTAL</v>
      </c>
      <c r="AP277" s="1">
        <f t="shared" si="25"/>
        <v>0.2769837202</v>
      </c>
      <c r="AQ277" s="15" t="str">
        <f t="shared" si="26"/>
        <v>SUB-VERTICAL</v>
      </c>
    </row>
    <row r="278" ht="15.75" customHeight="1">
      <c r="A278" s="1">
        <v>5595.7851</v>
      </c>
      <c r="B278" s="1">
        <v>84.25</v>
      </c>
      <c r="C278" s="1">
        <v>73.5189</v>
      </c>
      <c r="D278" s="1">
        <v>84.2069</v>
      </c>
      <c r="E278" s="1">
        <v>80.8946</v>
      </c>
      <c r="F278" s="1">
        <v>80.2388</v>
      </c>
      <c r="G278" s="1">
        <v>73.6144</v>
      </c>
      <c r="H278" s="1">
        <v>73.9536</v>
      </c>
      <c r="J278" s="1">
        <f t="shared" si="1"/>
        <v>-0.00459721479</v>
      </c>
      <c r="K278" s="17" t="str">
        <f t="shared" si="2"/>
        <v>SUB-HORIZONTAL</v>
      </c>
      <c r="L278" s="1" t="str">
        <f t="shared" si="3"/>
        <v>2</v>
      </c>
      <c r="M278" s="1">
        <f t="shared" si="4"/>
        <v>-0.0861931887</v>
      </c>
      <c r="N278" s="17" t="str">
        <f t="shared" si="5"/>
        <v>SUB-HORIZONTAL</v>
      </c>
      <c r="P278" s="1">
        <f t="shared" si="6"/>
        <v>-0.04878621769</v>
      </c>
      <c r="Q278" s="17" t="str">
        <f t="shared" si="7"/>
        <v>SUB-HORIZONTAL</v>
      </c>
      <c r="S278" s="1">
        <f t="shared" si="8"/>
        <v>0.08159193435</v>
      </c>
      <c r="T278" s="16" t="str">
        <f t="shared" si="9"/>
        <v>MERGULHO</v>
      </c>
      <c r="V278" s="1">
        <f t="shared" si="10"/>
        <v>-0.1350503308</v>
      </c>
      <c r="W278" s="17" t="str">
        <f t="shared" si="11"/>
        <v>SUB-HORIZONTAL</v>
      </c>
      <c r="Y278" s="1">
        <f t="shared" si="12"/>
        <v>-0.008139906829</v>
      </c>
      <c r="Z278" s="17" t="str">
        <f t="shared" si="13"/>
        <v>SUB-HORIZONTAL</v>
      </c>
      <c r="AA278" s="1">
        <f t="shared" si="14"/>
        <v>0.09564097123</v>
      </c>
      <c r="AB278" s="16" t="str">
        <f t="shared" si="15"/>
        <v>MERGULHO</v>
      </c>
      <c r="AC278" s="1">
        <f t="shared" si="16"/>
        <v>-0.04013248563</v>
      </c>
      <c r="AD278" s="17" t="str">
        <f t="shared" si="17"/>
        <v>SUB-HORIZONTAL</v>
      </c>
      <c r="AE278" s="1">
        <f t="shared" si="18"/>
        <v>-0.04064429356</v>
      </c>
      <c r="AF278" s="17" t="str">
        <f t="shared" si="19"/>
        <v>SUB-HORIZONTAL</v>
      </c>
      <c r="AG278" s="1">
        <f t="shared" si="20"/>
        <v>-0.0005117036038</v>
      </c>
      <c r="AH278" s="17" t="str">
        <f t="shared" si="21"/>
        <v>SUB-HORIZONTAL</v>
      </c>
      <c r="AJ278" s="1">
        <f t="shared" si="22"/>
        <v>0.1358385713</v>
      </c>
      <c r="AK278" s="15" t="str">
        <f t="shared" si="27"/>
        <v>SUB-VERTICAL</v>
      </c>
      <c r="AM278" s="1">
        <f t="shared" si="23"/>
        <v>-0.1363514582</v>
      </c>
      <c r="AN278" s="17" t="str">
        <f t="shared" si="24"/>
        <v>SUB-HORIZONTAL</v>
      </c>
      <c r="AP278" s="1">
        <f t="shared" si="25"/>
        <v>0.1304430038</v>
      </c>
      <c r="AQ278" s="15" t="str">
        <f t="shared" si="26"/>
        <v>SUB-VERTICAL</v>
      </c>
    </row>
    <row r="279" ht="15.75" customHeight="1">
      <c r="A279" s="1">
        <v>5595.8613</v>
      </c>
      <c r="B279" s="1">
        <v>68.9476</v>
      </c>
      <c r="C279" s="1">
        <v>57.6321</v>
      </c>
      <c r="D279" s="1">
        <v>63.3204</v>
      </c>
      <c r="E279" s="1">
        <v>60.5593</v>
      </c>
      <c r="F279" s="1">
        <v>60.1819</v>
      </c>
      <c r="G279" s="1">
        <v>57.4607</v>
      </c>
      <c r="H279" s="1">
        <v>60.7689</v>
      </c>
      <c r="J279" s="1">
        <f t="shared" si="1"/>
        <v>-0.05598421765</v>
      </c>
      <c r="K279" s="17" t="str">
        <f t="shared" si="2"/>
        <v>SUB-HORIZONTAL</v>
      </c>
      <c r="L279" s="1" t="str">
        <f t="shared" si="3"/>
        <v>2</v>
      </c>
      <c r="M279" s="1">
        <f t="shared" si="4"/>
        <v>-0.04627453451</v>
      </c>
      <c r="N279" s="17" t="str">
        <f t="shared" si="5"/>
        <v>SUB-HORIZONTAL</v>
      </c>
      <c r="P279" s="1">
        <f t="shared" si="6"/>
        <v>-0.1360799306</v>
      </c>
      <c r="Q279" s="17" t="str">
        <f t="shared" si="7"/>
        <v>SUB-HORIZONTAL</v>
      </c>
      <c r="S279" s="1">
        <f t="shared" si="8"/>
        <v>-0.009706540397</v>
      </c>
      <c r="T279" s="17" t="str">
        <f t="shared" si="9"/>
        <v>SUB-HORIZONTAL</v>
      </c>
      <c r="V279" s="1">
        <f t="shared" si="10"/>
        <v>-0.1824978731</v>
      </c>
      <c r="W279" s="17" t="str">
        <f t="shared" si="11"/>
        <v>SUB-HORIZONTAL</v>
      </c>
      <c r="Y279" s="1">
        <f t="shared" si="12"/>
        <v>-0.006251417803</v>
      </c>
      <c r="Z279" s="17" t="str">
        <f t="shared" si="13"/>
        <v>SUB-HORIZONTAL</v>
      </c>
      <c r="AA279" s="1">
        <f t="shared" si="14"/>
        <v>0.04954841322</v>
      </c>
      <c r="AB279" s="16" t="str">
        <f t="shared" si="15"/>
        <v>MERGULHO</v>
      </c>
      <c r="AC279" s="1">
        <f t="shared" si="16"/>
        <v>-0.0445881946</v>
      </c>
      <c r="AD279" s="17" t="str">
        <f t="shared" si="17"/>
        <v>SUB-HORIZONTAL</v>
      </c>
      <c r="AE279" s="1">
        <f t="shared" si="18"/>
        <v>-0.129814724</v>
      </c>
      <c r="AF279" s="17" t="str">
        <f t="shared" si="19"/>
        <v>SUB-HORIZONTAL</v>
      </c>
      <c r="AG279" s="1">
        <f t="shared" si="20"/>
        <v>-0.08516496052</v>
      </c>
      <c r="AH279" s="17" t="str">
        <f t="shared" si="21"/>
        <v>SUB-HORIZONTAL</v>
      </c>
      <c r="AJ279" s="1">
        <f t="shared" si="22"/>
        <v>0.09416260089</v>
      </c>
      <c r="AK279" s="16" t="str">
        <f t="shared" si="27"/>
        <v>MERGULHO</v>
      </c>
      <c r="AM279" s="1">
        <f t="shared" si="23"/>
        <v>-0.1795072319</v>
      </c>
      <c r="AN279" s="17" t="str">
        <f t="shared" si="24"/>
        <v>SUB-HORIZONTAL</v>
      </c>
      <c r="AP279" s="1">
        <f t="shared" si="25"/>
        <v>0.1263525508</v>
      </c>
      <c r="AQ279" s="15" t="str">
        <f t="shared" si="26"/>
        <v>SUB-VERTICAL</v>
      </c>
    </row>
    <row r="280" ht="15.75" customHeight="1">
      <c r="A280" s="1">
        <v>5595.9375</v>
      </c>
      <c r="B280" s="1">
        <v>52.9258</v>
      </c>
      <c r="C280" s="1">
        <v>47.1824</v>
      </c>
      <c r="D280" s="1">
        <v>50.3294</v>
      </c>
      <c r="E280" s="1">
        <v>49.2911</v>
      </c>
      <c r="F280" s="1">
        <v>49.1069</v>
      </c>
      <c r="G280" s="1">
        <v>47.9607</v>
      </c>
      <c r="H280" s="1">
        <v>50.2554</v>
      </c>
      <c r="J280" s="1">
        <f t="shared" si="1"/>
        <v>-0.04674033191</v>
      </c>
      <c r="K280" s="17" t="str">
        <f t="shared" si="2"/>
        <v>SUB-HORIZONTAL</v>
      </c>
      <c r="L280" s="1" t="str">
        <f t="shared" si="3"/>
        <v>2</v>
      </c>
      <c r="M280" s="1">
        <f t="shared" si="4"/>
        <v>-0.02361817782</v>
      </c>
      <c r="N280" s="17" t="str">
        <f t="shared" si="5"/>
        <v>SUB-HORIZONTAL</v>
      </c>
      <c r="P280" s="1">
        <f t="shared" si="6"/>
        <v>-0.07490888127</v>
      </c>
      <c r="Q280" s="17" t="str">
        <f t="shared" si="7"/>
        <v>SUB-HORIZONTAL</v>
      </c>
      <c r="S280" s="1">
        <f t="shared" si="8"/>
        <v>-0.02311896423</v>
      </c>
      <c r="T280" s="17" t="str">
        <f t="shared" si="9"/>
        <v>SUB-HORIZONTAL</v>
      </c>
      <c r="V280" s="1">
        <f t="shared" si="10"/>
        <v>-0.09854884249</v>
      </c>
      <c r="W280" s="17" t="str">
        <f t="shared" si="11"/>
        <v>SUB-HORIZONTAL</v>
      </c>
      <c r="Y280" s="1">
        <f t="shared" si="12"/>
        <v>-0.003743985096</v>
      </c>
      <c r="Z280" s="17" t="str">
        <f t="shared" si="13"/>
        <v>SUB-HORIZONTAL</v>
      </c>
      <c r="AA280" s="1">
        <f t="shared" si="14"/>
        <v>0.04372607838</v>
      </c>
      <c r="AB280" s="16" t="str">
        <f t="shared" si="15"/>
        <v>MERGULHO</v>
      </c>
      <c r="AC280" s="1">
        <f t="shared" si="16"/>
        <v>-0.02084623947</v>
      </c>
      <c r="AD280" s="17" t="str">
        <f t="shared" si="17"/>
        <v>SUB-HORIZONTAL</v>
      </c>
      <c r="AE280" s="1">
        <f t="shared" si="18"/>
        <v>-0.07116240225</v>
      </c>
      <c r="AF280" s="17" t="str">
        <f t="shared" si="19"/>
        <v>SUB-HORIZONTAL</v>
      </c>
      <c r="AG280" s="1">
        <f t="shared" si="20"/>
        <v>-0.05030683654</v>
      </c>
      <c r="AH280" s="17" t="str">
        <f t="shared" si="21"/>
        <v>SUB-HORIZONTAL</v>
      </c>
      <c r="AJ280" s="1">
        <f t="shared" si="22"/>
        <v>0.06457967459</v>
      </c>
      <c r="AK280" s="16" t="str">
        <f t="shared" si="27"/>
        <v>MERGULHO</v>
      </c>
      <c r="AM280" s="1">
        <f t="shared" si="23"/>
        <v>-0.1149331565</v>
      </c>
      <c r="AN280" s="17" t="str">
        <f t="shared" si="24"/>
        <v>SUB-HORIZONTAL</v>
      </c>
      <c r="AP280" s="1">
        <f t="shared" si="25"/>
        <v>0.05177871123</v>
      </c>
      <c r="AQ280" s="16" t="str">
        <f t="shared" si="26"/>
        <v>MERGULHO</v>
      </c>
    </row>
    <row r="281" ht="15.75" customHeight="1">
      <c r="A281" s="1">
        <v>5596.0137</v>
      </c>
      <c r="B281" s="1">
        <v>38.5726</v>
      </c>
      <c r="C281" s="1">
        <v>38.3275</v>
      </c>
      <c r="D281" s="1">
        <v>39.8695</v>
      </c>
      <c r="E281" s="1">
        <v>38.4881</v>
      </c>
      <c r="F281" s="1">
        <v>38.4026</v>
      </c>
      <c r="G281" s="1">
        <v>38.0915</v>
      </c>
      <c r="H281" s="1">
        <v>40.7955</v>
      </c>
      <c r="J281" s="1">
        <f t="shared" si="1"/>
        <v>-0.06859406168</v>
      </c>
      <c r="K281" s="17" t="str">
        <f t="shared" si="2"/>
        <v>SUB-HORIZONTAL</v>
      </c>
      <c r="L281" s="1" t="str">
        <f t="shared" si="3"/>
        <v>2</v>
      </c>
      <c r="M281" s="1">
        <f t="shared" si="4"/>
        <v>-0.008134027928</v>
      </c>
      <c r="N281" s="17" t="str">
        <f t="shared" si="5"/>
        <v>SUB-HORIZONTAL</v>
      </c>
      <c r="P281" s="1">
        <f t="shared" si="6"/>
        <v>-0.004417017808</v>
      </c>
      <c r="Q281" s="17" t="str">
        <f t="shared" si="7"/>
        <v>SUB-HORIZONTAL</v>
      </c>
      <c r="S281" s="1">
        <f t="shared" si="8"/>
        <v>-0.06045581847</v>
      </c>
      <c r="T281" s="17" t="str">
        <f t="shared" si="9"/>
        <v>SUB-HORIZONTAL</v>
      </c>
      <c r="V281" s="1">
        <f t="shared" si="10"/>
        <v>-0.0125511021</v>
      </c>
      <c r="W281" s="17" t="str">
        <f t="shared" si="11"/>
        <v>SUB-HORIZONTAL</v>
      </c>
      <c r="Y281" s="1">
        <f t="shared" si="12"/>
        <v>-0.00222393743</v>
      </c>
      <c r="Z281" s="17" t="str">
        <f t="shared" si="13"/>
        <v>SUB-HORIZONTAL</v>
      </c>
      <c r="AA281" s="1">
        <f t="shared" si="14"/>
        <v>0.00418145145</v>
      </c>
      <c r="AB281" s="16" t="str">
        <f t="shared" si="15"/>
        <v>MERGULHO</v>
      </c>
      <c r="AC281" s="1">
        <f t="shared" si="16"/>
        <v>-0.03526434494</v>
      </c>
      <c r="AD281" s="17" t="str">
        <f t="shared" si="17"/>
        <v>SUB-HORIZONTAL</v>
      </c>
      <c r="AE281" s="1">
        <f t="shared" si="18"/>
        <v>-0.002193077686</v>
      </c>
      <c r="AF281" s="17" t="str">
        <f t="shared" si="19"/>
        <v>SUB-HORIZONTAL</v>
      </c>
      <c r="AG281" s="1">
        <f t="shared" si="20"/>
        <v>0.03307094757</v>
      </c>
      <c r="AH281" s="1" t="str">
        <f t="shared" si="21"/>
        <v>MERGULHO</v>
      </c>
      <c r="AJ281" s="1">
        <f t="shared" si="22"/>
        <v>0.0394465234</v>
      </c>
      <c r="AK281" s="16" t="str">
        <f t="shared" si="27"/>
        <v>MERGULHO</v>
      </c>
      <c r="AM281" s="1">
        <f t="shared" si="23"/>
        <v>-0.006374536443</v>
      </c>
      <c r="AN281" s="17" t="str">
        <f t="shared" si="24"/>
        <v>SUB-HORIZONTAL</v>
      </c>
      <c r="AP281" s="1">
        <f t="shared" si="25"/>
        <v>-0.05603693059</v>
      </c>
      <c r="AQ281" s="17" t="str">
        <f t="shared" si="26"/>
        <v>SUB-HORIZONTAL</v>
      </c>
    </row>
    <row r="282" ht="15.75" customHeight="1">
      <c r="A282" s="1">
        <v>5596.0899</v>
      </c>
      <c r="B282" s="1">
        <v>31.2274</v>
      </c>
      <c r="C282" s="1">
        <v>34.3892</v>
      </c>
      <c r="D282" s="1">
        <v>34.4278</v>
      </c>
      <c r="E282" s="1">
        <v>32.1569</v>
      </c>
      <c r="F282" s="1">
        <v>32.1223</v>
      </c>
      <c r="G282" s="1">
        <v>32.1671</v>
      </c>
      <c r="H282" s="1">
        <v>36.1651</v>
      </c>
      <c r="J282" s="1">
        <f t="shared" si="1"/>
        <v>-0.1172173773</v>
      </c>
      <c r="K282" s="17" t="str">
        <f t="shared" si="2"/>
        <v>SUB-HORIZONTAL</v>
      </c>
      <c r="L282" s="1" t="str">
        <f t="shared" si="3"/>
        <v>2</v>
      </c>
      <c r="M282" s="1">
        <f t="shared" si="4"/>
        <v>0.001393698211</v>
      </c>
      <c r="N282" s="16" t="str">
        <f t="shared" si="5"/>
        <v>MERGULHO</v>
      </c>
      <c r="P282" s="1">
        <f t="shared" si="6"/>
        <v>0.0282555183</v>
      </c>
      <c r="Q282" s="16" t="str">
        <f t="shared" si="7"/>
        <v>MERGULHO</v>
      </c>
      <c r="S282" s="1">
        <f t="shared" si="8"/>
        <v>-0.1186134956</v>
      </c>
      <c r="T282" s="17" t="str">
        <f t="shared" si="9"/>
        <v>SUB-HORIZONTAL</v>
      </c>
      <c r="V282" s="1">
        <f t="shared" si="10"/>
        <v>0.02964936245</v>
      </c>
      <c r="W282" s="16" t="str">
        <f t="shared" si="11"/>
        <v>MERGULHO</v>
      </c>
      <c r="Y282" s="1">
        <f t="shared" si="12"/>
        <v>-0.001076553691</v>
      </c>
      <c r="Z282" s="17" t="str">
        <f t="shared" si="13"/>
        <v>SUB-HORIZONTAL</v>
      </c>
      <c r="AA282" s="1">
        <f t="shared" si="14"/>
        <v>-0.0671281124</v>
      </c>
      <c r="AB282" s="17" t="str">
        <f t="shared" si="15"/>
        <v>SUB-HORIZONTAL</v>
      </c>
      <c r="AC282" s="1">
        <f t="shared" si="16"/>
        <v>-0.06825057068</v>
      </c>
      <c r="AD282" s="17" t="str">
        <f t="shared" si="17"/>
        <v>SUB-HORIZONTAL</v>
      </c>
      <c r="AE282" s="1">
        <f t="shared" si="18"/>
        <v>0.02933218351</v>
      </c>
      <c r="AF282" s="16" t="str">
        <f t="shared" si="19"/>
        <v>MERGULHO</v>
      </c>
      <c r="AG282" s="1">
        <f t="shared" si="20"/>
        <v>0.09760716815</v>
      </c>
      <c r="AH282" s="1" t="str">
        <f t="shared" si="21"/>
        <v>MERGULHO</v>
      </c>
      <c r="AJ282" s="1">
        <f t="shared" si="22"/>
        <v>0.001121816007</v>
      </c>
      <c r="AK282" s="16" t="str">
        <f t="shared" si="27"/>
        <v>MERGULHO</v>
      </c>
      <c r="AM282" s="1">
        <f t="shared" si="23"/>
        <v>0.09648403233</v>
      </c>
      <c r="AN282" s="16" t="str">
        <f t="shared" si="24"/>
        <v>MERGULHO</v>
      </c>
      <c r="AP282" s="1">
        <f t="shared" si="25"/>
        <v>-0.1469304984</v>
      </c>
      <c r="AQ282" s="17" t="str">
        <f t="shared" si="26"/>
        <v>SUB-HORIZONTAL</v>
      </c>
    </row>
    <row r="283" ht="15.75" customHeight="1">
      <c r="A283" s="1">
        <v>5596.1661</v>
      </c>
      <c r="B283" s="1">
        <v>30.3743</v>
      </c>
      <c r="C283" s="1">
        <v>33.6178</v>
      </c>
      <c r="D283" s="1">
        <v>32.4597</v>
      </c>
      <c r="E283" s="1">
        <v>29.5776</v>
      </c>
      <c r="F283" s="1">
        <v>29.5677</v>
      </c>
      <c r="G283" s="1">
        <v>29.7552</v>
      </c>
      <c r="H283" s="1">
        <v>33.5831</v>
      </c>
      <c r="J283" s="1">
        <f t="shared" si="1"/>
        <v>-0.1210929211</v>
      </c>
      <c r="K283" s="17" t="str">
        <f t="shared" si="2"/>
        <v>SUB-HORIZONTAL</v>
      </c>
      <c r="L283" s="1" t="str">
        <f t="shared" si="3"/>
        <v>2</v>
      </c>
      <c r="M283" s="1">
        <f t="shared" si="4"/>
        <v>0.006321367855</v>
      </c>
      <c r="N283" s="16" t="str">
        <f t="shared" si="5"/>
        <v>MERGULHO</v>
      </c>
      <c r="P283" s="1">
        <f t="shared" si="6"/>
        <v>-0.02691511917</v>
      </c>
      <c r="Q283" s="17" t="str">
        <f t="shared" si="7"/>
        <v>SUB-HORIZONTAL</v>
      </c>
      <c r="S283" s="1">
        <f t="shared" si="8"/>
        <v>-0.1274264698</v>
      </c>
      <c r="T283" s="17" t="str">
        <f t="shared" si="9"/>
        <v>SUB-HORIZONTAL</v>
      </c>
      <c r="V283" s="1">
        <f t="shared" si="10"/>
        <v>-0.02059331336</v>
      </c>
      <c r="W283" s="17" t="str">
        <f t="shared" si="11"/>
        <v>SUB-HORIZONTAL</v>
      </c>
      <c r="Y283" s="1">
        <f t="shared" si="12"/>
        <v>-0.000334768786</v>
      </c>
      <c r="Z283" s="17" t="str">
        <f t="shared" si="13"/>
        <v>SUB-HORIZONTAL</v>
      </c>
      <c r="AA283" s="1">
        <f t="shared" si="14"/>
        <v>-0.1281258484</v>
      </c>
      <c r="AB283" s="17" t="str">
        <f t="shared" si="15"/>
        <v>SUB-HORIZONTAL</v>
      </c>
      <c r="AC283" s="1">
        <f t="shared" si="16"/>
        <v>-0.09301550085</v>
      </c>
      <c r="AD283" s="17" t="str">
        <f t="shared" si="17"/>
        <v>SUB-HORIZONTAL</v>
      </c>
      <c r="AE283" s="1">
        <f t="shared" si="18"/>
        <v>-0.02658032045</v>
      </c>
      <c r="AF283" s="17" t="str">
        <f t="shared" si="19"/>
        <v>SUB-HORIZONTAL</v>
      </c>
      <c r="AG283" s="1">
        <f t="shared" si="20"/>
        <v>0.06641466392</v>
      </c>
      <c r="AH283" s="1" t="str">
        <f t="shared" si="21"/>
        <v>MERGULHO</v>
      </c>
      <c r="AJ283" s="1">
        <f t="shared" si="22"/>
        <v>-0.03505816383</v>
      </c>
      <c r="AK283" s="17" t="str">
        <f t="shared" si="27"/>
        <v>SUB-HORIZONTAL</v>
      </c>
      <c r="AM283" s="1">
        <f t="shared" si="23"/>
        <v>0.101502355</v>
      </c>
      <c r="AN283" s="15" t="str">
        <f t="shared" si="24"/>
        <v>SUB-VERTICAL</v>
      </c>
      <c r="AP283" s="1">
        <f t="shared" si="25"/>
        <v>-0.100468315</v>
      </c>
      <c r="AQ283" s="17" t="str">
        <f t="shared" si="26"/>
        <v>SUB-HORIZONTAL</v>
      </c>
    </row>
    <row r="284" ht="15.75" customHeight="1">
      <c r="A284" s="1">
        <v>5596.2423</v>
      </c>
      <c r="B284" s="1">
        <v>30.8392</v>
      </c>
      <c r="C284" s="1">
        <v>33.4347</v>
      </c>
      <c r="D284" s="1">
        <v>31.1758</v>
      </c>
      <c r="E284" s="1">
        <v>28.3057</v>
      </c>
      <c r="F284" s="1">
        <v>28.3068</v>
      </c>
      <c r="G284" s="1">
        <v>28.6299</v>
      </c>
      <c r="H284" s="1">
        <v>33.0574</v>
      </c>
      <c r="J284" s="1">
        <f t="shared" si="1"/>
        <v>-0.1439177325</v>
      </c>
      <c r="K284" s="17" t="str">
        <f t="shared" si="2"/>
        <v>SUB-HORIZONTAL</v>
      </c>
      <c r="L284" s="1" t="str">
        <f t="shared" si="3"/>
        <v>2</v>
      </c>
      <c r="M284" s="1">
        <f t="shared" si="4"/>
        <v>0.01134962871</v>
      </c>
      <c r="N284" s="16" t="str">
        <f t="shared" si="5"/>
        <v>MERGULHO</v>
      </c>
      <c r="P284" s="1">
        <f t="shared" si="6"/>
        <v>-0.08571076372</v>
      </c>
      <c r="Q284" s="17" t="str">
        <f t="shared" si="7"/>
        <v>SUB-HORIZONTAL</v>
      </c>
      <c r="S284" s="1">
        <f t="shared" si="8"/>
        <v>-0.1552990252</v>
      </c>
      <c r="T284" s="17" t="str">
        <f t="shared" si="9"/>
        <v>SUB-HORIZONTAL</v>
      </c>
      <c r="V284" s="1">
        <f t="shared" si="10"/>
        <v>-0.07435209761</v>
      </c>
      <c r="W284" s="17" t="str">
        <f t="shared" si="11"/>
        <v>SUB-HORIZONTAL</v>
      </c>
      <c r="Y284" s="1">
        <f t="shared" si="12"/>
        <v>0.00003886067565</v>
      </c>
      <c r="Z284" s="16" t="str">
        <f t="shared" si="13"/>
        <v>MERGULHO</v>
      </c>
      <c r="AA284" s="1">
        <f t="shared" si="14"/>
        <v>-0.1667235826</v>
      </c>
      <c r="AB284" s="17" t="str">
        <f t="shared" si="15"/>
        <v>SUB-HORIZONTAL</v>
      </c>
      <c r="AC284" s="1">
        <f t="shared" si="16"/>
        <v>-0.09661649439</v>
      </c>
      <c r="AD284" s="17" t="str">
        <f t="shared" si="17"/>
        <v>SUB-HORIZONTAL</v>
      </c>
      <c r="AE284" s="1">
        <f t="shared" si="18"/>
        <v>-0.08574966008</v>
      </c>
      <c r="AF284" s="17" t="str">
        <f t="shared" si="19"/>
        <v>SUB-HORIZONTAL</v>
      </c>
      <c r="AG284" s="1">
        <f t="shared" si="20"/>
        <v>0.01085559811</v>
      </c>
      <c r="AH284" s="1" t="str">
        <f t="shared" si="21"/>
        <v>MERGULHO</v>
      </c>
      <c r="AJ284" s="1">
        <f t="shared" si="22"/>
        <v>-0.06996639325</v>
      </c>
      <c r="AK284" s="17" t="str">
        <f t="shared" si="27"/>
        <v>SUB-HORIZONTAL</v>
      </c>
      <c r="AM284" s="1">
        <f t="shared" si="23"/>
        <v>0.08082966262</v>
      </c>
      <c r="AN284" s="16" t="str">
        <f t="shared" si="24"/>
        <v>MERGULHO</v>
      </c>
      <c r="AP284" s="1">
        <f t="shared" si="25"/>
        <v>-0.06947279999</v>
      </c>
      <c r="AQ284" s="17" t="str">
        <f t="shared" si="26"/>
        <v>SUB-HORIZONTAL</v>
      </c>
    </row>
    <row r="285" ht="15.75" customHeight="1">
      <c r="A285" s="1">
        <v>5596.3185</v>
      </c>
      <c r="B285" s="1">
        <v>31.0758</v>
      </c>
      <c r="C285" s="1">
        <v>33.3851</v>
      </c>
      <c r="D285" s="1">
        <v>30.3119</v>
      </c>
      <c r="E285" s="1">
        <v>27.324</v>
      </c>
      <c r="F285" s="1">
        <v>27.3267</v>
      </c>
      <c r="G285" s="1">
        <v>28.0817</v>
      </c>
      <c r="H285" s="1">
        <v>33.7221</v>
      </c>
      <c r="J285" s="1">
        <f t="shared" si="1"/>
        <v>-0.1832908985</v>
      </c>
      <c r="K285" s="17" t="str">
        <f t="shared" si="2"/>
        <v>SUB-HORIZONTAL</v>
      </c>
      <c r="L285" s="1" t="str">
        <f t="shared" si="3"/>
        <v>2</v>
      </c>
      <c r="M285" s="1">
        <f t="shared" si="4"/>
        <v>0.0272547159</v>
      </c>
      <c r="N285" s="16" t="str">
        <f t="shared" si="5"/>
        <v>MERGULHO</v>
      </c>
      <c r="P285" s="1">
        <f t="shared" si="6"/>
        <v>-0.1286536972</v>
      </c>
      <c r="Q285" s="17" t="str">
        <f t="shared" si="7"/>
        <v>SUB-HORIZONTAL</v>
      </c>
      <c r="S285" s="1">
        <f t="shared" si="8"/>
        <v>-0.210676848</v>
      </c>
      <c r="T285" s="17" t="str">
        <f t="shared" si="9"/>
        <v>SUB-HORIZONTAL</v>
      </c>
      <c r="V285" s="1">
        <f t="shared" si="10"/>
        <v>-0.1013545955</v>
      </c>
      <c r="W285" s="17" t="str">
        <f t="shared" si="11"/>
        <v>SUB-HORIZONTAL</v>
      </c>
      <c r="Y285" s="1">
        <f t="shared" si="12"/>
        <v>0.00009880934748</v>
      </c>
      <c r="Z285" s="16" t="str">
        <f t="shared" si="13"/>
        <v>MERGULHO</v>
      </c>
      <c r="AA285" s="1">
        <f t="shared" si="14"/>
        <v>-0.2006794815</v>
      </c>
      <c r="AB285" s="17" t="str">
        <f t="shared" si="15"/>
        <v>SUB-HORIZONTAL</v>
      </c>
      <c r="AC285" s="1">
        <f t="shared" si="16"/>
        <v>-0.1038215098</v>
      </c>
      <c r="AD285" s="17" t="str">
        <f t="shared" si="17"/>
        <v>SUB-HORIZONTAL</v>
      </c>
      <c r="AE285" s="1">
        <f t="shared" si="18"/>
        <v>-0.1287527109</v>
      </c>
      <c r="AF285" s="17" t="str">
        <f t="shared" si="19"/>
        <v>SUB-HORIZONTAL</v>
      </c>
      <c r="AG285" s="1">
        <f t="shared" si="20"/>
        <v>-0.02488964896</v>
      </c>
      <c r="AH285" s="17" t="str">
        <f t="shared" si="21"/>
        <v>SUB-HORIZONTAL</v>
      </c>
      <c r="AJ285" s="1">
        <f t="shared" si="22"/>
        <v>-0.0966068461</v>
      </c>
      <c r="AK285" s="17" t="str">
        <f t="shared" si="27"/>
        <v>SUB-HORIZONTAL</v>
      </c>
      <c r="AM285" s="1">
        <f t="shared" si="23"/>
        <v>0.07169565818</v>
      </c>
      <c r="AN285" s="16" t="str">
        <f t="shared" si="24"/>
        <v>MERGULHO</v>
      </c>
      <c r="AP285" s="1">
        <f t="shared" si="25"/>
        <v>-0.08174677193</v>
      </c>
      <c r="AQ285" s="17" t="str">
        <f t="shared" si="26"/>
        <v>SUB-HORIZONTAL</v>
      </c>
    </row>
    <row r="286" ht="15.75" customHeight="1">
      <c r="A286" s="1">
        <v>5596.3947</v>
      </c>
      <c r="B286" s="1">
        <v>32.5721</v>
      </c>
      <c r="C286" s="1">
        <v>34.7951</v>
      </c>
      <c r="D286" s="1">
        <v>32.0078</v>
      </c>
      <c r="E286" s="1">
        <v>28.2954</v>
      </c>
      <c r="F286" s="1">
        <v>28.2976</v>
      </c>
      <c r="G286" s="1">
        <v>29.1656</v>
      </c>
      <c r="H286" s="1">
        <v>35.9318</v>
      </c>
      <c r="J286" s="1">
        <f t="shared" si="1"/>
        <v>-0.2090113577</v>
      </c>
      <c r="K286" s="17" t="str">
        <f t="shared" si="2"/>
        <v>SUB-HORIZONTAL</v>
      </c>
      <c r="L286" s="1" t="str">
        <f t="shared" si="3"/>
        <v>2</v>
      </c>
      <c r="M286" s="1">
        <f t="shared" si="4"/>
        <v>0.03021408634</v>
      </c>
      <c r="N286" s="16" t="str">
        <f t="shared" si="5"/>
        <v>MERGULHO</v>
      </c>
      <c r="P286" s="1">
        <f t="shared" si="6"/>
        <v>-0.1407951322</v>
      </c>
      <c r="Q286" s="17" t="str">
        <f t="shared" si="7"/>
        <v>SUB-HORIZONTAL</v>
      </c>
      <c r="S286" s="1">
        <f t="shared" si="8"/>
        <v>-0.2394138358</v>
      </c>
      <c r="T286" s="17" t="str">
        <f t="shared" si="9"/>
        <v>SUB-HORIZONTAL</v>
      </c>
      <c r="V286" s="1">
        <f t="shared" si="10"/>
        <v>-0.1105223361</v>
      </c>
      <c r="W286" s="17" t="str">
        <f t="shared" si="11"/>
        <v>SUB-HORIZONTAL</v>
      </c>
      <c r="Y286" s="1">
        <f t="shared" si="12"/>
        <v>0.00007774813145</v>
      </c>
      <c r="Z286" s="16" t="str">
        <f t="shared" si="13"/>
        <v>MERGULHO</v>
      </c>
      <c r="AA286" s="1">
        <f t="shared" si="14"/>
        <v>-0.2071459032</v>
      </c>
      <c r="AB286" s="17" t="str">
        <f t="shared" si="15"/>
        <v>SUB-HORIZONTAL</v>
      </c>
      <c r="AC286" s="1">
        <f t="shared" si="16"/>
        <v>-0.1233584582</v>
      </c>
      <c r="AD286" s="17" t="str">
        <f t="shared" si="17"/>
        <v>SUB-HORIZONTAL</v>
      </c>
      <c r="AE286" s="1">
        <f t="shared" si="18"/>
        <v>-0.1408730729</v>
      </c>
      <c r="AF286" s="17" t="str">
        <f t="shared" si="19"/>
        <v>SUB-HORIZONTAL</v>
      </c>
      <c r="AG286" s="1">
        <f t="shared" si="20"/>
        <v>-0.01747669303</v>
      </c>
      <c r="AH286" s="17" t="str">
        <f t="shared" si="21"/>
        <v>SUB-HORIZONTAL</v>
      </c>
      <c r="AJ286" s="1">
        <f t="shared" si="22"/>
        <v>-0.08352120625</v>
      </c>
      <c r="AK286" s="17" t="str">
        <f t="shared" si="27"/>
        <v>SUB-HORIZONTAL</v>
      </c>
      <c r="AM286" s="1">
        <f t="shared" si="23"/>
        <v>0.06603246935</v>
      </c>
      <c r="AN286" s="16" t="str">
        <f t="shared" si="24"/>
        <v>MERGULHO</v>
      </c>
      <c r="AP286" s="1">
        <f t="shared" si="25"/>
        <v>-0.09820602499</v>
      </c>
      <c r="AQ286" s="17" t="str">
        <f t="shared" si="26"/>
        <v>SUB-HORIZONTAL</v>
      </c>
    </row>
    <row r="287" ht="15.75" customHeight="1">
      <c r="A287" s="1">
        <v>5596.4709</v>
      </c>
      <c r="B287" s="1">
        <v>39.7417</v>
      </c>
      <c r="C287" s="1">
        <v>40.0807</v>
      </c>
      <c r="D287" s="1">
        <v>36.9195</v>
      </c>
      <c r="E287" s="1">
        <v>31.7481</v>
      </c>
      <c r="F287" s="1">
        <v>31.747</v>
      </c>
      <c r="G287" s="1">
        <v>32.0197</v>
      </c>
      <c r="H287" s="1">
        <v>42.0397</v>
      </c>
      <c r="J287" s="1">
        <f t="shared" si="1"/>
        <v>-0.2731047716</v>
      </c>
      <c r="K287" s="17" t="str">
        <f t="shared" si="2"/>
        <v>SUB-HORIZONTAL</v>
      </c>
      <c r="L287" s="1" t="str">
        <f t="shared" si="3"/>
        <v>2</v>
      </c>
      <c r="M287" s="1">
        <f t="shared" si="4"/>
        <v>0.008553131766</v>
      </c>
      <c r="N287" s="16" t="str">
        <f t="shared" si="5"/>
        <v>MERGULHO</v>
      </c>
      <c r="P287" s="1">
        <f t="shared" si="6"/>
        <v>-0.2250751795</v>
      </c>
      <c r="Q287" s="17" t="str">
        <f t="shared" si="7"/>
        <v>SUB-HORIZONTAL</v>
      </c>
      <c r="S287" s="1">
        <f t="shared" si="8"/>
        <v>-0.2817397757</v>
      </c>
      <c r="T287" s="17" t="str">
        <f t="shared" si="9"/>
        <v>SUB-HORIZONTAL</v>
      </c>
      <c r="V287" s="1">
        <f t="shared" si="10"/>
        <v>-0.2164701149</v>
      </c>
      <c r="W287" s="17" t="str">
        <f t="shared" si="11"/>
        <v>SUB-HORIZONTAL</v>
      </c>
      <c r="Y287" s="1">
        <f t="shared" si="12"/>
        <v>-0.00003464834295</v>
      </c>
      <c r="Z287" s="17" t="str">
        <f t="shared" si="13"/>
        <v>SUB-HORIZONTAL</v>
      </c>
      <c r="AA287" s="1">
        <f t="shared" si="14"/>
        <v>-0.2335898758</v>
      </c>
      <c r="AB287" s="17" t="str">
        <f t="shared" si="15"/>
        <v>SUB-HORIZONTAL</v>
      </c>
      <c r="AC287" s="1">
        <f t="shared" si="16"/>
        <v>-0.1510502178</v>
      </c>
      <c r="AD287" s="17" t="str">
        <f t="shared" si="17"/>
        <v>SUB-HORIZONTAL</v>
      </c>
      <c r="AE287" s="1">
        <f t="shared" si="18"/>
        <v>-0.2250403125</v>
      </c>
      <c r="AF287" s="17" t="str">
        <f t="shared" si="19"/>
        <v>SUB-HORIZONTAL</v>
      </c>
      <c r="AG287" s="1">
        <f t="shared" si="20"/>
        <v>-0.0736778021</v>
      </c>
      <c r="AH287" s="17" t="str">
        <f t="shared" si="21"/>
        <v>SUB-HORIZONTAL</v>
      </c>
      <c r="AJ287" s="1">
        <f t="shared" si="22"/>
        <v>-0.08217816113</v>
      </c>
      <c r="AK287" s="17" t="str">
        <f t="shared" si="27"/>
        <v>SUB-HORIZONTAL</v>
      </c>
      <c r="AM287" s="1">
        <f t="shared" si="23"/>
        <v>0.008493932961</v>
      </c>
      <c r="AN287" s="16" t="str">
        <f t="shared" si="24"/>
        <v>MERGULHO</v>
      </c>
      <c r="AP287" s="1">
        <f t="shared" si="25"/>
        <v>-0.05622079725</v>
      </c>
      <c r="AQ287" s="17" t="str">
        <f t="shared" si="26"/>
        <v>SUB-HORIZONTAL</v>
      </c>
    </row>
    <row r="288" ht="15.75" customHeight="1">
      <c r="A288" s="1">
        <v>5596.5471</v>
      </c>
      <c r="B288" s="1">
        <v>48.7442</v>
      </c>
      <c r="C288" s="1">
        <v>46.5645</v>
      </c>
      <c r="D288" s="1">
        <v>43.958</v>
      </c>
      <c r="E288" s="1">
        <v>35.1623</v>
      </c>
      <c r="F288" s="1">
        <v>35.1636</v>
      </c>
      <c r="G288" s="1">
        <v>35.4239</v>
      </c>
      <c r="H288" s="1">
        <v>46.6826</v>
      </c>
      <c r="J288" s="1">
        <f t="shared" si="1"/>
        <v>-0.276861484</v>
      </c>
      <c r="K288" s="17" t="str">
        <f t="shared" si="2"/>
        <v>SUB-HORIZONTAL</v>
      </c>
      <c r="L288" s="1" t="str">
        <f t="shared" si="3"/>
        <v>2</v>
      </c>
      <c r="M288" s="1">
        <f t="shared" si="4"/>
        <v>0.007375293639</v>
      </c>
      <c r="N288" s="16" t="str">
        <f t="shared" si="5"/>
        <v>MERGULHO</v>
      </c>
      <c r="P288" s="1">
        <f t="shared" si="6"/>
        <v>-0.3280279265</v>
      </c>
      <c r="Q288" s="17" t="str">
        <f t="shared" si="7"/>
        <v>SUB-HORIZONTAL</v>
      </c>
      <c r="S288" s="1">
        <f t="shared" si="8"/>
        <v>-0.2843089914</v>
      </c>
      <c r="T288" s="17" t="str">
        <f t="shared" si="9"/>
        <v>SUB-HORIZONTAL</v>
      </c>
      <c r="V288" s="1">
        <f t="shared" si="10"/>
        <v>-0.3205563217</v>
      </c>
      <c r="W288" s="17" t="str">
        <f t="shared" si="11"/>
        <v>SUB-HORIZONTAL</v>
      </c>
      <c r="Y288" s="1">
        <f t="shared" si="12"/>
        <v>0.00003697073198</v>
      </c>
      <c r="Z288" s="16" t="str">
        <f t="shared" si="13"/>
        <v>MERGULHO</v>
      </c>
      <c r="AA288" s="1">
        <f t="shared" si="14"/>
        <v>-0.2817880327</v>
      </c>
      <c r="AB288" s="17" t="str">
        <f t="shared" si="15"/>
        <v>SUB-HORIZONTAL</v>
      </c>
      <c r="AC288" s="1">
        <f t="shared" si="16"/>
        <v>-0.2237241199</v>
      </c>
      <c r="AD288" s="17" t="str">
        <f t="shared" si="17"/>
        <v>SUB-HORIZONTAL</v>
      </c>
      <c r="AE288" s="1">
        <f t="shared" si="18"/>
        <v>-0.3280653912</v>
      </c>
      <c r="AF288" s="17" t="str">
        <f t="shared" si="19"/>
        <v>SUB-HORIZONTAL</v>
      </c>
      <c r="AG288" s="1">
        <f t="shared" si="20"/>
        <v>-0.1033975877</v>
      </c>
      <c r="AH288" s="17" t="str">
        <f t="shared" si="21"/>
        <v>SUB-HORIZONTAL</v>
      </c>
      <c r="AJ288" s="1">
        <f t="shared" si="22"/>
        <v>-0.05761178018</v>
      </c>
      <c r="AK288" s="17" t="str">
        <f t="shared" si="27"/>
        <v>SUB-HORIZONTAL</v>
      </c>
      <c r="AM288" s="1">
        <f t="shared" si="23"/>
        <v>-0.04575175719</v>
      </c>
      <c r="AN288" s="17" t="str">
        <f t="shared" si="24"/>
        <v>SUB-HORIZONTAL</v>
      </c>
      <c r="AP288" s="1">
        <f t="shared" si="25"/>
        <v>0.04321807451</v>
      </c>
      <c r="AQ288" s="16" t="str">
        <f t="shared" si="26"/>
        <v>MERGULHO</v>
      </c>
    </row>
    <row r="289" ht="15.75" customHeight="1">
      <c r="A289" s="1">
        <v>5596.6233</v>
      </c>
      <c r="B289" s="1">
        <v>67.386</v>
      </c>
      <c r="C289" s="1">
        <v>60.91</v>
      </c>
      <c r="D289" s="1">
        <v>53.6817</v>
      </c>
      <c r="E289" s="1">
        <v>43.1667</v>
      </c>
      <c r="F289" s="1">
        <v>43.1397</v>
      </c>
      <c r="G289" s="1">
        <v>41.7866</v>
      </c>
      <c r="H289" s="1">
        <v>52.2545</v>
      </c>
      <c r="J289" s="1">
        <f t="shared" si="1"/>
        <v>-0.2240160829</v>
      </c>
      <c r="K289" s="17" t="str">
        <f t="shared" si="2"/>
        <v>SUB-HORIZONTAL</v>
      </c>
      <c r="L289" s="1" t="str">
        <f t="shared" si="3"/>
        <v>2</v>
      </c>
      <c r="M289" s="1">
        <f t="shared" si="4"/>
        <v>-0.03186932138</v>
      </c>
      <c r="N289" s="17" t="str">
        <f t="shared" si="5"/>
        <v>SUB-HORIZONTAL</v>
      </c>
      <c r="P289" s="1">
        <f t="shared" si="6"/>
        <v>-0.4496991589</v>
      </c>
      <c r="Q289" s="17" t="str">
        <f t="shared" si="7"/>
        <v>SUB-HORIZONTAL</v>
      </c>
      <c r="S289" s="1">
        <f t="shared" si="8"/>
        <v>-0.1919759101</v>
      </c>
      <c r="T289" s="17" t="str">
        <f t="shared" si="9"/>
        <v>SUB-HORIZONTAL</v>
      </c>
      <c r="V289" s="1">
        <f t="shared" si="10"/>
        <v>-0.48242125</v>
      </c>
      <c r="W289" s="17" t="str">
        <f t="shared" si="11"/>
        <v>SUB-HORIZONTAL</v>
      </c>
      <c r="Y289" s="1">
        <f t="shared" si="12"/>
        <v>-0.0006256778483</v>
      </c>
      <c r="Z289" s="17" t="str">
        <f t="shared" si="13"/>
        <v>SUB-HORIZONTAL</v>
      </c>
      <c r="AA289" s="1">
        <f t="shared" si="14"/>
        <v>-0.3460315286</v>
      </c>
      <c r="AB289" s="17" t="str">
        <f t="shared" si="15"/>
        <v>SUB-HORIZONTAL</v>
      </c>
      <c r="AC289" s="1">
        <f t="shared" si="16"/>
        <v>-0.2184347461</v>
      </c>
      <c r="AD289" s="17" t="str">
        <f t="shared" si="17"/>
        <v>SUB-HORIZONTAL</v>
      </c>
      <c r="AE289" s="1">
        <f t="shared" si="18"/>
        <v>-0.4490578817</v>
      </c>
      <c r="AF289" s="17" t="str">
        <f t="shared" si="19"/>
        <v>SUB-HORIZONTAL</v>
      </c>
      <c r="AG289" s="1">
        <f t="shared" si="20"/>
        <v>-0.2278551705</v>
      </c>
      <c r="AH289" s="17" t="str">
        <f t="shared" si="21"/>
        <v>SUB-HORIZONTAL</v>
      </c>
      <c r="AJ289" s="1">
        <f t="shared" si="22"/>
        <v>-0.1264092163</v>
      </c>
      <c r="AK289" s="17" t="str">
        <f t="shared" si="27"/>
        <v>SUB-HORIZONTAL</v>
      </c>
      <c r="AM289" s="1">
        <f t="shared" si="23"/>
        <v>-0.101082902</v>
      </c>
      <c r="AN289" s="17" t="str">
        <f t="shared" si="24"/>
        <v>SUB-HORIZONTAL</v>
      </c>
      <c r="AP289" s="1">
        <f t="shared" si="25"/>
        <v>0.2549971316</v>
      </c>
      <c r="AQ289" s="15" t="str">
        <f t="shared" si="26"/>
        <v>SUB-VERTICAL</v>
      </c>
    </row>
    <row r="290" ht="15.75" customHeight="1">
      <c r="A290" s="1">
        <v>5596.6995</v>
      </c>
      <c r="B290" s="1">
        <v>80.5173</v>
      </c>
      <c r="C290" s="1">
        <v>72.2026</v>
      </c>
      <c r="D290" s="1">
        <v>60.9871</v>
      </c>
      <c r="E290" s="1">
        <v>51.0615</v>
      </c>
      <c r="F290" s="1">
        <v>51.0889</v>
      </c>
      <c r="G290" s="1">
        <v>47.9828</v>
      </c>
      <c r="H290" s="1">
        <v>59.6348</v>
      </c>
      <c r="J290" s="1">
        <f t="shared" si="1"/>
        <v>-0.2178250381</v>
      </c>
      <c r="K290" s="17" t="str">
        <f t="shared" si="2"/>
        <v>SUB-HORIZONTAL</v>
      </c>
      <c r="L290" s="1" t="str">
        <f t="shared" si="3"/>
        <v>2</v>
      </c>
      <c r="M290" s="1">
        <f t="shared" si="4"/>
        <v>-0.06273492223</v>
      </c>
      <c r="N290" s="17" t="str">
        <f t="shared" si="5"/>
        <v>SUB-HORIZONTAL</v>
      </c>
      <c r="P290" s="1">
        <f t="shared" si="6"/>
        <v>-0.4588373606</v>
      </c>
      <c r="Q290" s="17" t="str">
        <f t="shared" si="7"/>
        <v>SUB-HORIZONTAL</v>
      </c>
      <c r="S290" s="1">
        <f t="shared" si="8"/>
        <v>-0.1548262686</v>
      </c>
      <c r="T290" s="17" t="str">
        <f t="shared" si="9"/>
        <v>SUB-HORIZONTAL</v>
      </c>
      <c r="V290" s="1">
        <f t="shared" si="10"/>
        <v>-0.5234277477</v>
      </c>
      <c r="W290" s="17" t="str">
        <f t="shared" si="11"/>
        <v>SUB-HORIZONTAL</v>
      </c>
      <c r="Y290" s="1">
        <f t="shared" si="12"/>
        <v>0.0005364639</v>
      </c>
      <c r="Z290" s="16" t="str">
        <f t="shared" si="13"/>
        <v>MERGULHO</v>
      </c>
      <c r="AA290" s="1">
        <f t="shared" si="14"/>
        <v>-0.3481804465</v>
      </c>
      <c r="AB290" s="17" t="str">
        <f t="shared" si="15"/>
        <v>SUB-HORIZONTAL</v>
      </c>
      <c r="AC290" s="1">
        <f t="shared" si="16"/>
        <v>-0.1778652035</v>
      </c>
      <c r="AD290" s="17" t="str">
        <f t="shared" si="17"/>
        <v>SUB-HORIZONTAL</v>
      </c>
      <c r="AE290" s="1">
        <f t="shared" si="18"/>
        <v>-0.4593877778</v>
      </c>
      <c r="AF290" s="17" t="str">
        <f t="shared" si="19"/>
        <v>SUB-HORIZONTAL</v>
      </c>
      <c r="AG290" s="1">
        <f t="shared" si="20"/>
        <v>-0.2787039332</v>
      </c>
      <c r="AH290" s="17" t="str">
        <f t="shared" si="21"/>
        <v>SUB-HORIZONTAL</v>
      </c>
      <c r="AJ290" s="1">
        <f t="shared" si="22"/>
        <v>-0.169014214</v>
      </c>
      <c r="AK290" s="17" t="str">
        <f t="shared" si="27"/>
        <v>SUB-HORIZONTAL</v>
      </c>
      <c r="AM290" s="1">
        <f t="shared" si="23"/>
        <v>-0.1090499735</v>
      </c>
      <c r="AN290" s="17" t="str">
        <f t="shared" si="24"/>
        <v>SUB-HORIZONTAL</v>
      </c>
      <c r="AP290" s="1">
        <f t="shared" si="25"/>
        <v>0.3013616638</v>
      </c>
      <c r="AQ290" s="15" t="str">
        <f t="shared" si="26"/>
        <v>SUB-VERTICAL</v>
      </c>
    </row>
    <row r="291" ht="15.75" customHeight="1">
      <c r="A291" s="1">
        <v>5596.7757</v>
      </c>
      <c r="B291" s="1">
        <v>81.7933</v>
      </c>
      <c r="C291" s="1">
        <v>70.7901</v>
      </c>
      <c r="D291" s="1">
        <v>62.8354</v>
      </c>
      <c r="E291" s="1">
        <v>55.6807</v>
      </c>
      <c r="F291" s="1">
        <v>55.73</v>
      </c>
      <c r="G291" s="1">
        <v>53.194</v>
      </c>
      <c r="H291" s="1">
        <v>66.1265</v>
      </c>
      <c r="J291" s="1">
        <f t="shared" si="1"/>
        <v>-0.2180536669</v>
      </c>
      <c r="K291" s="17" t="str">
        <f t="shared" si="2"/>
        <v>SUB-HORIZONTAL</v>
      </c>
      <c r="L291" s="1" t="str">
        <f t="shared" si="3"/>
        <v>2</v>
      </c>
      <c r="M291" s="1">
        <f t="shared" si="4"/>
        <v>-0.04657720278</v>
      </c>
      <c r="N291" s="17" t="str">
        <f t="shared" si="5"/>
        <v>SUB-HORIZONTAL</v>
      </c>
      <c r="P291" s="1">
        <f t="shared" si="6"/>
        <v>-0.3860344083</v>
      </c>
      <c r="Q291" s="17" t="str">
        <f t="shared" si="7"/>
        <v>SUB-HORIZONTAL</v>
      </c>
      <c r="S291" s="1">
        <f t="shared" si="8"/>
        <v>-0.1712595774</v>
      </c>
      <c r="T291" s="17" t="str">
        <f t="shared" si="9"/>
        <v>SUB-HORIZONTAL</v>
      </c>
      <c r="V291" s="1">
        <f t="shared" si="10"/>
        <v>-0.4335759793</v>
      </c>
      <c r="W291" s="17" t="str">
        <f t="shared" si="11"/>
        <v>SUB-HORIZONTAL</v>
      </c>
      <c r="Y291" s="1">
        <f t="shared" si="12"/>
        <v>0.0008850138241</v>
      </c>
      <c r="Z291" s="16" t="str">
        <f t="shared" si="13"/>
        <v>MERGULHO</v>
      </c>
      <c r="AA291" s="1">
        <f t="shared" si="14"/>
        <v>-0.2406626046</v>
      </c>
      <c r="AB291" s="17" t="str">
        <f t="shared" si="15"/>
        <v>SUB-HORIZONTAL</v>
      </c>
      <c r="AC291" s="1">
        <f t="shared" si="16"/>
        <v>-0.1209586394</v>
      </c>
      <c r="AD291" s="17" t="str">
        <f t="shared" si="17"/>
        <v>SUB-HORIZONTAL</v>
      </c>
      <c r="AE291" s="1">
        <f t="shared" si="18"/>
        <v>-0.386935795</v>
      </c>
      <c r="AF291" s="17" t="str">
        <f t="shared" si="19"/>
        <v>SUB-HORIZONTAL</v>
      </c>
      <c r="AG291" s="1">
        <f t="shared" si="20"/>
        <v>-0.2644412314</v>
      </c>
      <c r="AH291" s="17" t="str">
        <f t="shared" si="21"/>
        <v>SUB-HORIZONTAL</v>
      </c>
      <c r="AJ291" s="1">
        <f t="shared" si="22"/>
        <v>-0.1192711346</v>
      </c>
      <c r="AK291" s="17" t="str">
        <f t="shared" si="27"/>
        <v>SUB-HORIZONTAL</v>
      </c>
      <c r="AM291" s="1">
        <f t="shared" si="23"/>
        <v>-0.1446018599</v>
      </c>
      <c r="AN291" s="17" t="str">
        <f t="shared" si="24"/>
        <v>SUB-HORIZONTAL</v>
      </c>
      <c r="AP291" s="1">
        <f t="shared" si="25"/>
        <v>0.2130265166</v>
      </c>
      <c r="AQ291" s="15" t="str">
        <f t="shared" si="26"/>
        <v>SUB-VERTICAL</v>
      </c>
    </row>
    <row r="292" ht="15.75" customHeight="1">
      <c r="A292" s="1">
        <v>5596.8519</v>
      </c>
      <c r="B292" s="1">
        <v>72.773</v>
      </c>
      <c r="C292" s="1">
        <v>59.7791</v>
      </c>
      <c r="D292" s="1">
        <v>58.3966</v>
      </c>
      <c r="E292" s="1">
        <v>54.3396</v>
      </c>
      <c r="F292" s="1">
        <v>54.3639</v>
      </c>
      <c r="G292" s="1">
        <v>52.6778</v>
      </c>
      <c r="H292" s="1">
        <v>64.8398</v>
      </c>
      <c r="J292" s="1">
        <f t="shared" si="1"/>
        <v>-0.2080991715</v>
      </c>
      <c r="K292" s="17" t="str">
        <f t="shared" si="2"/>
        <v>SUB-HORIZONTAL</v>
      </c>
      <c r="L292" s="1" t="str">
        <f t="shared" si="3"/>
        <v>2</v>
      </c>
      <c r="M292" s="1">
        <f t="shared" si="4"/>
        <v>-0.03150751933</v>
      </c>
      <c r="N292" s="17" t="str">
        <f t="shared" si="5"/>
        <v>SUB-HORIZONTAL</v>
      </c>
      <c r="P292" s="1">
        <f t="shared" si="6"/>
        <v>-0.2926793724</v>
      </c>
      <c r="Q292" s="17" t="str">
        <f t="shared" si="7"/>
        <v>SUB-HORIZONTAL</v>
      </c>
      <c r="S292" s="1">
        <f t="shared" si="8"/>
        <v>-0.1764473777</v>
      </c>
      <c r="T292" s="17" t="str">
        <f t="shared" si="9"/>
        <v>SUB-HORIZONTAL</v>
      </c>
      <c r="V292" s="1">
        <f t="shared" si="10"/>
        <v>-0.3245587926</v>
      </c>
      <c r="W292" s="17" t="str">
        <f t="shared" si="11"/>
        <v>SUB-HORIZONTAL</v>
      </c>
      <c r="Y292" s="1">
        <f t="shared" si="12"/>
        <v>0.0004470877314</v>
      </c>
      <c r="Z292" s="16" t="str">
        <f t="shared" si="13"/>
        <v>MERGULHO</v>
      </c>
      <c r="AA292" s="1">
        <f t="shared" si="14"/>
        <v>-0.09543904311</v>
      </c>
      <c r="AB292" s="17" t="str">
        <f t="shared" si="15"/>
        <v>SUB-HORIZONTAL</v>
      </c>
      <c r="AC292" s="1">
        <f t="shared" si="16"/>
        <v>-0.07201998193</v>
      </c>
      <c r="AD292" s="17" t="str">
        <f t="shared" si="17"/>
        <v>SUB-HORIZONTAL</v>
      </c>
      <c r="AE292" s="1">
        <f t="shared" si="18"/>
        <v>-0.2931312293</v>
      </c>
      <c r="AF292" s="17" t="str">
        <f t="shared" si="19"/>
        <v>SUB-HORIZONTAL</v>
      </c>
      <c r="AG292" s="1">
        <f t="shared" si="20"/>
        <v>-0.2205318026</v>
      </c>
      <c r="AH292" s="17" t="str">
        <f t="shared" si="21"/>
        <v>SUB-HORIZONTAL</v>
      </c>
      <c r="AJ292" s="1">
        <f t="shared" si="22"/>
        <v>-0.02339896635</v>
      </c>
      <c r="AK292" s="17" t="str">
        <f t="shared" si="27"/>
        <v>SUB-HORIZONTAL</v>
      </c>
      <c r="AM292" s="1">
        <f t="shared" si="23"/>
        <v>-0.1970061095</v>
      </c>
      <c r="AN292" s="17" t="str">
        <f t="shared" si="24"/>
        <v>SUB-HORIZONTAL</v>
      </c>
      <c r="AP292" s="1">
        <f t="shared" si="25"/>
        <v>0.1154894812</v>
      </c>
      <c r="AQ292" s="15" t="str">
        <f t="shared" si="26"/>
        <v>SUB-VERTICAL</v>
      </c>
    </row>
    <row r="293" ht="15.75" customHeight="1">
      <c r="A293" s="1">
        <v>5596.9281</v>
      </c>
      <c r="B293" s="1">
        <v>58.726</v>
      </c>
      <c r="C293" s="1">
        <v>48.3711</v>
      </c>
      <c r="D293" s="1">
        <v>50.3724</v>
      </c>
      <c r="E293" s="1">
        <v>50.3657</v>
      </c>
      <c r="F293" s="1">
        <v>50.3433</v>
      </c>
      <c r="G293" s="1">
        <v>49.5146</v>
      </c>
      <c r="H293" s="1">
        <v>60.802</v>
      </c>
      <c r="J293" s="1">
        <f t="shared" si="1"/>
        <v>-0.20571613</v>
      </c>
      <c r="K293" s="17" t="str">
        <f t="shared" si="2"/>
        <v>SUB-HORIZONTAL</v>
      </c>
      <c r="L293" s="1" t="str">
        <f t="shared" si="3"/>
        <v>2</v>
      </c>
      <c r="M293" s="1">
        <f t="shared" si="4"/>
        <v>-0.01659815674</v>
      </c>
      <c r="N293" s="17" t="str">
        <f t="shared" si="5"/>
        <v>SUB-HORIZONTAL</v>
      </c>
      <c r="P293" s="1">
        <f t="shared" si="6"/>
        <v>-0.1541692904</v>
      </c>
      <c r="Q293" s="17" t="str">
        <f t="shared" si="7"/>
        <v>SUB-HORIZONTAL</v>
      </c>
      <c r="S293" s="1">
        <f t="shared" si="8"/>
        <v>-0.1890374861</v>
      </c>
      <c r="T293" s="17" t="str">
        <f t="shared" si="9"/>
        <v>SUB-HORIZONTAL</v>
      </c>
      <c r="V293" s="1">
        <f t="shared" si="10"/>
        <v>-0.1708219967</v>
      </c>
      <c r="W293" s="17" t="str">
        <f t="shared" si="11"/>
        <v>SUB-HORIZONTAL</v>
      </c>
      <c r="Y293" s="1">
        <f t="shared" si="12"/>
        <v>-0.0004448460526</v>
      </c>
      <c r="Z293" s="17" t="str">
        <f t="shared" si="13"/>
        <v>SUB-HORIZONTAL</v>
      </c>
      <c r="AA293" s="1">
        <f t="shared" si="14"/>
        <v>0.04041060902</v>
      </c>
      <c r="AB293" s="16" t="str">
        <f t="shared" si="15"/>
        <v>MERGULHO</v>
      </c>
      <c r="AC293" s="1">
        <f t="shared" si="16"/>
        <v>-0.000133018193</v>
      </c>
      <c r="AD293" s="17" t="str">
        <f t="shared" si="17"/>
        <v>SUB-HORIZONTAL</v>
      </c>
      <c r="AE293" s="1">
        <f t="shared" si="18"/>
        <v>-0.1537231285</v>
      </c>
      <c r="AF293" s="17" t="str">
        <f t="shared" si="19"/>
        <v>SUB-HORIZONTAL</v>
      </c>
      <c r="AG293" s="1">
        <f t="shared" si="20"/>
        <v>-0.1535897183</v>
      </c>
      <c r="AH293" s="17" t="str">
        <f t="shared" si="21"/>
        <v>SUB-HORIZONTAL</v>
      </c>
      <c r="AJ293" s="1">
        <f t="shared" si="22"/>
        <v>0.04054365446</v>
      </c>
      <c r="AK293" s="16" t="str">
        <f t="shared" si="27"/>
        <v>MERGULHO</v>
      </c>
      <c r="AM293" s="1">
        <f t="shared" si="23"/>
        <v>-0.1942843045</v>
      </c>
      <c r="AN293" s="17" t="str">
        <f t="shared" si="24"/>
        <v>SUB-HORIZONTAL</v>
      </c>
      <c r="AP293" s="1">
        <f t="shared" si="25"/>
        <v>-0.03474187123</v>
      </c>
      <c r="AQ293" s="17" t="str">
        <f t="shared" si="26"/>
        <v>SUB-HORIZONTAL</v>
      </c>
    </row>
    <row r="294" ht="15.75" customHeight="1">
      <c r="A294" s="1">
        <v>5597.0043</v>
      </c>
      <c r="B294" s="1">
        <v>49.5025</v>
      </c>
      <c r="C294" s="1">
        <v>43.5186</v>
      </c>
      <c r="D294" s="1">
        <v>46.7953</v>
      </c>
      <c r="E294" s="1">
        <v>49.1036</v>
      </c>
      <c r="F294" s="1">
        <v>49.0671</v>
      </c>
      <c r="G294" s="1">
        <v>48.1453</v>
      </c>
      <c r="H294" s="1">
        <v>58.6063</v>
      </c>
      <c r="J294" s="1">
        <f t="shared" si="1"/>
        <v>-0.1969355415</v>
      </c>
      <c r="K294" s="17" t="str">
        <f t="shared" si="2"/>
        <v>SUB-HORIZONTAL</v>
      </c>
      <c r="L294" s="1" t="str">
        <f t="shared" si="3"/>
        <v>2</v>
      </c>
      <c r="M294" s="1">
        <f t="shared" si="4"/>
        <v>-0.01896551149</v>
      </c>
      <c r="N294" s="17" t="str">
        <f t="shared" si="5"/>
        <v>SUB-HORIZONTAL</v>
      </c>
      <c r="P294" s="1">
        <f t="shared" si="6"/>
        <v>-0.00883445297</v>
      </c>
      <c r="Q294" s="17" t="str">
        <f t="shared" si="7"/>
        <v>SUB-HORIZONTAL</v>
      </c>
      <c r="S294" s="1">
        <f t="shared" si="8"/>
        <v>-0.1778871622</v>
      </c>
      <c r="T294" s="17" t="str">
        <f t="shared" si="9"/>
        <v>SUB-HORIZONTAL</v>
      </c>
      <c r="V294" s="1">
        <f t="shared" si="10"/>
        <v>-0.02780054668</v>
      </c>
      <c r="W294" s="17" t="str">
        <f t="shared" si="11"/>
        <v>SUB-HORIZONTAL</v>
      </c>
      <c r="Y294" s="1">
        <f t="shared" si="12"/>
        <v>-0.000743602776</v>
      </c>
      <c r="Z294" s="17" t="str">
        <f t="shared" si="13"/>
        <v>SUB-HORIZONTAL</v>
      </c>
      <c r="AA294" s="1">
        <f t="shared" si="14"/>
        <v>0.1208172797</v>
      </c>
      <c r="AB294" s="15" t="str">
        <f t="shared" si="15"/>
        <v>SUB-VERTICAL</v>
      </c>
      <c r="AC294" s="1">
        <f t="shared" si="16"/>
        <v>0.04815423269</v>
      </c>
      <c r="AD294" s="16" t="str">
        <f t="shared" si="17"/>
        <v>MERGULHO</v>
      </c>
      <c r="AE294" s="1">
        <f t="shared" si="18"/>
        <v>-0.00809084355</v>
      </c>
      <c r="AF294" s="17" t="str">
        <f t="shared" si="19"/>
        <v>SUB-HORIZONTAL</v>
      </c>
      <c r="AG294" s="1">
        <f t="shared" si="20"/>
        <v>-0.05624781509</v>
      </c>
      <c r="AH294" s="17" t="str">
        <f t="shared" si="21"/>
        <v>SUB-HORIZONTAL</v>
      </c>
      <c r="AJ294" s="1">
        <f t="shared" si="22"/>
        <v>0.07261027899</v>
      </c>
      <c r="AK294" s="16" t="str">
        <f t="shared" si="27"/>
        <v>MERGULHO</v>
      </c>
      <c r="AM294" s="1">
        <f t="shared" si="23"/>
        <v>-0.128923861</v>
      </c>
      <c r="AN294" s="17" t="str">
        <f t="shared" si="24"/>
        <v>SUB-HORIZONTAL</v>
      </c>
      <c r="AP294" s="1">
        <f t="shared" si="25"/>
        <v>-0.1690195691</v>
      </c>
      <c r="AQ294" s="17" t="str">
        <f t="shared" si="26"/>
        <v>SUB-HORIZONTAL</v>
      </c>
    </row>
    <row r="295" ht="15.75" customHeight="1">
      <c r="A295" s="1">
        <v>5597.0805</v>
      </c>
      <c r="B295" s="1">
        <v>48.6341</v>
      </c>
      <c r="C295" s="1">
        <v>45.3349</v>
      </c>
      <c r="D295" s="1">
        <v>48.5442</v>
      </c>
      <c r="E295" s="1">
        <v>50.1306</v>
      </c>
      <c r="F295" s="1">
        <v>50.1136</v>
      </c>
      <c r="G295" s="1">
        <v>48.6658</v>
      </c>
      <c r="H295" s="1">
        <v>55.4979</v>
      </c>
      <c r="J295" s="1">
        <f t="shared" si="1"/>
        <v>-0.1314631414</v>
      </c>
      <c r="K295" s="17" t="str">
        <f t="shared" si="2"/>
        <v>SUB-HORIZONTAL</v>
      </c>
      <c r="L295" s="1" t="str">
        <f t="shared" si="3"/>
        <v>2</v>
      </c>
      <c r="M295" s="1">
        <f t="shared" si="4"/>
        <v>-0.02931695347</v>
      </c>
      <c r="N295" s="17" t="str">
        <f t="shared" si="5"/>
        <v>SUB-HORIZONTAL</v>
      </c>
      <c r="P295" s="1">
        <f t="shared" si="6"/>
        <v>0.02996861874</v>
      </c>
      <c r="Q295" s="16" t="str">
        <f t="shared" si="7"/>
        <v>MERGULHO</v>
      </c>
      <c r="S295" s="1">
        <f t="shared" si="8"/>
        <v>-0.1020970453</v>
      </c>
      <c r="T295" s="17" t="str">
        <f t="shared" si="9"/>
        <v>SUB-HORIZONTAL</v>
      </c>
      <c r="V295" s="1">
        <f t="shared" si="10"/>
        <v>0.0006515937156</v>
      </c>
      <c r="W295" s="16" t="str">
        <f t="shared" si="11"/>
        <v>MERGULHO</v>
      </c>
      <c r="Y295" s="1">
        <f t="shared" si="12"/>
        <v>-0.0003391717475</v>
      </c>
      <c r="Z295" s="17" t="str">
        <f t="shared" si="13"/>
        <v>SUB-HORIZONTAL</v>
      </c>
      <c r="AA295" s="1">
        <f t="shared" si="14"/>
        <v>0.1005968137</v>
      </c>
      <c r="AB295" s="15" t="str">
        <f t="shared" si="15"/>
        <v>SUB-VERTICAL</v>
      </c>
      <c r="AC295" s="1">
        <f t="shared" si="16"/>
        <v>0.03215826248</v>
      </c>
      <c r="AD295" s="16" t="str">
        <f t="shared" si="17"/>
        <v>MERGULHO</v>
      </c>
      <c r="AE295" s="1">
        <f t="shared" si="18"/>
        <v>0.03030782899</v>
      </c>
      <c r="AF295" s="16" t="str">
        <f t="shared" si="19"/>
        <v>MERGULHO</v>
      </c>
      <c r="AG295" s="1">
        <f t="shared" si="20"/>
        <v>-0.001850208091</v>
      </c>
      <c r="AH295" s="17" t="str">
        <f t="shared" si="21"/>
        <v>SUB-HORIZONTAL</v>
      </c>
      <c r="AJ295" s="1">
        <f t="shared" si="22"/>
        <v>0.06841090109</v>
      </c>
      <c r="AK295" s="16" t="str">
        <f t="shared" si="27"/>
        <v>MERGULHO</v>
      </c>
      <c r="AM295" s="1">
        <f t="shared" si="23"/>
        <v>-0.07026222052</v>
      </c>
      <c r="AN295" s="17" t="str">
        <f t="shared" si="24"/>
        <v>SUB-HORIZONTAL</v>
      </c>
      <c r="AP295" s="1">
        <f t="shared" si="25"/>
        <v>-0.1321161482</v>
      </c>
      <c r="AQ295" s="17" t="str">
        <f t="shared" si="26"/>
        <v>SUB-HORIZONTAL</v>
      </c>
    </row>
    <row r="296" ht="15.75" customHeight="1">
      <c r="A296" s="1">
        <v>5597.1567</v>
      </c>
      <c r="B296" s="1">
        <v>54.1911</v>
      </c>
      <c r="C296" s="1">
        <v>47.9898</v>
      </c>
      <c r="D296" s="1">
        <v>48.7376</v>
      </c>
      <c r="E296" s="1">
        <v>49.6344</v>
      </c>
      <c r="F296" s="1">
        <v>49.6463</v>
      </c>
      <c r="G296" s="1">
        <v>48.1663</v>
      </c>
      <c r="H296" s="1">
        <v>55.5361</v>
      </c>
      <c r="J296" s="1">
        <f t="shared" si="1"/>
        <v>-0.1424939318</v>
      </c>
      <c r="K296" s="17" t="str">
        <f t="shared" si="2"/>
        <v>SUB-HORIZONTAL</v>
      </c>
      <c r="L296" s="1" t="str">
        <f t="shared" si="3"/>
        <v>2</v>
      </c>
      <c r="M296" s="1">
        <f t="shared" si="4"/>
        <v>-0.03026541467</v>
      </c>
      <c r="N296" s="17" t="str">
        <f t="shared" si="5"/>
        <v>SUB-HORIZONTAL</v>
      </c>
      <c r="P296" s="1">
        <f t="shared" si="6"/>
        <v>-0.08762082728</v>
      </c>
      <c r="Q296" s="17" t="str">
        <f t="shared" si="7"/>
        <v>SUB-HORIZONTAL</v>
      </c>
      <c r="S296" s="1">
        <f t="shared" si="8"/>
        <v>-0.1121681133</v>
      </c>
      <c r="T296" s="17" t="str">
        <f t="shared" si="9"/>
        <v>SUB-HORIZONTAL</v>
      </c>
      <c r="V296" s="1">
        <f t="shared" si="10"/>
        <v>-0.117925305</v>
      </c>
      <c r="W296" s="17" t="str">
        <f t="shared" si="11"/>
        <v>SUB-HORIZONTAL</v>
      </c>
      <c r="Y296" s="1">
        <f t="shared" si="12"/>
        <v>0.0002397243389</v>
      </c>
      <c r="Z296" s="16" t="str">
        <f t="shared" si="13"/>
        <v>MERGULHO</v>
      </c>
      <c r="AA296" s="1">
        <f t="shared" si="14"/>
        <v>0.0336972475</v>
      </c>
      <c r="AB296" s="16" t="str">
        <f t="shared" si="15"/>
        <v>MERGULHO</v>
      </c>
      <c r="AC296" s="1">
        <f t="shared" si="16"/>
        <v>0.01823358818</v>
      </c>
      <c r="AD296" s="16" t="str">
        <f t="shared" si="17"/>
        <v>MERGULHO</v>
      </c>
      <c r="AE296" s="1">
        <f t="shared" si="18"/>
        <v>-0.0878607822</v>
      </c>
      <c r="AF296" s="17" t="str">
        <f t="shared" si="19"/>
        <v>SUB-HORIZONTAL</v>
      </c>
      <c r="AG296" s="1">
        <f t="shared" si="20"/>
        <v>-0.1061156075</v>
      </c>
      <c r="AH296" s="17" t="str">
        <f t="shared" si="21"/>
        <v>SUB-HORIZONTAL</v>
      </c>
      <c r="AJ296" s="1">
        <f t="shared" si="22"/>
        <v>0.01546247182</v>
      </c>
      <c r="AK296" s="16" t="str">
        <f t="shared" si="27"/>
        <v>MERGULHO</v>
      </c>
      <c r="AM296" s="1">
        <f t="shared" si="23"/>
        <v>-0.1216029997</v>
      </c>
      <c r="AN296" s="17" t="str">
        <f t="shared" si="24"/>
        <v>SUB-HORIZONTAL</v>
      </c>
      <c r="AP296" s="1">
        <f t="shared" si="25"/>
        <v>-0.02451718544</v>
      </c>
      <c r="AQ296" s="17" t="str">
        <f t="shared" si="26"/>
        <v>SUB-HORIZONTAL</v>
      </c>
    </row>
    <row r="297" ht="15.75" customHeight="1">
      <c r="A297" s="1">
        <v>5597.2329</v>
      </c>
      <c r="B297" s="1">
        <v>54.6845</v>
      </c>
      <c r="C297" s="1">
        <v>44.759</v>
      </c>
      <c r="D297" s="1">
        <v>44.8202</v>
      </c>
      <c r="E297" s="1">
        <v>46.3979</v>
      </c>
      <c r="F297" s="1">
        <v>46.4153</v>
      </c>
      <c r="G297" s="1">
        <v>44.8595</v>
      </c>
      <c r="H297" s="1">
        <v>53.8302</v>
      </c>
      <c r="J297" s="1">
        <f t="shared" si="1"/>
        <v>-0.1825518011</v>
      </c>
      <c r="K297" s="17" t="str">
        <f t="shared" si="2"/>
        <v>SUB-HORIZONTAL</v>
      </c>
      <c r="L297" s="1" t="str">
        <f t="shared" si="3"/>
        <v>2</v>
      </c>
      <c r="M297" s="1">
        <f t="shared" si="4"/>
        <v>-0.03409541429</v>
      </c>
      <c r="N297" s="17" t="str">
        <f t="shared" si="5"/>
        <v>SUB-HORIZONTAL</v>
      </c>
      <c r="P297" s="1">
        <f t="shared" si="6"/>
        <v>-0.1641348461</v>
      </c>
      <c r="Q297" s="17" t="str">
        <f t="shared" si="7"/>
        <v>SUB-HORIZONTAL</v>
      </c>
      <c r="S297" s="1">
        <f t="shared" si="8"/>
        <v>-0.1483411771</v>
      </c>
      <c r="T297" s="17" t="str">
        <f t="shared" si="9"/>
        <v>SUB-HORIZONTAL</v>
      </c>
      <c r="V297" s="1">
        <f t="shared" si="10"/>
        <v>-0.1983687341</v>
      </c>
      <c r="W297" s="17" t="str">
        <f t="shared" si="11"/>
        <v>SUB-HORIZONTAL</v>
      </c>
      <c r="Y297" s="1">
        <f t="shared" si="12"/>
        <v>0.0003749466737</v>
      </c>
      <c r="Z297" s="16" t="str">
        <f t="shared" si="13"/>
        <v>MERGULHO</v>
      </c>
      <c r="AA297" s="1">
        <f t="shared" si="14"/>
        <v>0.0359635956</v>
      </c>
      <c r="AB297" s="16" t="str">
        <f t="shared" si="15"/>
        <v>MERGULHO</v>
      </c>
      <c r="AC297" s="1">
        <f t="shared" si="16"/>
        <v>0.03459699415</v>
      </c>
      <c r="AD297" s="16" t="str">
        <f t="shared" si="17"/>
        <v>MERGULHO</v>
      </c>
      <c r="AE297" s="1">
        <f t="shared" si="18"/>
        <v>-0.1645110562</v>
      </c>
      <c r="AF297" s="17" t="str">
        <f t="shared" si="19"/>
        <v>SUB-HORIZONTAL</v>
      </c>
      <c r="AG297" s="1">
        <f t="shared" si="20"/>
        <v>-0.1992495063</v>
      </c>
      <c r="AH297" s="17" t="str">
        <f t="shared" si="21"/>
        <v>SUB-HORIZONTAL</v>
      </c>
      <c r="AJ297" s="1">
        <f t="shared" si="22"/>
        <v>0.001366388945</v>
      </c>
      <c r="AK297" s="16" t="str">
        <f t="shared" si="27"/>
        <v>MERGULHO</v>
      </c>
      <c r="AM297" s="1">
        <f t="shared" si="23"/>
        <v>-0.2006227058</v>
      </c>
      <c r="AN297" s="17" t="str">
        <f t="shared" si="24"/>
        <v>SUB-HORIZONTAL</v>
      </c>
      <c r="AP297" s="1">
        <f t="shared" si="25"/>
        <v>0.01574582016</v>
      </c>
      <c r="AQ297" s="16" t="str">
        <f t="shared" si="26"/>
        <v>MERGULHO</v>
      </c>
    </row>
    <row r="298" ht="15.75" customHeight="1">
      <c r="A298" s="1">
        <v>5597.3091</v>
      </c>
      <c r="B298" s="1">
        <v>47.7902</v>
      </c>
      <c r="C298" s="1">
        <v>37.7461</v>
      </c>
      <c r="D298" s="1">
        <v>39.3826</v>
      </c>
      <c r="E298" s="1">
        <v>41.6339</v>
      </c>
      <c r="F298" s="1">
        <v>41.6606</v>
      </c>
      <c r="G298" s="1">
        <v>40.2995</v>
      </c>
      <c r="H298" s="1">
        <v>50.8073</v>
      </c>
      <c r="J298" s="1">
        <f t="shared" si="1"/>
        <v>-0.2322196205</v>
      </c>
      <c r="K298" s="17" t="str">
        <f t="shared" si="2"/>
        <v>SUB-HORIZONTAL</v>
      </c>
      <c r="L298" s="1" t="str">
        <f t="shared" si="3"/>
        <v>2</v>
      </c>
      <c r="M298" s="1">
        <f t="shared" si="4"/>
        <v>-0.0332183032</v>
      </c>
      <c r="N298" s="17" t="str">
        <f t="shared" si="5"/>
        <v>SUB-HORIZONTAL</v>
      </c>
      <c r="P298" s="1">
        <f t="shared" si="6"/>
        <v>-0.137372547</v>
      </c>
      <c r="Q298" s="17" t="str">
        <f t="shared" si="7"/>
        <v>SUB-HORIZONTAL</v>
      </c>
      <c r="S298" s="1">
        <f t="shared" si="8"/>
        <v>-0.1988101792</v>
      </c>
      <c r="T298" s="17" t="str">
        <f t="shared" si="9"/>
        <v>SUB-HORIZONTAL</v>
      </c>
      <c r="V298" s="1">
        <f t="shared" si="10"/>
        <v>-0.1706880635</v>
      </c>
      <c r="W298" s="17" t="str">
        <f t="shared" si="11"/>
        <v>SUB-HORIZONTAL</v>
      </c>
      <c r="Y298" s="1">
        <f t="shared" si="12"/>
        <v>0.000641098785</v>
      </c>
      <c r="Z298" s="16" t="str">
        <f t="shared" si="13"/>
        <v>MERGULHO</v>
      </c>
      <c r="AA298" s="1">
        <f t="shared" si="14"/>
        <v>0.09807184033</v>
      </c>
      <c r="AB298" s="16" t="str">
        <f t="shared" si="15"/>
        <v>MERGULHO</v>
      </c>
      <c r="AC298" s="1">
        <f t="shared" si="16"/>
        <v>0.05559780318</v>
      </c>
      <c r="AD298" s="16" t="str">
        <f t="shared" si="17"/>
        <v>MERGULHO</v>
      </c>
      <c r="AE298" s="1">
        <f t="shared" si="18"/>
        <v>-0.1380151633</v>
      </c>
      <c r="AF298" s="17" t="str">
        <f t="shared" si="19"/>
        <v>SUB-HORIZONTAL</v>
      </c>
      <c r="AG298" s="1">
        <f t="shared" si="20"/>
        <v>-0.1937985062</v>
      </c>
      <c r="AH298" s="17" t="str">
        <f t="shared" si="21"/>
        <v>SUB-HORIZONTAL</v>
      </c>
      <c r="AJ298" s="1">
        <f t="shared" si="22"/>
        <v>0.04244512084</v>
      </c>
      <c r="AK298" s="16" t="str">
        <f t="shared" si="27"/>
        <v>MERGULHO</v>
      </c>
      <c r="AM298" s="1">
        <f t="shared" si="23"/>
        <v>-0.2364860682</v>
      </c>
      <c r="AN298" s="17" t="str">
        <f t="shared" si="24"/>
        <v>SUB-HORIZONTAL</v>
      </c>
      <c r="AP298" s="1">
        <f t="shared" si="25"/>
        <v>-0.06122900792</v>
      </c>
      <c r="AQ298" s="17" t="str">
        <f t="shared" si="26"/>
        <v>SUB-HORIZONTAL</v>
      </c>
    </row>
    <row r="299" ht="15.75" customHeight="1">
      <c r="A299" s="1">
        <v>5597.3853</v>
      </c>
      <c r="B299" s="1">
        <v>39.9025</v>
      </c>
      <c r="C299" s="1">
        <v>32.7118</v>
      </c>
      <c r="D299" s="1">
        <v>35.2818</v>
      </c>
      <c r="E299" s="1">
        <v>37.3713</v>
      </c>
      <c r="F299" s="1">
        <v>37.3977</v>
      </c>
      <c r="G299" s="1">
        <v>36.8275</v>
      </c>
      <c r="H299" s="1">
        <v>47.3466</v>
      </c>
      <c r="J299" s="1">
        <f t="shared" si="1"/>
        <v>-0.2519115418</v>
      </c>
      <c r="K299" s="17" t="str">
        <f t="shared" si="2"/>
        <v>SUB-HORIZONTAL</v>
      </c>
      <c r="L299" s="1" t="str">
        <f t="shared" si="3"/>
        <v>2</v>
      </c>
      <c r="M299" s="1">
        <f t="shared" si="4"/>
        <v>-0.01536450762</v>
      </c>
      <c r="N299" s="17" t="str">
        <f t="shared" si="5"/>
        <v>SUB-HORIZONTAL</v>
      </c>
      <c r="P299" s="1">
        <f t="shared" si="6"/>
        <v>-0.06484112701</v>
      </c>
      <c r="Q299" s="17" t="str">
        <f t="shared" si="7"/>
        <v>SUB-HORIZONTAL</v>
      </c>
      <c r="S299" s="1">
        <f t="shared" si="8"/>
        <v>-0.2364330693</v>
      </c>
      <c r="T299" s="17" t="str">
        <f t="shared" si="9"/>
        <v>SUB-HORIZONTAL</v>
      </c>
      <c r="V299" s="1">
        <f t="shared" si="10"/>
        <v>-0.08021562061</v>
      </c>
      <c r="W299" s="17" t="str">
        <f t="shared" si="11"/>
        <v>SUB-HORIZONTAL</v>
      </c>
      <c r="Y299" s="1">
        <f t="shared" si="12"/>
        <v>0.0007061750631</v>
      </c>
      <c r="Z299" s="16" t="str">
        <f t="shared" si="13"/>
        <v>MERGULHO</v>
      </c>
      <c r="AA299" s="1">
        <f t="shared" si="14"/>
        <v>0.1332655795</v>
      </c>
      <c r="AB299" s="15" t="str">
        <f t="shared" si="15"/>
        <v>SUB-VERTICAL</v>
      </c>
      <c r="AC299" s="1">
        <f t="shared" si="16"/>
        <v>0.05754371626</v>
      </c>
      <c r="AD299" s="16" t="str">
        <f t="shared" si="17"/>
        <v>MERGULHO</v>
      </c>
      <c r="AE299" s="1">
        <f t="shared" si="18"/>
        <v>-0.06554767715</v>
      </c>
      <c r="AF299" s="17" t="str">
        <f t="shared" si="19"/>
        <v>SUB-HORIZONTAL</v>
      </c>
      <c r="AG299" s="1">
        <f t="shared" si="20"/>
        <v>-0.1231494149</v>
      </c>
      <c r="AH299" s="17" t="str">
        <f t="shared" si="21"/>
        <v>SUB-HORIZONTAL</v>
      </c>
      <c r="AJ299" s="1">
        <f t="shared" si="22"/>
        <v>0.07564940827</v>
      </c>
      <c r="AK299" s="16" t="str">
        <f t="shared" si="27"/>
        <v>MERGULHO</v>
      </c>
      <c r="AM299" s="1">
        <f t="shared" si="23"/>
        <v>-0.1990301617</v>
      </c>
      <c r="AN299" s="17" t="str">
        <f t="shared" si="24"/>
        <v>SUB-HORIZONTAL</v>
      </c>
      <c r="AP299" s="1">
        <f t="shared" si="25"/>
        <v>-0.1712646561</v>
      </c>
      <c r="AQ299" s="17" t="str">
        <f t="shared" si="26"/>
        <v>SUB-HORIZONTAL</v>
      </c>
    </row>
    <row r="300" ht="15.75" customHeight="1">
      <c r="A300" s="1">
        <v>5597.4615</v>
      </c>
      <c r="B300" s="1">
        <v>38.3457</v>
      </c>
      <c r="C300" s="1">
        <v>32.6871</v>
      </c>
      <c r="D300" s="1">
        <v>33.4546</v>
      </c>
      <c r="E300" s="1">
        <v>34.2909</v>
      </c>
      <c r="F300" s="1">
        <v>34.323</v>
      </c>
      <c r="G300" s="1">
        <v>34.0002</v>
      </c>
      <c r="H300" s="1">
        <v>43.2898</v>
      </c>
      <c r="J300" s="1">
        <f t="shared" si="1"/>
        <v>-0.2421382998</v>
      </c>
      <c r="K300" s="17" t="str">
        <f t="shared" si="2"/>
        <v>SUB-HORIZONTAL</v>
      </c>
      <c r="L300" s="1" t="str">
        <f t="shared" si="3"/>
        <v>2</v>
      </c>
      <c r="M300" s="1">
        <f t="shared" si="4"/>
        <v>-0.00944931159</v>
      </c>
      <c r="N300" s="17" t="str">
        <f t="shared" si="5"/>
        <v>SUB-HORIZONTAL</v>
      </c>
      <c r="P300" s="1">
        <f t="shared" si="6"/>
        <v>-0.1108834398</v>
      </c>
      <c r="Q300" s="17" t="str">
        <f t="shared" si="7"/>
        <v>SUB-HORIZONTAL</v>
      </c>
      <c r="S300" s="1">
        <f t="shared" si="8"/>
        <v>-0.2326226899</v>
      </c>
      <c r="T300" s="17" t="str">
        <f t="shared" si="9"/>
        <v>SUB-HORIZONTAL</v>
      </c>
      <c r="V300" s="1">
        <f t="shared" si="10"/>
        <v>-0.1203485004</v>
      </c>
      <c r="W300" s="17" t="str">
        <f t="shared" si="11"/>
        <v>SUB-HORIZONTAL</v>
      </c>
      <c r="Y300" s="1">
        <f t="shared" si="12"/>
        <v>0.0009356705715</v>
      </c>
      <c r="Z300" s="16" t="str">
        <f t="shared" si="13"/>
        <v>MERGULHO</v>
      </c>
      <c r="AA300" s="1">
        <f t="shared" si="14"/>
        <v>0.04790408744</v>
      </c>
      <c r="AB300" s="16" t="str">
        <f t="shared" si="15"/>
        <v>MERGULHO</v>
      </c>
      <c r="AC300" s="1">
        <f t="shared" si="16"/>
        <v>0.02469134423</v>
      </c>
      <c r="AD300" s="16" t="str">
        <f t="shared" si="17"/>
        <v>MERGULHO</v>
      </c>
      <c r="AE300" s="1">
        <f t="shared" si="18"/>
        <v>-0.1118205595</v>
      </c>
      <c r="AF300" s="17" t="str">
        <f t="shared" si="19"/>
        <v>SUB-HORIZONTAL</v>
      </c>
      <c r="AG300" s="1">
        <f t="shared" si="20"/>
        <v>-0.1365589869</v>
      </c>
      <c r="AH300" s="17" t="str">
        <f t="shared" si="21"/>
        <v>SUB-HORIZONTAL</v>
      </c>
      <c r="AJ300" s="1">
        <f t="shared" si="22"/>
        <v>0.02320931204</v>
      </c>
      <c r="AK300" s="16" t="str">
        <f t="shared" si="27"/>
        <v>MERGULHO</v>
      </c>
      <c r="AM300" s="1">
        <f t="shared" si="23"/>
        <v>-0.1598315328</v>
      </c>
      <c r="AN300" s="17" t="str">
        <f t="shared" si="24"/>
        <v>SUB-HORIZONTAL</v>
      </c>
      <c r="AP300" s="1">
        <f t="shared" si="25"/>
        <v>-0.1213489776</v>
      </c>
      <c r="AQ300" s="17" t="str">
        <f t="shared" si="26"/>
        <v>SUB-HORIZONTAL</v>
      </c>
    </row>
    <row r="301" ht="15.75" customHeight="1">
      <c r="A301" s="1">
        <v>5597.5377</v>
      </c>
      <c r="B301" s="1">
        <v>40.2059</v>
      </c>
      <c r="C301" s="1">
        <v>33.7332</v>
      </c>
      <c r="D301" s="1">
        <v>33.2375</v>
      </c>
      <c r="E301" s="1">
        <v>32.3924</v>
      </c>
      <c r="F301" s="1">
        <v>32.4364</v>
      </c>
      <c r="G301" s="1">
        <v>31.7304</v>
      </c>
      <c r="H301" s="1">
        <v>39.8379</v>
      </c>
      <c r="J301" s="1">
        <f t="shared" si="1"/>
        <v>-0.2280347141</v>
      </c>
      <c r="K301" s="17" t="str">
        <f t="shared" si="2"/>
        <v>SUB-HORIZONTAL</v>
      </c>
      <c r="L301" s="1" t="str">
        <f t="shared" si="3"/>
        <v>2</v>
      </c>
      <c r="M301" s="1">
        <f t="shared" si="4"/>
        <v>-0.02200648114</v>
      </c>
      <c r="N301" s="17" t="str">
        <f t="shared" si="5"/>
        <v>SUB-HORIZONTAL</v>
      </c>
      <c r="P301" s="1">
        <f t="shared" si="6"/>
        <v>-0.2151452951</v>
      </c>
      <c r="Q301" s="17" t="str">
        <f t="shared" si="7"/>
        <v>SUB-HORIZONTAL</v>
      </c>
      <c r="S301" s="1">
        <f t="shared" si="8"/>
        <v>-0.205899457</v>
      </c>
      <c r="T301" s="17" t="str">
        <f t="shared" si="9"/>
        <v>SUB-HORIZONTAL</v>
      </c>
      <c r="V301" s="1">
        <f t="shared" si="10"/>
        <v>-0.2372917617</v>
      </c>
      <c r="W301" s="17" t="str">
        <f t="shared" si="11"/>
        <v>SUB-HORIZONTAL</v>
      </c>
      <c r="Y301" s="1">
        <f t="shared" si="12"/>
        <v>0.001357421706</v>
      </c>
      <c r="Z301" s="16" t="str">
        <f t="shared" si="13"/>
        <v>MERGULHO</v>
      </c>
      <c r="AA301" s="1">
        <f t="shared" si="14"/>
        <v>-0.04056146826</v>
      </c>
      <c r="AB301" s="17" t="str">
        <f t="shared" si="15"/>
        <v>SUB-HORIZONTAL</v>
      </c>
      <c r="AC301" s="1">
        <f t="shared" si="16"/>
        <v>-0.02575564101</v>
      </c>
      <c r="AD301" s="17" t="str">
        <f t="shared" si="17"/>
        <v>SUB-HORIZONTAL</v>
      </c>
      <c r="AE301" s="1">
        <f t="shared" si="18"/>
        <v>-0.2165105978</v>
      </c>
      <c r="AF301" s="17" t="str">
        <f t="shared" si="19"/>
        <v>SUB-HORIZONTAL</v>
      </c>
      <c r="AG301" s="1">
        <f t="shared" si="20"/>
        <v>-0.1906224306</v>
      </c>
      <c r="AH301" s="17" t="str">
        <f t="shared" si="21"/>
        <v>SUB-HORIZONTAL</v>
      </c>
      <c r="AJ301" s="1">
        <f t="shared" si="22"/>
        <v>-0.01480389422</v>
      </c>
      <c r="AK301" s="17" t="str">
        <f t="shared" si="27"/>
        <v>SUB-HORIZONTAL</v>
      </c>
      <c r="AM301" s="1">
        <f t="shared" si="23"/>
        <v>-0.1757566693</v>
      </c>
      <c r="AN301" s="17" t="str">
        <f t="shared" si="24"/>
        <v>SUB-HORIZONTAL</v>
      </c>
      <c r="AP301" s="1">
        <f t="shared" si="25"/>
        <v>0.009195062934</v>
      </c>
      <c r="AQ301" s="16" t="str">
        <f t="shared" si="26"/>
        <v>MERGULHO</v>
      </c>
    </row>
    <row r="302" ht="15.75" customHeight="1">
      <c r="A302" s="1">
        <v>5597.6139</v>
      </c>
      <c r="B302" s="1">
        <v>43.5042</v>
      </c>
      <c r="C302" s="1">
        <v>36.4244</v>
      </c>
      <c r="D302" s="1">
        <v>33.9229</v>
      </c>
      <c r="E302" s="1">
        <v>31.4148</v>
      </c>
      <c r="F302" s="1">
        <v>31.4636</v>
      </c>
      <c r="G302" s="1">
        <v>30.5863</v>
      </c>
      <c r="H302" s="1">
        <v>38.0112</v>
      </c>
      <c r="J302" s="1">
        <f t="shared" si="1"/>
        <v>-0.2177566099</v>
      </c>
      <c r="K302" s="17" t="str">
        <f t="shared" si="2"/>
        <v>SUB-HORIZONTAL</v>
      </c>
      <c r="L302" s="1" t="str">
        <f t="shared" si="3"/>
        <v>2</v>
      </c>
      <c r="M302" s="1">
        <f t="shared" si="4"/>
        <v>-0.02828006812</v>
      </c>
      <c r="N302" s="17" t="str">
        <f t="shared" si="5"/>
        <v>SUB-HORIZONTAL</v>
      </c>
      <c r="P302" s="1">
        <f t="shared" si="6"/>
        <v>-0.3254455439</v>
      </c>
      <c r="Q302" s="17" t="str">
        <f t="shared" si="7"/>
        <v>SUB-HORIZONTAL</v>
      </c>
      <c r="S302" s="1">
        <f t="shared" si="8"/>
        <v>-0.1893311809</v>
      </c>
      <c r="T302" s="17" t="str">
        <f t="shared" si="9"/>
        <v>SUB-HORIZONTAL</v>
      </c>
      <c r="V302" s="1">
        <f t="shared" si="10"/>
        <v>-0.3541301088</v>
      </c>
      <c r="W302" s="17" t="str">
        <f t="shared" si="11"/>
        <v>SUB-HORIZONTAL</v>
      </c>
      <c r="Y302" s="1">
        <f t="shared" si="12"/>
        <v>0.001552202814</v>
      </c>
      <c r="Z302" s="16" t="str">
        <f t="shared" si="13"/>
        <v>MERGULHO</v>
      </c>
      <c r="AA302" s="1">
        <f t="shared" si="14"/>
        <v>-0.1480947618</v>
      </c>
      <c r="AB302" s="17" t="str">
        <f t="shared" si="15"/>
        <v>SUB-HORIZONTAL</v>
      </c>
      <c r="AC302" s="1">
        <f t="shared" si="16"/>
        <v>-0.07683006711</v>
      </c>
      <c r="AD302" s="17" t="str">
        <f t="shared" si="17"/>
        <v>SUB-HORIZONTAL</v>
      </c>
      <c r="AE302" s="1">
        <f t="shared" si="18"/>
        <v>-0.3270182606</v>
      </c>
      <c r="AF302" s="17" t="str">
        <f t="shared" si="19"/>
        <v>SUB-HORIZONTAL</v>
      </c>
      <c r="AG302" s="1">
        <f t="shared" si="20"/>
        <v>-0.2494091367</v>
      </c>
      <c r="AH302" s="17" t="str">
        <f t="shared" si="21"/>
        <v>SUB-HORIZONTAL</v>
      </c>
      <c r="AJ302" s="1">
        <f t="shared" si="22"/>
        <v>-0.07116358492</v>
      </c>
      <c r="AK302" s="17" t="str">
        <f t="shared" si="27"/>
        <v>SUB-HORIZONTAL</v>
      </c>
      <c r="AM302" s="1">
        <f t="shared" si="23"/>
        <v>-0.1778521799</v>
      </c>
      <c r="AN302" s="17" t="str">
        <f t="shared" si="24"/>
        <v>SUB-HORIZONTAL</v>
      </c>
      <c r="AP302" s="1">
        <f t="shared" si="25"/>
        <v>0.1350791178</v>
      </c>
      <c r="AQ302" s="15" t="str">
        <f t="shared" si="26"/>
        <v>SUB-VERTICAL</v>
      </c>
    </row>
    <row r="303" ht="15.75" customHeight="1">
      <c r="A303" s="1">
        <v>5597.6901</v>
      </c>
      <c r="B303" s="1">
        <v>39.2465</v>
      </c>
      <c r="C303" s="1">
        <v>35.4806</v>
      </c>
      <c r="D303" s="1">
        <v>33.3813</v>
      </c>
      <c r="E303" s="1">
        <v>29.0728</v>
      </c>
      <c r="F303" s="1">
        <v>29.1327</v>
      </c>
      <c r="G303" s="1">
        <v>28.1421</v>
      </c>
      <c r="H303" s="1">
        <v>35.9362</v>
      </c>
      <c r="J303" s="1">
        <f t="shared" si="1"/>
        <v>-0.2450877737</v>
      </c>
      <c r="K303" s="17" t="str">
        <f t="shared" si="2"/>
        <v>SUB-HORIZONTAL</v>
      </c>
      <c r="L303" s="1" t="str">
        <f t="shared" si="3"/>
        <v>2</v>
      </c>
      <c r="M303" s="1">
        <f t="shared" si="4"/>
        <v>-0.03459630398</v>
      </c>
      <c r="N303" s="17" t="str">
        <f t="shared" si="5"/>
        <v>SUB-HORIZONTAL</v>
      </c>
      <c r="P303" s="1">
        <f t="shared" si="6"/>
        <v>-0.2991048992</v>
      </c>
      <c r="Q303" s="17" t="str">
        <f t="shared" si="7"/>
        <v>SUB-HORIZONTAL</v>
      </c>
      <c r="S303" s="1">
        <f t="shared" si="8"/>
        <v>-0.2102693368</v>
      </c>
      <c r="T303" s="17" t="str">
        <f t="shared" si="9"/>
        <v>SUB-HORIZONTAL</v>
      </c>
      <c r="V303" s="1">
        <f t="shared" si="10"/>
        <v>-0.3341306998</v>
      </c>
      <c r="W303" s="17" t="str">
        <f t="shared" si="11"/>
        <v>SUB-HORIZONTAL</v>
      </c>
      <c r="Y303" s="1">
        <f t="shared" si="12"/>
        <v>0.002058225828</v>
      </c>
      <c r="Z303" s="16" t="str">
        <f t="shared" si="13"/>
        <v>MERGULHO</v>
      </c>
      <c r="AA303" s="1">
        <f t="shared" si="14"/>
        <v>-0.1995124676</v>
      </c>
      <c r="AB303" s="17" t="str">
        <f t="shared" si="15"/>
        <v>SUB-HORIZONTAL</v>
      </c>
      <c r="AC303" s="1">
        <f t="shared" si="16"/>
        <v>-0.1383028227</v>
      </c>
      <c r="AD303" s="17" t="str">
        <f t="shared" si="17"/>
        <v>SUB-HORIZONTAL</v>
      </c>
      <c r="AE303" s="1">
        <f t="shared" si="18"/>
        <v>-0.3011861732</v>
      </c>
      <c r="AF303" s="17" t="str">
        <f t="shared" si="19"/>
        <v>SUB-HORIZONTAL</v>
      </c>
      <c r="AG303" s="1">
        <f t="shared" si="20"/>
        <v>-0.1620431723</v>
      </c>
      <c r="AH303" s="17" t="str">
        <f t="shared" si="21"/>
        <v>SUB-HORIZONTAL</v>
      </c>
      <c r="AJ303" s="1">
        <f t="shared" si="22"/>
        <v>-0.06099965871</v>
      </c>
      <c r="AK303" s="17" t="str">
        <f t="shared" si="27"/>
        <v>SUB-HORIZONTAL</v>
      </c>
      <c r="AM303" s="1">
        <f t="shared" si="23"/>
        <v>-0.100918977</v>
      </c>
      <c r="AN303" s="17" t="str">
        <f t="shared" si="24"/>
        <v>SUB-HORIZONTAL</v>
      </c>
      <c r="AP303" s="1">
        <f t="shared" si="25"/>
        <v>0.08814563525</v>
      </c>
      <c r="AQ303" s="16" t="str">
        <f t="shared" si="26"/>
        <v>MERGULHO</v>
      </c>
    </row>
    <row r="304" ht="15.75" customHeight="1">
      <c r="A304" s="1">
        <v>5597.7663</v>
      </c>
      <c r="B304" s="1">
        <v>33.7169</v>
      </c>
      <c r="C304" s="1">
        <v>32.4171</v>
      </c>
      <c r="D304" s="1">
        <v>29.851</v>
      </c>
      <c r="E304" s="1">
        <v>25.9154</v>
      </c>
      <c r="F304" s="1">
        <v>25.9651</v>
      </c>
      <c r="G304" s="1">
        <v>25.5688</v>
      </c>
      <c r="H304" s="1">
        <v>33.4432</v>
      </c>
      <c r="J304" s="1">
        <f t="shared" si="1"/>
        <v>-0.2692826584</v>
      </c>
      <c r="K304" s="17" t="str">
        <f t="shared" si="2"/>
        <v>SUB-HORIZONTAL</v>
      </c>
      <c r="L304" s="1" t="str">
        <f t="shared" si="3"/>
        <v>2</v>
      </c>
      <c r="M304" s="1">
        <f t="shared" si="4"/>
        <v>-0.01538062202</v>
      </c>
      <c r="N304" s="17" t="str">
        <f t="shared" si="5"/>
        <v>SUB-HORIZONTAL</v>
      </c>
      <c r="P304" s="1">
        <f t="shared" si="6"/>
        <v>-0.2619894122</v>
      </c>
      <c r="Q304" s="17" t="str">
        <f t="shared" si="7"/>
        <v>SUB-HORIZONTAL</v>
      </c>
      <c r="S304" s="1">
        <f t="shared" si="8"/>
        <v>-0.253771213</v>
      </c>
      <c r="T304" s="17" t="str">
        <f t="shared" si="9"/>
        <v>SUB-HORIZONTAL</v>
      </c>
      <c r="V304" s="1">
        <f t="shared" si="10"/>
        <v>-0.2775091827</v>
      </c>
      <c r="W304" s="17" t="str">
        <f t="shared" si="11"/>
        <v>SUB-HORIZONTAL</v>
      </c>
      <c r="Y304" s="1">
        <f t="shared" si="12"/>
        <v>0.001915942321</v>
      </c>
      <c r="Z304" s="16" t="str">
        <f t="shared" si="13"/>
        <v>MERGULHO</v>
      </c>
      <c r="AA304" s="1">
        <f t="shared" si="14"/>
        <v>-0.2243163284</v>
      </c>
      <c r="AB304" s="17" t="str">
        <f t="shared" si="15"/>
        <v>SUB-HORIZONTAL</v>
      </c>
      <c r="AC304" s="1">
        <f t="shared" si="16"/>
        <v>-0.1414987331</v>
      </c>
      <c r="AD304" s="17" t="str">
        <f t="shared" si="17"/>
        <v>SUB-HORIZONTAL</v>
      </c>
      <c r="AE304" s="1">
        <f t="shared" si="18"/>
        <v>-0.2639218432</v>
      </c>
      <c r="AF304" s="17" t="str">
        <f t="shared" si="19"/>
        <v>SUB-HORIZONTAL</v>
      </c>
      <c r="AG304" s="1">
        <f t="shared" si="20"/>
        <v>-0.1218561225</v>
      </c>
      <c r="AH304" s="17" t="str">
        <f t="shared" si="21"/>
        <v>SUB-HORIZONTAL</v>
      </c>
      <c r="AJ304" s="1">
        <f t="shared" si="22"/>
        <v>-0.08249109226</v>
      </c>
      <c r="AK304" s="17" t="str">
        <f t="shared" si="27"/>
        <v>SUB-HORIZONTAL</v>
      </c>
      <c r="AM304" s="1">
        <f t="shared" si="23"/>
        <v>-0.03931566567</v>
      </c>
      <c r="AN304" s="17" t="str">
        <f t="shared" si="24"/>
        <v>SUB-HORIZONTAL</v>
      </c>
      <c r="AP304" s="1">
        <f t="shared" si="25"/>
        <v>0.008150740481</v>
      </c>
      <c r="AQ304" s="16" t="str">
        <f t="shared" si="26"/>
        <v>MERGULHO</v>
      </c>
    </row>
    <row r="305" ht="15.75" customHeight="1">
      <c r="A305" s="1">
        <v>5597.8425</v>
      </c>
      <c r="B305" s="1">
        <v>28.7248</v>
      </c>
      <c r="C305" s="1">
        <v>28.5859</v>
      </c>
      <c r="D305" s="1">
        <v>25.8328</v>
      </c>
      <c r="E305" s="1">
        <v>23.0315</v>
      </c>
      <c r="F305" s="1">
        <v>23.0681</v>
      </c>
      <c r="G305" s="1">
        <v>23.3063</v>
      </c>
      <c r="H305" s="1">
        <v>30.1096</v>
      </c>
      <c r="J305" s="1">
        <f t="shared" si="1"/>
        <v>-0.2568209587</v>
      </c>
      <c r="K305" s="17" t="str">
        <f t="shared" si="2"/>
        <v>SUB-HORIZONTAL</v>
      </c>
      <c r="L305" s="1" t="str">
        <f t="shared" si="3"/>
        <v>2</v>
      </c>
      <c r="M305" s="1">
        <f t="shared" si="4"/>
        <v>0.01027304471</v>
      </c>
      <c r="N305" s="16" t="str">
        <f t="shared" si="5"/>
        <v>MERGULHO</v>
      </c>
      <c r="P305" s="1">
        <f t="shared" si="6"/>
        <v>-0.2197499208</v>
      </c>
      <c r="Q305" s="17" t="str">
        <f t="shared" si="7"/>
        <v>SUB-HORIZONTAL</v>
      </c>
      <c r="S305" s="1">
        <f t="shared" si="8"/>
        <v>-0.2671817425</v>
      </c>
      <c r="T305" s="17" t="str">
        <f t="shared" si="9"/>
        <v>SUB-HORIZONTAL</v>
      </c>
      <c r="V305" s="1">
        <f t="shared" si="10"/>
        <v>-0.2094179504</v>
      </c>
      <c r="W305" s="17" t="str">
        <f t="shared" si="11"/>
        <v>SUB-HORIZONTAL</v>
      </c>
      <c r="Y305" s="1">
        <f t="shared" si="12"/>
        <v>0.001587866773</v>
      </c>
      <c r="Z305" s="16" t="str">
        <f t="shared" si="13"/>
        <v>MERGULHO</v>
      </c>
      <c r="AA305" s="1">
        <f t="shared" si="14"/>
        <v>-0.2164711904</v>
      </c>
      <c r="AB305" s="17" t="str">
        <f t="shared" si="15"/>
        <v>SUB-HORIZONTAL</v>
      </c>
      <c r="AC305" s="1">
        <f t="shared" si="16"/>
        <v>-0.1148451789</v>
      </c>
      <c r="AD305" s="17" t="str">
        <f t="shared" si="17"/>
        <v>SUB-HORIZONTAL</v>
      </c>
      <c r="AE305" s="1">
        <f t="shared" si="18"/>
        <v>-0.2213474129</v>
      </c>
      <c r="AF305" s="17" t="str">
        <f t="shared" si="19"/>
        <v>SUB-HORIZONTAL</v>
      </c>
      <c r="AG305" s="1">
        <f t="shared" si="20"/>
        <v>-0.1061656544</v>
      </c>
      <c r="AH305" s="17" t="str">
        <f t="shared" si="21"/>
        <v>SUB-HORIZONTAL</v>
      </c>
      <c r="AJ305" s="1">
        <f t="shared" si="22"/>
        <v>-0.1013118651</v>
      </c>
      <c r="AK305" s="17" t="str">
        <f t="shared" si="27"/>
        <v>SUB-HORIZONTAL</v>
      </c>
      <c r="AM305" s="1">
        <f t="shared" si="23"/>
        <v>-0.004847276615</v>
      </c>
      <c r="AN305" s="17" t="str">
        <f t="shared" si="24"/>
        <v>SUB-HORIZONTAL</v>
      </c>
      <c r="AP305" s="1">
        <f t="shared" si="25"/>
        <v>-0.04708754574</v>
      </c>
      <c r="AQ305" s="17" t="str">
        <f t="shared" si="26"/>
        <v>SUB-HORIZONTAL</v>
      </c>
    </row>
    <row r="306" ht="15.75" customHeight="1">
      <c r="A306" s="1">
        <v>5597.9187</v>
      </c>
      <c r="B306" s="1">
        <v>24.1091</v>
      </c>
      <c r="C306" s="1">
        <v>25.6057</v>
      </c>
      <c r="D306" s="1">
        <v>23.4226</v>
      </c>
      <c r="E306" s="1">
        <v>21.2291</v>
      </c>
      <c r="F306" s="1">
        <v>21.2587</v>
      </c>
      <c r="G306" s="1">
        <v>21.4339</v>
      </c>
      <c r="H306" s="1">
        <v>25.6516</v>
      </c>
      <c r="J306" s="1">
        <f t="shared" si="1"/>
        <v>-0.1798737778</v>
      </c>
      <c r="K306" s="17" t="str">
        <f t="shared" si="2"/>
        <v>SUB-HORIZONTAL</v>
      </c>
      <c r="L306" s="1" t="str">
        <f t="shared" si="3"/>
        <v>2</v>
      </c>
      <c r="M306" s="1">
        <f t="shared" si="4"/>
        <v>0.008207580483</v>
      </c>
      <c r="N306" s="16" t="str">
        <f t="shared" si="5"/>
        <v>MERGULHO</v>
      </c>
      <c r="P306" s="1">
        <f t="shared" si="6"/>
        <v>-0.1259061542</v>
      </c>
      <c r="Q306" s="17" t="str">
        <f t="shared" si="7"/>
        <v>SUB-HORIZONTAL</v>
      </c>
      <c r="S306" s="1">
        <f t="shared" si="8"/>
        <v>-0.1881160002</v>
      </c>
      <c r="T306" s="17" t="str">
        <f t="shared" si="9"/>
        <v>SUB-HORIZONTAL</v>
      </c>
      <c r="V306" s="1">
        <f t="shared" si="10"/>
        <v>-0.1176833863</v>
      </c>
      <c r="W306" s="17" t="str">
        <f t="shared" si="11"/>
        <v>SUB-HORIZONTAL</v>
      </c>
      <c r="Y306" s="1">
        <f t="shared" si="12"/>
        <v>0.001393341485</v>
      </c>
      <c r="Z306" s="16" t="str">
        <f t="shared" si="13"/>
        <v>MERGULHO</v>
      </c>
      <c r="AA306" s="1">
        <f t="shared" si="14"/>
        <v>-0.1877166254</v>
      </c>
      <c r="AB306" s="17" t="str">
        <f t="shared" si="15"/>
        <v>SUB-HORIZONTAL</v>
      </c>
      <c r="AC306" s="1">
        <f t="shared" si="16"/>
        <v>-0.09836810305</v>
      </c>
      <c r="AD306" s="17" t="str">
        <f t="shared" si="17"/>
        <v>SUB-HORIZONTAL</v>
      </c>
      <c r="AE306" s="1">
        <f t="shared" si="18"/>
        <v>-0.1273022845</v>
      </c>
      <c r="AF306" s="17" t="str">
        <f t="shared" si="19"/>
        <v>SUB-HORIZONTAL</v>
      </c>
      <c r="AG306" s="1">
        <f t="shared" si="20"/>
        <v>-0.02888899884</v>
      </c>
      <c r="AH306" s="17" t="str">
        <f t="shared" si="21"/>
        <v>SUB-HORIZONTAL</v>
      </c>
      <c r="AJ306" s="1">
        <f t="shared" si="22"/>
        <v>-0.08914310399</v>
      </c>
      <c r="AK306" s="17" t="str">
        <f t="shared" si="27"/>
        <v>SUB-HORIZONTAL</v>
      </c>
      <c r="AM306" s="1">
        <f t="shared" si="23"/>
        <v>0.06023472269</v>
      </c>
      <c r="AN306" s="16" t="str">
        <f t="shared" si="24"/>
        <v>MERGULHO</v>
      </c>
      <c r="AP306" s="1">
        <f t="shared" si="25"/>
        <v>-0.06202652403</v>
      </c>
      <c r="AQ306" s="17" t="str">
        <f t="shared" si="26"/>
        <v>SUB-HORIZONTAL</v>
      </c>
    </row>
    <row r="307" ht="15.75" customHeight="1">
      <c r="A307" s="1">
        <v>5597.9949</v>
      </c>
      <c r="B307" s="1">
        <v>22.0863</v>
      </c>
      <c r="C307" s="1">
        <v>26.4454</v>
      </c>
      <c r="D307" s="1">
        <v>24.5018</v>
      </c>
      <c r="E307" s="1">
        <v>22.1576</v>
      </c>
      <c r="F307" s="1">
        <v>22.1834</v>
      </c>
      <c r="G307" s="1">
        <v>23.2047</v>
      </c>
      <c r="H307" s="1">
        <v>26.0637</v>
      </c>
      <c r="J307" s="1">
        <f t="shared" si="1"/>
        <v>-0.1162540636</v>
      </c>
      <c r="K307" s="17" t="str">
        <f t="shared" si="2"/>
        <v>SUB-HORIZONTAL</v>
      </c>
      <c r="L307" s="1" t="str">
        <f t="shared" si="3"/>
        <v>2</v>
      </c>
      <c r="M307" s="1">
        <f t="shared" si="4"/>
        <v>0.04501438258</v>
      </c>
      <c r="N307" s="16" t="str">
        <f t="shared" si="5"/>
        <v>MERGULHO</v>
      </c>
      <c r="P307" s="1">
        <f t="shared" si="6"/>
        <v>0.004386758147</v>
      </c>
      <c r="Q307" s="16" t="str">
        <f t="shared" si="7"/>
        <v>MERGULHO</v>
      </c>
      <c r="S307" s="1">
        <f t="shared" si="8"/>
        <v>-0.1613738701</v>
      </c>
      <c r="T307" s="17" t="str">
        <f t="shared" si="9"/>
        <v>SUB-HORIZONTAL</v>
      </c>
      <c r="V307" s="1">
        <f t="shared" si="10"/>
        <v>0.04940235998</v>
      </c>
      <c r="W307" s="16" t="str">
        <f t="shared" si="11"/>
        <v>MERGULHO</v>
      </c>
      <c r="X307" s="18"/>
      <c r="Y307" s="1">
        <f t="shared" si="12"/>
        <v>0.001163708729</v>
      </c>
      <c r="Z307" s="16" t="str">
        <f t="shared" si="13"/>
        <v>MERGULHO</v>
      </c>
      <c r="AA307" s="1">
        <f t="shared" si="14"/>
        <v>-0.1771324342</v>
      </c>
      <c r="AB307" s="17" t="str">
        <f t="shared" si="15"/>
        <v>SUB-HORIZONTAL</v>
      </c>
      <c r="AC307" s="1">
        <f t="shared" si="16"/>
        <v>-0.1006084151</v>
      </c>
      <c r="AD307" s="17" t="str">
        <f t="shared" si="17"/>
        <v>SUB-HORIZONTAL</v>
      </c>
      <c r="AE307" s="1">
        <f t="shared" si="18"/>
        <v>0.003223047362</v>
      </c>
      <c r="AF307" s="16" t="str">
        <f t="shared" si="19"/>
        <v>MERGULHO</v>
      </c>
      <c r="AG307" s="1">
        <f t="shared" si="20"/>
        <v>0.1038356685</v>
      </c>
      <c r="AH307" s="15" t="str">
        <f t="shared" si="21"/>
        <v>SUB-VERTICAL</v>
      </c>
      <c r="AJ307" s="1">
        <f t="shared" si="22"/>
        <v>-0.07635418132</v>
      </c>
      <c r="AK307" s="17" t="str">
        <f t="shared" si="27"/>
        <v>SUB-HORIZONTAL</v>
      </c>
      <c r="AM307" s="1">
        <f t="shared" si="23"/>
        <v>0.1803683276</v>
      </c>
      <c r="AN307" s="15" t="str">
        <f t="shared" si="24"/>
        <v>SUB-VERTICAL</v>
      </c>
      <c r="AP307" s="1">
        <f t="shared" si="25"/>
        <v>-0.165775273</v>
      </c>
      <c r="AQ307" s="17" t="str">
        <f t="shared" si="26"/>
        <v>SUB-HORIZONTAL</v>
      </c>
    </row>
    <row r="308" ht="15.75" customHeight="1">
      <c r="A308" s="1">
        <v>5598.0711</v>
      </c>
      <c r="B308" s="1">
        <v>24.4163</v>
      </c>
      <c r="C308" s="1">
        <v>32.0324</v>
      </c>
      <c r="D308" s="1">
        <v>28.9941</v>
      </c>
      <c r="E308" s="1">
        <v>25.7643</v>
      </c>
      <c r="F308" s="1">
        <v>25.7871</v>
      </c>
      <c r="G308" s="1">
        <v>26.953</v>
      </c>
      <c r="H308" s="1">
        <v>28.9923</v>
      </c>
      <c r="J308" s="1">
        <f t="shared" si="1"/>
        <v>-0.07295183638</v>
      </c>
      <c r="K308" s="17" t="str">
        <f t="shared" si="2"/>
        <v>SUB-HORIZONTAL</v>
      </c>
      <c r="L308" s="1" t="str">
        <f t="shared" si="3"/>
        <v>2</v>
      </c>
      <c r="M308" s="1">
        <f t="shared" si="4"/>
        <v>0.04422384452</v>
      </c>
      <c r="N308" s="16" t="str">
        <f t="shared" si="5"/>
        <v>MERGULHO</v>
      </c>
      <c r="P308" s="1">
        <f t="shared" si="6"/>
        <v>0.05463021596</v>
      </c>
      <c r="Q308" s="16" t="str">
        <f t="shared" si="7"/>
        <v>MERGULHO</v>
      </c>
      <c r="S308" s="1">
        <f t="shared" si="8"/>
        <v>-0.1172229231</v>
      </c>
      <c r="T308" s="17" t="str">
        <f t="shared" si="9"/>
        <v>SUB-HORIZONTAL</v>
      </c>
      <c r="V308" s="1">
        <f t="shared" si="10"/>
        <v>0.09888390918</v>
      </c>
      <c r="W308" s="16" t="str">
        <f t="shared" si="11"/>
        <v>MERGULHO</v>
      </c>
      <c r="X308" s="18"/>
      <c r="Y308" s="1">
        <f t="shared" si="12"/>
        <v>0.0008845541432</v>
      </c>
      <c r="Z308" s="16" t="str">
        <f t="shared" si="13"/>
        <v>MERGULHO</v>
      </c>
      <c r="AA308" s="1">
        <f t="shared" si="14"/>
        <v>-0.2181885737</v>
      </c>
      <c r="AB308" s="17" t="str">
        <f t="shared" si="15"/>
        <v>SUB-HORIZONTAL</v>
      </c>
      <c r="AC308" s="1">
        <f t="shared" si="16"/>
        <v>-0.1181711985</v>
      </c>
      <c r="AD308" s="17" t="str">
        <f t="shared" si="17"/>
        <v>SUB-HORIZONTAL</v>
      </c>
      <c r="AE308" s="1">
        <f t="shared" si="18"/>
        <v>0.05374533723</v>
      </c>
      <c r="AF308" s="16" t="str">
        <f t="shared" si="19"/>
        <v>MERGULHO</v>
      </c>
      <c r="AG308" s="1">
        <f t="shared" si="20"/>
        <v>0.1720529298</v>
      </c>
      <c r="AH308" s="15" t="str">
        <f t="shared" si="21"/>
        <v>SUB-VERTICAL</v>
      </c>
      <c r="AJ308" s="1">
        <f t="shared" si="22"/>
        <v>-0.09969677223</v>
      </c>
      <c r="AK308" s="17" t="str">
        <f t="shared" si="27"/>
        <v>SUB-HORIZONTAL</v>
      </c>
      <c r="AM308" s="1">
        <f t="shared" si="23"/>
        <v>0.2723315589</v>
      </c>
      <c r="AN308" s="15" t="str">
        <f t="shared" si="24"/>
        <v>SUB-VERTICAL</v>
      </c>
      <c r="AP308" s="1">
        <f t="shared" si="25"/>
        <v>-0.171990617</v>
      </c>
      <c r="AQ308" s="17" t="str">
        <f t="shared" si="26"/>
        <v>SUB-HORIZONTAL</v>
      </c>
    </row>
    <row r="309" ht="15.75" customHeight="1">
      <c r="A309" s="1">
        <v>5598.1473</v>
      </c>
      <c r="B309" s="1">
        <v>30.1853</v>
      </c>
      <c r="C309" s="1">
        <v>38.7583</v>
      </c>
      <c r="D309" s="1">
        <v>33.9783</v>
      </c>
      <c r="E309" s="1">
        <v>30.44</v>
      </c>
      <c r="F309" s="1">
        <v>30.4567</v>
      </c>
      <c r="G309" s="1">
        <v>31.155</v>
      </c>
      <c r="H309" s="1">
        <v>32.5703</v>
      </c>
      <c r="J309" s="1">
        <f t="shared" si="1"/>
        <v>-0.04442973772</v>
      </c>
      <c r="K309" s="17" t="str">
        <f t="shared" si="2"/>
        <v>SUB-HORIZONTAL</v>
      </c>
      <c r="L309" s="1" t="str">
        <f t="shared" si="3"/>
        <v>2</v>
      </c>
      <c r="M309" s="1">
        <f t="shared" si="4"/>
        <v>0.02266922857</v>
      </c>
      <c r="N309" s="16" t="str">
        <f t="shared" si="5"/>
        <v>MERGULHO</v>
      </c>
      <c r="P309" s="1">
        <f t="shared" si="6"/>
        <v>0.008950981764</v>
      </c>
      <c r="Q309" s="16" t="str">
        <f t="shared" si="7"/>
        <v>MERGULHO</v>
      </c>
      <c r="S309" s="1">
        <f t="shared" si="8"/>
        <v>-0.06710741317</v>
      </c>
      <c r="T309" s="17" t="str">
        <f t="shared" si="9"/>
        <v>SUB-HORIZONTAL</v>
      </c>
      <c r="V309" s="1">
        <f t="shared" si="10"/>
        <v>0.03162101233</v>
      </c>
      <c r="W309" s="16" t="str">
        <f t="shared" si="11"/>
        <v>MERGULHO</v>
      </c>
      <c r="X309" s="18"/>
      <c r="Y309" s="1">
        <f t="shared" si="12"/>
        <v>0.0005484698063</v>
      </c>
      <c r="Z309" s="16" t="str">
        <f t="shared" si="13"/>
        <v>MERGULHO</v>
      </c>
      <c r="AA309" s="1">
        <f t="shared" si="14"/>
        <v>-0.2421753272</v>
      </c>
      <c r="AB309" s="17" t="str">
        <f t="shared" si="15"/>
        <v>SUB-HORIZONTAL</v>
      </c>
      <c r="AC309" s="1">
        <f t="shared" si="16"/>
        <v>-0.1100199657</v>
      </c>
      <c r="AD309" s="17" t="str">
        <f t="shared" si="17"/>
        <v>SUB-HORIZONTAL</v>
      </c>
      <c r="AE309" s="1">
        <f t="shared" si="18"/>
        <v>0.008402506801</v>
      </c>
      <c r="AF309" s="16" t="str">
        <f t="shared" si="19"/>
        <v>MERGULHO</v>
      </c>
      <c r="AG309" s="1">
        <f t="shared" si="20"/>
        <v>0.1184361472</v>
      </c>
      <c r="AH309" s="15" t="str">
        <f t="shared" si="21"/>
        <v>SUB-VERTICAL</v>
      </c>
      <c r="AJ309" s="1">
        <f t="shared" si="22"/>
        <v>-0.1317178743</v>
      </c>
      <c r="AK309" s="17" t="str">
        <f t="shared" si="27"/>
        <v>SUB-HORIZONTAL</v>
      </c>
      <c r="AM309" s="1">
        <f t="shared" si="23"/>
        <v>0.2506413468</v>
      </c>
      <c r="AN309" s="15" t="str">
        <f t="shared" si="24"/>
        <v>SUB-VERTICAL</v>
      </c>
      <c r="AP309" s="1">
        <f t="shared" si="25"/>
        <v>-0.07606410433</v>
      </c>
      <c r="AQ309" s="17" t="str">
        <f t="shared" si="26"/>
        <v>SUB-HORIZONTAL</v>
      </c>
    </row>
    <row r="310" ht="15.75" customHeight="1">
      <c r="A310" s="1">
        <v>5598.2235</v>
      </c>
      <c r="B310" s="1">
        <v>35.8893</v>
      </c>
      <c r="C310" s="1">
        <v>40.66</v>
      </c>
      <c r="D310" s="1">
        <v>37.4051</v>
      </c>
      <c r="E310" s="1">
        <v>34.8587</v>
      </c>
      <c r="F310" s="1">
        <v>34.8576</v>
      </c>
      <c r="G310" s="1">
        <v>35.0919</v>
      </c>
      <c r="H310" s="1">
        <v>36.6268</v>
      </c>
      <c r="J310" s="1">
        <f t="shared" si="1"/>
        <v>-0.0428131474</v>
      </c>
      <c r="K310" s="17" t="str">
        <f t="shared" si="2"/>
        <v>SUB-HORIZONTAL</v>
      </c>
      <c r="L310" s="1" t="str">
        <f t="shared" si="3"/>
        <v>2</v>
      </c>
      <c r="M310" s="1">
        <f t="shared" si="4"/>
        <v>0.006699156231</v>
      </c>
      <c r="N310" s="16" t="str">
        <f t="shared" si="5"/>
        <v>MERGULHO</v>
      </c>
      <c r="P310" s="1">
        <f t="shared" si="6"/>
        <v>-0.02916904401</v>
      </c>
      <c r="Q310" s="17" t="str">
        <f t="shared" si="7"/>
        <v>SUB-HORIZONTAL</v>
      </c>
      <c r="S310" s="1">
        <f t="shared" si="8"/>
        <v>-0.04951407854</v>
      </c>
      <c r="T310" s="17" t="str">
        <f t="shared" si="9"/>
        <v>SUB-HORIZONTAL</v>
      </c>
      <c r="V310" s="1">
        <f t="shared" si="10"/>
        <v>-0.02246933896</v>
      </c>
      <c r="W310" s="17" t="str">
        <f t="shared" si="11"/>
        <v>SUB-HORIZONTAL</v>
      </c>
      <c r="Y310" s="1">
        <f t="shared" si="12"/>
        <v>-0.00003155646528</v>
      </c>
      <c r="Z310" s="17" t="str">
        <f t="shared" si="13"/>
        <v>SUB-HORIZONTAL</v>
      </c>
      <c r="AA310" s="1">
        <f t="shared" si="14"/>
        <v>-0.1540941118</v>
      </c>
      <c r="AB310" s="17" t="str">
        <f t="shared" si="15"/>
        <v>SUB-HORIZONTAL</v>
      </c>
      <c r="AC310" s="1">
        <f t="shared" si="16"/>
        <v>-0.07051891508</v>
      </c>
      <c r="AD310" s="17" t="str">
        <f t="shared" si="17"/>
        <v>SUB-HORIZONTAL</v>
      </c>
      <c r="AE310" s="1">
        <f t="shared" si="18"/>
        <v>-0.02913748419</v>
      </c>
      <c r="AF310" s="17" t="str">
        <f t="shared" si="19"/>
        <v>SUB-HORIZONTAL</v>
      </c>
      <c r="AG310" s="1">
        <f t="shared" si="20"/>
        <v>0.04137080759</v>
      </c>
      <c r="AH310" s="16" t="str">
        <f t="shared" si="21"/>
        <v>MERGULHO</v>
      </c>
      <c r="AJ310" s="1">
        <f t="shared" si="22"/>
        <v>-0.08346195495</v>
      </c>
      <c r="AK310" s="17" t="str">
        <f t="shared" si="27"/>
        <v>SUB-HORIZONTAL</v>
      </c>
      <c r="AM310" s="1">
        <f t="shared" si="23"/>
        <v>0.1248866242</v>
      </c>
      <c r="AN310" s="15" t="str">
        <f t="shared" si="24"/>
        <v>SUB-VERTICAL</v>
      </c>
      <c r="AP310" s="1">
        <f t="shared" si="25"/>
        <v>-0.02034136264</v>
      </c>
      <c r="AQ310" s="17" t="str">
        <f t="shared" si="26"/>
        <v>SUB-HORIZONTAL</v>
      </c>
    </row>
    <row r="311" ht="15.75" customHeight="1">
      <c r="A311" s="1">
        <v>5598.2997</v>
      </c>
      <c r="B311" s="1">
        <v>42.0434</v>
      </c>
      <c r="C311" s="1">
        <v>40.2617</v>
      </c>
      <c r="D311" s="1">
        <v>39.7872</v>
      </c>
      <c r="E311" s="1">
        <v>39.2256</v>
      </c>
      <c r="F311" s="1">
        <v>39.195</v>
      </c>
      <c r="G311" s="1">
        <v>39.554</v>
      </c>
      <c r="H311" s="1">
        <v>41.7752</v>
      </c>
      <c r="J311" s="1">
        <f t="shared" si="1"/>
        <v>-0.05464283095</v>
      </c>
      <c r="K311" s="17" t="str">
        <f t="shared" si="2"/>
        <v>SUB-HORIZONTAL</v>
      </c>
      <c r="L311" s="1" t="str">
        <f t="shared" si="3"/>
        <v>2</v>
      </c>
      <c r="M311" s="1">
        <f t="shared" si="4"/>
        <v>0.009117670841</v>
      </c>
      <c r="N311" s="16" t="str">
        <f t="shared" si="5"/>
        <v>MERGULHO</v>
      </c>
      <c r="P311" s="1">
        <f t="shared" si="6"/>
        <v>-0.07016761707</v>
      </c>
      <c r="Q311" s="17" t="str">
        <f t="shared" si="7"/>
        <v>SUB-HORIZONTAL</v>
      </c>
      <c r="S311" s="1">
        <f t="shared" si="8"/>
        <v>-0.06376447196</v>
      </c>
      <c r="T311" s="17" t="str">
        <f t="shared" si="9"/>
        <v>SUB-HORIZONTAL</v>
      </c>
      <c r="V311" s="1">
        <f t="shared" si="10"/>
        <v>-0.06104506574</v>
      </c>
      <c r="W311" s="17" t="str">
        <f t="shared" si="11"/>
        <v>SUB-HORIZONTAL</v>
      </c>
      <c r="Y311" s="1">
        <f t="shared" si="12"/>
        <v>-0.0007804072483</v>
      </c>
      <c r="Z311" s="17" t="str">
        <f t="shared" si="13"/>
        <v>SUB-HORIZONTAL</v>
      </c>
      <c r="AA311" s="1">
        <f t="shared" si="14"/>
        <v>-0.02607178834</v>
      </c>
      <c r="AB311" s="17" t="str">
        <f t="shared" si="15"/>
        <v>SUB-HORIZONTAL</v>
      </c>
      <c r="AC311" s="1">
        <f t="shared" si="16"/>
        <v>-0.01421577735</v>
      </c>
      <c r="AD311" s="17" t="str">
        <f t="shared" si="17"/>
        <v>SUB-HORIZONTAL</v>
      </c>
      <c r="AE311" s="1">
        <f t="shared" si="18"/>
        <v>-0.06938673502</v>
      </c>
      <c r="AF311" s="17" t="str">
        <f t="shared" si="19"/>
        <v>SUB-HORIZONTAL</v>
      </c>
      <c r="AG311" s="1">
        <f t="shared" si="20"/>
        <v>-0.05516415773</v>
      </c>
      <c r="AH311" s="17" t="str">
        <f t="shared" si="21"/>
        <v>SUB-HORIZONTAL</v>
      </c>
      <c r="AJ311" s="1">
        <f t="shared" si="22"/>
        <v>-0.01185546176</v>
      </c>
      <c r="AK311" s="17" t="str">
        <f t="shared" si="27"/>
        <v>SUB-HORIZONTAL</v>
      </c>
      <c r="AM311" s="1">
        <f t="shared" si="23"/>
        <v>-0.04330515635</v>
      </c>
      <c r="AN311" s="17" t="str">
        <f t="shared" si="24"/>
        <v>SUB-HORIZONTAL</v>
      </c>
      <c r="AP311" s="1">
        <f t="shared" si="25"/>
        <v>0.006399566993</v>
      </c>
      <c r="AQ311" s="16" t="str">
        <f t="shared" si="26"/>
        <v>MERGULHO</v>
      </c>
    </row>
    <row r="312" ht="15.75" customHeight="1">
      <c r="A312" s="1">
        <v>5598.3759</v>
      </c>
      <c r="B312" s="1">
        <v>52.4641</v>
      </c>
      <c r="C312" s="1">
        <v>43.2257</v>
      </c>
      <c r="D312" s="1">
        <v>44.4888</v>
      </c>
      <c r="E312" s="1">
        <v>46.1066</v>
      </c>
      <c r="F312" s="1">
        <v>46.0168</v>
      </c>
      <c r="G312" s="1">
        <v>45.5023</v>
      </c>
      <c r="H312" s="1">
        <v>47.3763</v>
      </c>
      <c r="J312" s="1">
        <f t="shared" si="1"/>
        <v>-0.04036196874</v>
      </c>
      <c r="K312" s="17" t="str">
        <f t="shared" si="2"/>
        <v>SUB-HORIZONTAL</v>
      </c>
      <c r="L312" s="1" t="str">
        <f t="shared" si="3"/>
        <v>2</v>
      </c>
      <c r="M312" s="1">
        <f t="shared" si="4"/>
        <v>-0.0112437323</v>
      </c>
      <c r="N312" s="17" t="str">
        <f t="shared" si="5"/>
        <v>SUB-HORIZONTAL</v>
      </c>
      <c r="P312" s="1">
        <f t="shared" si="6"/>
        <v>-0.1312165328</v>
      </c>
      <c r="Q312" s="17" t="str">
        <f t="shared" si="7"/>
        <v>SUB-HORIZONTAL</v>
      </c>
      <c r="S312" s="1">
        <f t="shared" si="8"/>
        <v>-0.02911658487</v>
      </c>
      <c r="T312" s="17" t="str">
        <f t="shared" si="9"/>
        <v>SUB-HORIZONTAL</v>
      </c>
      <c r="V312" s="1">
        <f t="shared" si="10"/>
        <v>-0.1424865117</v>
      </c>
      <c r="W312" s="17" t="str">
        <f t="shared" si="11"/>
        <v>SUB-HORIZONTAL</v>
      </c>
      <c r="Y312" s="1">
        <f t="shared" si="12"/>
        <v>-0.001949559887</v>
      </c>
      <c r="Z312" s="17" t="str">
        <f t="shared" si="13"/>
        <v>SUB-HORIZONTAL</v>
      </c>
      <c r="AA312" s="1">
        <f t="shared" si="14"/>
        <v>0.06453207313</v>
      </c>
      <c r="AB312" s="16" t="str">
        <f t="shared" si="15"/>
        <v>MERGULHO</v>
      </c>
      <c r="AC312" s="1">
        <f t="shared" si="16"/>
        <v>0.03572053349</v>
      </c>
      <c r="AD312" s="16" t="str">
        <f t="shared" si="17"/>
        <v>MERGULHO</v>
      </c>
      <c r="AE312" s="1">
        <f t="shared" si="18"/>
        <v>-0.1292628439</v>
      </c>
      <c r="AF312" s="17" t="str">
        <f t="shared" si="19"/>
        <v>SUB-HORIZONTAL</v>
      </c>
      <c r="AG312" s="1">
        <f t="shared" si="20"/>
        <v>-0.165078521</v>
      </c>
      <c r="AH312" s="17" t="str">
        <f t="shared" si="21"/>
        <v>SUB-HORIZONTAL</v>
      </c>
      <c r="AJ312" s="1">
        <f t="shared" si="22"/>
        <v>0.0288032419</v>
      </c>
      <c r="AK312" s="16" t="str">
        <f t="shared" si="27"/>
        <v>MERGULHO</v>
      </c>
      <c r="AM312" s="1">
        <f t="shared" si="23"/>
        <v>-0.193996829</v>
      </c>
      <c r="AN312" s="17" t="str">
        <f t="shared" si="24"/>
        <v>SUB-HORIZONTAL</v>
      </c>
      <c r="AP312" s="1">
        <f t="shared" si="25"/>
        <v>0.1020512544</v>
      </c>
      <c r="AQ312" s="15" t="str">
        <f t="shared" si="26"/>
        <v>SUB-VERTICAL</v>
      </c>
    </row>
    <row r="313" ht="15.75" customHeight="1">
      <c r="A313" s="1">
        <v>5598.4521</v>
      </c>
      <c r="B313" s="1">
        <v>65.5815</v>
      </c>
      <c r="C313" s="1">
        <v>47.6895</v>
      </c>
      <c r="D313" s="1">
        <v>51.1404</v>
      </c>
      <c r="E313" s="1">
        <v>57.1195</v>
      </c>
      <c r="F313" s="1">
        <v>56.883</v>
      </c>
      <c r="G313" s="1">
        <v>55.5349</v>
      </c>
      <c r="H313" s="1">
        <v>54.976</v>
      </c>
      <c r="J313" s="1">
        <f t="shared" si="1"/>
        <v>0.01011496871</v>
      </c>
      <c r="K313" s="16" t="str">
        <f t="shared" si="2"/>
        <v>MERGULHO</v>
      </c>
      <c r="L313" s="1" t="str">
        <f t="shared" si="3"/>
        <v>3</v>
      </c>
      <c r="M313" s="1">
        <f t="shared" si="4"/>
        <v>-0.02398544968</v>
      </c>
      <c r="N313" s="17" t="str">
        <f t="shared" si="5"/>
        <v>SUB-HORIZONTAL</v>
      </c>
      <c r="P313" s="1">
        <f t="shared" si="6"/>
        <v>-0.1424172018</v>
      </c>
      <c r="Q313" s="17" t="str">
        <f t="shared" si="7"/>
        <v>SUB-HORIZONTAL</v>
      </c>
      <c r="S313" s="1">
        <f t="shared" si="8"/>
        <v>0.03410145251</v>
      </c>
      <c r="T313" s="16" t="str">
        <f t="shared" si="9"/>
        <v>MERGULHO</v>
      </c>
      <c r="V313" s="1">
        <f t="shared" si="10"/>
        <v>-0.1664736269</v>
      </c>
      <c r="W313" s="17" t="str">
        <f t="shared" si="11"/>
        <v>SUB-HORIZONTAL</v>
      </c>
      <c r="Y313" s="1">
        <f t="shared" si="12"/>
        <v>-0.004149040747</v>
      </c>
      <c r="Z313" s="17" t="str">
        <f t="shared" si="13"/>
        <v>SUB-HORIZONTAL</v>
      </c>
      <c r="AA313" s="1">
        <f t="shared" si="14"/>
        <v>0.1806791795</v>
      </c>
      <c r="AB313" s="15" t="str">
        <f t="shared" si="15"/>
        <v>SUB-VERTICAL</v>
      </c>
      <c r="AC313" s="1">
        <f t="shared" si="16"/>
        <v>0.1106271077</v>
      </c>
      <c r="AD313" s="15" t="str">
        <f t="shared" si="17"/>
        <v>SUB-VERTICAL</v>
      </c>
      <c r="AE313" s="1">
        <f t="shared" si="18"/>
        <v>-0.1382579616</v>
      </c>
      <c r="AF313" s="17" t="str">
        <f t="shared" si="19"/>
        <v>SUB-HORIZONTAL</v>
      </c>
      <c r="AG313" s="1">
        <f t="shared" si="20"/>
        <v>-0.2493604323</v>
      </c>
      <c r="AH313" s="17" t="str">
        <f t="shared" si="21"/>
        <v>SUB-HORIZONTAL</v>
      </c>
      <c r="AJ313" s="1">
        <f t="shared" si="22"/>
        <v>0.06987775274</v>
      </c>
      <c r="AK313" s="16" t="str">
        <f t="shared" si="27"/>
        <v>MERGULHO</v>
      </c>
      <c r="AM313" s="1">
        <f t="shared" si="23"/>
        <v>-0.3199313747</v>
      </c>
      <c r="AN313" s="17" t="str">
        <f t="shared" si="24"/>
        <v>SUB-HORIZONTAL</v>
      </c>
      <c r="AP313" s="1">
        <f t="shared" si="25"/>
        <v>0.1766257043</v>
      </c>
      <c r="AQ313" s="15" t="str">
        <f t="shared" si="26"/>
        <v>SUB-VERTICAL</v>
      </c>
    </row>
    <row r="314" ht="15.75" customHeight="1">
      <c r="A314" s="1">
        <v>5598.5283</v>
      </c>
      <c r="B314" s="1">
        <v>79.489</v>
      </c>
      <c r="C314" s="1">
        <v>55.684</v>
      </c>
      <c r="D314" s="1">
        <v>63.2462</v>
      </c>
      <c r="E314" s="1">
        <v>77.4851</v>
      </c>
      <c r="F314" s="1">
        <v>77.3395</v>
      </c>
      <c r="G314" s="1">
        <v>76.0716</v>
      </c>
      <c r="H314" s="1">
        <v>67.9109</v>
      </c>
      <c r="J314" s="1">
        <f t="shared" si="1"/>
        <v>0.1135393476</v>
      </c>
      <c r="K314" s="15" t="str">
        <f t="shared" si="2"/>
        <v>SUB-VERTICAL</v>
      </c>
      <c r="L314" s="1" t="str">
        <f t="shared" si="3"/>
        <v>1</v>
      </c>
      <c r="M314" s="1">
        <f t="shared" si="4"/>
        <v>-0.01653000734</v>
      </c>
      <c r="N314" s="17" t="str">
        <f t="shared" si="5"/>
        <v>SUB-HORIZONTAL</v>
      </c>
      <c r="P314" s="1">
        <f t="shared" si="6"/>
        <v>-0.02741468453</v>
      </c>
      <c r="Q314" s="17" t="str">
        <f t="shared" si="7"/>
        <v>SUB-HORIZONTAL</v>
      </c>
      <c r="S314" s="1">
        <f t="shared" si="8"/>
        <v>0.1300998478</v>
      </c>
      <c r="T314" s="15" t="str">
        <f t="shared" si="9"/>
        <v>SUB-VERTICAL</v>
      </c>
      <c r="V314" s="1">
        <f t="shared" si="10"/>
        <v>-0.04394718106</v>
      </c>
      <c r="W314" s="17" t="str">
        <f t="shared" si="11"/>
        <v>SUB-HORIZONTAL</v>
      </c>
      <c r="Y314" s="1">
        <f t="shared" si="12"/>
        <v>-0.00188083889</v>
      </c>
      <c r="Z314" s="17" t="str">
        <f t="shared" si="13"/>
        <v>SUB-HORIZONTAL</v>
      </c>
      <c r="AA314" s="1">
        <f t="shared" si="14"/>
        <v>0.3318975875</v>
      </c>
      <c r="AB314" s="15" t="str">
        <f t="shared" si="15"/>
        <v>SUB-VERTICAL</v>
      </c>
      <c r="AC314" s="1">
        <f t="shared" si="16"/>
        <v>0.2033996131</v>
      </c>
      <c r="AD314" s="15" t="str">
        <f t="shared" si="17"/>
        <v>SUB-VERTICAL</v>
      </c>
      <c r="AE314" s="1">
        <f t="shared" si="18"/>
        <v>-0.02553368108</v>
      </c>
      <c r="AF314" s="17" t="str">
        <f t="shared" si="19"/>
        <v>SUB-HORIZONTAL</v>
      </c>
      <c r="AG314" s="1">
        <f t="shared" si="20"/>
        <v>-0.2290815756</v>
      </c>
      <c r="AH314" s="17" t="str">
        <f t="shared" si="21"/>
        <v>SUB-HORIZONTAL</v>
      </c>
      <c r="AJ314" s="1">
        <f t="shared" si="22"/>
        <v>0.1274282527</v>
      </c>
      <c r="AK314" s="15" t="str">
        <f t="shared" si="27"/>
        <v>SUB-VERTICAL</v>
      </c>
      <c r="AM314" s="1">
        <f t="shared" si="23"/>
        <v>-0.3578075141</v>
      </c>
      <c r="AN314" s="17" t="str">
        <f t="shared" si="24"/>
        <v>SUB-HORIZONTAL</v>
      </c>
      <c r="AP314" s="1">
        <f t="shared" si="25"/>
        <v>0.1575846954</v>
      </c>
      <c r="AQ314" s="15" t="str">
        <f t="shared" si="26"/>
        <v>SUB-VERTICAL</v>
      </c>
    </row>
    <row r="315" ht="15.75" customHeight="1">
      <c r="A315" s="1">
        <v>5598.6045</v>
      </c>
      <c r="B315" s="1">
        <v>92.5324</v>
      </c>
      <c r="C315" s="1">
        <v>74.105</v>
      </c>
      <c r="D315" s="1">
        <v>84.3222</v>
      </c>
      <c r="E315" s="1">
        <v>92.8872</v>
      </c>
      <c r="F315" s="1">
        <v>92.4453</v>
      </c>
      <c r="G315" s="1">
        <v>91.8316</v>
      </c>
      <c r="H315" s="1">
        <v>85.4856</v>
      </c>
      <c r="J315" s="1">
        <f t="shared" si="1"/>
        <v>0.07162382495</v>
      </c>
      <c r="K315" s="16" t="str">
        <f t="shared" si="2"/>
        <v>MERGULHO</v>
      </c>
      <c r="L315" s="1" t="str">
        <f t="shared" si="3"/>
        <v>3</v>
      </c>
      <c r="M315" s="1">
        <f t="shared" si="4"/>
        <v>-0.006660665589</v>
      </c>
      <c r="N315" s="17" t="str">
        <f t="shared" si="5"/>
        <v>SUB-HORIZONTAL</v>
      </c>
      <c r="P315" s="1">
        <f t="shared" si="6"/>
        <v>-0.0009417352433</v>
      </c>
      <c r="Q315" s="17" t="str">
        <f t="shared" si="7"/>
        <v>SUB-HORIZONTAL</v>
      </c>
      <c r="S315" s="1">
        <f t="shared" si="8"/>
        <v>0.07828915749</v>
      </c>
      <c r="T315" s="16" t="str">
        <f t="shared" si="9"/>
        <v>MERGULHO</v>
      </c>
      <c r="V315" s="1">
        <f t="shared" si="10"/>
        <v>-0.007602406793</v>
      </c>
      <c r="W315" s="17" t="str">
        <f t="shared" si="11"/>
        <v>SUB-HORIZONTAL</v>
      </c>
      <c r="Y315" s="1">
        <f t="shared" si="12"/>
        <v>-0.004768740034</v>
      </c>
      <c r="Z315" s="17" t="str">
        <f t="shared" si="13"/>
        <v>SUB-HORIZONTAL</v>
      </c>
      <c r="AA315" s="1">
        <f t="shared" si="14"/>
        <v>0.2263834995</v>
      </c>
      <c r="AB315" s="15" t="str">
        <f t="shared" si="15"/>
        <v>SUB-VERTICAL</v>
      </c>
      <c r="AC315" s="1">
        <f t="shared" si="16"/>
        <v>0.09677840651</v>
      </c>
      <c r="AD315" s="16" t="str">
        <f t="shared" si="17"/>
        <v>MERGULHO</v>
      </c>
      <c r="AE315" s="1">
        <f t="shared" si="18"/>
        <v>0.003827002642</v>
      </c>
      <c r="AF315" s="16" t="str">
        <f t="shared" si="19"/>
        <v>MERGULHO</v>
      </c>
      <c r="AG315" s="1">
        <f t="shared" si="20"/>
        <v>-0.09294710317</v>
      </c>
      <c r="AH315" s="17" t="str">
        <f t="shared" si="21"/>
        <v>SUB-HORIZONTAL</v>
      </c>
      <c r="AJ315" s="1">
        <f t="shared" si="22"/>
        <v>0.129251971</v>
      </c>
      <c r="AK315" s="15" t="str">
        <f t="shared" si="27"/>
        <v>SUB-VERTICAL</v>
      </c>
      <c r="AM315" s="1">
        <f t="shared" si="23"/>
        <v>-0.2225324729</v>
      </c>
      <c r="AN315" s="17" t="str">
        <f t="shared" si="24"/>
        <v>SUB-HORIZONTAL</v>
      </c>
      <c r="AP315" s="1">
        <f t="shared" si="25"/>
        <v>0.07923162265</v>
      </c>
      <c r="AQ315" s="16" t="str">
        <f t="shared" si="26"/>
        <v>MERGULHO</v>
      </c>
    </row>
    <row r="316" ht="15.75" customHeight="1">
      <c r="A316" s="1">
        <v>5598.6807</v>
      </c>
      <c r="B316" s="1">
        <v>109.1555</v>
      </c>
      <c r="C316" s="1">
        <v>87.0644</v>
      </c>
      <c r="D316" s="1">
        <v>89.8266</v>
      </c>
      <c r="E316" s="1">
        <v>103.4764</v>
      </c>
      <c r="F316" s="1">
        <v>102.6545</v>
      </c>
      <c r="G316" s="1">
        <v>101.4279</v>
      </c>
      <c r="H316" s="1">
        <v>98.8981</v>
      </c>
      <c r="J316" s="1">
        <f t="shared" si="1"/>
        <v>0.02525884555</v>
      </c>
      <c r="K316" s="16" t="str">
        <f t="shared" si="2"/>
        <v>MERGULHO</v>
      </c>
      <c r="L316" s="1" t="str">
        <f t="shared" si="3"/>
        <v>3</v>
      </c>
      <c r="M316" s="1">
        <f t="shared" si="4"/>
        <v>-0.01202085192</v>
      </c>
      <c r="N316" s="17" t="str">
        <f t="shared" si="5"/>
        <v>SUB-HORIZONTAL</v>
      </c>
      <c r="P316" s="1">
        <f t="shared" si="6"/>
        <v>-0.06141413769</v>
      </c>
      <c r="Q316" s="17" t="str">
        <f t="shared" si="7"/>
        <v>SUB-HORIZONTAL</v>
      </c>
      <c r="S316" s="1">
        <f t="shared" si="8"/>
        <v>0.03728111235</v>
      </c>
      <c r="T316" s="16" t="str">
        <f t="shared" si="9"/>
        <v>MERGULHO</v>
      </c>
      <c r="V316" s="1">
        <f t="shared" si="10"/>
        <v>-0.07344176495</v>
      </c>
      <c r="W316" s="17" t="str">
        <f t="shared" si="11"/>
        <v>SUB-HORIZONTAL</v>
      </c>
      <c r="Y316" s="1">
        <f t="shared" si="12"/>
        <v>-0.007974607723</v>
      </c>
      <c r="Z316" s="17" t="str">
        <f t="shared" si="13"/>
        <v>SUB-HORIZONTAL</v>
      </c>
      <c r="AA316" s="1">
        <f t="shared" si="14"/>
        <v>0.1729101737</v>
      </c>
      <c r="AB316" s="15" t="str">
        <f t="shared" si="15"/>
        <v>SUB-VERTICAL</v>
      </c>
      <c r="AC316" s="1">
        <f t="shared" si="16"/>
        <v>0.1415804055</v>
      </c>
      <c r="AD316" s="15" t="str">
        <f t="shared" si="17"/>
        <v>SUB-VERTICAL</v>
      </c>
      <c r="AE316" s="1">
        <f t="shared" si="18"/>
        <v>-0.05343625933</v>
      </c>
      <c r="AF316" s="17" t="str">
        <f t="shared" si="19"/>
        <v>SUB-HORIZONTAL</v>
      </c>
      <c r="AG316" s="1">
        <f t="shared" si="20"/>
        <v>-0.1952009139</v>
      </c>
      <c r="AH316" s="17" t="str">
        <f t="shared" si="21"/>
        <v>SUB-HORIZONTAL</v>
      </c>
      <c r="AJ316" s="1">
        <f t="shared" si="22"/>
        <v>0.03123434007</v>
      </c>
      <c r="AK316" s="16" t="str">
        <f t="shared" si="27"/>
        <v>MERGULHO</v>
      </c>
      <c r="AM316" s="1">
        <f t="shared" si="23"/>
        <v>-0.2266074711</v>
      </c>
      <c r="AN316" s="17" t="str">
        <f t="shared" si="24"/>
        <v>SUB-HORIZONTAL</v>
      </c>
      <c r="AP316" s="1">
        <f t="shared" si="25"/>
        <v>0.0987234914</v>
      </c>
      <c r="AQ316" s="16" t="str">
        <f t="shared" si="26"/>
        <v>MERGULHO</v>
      </c>
    </row>
    <row r="317" ht="15.75" customHeight="1">
      <c r="A317" s="1">
        <v>5598.7569</v>
      </c>
      <c r="B317" s="1">
        <v>121.0369</v>
      </c>
      <c r="C317" s="1">
        <v>80.9586</v>
      </c>
      <c r="D317" s="1">
        <v>83.7528</v>
      </c>
      <c r="E317" s="1">
        <v>107.7697</v>
      </c>
      <c r="F317" s="1">
        <v>106.89</v>
      </c>
      <c r="G317" s="1">
        <v>104.3315</v>
      </c>
      <c r="H317" s="1">
        <v>96.7248</v>
      </c>
      <c r="J317" s="1">
        <f t="shared" si="1"/>
        <v>0.07572157569</v>
      </c>
      <c r="K317" s="16" t="str">
        <f t="shared" si="2"/>
        <v>MERGULHO</v>
      </c>
      <c r="L317" s="1" t="str">
        <f t="shared" si="3"/>
        <v>3</v>
      </c>
      <c r="M317" s="1">
        <f t="shared" si="4"/>
        <v>-0.02422753095</v>
      </c>
      <c r="N317" s="17" t="str">
        <f t="shared" si="5"/>
        <v>SUB-HORIZONTAL</v>
      </c>
      <c r="P317" s="1">
        <f t="shared" si="6"/>
        <v>-0.1243752163</v>
      </c>
      <c r="Q317" s="17" t="str">
        <f t="shared" si="7"/>
        <v>SUB-HORIZONTAL</v>
      </c>
      <c r="S317" s="1">
        <f t="shared" si="8"/>
        <v>0.09997202038</v>
      </c>
      <c r="T317" s="16" t="str">
        <f t="shared" si="9"/>
        <v>MERGULHO</v>
      </c>
      <c r="V317" s="1">
        <f t="shared" si="10"/>
        <v>-0.1486586749</v>
      </c>
      <c r="W317" s="17" t="str">
        <f t="shared" si="11"/>
        <v>SUB-HORIZONTAL</v>
      </c>
      <c r="Y317" s="1">
        <f t="shared" si="12"/>
        <v>-0.008196297555</v>
      </c>
      <c r="Z317" s="17" t="str">
        <f t="shared" si="13"/>
        <v>SUB-HORIZONTAL</v>
      </c>
      <c r="AA317" s="1">
        <f t="shared" si="14"/>
        <v>0.2870349634</v>
      </c>
      <c r="AB317" s="15" t="str">
        <f t="shared" si="15"/>
        <v>SUB-VERTICAL</v>
      </c>
      <c r="AC317" s="1">
        <f t="shared" si="16"/>
        <v>0.2527952709</v>
      </c>
      <c r="AD317" s="15" t="str">
        <f t="shared" si="17"/>
        <v>SUB-VERTICAL</v>
      </c>
      <c r="AE317" s="1">
        <f t="shared" si="18"/>
        <v>-0.1161641297</v>
      </c>
      <c r="AF317" s="17" t="str">
        <f t="shared" si="19"/>
        <v>SUB-HORIZONTAL</v>
      </c>
      <c r="AG317" s="1">
        <f t="shared" si="20"/>
        <v>-0.3703097105</v>
      </c>
      <c r="AH317" s="17" t="str">
        <f t="shared" si="21"/>
        <v>SUB-HORIZONTAL</v>
      </c>
      <c r="AJ317" s="1">
        <f t="shared" si="22"/>
        <v>0.03393331792</v>
      </c>
      <c r="AK317" s="16" t="str">
        <f t="shared" si="27"/>
        <v>MERGULHO</v>
      </c>
      <c r="AM317" s="1">
        <f t="shared" si="23"/>
        <v>-0.4048730796</v>
      </c>
      <c r="AN317" s="17" t="str">
        <f t="shared" si="24"/>
        <v>SUB-HORIZONTAL</v>
      </c>
      <c r="AP317" s="1">
        <f t="shared" si="25"/>
        <v>0.2246956461</v>
      </c>
      <c r="AQ317" s="15" t="str">
        <f t="shared" si="26"/>
        <v>SUB-VERTICAL</v>
      </c>
    </row>
    <row r="318" ht="15.75" customHeight="1">
      <c r="A318" s="1">
        <v>5598.8331</v>
      </c>
      <c r="B318" s="1">
        <v>101.7212</v>
      </c>
      <c r="C318" s="1">
        <v>71.2117</v>
      </c>
      <c r="D318" s="1">
        <v>77.3126</v>
      </c>
      <c r="E318" s="1">
        <v>104.3372</v>
      </c>
      <c r="F318" s="1">
        <v>103.3751</v>
      </c>
      <c r="G318" s="1">
        <v>96.6375</v>
      </c>
      <c r="H318" s="1">
        <v>82.0023</v>
      </c>
      <c r="J318" s="1">
        <f t="shared" si="1"/>
        <v>0.1644041597</v>
      </c>
      <c r="K318" s="15" t="str">
        <f t="shared" si="2"/>
        <v>SUB-VERTICAL</v>
      </c>
      <c r="L318" s="1" t="str">
        <f t="shared" si="3"/>
        <v>1</v>
      </c>
      <c r="M318" s="1">
        <f t="shared" si="4"/>
        <v>-0.0674100128</v>
      </c>
      <c r="N318" s="17" t="str">
        <f t="shared" si="5"/>
        <v>SUB-HORIZONTAL</v>
      </c>
      <c r="P318" s="1">
        <f t="shared" si="6"/>
        <v>0.01612855793</v>
      </c>
      <c r="Q318" s="16" t="str">
        <f t="shared" si="7"/>
        <v>MERGULHO</v>
      </c>
      <c r="S318" s="1">
        <f t="shared" si="8"/>
        <v>0.2321348973</v>
      </c>
      <c r="T318" s="15" t="str">
        <f t="shared" si="9"/>
        <v>SUB-VERTICAL</v>
      </c>
      <c r="V318" s="1">
        <f t="shared" si="10"/>
        <v>-0.05127448812</v>
      </c>
      <c r="W318" s="17" t="str">
        <f t="shared" si="11"/>
        <v>SUB-HORIZONTAL</v>
      </c>
      <c r="Y318" s="1">
        <f t="shared" si="12"/>
        <v>-0.009263874318</v>
      </c>
      <c r="Z318" s="17" t="str">
        <f t="shared" si="13"/>
        <v>SUB-HORIZONTAL</v>
      </c>
      <c r="AA318" s="1">
        <f t="shared" si="14"/>
        <v>0.3842971614</v>
      </c>
      <c r="AB318" s="15" t="str">
        <f t="shared" si="15"/>
        <v>SUB-VERTICAL</v>
      </c>
      <c r="AC318" s="1">
        <f t="shared" si="16"/>
        <v>0.3008947057</v>
      </c>
      <c r="AD318" s="15" t="str">
        <f t="shared" si="17"/>
        <v>SUB-VERTICAL</v>
      </c>
      <c r="AE318" s="1">
        <f t="shared" si="18"/>
        <v>0.02539290649</v>
      </c>
      <c r="AF318" s="15" t="str">
        <f t="shared" si="19"/>
        <v>MERGULHO</v>
      </c>
      <c r="AG318" s="1">
        <f t="shared" si="20"/>
        <v>-0.2752402816</v>
      </c>
      <c r="AH318" s="17" t="str">
        <f t="shared" si="21"/>
        <v>SUB-HORIZONTAL</v>
      </c>
      <c r="AJ318" s="1">
        <f t="shared" si="22"/>
        <v>0.08222295682</v>
      </c>
      <c r="AK318" s="16" t="str">
        <f t="shared" si="27"/>
        <v>MERGULHO</v>
      </c>
      <c r="AM318" s="1">
        <f t="shared" si="23"/>
        <v>-0.3584707101</v>
      </c>
      <c r="AN318" s="17" t="str">
        <f t="shared" si="24"/>
        <v>SUB-HORIZONTAL</v>
      </c>
      <c r="AP318" s="1">
        <f t="shared" si="25"/>
        <v>0.2159056116</v>
      </c>
      <c r="AQ318" s="15" t="str">
        <f t="shared" si="26"/>
        <v>SUB-VERTICAL</v>
      </c>
    </row>
    <row r="319" ht="15.75" customHeight="1">
      <c r="A319" s="1">
        <v>5598.9093</v>
      </c>
      <c r="B319" s="1">
        <v>74.1885</v>
      </c>
      <c r="C319" s="1">
        <v>63.4985</v>
      </c>
      <c r="D319" s="1">
        <v>70.4055</v>
      </c>
      <c r="E319" s="1">
        <v>89.7252</v>
      </c>
      <c r="F319" s="1">
        <v>88.879</v>
      </c>
      <c r="G319" s="1">
        <v>85.2866</v>
      </c>
      <c r="H319" s="1">
        <v>71.752</v>
      </c>
      <c r="J319" s="1">
        <f t="shared" si="1"/>
        <v>0.1730166979</v>
      </c>
      <c r="K319" s="15" t="str">
        <f t="shared" si="2"/>
        <v>SUB-VERTICAL</v>
      </c>
      <c r="L319" s="1" t="str">
        <f t="shared" si="3"/>
        <v>1</v>
      </c>
      <c r="M319" s="1">
        <f t="shared" si="4"/>
        <v>-0.04126147104</v>
      </c>
      <c r="N319" s="17" t="str">
        <f t="shared" si="5"/>
        <v>SUB-HORIZONTAL</v>
      </c>
      <c r="P319" s="1">
        <f t="shared" si="6"/>
        <v>0.1809125531</v>
      </c>
      <c r="Q319" s="15" t="str">
        <f t="shared" si="7"/>
        <v>SUB-VERTICAL</v>
      </c>
      <c r="S319" s="1">
        <f t="shared" si="8"/>
        <v>0.2144690917</v>
      </c>
      <c r="T319" s="15" t="str">
        <f t="shared" si="9"/>
        <v>SUB-VERTICAL</v>
      </c>
      <c r="V319" s="1">
        <f t="shared" si="10"/>
        <v>0.1395211149</v>
      </c>
      <c r="W319" s="15" t="str">
        <f t="shared" si="11"/>
        <v>SUB-VERTICAL</v>
      </c>
      <c r="Y319" s="1">
        <f t="shared" si="12"/>
        <v>-0.009475807373</v>
      </c>
      <c r="Z319" s="17" t="str">
        <f t="shared" si="13"/>
        <v>SUB-HORIZONTAL</v>
      </c>
      <c r="AA319" s="1">
        <f t="shared" si="14"/>
        <v>0.347459906</v>
      </c>
      <c r="AB319" s="15" t="str">
        <f t="shared" si="15"/>
        <v>SUB-VERTICAL</v>
      </c>
      <c r="AC319" s="1">
        <f t="shared" si="16"/>
        <v>0.2430747609</v>
      </c>
      <c r="AD319" s="15" t="str">
        <f t="shared" si="17"/>
        <v>SUB-VERTICAL</v>
      </c>
      <c r="AE319" s="1">
        <f t="shared" si="18"/>
        <v>0.1904290791</v>
      </c>
      <c r="AF319" s="15" t="str">
        <f t="shared" si="19"/>
        <v>SUB-VERTICAL</v>
      </c>
      <c r="AG319" s="1">
        <f t="shared" si="20"/>
        <v>-0.05234374031</v>
      </c>
      <c r="AH319" s="17" t="str">
        <f t="shared" si="21"/>
        <v>SUB-HORIZONTAL</v>
      </c>
      <c r="AJ319" s="1">
        <f t="shared" si="22"/>
        <v>0.1033009771</v>
      </c>
      <c r="AK319" s="15" t="str">
        <f t="shared" si="27"/>
        <v>SUB-VERTICAL</v>
      </c>
      <c r="AM319" s="1">
        <f t="shared" si="23"/>
        <v>-0.1557498643</v>
      </c>
      <c r="AN319" s="17" t="str">
        <f t="shared" si="24"/>
        <v>SUB-HORIZONTAL</v>
      </c>
      <c r="AP319" s="1">
        <f t="shared" si="25"/>
        <v>0.03339497442</v>
      </c>
      <c r="AQ319" s="16" t="str">
        <f t="shared" si="26"/>
        <v>MERGULHO</v>
      </c>
    </row>
    <row r="320" ht="15.75" customHeight="1">
      <c r="A320" s="1">
        <v>5598.9855</v>
      </c>
      <c r="B320" s="1">
        <v>59.5128</v>
      </c>
      <c r="C320" s="1">
        <v>60.0275</v>
      </c>
      <c r="D320" s="1">
        <v>65.7535</v>
      </c>
      <c r="E320" s="1">
        <v>76.6436</v>
      </c>
      <c r="F320" s="1">
        <v>75.9324</v>
      </c>
      <c r="G320" s="1">
        <v>75.5399</v>
      </c>
      <c r="H320" s="1">
        <v>67.6928</v>
      </c>
      <c r="J320" s="1">
        <f t="shared" si="1"/>
        <v>0.1097361565</v>
      </c>
      <c r="K320" s="15" t="str">
        <f t="shared" si="2"/>
        <v>SUB-VERTICAL</v>
      </c>
      <c r="L320" s="1" t="str">
        <f t="shared" si="3"/>
        <v>1</v>
      </c>
      <c r="M320" s="1">
        <f t="shared" si="4"/>
        <v>-0.005182483104</v>
      </c>
      <c r="N320" s="17" t="str">
        <f t="shared" si="5"/>
        <v>SUB-HORIZONTAL</v>
      </c>
      <c r="P320" s="1">
        <f t="shared" si="6"/>
        <v>0.2442551997</v>
      </c>
      <c r="Q320" s="15" t="str">
        <f t="shared" si="7"/>
        <v>SUB-VERTICAL</v>
      </c>
      <c r="S320" s="1">
        <f t="shared" si="8"/>
        <v>0.1149268031</v>
      </c>
      <c r="T320" s="15" t="str">
        <f t="shared" si="9"/>
        <v>SUB-VERTICAL</v>
      </c>
      <c r="V320" s="1">
        <f t="shared" si="10"/>
        <v>0.2390350309</v>
      </c>
      <c r="W320" s="15" t="str">
        <f t="shared" si="11"/>
        <v>SUB-VERTICAL</v>
      </c>
      <c r="Y320" s="1">
        <f t="shared" si="12"/>
        <v>-0.009322668394</v>
      </c>
      <c r="Z320" s="17" t="str">
        <f t="shared" si="13"/>
        <v>SUB-HORIZONTAL</v>
      </c>
      <c r="AA320" s="1">
        <f t="shared" si="14"/>
        <v>0.2449717593</v>
      </c>
      <c r="AB320" s="15" t="str">
        <f t="shared" si="15"/>
        <v>SUB-VERTICAL</v>
      </c>
      <c r="AC320" s="1">
        <f t="shared" si="16"/>
        <v>0.1534032224</v>
      </c>
      <c r="AD320" s="15" t="str">
        <f t="shared" si="17"/>
        <v>SUB-VERTICAL</v>
      </c>
      <c r="AE320" s="1">
        <f t="shared" si="18"/>
        <v>0.2536497888</v>
      </c>
      <c r="AF320" s="15" t="str">
        <f t="shared" si="19"/>
        <v>SUB-VERTICAL</v>
      </c>
      <c r="AG320" s="1">
        <f t="shared" si="20"/>
        <v>0.09976281074</v>
      </c>
      <c r="AH320" s="16" t="str">
        <f t="shared" si="21"/>
        <v>MERGULHO</v>
      </c>
      <c r="AJ320" s="1">
        <f t="shared" si="22"/>
        <v>0.09114162721</v>
      </c>
      <c r="AK320" s="16" t="str">
        <f t="shared" si="27"/>
        <v>MERGULHO</v>
      </c>
      <c r="AM320" s="1">
        <f t="shared" si="23"/>
        <v>0.008611401695</v>
      </c>
      <c r="AN320" s="16" t="str">
        <f t="shared" si="24"/>
        <v>MERGULHO</v>
      </c>
      <c r="AP320" s="1">
        <f t="shared" si="25"/>
        <v>-0.1288774317</v>
      </c>
      <c r="AQ320" s="17" t="str">
        <f t="shared" si="26"/>
        <v>SUB-HORIZONTAL</v>
      </c>
    </row>
    <row r="321" ht="15.75" customHeight="1">
      <c r="A321" s="1">
        <v>5599.0617</v>
      </c>
      <c r="B321" s="1">
        <v>55.8612</v>
      </c>
      <c r="C321" s="1">
        <v>61.2227</v>
      </c>
      <c r="D321" s="1">
        <v>65.641</v>
      </c>
      <c r="E321" s="1">
        <v>70.9598</v>
      </c>
      <c r="F321" s="1">
        <v>70.2836</v>
      </c>
      <c r="G321" s="1">
        <v>69.7775</v>
      </c>
      <c r="H321" s="1">
        <v>65.4185</v>
      </c>
      <c r="J321" s="1">
        <f t="shared" si="1"/>
        <v>0.06451769979</v>
      </c>
      <c r="K321" s="16" t="str">
        <f t="shared" si="2"/>
        <v>MERGULHO</v>
      </c>
      <c r="L321" s="1" t="str">
        <f t="shared" si="3"/>
        <v>3</v>
      </c>
      <c r="M321" s="1">
        <f t="shared" si="4"/>
        <v>-0.007226893178</v>
      </c>
      <c r="N321" s="17" t="str">
        <f t="shared" si="5"/>
        <v>SUB-HORIZONTAL</v>
      </c>
      <c r="P321" s="1">
        <f t="shared" si="6"/>
        <v>0.2301735451</v>
      </c>
      <c r="Q321" s="15" t="str">
        <f t="shared" si="7"/>
        <v>SUB-VERTICAL</v>
      </c>
      <c r="S321" s="1">
        <f t="shared" si="8"/>
        <v>0.07174877347</v>
      </c>
      <c r="T321" s="16" t="str">
        <f t="shared" si="9"/>
        <v>MERGULHO</v>
      </c>
      <c r="V321" s="1">
        <f t="shared" si="10"/>
        <v>0.2229004521</v>
      </c>
      <c r="W321" s="15" t="str">
        <f t="shared" si="11"/>
        <v>SUB-VERTICAL</v>
      </c>
      <c r="Y321" s="1">
        <f t="shared" si="12"/>
        <v>-0.009575070402</v>
      </c>
      <c r="Z321" s="17" t="str">
        <f t="shared" si="13"/>
        <v>SUB-HORIZONTAL</v>
      </c>
      <c r="AA321" s="1">
        <f t="shared" si="14"/>
        <v>0.1477294903</v>
      </c>
      <c r="AB321" s="15" t="str">
        <f t="shared" si="15"/>
        <v>SUB-VERTICAL</v>
      </c>
      <c r="AC321" s="1">
        <f t="shared" si="16"/>
        <v>0.07793272721</v>
      </c>
      <c r="AD321" s="16" t="str">
        <f t="shared" si="17"/>
        <v>MERGULHO</v>
      </c>
      <c r="AE321" s="1">
        <f t="shared" si="18"/>
        <v>0.2398144555</v>
      </c>
      <c r="AF321" s="15" t="str">
        <f t="shared" si="19"/>
        <v>SUB-VERTICAL</v>
      </c>
      <c r="AG321" s="1">
        <f t="shared" si="20"/>
        <v>0.1615054747</v>
      </c>
      <c r="AH321" s="15" t="str">
        <f t="shared" si="21"/>
        <v>SUB-VERTICAL</v>
      </c>
      <c r="AJ321" s="1">
        <f t="shared" si="22"/>
        <v>0.06969656385</v>
      </c>
      <c r="AK321" s="16" t="str">
        <f t="shared" si="27"/>
        <v>MERGULHO</v>
      </c>
      <c r="AM321" s="1">
        <f t="shared" si="23"/>
        <v>0.09168007092</v>
      </c>
      <c r="AN321" s="16" t="str">
        <f t="shared" si="24"/>
        <v>MERGULHO</v>
      </c>
      <c r="AP321" s="1">
        <f t="shared" si="25"/>
        <v>-0.1580992454</v>
      </c>
      <c r="AQ321" s="17" t="str">
        <f t="shared" si="26"/>
        <v>SUB-HORIZONTAL</v>
      </c>
    </row>
    <row r="322" ht="15.75" customHeight="1">
      <c r="A322" s="1">
        <v>5599.1379</v>
      </c>
      <c r="B322" s="1">
        <v>59.4404</v>
      </c>
      <c r="C322" s="1">
        <v>63.4462</v>
      </c>
      <c r="D322" s="1">
        <v>64.7703</v>
      </c>
      <c r="E322" s="1">
        <v>65.216</v>
      </c>
      <c r="F322" s="1">
        <v>64.5743</v>
      </c>
      <c r="G322" s="1">
        <v>64.5461</v>
      </c>
      <c r="H322" s="1">
        <v>63.4312</v>
      </c>
      <c r="J322" s="1">
        <f t="shared" si="1"/>
        <v>0.01742406363</v>
      </c>
      <c r="K322" s="16" t="str">
        <f t="shared" si="2"/>
        <v>MERGULHO</v>
      </c>
      <c r="L322" s="1" t="str">
        <f t="shared" si="3"/>
        <v>3</v>
      </c>
      <c r="M322" s="1">
        <f t="shared" si="4"/>
        <v>-0.0004368016312</v>
      </c>
      <c r="N322" s="17" t="str">
        <f t="shared" si="5"/>
        <v>SUB-HORIZONTAL</v>
      </c>
      <c r="P322" s="1">
        <f t="shared" si="6"/>
        <v>0.08286605996</v>
      </c>
      <c r="Q322" s="16" t="str">
        <f t="shared" si="7"/>
        <v>MERGULHO</v>
      </c>
      <c r="S322" s="1">
        <f t="shared" si="8"/>
        <v>0.01786088226</v>
      </c>
      <c r="T322" s="16" t="str">
        <f t="shared" si="9"/>
        <v>MERGULHO</v>
      </c>
      <c r="V322" s="1">
        <f t="shared" si="10"/>
        <v>0.08242888554</v>
      </c>
      <c r="W322" s="16" t="str">
        <f t="shared" si="11"/>
        <v>MERGULHO</v>
      </c>
      <c r="Y322" s="1">
        <f t="shared" si="12"/>
        <v>-0.009888379072</v>
      </c>
      <c r="Z322" s="17" t="str">
        <f t="shared" si="13"/>
        <v>SUB-HORIZONTAL</v>
      </c>
      <c r="AA322" s="1">
        <f t="shared" si="14"/>
        <v>0.02751340264</v>
      </c>
      <c r="AB322" s="16" t="str">
        <f t="shared" si="15"/>
        <v>MERGULHO</v>
      </c>
      <c r="AC322" s="1">
        <f t="shared" si="16"/>
        <v>0.00685768608</v>
      </c>
      <c r="AD322" s="16" t="str">
        <f t="shared" si="17"/>
        <v>MERGULHO</v>
      </c>
      <c r="AE322" s="1">
        <f t="shared" si="18"/>
        <v>0.09276393589</v>
      </c>
      <c r="AF322" s="16" t="str">
        <f t="shared" si="19"/>
        <v>MERGULHO</v>
      </c>
      <c r="AG322" s="1">
        <f t="shared" si="20"/>
        <v>0.08589942266</v>
      </c>
      <c r="AH322" s="16" t="str">
        <f t="shared" si="21"/>
        <v>MERGULHO</v>
      </c>
      <c r="AJ322" s="1">
        <f t="shared" si="22"/>
        <v>0.02065522943</v>
      </c>
      <c r="AK322" s="16" t="str">
        <f t="shared" si="27"/>
        <v>MERGULHO</v>
      </c>
      <c r="AM322" s="1">
        <f t="shared" si="23"/>
        <v>0.06522973176</v>
      </c>
      <c r="AN322" s="16" t="str">
        <f t="shared" si="24"/>
        <v>MERGULHO</v>
      </c>
      <c r="AP322" s="1">
        <f t="shared" si="25"/>
        <v>-0.06499315776</v>
      </c>
      <c r="AQ322" s="17" t="str">
        <f t="shared" si="26"/>
        <v>SUB-HORIZONTAL</v>
      </c>
    </row>
    <row r="323" ht="15.75" customHeight="1">
      <c r="A323" s="1">
        <v>5599.2141</v>
      </c>
      <c r="B323" s="1">
        <v>67.3041</v>
      </c>
      <c r="C323" s="1">
        <v>69.9786</v>
      </c>
      <c r="D323" s="1">
        <v>69.3787</v>
      </c>
      <c r="E323" s="1">
        <v>63.7608</v>
      </c>
      <c r="F323" s="1">
        <v>63.1181</v>
      </c>
      <c r="G323" s="1">
        <v>60.9318</v>
      </c>
      <c r="H323" s="1">
        <v>65.4431</v>
      </c>
      <c r="J323" s="1">
        <f t="shared" si="1"/>
        <v>-0.07144104077</v>
      </c>
      <c r="K323" s="17" t="str">
        <f t="shared" si="2"/>
        <v>SUB-HORIZONTAL</v>
      </c>
      <c r="L323" s="1" t="str">
        <f t="shared" si="3"/>
        <v>2</v>
      </c>
      <c r="M323" s="1">
        <f t="shared" si="4"/>
        <v>-0.03525419418</v>
      </c>
      <c r="N323" s="17" t="str">
        <f t="shared" si="5"/>
        <v>SUB-HORIZONTAL</v>
      </c>
      <c r="P323" s="1">
        <f t="shared" si="6"/>
        <v>-0.06422461431</v>
      </c>
      <c r="Q323" s="17" t="str">
        <f t="shared" si="7"/>
        <v>SUB-HORIZONTAL</v>
      </c>
      <c r="S323" s="1">
        <f t="shared" si="8"/>
        <v>-0.03617546039</v>
      </c>
      <c r="T323" s="17" t="str">
        <f t="shared" si="9"/>
        <v>SUB-HORIZONTAL</v>
      </c>
      <c r="V323" s="1">
        <f t="shared" si="10"/>
        <v>-0.09950695786</v>
      </c>
      <c r="W323" s="17" t="str">
        <f t="shared" si="11"/>
        <v>SUB-HORIZONTAL</v>
      </c>
      <c r="Y323" s="1">
        <f t="shared" si="12"/>
        <v>-0.01013105009</v>
      </c>
      <c r="Z323" s="17" t="str">
        <f t="shared" si="13"/>
        <v>SUB-HORIZONTAL</v>
      </c>
      <c r="AA323" s="1">
        <f t="shared" si="14"/>
        <v>-0.09308447314</v>
      </c>
      <c r="AB323" s="17" t="str">
        <f t="shared" si="15"/>
        <v>SUB-HORIZONTAL</v>
      </c>
      <c r="AC323" s="1">
        <f t="shared" si="16"/>
        <v>-0.08446641205</v>
      </c>
      <c r="AD323" s="17" t="str">
        <f t="shared" si="17"/>
        <v>SUB-HORIZONTAL</v>
      </c>
      <c r="AE323" s="1">
        <f t="shared" si="18"/>
        <v>-0.05408916597</v>
      </c>
      <c r="AF323" s="17" t="str">
        <f t="shared" si="19"/>
        <v>SUB-HORIZONTAL</v>
      </c>
      <c r="AG323" s="1">
        <f t="shared" si="20"/>
        <v>0.03035991379</v>
      </c>
      <c r="AH323" s="16" t="str">
        <f t="shared" si="21"/>
        <v>MERGULHO</v>
      </c>
      <c r="AJ323" s="1">
        <f t="shared" si="22"/>
        <v>-0.008609603637</v>
      </c>
      <c r="AK323" s="17" t="str">
        <f t="shared" si="27"/>
        <v>SUB-HORIZONTAL</v>
      </c>
      <c r="AM323" s="1">
        <f t="shared" si="23"/>
        <v>0.03897079063</v>
      </c>
      <c r="AN323" s="16" t="str">
        <f t="shared" si="24"/>
        <v>MERGULHO</v>
      </c>
      <c r="AP323" s="1">
        <f t="shared" si="25"/>
        <v>0.02804101184</v>
      </c>
      <c r="AQ323" s="16" t="str">
        <f t="shared" si="26"/>
        <v>MERGULHO</v>
      </c>
    </row>
    <row r="324" ht="15.75" customHeight="1">
      <c r="A324" s="1">
        <v>5599.2903</v>
      </c>
      <c r="B324" s="1">
        <v>74.0865</v>
      </c>
      <c r="C324" s="1">
        <v>72.9905</v>
      </c>
      <c r="D324" s="1">
        <v>70.294</v>
      </c>
      <c r="E324" s="1">
        <v>61.6764</v>
      </c>
      <c r="F324" s="1">
        <v>61.0404</v>
      </c>
      <c r="G324" s="1">
        <v>58.0104</v>
      </c>
      <c r="H324" s="1">
        <v>65.3597</v>
      </c>
      <c r="J324" s="1">
        <f t="shared" si="1"/>
        <v>-0.1193542864</v>
      </c>
      <c r="K324" s="17" t="str">
        <f t="shared" si="2"/>
        <v>SUB-HORIZONTAL</v>
      </c>
      <c r="L324" s="1" t="str">
        <f t="shared" si="3"/>
        <v>2</v>
      </c>
      <c r="M324" s="1">
        <f t="shared" si="4"/>
        <v>-0.05091913449</v>
      </c>
      <c r="N324" s="17" t="str">
        <f t="shared" si="5"/>
        <v>SUB-HORIZONTAL</v>
      </c>
      <c r="P324" s="1">
        <f t="shared" si="6"/>
        <v>-0.1940003344</v>
      </c>
      <c r="Q324" s="17" t="str">
        <f t="shared" si="7"/>
        <v>SUB-HORIZONTAL</v>
      </c>
      <c r="S324" s="1">
        <f t="shared" si="8"/>
        <v>-0.06838323763</v>
      </c>
      <c r="T324" s="17" t="str">
        <f t="shared" si="9"/>
        <v>SUB-HORIZONTAL</v>
      </c>
      <c r="V324" s="1">
        <f t="shared" si="10"/>
        <v>-0.2452213222</v>
      </c>
      <c r="W324" s="17" t="str">
        <f t="shared" si="11"/>
        <v>SUB-HORIZONTAL</v>
      </c>
      <c r="Y324" s="1">
        <f t="shared" si="12"/>
        <v>-0.01036546816</v>
      </c>
      <c r="Z324" s="17" t="str">
        <f t="shared" si="13"/>
        <v>SUB-HORIZONTAL</v>
      </c>
      <c r="AA324" s="1">
        <f t="shared" si="14"/>
        <v>-0.1686270861</v>
      </c>
      <c r="AB324" s="17" t="str">
        <f t="shared" si="15"/>
        <v>SUB-HORIZONTAL</v>
      </c>
      <c r="AC324" s="1">
        <f t="shared" si="16"/>
        <v>-0.130878315</v>
      </c>
      <c r="AD324" s="17" t="str">
        <f t="shared" si="17"/>
        <v>SUB-HORIZONTAL</v>
      </c>
      <c r="AE324" s="1">
        <f t="shared" si="18"/>
        <v>-0.1835888214</v>
      </c>
      <c r="AF324" s="17" t="str">
        <f t="shared" si="19"/>
        <v>SUB-HORIZONTAL</v>
      </c>
      <c r="AG324" s="1">
        <f t="shared" si="20"/>
        <v>-0.05255292847</v>
      </c>
      <c r="AH324" s="17" t="str">
        <f t="shared" si="21"/>
        <v>SUB-HORIZONTAL</v>
      </c>
      <c r="AJ324" s="1">
        <f t="shared" si="22"/>
        <v>-0.03764507154</v>
      </c>
      <c r="AK324" s="17" t="str">
        <f t="shared" si="27"/>
        <v>SUB-HORIZONTAL</v>
      </c>
      <c r="AM324" s="1">
        <f t="shared" si="23"/>
        <v>-0.01490417172</v>
      </c>
      <c r="AN324" s="17" t="str">
        <f t="shared" si="24"/>
        <v>SUB-HORIZONTAL</v>
      </c>
      <c r="AP324" s="1">
        <f t="shared" si="25"/>
        <v>0.1254095065</v>
      </c>
      <c r="AQ324" s="15" t="str">
        <f t="shared" si="26"/>
        <v>SUB-VERTICAL</v>
      </c>
    </row>
    <row r="325" ht="15.75" customHeight="1">
      <c r="A325" s="1">
        <v>5599.3665</v>
      </c>
      <c r="B325" s="1">
        <v>74.6474</v>
      </c>
      <c r="C325" s="1">
        <v>69.6608</v>
      </c>
      <c r="D325" s="1">
        <v>68.6625</v>
      </c>
      <c r="E325" s="1">
        <v>58.3329</v>
      </c>
      <c r="F325" s="1">
        <v>57.5716</v>
      </c>
      <c r="G325" s="1">
        <v>53.8542</v>
      </c>
      <c r="H325" s="1">
        <v>63.4772</v>
      </c>
      <c r="J325" s="1">
        <f t="shared" si="1"/>
        <v>-0.1645855926</v>
      </c>
      <c r="K325" s="17" t="str">
        <f t="shared" si="2"/>
        <v>SUB-HORIZONTAL</v>
      </c>
      <c r="L325" s="1" t="str">
        <f t="shared" si="3"/>
        <v>2</v>
      </c>
      <c r="M325" s="1">
        <f t="shared" si="4"/>
        <v>-0.06676138773</v>
      </c>
      <c r="N325" s="17" t="str">
        <f t="shared" si="5"/>
        <v>SUB-HORIZONTAL</v>
      </c>
      <c r="P325" s="1">
        <f t="shared" si="6"/>
        <v>-0.2604771114</v>
      </c>
      <c r="Q325" s="17" t="str">
        <f t="shared" si="7"/>
        <v>SUB-HORIZONTAL</v>
      </c>
      <c r="S325" s="1">
        <f t="shared" si="8"/>
        <v>-0.0976901997</v>
      </c>
      <c r="T325" s="17" t="str">
        <f t="shared" si="9"/>
        <v>SUB-HORIZONTAL</v>
      </c>
      <c r="V325" s="1">
        <f t="shared" si="10"/>
        <v>-0.3279474049</v>
      </c>
      <c r="W325" s="17" t="str">
        <f t="shared" si="11"/>
        <v>SUB-HORIZONTAL</v>
      </c>
      <c r="Y325" s="1">
        <f t="shared" si="12"/>
        <v>-0.01313696057</v>
      </c>
      <c r="Z325" s="17" t="str">
        <f t="shared" si="13"/>
        <v>SUB-HORIZONTAL</v>
      </c>
      <c r="AA325" s="1">
        <f t="shared" si="14"/>
        <v>-0.177704487</v>
      </c>
      <c r="AB325" s="17" t="str">
        <f t="shared" si="15"/>
        <v>SUB-HORIZONTAL</v>
      </c>
      <c r="AC325" s="1">
        <f t="shared" si="16"/>
        <v>-0.1632175725</v>
      </c>
      <c r="AD325" s="17" t="str">
        <f t="shared" si="17"/>
        <v>SUB-HORIZONTAL</v>
      </c>
      <c r="AE325" s="1">
        <f t="shared" si="18"/>
        <v>-0.2472348233</v>
      </c>
      <c r="AF325" s="17" t="str">
        <f t="shared" si="19"/>
        <v>SUB-HORIZONTAL</v>
      </c>
      <c r="AG325" s="1">
        <f t="shared" si="20"/>
        <v>-0.08359681849</v>
      </c>
      <c r="AH325" s="17" t="str">
        <f t="shared" si="21"/>
        <v>SUB-HORIZONTAL</v>
      </c>
      <c r="AJ325" s="1">
        <f t="shared" si="22"/>
        <v>-0.01443467587</v>
      </c>
      <c r="AK325" s="17" t="str">
        <f t="shared" si="27"/>
        <v>SUB-HORIZONTAL</v>
      </c>
      <c r="AM325" s="1">
        <f t="shared" si="23"/>
        <v>-0.06915171591</v>
      </c>
      <c r="AN325" s="17" t="str">
        <f t="shared" si="24"/>
        <v>SUB-HORIZONTAL</v>
      </c>
      <c r="AP325" s="1">
        <f t="shared" si="25"/>
        <v>0.1622724247</v>
      </c>
      <c r="AQ325" s="15" t="str">
        <f t="shared" si="26"/>
        <v>SUB-VERTICAL</v>
      </c>
    </row>
    <row r="326" ht="15.75" customHeight="1">
      <c r="A326" s="1">
        <v>5599.4427</v>
      </c>
      <c r="B326" s="1">
        <v>65.5884</v>
      </c>
      <c r="C326" s="1">
        <v>59.0202</v>
      </c>
      <c r="D326" s="1">
        <v>59.413</v>
      </c>
      <c r="E326" s="1">
        <v>50.7066</v>
      </c>
      <c r="F326" s="1">
        <v>50.0685</v>
      </c>
      <c r="G326" s="1">
        <v>47.3855</v>
      </c>
      <c r="H326" s="1">
        <v>56.1919</v>
      </c>
      <c r="J326" s="1">
        <f t="shared" si="1"/>
        <v>-0.1706627799</v>
      </c>
      <c r="K326" s="17" t="str">
        <f t="shared" si="2"/>
        <v>SUB-HORIZONTAL</v>
      </c>
      <c r="L326" s="1" t="str">
        <f t="shared" si="3"/>
        <v>2</v>
      </c>
      <c r="M326" s="1">
        <f t="shared" si="4"/>
        <v>-0.05508275436</v>
      </c>
      <c r="N326" s="17" t="str">
        <f t="shared" si="5"/>
        <v>SUB-HORIZONTAL</v>
      </c>
      <c r="P326" s="1">
        <f t="shared" si="6"/>
        <v>-0.2708277178</v>
      </c>
      <c r="Q326" s="17" t="str">
        <f t="shared" si="7"/>
        <v>SUB-HORIZONTAL</v>
      </c>
      <c r="S326" s="1">
        <f t="shared" si="8"/>
        <v>-0.1154445622</v>
      </c>
      <c r="T326" s="17" t="str">
        <f t="shared" si="9"/>
        <v>SUB-HORIZONTAL</v>
      </c>
      <c r="V326" s="1">
        <f t="shared" si="10"/>
        <v>-0.3265158975</v>
      </c>
      <c r="W326" s="17" t="str">
        <f t="shared" si="11"/>
        <v>SUB-HORIZONTAL</v>
      </c>
      <c r="Y326" s="1">
        <f t="shared" si="12"/>
        <v>-0.01266409643</v>
      </c>
      <c r="Z326" s="17" t="str">
        <f t="shared" si="13"/>
        <v>SUB-HORIZONTAL</v>
      </c>
      <c r="AA326" s="1">
        <f t="shared" si="14"/>
        <v>-0.1519695373</v>
      </c>
      <c r="AB326" s="17" t="str">
        <f t="shared" si="15"/>
        <v>SUB-HORIZONTAL</v>
      </c>
      <c r="AC326" s="1">
        <f t="shared" si="16"/>
        <v>-0.1586228065</v>
      </c>
      <c r="AD326" s="17" t="str">
        <f t="shared" si="17"/>
        <v>SUB-HORIZONTAL</v>
      </c>
      <c r="AE326" s="1">
        <f t="shared" si="18"/>
        <v>-0.2580534679</v>
      </c>
      <c r="AF326" s="17" t="str">
        <f t="shared" si="19"/>
        <v>SUB-HORIZONTAL</v>
      </c>
      <c r="AG326" s="1">
        <f t="shared" si="20"/>
        <v>-0.0989260877</v>
      </c>
      <c r="AH326" s="17" t="str">
        <f t="shared" si="21"/>
        <v>SUB-HORIZONTAL</v>
      </c>
      <c r="AJ326" s="1">
        <f t="shared" si="22"/>
        <v>0.006633311613</v>
      </c>
      <c r="AK326" s="16" t="str">
        <f t="shared" si="27"/>
        <v>MERGULHO</v>
      </c>
      <c r="AM326" s="1">
        <f t="shared" si="23"/>
        <v>-0.105568053</v>
      </c>
      <c r="AN326" s="17" t="str">
        <f t="shared" si="24"/>
        <v>SUB-HORIZONTAL</v>
      </c>
      <c r="AP326" s="1">
        <f t="shared" si="25"/>
        <v>0.1547803204</v>
      </c>
      <c r="AQ326" s="15" t="str">
        <f t="shared" si="26"/>
        <v>SUB-VERTICAL</v>
      </c>
    </row>
    <row r="327" ht="15.75" customHeight="1">
      <c r="A327" s="1">
        <v>5599.5189</v>
      </c>
      <c r="B327" s="1">
        <v>56.3799</v>
      </c>
      <c r="C327" s="1">
        <v>49.5633</v>
      </c>
      <c r="D327" s="1">
        <v>49.6683</v>
      </c>
      <c r="E327" s="1">
        <v>43.4711</v>
      </c>
      <c r="F327" s="1">
        <v>43.0233</v>
      </c>
      <c r="G327" s="1">
        <v>41.6246</v>
      </c>
      <c r="H327" s="1">
        <v>48.8096</v>
      </c>
      <c r="J327" s="1">
        <f t="shared" si="1"/>
        <v>-0.159403962</v>
      </c>
      <c r="K327" s="17" t="str">
        <f t="shared" si="2"/>
        <v>SUB-HORIZONTAL</v>
      </c>
      <c r="L327" s="1" t="str">
        <f t="shared" si="3"/>
        <v>2</v>
      </c>
      <c r="M327" s="1">
        <f t="shared" si="4"/>
        <v>-0.03305199504</v>
      </c>
      <c r="N327" s="17" t="str">
        <f t="shared" si="5"/>
        <v>SUB-HORIZONTAL</v>
      </c>
      <c r="P327" s="1">
        <f t="shared" si="6"/>
        <v>-0.2711951447</v>
      </c>
      <c r="Q327" s="17" t="str">
        <f t="shared" si="7"/>
        <v>SUB-HORIZONTAL</v>
      </c>
      <c r="S327" s="1">
        <f t="shared" si="8"/>
        <v>-0.1262689191</v>
      </c>
      <c r="T327" s="17" t="str">
        <f t="shared" si="9"/>
        <v>SUB-HORIZONTAL</v>
      </c>
      <c r="V327" s="1">
        <f t="shared" si="10"/>
        <v>-0.3045866446</v>
      </c>
      <c r="W327" s="17" t="str">
        <f t="shared" si="11"/>
        <v>SUB-HORIZONTAL</v>
      </c>
      <c r="Y327" s="1">
        <f t="shared" si="12"/>
        <v>-0.01035456634</v>
      </c>
      <c r="Z327" s="17" t="str">
        <f t="shared" si="13"/>
        <v>SUB-HORIZONTAL</v>
      </c>
      <c r="AA327" s="1">
        <f t="shared" si="14"/>
        <v>-0.131248313</v>
      </c>
      <c r="AB327" s="17" t="str">
        <f t="shared" si="15"/>
        <v>SUB-HORIZONTAL</v>
      </c>
      <c r="AC327" s="1">
        <f t="shared" si="16"/>
        <v>-0.133369201</v>
      </c>
      <c r="AD327" s="17" t="str">
        <f t="shared" si="17"/>
        <v>SUB-HORIZONTAL</v>
      </c>
      <c r="AE327" s="1">
        <f t="shared" si="18"/>
        <v>-0.2607494534</v>
      </c>
      <c r="AF327" s="17" t="str">
        <f t="shared" si="19"/>
        <v>SUB-HORIZONTAL</v>
      </c>
      <c r="AG327" s="1">
        <f t="shared" si="20"/>
        <v>-0.1268306642</v>
      </c>
      <c r="AH327" s="17" t="str">
        <f t="shared" si="21"/>
        <v>SUB-HORIZONTAL</v>
      </c>
      <c r="AJ327" s="1">
        <f t="shared" si="22"/>
        <v>0.002116262537</v>
      </c>
      <c r="AK327" s="16" t="str">
        <f t="shared" si="27"/>
        <v>MERGULHO</v>
      </c>
      <c r="AM327" s="1">
        <f t="shared" si="23"/>
        <v>-0.1289512488</v>
      </c>
      <c r="AN327" s="17" t="str">
        <f t="shared" si="24"/>
        <v>SUB-HORIZONTAL</v>
      </c>
      <c r="AP327" s="1">
        <f t="shared" si="25"/>
        <v>0.1443106276</v>
      </c>
      <c r="AQ327" s="15" t="str">
        <f t="shared" si="26"/>
        <v>SUB-VERTICAL</v>
      </c>
    </row>
    <row r="328" ht="15.75" customHeight="1">
      <c r="A328" s="1">
        <v>5599.5951</v>
      </c>
      <c r="B328" s="1">
        <v>51.4358</v>
      </c>
      <c r="C328" s="1">
        <v>42.4958</v>
      </c>
      <c r="D328" s="1">
        <v>42.3532</v>
      </c>
      <c r="E328" s="1">
        <v>38.0554</v>
      </c>
      <c r="F328" s="1">
        <v>37.73</v>
      </c>
      <c r="G328" s="1">
        <v>36.8986</v>
      </c>
      <c r="H328" s="1">
        <v>43.8406</v>
      </c>
      <c r="J328" s="1">
        <f t="shared" si="1"/>
        <v>-0.17260025</v>
      </c>
      <c r="K328" s="17" t="str">
        <f t="shared" si="2"/>
        <v>SUB-HORIZONTAL</v>
      </c>
      <c r="L328" s="1" t="str">
        <f t="shared" si="3"/>
        <v>2</v>
      </c>
      <c r="M328" s="1">
        <f t="shared" si="4"/>
        <v>-0.02228238497</v>
      </c>
      <c r="N328" s="17" t="str">
        <f t="shared" si="5"/>
        <v>SUB-HORIZONTAL</v>
      </c>
      <c r="P328" s="1">
        <f t="shared" si="6"/>
        <v>-0.3111202206</v>
      </c>
      <c r="Q328" s="17" t="str">
        <f t="shared" si="7"/>
        <v>SUB-HORIZONTAL</v>
      </c>
      <c r="S328" s="1">
        <f t="shared" si="8"/>
        <v>-0.1502457543</v>
      </c>
      <c r="T328" s="17" t="str">
        <f t="shared" si="9"/>
        <v>SUB-HORIZONTAL</v>
      </c>
      <c r="V328" s="1">
        <f t="shared" si="10"/>
        <v>-0.3336899076</v>
      </c>
      <c r="W328" s="17" t="str">
        <f t="shared" si="11"/>
        <v>SUB-HORIZONTAL</v>
      </c>
      <c r="Y328" s="1">
        <f t="shared" si="12"/>
        <v>-0.008587485177</v>
      </c>
      <c r="Z328" s="17" t="str">
        <f t="shared" si="13"/>
        <v>SUB-HORIZONTAL</v>
      </c>
      <c r="AA328" s="1">
        <f t="shared" si="14"/>
        <v>-0.1104182713</v>
      </c>
      <c r="AB328" s="17" t="str">
        <f t="shared" si="15"/>
        <v>SUB-HORIZONTAL</v>
      </c>
      <c r="AC328" s="1">
        <f t="shared" si="16"/>
        <v>-0.1070520385</v>
      </c>
      <c r="AD328" s="17" t="str">
        <f t="shared" si="17"/>
        <v>SUB-HORIZONTAL</v>
      </c>
      <c r="AE328" s="1">
        <f t="shared" si="18"/>
        <v>-0.3024323204</v>
      </c>
      <c r="AF328" s="17" t="str">
        <f t="shared" si="19"/>
        <v>SUB-HORIZONTAL</v>
      </c>
      <c r="AG328" s="1">
        <f t="shared" si="20"/>
        <v>-0.1945961861</v>
      </c>
      <c r="AH328" s="17" t="str">
        <f t="shared" si="21"/>
        <v>SUB-HORIZONTAL</v>
      </c>
      <c r="AJ328" s="1">
        <f t="shared" si="22"/>
        <v>-0.003361270054</v>
      </c>
      <c r="AK328" s="17" t="str">
        <f t="shared" si="27"/>
        <v>SUB-HORIZONTAL</v>
      </c>
      <c r="AM328" s="1">
        <f t="shared" si="23"/>
        <v>-0.1912193179</v>
      </c>
      <c r="AN328" s="17" t="str">
        <f t="shared" si="24"/>
        <v>SUB-HORIZONTAL</v>
      </c>
      <c r="AP328" s="1">
        <f t="shared" si="25"/>
        <v>0.1599440984</v>
      </c>
      <c r="AQ328" s="15" t="str">
        <f t="shared" si="26"/>
        <v>SUB-VERTICAL</v>
      </c>
    </row>
    <row r="329" ht="15.75" customHeight="1">
      <c r="A329" s="1">
        <v>5599.6713</v>
      </c>
      <c r="B329" s="1">
        <v>43.3881</v>
      </c>
      <c r="C329" s="1">
        <v>36.8974</v>
      </c>
      <c r="D329" s="1">
        <v>36.5522</v>
      </c>
      <c r="E329" s="1">
        <v>33.6007</v>
      </c>
      <c r="F329" s="1">
        <v>33.3489</v>
      </c>
      <c r="G329" s="1">
        <v>32.9942</v>
      </c>
      <c r="H329" s="1">
        <v>40.4166</v>
      </c>
      <c r="J329" s="1">
        <f t="shared" si="1"/>
        <v>-0.2032570723</v>
      </c>
      <c r="K329" s="17" t="str">
        <f t="shared" si="2"/>
        <v>SUB-HORIZONTAL</v>
      </c>
      <c r="L329" s="1" t="str">
        <f t="shared" si="3"/>
        <v>2</v>
      </c>
      <c r="M329" s="1">
        <f t="shared" si="4"/>
        <v>-0.01069305081</v>
      </c>
      <c r="N329" s="17" t="str">
        <f t="shared" si="5"/>
        <v>SUB-HORIZONTAL</v>
      </c>
      <c r="P329" s="1">
        <f t="shared" si="6"/>
        <v>-0.2639204441</v>
      </c>
      <c r="Q329" s="17" t="str">
        <f t="shared" si="7"/>
        <v>SUB-HORIZONTAL</v>
      </c>
      <c r="S329" s="1">
        <f t="shared" si="8"/>
        <v>-0.1925118476</v>
      </c>
      <c r="T329" s="17" t="str">
        <f t="shared" si="9"/>
        <v>SUB-HORIZONTAL</v>
      </c>
      <c r="V329" s="1">
        <f t="shared" si="10"/>
        <v>-0.2747099669</v>
      </c>
      <c r="W329" s="17" t="str">
        <f t="shared" si="11"/>
        <v>SUB-HORIZONTAL</v>
      </c>
      <c r="Y329" s="1">
        <f t="shared" si="12"/>
        <v>-0.00752212951</v>
      </c>
      <c r="Z329" s="17" t="str">
        <f t="shared" si="13"/>
        <v>SUB-HORIZONTAL</v>
      </c>
      <c r="AA329" s="1">
        <f t="shared" si="14"/>
        <v>-0.09362835289</v>
      </c>
      <c r="AB329" s="17" t="str">
        <f t="shared" si="15"/>
        <v>SUB-HORIZONTAL</v>
      </c>
      <c r="AC329" s="1">
        <f t="shared" si="16"/>
        <v>-0.08421934595</v>
      </c>
      <c r="AD329" s="17" t="str">
        <f t="shared" si="17"/>
        <v>SUB-HORIZONTAL</v>
      </c>
      <c r="AE329" s="1">
        <f t="shared" si="18"/>
        <v>-0.2563349706</v>
      </c>
      <c r="AF329" s="17" t="str">
        <f t="shared" si="19"/>
        <v>SUB-HORIZONTAL</v>
      </c>
      <c r="AG329" s="1">
        <f t="shared" si="20"/>
        <v>-0.1716538798</v>
      </c>
      <c r="AH329" s="17" t="str">
        <f t="shared" si="21"/>
        <v>SUB-HORIZONTAL</v>
      </c>
      <c r="AJ329" s="1">
        <f t="shared" si="22"/>
        <v>-0.009399746561</v>
      </c>
      <c r="AK329" s="17" t="str">
        <f t="shared" si="27"/>
        <v>SUB-HORIZONTAL</v>
      </c>
      <c r="AM329" s="1">
        <f t="shared" si="23"/>
        <v>-0.1622214721</v>
      </c>
      <c r="AN329" s="17" t="str">
        <f t="shared" si="24"/>
        <v>SUB-HORIZONTAL</v>
      </c>
      <c r="AP329" s="1">
        <f t="shared" si="25"/>
        <v>0.07095949732</v>
      </c>
      <c r="AQ329" s="16" t="str">
        <f t="shared" si="26"/>
        <v>MERGULHO</v>
      </c>
    </row>
    <row r="330" ht="15.75" customHeight="1">
      <c r="A330" s="1">
        <v>5599.7475</v>
      </c>
      <c r="B330" s="1">
        <v>35.3601</v>
      </c>
      <c r="C330" s="1">
        <v>33.418</v>
      </c>
      <c r="D330" s="1">
        <v>31.638</v>
      </c>
      <c r="E330" s="1">
        <v>29.5988</v>
      </c>
      <c r="F330" s="1">
        <v>29.392</v>
      </c>
      <c r="G330" s="1">
        <v>29.4804</v>
      </c>
      <c r="H330" s="1">
        <v>35.9811</v>
      </c>
      <c r="J330" s="1">
        <f t="shared" si="1"/>
        <v>-0.1995980161</v>
      </c>
      <c r="K330" s="17" t="str">
        <f t="shared" si="2"/>
        <v>SUB-HORIZONTAL</v>
      </c>
      <c r="L330" s="1" t="str">
        <f t="shared" si="3"/>
        <v>2</v>
      </c>
      <c r="M330" s="1">
        <f t="shared" si="4"/>
        <v>0.003003108406</v>
      </c>
      <c r="N330" s="16" t="str">
        <f t="shared" si="5"/>
        <v>MERGULHO</v>
      </c>
      <c r="P330" s="1">
        <f t="shared" si="6"/>
        <v>-0.1851248756</v>
      </c>
      <c r="Q330" s="17" t="str">
        <f t="shared" si="7"/>
        <v>SUB-HORIZONTAL</v>
      </c>
      <c r="S330" s="1">
        <f t="shared" si="8"/>
        <v>-0.2026162677</v>
      </c>
      <c r="T330" s="17" t="str">
        <f t="shared" si="9"/>
        <v>SUB-HORIZONTAL</v>
      </c>
      <c r="V330" s="1">
        <f t="shared" si="10"/>
        <v>-0.1821091383</v>
      </c>
      <c r="W330" s="17" t="str">
        <f t="shared" si="11"/>
        <v>SUB-HORIZONTAL</v>
      </c>
      <c r="Y330" s="1">
        <f t="shared" si="12"/>
        <v>-0.007011305856</v>
      </c>
      <c r="Z330" s="17" t="str">
        <f t="shared" si="13"/>
        <v>SUB-HORIZONTAL</v>
      </c>
      <c r="AA330" s="1">
        <f t="shared" si="14"/>
        <v>-0.1214353481</v>
      </c>
      <c r="AB330" s="17" t="str">
        <f t="shared" si="15"/>
        <v>SUB-HORIZONTAL</v>
      </c>
      <c r="AC330" s="1">
        <f t="shared" si="16"/>
        <v>-0.0666374331</v>
      </c>
      <c r="AD330" s="17" t="str">
        <f t="shared" si="17"/>
        <v>SUB-HORIZONTAL</v>
      </c>
      <c r="AE330" s="1">
        <f t="shared" si="18"/>
        <v>-0.1780847356</v>
      </c>
      <c r="AF330" s="17" t="str">
        <f t="shared" si="19"/>
        <v>SUB-HORIZONTAL</v>
      </c>
      <c r="AG330" s="1">
        <f t="shared" si="20"/>
        <v>-0.111282477</v>
      </c>
      <c r="AH330" s="17" t="str">
        <f t="shared" si="21"/>
        <v>SUB-HORIZONTAL</v>
      </c>
      <c r="AJ330" s="1">
        <f t="shared" si="22"/>
        <v>-0.0547425803</v>
      </c>
      <c r="AK330" s="17" t="str">
        <f t="shared" si="27"/>
        <v>SUB-HORIZONTAL</v>
      </c>
      <c r="AM330" s="1">
        <f t="shared" si="23"/>
        <v>-0.0564969</v>
      </c>
      <c r="AN330" s="17" t="str">
        <f t="shared" si="24"/>
        <v>SUB-HORIZONTAL</v>
      </c>
      <c r="AP330" s="1">
        <f t="shared" si="25"/>
        <v>-0.01740995465</v>
      </c>
      <c r="AQ330" s="17" t="str">
        <f t="shared" si="26"/>
        <v>SUB-HORIZONTAL</v>
      </c>
    </row>
    <row r="331" ht="15.75" customHeight="1">
      <c r="A331" s="1">
        <v>5599.8237</v>
      </c>
      <c r="B331" s="1">
        <v>29.741</v>
      </c>
      <c r="C331" s="1">
        <v>30.64</v>
      </c>
      <c r="D331" s="1">
        <v>28.3673</v>
      </c>
      <c r="E331" s="1">
        <v>27.0474</v>
      </c>
      <c r="F331" s="1">
        <v>26.872</v>
      </c>
      <c r="G331" s="1">
        <v>27.0649</v>
      </c>
      <c r="H331" s="1">
        <v>31.4375</v>
      </c>
      <c r="J331" s="1">
        <f t="shared" si="1"/>
        <v>-0.1499037633</v>
      </c>
      <c r="K331" s="17" t="str">
        <f t="shared" si="2"/>
        <v>SUB-HORIZONTAL</v>
      </c>
      <c r="L331" s="1" t="str">
        <f t="shared" si="3"/>
        <v>2</v>
      </c>
      <c r="M331" s="1">
        <f t="shared" si="4"/>
        <v>0.007152848372</v>
      </c>
      <c r="N331" s="16" t="str">
        <f t="shared" si="5"/>
        <v>MERGULHO</v>
      </c>
      <c r="P331" s="1">
        <f t="shared" si="6"/>
        <v>-0.1014852134</v>
      </c>
      <c r="Q331" s="17" t="str">
        <f t="shared" si="7"/>
        <v>SUB-HORIZONTAL</v>
      </c>
      <c r="S331" s="1">
        <f t="shared" si="8"/>
        <v>-0.1570776338</v>
      </c>
      <c r="T331" s="17" t="str">
        <f t="shared" si="9"/>
        <v>SUB-HORIZONTAL</v>
      </c>
      <c r="V331" s="1">
        <f t="shared" si="10"/>
        <v>-0.09432381138</v>
      </c>
      <c r="W331" s="17" t="str">
        <f t="shared" si="11"/>
        <v>SUB-HORIZONTAL</v>
      </c>
      <c r="Y331" s="1">
        <f t="shared" si="12"/>
        <v>-0.006506041538</v>
      </c>
      <c r="Z331" s="17" t="str">
        <f t="shared" si="13"/>
        <v>SUB-HORIZONTAL</v>
      </c>
      <c r="AA331" s="1">
        <f t="shared" si="14"/>
        <v>-0.124796304</v>
      </c>
      <c r="AB331" s="17" t="str">
        <f t="shared" si="15"/>
        <v>SUB-HORIZONTAL</v>
      </c>
      <c r="AC331" s="1">
        <f t="shared" si="16"/>
        <v>-0.04765069794</v>
      </c>
      <c r="AD331" s="17" t="str">
        <f t="shared" si="17"/>
        <v>SUB-HORIZONTAL</v>
      </c>
      <c r="AE331" s="1">
        <f t="shared" si="18"/>
        <v>-0.09497133831</v>
      </c>
      <c r="AF331" s="17" t="str">
        <f t="shared" si="19"/>
        <v>SUB-HORIZONTAL</v>
      </c>
      <c r="AG331" s="1">
        <f t="shared" si="20"/>
        <v>-0.04729389839</v>
      </c>
      <c r="AH331" s="17" t="str">
        <f t="shared" si="21"/>
        <v>SUB-HORIZONTAL</v>
      </c>
      <c r="AJ331" s="1">
        <f t="shared" si="22"/>
        <v>-0.07708834655</v>
      </c>
      <c r="AK331" s="17" t="str">
        <f t="shared" si="27"/>
        <v>SUB-HORIZONTAL</v>
      </c>
      <c r="AM331" s="1">
        <f t="shared" si="23"/>
        <v>0.02978088008</v>
      </c>
      <c r="AN331" s="16" t="str">
        <f t="shared" si="24"/>
        <v>MERGULHO</v>
      </c>
      <c r="AP331" s="1">
        <f t="shared" si="25"/>
        <v>-0.05548199633</v>
      </c>
      <c r="AQ331" s="17" t="str">
        <f t="shared" si="26"/>
        <v>SUB-HORIZONTAL</v>
      </c>
    </row>
    <row r="332" ht="15.75" customHeight="1">
      <c r="A332" s="1">
        <v>5599.8999</v>
      </c>
      <c r="B332" s="1">
        <v>24.9778</v>
      </c>
      <c r="C332" s="1">
        <v>26.36</v>
      </c>
      <c r="D332" s="1">
        <v>25.1185</v>
      </c>
      <c r="E332" s="1">
        <v>24.4657</v>
      </c>
      <c r="F332" s="1">
        <v>24.3182</v>
      </c>
      <c r="G332" s="1">
        <v>24.4717</v>
      </c>
      <c r="H332" s="1">
        <v>27.2913</v>
      </c>
      <c r="J332" s="1">
        <f t="shared" si="1"/>
        <v>-0.109104665</v>
      </c>
      <c r="K332" s="17" t="str">
        <f t="shared" si="2"/>
        <v>SUB-HORIZONTAL</v>
      </c>
      <c r="L332" s="1" t="str">
        <f t="shared" si="3"/>
        <v>2</v>
      </c>
      <c r="M332" s="1">
        <f t="shared" si="4"/>
        <v>0.006292317045</v>
      </c>
      <c r="N332" s="16" t="str">
        <f t="shared" si="5"/>
        <v>MERGULHO</v>
      </c>
      <c r="P332" s="1">
        <f t="shared" si="6"/>
        <v>-0.02676318783</v>
      </c>
      <c r="Q332" s="17" t="str">
        <f t="shared" si="7"/>
        <v>SUB-HORIZONTAL</v>
      </c>
      <c r="S332" s="1">
        <f t="shared" si="8"/>
        <v>-0.1154068779</v>
      </c>
      <c r="T332" s="17" t="str">
        <f t="shared" si="9"/>
        <v>SUB-HORIZONTAL</v>
      </c>
      <c r="V332" s="1">
        <f t="shared" si="10"/>
        <v>-0.02047043989</v>
      </c>
      <c r="W332" s="17" t="str">
        <f t="shared" si="11"/>
        <v>SUB-HORIZONTAL</v>
      </c>
      <c r="Y332" s="1">
        <f t="shared" si="12"/>
        <v>-0.006047104648</v>
      </c>
      <c r="Z332" s="17" t="str">
        <f t="shared" si="13"/>
        <v>SUB-HORIZONTAL</v>
      </c>
      <c r="AA332" s="1">
        <f t="shared" si="14"/>
        <v>-0.07459285559</v>
      </c>
      <c r="AB332" s="17" t="str">
        <f t="shared" si="15"/>
        <v>SUB-HORIZONTAL</v>
      </c>
      <c r="AC332" s="1">
        <f t="shared" si="16"/>
        <v>-0.0263332506</v>
      </c>
      <c r="AD332" s="17" t="str">
        <f t="shared" si="17"/>
        <v>SUB-HORIZONTAL</v>
      </c>
      <c r="AE332" s="1">
        <f t="shared" si="18"/>
        <v>-0.02071566412</v>
      </c>
      <c r="AF332" s="17" t="str">
        <f t="shared" si="19"/>
        <v>SUB-HORIZONTAL</v>
      </c>
      <c r="AG332" s="1">
        <f t="shared" si="20"/>
        <v>0.005617203464</v>
      </c>
      <c r="AH332" s="16" t="str">
        <f t="shared" si="21"/>
        <v>MERGULHO</v>
      </c>
      <c r="AJ332" s="1">
        <f t="shared" si="22"/>
        <v>-0.04824776169</v>
      </c>
      <c r="AK332" s="17" t="str">
        <f t="shared" si="27"/>
        <v>SUB-HORIZONTAL</v>
      </c>
      <c r="AM332" s="1">
        <f t="shared" si="23"/>
        <v>0.05386678971</v>
      </c>
      <c r="AN332" s="16" t="str">
        <f t="shared" si="24"/>
        <v>MERGULHO</v>
      </c>
      <c r="AP332" s="1">
        <f t="shared" si="25"/>
        <v>-0.08860950291</v>
      </c>
      <c r="AQ332" s="17" t="str">
        <f t="shared" si="26"/>
        <v>SUB-HORIZONTAL</v>
      </c>
    </row>
    <row r="333" ht="15.75" customHeight="1">
      <c r="A333" s="1">
        <v>5599.9761</v>
      </c>
      <c r="B333" s="1">
        <v>22.1157</v>
      </c>
      <c r="C333" s="1">
        <v>23.6176</v>
      </c>
      <c r="D333" s="1">
        <v>22.6313</v>
      </c>
      <c r="E333" s="1">
        <v>22.2295</v>
      </c>
      <c r="F333" s="1">
        <v>22.0974</v>
      </c>
      <c r="G333" s="1">
        <v>22.2623</v>
      </c>
      <c r="H333" s="1">
        <v>23.92</v>
      </c>
      <c r="J333" s="1">
        <f t="shared" si="1"/>
        <v>-0.07183570104</v>
      </c>
      <c r="K333" s="17" t="str">
        <f t="shared" si="2"/>
        <v>SUB-HORIZONTAL</v>
      </c>
      <c r="L333" s="1" t="str">
        <f t="shared" si="3"/>
        <v>2</v>
      </c>
      <c r="M333" s="1">
        <f t="shared" si="4"/>
        <v>0.007434727438</v>
      </c>
      <c r="N333" s="16" t="str">
        <f t="shared" si="5"/>
        <v>MERGULHO</v>
      </c>
      <c r="P333" s="1">
        <f t="shared" si="6"/>
        <v>-0.0008278090235</v>
      </c>
      <c r="Q333" s="17" t="str">
        <f t="shared" si="7"/>
        <v>SUB-HORIZONTAL</v>
      </c>
      <c r="S333" s="1">
        <f t="shared" si="8"/>
        <v>-0.07927571901</v>
      </c>
      <c r="T333" s="17" t="str">
        <f t="shared" si="9"/>
        <v>SUB-HORIZONTAL</v>
      </c>
      <c r="V333" s="1">
        <f t="shared" si="10"/>
        <v>0.006606913331</v>
      </c>
      <c r="W333" s="16" t="str">
        <f t="shared" si="11"/>
        <v>MERGULHO</v>
      </c>
      <c r="Y333" s="1">
        <f t="shared" si="12"/>
        <v>-0.005960289874</v>
      </c>
      <c r="Z333" s="17" t="str">
        <f t="shared" si="13"/>
        <v>SUB-HORIZONTAL</v>
      </c>
      <c r="AA333" s="1">
        <f t="shared" si="14"/>
        <v>-0.06058122147</v>
      </c>
      <c r="AB333" s="17" t="str">
        <f t="shared" si="15"/>
        <v>SUB-HORIZONTAL</v>
      </c>
      <c r="AC333" s="1">
        <f t="shared" si="16"/>
        <v>-0.01791390779</v>
      </c>
      <c r="AD333" s="17" t="str">
        <f t="shared" si="17"/>
        <v>SUB-HORIZONTAL</v>
      </c>
      <c r="AE333" s="1">
        <f t="shared" si="18"/>
        <v>0.005132477685</v>
      </c>
      <c r="AF333" s="16" t="str">
        <f t="shared" si="19"/>
        <v>MERGULHO</v>
      </c>
      <c r="AG333" s="1">
        <f t="shared" si="20"/>
        <v>0.02304665034</v>
      </c>
      <c r="AH333" s="16" t="str">
        <f t="shared" si="21"/>
        <v>MERGULHO</v>
      </c>
      <c r="AJ333" s="1">
        <f t="shared" si="22"/>
        <v>-0.04266152745</v>
      </c>
      <c r="AK333" s="17" t="str">
        <f t="shared" si="27"/>
        <v>SUB-HORIZONTAL</v>
      </c>
      <c r="AM333" s="1">
        <f t="shared" si="23"/>
        <v>0.06571625268</v>
      </c>
      <c r="AN333" s="16" t="str">
        <f t="shared" si="24"/>
        <v>MERGULHO</v>
      </c>
      <c r="AP333" s="1">
        <f t="shared" si="25"/>
        <v>-0.07844726673</v>
      </c>
      <c r="AQ333" s="17" t="str">
        <f t="shared" si="26"/>
        <v>SUB-HORIZONTAL</v>
      </c>
    </row>
    <row r="334" ht="15.75" customHeight="1">
      <c r="A334" s="1">
        <v>5600.0523</v>
      </c>
      <c r="B334" s="1">
        <v>24.0265</v>
      </c>
      <c r="C334" s="1">
        <v>25.0534</v>
      </c>
      <c r="D334" s="1">
        <v>24.2774</v>
      </c>
      <c r="E334" s="1">
        <v>24.9149</v>
      </c>
      <c r="F334" s="1">
        <v>24.7195</v>
      </c>
      <c r="G334" s="1">
        <v>25.0856</v>
      </c>
      <c r="H334" s="1">
        <v>26.6663</v>
      </c>
      <c r="J334" s="1">
        <f t="shared" si="1"/>
        <v>-0.06111612725</v>
      </c>
      <c r="K334" s="17" t="str">
        <f t="shared" si="2"/>
        <v>SUB-HORIZONTAL</v>
      </c>
      <c r="L334" s="1" t="str">
        <f t="shared" si="3"/>
        <v>2</v>
      </c>
      <c r="M334" s="1">
        <f t="shared" si="4"/>
        <v>0.01470170288</v>
      </c>
      <c r="N334" s="16" t="str">
        <f t="shared" si="5"/>
        <v>MERGULHO</v>
      </c>
      <c r="P334" s="1">
        <f t="shared" si="6"/>
        <v>0.02843597595</v>
      </c>
      <c r="Q334" s="16" t="str">
        <f t="shared" si="7"/>
        <v>MERGULHO</v>
      </c>
      <c r="S334" s="1">
        <f t="shared" si="8"/>
        <v>-0.0758263439</v>
      </c>
      <c r="T334" s="17" t="str">
        <f t="shared" si="9"/>
        <v>SUB-HORIZONTAL</v>
      </c>
      <c r="V334" s="1">
        <f t="shared" si="10"/>
        <v>0.04313993299</v>
      </c>
      <c r="W334" s="16" t="str">
        <f t="shared" si="11"/>
        <v>MERGULHO</v>
      </c>
      <c r="Y334" s="1">
        <f t="shared" si="12"/>
        <v>-0.007873632569</v>
      </c>
      <c r="Z334" s="17" t="str">
        <f t="shared" si="13"/>
        <v>SUB-HORIZONTAL</v>
      </c>
      <c r="AA334" s="1">
        <f t="shared" si="14"/>
        <v>-0.005543535883</v>
      </c>
      <c r="AB334" s="17" t="str">
        <f t="shared" si="15"/>
        <v>SUB-HORIZONTAL</v>
      </c>
      <c r="AC334" s="1">
        <f t="shared" si="16"/>
        <v>0.02592086725</v>
      </c>
      <c r="AD334" s="16" t="str">
        <f t="shared" si="17"/>
        <v>MERGULHO</v>
      </c>
      <c r="AE334" s="1">
        <f t="shared" si="18"/>
        <v>0.03631062467</v>
      </c>
      <c r="AF334" s="16" t="str">
        <f t="shared" si="19"/>
        <v>MERGULHO</v>
      </c>
      <c r="AG334" s="1">
        <f t="shared" si="20"/>
        <v>0.01038853528</v>
      </c>
      <c r="AH334" s="16" t="str">
        <f t="shared" si="21"/>
        <v>MERGULHO</v>
      </c>
      <c r="AJ334" s="1">
        <f t="shared" si="22"/>
        <v>-0.03146496827</v>
      </c>
      <c r="AK334" s="17" t="str">
        <f t="shared" si="27"/>
        <v>SUB-HORIZONTAL</v>
      </c>
      <c r="AM334" s="1">
        <f t="shared" si="23"/>
        <v>0.04185521358</v>
      </c>
      <c r="AN334" s="16" t="str">
        <f t="shared" si="24"/>
        <v>MERGULHO</v>
      </c>
      <c r="AP334" s="1">
        <f t="shared" si="25"/>
        <v>-0.1042904134</v>
      </c>
      <c r="AQ334" s="17" t="str">
        <f t="shared" si="26"/>
        <v>SUB-HORIZONTAL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</row>
    <row r="2">
      <c r="A2" s="1" t="s">
        <v>32</v>
      </c>
      <c r="B2" s="1" t="s">
        <v>53</v>
      </c>
      <c r="C2" s="1" t="s">
        <v>50</v>
      </c>
      <c r="H2" s="1" t="s">
        <v>54</v>
      </c>
    </row>
    <row r="3">
      <c r="A3" s="1" t="s">
        <v>72</v>
      </c>
      <c r="B3" s="1" t="s">
        <v>76</v>
      </c>
      <c r="H3" s="1" t="s">
        <v>79</v>
      </c>
    </row>
    <row r="5">
      <c r="A5" s="1">
        <v>5574.9825</v>
      </c>
      <c r="B5" s="1">
        <v>0.192</v>
      </c>
      <c r="C5" s="1">
        <f t="shared" ref="C5:C334" si="1">B5^(1-1.8)</f>
        <v>3.744199811</v>
      </c>
      <c r="D5" s="1">
        <f t="shared" ref="D5:D334" si="2">B5^(1-1.5)</f>
        <v>2.282177323</v>
      </c>
      <c r="E5" s="1">
        <f t="shared" ref="E5:E334" si="3">B5^(1-2)</f>
        <v>5.208333333</v>
      </c>
      <c r="F5" s="1">
        <f t="shared" ref="F5:F334" si="4">B5^(1-2.5)</f>
        <v>11.88634022</v>
      </c>
      <c r="G5" s="1">
        <f t="shared" ref="G5:G334" si="5">B5^(1-3)</f>
        <v>27.12673611</v>
      </c>
      <c r="H5" s="1">
        <v>135.0</v>
      </c>
    </row>
    <row r="6">
      <c r="A6" s="1">
        <v>5575.0587</v>
      </c>
      <c r="B6" s="1">
        <v>0.192</v>
      </c>
      <c r="C6" s="1">
        <f t="shared" si="1"/>
        <v>3.744199811</v>
      </c>
      <c r="D6" s="1">
        <f t="shared" si="2"/>
        <v>2.282177323</v>
      </c>
      <c r="E6" s="1">
        <f t="shared" si="3"/>
        <v>5.208333333</v>
      </c>
      <c r="F6" s="1">
        <f t="shared" si="4"/>
        <v>11.88634022</v>
      </c>
      <c r="G6" s="1">
        <f t="shared" si="5"/>
        <v>27.12673611</v>
      </c>
      <c r="H6" s="1">
        <v>135.0</v>
      </c>
    </row>
    <row r="7">
      <c r="A7" s="1">
        <v>5575.1349</v>
      </c>
      <c r="B7" s="1">
        <v>-999.0</v>
      </c>
      <c r="C7" s="1" t="str">
        <f t="shared" si="1"/>
        <v>#NUM!</v>
      </c>
      <c r="D7" s="1" t="str">
        <f t="shared" si="2"/>
        <v>#NUM!</v>
      </c>
      <c r="E7" s="1">
        <f t="shared" si="3"/>
        <v>-0.001001001001</v>
      </c>
      <c r="F7" s="1" t="str">
        <f t="shared" si="4"/>
        <v>#NUM!</v>
      </c>
      <c r="G7" s="1">
        <f t="shared" si="5"/>
        <v>0.000001002003004</v>
      </c>
      <c r="H7" s="1">
        <v>-999.0</v>
      </c>
    </row>
    <row r="8">
      <c r="A8" s="1">
        <v>5575.2111</v>
      </c>
      <c r="B8" s="1">
        <v>-999.0</v>
      </c>
      <c r="C8" s="1" t="str">
        <f t="shared" si="1"/>
        <v>#NUM!</v>
      </c>
      <c r="D8" s="1" t="str">
        <f t="shared" si="2"/>
        <v>#NUM!</v>
      </c>
      <c r="E8" s="1">
        <f t="shared" si="3"/>
        <v>-0.001001001001</v>
      </c>
      <c r="F8" s="1" t="str">
        <f t="shared" si="4"/>
        <v>#NUM!</v>
      </c>
      <c r="G8" s="1">
        <f t="shared" si="5"/>
        <v>0.000001002003004</v>
      </c>
      <c r="H8" s="1">
        <v>-999.0</v>
      </c>
    </row>
    <row r="9">
      <c r="A9" s="1">
        <v>5575.2873</v>
      </c>
      <c r="B9" s="1">
        <v>-999.0</v>
      </c>
      <c r="C9" s="1" t="str">
        <f t="shared" si="1"/>
        <v>#NUM!</v>
      </c>
      <c r="D9" s="1" t="str">
        <f t="shared" si="2"/>
        <v>#NUM!</v>
      </c>
      <c r="E9" s="1">
        <f t="shared" si="3"/>
        <v>-0.001001001001</v>
      </c>
      <c r="F9" s="1" t="str">
        <f t="shared" si="4"/>
        <v>#NUM!</v>
      </c>
      <c r="G9" s="1">
        <f t="shared" si="5"/>
        <v>0.000001002003004</v>
      </c>
      <c r="H9" s="1">
        <v>-999.0</v>
      </c>
    </row>
    <row r="10">
      <c r="A10" s="1">
        <v>5575.3635</v>
      </c>
      <c r="B10" s="1">
        <v>-999.0</v>
      </c>
      <c r="C10" s="1" t="str">
        <f t="shared" si="1"/>
        <v>#NUM!</v>
      </c>
      <c r="D10" s="1" t="str">
        <f t="shared" si="2"/>
        <v>#NUM!</v>
      </c>
      <c r="E10" s="1">
        <f t="shared" si="3"/>
        <v>-0.001001001001</v>
      </c>
      <c r="F10" s="1" t="str">
        <f t="shared" si="4"/>
        <v>#NUM!</v>
      </c>
      <c r="G10" s="1">
        <f t="shared" si="5"/>
        <v>0.000001002003004</v>
      </c>
      <c r="H10" s="1">
        <v>-999.0</v>
      </c>
    </row>
    <row r="11">
      <c r="A11" s="1">
        <v>5575.4397</v>
      </c>
      <c r="B11" s="1">
        <v>-999.0</v>
      </c>
      <c r="C11" s="1" t="str">
        <f t="shared" si="1"/>
        <v>#NUM!</v>
      </c>
      <c r="D11" s="1" t="str">
        <f t="shared" si="2"/>
        <v>#NUM!</v>
      </c>
      <c r="E11" s="1">
        <f t="shared" si="3"/>
        <v>-0.001001001001</v>
      </c>
      <c r="F11" s="1" t="str">
        <f t="shared" si="4"/>
        <v>#NUM!</v>
      </c>
      <c r="G11" s="1">
        <f t="shared" si="5"/>
        <v>0.000001002003004</v>
      </c>
      <c r="H11" s="1">
        <v>-999.0</v>
      </c>
    </row>
    <row r="12">
      <c r="A12" s="1">
        <v>5575.5159</v>
      </c>
      <c r="B12" s="1">
        <v>-999.0</v>
      </c>
      <c r="C12" s="1" t="str">
        <f t="shared" si="1"/>
        <v>#NUM!</v>
      </c>
      <c r="D12" s="1" t="str">
        <f t="shared" si="2"/>
        <v>#NUM!</v>
      </c>
      <c r="E12" s="1">
        <f t="shared" si="3"/>
        <v>-0.001001001001</v>
      </c>
      <c r="F12" s="1" t="str">
        <f t="shared" si="4"/>
        <v>#NUM!</v>
      </c>
      <c r="G12" s="1">
        <f t="shared" si="5"/>
        <v>0.000001002003004</v>
      </c>
      <c r="H12" s="1">
        <v>-999.0</v>
      </c>
    </row>
    <row r="13">
      <c r="A13" s="1">
        <v>5575.5921</v>
      </c>
      <c r="B13" s="1">
        <v>-999.0</v>
      </c>
      <c r="C13" s="1" t="str">
        <f t="shared" si="1"/>
        <v>#NUM!</v>
      </c>
      <c r="D13" s="1" t="str">
        <f t="shared" si="2"/>
        <v>#NUM!</v>
      </c>
      <c r="E13" s="1">
        <f t="shared" si="3"/>
        <v>-0.001001001001</v>
      </c>
      <c r="F13" s="1" t="str">
        <f t="shared" si="4"/>
        <v>#NUM!</v>
      </c>
      <c r="G13" s="1">
        <f t="shared" si="5"/>
        <v>0.000001002003004</v>
      </c>
      <c r="H13" s="1">
        <v>-999.0</v>
      </c>
    </row>
    <row r="14">
      <c r="A14" s="1">
        <v>5575.6683</v>
      </c>
      <c r="B14" s="1">
        <v>-999.0</v>
      </c>
      <c r="C14" s="1" t="str">
        <f t="shared" si="1"/>
        <v>#NUM!</v>
      </c>
      <c r="D14" s="1" t="str">
        <f t="shared" si="2"/>
        <v>#NUM!</v>
      </c>
      <c r="E14" s="1">
        <f t="shared" si="3"/>
        <v>-0.001001001001</v>
      </c>
      <c r="F14" s="1" t="str">
        <f t="shared" si="4"/>
        <v>#NUM!</v>
      </c>
      <c r="G14" s="1">
        <f t="shared" si="5"/>
        <v>0.000001002003004</v>
      </c>
      <c r="H14" s="1">
        <v>-999.0</v>
      </c>
    </row>
    <row r="15">
      <c r="A15" s="1">
        <v>5575.7445</v>
      </c>
      <c r="B15" s="1">
        <v>-999.0</v>
      </c>
      <c r="C15" s="1" t="str">
        <f t="shared" si="1"/>
        <v>#NUM!</v>
      </c>
      <c r="D15" s="1" t="str">
        <f t="shared" si="2"/>
        <v>#NUM!</v>
      </c>
      <c r="E15" s="1">
        <f t="shared" si="3"/>
        <v>-0.001001001001</v>
      </c>
      <c r="F15" s="1" t="str">
        <f t="shared" si="4"/>
        <v>#NUM!</v>
      </c>
      <c r="G15" s="1">
        <f t="shared" si="5"/>
        <v>0.000001002003004</v>
      </c>
      <c r="H15" s="1">
        <v>-999.0</v>
      </c>
    </row>
    <row r="16">
      <c r="A16" s="1">
        <v>5575.8207</v>
      </c>
      <c r="B16" s="1">
        <v>-999.0</v>
      </c>
      <c r="C16" s="1" t="str">
        <f t="shared" si="1"/>
        <v>#NUM!</v>
      </c>
      <c r="D16" s="1" t="str">
        <f t="shared" si="2"/>
        <v>#NUM!</v>
      </c>
      <c r="E16" s="1">
        <f t="shared" si="3"/>
        <v>-0.001001001001</v>
      </c>
      <c r="F16" s="1" t="str">
        <f t="shared" si="4"/>
        <v>#NUM!</v>
      </c>
      <c r="G16" s="1">
        <f t="shared" si="5"/>
        <v>0.000001002003004</v>
      </c>
      <c r="H16" s="1">
        <v>-999.0</v>
      </c>
    </row>
    <row r="17">
      <c r="A17" s="1">
        <v>5575.8969</v>
      </c>
      <c r="B17" s="1">
        <v>-999.0</v>
      </c>
      <c r="C17" s="1" t="str">
        <f t="shared" si="1"/>
        <v>#NUM!</v>
      </c>
      <c r="D17" s="1" t="str">
        <f t="shared" si="2"/>
        <v>#NUM!</v>
      </c>
      <c r="E17" s="1">
        <f t="shared" si="3"/>
        <v>-0.001001001001</v>
      </c>
      <c r="F17" s="1" t="str">
        <f t="shared" si="4"/>
        <v>#NUM!</v>
      </c>
      <c r="G17" s="1">
        <f t="shared" si="5"/>
        <v>0.000001002003004</v>
      </c>
      <c r="H17" s="1">
        <v>-999.0</v>
      </c>
    </row>
    <row r="18">
      <c r="A18" s="1">
        <v>5575.9731</v>
      </c>
      <c r="B18" s="1">
        <v>-999.0</v>
      </c>
      <c r="C18" s="1" t="str">
        <f t="shared" si="1"/>
        <v>#NUM!</v>
      </c>
      <c r="D18" s="1" t="str">
        <f t="shared" si="2"/>
        <v>#NUM!</v>
      </c>
      <c r="E18" s="1">
        <f t="shared" si="3"/>
        <v>-0.001001001001</v>
      </c>
      <c r="F18" s="1" t="str">
        <f t="shared" si="4"/>
        <v>#NUM!</v>
      </c>
      <c r="G18" s="1">
        <f t="shared" si="5"/>
        <v>0.000001002003004</v>
      </c>
      <c r="H18" s="1">
        <v>-999.0</v>
      </c>
    </row>
    <row r="19">
      <c r="A19" s="1">
        <v>5576.0493</v>
      </c>
      <c r="B19" s="1">
        <v>-999.0</v>
      </c>
      <c r="C19" s="1" t="str">
        <f t="shared" si="1"/>
        <v>#NUM!</v>
      </c>
      <c r="D19" s="1" t="str">
        <f t="shared" si="2"/>
        <v>#NUM!</v>
      </c>
      <c r="E19" s="1">
        <f t="shared" si="3"/>
        <v>-0.001001001001</v>
      </c>
      <c r="F19" s="1" t="str">
        <f t="shared" si="4"/>
        <v>#NUM!</v>
      </c>
      <c r="G19" s="1">
        <f t="shared" si="5"/>
        <v>0.000001002003004</v>
      </c>
      <c r="H19" s="1">
        <v>-999.0</v>
      </c>
    </row>
    <row r="20">
      <c r="A20" s="1">
        <v>5576.1255</v>
      </c>
      <c r="B20" s="1">
        <v>-999.0</v>
      </c>
      <c r="C20" s="1" t="str">
        <f t="shared" si="1"/>
        <v>#NUM!</v>
      </c>
      <c r="D20" s="1" t="str">
        <f t="shared" si="2"/>
        <v>#NUM!</v>
      </c>
      <c r="E20" s="1">
        <f t="shared" si="3"/>
        <v>-0.001001001001</v>
      </c>
      <c r="F20" s="1" t="str">
        <f t="shared" si="4"/>
        <v>#NUM!</v>
      </c>
      <c r="G20" s="1">
        <f t="shared" si="5"/>
        <v>0.000001002003004</v>
      </c>
      <c r="H20" s="1">
        <v>-999.0</v>
      </c>
    </row>
    <row r="21" ht="15.75" customHeight="1">
      <c r="A21" s="1">
        <v>5576.2017</v>
      </c>
      <c r="B21" s="1">
        <v>-999.0</v>
      </c>
      <c r="C21" s="1" t="str">
        <f t="shared" si="1"/>
        <v>#NUM!</v>
      </c>
      <c r="D21" s="1" t="str">
        <f t="shared" si="2"/>
        <v>#NUM!</v>
      </c>
      <c r="E21" s="1">
        <f t="shared" si="3"/>
        <v>-0.001001001001</v>
      </c>
      <c r="F21" s="1" t="str">
        <f t="shared" si="4"/>
        <v>#NUM!</v>
      </c>
      <c r="G21" s="1">
        <f t="shared" si="5"/>
        <v>0.000001002003004</v>
      </c>
      <c r="H21" s="1">
        <v>-999.0</v>
      </c>
    </row>
    <row r="22" ht="15.75" customHeight="1">
      <c r="A22" s="1">
        <v>5576.2779</v>
      </c>
      <c r="B22" s="1">
        <v>-999.0</v>
      </c>
      <c r="C22" s="1" t="str">
        <f t="shared" si="1"/>
        <v>#NUM!</v>
      </c>
      <c r="D22" s="1" t="str">
        <f t="shared" si="2"/>
        <v>#NUM!</v>
      </c>
      <c r="E22" s="1">
        <f t="shared" si="3"/>
        <v>-0.001001001001</v>
      </c>
      <c r="F22" s="1" t="str">
        <f t="shared" si="4"/>
        <v>#NUM!</v>
      </c>
      <c r="G22" s="1">
        <f t="shared" si="5"/>
        <v>0.000001002003004</v>
      </c>
      <c r="H22" s="1">
        <v>-999.0</v>
      </c>
    </row>
    <row r="23" ht="15.75" customHeight="1">
      <c r="A23" s="1">
        <v>5576.3541</v>
      </c>
      <c r="B23" s="1">
        <v>-999.0</v>
      </c>
      <c r="C23" s="1" t="str">
        <f t="shared" si="1"/>
        <v>#NUM!</v>
      </c>
      <c r="D23" s="1" t="str">
        <f t="shared" si="2"/>
        <v>#NUM!</v>
      </c>
      <c r="E23" s="1">
        <f t="shared" si="3"/>
        <v>-0.001001001001</v>
      </c>
      <c r="F23" s="1" t="str">
        <f t="shared" si="4"/>
        <v>#NUM!</v>
      </c>
      <c r="G23" s="1">
        <f t="shared" si="5"/>
        <v>0.000001002003004</v>
      </c>
      <c r="H23" s="1">
        <v>-999.0</v>
      </c>
    </row>
    <row r="24" ht="15.75" customHeight="1">
      <c r="A24" s="1">
        <v>5576.4303</v>
      </c>
      <c r="B24" s="1">
        <v>-999.0</v>
      </c>
      <c r="C24" s="1" t="str">
        <f t="shared" si="1"/>
        <v>#NUM!</v>
      </c>
      <c r="D24" s="1" t="str">
        <f t="shared" si="2"/>
        <v>#NUM!</v>
      </c>
      <c r="E24" s="1">
        <f t="shared" si="3"/>
        <v>-0.001001001001</v>
      </c>
      <c r="F24" s="1" t="str">
        <f t="shared" si="4"/>
        <v>#NUM!</v>
      </c>
      <c r="G24" s="1">
        <f t="shared" si="5"/>
        <v>0.000001002003004</v>
      </c>
      <c r="H24" s="1">
        <v>-999.0</v>
      </c>
    </row>
    <row r="25" ht="15.75" customHeight="1">
      <c r="A25" s="1">
        <v>5576.5065</v>
      </c>
      <c r="B25" s="1">
        <v>-999.0</v>
      </c>
      <c r="C25" s="1" t="str">
        <f t="shared" si="1"/>
        <v>#NUM!</v>
      </c>
      <c r="D25" s="1" t="str">
        <f t="shared" si="2"/>
        <v>#NUM!</v>
      </c>
      <c r="E25" s="1">
        <f t="shared" si="3"/>
        <v>-0.001001001001</v>
      </c>
      <c r="F25" s="1" t="str">
        <f t="shared" si="4"/>
        <v>#NUM!</v>
      </c>
      <c r="G25" s="1">
        <f t="shared" si="5"/>
        <v>0.000001002003004</v>
      </c>
      <c r="H25" s="1">
        <v>-999.0</v>
      </c>
    </row>
    <row r="26" ht="15.75" customHeight="1">
      <c r="A26" s="1">
        <v>5576.5827</v>
      </c>
      <c r="B26" s="1">
        <v>-999.0</v>
      </c>
      <c r="C26" s="1" t="str">
        <f t="shared" si="1"/>
        <v>#NUM!</v>
      </c>
      <c r="D26" s="1" t="str">
        <f t="shared" si="2"/>
        <v>#NUM!</v>
      </c>
      <c r="E26" s="1">
        <f t="shared" si="3"/>
        <v>-0.001001001001</v>
      </c>
      <c r="F26" s="1" t="str">
        <f t="shared" si="4"/>
        <v>#NUM!</v>
      </c>
      <c r="G26" s="1">
        <f t="shared" si="5"/>
        <v>0.000001002003004</v>
      </c>
      <c r="H26" s="1">
        <v>-999.0</v>
      </c>
    </row>
    <row r="27" ht="15.75" customHeight="1">
      <c r="A27" s="1">
        <v>5576.6589</v>
      </c>
      <c r="B27" s="1">
        <v>-999.0</v>
      </c>
      <c r="C27" s="1" t="str">
        <f t="shared" si="1"/>
        <v>#NUM!</v>
      </c>
      <c r="D27" s="1" t="str">
        <f t="shared" si="2"/>
        <v>#NUM!</v>
      </c>
      <c r="E27" s="1">
        <f t="shared" si="3"/>
        <v>-0.001001001001</v>
      </c>
      <c r="F27" s="1" t="str">
        <f t="shared" si="4"/>
        <v>#NUM!</v>
      </c>
      <c r="G27" s="1">
        <f t="shared" si="5"/>
        <v>0.000001002003004</v>
      </c>
      <c r="H27" s="1">
        <v>-999.0</v>
      </c>
    </row>
    <row r="28" ht="15.75" customHeight="1">
      <c r="A28" s="1">
        <v>5576.7351</v>
      </c>
      <c r="B28" s="1">
        <v>-999.0</v>
      </c>
      <c r="C28" s="1" t="str">
        <f t="shared" si="1"/>
        <v>#NUM!</v>
      </c>
      <c r="D28" s="1" t="str">
        <f t="shared" si="2"/>
        <v>#NUM!</v>
      </c>
      <c r="E28" s="1">
        <f t="shared" si="3"/>
        <v>-0.001001001001</v>
      </c>
      <c r="F28" s="1" t="str">
        <f t="shared" si="4"/>
        <v>#NUM!</v>
      </c>
      <c r="G28" s="1">
        <f t="shared" si="5"/>
        <v>0.000001002003004</v>
      </c>
      <c r="H28" s="1">
        <v>-999.0</v>
      </c>
    </row>
    <row r="29" ht="15.75" customHeight="1">
      <c r="A29" s="1">
        <v>5576.8113</v>
      </c>
      <c r="B29" s="1">
        <v>-999.0</v>
      </c>
      <c r="C29" s="1" t="str">
        <f t="shared" si="1"/>
        <v>#NUM!</v>
      </c>
      <c r="D29" s="1" t="str">
        <f t="shared" si="2"/>
        <v>#NUM!</v>
      </c>
      <c r="E29" s="1">
        <f t="shared" si="3"/>
        <v>-0.001001001001</v>
      </c>
      <c r="F29" s="1" t="str">
        <f t="shared" si="4"/>
        <v>#NUM!</v>
      </c>
      <c r="G29" s="1">
        <f t="shared" si="5"/>
        <v>0.000001002003004</v>
      </c>
      <c r="H29" s="1">
        <v>-999.0</v>
      </c>
    </row>
    <row r="30" ht="15.75" customHeight="1">
      <c r="A30" s="1">
        <v>5576.8875</v>
      </c>
      <c r="B30" s="1">
        <v>-999.0</v>
      </c>
      <c r="C30" s="1" t="str">
        <f t="shared" si="1"/>
        <v>#NUM!</v>
      </c>
      <c r="D30" s="1" t="str">
        <f t="shared" si="2"/>
        <v>#NUM!</v>
      </c>
      <c r="E30" s="1">
        <f t="shared" si="3"/>
        <v>-0.001001001001</v>
      </c>
      <c r="F30" s="1" t="str">
        <f t="shared" si="4"/>
        <v>#NUM!</v>
      </c>
      <c r="G30" s="1">
        <f t="shared" si="5"/>
        <v>0.000001002003004</v>
      </c>
      <c r="H30" s="1">
        <v>-999.0</v>
      </c>
    </row>
    <row r="31" ht="15.75" customHeight="1">
      <c r="A31" s="1">
        <v>5576.9637</v>
      </c>
      <c r="B31" s="1">
        <v>-999.0</v>
      </c>
      <c r="C31" s="1" t="str">
        <f t="shared" si="1"/>
        <v>#NUM!</v>
      </c>
      <c r="D31" s="1" t="str">
        <f t="shared" si="2"/>
        <v>#NUM!</v>
      </c>
      <c r="E31" s="1">
        <f t="shared" si="3"/>
        <v>-0.001001001001</v>
      </c>
      <c r="F31" s="1" t="str">
        <f t="shared" si="4"/>
        <v>#NUM!</v>
      </c>
      <c r="G31" s="1">
        <f t="shared" si="5"/>
        <v>0.000001002003004</v>
      </c>
      <c r="H31" s="1">
        <v>-999.0</v>
      </c>
    </row>
    <row r="32" ht="15.75" customHeight="1">
      <c r="A32" s="1">
        <v>5577.0399</v>
      </c>
      <c r="B32" s="1">
        <v>-999.0</v>
      </c>
      <c r="C32" s="1" t="str">
        <f t="shared" si="1"/>
        <v>#NUM!</v>
      </c>
      <c r="D32" s="1" t="str">
        <f t="shared" si="2"/>
        <v>#NUM!</v>
      </c>
      <c r="E32" s="1">
        <f t="shared" si="3"/>
        <v>-0.001001001001</v>
      </c>
      <c r="F32" s="1" t="str">
        <f t="shared" si="4"/>
        <v>#NUM!</v>
      </c>
      <c r="G32" s="1">
        <f t="shared" si="5"/>
        <v>0.000001002003004</v>
      </c>
      <c r="H32" s="1">
        <v>-999.0</v>
      </c>
    </row>
    <row r="33" ht="15.75" customHeight="1">
      <c r="A33" s="1">
        <v>5577.1161</v>
      </c>
      <c r="B33" s="1">
        <v>-999.0</v>
      </c>
      <c r="C33" s="1" t="str">
        <f t="shared" si="1"/>
        <v>#NUM!</v>
      </c>
      <c r="D33" s="1" t="str">
        <f t="shared" si="2"/>
        <v>#NUM!</v>
      </c>
      <c r="E33" s="1">
        <f t="shared" si="3"/>
        <v>-0.001001001001</v>
      </c>
      <c r="F33" s="1" t="str">
        <f t="shared" si="4"/>
        <v>#NUM!</v>
      </c>
      <c r="G33" s="1">
        <f t="shared" si="5"/>
        <v>0.000001002003004</v>
      </c>
      <c r="H33" s="1">
        <v>-999.0</v>
      </c>
    </row>
    <row r="34" ht="15.75" customHeight="1">
      <c r="A34" s="1">
        <v>5577.1923</v>
      </c>
      <c r="B34" s="1">
        <v>-999.0</v>
      </c>
      <c r="C34" s="1" t="str">
        <f t="shared" si="1"/>
        <v>#NUM!</v>
      </c>
      <c r="D34" s="1" t="str">
        <f t="shared" si="2"/>
        <v>#NUM!</v>
      </c>
      <c r="E34" s="1">
        <f t="shared" si="3"/>
        <v>-0.001001001001</v>
      </c>
      <c r="F34" s="1" t="str">
        <f t="shared" si="4"/>
        <v>#NUM!</v>
      </c>
      <c r="G34" s="1">
        <f t="shared" si="5"/>
        <v>0.000001002003004</v>
      </c>
      <c r="H34" s="1">
        <v>-999.0</v>
      </c>
    </row>
    <row r="35" ht="15.75" customHeight="1">
      <c r="A35" s="1">
        <v>5577.2685</v>
      </c>
      <c r="B35" s="1">
        <v>-999.0</v>
      </c>
      <c r="C35" s="1" t="str">
        <f t="shared" si="1"/>
        <v>#NUM!</v>
      </c>
      <c r="D35" s="1" t="str">
        <f t="shared" si="2"/>
        <v>#NUM!</v>
      </c>
      <c r="E35" s="1">
        <f t="shared" si="3"/>
        <v>-0.001001001001</v>
      </c>
      <c r="F35" s="1" t="str">
        <f t="shared" si="4"/>
        <v>#NUM!</v>
      </c>
      <c r="G35" s="1">
        <f t="shared" si="5"/>
        <v>0.000001002003004</v>
      </c>
      <c r="H35" s="1">
        <v>-999.0</v>
      </c>
    </row>
    <row r="36" ht="15.75" customHeight="1">
      <c r="A36" s="1">
        <v>5577.3447</v>
      </c>
      <c r="B36" s="1">
        <v>-999.0</v>
      </c>
      <c r="C36" s="1" t="str">
        <f t="shared" si="1"/>
        <v>#NUM!</v>
      </c>
      <c r="D36" s="1" t="str">
        <f t="shared" si="2"/>
        <v>#NUM!</v>
      </c>
      <c r="E36" s="1">
        <f t="shared" si="3"/>
        <v>-0.001001001001</v>
      </c>
      <c r="F36" s="1" t="str">
        <f t="shared" si="4"/>
        <v>#NUM!</v>
      </c>
      <c r="G36" s="1">
        <f t="shared" si="5"/>
        <v>0.000001002003004</v>
      </c>
      <c r="H36" s="1">
        <v>-999.0</v>
      </c>
    </row>
    <row r="37" ht="15.75" customHeight="1">
      <c r="A37" s="1">
        <v>5577.4209</v>
      </c>
      <c r="B37" s="1">
        <v>-999.0</v>
      </c>
      <c r="C37" s="1" t="str">
        <f t="shared" si="1"/>
        <v>#NUM!</v>
      </c>
      <c r="D37" s="1" t="str">
        <f t="shared" si="2"/>
        <v>#NUM!</v>
      </c>
      <c r="E37" s="1">
        <f t="shared" si="3"/>
        <v>-0.001001001001</v>
      </c>
      <c r="F37" s="1" t="str">
        <f t="shared" si="4"/>
        <v>#NUM!</v>
      </c>
      <c r="G37" s="1">
        <f t="shared" si="5"/>
        <v>0.000001002003004</v>
      </c>
      <c r="H37" s="1">
        <v>-999.0</v>
      </c>
    </row>
    <row r="38" ht="15.75" customHeight="1">
      <c r="A38" s="1">
        <v>5577.4971</v>
      </c>
      <c r="B38" s="1">
        <v>-999.0</v>
      </c>
      <c r="C38" s="1" t="str">
        <f t="shared" si="1"/>
        <v>#NUM!</v>
      </c>
      <c r="D38" s="1" t="str">
        <f t="shared" si="2"/>
        <v>#NUM!</v>
      </c>
      <c r="E38" s="1">
        <f t="shared" si="3"/>
        <v>-0.001001001001</v>
      </c>
      <c r="F38" s="1" t="str">
        <f t="shared" si="4"/>
        <v>#NUM!</v>
      </c>
      <c r="G38" s="1">
        <f t="shared" si="5"/>
        <v>0.000001002003004</v>
      </c>
      <c r="H38" s="1">
        <v>-999.0</v>
      </c>
    </row>
    <row r="39" ht="15.75" customHeight="1">
      <c r="A39" s="1">
        <v>5577.5733</v>
      </c>
      <c r="B39" s="1">
        <v>-999.0</v>
      </c>
      <c r="C39" s="1" t="str">
        <f t="shared" si="1"/>
        <v>#NUM!</v>
      </c>
      <c r="D39" s="1" t="str">
        <f t="shared" si="2"/>
        <v>#NUM!</v>
      </c>
      <c r="E39" s="1">
        <f t="shared" si="3"/>
        <v>-0.001001001001</v>
      </c>
      <c r="F39" s="1" t="str">
        <f t="shared" si="4"/>
        <v>#NUM!</v>
      </c>
      <c r="G39" s="1">
        <f t="shared" si="5"/>
        <v>0.000001002003004</v>
      </c>
      <c r="H39" s="1">
        <v>-999.0</v>
      </c>
    </row>
    <row r="40" ht="15.75" customHeight="1">
      <c r="A40" s="1">
        <v>5577.6495</v>
      </c>
      <c r="B40" s="1">
        <v>-999.0</v>
      </c>
      <c r="C40" s="1" t="str">
        <f t="shared" si="1"/>
        <v>#NUM!</v>
      </c>
      <c r="D40" s="1" t="str">
        <f t="shared" si="2"/>
        <v>#NUM!</v>
      </c>
      <c r="E40" s="1">
        <f t="shared" si="3"/>
        <v>-0.001001001001</v>
      </c>
      <c r="F40" s="1" t="str">
        <f t="shared" si="4"/>
        <v>#NUM!</v>
      </c>
      <c r="G40" s="1">
        <f t="shared" si="5"/>
        <v>0.000001002003004</v>
      </c>
      <c r="H40" s="1">
        <v>-999.0</v>
      </c>
    </row>
    <row r="41" ht="15.75" customHeight="1">
      <c r="A41" s="1">
        <v>5577.7257</v>
      </c>
      <c r="B41" s="1">
        <v>-999.0</v>
      </c>
      <c r="C41" s="1" t="str">
        <f t="shared" si="1"/>
        <v>#NUM!</v>
      </c>
      <c r="D41" s="1" t="str">
        <f t="shared" si="2"/>
        <v>#NUM!</v>
      </c>
      <c r="E41" s="1">
        <f t="shared" si="3"/>
        <v>-0.001001001001</v>
      </c>
      <c r="F41" s="1" t="str">
        <f t="shared" si="4"/>
        <v>#NUM!</v>
      </c>
      <c r="G41" s="1">
        <f t="shared" si="5"/>
        <v>0.000001002003004</v>
      </c>
      <c r="H41" s="1">
        <v>-999.0</v>
      </c>
    </row>
    <row r="42" ht="15.75" customHeight="1">
      <c r="A42" s="1">
        <v>5577.8019</v>
      </c>
      <c r="B42" s="1">
        <v>-999.0</v>
      </c>
      <c r="C42" s="1" t="str">
        <f t="shared" si="1"/>
        <v>#NUM!</v>
      </c>
      <c r="D42" s="1" t="str">
        <f t="shared" si="2"/>
        <v>#NUM!</v>
      </c>
      <c r="E42" s="1">
        <f t="shared" si="3"/>
        <v>-0.001001001001</v>
      </c>
      <c r="F42" s="1" t="str">
        <f t="shared" si="4"/>
        <v>#NUM!</v>
      </c>
      <c r="G42" s="1">
        <f t="shared" si="5"/>
        <v>0.000001002003004</v>
      </c>
      <c r="H42" s="1">
        <v>-999.0</v>
      </c>
    </row>
    <row r="43" ht="15.75" customHeight="1">
      <c r="A43" s="1">
        <v>5577.8781</v>
      </c>
      <c r="B43" s="1">
        <v>-999.0</v>
      </c>
      <c r="C43" s="1" t="str">
        <f t="shared" si="1"/>
        <v>#NUM!</v>
      </c>
      <c r="D43" s="1" t="str">
        <f t="shared" si="2"/>
        <v>#NUM!</v>
      </c>
      <c r="E43" s="1">
        <f t="shared" si="3"/>
        <v>-0.001001001001</v>
      </c>
      <c r="F43" s="1" t="str">
        <f t="shared" si="4"/>
        <v>#NUM!</v>
      </c>
      <c r="G43" s="1">
        <f t="shared" si="5"/>
        <v>0.000001002003004</v>
      </c>
      <c r="H43" s="1">
        <v>-999.0</v>
      </c>
    </row>
    <row r="44" ht="15.75" customHeight="1">
      <c r="A44" s="1">
        <v>5577.9543</v>
      </c>
      <c r="B44" s="1">
        <v>-999.0</v>
      </c>
      <c r="C44" s="1" t="str">
        <f t="shared" si="1"/>
        <v>#NUM!</v>
      </c>
      <c r="D44" s="1" t="str">
        <f t="shared" si="2"/>
        <v>#NUM!</v>
      </c>
      <c r="E44" s="1">
        <f t="shared" si="3"/>
        <v>-0.001001001001</v>
      </c>
      <c r="F44" s="1" t="str">
        <f t="shared" si="4"/>
        <v>#NUM!</v>
      </c>
      <c r="G44" s="1">
        <f t="shared" si="5"/>
        <v>0.000001002003004</v>
      </c>
      <c r="H44" s="1">
        <v>-999.0</v>
      </c>
    </row>
    <row r="45" ht="15.75" customHeight="1">
      <c r="A45" s="1">
        <v>5578.0305</v>
      </c>
      <c r="B45" s="1">
        <v>-999.0</v>
      </c>
      <c r="C45" s="1" t="str">
        <f t="shared" si="1"/>
        <v>#NUM!</v>
      </c>
      <c r="D45" s="1" t="str">
        <f t="shared" si="2"/>
        <v>#NUM!</v>
      </c>
      <c r="E45" s="1">
        <f t="shared" si="3"/>
        <v>-0.001001001001</v>
      </c>
      <c r="F45" s="1" t="str">
        <f t="shared" si="4"/>
        <v>#NUM!</v>
      </c>
      <c r="G45" s="1">
        <f t="shared" si="5"/>
        <v>0.000001002003004</v>
      </c>
      <c r="H45" s="1">
        <v>-999.0</v>
      </c>
    </row>
    <row r="46" ht="15.75" customHeight="1">
      <c r="A46" s="1">
        <v>5578.1067</v>
      </c>
      <c r="B46" s="1">
        <v>-999.0</v>
      </c>
      <c r="C46" s="1" t="str">
        <f t="shared" si="1"/>
        <v>#NUM!</v>
      </c>
      <c r="D46" s="1" t="str">
        <f t="shared" si="2"/>
        <v>#NUM!</v>
      </c>
      <c r="E46" s="1">
        <f t="shared" si="3"/>
        <v>-0.001001001001</v>
      </c>
      <c r="F46" s="1" t="str">
        <f t="shared" si="4"/>
        <v>#NUM!</v>
      </c>
      <c r="G46" s="1">
        <f t="shared" si="5"/>
        <v>0.000001002003004</v>
      </c>
      <c r="H46" s="1">
        <v>-999.0</v>
      </c>
    </row>
    <row r="47" ht="15.75" customHeight="1">
      <c r="A47" s="1">
        <v>5578.1829</v>
      </c>
      <c r="B47" s="1">
        <v>-999.0</v>
      </c>
      <c r="C47" s="1" t="str">
        <f t="shared" si="1"/>
        <v>#NUM!</v>
      </c>
      <c r="D47" s="1" t="str">
        <f t="shared" si="2"/>
        <v>#NUM!</v>
      </c>
      <c r="E47" s="1">
        <f t="shared" si="3"/>
        <v>-0.001001001001</v>
      </c>
      <c r="F47" s="1" t="str">
        <f t="shared" si="4"/>
        <v>#NUM!</v>
      </c>
      <c r="G47" s="1">
        <f t="shared" si="5"/>
        <v>0.000001002003004</v>
      </c>
      <c r="H47" s="1">
        <v>-999.0</v>
      </c>
    </row>
    <row r="48" ht="15.75" customHeight="1">
      <c r="A48" s="1">
        <v>5578.2591</v>
      </c>
      <c r="B48" s="1">
        <v>-999.0</v>
      </c>
      <c r="C48" s="1" t="str">
        <f t="shared" si="1"/>
        <v>#NUM!</v>
      </c>
      <c r="D48" s="1" t="str">
        <f t="shared" si="2"/>
        <v>#NUM!</v>
      </c>
      <c r="E48" s="1">
        <f t="shared" si="3"/>
        <v>-0.001001001001</v>
      </c>
      <c r="F48" s="1" t="str">
        <f t="shared" si="4"/>
        <v>#NUM!</v>
      </c>
      <c r="G48" s="1">
        <f t="shared" si="5"/>
        <v>0.000001002003004</v>
      </c>
      <c r="H48" s="1">
        <v>-999.0</v>
      </c>
    </row>
    <row r="49" ht="15.75" customHeight="1">
      <c r="A49" s="1">
        <v>5578.3353</v>
      </c>
      <c r="B49" s="1">
        <v>-999.0</v>
      </c>
      <c r="C49" s="1" t="str">
        <f t="shared" si="1"/>
        <v>#NUM!</v>
      </c>
      <c r="D49" s="1" t="str">
        <f t="shared" si="2"/>
        <v>#NUM!</v>
      </c>
      <c r="E49" s="1">
        <f t="shared" si="3"/>
        <v>-0.001001001001</v>
      </c>
      <c r="F49" s="1" t="str">
        <f t="shared" si="4"/>
        <v>#NUM!</v>
      </c>
      <c r="G49" s="1">
        <f t="shared" si="5"/>
        <v>0.000001002003004</v>
      </c>
      <c r="H49" s="1">
        <v>-999.0</v>
      </c>
    </row>
    <row r="50" ht="15.75" customHeight="1">
      <c r="A50" s="1">
        <v>5578.4115</v>
      </c>
      <c r="B50" s="1">
        <v>-999.0</v>
      </c>
      <c r="C50" s="1" t="str">
        <f t="shared" si="1"/>
        <v>#NUM!</v>
      </c>
      <c r="D50" s="1" t="str">
        <f t="shared" si="2"/>
        <v>#NUM!</v>
      </c>
      <c r="E50" s="1">
        <f t="shared" si="3"/>
        <v>-0.001001001001</v>
      </c>
      <c r="F50" s="1" t="str">
        <f t="shared" si="4"/>
        <v>#NUM!</v>
      </c>
      <c r="G50" s="1">
        <f t="shared" si="5"/>
        <v>0.000001002003004</v>
      </c>
      <c r="H50" s="1">
        <v>-999.0</v>
      </c>
    </row>
    <row r="51" ht="15.75" customHeight="1">
      <c r="A51" s="1">
        <v>5578.4877</v>
      </c>
      <c r="B51" s="1">
        <v>-999.0</v>
      </c>
      <c r="C51" s="1" t="str">
        <f t="shared" si="1"/>
        <v>#NUM!</v>
      </c>
      <c r="D51" s="1" t="str">
        <f t="shared" si="2"/>
        <v>#NUM!</v>
      </c>
      <c r="E51" s="1">
        <f t="shared" si="3"/>
        <v>-0.001001001001</v>
      </c>
      <c r="F51" s="1" t="str">
        <f t="shared" si="4"/>
        <v>#NUM!</v>
      </c>
      <c r="G51" s="1">
        <f t="shared" si="5"/>
        <v>0.000001002003004</v>
      </c>
      <c r="H51" s="1">
        <v>-999.0</v>
      </c>
    </row>
    <row r="52" ht="15.75" customHeight="1">
      <c r="A52" s="1">
        <v>5578.5639</v>
      </c>
      <c r="B52" s="1">
        <v>-999.0</v>
      </c>
      <c r="C52" s="1" t="str">
        <f t="shared" si="1"/>
        <v>#NUM!</v>
      </c>
      <c r="D52" s="1" t="str">
        <f t="shared" si="2"/>
        <v>#NUM!</v>
      </c>
      <c r="E52" s="1">
        <f t="shared" si="3"/>
        <v>-0.001001001001</v>
      </c>
      <c r="F52" s="1" t="str">
        <f t="shared" si="4"/>
        <v>#NUM!</v>
      </c>
      <c r="G52" s="1">
        <f t="shared" si="5"/>
        <v>0.000001002003004</v>
      </c>
      <c r="H52" s="1">
        <v>-999.0</v>
      </c>
    </row>
    <row r="53" ht="15.75" customHeight="1">
      <c r="A53" s="1">
        <v>5578.6401</v>
      </c>
      <c r="B53" s="1">
        <v>-999.0</v>
      </c>
      <c r="C53" s="1" t="str">
        <f t="shared" si="1"/>
        <v>#NUM!</v>
      </c>
      <c r="D53" s="1" t="str">
        <f t="shared" si="2"/>
        <v>#NUM!</v>
      </c>
      <c r="E53" s="1">
        <f t="shared" si="3"/>
        <v>-0.001001001001</v>
      </c>
      <c r="F53" s="1" t="str">
        <f t="shared" si="4"/>
        <v>#NUM!</v>
      </c>
      <c r="G53" s="1">
        <f t="shared" si="5"/>
        <v>0.000001002003004</v>
      </c>
      <c r="H53" s="1">
        <v>-999.0</v>
      </c>
    </row>
    <row r="54" ht="15.75" customHeight="1">
      <c r="A54" s="1">
        <v>5578.7163</v>
      </c>
      <c r="B54" s="1">
        <v>-999.0</v>
      </c>
      <c r="C54" s="1" t="str">
        <f t="shared" si="1"/>
        <v>#NUM!</v>
      </c>
      <c r="D54" s="1" t="str">
        <f t="shared" si="2"/>
        <v>#NUM!</v>
      </c>
      <c r="E54" s="1">
        <f t="shared" si="3"/>
        <v>-0.001001001001</v>
      </c>
      <c r="F54" s="1" t="str">
        <f t="shared" si="4"/>
        <v>#NUM!</v>
      </c>
      <c r="G54" s="1">
        <f t="shared" si="5"/>
        <v>0.000001002003004</v>
      </c>
      <c r="H54" s="1">
        <v>-999.0</v>
      </c>
    </row>
    <row r="55" ht="15.75" customHeight="1">
      <c r="A55" s="1">
        <v>5578.7925</v>
      </c>
      <c r="B55" s="1">
        <v>-999.0</v>
      </c>
      <c r="C55" s="1" t="str">
        <f t="shared" si="1"/>
        <v>#NUM!</v>
      </c>
      <c r="D55" s="1" t="str">
        <f t="shared" si="2"/>
        <v>#NUM!</v>
      </c>
      <c r="E55" s="1">
        <f t="shared" si="3"/>
        <v>-0.001001001001</v>
      </c>
      <c r="F55" s="1" t="str">
        <f t="shared" si="4"/>
        <v>#NUM!</v>
      </c>
      <c r="G55" s="1">
        <f t="shared" si="5"/>
        <v>0.000001002003004</v>
      </c>
      <c r="H55" s="1">
        <v>-999.0</v>
      </c>
    </row>
    <row r="56" ht="15.75" customHeight="1">
      <c r="A56" s="1">
        <v>5578.8687</v>
      </c>
      <c r="B56" s="1">
        <v>-999.0</v>
      </c>
      <c r="C56" s="1" t="str">
        <f t="shared" si="1"/>
        <v>#NUM!</v>
      </c>
      <c r="D56" s="1" t="str">
        <f t="shared" si="2"/>
        <v>#NUM!</v>
      </c>
      <c r="E56" s="1">
        <f t="shared" si="3"/>
        <v>-0.001001001001</v>
      </c>
      <c r="F56" s="1" t="str">
        <f t="shared" si="4"/>
        <v>#NUM!</v>
      </c>
      <c r="G56" s="1">
        <f t="shared" si="5"/>
        <v>0.000001002003004</v>
      </c>
      <c r="H56" s="1">
        <v>-999.0</v>
      </c>
    </row>
    <row r="57" ht="15.75" customHeight="1">
      <c r="A57" s="1">
        <v>5578.9449</v>
      </c>
      <c r="B57" s="1">
        <v>-999.0</v>
      </c>
      <c r="C57" s="1" t="str">
        <f t="shared" si="1"/>
        <v>#NUM!</v>
      </c>
      <c r="D57" s="1" t="str">
        <f t="shared" si="2"/>
        <v>#NUM!</v>
      </c>
      <c r="E57" s="1">
        <f t="shared" si="3"/>
        <v>-0.001001001001</v>
      </c>
      <c r="F57" s="1" t="str">
        <f t="shared" si="4"/>
        <v>#NUM!</v>
      </c>
      <c r="G57" s="1">
        <f t="shared" si="5"/>
        <v>0.000001002003004</v>
      </c>
      <c r="H57" s="1">
        <v>-999.0</v>
      </c>
    </row>
    <row r="58" ht="15.75" customHeight="1">
      <c r="A58" s="1">
        <v>5579.0211</v>
      </c>
      <c r="B58" s="1">
        <v>-999.0</v>
      </c>
      <c r="C58" s="1" t="str">
        <f t="shared" si="1"/>
        <v>#NUM!</v>
      </c>
      <c r="D58" s="1" t="str">
        <f t="shared" si="2"/>
        <v>#NUM!</v>
      </c>
      <c r="E58" s="1">
        <f t="shared" si="3"/>
        <v>-0.001001001001</v>
      </c>
      <c r="F58" s="1" t="str">
        <f t="shared" si="4"/>
        <v>#NUM!</v>
      </c>
      <c r="G58" s="1">
        <f t="shared" si="5"/>
        <v>0.000001002003004</v>
      </c>
      <c r="H58" s="1">
        <v>-999.0</v>
      </c>
    </row>
    <row r="59" ht="15.75" customHeight="1">
      <c r="A59" s="1">
        <v>5579.0973</v>
      </c>
      <c r="B59" s="1">
        <v>-999.0</v>
      </c>
      <c r="C59" s="1" t="str">
        <f t="shared" si="1"/>
        <v>#NUM!</v>
      </c>
      <c r="D59" s="1" t="str">
        <f t="shared" si="2"/>
        <v>#NUM!</v>
      </c>
      <c r="E59" s="1">
        <f t="shared" si="3"/>
        <v>-0.001001001001</v>
      </c>
      <c r="F59" s="1" t="str">
        <f t="shared" si="4"/>
        <v>#NUM!</v>
      </c>
      <c r="G59" s="1">
        <f t="shared" si="5"/>
        <v>0.000001002003004</v>
      </c>
      <c r="H59" s="1">
        <v>-999.0</v>
      </c>
    </row>
    <row r="60" ht="15.75" customHeight="1">
      <c r="A60" s="1">
        <v>5579.1735</v>
      </c>
      <c r="B60" s="1">
        <v>-999.0</v>
      </c>
      <c r="C60" s="1" t="str">
        <f t="shared" si="1"/>
        <v>#NUM!</v>
      </c>
      <c r="D60" s="1" t="str">
        <f t="shared" si="2"/>
        <v>#NUM!</v>
      </c>
      <c r="E60" s="1">
        <f t="shared" si="3"/>
        <v>-0.001001001001</v>
      </c>
      <c r="F60" s="1" t="str">
        <f t="shared" si="4"/>
        <v>#NUM!</v>
      </c>
      <c r="G60" s="1">
        <f t="shared" si="5"/>
        <v>0.000001002003004</v>
      </c>
      <c r="H60" s="1">
        <v>-999.0</v>
      </c>
    </row>
    <row r="61" ht="15.75" customHeight="1">
      <c r="A61" s="1">
        <v>5579.2497</v>
      </c>
      <c r="B61" s="1">
        <v>-999.0</v>
      </c>
      <c r="C61" s="1" t="str">
        <f t="shared" si="1"/>
        <v>#NUM!</v>
      </c>
      <c r="D61" s="1" t="str">
        <f t="shared" si="2"/>
        <v>#NUM!</v>
      </c>
      <c r="E61" s="1">
        <f t="shared" si="3"/>
        <v>-0.001001001001</v>
      </c>
      <c r="F61" s="1" t="str">
        <f t="shared" si="4"/>
        <v>#NUM!</v>
      </c>
      <c r="G61" s="1">
        <f t="shared" si="5"/>
        <v>0.000001002003004</v>
      </c>
      <c r="H61" s="1">
        <v>-999.0</v>
      </c>
    </row>
    <row r="62" ht="15.75" customHeight="1">
      <c r="A62" s="1">
        <v>5579.3259</v>
      </c>
      <c r="B62" s="1">
        <v>-999.0</v>
      </c>
      <c r="C62" s="1" t="str">
        <f t="shared" si="1"/>
        <v>#NUM!</v>
      </c>
      <c r="D62" s="1" t="str">
        <f t="shared" si="2"/>
        <v>#NUM!</v>
      </c>
      <c r="E62" s="1">
        <f t="shared" si="3"/>
        <v>-0.001001001001</v>
      </c>
      <c r="F62" s="1" t="str">
        <f t="shared" si="4"/>
        <v>#NUM!</v>
      </c>
      <c r="G62" s="1">
        <f t="shared" si="5"/>
        <v>0.000001002003004</v>
      </c>
      <c r="H62" s="1">
        <v>-999.0</v>
      </c>
    </row>
    <row r="63" ht="15.75" customHeight="1">
      <c r="A63" s="1">
        <v>5579.4021</v>
      </c>
      <c r="B63" s="1">
        <v>-999.0</v>
      </c>
      <c r="C63" s="1" t="str">
        <f t="shared" si="1"/>
        <v>#NUM!</v>
      </c>
      <c r="D63" s="1" t="str">
        <f t="shared" si="2"/>
        <v>#NUM!</v>
      </c>
      <c r="E63" s="1">
        <f t="shared" si="3"/>
        <v>-0.001001001001</v>
      </c>
      <c r="F63" s="1" t="str">
        <f t="shared" si="4"/>
        <v>#NUM!</v>
      </c>
      <c r="G63" s="1">
        <f t="shared" si="5"/>
        <v>0.000001002003004</v>
      </c>
      <c r="H63" s="1">
        <v>-999.0</v>
      </c>
    </row>
    <row r="64" ht="15.75" customHeight="1">
      <c r="A64" s="1">
        <v>5579.4783</v>
      </c>
      <c r="B64" s="1">
        <v>-999.0</v>
      </c>
      <c r="C64" s="1" t="str">
        <f t="shared" si="1"/>
        <v>#NUM!</v>
      </c>
      <c r="D64" s="1" t="str">
        <f t="shared" si="2"/>
        <v>#NUM!</v>
      </c>
      <c r="E64" s="1">
        <f t="shared" si="3"/>
        <v>-0.001001001001</v>
      </c>
      <c r="F64" s="1" t="str">
        <f t="shared" si="4"/>
        <v>#NUM!</v>
      </c>
      <c r="G64" s="1">
        <f t="shared" si="5"/>
        <v>0.000001002003004</v>
      </c>
      <c r="H64" s="1">
        <v>-999.0</v>
      </c>
    </row>
    <row r="65" ht="15.75" customHeight="1">
      <c r="A65" s="1">
        <v>5579.5545</v>
      </c>
      <c r="B65" s="1">
        <v>-999.0</v>
      </c>
      <c r="C65" s="1" t="str">
        <f t="shared" si="1"/>
        <v>#NUM!</v>
      </c>
      <c r="D65" s="1" t="str">
        <f t="shared" si="2"/>
        <v>#NUM!</v>
      </c>
      <c r="E65" s="1">
        <f t="shared" si="3"/>
        <v>-0.001001001001</v>
      </c>
      <c r="F65" s="1" t="str">
        <f t="shared" si="4"/>
        <v>#NUM!</v>
      </c>
      <c r="G65" s="1">
        <f t="shared" si="5"/>
        <v>0.000001002003004</v>
      </c>
      <c r="H65" s="1">
        <v>-999.0</v>
      </c>
    </row>
    <row r="66" ht="15.75" customHeight="1">
      <c r="A66" s="1">
        <v>5579.6307</v>
      </c>
      <c r="B66" s="1">
        <v>-999.0</v>
      </c>
      <c r="C66" s="1" t="str">
        <f t="shared" si="1"/>
        <v>#NUM!</v>
      </c>
      <c r="D66" s="1" t="str">
        <f t="shared" si="2"/>
        <v>#NUM!</v>
      </c>
      <c r="E66" s="1">
        <f t="shared" si="3"/>
        <v>-0.001001001001</v>
      </c>
      <c r="F66" s="1" t="str">
        <f t="shared" si="4"/>
        <v>#NUM!</v>
      </c>
      <c r="G66" s="1">
        <f t="shared" si="5"/>
        <v>0.000001002003004</v>
      </c>
      <c r="H66" s="1">
        <v>-999.0</v>
      </c>
    </row>
    <row r="67" ht="15.75" customHeight="1">
      <c r="A67" s="1">
        <v>5579.7069</v>
      </c>
      <c r="B67" s="1">
        <v>-999.0</v>
      </c>
      <c r="C67" s="1" t="str">
        <f t="shared" si="1"/>
        <v>#NUM!</v>
      </c>
      <c r="D67" s="1" t="str">
        <f t="shared" si="2"/>
        <v>#NUM!</v>
      </c>
      <c r="E67" s="1">
        <f t="shared" si="3"/>
        <v>-0.001001001001</v>
      </c>
      <c r="F67" s="1" t="str">
        <f t="shared" si="4"/>
        <v>#NUM!</v>
      </c>
      <c r="G67" s="1">
        <f t="shared" si="5"/>
        <v>0.000001002003004</v>
      </c>
      <c r="H67" s="1">
        <v>-999.0</v>
      </c>
    </row>
    <row r="68" ht="15.75" customHeight="1">
      <c r="A68" s="1">
        <v>5579.7831</v>
      </c>
      <c r="B68" s="1">
        <v>-999.0</v>
      </c>
      <c r="C68" s="1" t="str">
        <f t="shared" si="1"/>
        <v>#NUM!</v>
      </c>
      <c r="D68" s="1" t="str">
        <f t="shared" si="2"/>
        <v>#NUM!</v>
      </c>
      <c r="E68" s="1">
        <f t="shared" si="3"/>
        <v>-0.001001001001</v>
      </c>
      <c r="F68" s="1" t="str">
        <f t="shared" si="4"/>
        <v>#NUM!</v>
      </c>
      <c r="G68" s="1">
        <f t="shared" si="5"/>
        <v>0.000001002003004</v>
      </c>
      <c r="H68" s="1">
        <v>-999.0</v>
      </c>
    </row>
    <row r="69" ht="15.75" customHeight="1">
      <c r="A69" s="1">
        <v>5579.8593</v>
      </c>
      <c r="B69" s="1">
        <v>-999.0</v>
      </c>
      <c r="C69" s="1" t="str">
        <f t="shared" si="1"/>
        <v>#NUM!</v>
      </c>
      <c r="D69" s="1" t="str">
        <f t="shared" si="2"/>
        <v>#NUM!</v>
      </c>
      <c r="E69" s="1">
        <f t="shared" si="3"/>
        <v>-0.001001001001</v>
      </c>
      <c r="F69" s="1" t="str">
        <f t="shared" si="4"/>
        <v>#NUM!</v>
      </c>
      <c r="G69" s="1">
        <f t="shared" si="5"/>
        <v>0.000001002003004</v>
      </c>
      <c r="H69" s="1">
        <v>-999.0</v>
      </c>
    </row>
    <row r="70" ht="15.75" customHeight="1">
      <c r="A70" s="1">
        <v>5579.9355</v>
      </c>
      <c r="B70" s="1">
        <v>-999.0</v>
      </c>
      <c r="C70" s="1" t="str">
        <f t="shared" si="1"/>
        <v>#NUM!</v>
      </c>
      <c r="D70" s="1" t="str">
        <f t="shared" si="2"/>
        <v>#NUM!</v>
      </c>
      <c r="E70" s="1">
        <f t="shared" si="3"/>
        <v>-0.001001001001</v>
      </c>
      <c r="F70" s="1" t="str">
        <f t="shared" si="4"/>
        <v>#NUM!</v>
      </c>
      <c r="G70" s="1">
        <f t="shared" si="5"/>
        <v>0.000001002003004</v>
      </c>
      <c r="H70" s="1">
        <v>-999.0</v>
      </c>
    </row>
    <row r="71" ht="15.75" customHeight="1">
      <c r="A71" s="1">
        <v>5580.0117</v>
      </c>
      <c r="B71" s="1">
        <v>-999.0</v>
      </c>
      <c r="C71" s="1" t="str">
        <f t="shared" si="1"/>
        <v>#NUM!</v>
      </c>
      <c r="D71" s="1" t="str">
        <f t="shared" si="2"/>
        <v>#NUM!</v>
      </c>
      <c r="E71" s="1">
        <f t="shared" si="3"/>
        <v>-0.001001001001</v>
      </c>
      <c r="F71" s="1" t="str">
        <f t="shared" si="4"/>
        <v>#NUM!</v>
      </c>
      <c r="G71" s="1">
        <f t="shared" si="5"/>
        <v>0.000001002003004</v>
      </c>
      <c r="H71" s="1">
        <v>-999.0</v>
      </c>
    </row>
    <row r="72" ht="15.75" customHeight="1">
      <c r="A72" s="1">
        <v>5580.0879</v>
      </c>
      <c r="B72" s="1">
        <v>-999.0</v>
      </c>
      <c r="C72" s="1" t="str">
        <f t="shared" si="1"/>
        <v>#NUM!</v>
      </c>
      <c r="D72" s="1" t="str">
        <f t="shared" si="2"/>
        <v>#NUM!</v>
      </c>
      <c r="E72" s="1">
        <f t="shared" si="3"/>
        <v>-0.001001001001</v>
      </c>
      <c r="F72" s="1" t="str">
        <f t="shared" si="4"/>
        <v>#NUM!</v>
      </c>
      <c r="G72" s="1">
        <f t="shared" si="5"/>
        <v>0.000001002003004</v>
      </c>
      <c r="H72" s="1">
        <v>-999.0</v>
      </c>
    </row>
    <row r="73" ht="15.75" customHeight="1">
      <c r="A73" s="1">
        <v>5580.1641</v>
      </c>
      <c r="B73" s="1">
        <v>-999.0</v>
      </c>
      <c r="C73" s="1" t="str">
        <f t="shared" si="1"/>
        <v>#NUM!</v>
      </c>
      <c r="D73" s="1" t="str">
        <f t="shared" si="2"/>
        <v>#NUM!</v>
      </c>
      <c r="E73" s="1">
        <f t="shared" si="3"/>
        <v>-0.001001001001</v>
      </c>
      <c r="F73" s="1" t="str">
        <f t="shared" si="4"/>
        <v>#NUM!</v>
      </c>
      <c r="G73" s="1">
        <f t="shared" si="5"/>
        <v>0.000001002003004</v>
      </c>
      <c r="H73" s="1">
        <v>-999.0</v>
      </c>
    </row>
    <row r="74" ht="15.75" customHeight="1">
      <c r="A74" s="1">
        <v>5580.2403</v>
      </c>
      <c r="B74" s="1">
        <v>-999.0</v>
      </c>
      <c r="C74" s="1" t="str">
        <f t="shared" si="1"/>
        <v>#NUM!</v>
      </c>
      <c r="D74" s="1" t="str">
        <f t="shared" si="2"/>
        <v>#NUM!</v>
      </c>
      <c r="E74" s="1">
        <f t="shared" si="3"/>
        <v>-0.001001001001</v>
      </c>
      <c r="F74" s="1" t="str">
        <f t="shared" si="4"/>
        <v>#NUM!</v>
      </c>
      <c r="G74" s="1">
        <f t="shared" si="5"/>
        <v>0.000001002003004</v>
      </c>
      <c r="H74" s="1">
        <v>-999.0</v>
      </c>
    </row>
    <row r="75" ht="15.75" customHeight="1">
      <c r="A75" s="1">
        <v>5580.3165</v>
      </c>
      <c r="B75" s="1">
        <v>-999.0</v>
      </c>
      <c r="C75" s="1" t="str">
        <f t="shared" si="1"/>
        <v>#NUM!</v>
      </c>
      <c r="D75" s="1" t="str">
        <f t="shared" si="2"/>
        <v>#NUM!</v>
      </c>
      <c r="E75" s="1">
        <f t="shared" si="3"/>
        <v>-0.001001001001</v>
      </c>
      <c r="F75" s="1" t="str">
        <f t="shared" si="4"/>
        <v>#NUM!</v>
      </c>
      <c r="G75" s="1">
        <f t="shared" si="5"/>
        <v>0.000001002003004</v>
      </c>
      <c r="H75" s="1">
        <v>-999.0</v>
      </c>
    </row>
    <row r="76" ht="15.75" customHeight="1">
      <c r="A76" s="1">
        <v>5580.3927</v>
      </c>
      <c r="B76" s="1">
        <v>-999.0</v>
      </c>
      <c r="C76" s="1" t="str">
        <f t="shared" si="1"/>
        <v>#NUM!</v>
      </c>
      <c r="D76" s="1" t="str">
        <f t="shared" si="2"/>
        <v>#NUM!</v>
      </c>
      <c r="E76" s="1">
        <f t="shared" si="3"/>
        <v>-0.001001001001</v>
      </c>
      <c r="F76" s="1" t="str">
        <f t="shared" si="4"/>
        <v>#NUM!</v>
      </c>
      <c r="G76" s="1">
        <f t="shared" si="5"/>
        <v>0.000001002003004</v>
      </c>
      <c r="H76" s="1">
        <v>-999.0</v>
      </c>
    </row>
    <row r="77" ht="15.75" customHeight="1">
      <c r="A77" s="1">
        <v>5580.4689</v>
      </c>
      <c r="B77" s="1">
        <v>-999.0</v>
      </c>
      <c r="C77" s="1" t="str">
        <f t="shared" si="1"/>
        <v>#NUM!</v>
      </c>
      <c r="D77" s="1" t="str">
        <f t="shared" si="2"/>
        <v>#NUM!</v>
      </c>
      <c r="E77" s="1">
        <f t="shared" si="3"/>
        <v>-0.001001001001</v>
      </c>
      <c r="F77" s="1" t="str">
        <f t="shared" si="4"/>
        <v>#NUM!</v>
      </c>
      <c r="G77" s="1">
        <f t="shared" si="5"/>
        <v>0.000001002003004</v>
      </c>
      <c r="H77" s="1">
        <v>-999.0</v>
      </c>
    </row>
    <row r="78" ht="15.75" customHeight="1">
      <c r="A78" s="1">
        <v>5580.5451</v>
      </c>
      <c r="B78" s="1">
        <v>-999.0</v>
      </c>
      <c r="C78" s="1" t="str">
        <f t="shared" si="1"/>
        <v>#NUM!</v>
      </c>
      <c r="D78" s="1" t="str">
        <f t="shared" si="2"/>
        <v>#NUM!</v>
      </c>
      <c r="E78" s="1">
        <f t="shared" si="3"/>
        <v>-0.001001001001</v>
      </c>
      <c r="F78" s="1" t="str">
        <f t="shared" si="4"/>
        <v>#NUM!</v>
      </c>
      <c r="G78" s="1">
        <f t="shared" si="5"/>
        <v>0.000001002003004</v>
      </c>
      <c r="H78" s="1">
        <v>-999.0</v>
      </c>
    </row>
    <row r="79" ht="15.75" customHeight="1">
      <c r="A79" s="1">
        <v>5580.6213</v>
      </c>
      <c r="B79" s="1">
        <v>-999.0</v>
      </c>
      <c r="C79" s="1" t="str">
        <f t="shared" si="1"/>
        <v>#NUM!</v>
      </c>
      <c r="D79" s="1" t="str">
        <f t="shared" si="2"/>
        <v>#NUM!</v>
      </c>
      <c r="E79" s="1">
        <f t="shared" si="3"/>
        <v>-0.001001001001</v>
      </c>
      <c r="F79" s="1" t="str">
        <f t="shared" si="4"/>
        <v>#NUM!</v>
      </c>
      <c r="G79" s="1">
        <f t="shared" si="5"/>
        <v>0.000001002003004</v>
      </c>
      <c r="H79" s="1">
        <v>-999.0</v>
      </c>
    </row>
    <row r="80" ht="15.75" customHeight="1">
      <c r="A80" s="1">
        <v>5580.6975</v>
      </c>
      <c r="B80" s="1">
        <v>-999.0</v>
      </c>
      <c r="C80" s="1" t="str">
        <f t="shared" si="1"/>
        <v>#NUM!</v>
      </c>
      <c r="D80" s="1" t="str">
        <f t="shared" si="2"/>
        <v>#NUM!</v>
      </c>
      <c r="E80" s="1">
        <f t="shared" si="3"/>
        <v>-0.001001001001</v>
      </c>
      <c r="F80" s="1" t="str">
        <f t="shared" si="4"/>
        <v>#NUM!</v>
      </c>
      <c r="G80" s="1">
        <f t="shared" si="5"/>
        <v>0.000001002003004</v>
      </c>
      <c r="H80" s="1">
        <v>-999.0</v>
      </c>
    </row>
    <row r="81" ht="15.75" customHeight="1">
      <c r="A81" s="1">
        <v>5580.7737</v>
      </c>
      <c r="B81" s="1">
        <v>-999.0</v>
      </c>
      <c r="C81" s="1" t="str">
        <f t="shared" si="1"/>
        <v>#NUM!</v>
      </c>
      <c r="D81" s="1" t="str">
        <f t="shared" si="2"/>
        <v>#NUM!</v>
      </c>
      <c r="E81" s="1">
        <f t="shared" si="3"/>
        <v>-0.001001001001</v>
      </c>
      <c r="F81" s="1" t="str">
        <f t="shared" si="4"/>
        <v>#NUM!</v>
      </c>
      <c r="G81" s="1">
        <f t="shared" si="5"/>
        <v>0.000001002003004</v>
      </c>
      <c r="H81" s="1">
        <v>-999.0</v>
      </c>
    </row>
    <row r="82" ht="15.75" customHeight="1">
      <c r="A82" s="1">
        <v>5580.8499</v>
      </c>
      <c r="B82" s="1">
        <v>-999.0</v>
      </c>
      <c r="C82" s="1" t="str">
        <f t="shared" si="1"/>
        <v>#NUM!</v>
      </c>
      <c r="D82" s="1" t="str">
        <f t="shared" si="2"/>
        <v>#NUM!</v>
      </c>
      <c r="E82" s="1">
        <f t="shared" si="3"/>
        <v>-0.001001001001</v>
      </c>
      <c r="F82" s="1" t="str">
        <f t="shared" si="4"/>
        <v>#NUM!</v>
      </c>
      <c r="G82" s="1">
        <f t="shared" si="5"/>
        <v>0.000001002003004</v>
      </c>
      <c r="H82" s="1">
        <v>-999.0</v>
      </c>
    </row>
    <row r="83" ht="15.75" customHeight="1">
      <c r="A83" s="1">
        <v>5580.9261</v>
      </c>
      <c r="B83" s="1">
        <v>-999.0</v>
      </c>
      <c r="C83" s="1" t="str">
        <f t="shared" si="1"/>
        <v>#NUM!</v>
      </c>
      <c r="D83" s="1" t="str">
        <f t="shared" si="2"/>
        <v>#NUM!</v>
      </c>
      <c r="E83" s="1">
        <f t="shared" si="3"/>
        <v>-0.001001001001</v>
      </c>
      <c r="F83" s="1" t="str">
        <f t="shared" si="4"/>
        <v>#NUM!</v>
      </c>
      <c r="G83" s="1">
        <f t="shared" si="5"/>
        <v>0.000001002003004</v>
      </c>
      <c r="H83" s="1">
        <v>-999.0</v>
      </c>
    </row>
    <row r="84" ht="15.75" customHeight="1">
      <c r="A84" s="1">
        <v>5581.0023</v>
      </c>
      <c r="B84" s="1">
        <v>-999.0</v>
      </c>
      <c r="C84" s="1" t="str">
        <f t="shared" si="1"/>
        <v>#NUM!</v>
      </c>
      <c r="D84" s="1" t="str">
        <f t="shared" si="2"/>
        <v>#NUM!</v>
      </c>
      <c r="E84" s="1">
        <f t="shared" si="3"/>
        <v>-0.001001001001</v>
      </c>
      <c r="F84" s="1" t="str">
        <f t="shared" si="4"/>
        <v>#NUM!</v>
      </c>
      <c r="G84" s="1">
        <f t="shared" si="5"/>
        <v>0.000001002003004</v>
      </c>
      <c r="H84" s="1">
        <v>-999.0</v>
      </c>
    </row>
    <row r="85" ht="15.75" customHeight="1">
      <c r="A85" s="1">
        <v>5581.0785</v>
      </c>
      <c r="B85" s="1">
        <v>0.171</v>
      </c>
      <c r="C85" s="1">
        <f t="shared" si="1"/>
        <v>4.107741557</v>
      </c>
      <c r="D85" s="1">
        <f t="shared" si="2"/>
        <v>2.418254167</v>
      </c>
      <c r="E85" s="1">
        <f t="shared" si="3"/>
        <v>5.847953216</v>
      </c>
      <c r="F85" s="1">
        <f t="shared" si="4"/>
        <v>14.14183723</v>
      </c>
      <c r="G85" s="1">
        <f t="shared" si="5"/>
        <v>34.19855682</v>
      </c>
      <c r="H85" s="1">
        <v>84.5</v>
      </c>
    </row>
    <row r="86" ht="15.75" customHeight="1">
      <c r="A86" s="1">
        <v>5581.1547</v>
      </c>
      <c r="B86" s="1">
        <v>0.171</v>
      </c>
      <c r="C86" s="1">
        <f t="shared" si="1"/>
        <v>4.107741557</v>
      </c>
      <c r="D86" s="1">
        <f t="shared" si="2"/>
        <v>2.418254167</v>
      </c>
      <c r="E86" s="1">
        <f t="shared" si="3"/>
        <v>5.847953216</v>
      </c>
      <c r="F86" s="1">
        <f t="shared" si="4"/>
        <v>14.14183723</v>
      </c>
      <c r="G86" s="1">
        <f t="shared" si="5"/>
        <v>34.19855682</v>
      </c>
      <c r="H86" s="1">
        <v>84.5</v>
      </c>
    </row>
    <row r="87" ht="15.75" customHeight="1">
      <c r="A87" s="1">
        <v>5581.2309</v>
      </c>
      <c r="B87" s="1">
        <v>-999.0</v>
      </c>
      <c r="C87" s="1" t="str">
        <f t="shared" si="1"/>
        <v>#NUM!</v>
      </c>
      <c r="D87" s="1" t="str">
        <f t="shared" si="2"/>
        <v>#NUM!</v>
      </c>
      <c r="E87" s="1">
        <f t="shared" si="3"/>
        <v>-0.001001001001</v>
      </c>
      <c r="F87" s="1" t="str">
        <f t="shared" si="4"/>
        <v>#NUM!</v>
      </c>
      <c r="G87" s="1">
        <f t="shared" si="5"/>
        <v>0.000001002003004</v>
      </c>
      <c r="H87" s="1">
        <v>-999.0</v>
      </c>
    </row>
    <row r="88" ht="15.75" customHeight="1">
      <c r="A88" s="1">
        <v>5581.3071</v>
      </c>
      <c r="B88" s="1">
        <v>-999.0</v>
      </c>
      <c r="C88" s="1" t="str">
        <f t="shared" si="1"/>
        <v>#NUM!</v>
      </c>
      <c r="D88" s="1" t="str">
        <f t="shared" si="2"/>
        <v>#NUM!</v>
      </c>
      <c r="E88" s="1">
        <f t="shared" si="3"/>
        <v>-0.001001001001</v>
      </c>
      <c r="F88" s="1" t="str">
        <f t="shared" si="4"/>
        <v>#NUM!</v>
      </c>
      <c r="G88" s="1">
        <f t="shared" si="5"/>
        <v>0.000001002003004</v>
      </c>
      <c r="H88" s="1">
        <v>-999.0</v>
      </c>
    </row>
    <row r="89" ht="15.75" customHeight="1">
      <c r="A89" s="1">
        <v>5581.3833</v>
      </c>
      <c r="B89" s="1">
        <v>0.176</v>
      </c>
      <c r="C89" s="1">
        <f t="shared" si="1"/>
        <v>4.014115512</v>
      </c>
      <c r="D89" s="1">
        <f t="shared" si="2"/>
        <v>2.383656473</v>
      </c>
      <c r="E89" s="1">
        <f t="shared" si="3"/>
        <v>5.681818182</v>
      </c>
      <c r="F89" s="1">
        <f t="shared" si="4"/>
        <v>13.54350269</v>
      </c>
      <c r="G89" s="1">
        <f t="shared" si="5"/>
        <v>32.28305785</v>
      </c>
      <c r="H89" s="1">
        <v>5.62</v>
      </c>
    </row>
    <row r="90" ht="15.75" customHeight="1">
      <c r="A90" s="1">
        <v>5581.4595</v>
      </c>
      <c r="B90" s="1">
        <v>0.176</v>
      </c>
      <c r="C90" s="1">
        <f t="shared" si="1"/>
        <v>4.014115512</v>
      </c>
      <c r="D90" s="1">
        <f t="shared" si="2"/>
        <v>2.383656473</v>
      </c>
      <c r="E90" s="1">
        <f t="shared" si="3"/>
        <v>5.681818182</v>
      </c>
      <c r="F90" s="1">
        <f t="shared" si="4"/>
        <v>13.54350269</v>
      </c>
      <c r="G90" s="1">
        <f t="shared" si="5"/>
        <v>32.28305785</v>
      </c>
      <c r="H90" s="1">
        <v>5.62</v>
      </c>
    </row>
    <row r="91" ht="15.75" customHeight="1">
      <c r="A91" s="1">
        <v>5581.5357</v>
      </c>
      <c r="B91" s="1">
        <v>-999.0</v>
      </c>
      <c r="C91" s="1" t="str">
        <f t="shared" si="1"/>
        <v>#NUM!</v>
      </c>
      <c r="D91" s="1" t="str">
        <f t="shared" si="2"/>
        <v>#NUM!</v>
      </c>
      <c r="E91" s="1">
        <f t="shared" si="3"/>
        <v>-0.001001001001</v>
      </c>
      <c r="F91" s="1" t="str">
        <f t="shared" si="4"/>
        <v>#NUM!</v>
      </c>
      <c r="G91" s="1">
        <f t="shared" si="5"/>
        <v>0.000001002003004</v>
      </c>
      <c r="H91" s="1">
        <v>-999.0</v>
      </c>
    </row>
    <row r="92" ht="15.75" customHeight="1">
      <c r="A92" s="1">
        <v>5581.6119</v>
      </c>
      <c r="B92" s="1">
        <v>-999.0</v>
      </c>
      <c r="C92" s="1" t="str">
        <f t="shared" si="1"/>
        <v>#NUM!</v>
      </c>
      <c r="D92" s="1" t="str">
        <f t="shared" si="2"/>
        <v>#NUM!</v>
      </c>
      <c r="E92" s="1">
        <f t="shared" si="3"/>
        <v>-0.001001001001</v>
      </c>
      <c r="F92" s="1" t="str">
        <f t="shared" si="4"/>
        <v>#NUM!</v>
      </c>
      <c r="G92" s="1">
        <f t="shared" si="5"/>
        <v>0.000001002003004</v>
      </c>
      <c r="H92" s="1">
        <v>-999.0</v>
      </c>
    </row>
    <row r="93" ht="15.75" customHeight="1">
      <c r="A93" s="1">
        <v>5581.6881</v>
      </c>
      <c r="B93" s="1">
        <v>0.161</v>
      </c>
      <c r="C93" s="1">
        <f t="shared" si="1"/>
        <v>4.310615629</v>
      </c>
      <c r="D93" s="1">
        <f t="shared" si="2"/>
        <v>2.492223931</v>
      </c>
      <c r="E93" s="1">
        <f t="shared" si="3"/>
        <v>6.211180124</v>
      </c>
      <c r="F93" s="1">
        <f t="shared" si="4"/>
        <v>15.47965175</v>
      </c>
      <c r="G93" s="1">
        <f t="shared" si="5"/>
        <v>38.57875854</v>
      </c>
      <c r="H93" s="1">
        <v>38.2</v>
      </c>
    </row>
    <row r="94" ht="15.75" customHeight="1">
      <c r="A94" s="1">
        <v>5581.7643</v>
      </c>
      <c r="B94" s="1">
        <v>0.161</v>
      </c>
      <c r="C94" s="1">
        <f t="shared" si="1"/>
        <v>4.310615629</v>
      </c>
      <c r="D94" s="1">
        <f t="shared" si="2"/>
        <v>2.492223931</v>
      </c>
      <c r="E94" s="1">
        <f t="shared" si="3"/>
        <v>6.211180124</v>
      </c>
      <c r="F94" s="1">
        <f t="shared" si="4"/>
        <v>15.47965175</v>
      </c>
      <c r="G94" s="1">
        <f t="shared" si="5"/>
        <v>38.57875854</v>
      </c>
      <c r="H94" s="1">
        <v>38.2</v>
      </c>
    </row>
    <row r="95" ht="15.75" customHeight="1">
      <c r="A95" s="1">
        <v>5581.8405</v>
      </c>
      <c r="B95" s="1">
        <v>-999.0</v>
      </c>
      <c r="C95" s="1" t="str">
        <f t="shared" si="1"/>
        <v>#NUM!</v>
      </c>
      <c r="D95" s="1" t="str">
        <f t="shared" si="2"/>
        <v>#NUM!</v>
      </c>
      <c r="E95" s="1">
        <f t="shared" si="3"/>
        <v>-0.001001001001</v>
      </c>
      <c r="F95" s="1" t="str">
        <f t="shared" si="4"/>
        <v>#NUM!</v>
      </c>
      <c r="G95" s="1">
        <f t="shared" si="5"/>
        <v>0.000001002003004</v>
      </c>
      <c r="H95" s="1">
        <v>-999.0</v>
      </c>
    </row>
    <row r="96" ht="15.75" customHeight="1">
      <c r="A96" s="1">
        <v>5581.9167</v>
      </c>
      <c r="B96" s="1">
        <v>-999.0</v>
      </c>
      <c r="C96" s="1" t="str">
        <f t="shared" si="1"/>
        <v>#NUM!</v>
      </c>
      <c r="D96" s="1" t="str">
        <f t="shared" si="2"/>
        <v>#NUM!</v>
      </c>
      <c r="E96" s="1">
        <f t="shared" si="3"/>
        <v>-0.001001001001</v>
      </c>
      <c r="F96" s="1" t="str">
        <f t="shared" si="4"/>
        <v>#NUM!</v>
      </c>
      <c r="G96" s="1">
        <f t="shared" si="5"/>
        <v>0.000001002003004</v>
      </c>
      <c r="H96" s="1">
        <v>-999.0</v>
      </c>
    </row>
    <row r="97" ht="15.75" customHeight="1">
      <c r="A97" s="1">
        <v>5581.9929</v>
      </c>
      <c r="B97" s="1">
        <v>0.162</v>
      </c>
      <c r="C97" s="1">
        <f t="shared" si="1"/>
        <v>4.289315465</v>
      </c>
      <c r="D97" s="1">
        <f t="shared" si="2"/>
        <v>2.484519975</v>
      </c>
      <c r="E97" s="1">
        <f t="shared" si="3"/>
        <v>6.172839506</v>
      </c>
      <c r="F97" s="1">
        <f t="shared" si="4"/>
        <v>15.33654306</v>
      </c>
      <c r="G97" s="1">
        <f t="shared" si="5"/>
        <v>38.10394757</v>
      </c>
      <c r="H97" s="1">
        <v>995.0</v>
      </c>
    </row>
    <row r="98" ht="15.75" customHeight="1">
      <c r="A98" s="1">
        <v>5582.0691</v>
      </c>
      <c r="B98" s="1">
        <v>0.162</v>
      </c>
      <c r="C98" s="1">
        <f t="shared" si="1"/>
        <v>4.289315465</v>
      </c>
      <c r="D98" s="1">
        <f t="shared" si="2"/>
        <v>2.484519975</v>
      </c>
      <c r="E98" s="1">
        <f t="shared" si="3"/>
        <v>6.172839506</v>
      </c>
      <c r="F98" s="1">
        <f t="shared" si="4"/>
        <v>15.33654306</v>
      </c>
      <c r="G98" s="1">
        <f t="shared" si="5"/>
        <v>38.10394757</v>
      </c>
      <c r="H98" s="1">
        <v>995.0</v>
      </c>
    </row>
    <row r="99" ht="15.75" customHeight="1">
      <c r="A99" s="1">
        <v>5582.1453</v>
      </c>
      <c r="B99" s="1">
        <v>-999.0</v>
      </c>
      <c r="C99" s="1" t="str">
        <f t="shared" si="1"/>
        <v>#NUM!</v>
      </c>
      <c r="D99" s="1" t="str">
        <f t="shared" si="2"/>
        <v>#NUM!</v>
      </c>
      <c r="E99" s="1">
        <f t="shared" si="3"/>
        <v>-0.001001001001</v>
      </c>
      <c r="F99" s="1" t="str">
        <f t="shared" si="4"/>
        <v>#NUM!</v>
      </c>
      <c r="G99" s="1">
        <f t="shared" si="5"/>
        <v>0.000001002003004</v>
      </c>
      <c r="H99" s="1">
        <v>-999.0</v>
      </c>
    </row>
    <row r="100" ht="15.75" customHeight="1">
      <c r="A100" s="1">
        <v>5582.2215</v>
      </c>
      <c r="B100" s="1">
        <v>-999.0</v>
      </c>
      <c r="C100" s="1" t="str">
        <f t="shared" si="1"/>
        <v>#NUM!</v>
      </c>
      <c r="D100" s="1" t="str">
        <f t="shared" si="2"/>
        <v>#NUM!</v>
      </c>
      <c r="E100" s="1">
        <f t="shared" si="3"/>
        <v>-0.001001001001</v>
      </c>
      <c r="F100" s="1" t="str">
        <f t="shared" si="4"/>
        <v>#NUM!</v>
      </c>
      <c r="G100" s="1">
        <f t="shared" si="5"/>
        <v>0.000001002003004</v>
      </c>
      <c r="H100" s="1">
        <v>-999.0</v>
      </c>
    </row>
    <row r="101" ht="15.75" customHeight="1">
      <c r="A101" s="1">
        <v>5582.2977</v>
      </c>
      <c r="B101" s="1">
        <v>0.168</v>
      </c>
      <c r="C101" s="1">
        <f t="shared" si="1"/>
        <v>4.166319531</v>
      </c>
      <c r="D101" s="1">
        <f t="shared" si="2"/>
        <v>2.439750182</v>
      </c>
      <c r="E101" s="1">
        <f t="shared" si="3"/>
        <v>5.952380952</v>
      </c>
      <c r="F101" s="1">
        <f t="shared" si="4"/>
        <v>14.52232251</v>
      </c>
      <c r="G101" s="1">
        <f t="shared" si="5"/>
        <v>35.430839</v>
      </c>
      <c r="H101" s="1">
        <v>354.0</v>
      </c>
    </row>
    <row r="102" ht="15.75" customHeight="1">
      <c r="A102" s="1">
        <v>5582.3739</v>
      </c>
      <c r="B102" s="1">
        <v>0.168</v>
      </c>
      <c r="C102" s="1">
        <f t="shared" si="1"/>
        <v>4.166319531</v>
      </c>
      <c r="D102" s="1">
        <f t="shared" si="2"/>
        <v>2.439750182</v>
      </c>
      <c r="E102" s="1">
        <f t="shared" si="3"/>
        <v>5.952380952</v>
      </c>
      <c r="F102" s="1">
        <f t="shared" si="4"/>
        <v>14.52232251</v>
      </c>
      <c r="G102" s="1">
        <f t="shared" si="5"/>
        <v>35.430839</v>
      </c>
      <c r="H102" s="1">
        <v>354.0</v>
      </c>
    </row>
    <row r="103" ht="15.75" customHeight="1">
      <c r="A103" s="1">
        <v>5582.4501</v>
      </c>
      <c r="B103" s="1">
        <v>-999.0</v>
      </c>
      <c r="C103" s="1" t="str">
        <f t="shared" si="1"/>
        <v>#NUM!</v>
      </c>
      <c r="D103" s="1" t="str">
        <f t="shared" si="2"/>
        <v>#NUM!</v>
      </c>
      <c r="E103" s="1">
        <f t="shared" si="3"/>
        <v>-0.001001001001</v>
      </c>
      <c r="F103" s="1" t="str">
        <f t="shared" si="4"/>
        <v>#NUM!</v>
      </c>
      <c r="G103" s="1">
        <f t="shared" si="5"/>
        <v>0.000001002003004</v>
      </c>
      <c r="H103" s="1">
        <v>-999.0</v>
      </c>
    </row>
    <row r="104" ht="15.75" customHeight="1">
      <c r="A104" s="1">
        <v>5582.5263</v>
      </c>
      <c r="B104" s="1">
        <v>-999.0</v>
      </c>
      <c r="C104" s="1" t="str">
        <f t="shared" si="1"/>
        <v>#NUM!</v>
      </c>
      <c r="D104" s="1" t="str">
        <f t="shared" si="2"/>
        <v>#NUM!</v>
      </c>
      <c r="E104" s="1">
        <f t="shared" si="3"/>
        <v>-0.001001001001</v>
      </c>
      <c r="F104" s="1" t="str">
        <f t="shared" si="4"/>
        <v>#NUM!</v>
      </c>
      <c r="G104" s="1">
        <f t="shared" si="5"/>
        <v>0.000001002003004</v>
      </c>
      <c r="H104" s="1">
        <v>-999.0</v>
      </c>
    </row>
    <row r="105" ht="15.75" customHeight="1">
      <c r="A105" s="1">
        <v>5582.6025</v>
      </c>
      <c r="B105" s="1">
        <v>-999.0</v>
      </c>
      <c r="C105" s="1" t="str">
        <f t="shared" si="1"/>
        <v>#NUM!</v>
      </c>
      <c r="D105" s="1" t="str">
        <f t="shared" si="2"/>
        <v>#NUM!</v>
      </c>
      <c r="E105" s="1">
        <f t="shared" si="3"/>
        <v>-0.001001001001</v>
      </c>
      <c r="F105" s="1" t="str">
        <f t="shared" si="4"/>
        <v>#NUM!</v>
      </c>
      <c r="G105" s="1">
        <f t="shared" si="5"/>
        <v>0.000001002003004</v>
      </c>
      <c r="H105" s="1">
        <v>-999.0</v>
      </c>
    </row>
    <row r="106" ht="15.75" customHeight="1">
      <c r="A106" s="1">
        <v>5582.6787</v>
      </c>
      <c r="B106" s="1">
        <v>-999.0</v>
      </c>
      <c r="C106" s="1" t="str">
        <f t="shared" si="1"/>
        <v>#NUM!</v>
      </c>
      <c r="D106" s="1" t="str">
        <f t="shared" si="2"/>
        <v>#NUM!</v>
      </c>
      <c r="E106" s="1">
        <f t="shared" si="3"/>
        <v>-0.001001001001</v>
      </c>
      <c r="F106" s="1" t="str">
        <f t="shared" si="4"/>
        <v>#NUM!</v>
      </c>
      <c r="G106" s="1">
        <f t="shared" si="5"/>
        <v>0.000001002003004</v>
      </c>
      <c r="H106" s="1">
        <v>-999.0</v>
      </c>
    </row>
    <row r="107" ht="15.75" customHeight="1">
      <c r="A107" s="1">
        <v>5582.7549</v>
      </c>
      <c r="B107" s="1">
        <v>-999.0</v>
      </c>
      <c r="C107" s="1" t="str">
        <f t="shared" si="1"/>
        <v>#NUM!</v>
      </c>
      <c r="D107" s="1" t="str">
        <f t="shared" si="2"/>
        <v>#NUM!</v>
      </c>
      <c r="E107" s="1">
        <f t="shared" si="3"/>
        <v>-0.001001001001</v>
      </c>
      <c r="F107" s="1" t="str">
        <f t="shared" si="4"/>
        <v>#NUM!</v>
      </c>
      <c r="G107" s="1">
        <f t="shared" si="5"/>
        <v>0.000001002003004</v>
      </c>
      <c r="H107" s="1">
        <v>-999.0</v>
      </c>
    </row>
    <row r="108" ht="15.75" customHeight="1">
      <c r="A108" s="1">
        <v>5582.8311</v>
      </c>
      <c r="B108" s="1">
        <v>-999.0</v>
      </c>
      <c r="C108" s="1" t="str">
        <f t="shared" si="1"/>
        <v>#NUM!</v>
      </c>
      <c r="D108" s="1" t="str">
        <f t="shared" si="2"/>
        <v>#NUM!</v>
      </c>
      <c r="E108" s="1">
        <f t="shared" si="3"/>
        <v>-0.001001001001</v>
      </c>
      <c r="F108" s="1" t="str">
        <f t="shared" si="4"/>
        <v>#NUM!</v>
      </c>
      <c r="G108" s="1">
        <f t="shared" si="5"/>
        <v>0.000001002003004</v>
      </c>
      <c r="H108" s="1">
        <v>-999.0</v>
      </c>
    </row>
    <row r="109" ht="15.75" customHeight="1">
      <c r="A109" s="1">
        <v>5582.9073</v>
      </c>
      <c r="B109" s="1">
        <v>0.159</v>
      </c>
      <c r="C109" s="1">
        <f t="shared" si="1"/>
        <v>4.353938603</v>
      </c>
      <c r="D109" s="1">
        <f t="shared" si="2"/>
        <v>2.507849313</v>
      </c>
      <c r="E109" s="1">
        <f t="shared" si="3"/>
        <v>6.289308176</v>
      </c>
      <c r="F109" s="1">
        <f t="shared" si="4"/>
        <v>15.77263719</v>
      </c>
      <c r="G109" s="1">
        <f t="shared" si="5"/>
        <v>39.55539733</v>
      </c>
      <c r="H109" s="1">
        <v>342.0</v>
      </c>
    </row>
    <row r="110" ht="15.75" customHeight="1">
      <c r="A110" s="1">
        <v>5582.9835</v>
      </c>
      <c r="B110" s="1">
        <v>0.159</v>
      </c>
      <c r="C110" s="1">
        <f t="shared" si="1"/>
        <v>4.353938603</v>
      </c>
      <c r="D110" s="1">
        <f t="shared" si="2"/>
        <v>2.507849313</v>
      </c>
      <c r="E110" s="1">
        <f t="shared" si="3"/>
        <v>6.289308176</v>
      </c>
      <c r="F110" s="1">
        <f t="shared" si="4"/>
        <v>15.77263719</v>
      </c>
      <c r="G110" s="1">
        <f t="shared" si="5"/>
        <v>39.55539733</v>
      </c>
      <c r="H110" s="1">
        <v>342.0</v>
      </c>
    </row>
    <row r="111" ht="15.75" customHeight="1">
      <c r="A111" s="1">
        <v>5583.0597</v>
      </c>
      <c r="B111" s="1">
        <v>-999.0</v>
      </c>
      <c r="C111" s="1" t="str">
        <f t="shared" si="1"/>
        <v>#NUM!</v>
      </c>
      <c r="D111" s="1" t="str">
        <f t="shared" si="2"/>
        <v>#NUM!</v>
      </c>
      <c r="E111" s="1">
        <f t="shared" si="3"/>
        <v>-0.001001001001</v>
      </c>
      <c r="F111" s="1" t="str">
        <f t="shared" si="4"/>
        <v>#NUM!</v>
      </c>
      <c r="G111" s="1">
        <f t="shared" si="5"/>
        <v>0.000001002003004</v>
      </c>
      <c r="H111" s="1">
        <v>-999.0</v>
      </c>
    </row>
    <row r="112" ht="15.75" customHeight="1">
      <c r="A112" s="1">
        <v>5583.1359</v>
      </c>
      <c r="B112" s="1">
        <v>-999.0</v>
      </c>
      <c r="C112" s="1" t="str">
        <f t="shared" si="1"/>
        <v>#NUM!</v>
      </c>
      <c r="D112" s="1" t="str">
        <f t="shared" si="2"/>
        <v>#NUM!</v>
      </c>
      <c r="E112" s="1">
        <f t="shared" si="3"/>
        <v>-0.001001001001</v>
      </c>
      <c r="F112" s="1" t="str">
        <f t="shared" si="4"/>
        <v>#NUM!</v>
      </c>
      <c r="G112" s="1">
        <f t="shared" si="5"/>
        <v>0.000001002003004</v>
      </c>
      <c r="H112" s="1">
        <v>-999.0</v>
      </c>
    </row>
    <row r="113" ht="15.75" customHeight="1">
      <c r="A113" s="1">
        <v>5583.2121</v>
      </c>
      <c r="B113" s="1">
        <v>0.138</v>
      </c>
      <c r="C113" s="1">
        <f t="shared" si="1"/>
        <v>4.876370899</v>
      </c>
      <c r="D113" s="1">
        <f t="shared" si="2"/>
        <v>2.69190951</v>
      </c>
      <c r="E113" s="1">
        <f t="shared" si="3"/>
        <v>7.246376812</v>
      </c>
      <c r="F113" s="1">
        <f t="shared" si="4"/>
        <v>19.50659065</v>
      </c>
      <c r="G113" s="1">
        <f t="shared" si="5"/>
        <v>52.5099769</v>
      </c>
      <c r="H113" s="1">
        <v>9.14</v>
      </c>
    </row>
    <row r="114" ht="15.75" customHeight="1">
      <c r="A114" s="1">
        <v>5583.2883</v>
      </c>
      <c r="B114" s="1">
        <v>0.138</v>
      </c>
      <c r="C114" s="1">
        <f t="shared" si="1"/>
        <v>4.876370899</v>
      </c>
      <c r="D114" s="1">
        <f t="shared" si="2"/>
        <v>2.69190951</v>
      </c>
      <c r="E114" s="1">
        <f t="shared" si="3"/>
        <v>7.246376812</v>
      </c>
      <c r="F114" s="1">
        <f t="shared" si="4"/>
        <v>19.50659065</v>
      </c>
      <c r="G114" s="1">
        <f t="shared" si="5"/>
        <v>52.5099769</v>
      </c>
      <c r="H114" s="1">
        <v>9.14</v>
      </c>
    </row>
    <row r="115" ht="15.75" customHeight="1">
      <c r="A115" s="1">
        <v>5583.3645</v>
      </c>
      <c r="B115" s="1">
        <v>-999.0</v>
      </c>
      <c r="C115" s="1" t="str">
        <f t="shared" si="1"/>
        <v>#NUM!</v>
      </c>
      <c r="D115" s="1" t="str">
        <f t="shared" si="2"/>
        <v>#NUM!</v>
      </c>
      <c r="E115" s="1">
        <f t="shared" si="3"/>
        <v>-0.001001001001</v>
      </c>
      <c r="F115" s="1" t="str">
        <f t="shared" si="4"/>
        <v>#NUM!</v>
      </c>
      <c r="G115" s="1">
        <f t="shared" si="5"/>
        <v>0.000001002003004</v>
      </c>
      <c r="H115" s="1">
        <v>-999.0</v>
      </c>
    </row>
    <row r="116" ht="15.75" customHeight="1">
      <c r="A116" s="1">
        <v>5583.4407</v>
      </c>
      <c r="B116" s="1">
        <v>-999.0</v>
      </c>
      <c r="C116" s="1" t="str">
        <f t="shared" si="1"/>
        <v>#NUM!</v>
      </c>
      <c r="D116" s="1" t="str">
        <f t="shared" si="2"/>
        <v>#NUM!</v>
      </c>
      <c r="E116" s="1">
        <f t="shared" si="3"/>
        <v>-0.001001001001</v>
      </c>
      <c r="F116" s="1" t="str">
        <f t="shared" si="4"/>
        <v>#NUM!</v>
      </c>
      <c r="G116" s="1">
        <f t="shared" si="5"/>
        <v>0.000001002003004</v>
      </c>
      <c r="H116" s="1">
        <v>-999.0</v>
      </c>
    </row>
    <row r="117" ht="15.75" customHeight="1">
      <c r="A117" s="1">
        <v>5583.5169</v>
      </c>
      <c r="B117" s="1">
        <v>0.141</v>
      </c>
      <c r="C117" s="1">
        <f t="shared" si="1"/>
        <v>4.793190721</v>
      </c>
      <c r="D117" s="1">
        <f t="shared" si="2"/>
        <v>2.663118206</v>
      </c>
      <c r="E117" s="1">
        <f t="shared" si="3"/>
        <v>7.092198582</v>
      </c>
      <c r="F117" s="1">
        <f t="shared" si="4"/>
        <v>18.88736317</v>
      </c>
      <c r="G117" s="1">
        <f t="shared" si="5"/>
        <v>50.29928072</v>
      </c>
      <c r="H117" s="1">
        <v>18.9</v>
      </c>
    </row>
    <row r="118" ht="15.75" customHeight="1">
      <c r="A118" s="1">
        <v>5583.5931</v>
      </c>
      <c r="B118" s="1">
        <v>0.141</v>
      </c>
      <c r="C118" s="1">
        <f t="shared" si="1"/>
        <v>4.793190721</v>
      </c>
      <c r="D118" s="1">
        <f t="shared" si="2"/>
        <v>2.663118206</v>
      </c>
      <c r="E118" s="1">
        <f t="shared" si="3"/>
        <v>7.092198582</v>
      </c>
      <c r="F118" s="1">
        <f t="shared" si="4"/>
        <v>18.88736317</v>
      </c>
      <c r="G118" s="1">
        <f t="shared" si="5"/>
        <v>50.29928072</v>
      </c>
      <c r="H118" s="1">
        <v>18.9</v>
      </c>
    </row>
    <row r="119" ht="15.75" customHeight="1">
      <c r="A119" s="1">
        <v>5583.6693</v>
      </c>
      <c r="B119" s="1">
        <v>-999.0</v>
      </c>
      <c r="C119" s="1" t="str">
        <f t="shared" si="1"/>
        <v>#NUM!</v>
      </c>
      <c r="D119" s="1" t="str">
        <f t="shared" si="2"/>
        <v>#NUM!</v>
      </c>
      <c r="E119" s="1">
        <f t="shared" si="3"/>
        <v>-0.001001001001</v>
      </c>
      <c r="F119" s="1" t="str">
        <f t="shared" si="4"/>
        <v>#NUM!</v>
      </c>
      <c r="G119" s="1">
        <f t="shared" si="5"/>
        <v>0.000001002003004</v>
      </c>
      <c r="H119" s="1">
        <v>-999.0</v>
      </c>
    </row>
    <row r="120" ht="15.75" customHeight="1">
      <c r="A120" s="1">
        <v>5583.7455</v>
      </c>
      <c r="B120" s="1">
        <v>-999.0</v>
      </c>
      <c r="C120" s="1" t="str">
        <f t="shared" si="1"/>
        <v>#NUM!</v>
      </c>
      <c r="D120" s="1" t="str">
        <f t="shared" si="2"/>
        <v>#NUM!</v>
      </c>
      <c r="E120" s="1">
        <f t="shared" si="3"/>
        <v>-0.001001001001</v>
      </c>
      <c r="F120" s="1" t="str">
        <f t="shared" si="4"/>
        <v>#NUM!</v>
      </c>
      <c r="G120" s="1">
        <f t="shared" si="5"/>
        <v>0.000001002003004</v>
      </c>
      <c r="H120" s="1">
        <v>-999.0</v>
      </c>
    </row>
    <row r="121" ht="15.75" customHeight="1">
      <c r="A121" s="1">
        <v>5583.8217</v>
      </c>
      <c r="B121" s="1">
        <v>0.069</v>
      </c>
      <c r="C121" s="1">
        <f t="shared" si="1"/>
        <v>8.490254867</v>
      </c>
      <c r="D121" s="1">
        <f t="shared" si="2"/>
        <v>3.806934938</v>
      </c>
      <c r="E121" s="1">
        <f t="shared" si="3"/>
        <v>14.49275362</v>
      </c>
      <c r="F121" s="1">
        <f t="shared" si="4"/>
        <v>55.17297012</v>
      </c>
      <c r="G121" s="1">
        <f t="shared" si="5"/>
        <v>210.0399076</v>
      </c>
      <c r="H121" s="1">
        <v>0.94</v>
      </c>
    </row>
    <row r="122" ht="15.75" customHeight="1">
      <c r="A122" s="1">
        <v>5583.8979</v>
      </c>
      <c r="B122" s="1">
        <v>0.069</v>
      </c>
      <c r="C122" s="1">
        <f t="shared" si="1"/>
        <v>8.490254867</v>
      </c>
      <c r="D122" s="1">
        <f t="shared" si="2"/>
        <v>3.806934938</v>
      </c>
      <c r="E122" s="1">
        <f t="shared" si="3"/>
        <v>14.49275362</v>
      </c>
      <c r="F122" s="1">
        <f t="shared" si="4"/>
        <v>55.17297012</v>
      </c>
      <c r="G122" s="1">
        <f t="shared" si="5"/>
        <v>210.0399076</v>
      </c>
      <c r="H122" s="1">
        <v>0.94</v>
      </c>
    </row>
    <row r="123" ht="15.75" customHeight="1">
      <c r="A123" s="1">
        <v>5583.9741</v>
      </c>
      <c r="B123" s="1">
        <v>-999.0</v>
      </c>
      <c r="C123" s="1" t="str">
        <f t="shared" si="1"/>
        <v>#NUM!</v>
      </c>
      <c r="D123" s="1" t="str">
        <f t="shared" si="2"/>
        <v>#NUM!</v>
      </c>
      <c r="E123" s="1">
        <f t="shared" si="3"/>
        <v>-0.001001001001</v>
      </c>
      <c r="F123" s="1" t="str">
        <f t="shared" si="4"/>
        <v>#NUM!</v>
      </c>
      <c r="G123" s="1">
        <f t="shared" si="5"/>
        <v>0.000001002003004</v>
      </c>
      <c r="H123" s="1">
        <v>-999.0</v>
      </c>
    </row>
    <row r="124" ht="15.75" customHeight="1">
      <c r="A124" s="1">
        <v>5584.0503</v>
      </c>
      <c r="B124" s="1">
        <v>-999.0</v>
      </c>
      <c r="C124" s="1" t="str">
        <f t="shared" si="1"/>
        <v>#NUM!</v>
      </c>
      <c r="D124" s="1" t="str">
        <f t="shared" si="2"/>
        <v>#NUM!</v>
      </c>
      <c r="E124" s="1">
        <f t="shared" si="3"/>
        <v>-0.001001001001</v>
      </c>
      <c r="F124" s="1" t="str">
        <f t="shared" si="4"/>
        <v>#NUM!</v>
      </c>
      <c r="G124" s="1">
        <f t="shared" si="5"/>
        <v>0.000001002003004</v>
      </c>
      <c r="H124" s="1">
        <v>-999.0</v>
      </c>
    </row>
    <row r="125" ht="15.75" customHeight="1">
      <c r="A125" s="1">
        <v>5584.1265</v>
      </c>
      <c r="B125" s="1">
        <v>0.054</v>
      </c>
      <c r="C125" s="1">
        <f t="shared" si="1"/>
        <v>10.32963539</v>
      </c>
      <c r="D125" s="1">
        <f t="shared" si="2"/>
        <v>4.303314829</v>
      </c>
      <c r="E125" s="1">
        <f t="shared" si="3"/>
        <v>18.51851852</v>
      </c>
      <c r="F125" s="1">
        <f t="shared" si="4"/>
        <v>79.69101535</v>
      </c>
      <c r="G125" s="1">
        <f t="shared" si="5"/>
        <v>342.9355281</v>
      </c>
      <c r="H125" s="1">
        <v>0.57</v>
      </c>
    </row>
    <row r="126" ht="15.75" customHeight="1">
      <c r="A126" s="1">
        <v>5584.2027</v>
      </c>
      <c r="B126" s="1">
        <v>0.054</v>
      </c>
      <c r="C126" s="1">
        <f t="shared" si="1"/>
        <v>10.32963539</v>
      </c>
      <c r="D126" s="1">
        <f t="shared" si="2"/>
        <v>4.303314829</v>
      </c>
      <c r="E126" s="1">
        <f t="shared" si="3"/>
        <v>18.51851852</v>
      </c>
      <c r="F126" s="1">
        <f t="shared" si="4"/>
        <v>79.69101535</v>
      </c>
      <c r="G126" s="1">
        <f t="shared" si="5"/>
        <v>342.9355281</v>
      </c>
      <c r="H126" s="1">
        <v>0.57</v>
      </c>
    </row>
    <row r="127" ht="15.75" customHeight="1">
      <c r="A127" s="1">
        <v>5584.2789</v>
      </c>
      <c r="B127" s="1">
        <v>-999.0</v>
      </c>
      <c r="C127" s="1" t="str">
        <f t="shared" si="1"/>
        <v>#NUM!</v>
      </c>
      <c r="D127" s="1" t="str">
        <f t="shared" si="2"/>
        <v>#NUM!</v>
      </c>
      <c r="E127" s="1">
        <f t="shared" si="3"/>
        <v>-0.001001001001</v>
      </c>
      <c r="F127" s="1" t="str">
        <f t="shared" si="4"/>
        <v>#NUM!</v>
      </c>
      <c r="G127" s="1">
        <f t="shared" si="5"/>
        <v>0.000001002003004</v>
      </c>
      <c r="H127" s="1">
        <v>-999.0</v>
      </c>
    </row>
    <row r="128" ht="15.75" customHeight="1">
      <c r="A128" s="1">
        <v>5584.3551</v>
      </c>
      <c r="B128" s="1">
        <v>-999.0</v>
      </c>
      <c r="C128" s="1" t="str">
        <f t="shared" si="1"/>
        <v>#NUM!</v>
      </c>
      <c r="D128" s="1" t="str">
        <f t="shared" si="2"/>
        <v>#NUM!</v>
      </c>
      <c r="E128" s="1">
        <f t="shared" si="3"/>
        <v>-0.001001001001</v>
      </c>
      <c r="F128" s="1" t="str">
        <f t="shared" si="4"/>
        <v>#NUM!</v>
      </c>
      <c r="G128" s="1">
        <f t="shared" si="5"/>
        <v>0.000001002003004</v>
      </c>
      <c r="H128" s="1">
        <v>-999.0</v>
      </c>
    </row>
    <row r="129" ht="15.75" customHeight="1">
      <c r="A129" s="1">
        <v>5584.4313</v>
      </c>
      <c r="B129" s="1">
        <v>-999.0</v>
      </c>
      <c r="C129" s="1" t="str">
        <f t="shared" si="1"/>
        <v>#NUM!</v>
      </c>
      <c r="D129" s="1" t="str">
        <f t="shared" si="2"/>
        <v>#NUM!</v>
      </c>
      <c r="E129" s="1">
        <f t="shared" si="3"/>
        <v>-0.001001001001</v>
      </c>
      <c r="F129" s="1" t="str">
        <f t="shared" si="4"/>
        <v>#NUM!</v>
      </c>
      <c r="G129" s="1">
        <f t="shared" si="5"/>
        <v>0.000001002003004</v>
      </c>
      <c r="H129" s="1">
        <v>-999.0</v>
      </c>
    </row>
    <row r="130" ht="15.75" customHeight="1">
      <c r="A130" s="1">
        <v>5584.5075</v>
      </c>
      <c r="B130" s="1">
        <v>-999.0</v>
      </c>
      <c r="C130" s="1" t="str">
        <f t="shared" si="1"/>
        <v>#NUM!</v>
      </c>
      <c r="D130" s="1" t="str">
        <f t="shared" si="2"/>
        <v>#NUM!</v>
      </c>
      <c r="E130" s="1">
        <f t="shared" si="3"/>
        <v>-0.001001001001</v>
      </c>
      <c r="F130" s="1" t="str">
        <f t="shared" si="4"/>
        <v>#NUM!</v>
      </c>
      <c r="G130" s="1">
        <f t="shared" si="5"/>
        <v>0.000001002003004</v>
      </c>
      <c r="H130" s="1">
        <v>-999.0</v>
      </c>
    </row>
    <row r="131" ht="15.75" customHeight="1">
      <c r="A131" s="1">
        <v>5584.5837</v>
      </c>
      <c r="B131" s="1">
        <v>-999.0</v>
      </c>
      <c r="C131" s="1" t="str">
        <f t="shared" si="1"/>
        <v>#NUM!</v>
      </c>
      <c r="D131" s="1" t="str">
        <f t="shared" si="2"/>
        <v>#NUM!</v>
      </c>
      <c r="E131" s="1">
        <f t="shared" si="3"/>
        <v>-0.001001001001</v>
      </c>
      <c r="F131" s="1" t="str">
        <f t="shared" si="4"/>
        <v>#NUM!</v>
      </c>
      <c r="G131" s="1">
        <f t="shared" si="5"/>
        <v>0.000001002003004</v>
      </c>
      <c r="H131" s="1">
        <v>-999.0</v>
      </c>
    </row>
    <row r="132" ht="15.75" customHeight="1">
      <c r="A132" s="1">
        <v>5584.6599</v>
      </c>
      <c r="B132" s="1">
        <v>-999.0</v>
      </c>
      <c r="C132" s="1" t="str">
        <f t="shared" si="1"/>
        <v>#NUM!</v>
      </c>
      <c r="D132" s="1" t="str">
        <f t="shared" si="2"/>
        <v>#NUM!</v>
      </c>
      <c r="E132" s="1">
        <f t="shared" si="3"/>
        <v>-0.001001001001</v>
      </c>
      <c r="F132" s="1" t="str">
        <f t="shared" si="4"/>
        <v>#NUM!</v>
      </c>
      <c r="G132" s="1">
        <f t="shared" si="5"/>
        <v>0.000001002003004</v>
      </c>
      <c r="H132" s="1">
        <v>-999.0</v>
      </c>
    </row>
    <row r="133" ht="15.75" customHeight="1">
      <c r="A133" s="1">
        <v>5584.7361</v>
      </c>
      <c r="B133" s="1">
        <v>-999.0</v>
      </c>
      <c r="C133" s="1" t="str">
        <f t="shared" si="1"/>
        <v>#NUM!</v>
      </c>
      <c r="D133" s="1" t="str">
        <f t="shared" si="2"/>
        <v>#NUM!</v>
      </c>
      <c r="E133" s="1">
        <f t="shared" si="3"/>
        <v>-0.001001001001</v>
      </c>
      <c r="F133" s="1" t="str">
        <f t="shared" si="4"/>
        <v>#NUM!</v>
      </c>
      <c r="G133" s="1">
        <f t="shared" si="5"/>
        <v>0.000001002003004</v>
      </c>
      <c r="H133" s="1">
        <v>-999.0</v>
      </c>
    </row>
    <row r="134" ht="15.75" customHeight="1">
      <c r="A134" s="1">
        <v>5584.8123</v>
      </c>
      <c r="B134" s="1">
        <v>-999.0</v>
      </c>
      <c r="C134" s="1" t="str">
        <f t="shared" si="1"/>
        <v>#NUM!</v>
      </c>
      <c r="D134" s="1" t="str">
        <f t="shared" si="2"/>
        <v>#NUM!</v>
      </c>
      <c r="E134" s="1">
        <f t="shared" si="3"/>
        <v>-0.001001001001</v>
      </c>
      <c r="F134" s="1" t="str">
        <f t="shared" si="4"/>
        <v>#NUM!</v>
      </c>
      <c r="G134" s="1">
        <f t="shared" si="5"/>
        <v>0.000001002003004</v>
      </c>
      <c r="H134" s="1">
        <v>-999.0</v>
      </c>
    </row>
    <row r="135" ht="15.75" customHeight="1">
      <c r="A135" s="1">
        <v>5584.8885</v>
      </c>
      <c r="B135" s="1">
        <v>0.159</v>
      </c>
      <c r="C135" s="1">
        <f t="shared" si="1"/>
        <v>4.353938603</v>
      </c>
      <c r="D135" s="1">
        <f t="shared" si="2"/>
        <v>2.507849313</v>
      </c>
      <c r="E135" s="1">
        <f t="shared" si="3"/>
        <v>6.289308176</v>
      </c>
      <c r="F135" s="1">
        <f t="shared" si="4"/>
        <v>15.77263719</v>
      </c>
      <c r="G135" s="1">
        <f t="shared" si="5"/>
        <v>39.55539733</v>
      </c>
      <c r="H135" s="1">
        <v>7.89</v>
      </c>
    </row>
    <row r="136" ht="15.75" customHeight="1">
      <c r="A136" s="1">
        <v>5584.9647</v>
      </c>
      <c r="B136" s="1">
        <v>0.159</v>
      </c>
      <c r="C136" s="1">
        <f t="shared" si="1"/>
        <v>4.353938603</v>
      </c>
      <c r="D136" s="1">
        <f t="shared" si="2"/>
        <v>2.507849313</v>
      </c>
      <c r="E136" s="1">
        <f t="shared" si="3"/>
        <v>6.289308176</v>
      </c>
      <c r="F136" s="1">
        <f t="shared" si="4"/>
        <v>15.77263719</v>
      </c>
      <c r="G136" s="1">
        <f t="shared" si="5"/>
        <v>39.55539733</v>
      </c>
      <c r="H136" s="1">
        <v>7.89</v>
      </c>
    </row>
    <row r="137" ht="15.75" customHeight="1">
      <c r="A137" s="1">
        <v>5585.0409</v>
      </c>
      <c r="B137" s="1">
        <v>-999.0</v>
      </c>
      <c r="C137" s="1" t="str">
        <f t="shared" si="1"/>
        <v>#NUM!</v>
      </c>
      <c r="D137" s="1" t="str">
        <f t="shared" si="2"/>
        <v>#NUM!</v>
      </c>
      <c r="E137" s="1">
        <f t="shared" si="3"/>
        <v>-0.001001001001</v>
      </c>
      <c r="F137" s="1" t="str">
        <f t="shared" si="4"/>
        <v>#NUM!</v>
      </c>
      <c r="G137" s="1">
        <f t="shared" si="5"/>
        <v>0.000001002003004</v>
      </c>
      <c r="H137" s="1">
        <v>-999.0</v>
      </c>
    </row>
    <row r="138" ht="15.75" customHeight="1">
      <c r="A138" s="1">
        <v>5585.1171</v>
      </c>
      <c r="B138" s="1">
        <v>-999.0</v>
      </c>
      <c r="C138" s="1" t="str">
        <f t="shared" si="1"/>
        <v>#NUM!</v>
      </c>
      <c r="D138" s="1" t="str">
        <f t="shared" si="2"/>
        <v>#NUM!</v>
      </c>
      <c r="E138" s="1">
        <f t="shared" si="3"/>
        <v>-0.001001001001</v>
      </c>
      <c r="F138" s="1" t="str">
        <f t="shared" si="4"/>
        <v>#NUM!</v>
      </c>
      <c r="G138" s="1">
        <f t="shared" si="5"/>
        <v>0.000001002003004</v>
      </c>
      <c r="H138" s="1">
        <v>-999.0</v>
      </c>
    </row>
    <row r="139" ht="15.75" customHeight="1">
      <c r="A139" s="1">
        <v>5585.1933</v>
      </c>
      <c r="B139" s="1">
        <v>0.178</v>
      </c>
      <c r="C139" s="1">
        <f t="shared" si="1"/>
        <v>3.97799285</v>
      </c>
      <c r="D139" s="1">
        <f t="shared" si="2"/>
        <v>2.370227316</v>
      </c>
      <c r="E139" s="1">
        <f t="shared" si="3"/>
        <v>5.617977528</v>
      </c>
      <c r="F139" s="1">
        <f t="shared" si="4"/>
        <v>13.3158838</v>
      </c>
      <c r="G139" s="1">
        <f t="shared" si="5"/>
        <v>31.56167151</v>
      </c>
      <c r="H139" s="1">
        <v>376.0</v>
      </c>
    </row>
    <row r="140" ht="15.75" customHeight="1">
      <c r="A140" s="1">
        <v>5585.2695</v>
      </c>
      <c r="B140" s="1">
        <v>0.178</v>
      </c>
      <c r="C140" s="1">
        <f t="shared" si="1"/>
        <v>3.97799285</v>
      </c>
      <c r="D140" s="1">
        <f t="shared" si="2"/>
        <v>2.370227316</v>
      </c>
      <c r="E140" s="1">
        <f t="shared" si="3"/>
        <v>5.617977528</v>
      </c>
      <c r="F140" s="1">
        <f t="shared" si="4"/>
        <v>13.3158838</v>
      </c>
      <c r="G140" s="1">
        <f t="shared" si="5"/>
        <v>31.56167151</v>
      </c>
      <c r="H140" s="1">
        <v>376.0</v>
      </c>
    </row>
    <row r="141" ht="15.75" customHeight="1">
      <c r="A141" s="1">
        <v>5585.3457</v>
      </c>
      <c r="B141" s="1">
        <v>-999.0</v>
      </c>
      <c r="C141" s="1" t="str">
        <f t="shared" si="1"/>
        <v>#NUM!</v>
      </c>
      <c r="D141" s="1" t="str">
        <f t="shared" si="2"/>
        <v>#NUM!</v>
      </c>
      <c r="E141" s="1">
        <f t="shared" si="3"/>
        <v>-0.001001001001</v>
      </c>
      <c r="F141" s="1" t="str">
        <f t="shared" si="4"/>
        <v>#NUM!</v>
      </c>
      <c r="G141" s="1">
        <f t="shared" si="5"/>
        <v>0.000001002003004</v>
      </c>
      <c r="H141" s="1">
        <v>-999.0</v>
      </c>
    </row>
    <row r="142" ht="15.75" customHeight="1">
      <c r="A142" s="1">
        <v>5585.4219</v>
      </c>
      <c r="B142" s="1">
        <v>-999.0</v>
      </c>
      <c r="C142" s="1" t="str">
        <f t="shared" si="1"/>
        <v>#NUM!</v>
      </c>
      <c r="D142" s="1" t="str">
        <f t="shared" si="2"/>
        <v>#NUM!</v>
      </c>
      <c r="E142" s="1">
        <f t="shared" si="3"/>
        <v>-0.001001001001</v>
      </c>
      <c r="F142" s="1" t="str">
        <f t="shared" si="4"/>
        <v>#NUM!</v>
      </c>
      <c r="G142" s="1">
        <f t="shared" si="5"/>
        <v>0.000001002003004</v>
      </c>
      <c r="H142" s="1">
        <v>-999.0</v>
      </c>
    </row>
    <row r="143" ht="15.75" customHeight="1">
      <c r="A143" s="1">
        <v>5585.4981</v>
      </c>
      <c r="B143" s="1">
        <v>0.169</v>
      </c>
      <c r="C143" s="1">
        <f t="shared" si="1"/>
        <v>4.146585611</v>
      </c>
      <c r="D143" s="1">
        <f t="shared" si="2"/>
        <v>2.432521277</v>
      </c>
      <c r="E143" s="1">
        <f t="shared" si="3"/>
        <v>5.917159763</v>
      </c>
      <c r="F143" s="1">
        <f t="shared" si="4"/>
        <v>14.39361702</v>
      </c>
      <c r="G143" s="1">
        <f t="shared" si="5"/>
        <v>35.01277966</v>
      </c>
      <c r="H143" s="1">
        <v>166.0</v>
      </c>
    </row>
    <row r="144" ht="15.75" customHeight="1">
      <c r="A144" s="1">
        <v>5585.5743</v>
      </c>
      <c r="B144" s="1">
        <v>0.169</v>
      </c>
      <c r="C144" s="1">
        <f t="shared" si="1"/>
        <v>4.146585611</v>
      </c>
      <c r="D144" s="1">
        <f t="shared" si="2"/>
        <v>2.432521277</v>
      </c>
      <c r="E144" s="1">
        <f t="shared" si="3"/>
        <v>5.917159763</v>
      </c>
      <c r="F144" s="1">
        <f t="shared" si="4"/>
        <v>14.39361702</v>
      </c>
      <c r="G144" s="1">
        <f t="shared" si="5"/>
        <v>35.01277966</v>
      </c>
      <c r="H144" s="1">
        <v>166.0</v>
      </c>
    </row>
    <row r="145" ht="15.75" customHeight="1">
      <c r="A145" s="1">
        <v>5585.6505</v>
      </c>
      <c r="B145" s="1">
        <v>-999.0</v>
      </c>
      <c r="C145" s="1" t="str">
        <f t="shared" si="1"/>
        <v>#NUM!</v>
      </c>
      <c r="D145" s="1" t="str">
        <f t="shared" si="2"/>
        <v>#NUM!</v>
      </c>
      <c r="E145" s="1">
        <f t="shared" si="3"/>
        <v>-0.001001001001</v>
      </c>
      <c r="F145" s="1" t="str">
        <f t="shared" si="4"/>
        <v>#NUM!</v>
      </c>
      <c r="G145" s="1">
        <f t="shared" si="5"/>
        <v>0.000001002003004</v>
      </c>
      <c r="H145" s="1">
        <v>-999.0</v>
      </c>
    </row>
    <row r="146" ht="15.75" customHeight="1">
      <c r="A146" s="1">
        <v>5585.7267</v>
      </c>
      <c r="B146" s="1">
        <v>-999.0</v>
      </c>
      <c r="C146" s="1" t="str">
        <f t="shared" si="1"/>
        <v>#NUM!</v>
      </c>
      <c r="D146" s="1" t="str">
        <f t="shared" si="2"/>
        <v>#NUM!</v>
      </c>
      <c r="E146" s="1">
        <f t="shared" si="3"/>
        <v>-0.001001001001</v>
      </c>
      <c r="F146" s="1" t="str">
        <f t="shared" si="4"/>
        <v>#NUM!</v>
      </c>
      <c r="G146" s="1">
        <f t="shared" si="5"/>
        <v>0.000001002003004</v>
      </c>
      <c r="H146" s="1">
        <v>-999.0</v>
      </c>
    </row>
    <row r="147" ht="15.75" customHeight="1">
      <c r="A147" s="1">
        <v>5585.8029</v>
      </c>
      <c r="B147" s="1">
        <v>0.147</v>
      </c>
      <c r="C147" s="1">
        <f t="shared" si="1"/>
        <v>4.636028874</v>
      </c>
      <c r="D147" s="1">
        <f t="shared" si="2"/>
        <v>2.608202655</v>
      </c>
      <c r="E147" s="1">
        <f t="shared" si="3"/>
        <v>6.802721088</v>
      </c>
      <c r="F147" s="1">
        <f t="shared" si="4"/>
        <v>17.7428752</v>
      </c>
      <c r="G147" s="1">
        <f t="shared" si="5"/>
        <v>46.27701421</v>
      </c>
      <c r="H147" s="1">
        <v>11.9</v>
      </c>
    </row>
    <row r="148" ht="15.75" customHeight="1">
      <c r="A148" s="1">
        <v>5585.8791</v>
      </c>
      <c r="B148" s="1">
        <v>0.147</v>
      </c>
      <c r="C148" s="1">
        <f t="shared" si="1"/>
        <v>4.636028874</v>
      </c>
      <c r="D148" s="1">
        <f t="shared" si="2"/>
        <v>2.608202655</v>
      </c>
      <c r="E148" s="1">
        <f t="shared" si="3"/>
        <v>6.802721088</v>
      </c>
      <c r="F148" s="1">
        <f t="shared" si="4"/>
        <v>17.7428752</v>
      </c>
      <c r="G148" s="1">
        <f t="shared" si="5"/>
        <v>46.27701421</v>
      </c>
      <c r="H148" s="1">
        <v>11.9</v>
      </c>
    </row>
    <row r="149" ht="15.75" customHeight="1">
      <c r="A149" s="1">
        <v>5585.9553</v>
      </c>
      <c r="B149" s="1">
        <v>-999.0</v>
      </c>
      <c r="C149" s="1" t="str">
        <f t="shared" si="1"/>
        <v>#NUM!</v>
      </c>
      <c r="D149" s="1" t="str">
        <f t="shared" si="2"/>
        <v>#NUM!</v>
      </c>
      <c r="E149" s="1">
        <f t="shared" si="3"/>
        <v>-0.001001001001</v>
      </c>
      <c r="F149" s="1" t="str">
        <f t="shared" si="4"/>
        <v>#NUM!</v>
      </c>
      <c r="G149" s="1">
        <f t="shared" si="5"/>
        <v>0.000001002003004</v>
      </c>
      <c r="H149" s="1">
        <v>-999.0</v>
      </c>
    </row>
    <row r="150" ht="15.75" customHeight="1">
      <c r="A150" s="1">
        <v>5586.0315</v>
      </c>
      <c r="B150" s="1">
        <v>-999.0</v>
      </c>
      <c r="C150" s="1" t="str">
        <f t="shared" si="1"/>
        <v>#NUM!</v>
      </c>
      <c r="D150" s="1" t="str">
        <f t="shared" si="2"/>
        <v>#NUM!</v>
      </c>
      <c r="E150" s="1">
        <f t="shared" si="3"/>
        <v>-0.001001001001</v>
      </c>
      <c r="F150" s="1" t="str">
        <f t="shared" si="4"/>
        <v>#NUM!</v>
      </c>
      <c r="G150" s="1">
        <f t="shared" si="5"/>
        <v>0.000001002003004</v>
      </c>
      <c r="H150" s="1">
        <v>-999.0</v>
      </c>
    </row>
    <row r="151" ht="15.75" customHeight="1">
      <c r="A151" s="1">
        <v>5586.1077</v>
      </c>
      <c r="B151" s="1">
        <v>-999.0</v>
      </c>
      <c r="C151" s="1" t="str">
        <f t="shared" si="1"/>
        <v>#NUM!</v>
      </c>
      <c r="D151" s="1" t="str">
        <f t="shared" si="2"/>
        <v>#NUM!</v>
      </c>
      <c r="E151" s="1">
        <f t="shared" si="3"/>
        <v>-0.001001001001</v>
      </c>
      <c r="F151" s="1" t="str">
        <f t="shared" si="4"/>
        <v>#NUM!</v>
      </c>
      <c r="G151" s="1">
        <f t="shared" si="5"/>
        <v>0.000001002003004</v>
      </c>
      <c r="H151" s="1">
        <v>-999.0</v>
      </c>
    </row>
    <row r="152" ht="15.75" customHeight="1">
      <c r="A152" s="1">
        <v>5586.1839</v>
      </c>
      <c r="B152" s="1">
        <v>-999.0</v>
      </c>
      <c r="C152" s="1" t="str">
        <f t="shared" si="1"/>
        <v>#NUM!</v>
      </c>
      <c r="D152" s="1" t="str">
        <f t="shared" si="2"/>
        <v>#NUM!</v>
      </c>
      <c r="E152" s="1">
        <f t="shared" si="3"/>
        <v>-0.001001001001</v>
      </c>
      <c r="F152" s="1" t="str">
        <f t="shared" si="4"/>
        <v>#NUM!</v>
      </c>
      <c r="G152" s="1">
        <f t="shared" si="5"/>
        <v>0.000001002003004</v>
      </c>
      <c r="H152" s="1">
        <v>-999.0</v>
      </c>
    </row>
    <row r="153" ht="15.75" customHeight="1">
      <c r="A153" s="1">
        <v>5586.2601</v>
      </c>
      <c r="B153" s="1">
        <v>0.173</v>
      </c>
      <c r="C153" s="1">
        <f t="shared" si="1"/>
        <v>4.069706759</v>
      </c>
      <c r="D153" s="1">
        <f t="shared" si="2"/>
        <v>2.404235184</v>
      </c>
      <c r="E153" s="1">
        <f t="shared" si="3"/>
        <v>5.780346821</v>
      </c>
      <c r="F153" s="1">
        <f t="shared" si="4"/>
        <v>13.8973132</v>
      </c>
      <c r="G153" s="1">
        <f t="shared" si="5"/>
        <v>33.41240937</v>
      </c>
      <c r="H153" s="1">
        <v>3.33</v>
      </c>
    </row>
    <row r="154" ht="15.75" customHeight="1">
      <c r="A154" s="1">
        <v>5586.3363</v>
      </c>
      <c r="B154" s="1">
        <v>0.173</v>
      </c>
      <c r="C154" s="1">
        <f t="shared" si="1"/>
        <v>4.069706759</v>
      </c>
      <c r="D154" s="1">
        <f t="shared" si="2"/>
        <v>2.404235184</v>
      </c>
      <c r="E154" s="1">
        <f t="shared" si="3"/>
        <v>5.780346821</v>
      </c>
      <c r="F154" s="1">
        <f t="shared" si="4"/>
        <v>13.8973132</v>
      </c>
      <c r="G154" s="1">
        <f t="shared" si="5"/>
        <v>33.41240937</v>
      </c>
      <c r="H154" s="1">
        <v>3.33</v>
      </c>
    </row>
    <row r="155" ht="15.75" customHeight="1">
      <c r="A155" s="1">
        <v>5586.4125</v>
      </c>
      <c r="B155" s="1">
        <v>-999.0</v>
      </c>
      <c r="C155" s="1" t="str">
        <f t="shared" si="1"/>
        <v>#NUM!</v>
      </c>
      <c r="D155" s="1" t="str">
        <f t="shared" si="2"/>
        <v>#NUM!</v>
      </c>
      <c r="E155" s="1">
        <f t="shared" si="3"/>
        <v>-0.001001001001</v>
      </c>
      <c r="F155" s="1" t="str">
        <f t="shared" si="4"/>
        <v>#NUM!</v>
      </c>
      <c r="G155" s="1">
        <f t="shared" si="5"/>
        <v>0.000001002003004</v>
      </c>
      <c r="H155" s="1">
        <v>-999.0</v>
      </c>
    </row>
    <row r="156" ht="15.75" customHeight="1">
      <c r="A156" s="1">
        <v>5586.4887</v>
      </c>
      <c r="B156" s="1">
        <v>-999.0</v>
      </c>
      <c r="C156" s="1" t="str">
        <f t="shared" si="1"/>
        <v>#NUM!</v>
      </c>
      <c r="D156" s="1" t="str">
        <f t="shared" si="2"/>
        <v>#NUM!</v>
      </c>
      <c r="E156" s="1">
        <f t="shared" si="3"/>
        <v>-0.001001001001</v>
      </c>
      <c r="F156" s="1" t="str">
        <f t="shared" si="4"/>
        <v>#NUM!</v>
      </c>
      <c r="G156" s="1">
        <f t="shared" si="5"/>
        <v>0.000001002003004</v>
      </c>
      <c r="H156" s="1">
        <v>-999.0</v>
      </c>
    </row>
    <row r="157" ht="15.75" customHeight="1">
      <c r="A157" s="1">
        <v>5586.5649</v>
      </c>
      <c r="B157" s="1">
        <v>-999.0</v>
      </c>
      <c r="C157" s="1" t="str">
        <f t="shared" si="1"/>
        <v>#NUM!</v>
      </c>
      <c r="D157" s="1" t="str">
        <f t="shared" si="2"/>
        <v>#NUM!</v>
      </c>
      <c r="E157" s="1">
        <f t="shared" si="3"/>
        <v>-0.001001001001</v>
      </c>
      <c r="F157" s="1" t="str">
        <f t="shared" si="4"/>
        <v>#NUM!</v>
      </c>
      <c r="G157" s="1">
        <f t="shared" si="5"/>
        <v>0.000001002003004</v>
      </c>
      <c r="H157" s="1">
        <v>-999.0</v>
      </c>
    </row>
    <row r="158" ht="15.75" customHeight="1">
      <c r="A158" s="1">
        <v>5586.6411</v>
      </c>
      <c r="B158" s="1">
        <v>-999.0</v>
      </c>
      <c r="C158" s="1" t="str">
        <f t="shared" si="1"/>
        <v>#NUM!</v>
      </c>
      <c r="D158" s="1" t="str">
        <f t="shared" si="2"/>
        <v>#NUM!</v>
      </c>
      <c r="E158" s="1">
        <f t="shared" si="3"/>
        <v>-0.001001001001</v>
      </c>
      <c r="F158" s="1" t="str">
        <f t="shared" si="4"/>
        <v>#NUM!</v>
      </c>
      <c r="G158" s="1">
        <f t="shared" si="5"/>
        <v>0.000001002003004</v>
      </c>
      <c r="H158" s="1">
        <v>-999.0</v>
      </c>
    </row>
    <row r="159" ht="15.75" customHeight="1">
      <c r="A159" s="1">
        <v>5586.7173</v>
      </c>
      <c r="B159" s="1">
        <v>0.154</v>
      </c>
      <c r="C159" s="1">
        <f t="shared" si="1"/>
        <v>4.466665429</v>
      </c>
      <c r="D159" s="1">
        <f t="shared" si="2"/>
        <v>2.548235957</v>
      </c>
      <c r="E159" s="1">
        <f t="shared" si="3"/>
        <v>6.493506494</v>
      </c>
      <c r="F159" s="1">
        <f t="shared" si="4"/>
        <v>16.54698673</v>
      </c>
      <c r="G159" s="1">
        <f t="shared" si="5"/>
        <v>42.16562658</v>
      </c>
      <c r="H159" s="1">
        <v>448.0</v>
      </c>
    </row>
    <row r="160" ht="15.75" customHeight="1">
      <c r="A160" s="1">
        <v>5586.7935</v>
      </c>
      <c r="B160" s="1">
        <v>0.154</v>
      </c>
      <c r="C160" s="1">
        <f t="shared" si="1"/>
        <v>4.466665429</v>
      </c>
      <c r="D160" s="1">
        <f t="shared" si="2"/>
        <v>2.548235957</v>
      </c>
      <c r="E160" s="1">
        <f t="shared" si="3"/>
        <v>6.493506494</v>
      </c>
      <c r="F160" s="1">
        <f t="shared" si="4"/>
        <v>16.54698673</v>
      </c>
      <c r="G160" s="1">
        <f t="shared" si="5"/>
        <v>42.16562658</v>
      </c>
      <c r="H160" s="1">
        <v>448.0</v>
      </c>
    </row>
    <row r="161" ht="15.75" customHeight="1">
      <c r="A161" s="1">
        <v>5586.8697</v>
      </c>
      <c r="B161" s="1">
        <v>-999.0</v>
      </c>
      <c r="C161" s="1" t="str">
        <f t="shared" si="1"/>
        <v>#NUM!</v>
      </c>
      <c r="D161" s="1" t="str">
        <f t="shared" si="2"/>
        <v>#NUM!</v>
      </c>
      <c r="E161" s="1">
        <f t="shared" si="3"/>
        <v>-0.001001001001</v>
      </c>
      <c r="F161" s="1" t="str">
        <f t="shared" si="4"/>
        <v>#NUM!</v>
      </c>
      <c r="G161" s="1">
        <f t="shared" si="5"/>
        <v>0.000001002003004</v>
      </c>
      <c r="H161" s="1">
        <v>-999.0</v>
      </c>
    </row>
    <row r="162" ht="15.75" customHeight="1">
      <c r="A162" s="1">
        <v>5586.9459</v>
      </c>
      <c r="B162" s="1">
        <v>-999.0</v>
      </c>
      <c r="C162" s="1" t="str">
        <f t="shared" si="1"/>
        <v>#NUM!</v>
      </c>
      <c r="D162" s="1" t="str">
        <f t="shared" si="2"/>
        <v>#NUM!</v>
      </c>
      <c r="E162" s="1">
        <f t="shared" si="3"/>
        <v>-0.001001001001</v>
      </c>
      <c r="F162" s="1" t="str">
        <f t="shared" si="4"/>
        <v>#NUM!</v>
      </c>
      <c r="G162" s="1">
        <f t="shared" si="5"/>
        <v>0.000001002003004</v>
      </c>
      <c r="H162" s="1">
        <v>-999.0</v>
      </c>
    </row>
    <row r="163" ht="15.75" customHeight="1">
      <c r="A163" s="1">
        <v>5587.0221</v>
      </c>
      <c r="B163" s="1">
        <v>0.154</v>
      </c>
      <c r="C163" s="1">
        <f t="shared" si="1"/>
        <v>4.466665429</v>
      </c>
      <c r="D163" s="1">
        <f t="shared" si="2"/>
        <v>2.548235957</v>
      </c>
      <c r="E163" s="1">
        <f t="shared" si="3"/>
        <v>6.493506494</v>
      </c>
      <c r="F163" s="1">
        <f t="shared" si="4"/>
        <v>16.54698673</v>
      </c>
      <c r="G163" s="1">
        <f t="shared" si="5"/>
        <v>42.16562658</v>
      </c>
      <c r="H163" s="1">
        <v>97.9</v>
      </c>
    </row>
    <row r="164" ht="15.75" customHeight="1">
      <c r="A164" s="1">
        <v>5587.0983</v>
      </c>
      <c r="B164" s="1">
        <v>0.154</v>
      </c>
      <c r="C164" s="1">
        <f t="shared" si="1"/>
        <v>4.466665429</v>
      </c>
      <c r="D164" s="1">
        <f t="shared" si="2"/>
        <v>2.548235957</v>
      </c>
      <c r="E164" s="1">
        <f t="shared" si="3"/>
        <v>6.493506494</v>
      </c>
      <c r="F164" s="1">
        <f t="shared" si="4"/>
        <v>16.54698673</v>
      </c>
      <c r="G164" s="1">
        <f t="shared" si="5"/>
        <v>42.16562658</v>
      </c>
      <c r="H164" s="1">
        <v>97.9</v>
      </c>
    </row>
    <row r="165" ht="15.75" customHeight="1">
      <c r="A165" s="1">
        <v>5587.1745</v>
      </c>
      <c r="B165" s="1">
        <v>-999.0</v>
      </c>
      <c r="C165" s="1" t="str">
        <f t="shared" si="1"/>
        <v>#NUM!</v>
      </c>
      <c r="D165" s="1" t="str">
        <f t="shared" si="2"/>
        <v>#NUM!</v>
      </c>
      <c r="E165" s="1">
        <f t="shared" si="3"/>
        <v>-0.001001001001</v>
      </c>
      <c r="F165" s="1" t="str">
        <f t="shared" si="4"/>
        <v>#NUM!</v>
      </c>
      <c r="G165" s="1">
        <f t="shared" si="5"/>
        <v>0.000001002003004</v>
      </c>
      <c r="H165" s="1">
        <v>-999.0</v>
      </c>
    </row>
    <row r="166" ht="15.75" customHeight="1">
      <c r="A166" s="1">
        <v>5587.2507</v>
      </c>
      <c r="B166" s="1">
        <v>-999.0</v>
      </c>
      <c r="C166" s="1" t="str">
        <f t="shared" si="1"/>
        <v>#NUM!</v>
      </c>
      <c r="D166" s="1" t="str">
        <f t="shared" si="2"/>
        <v>#NUM!</v>
      </c>
      <c r="E166" s="1">
        <f t="shared" si="3"/>
        <v>-0.001001001001</v>
      </c>
      <c r="F166" s="1" t="str">
        <f t="shared" si="4"/>
        <v>#NUM!</v>
      </c>
      <c r="G166" s="1">
        <f t="shared" si="5"/>
        <v>0.000001002003004</v>
      </c>
      <c r="H166" s="1">
        <v>-999.0</v>
      </c>
    </row>
    <row r="167" ht="15.75" customHeight="1">
      <c r="A167" s="1">
        <v>5587.3269</v>
      </c>
      <c r="B167" s="1">
        <v>0.157</v>
      </c>
      <c r="C167" s="1">
        <f t="shared" si="1"/>
        <v>4.398253714</v>
      </c>
      <c r="D167" s="1">
        <f t="shared" si="2"/>
        <v>2.523772326</v>
      </c>
      <c r="E167" s="1">
        <f t="shared" si="3"/>
        <v>6.369426752</v>
      </c>
      <c r="F167" s="1">
        <f t="shared" si="4"/>
        <v>16.07498297</v>
      </c>
      <c r="G167" s="1">
        <f t="shared" si="5"/>
        <v>40.56959714</v>
      </c>
      <c r="H167" s="1">
        <v>7.43</v>
      </c>
    </row>
    <row r="168" ht="15.75" customHeight="1">
      <c r="A168" s="1">
        <v>5587.4031</v>
      </c>
      <c r="B168" s="1">
        <v>0.157</v>
      </c>
      <c r="C168" s="1">
        <f t="shared" si="1"/>
        <v>4.398253714</v>
      </c>
      <c r="D168" s="1">
        <f t="shared" si="2"/>
        <v>2.523772326</v>
      </c>
      <c r="E168" s="1">
        <f t="shared" si="3"/>
        <v>6.369426752</v>
      </c>
      <c r="F168" s="1">
        <f t="shared" si="4"/>
        <v>16.07498297</v>
      </c>
      <c r="G168" s="1">
        <f t="shared" si="5"/>
        <v>40.56959714</v>
      </c>
      <c r="H168" s="1">
        <v>7.43</v>
      </c>
    </row>
    <row r="169" ht="15.75" customHeight="1">
      <c r="A169" s="1">
        <v>5587.4793</v>
      </c>
      <c r="B169" s="1">
        <v>-999.0</v>
      </c>
      <c r="C169" s="1" t="str">
        <f t="shared" si="1"/>
        <v>#NUM!</v>
      </c>
      <c r="D169" s="1" t="str">
        <f t="shared" si="2"/>
        <v>#NUM!</v>
      </c>
      <c r="E169" s="1">
        <f t="shared" si="3"/>
        <v>-0.001001001001</v>
      </c>
      <c r="F169" s="1" t="str">
        <f t="shared" si="4"/>
        <v>#NUM!</v>
      </c>
      <c r="G169" s="1">
        <f t="shared" si="5"/>
        <v>0.000001002003004</v>
      </c>
      <c r="H169" s="1">
        <v>-999.0</v>
      </c>
    </row>
    <row r="170" ht="15.75" customHeight="1">
      <c r="A170" s="1">
        <v>5587.5555</v>
      </c>
      <c r="B170" s="1">
        <v>-999.0</v>
      </c>
      <c r="C170" s="1" t="str">
        <f t="shared" si="1"/>
        <v>#NUM!</v>
      </c>
      <c r="D170" s="1" t="str">
        <f t="shared" si="2"/>
        <v>#NUM!</v>
      </c>
      <c r="E170" s="1">
        <f t="shared" si="3"/>
        <v>-0.001001001001</v>
      </c>
      <c r="F170" s="1" t="str">
        <f t="shared" si="4"/>
        <v>#NUM!</v>
      </c>
      <c r="G170" s="1">
        <f t="shared" si="5"/>
        <v>0.000001002003004</v>
      </c>
      <c r="H170" s="1">
        <v>-999.0</v>
      </c>
    </row>
    <row r="171" ht="15.75" customHeight="1">
      <c r="A171" s="1">
        <v>5587.6317</v>
      </c>
      <c r="B171" s="1">
        <v>0.192</v>
      </c>
      <c r="C171" s="1">
        <f t="shared" si="1"/>
        <v>3.744199811</v>
      </c>
      <c r="D171" s="1">
        <f t="shared" si="2"/>
        <v>2.282177323</v>
      </c>
      <c r="E171" s="1">
        <f t="shared" si="3"/>
        <v>5.208333333</v>
      </c>
      <c r="F171" s="1">
        <f t="shared" si="4"/>
        <v>11.88634022</v>
      </c>
      <c r="G171" s="1">
        <f t="shared" si="5"/>
        <v>27.12673611</v>
      </c>
      <c r="H171" s="1">
        <v>16.1</v>
      </c>
    </row>
    <row r="172" ht="15.75" customHeight="1">
      <c r="A172" s="1">
        <v>5587.7079</v>
      </c>
      <c r="B172" s="1">
        <v>0.192</v>
      </c>
      <c r="C172" s="1">
        <f t="shared" si="1"/>
        <v>3.744199811</v>
      </c>
      <c r="D172" s="1">
        <f t="shared" si="2"/>
        <v>2.282177323</v>
      </c>
      <c r="E172" s="1">
        <f t="shared" si="3"/>
        <v>5.208333333</v>
      </c>
      <c r="F172" s="1">
        <f t="shared" si="4"/>
        <v>11.88634022</v>
      </c>
      <c r="G172" s="1">
        <f t="shared" si="5"/>
        <v>27.12673611</v>
      </c>
      <c r="H172" s="1">
        <v>16.1</v>
      </c>
    </row>
    <row r="173" ht="15.75" customHeight="1">
      <c r="A173" s="1">
        <v>5587.7841</v>
      </c>
      <c r="B173" s="1">
        <v>-999.0</v>
      </c>
      <c r="C173" s="1" t="str">
        <f t="shared" si="1"/>
        <v>#NUM!</v>
      </c>
      <c r="D173" s="1" t="str">
        <f t="shared" si="2"/>
        <v>#NUM!</v>
      </c>
      <c r="E173" s="1">
        <f t="shared" si="3"/>
        <v>-0.001001001001</v>
      </c>
      <c r="F173" s="1" t="str">
        <f t="shared" si="4"/>
        <v>#NUM!</v>
      </c>
      <c r="G173" s="1">
        <f t="shared" si="5"/>
        <v>0.000001002003004</v>
      </c>
      <c r="H173" s="1">
        <v>-999.0</v>
      </c>
    </row>
    <row r="174" ht="15.75" customHeight="1">
      <c r="A174" s="1">
        <v>5587.8603</v>
      </c>
      <c r="B174" s="1">
        <v>-999.0</v>
      </c>
      <c r="C174" s="1" t="str">
        <f t="shared" si="1"/>
        <v>#NUM!</v>
      </c>
      <c r="D174" s="1" t="str">
        <f t="shared" si="2"/>
        <v>#NUM!</v>
      </c>
      <c r="E174" s="1">
        <f t="shared" si="3"/>
        <v>-0.001001001001</v>
      </c>
      <c r="F174" s="1" t="str">
        <f t="shared" si="4"/>
        <v>#NUM!</v>
      </c>
      <c r="G174" s="1">
        <f t="shared" si="5"/>
        <v>0.000001002003004</v>
      </c>
      <c r="H174" s="1">
        <v>-999.0</v>
      </c>
    </row>
    <row r="175" ht="15.75" customHeight="1">
      <c r="A175" s="1">
        <v>5587.9365</v>
      </c>
      <c r="B175" s="1">
        <v>0.128</v>
      </c>
      <c r="C175" s="1">
        <f t="shared" si="1"/>
        <v>5.178834402</v>
      </c>
      <c r="D175" s="1">
        <f t="shared" si="2"/>
        <v>2.795084972</v>
      </c>
      <c r="E175" s="1">
        <f t="shared" si="3"/>
        <v>7.8125</v>
      </c>
      <c r="F175" s="1">
        <f t="shared" si="4"/>
        <v>21.83660134</v>
      </c>
      <c r="G175" s="1">
        <f t="shared" si="5"/>
        <v>61.03515625</v>
      </c>
      <c r="H175" s="1">
        <v>15.8</v>
      </c>
    </row>
    <row r="176" ht="15.75" customHeight="1">
      <c r="A176" s="1">
        <v>5588.0127</v>
      </c>
      <c r="B176" s="1">
        <v>0.128</v>
      </c>
      <c r="C176" s="1">
        <f t="shared" si="1"/>
        <v>5.178834402</v>
      </c>
      <c r="D176" s="1">
        <f t="shared" si="2"/>
        <v>2.795084972</v>
      </c>
      <c r="E176" s="1">
        <f t="shared" si="3"/>
        <v>7.8125</v>
      </c>
      <c r="F176" s="1">
        <f t="shared" si="4"/>
        <v>21.83660134</v>
      </c>
      <c r="G176" s="1">
        <f t="shared" si="5"/>
        <v>61.03515625</v>
      </c>
      <c r="H176" s="1">
        <v>15.8</v>
      </c>
    </row>
    <row r="177" ht="15.75" customHeight="1">
      <c r="A177" s="1">
        <v>5588.0889</v>
      </c>
      <c r="B177" s="1">
        <v>-999.0</v>
      </c>
      <c r="C177" s="1" t="str">
        <f t="shared" si="1"/>
        <v>#NUM!</v>
      </c>
      <c r="D177" s="1" t="str">
        <f t="shared" si="2"/>
        <v>#NUM!</v>
      </c>
      <c r="E177" s="1">
        <f t="shared" si="3"/>
        <v>-0.001001001001</v>
      </c>
      <c r="F177" s="1" t="str">
        <f t="shared" si="4"/>
        <v>#NUM!</v>
      </c>
      <c r="G177" s="1">
        <f t="shared" si="5"/>
        <v>0.000001002003004</v>
      </c>
      <c r="H177" s="1">
        <v>-999.0</v>
      </c>
    </row>
    <row r="178" ht="15.75" customHeight="1">
      <c r="A178" s="1">
        <v>5588.1651</v>
      </c>
      <c r="B178" s="1">
        <v>-999.0</v>
      </c>
      <c r="C178" s="1" t="str">
        <f t="shared" si="1"/>
        <v>#NUM!</v>
      </c>
      <c r="D178" s="1" t="str">
        <f t="shared" si="2"/>
        <v>#NUM!</v>
      </c>
      <c r="E178" s="1">
        <f t="shared" si="3"/>
        <v>-0.001001001001</v>
      </c>
      <c r="F178" s="1" t="str">
        <f t="shared" si="4"/>
        <v>#NUM!</v>
      </c>
      <c r="G178" s="1">
        <f t="shared" si="5"/>
        <v>0.000001002003004</v>
      </c>
      <c r="H178" s="1">
        <v>-999.0</v>
      </c>
    </row>
    <row r="179" ht="15.75" customHeight="1">
      <c r="A179" s="1">
        <v>5588.2413</v>
      </c>
      <c r="B179" s="1">
        <v>0.139</v>
      </c>
      <c r="C179" s="1">
        <f t="shared" si="1"/>
        <v>4.848285206</v>
      </c>
      <c r="D179" s="1">
        <f t="shared" si="2"/>
        <v>2.682208904</v>
      </c>
      <c r="E179" s="1">
        <f t="shared" si="3"/>
        <v>7.194244604</v>
      </c>
      <c r="F179" s="1">
        <f t="shared" si="4"/>
        <v>19.29646693</v>
      </c>
      <c r="G179" s="1">
        <f t="shared" si="5"/>
        <v>51.75715543</v>
      </c>
      <c r="H179" s="1">
        <v>3.74</v>
      </c>
    </row>
    <row r="180" ht="15.75" customHeight="1">
      <c r="A180" s="1">
        <v>5588.3175</v>
      </c>
      <c r="B180" s="1">
        <v>0.139</v>
      </c>
      <c r="C180" s="1">
        <f t="shared" si="1"/>
        <v>4.848285206</v>
      </c>
      <c r="D180" s="1">
        <f t="shared" si="2"/>
        <v>2.682208904</v>
      </c>
      <c r="E180" s="1">
        <f t="shared" si="3"/>
        <v>7.194244604</v>
      </c>
      <c r="F180" s="1">
        <f t="shared" si="4"/>
        <v>19.29646693</v>
      </c>
      <c r="G180" s="1">
        <f t="shared" si="5"/>
        <v>51.75715543</v>
      </c>
      <c r="H180" s="1">
        <v>3.74</v>
      </c>
    </row>
    <row r="181" ht="15.75" customHeight="1">
      <c r="A181" s="1">
        <v>5588.3937</v>
      </c>
      <c r="B181" s="1">
        <v>-999.0</v>
      </c>
      <c r="C181" s="1" t="str">
        <f t="shared" si="1"/>
        <v>#NUM!</v>
      </c>
      <c r="D181" s="1" t="str">
        <f t="shared" si="2"/>
        <v>#NUM!</v>
      </c>
      <c r="E181" s="1">
        <f t="shared" si="3"/>
        <v>-0.001001001001</v>
      </c>
      <c r="F181" s="1" t="str">
        <f t="shared" si="4"/>
        <v>#NUM!</v>
      </c>
      <c r="G181" s="1">
        <f t="shared" si="5"/>
        <v>0.000001002003004</v>
      </c>
      <c r="H181" s="1">
        <v>-999.0</v>
      </c>
    </row>
    <row r="182" ht="15.75" customHeight="1">
      <c r="A182" s="1">
        <v>5588.4699</v>
      </c>
      <c r="B182" s="1">
        <v>-999.0</v>
      </c>
      <c r="C182" s="1" t="str">
        <f t="shared" si="1"/>
        <v>#NUM!</v>
      </c>
      <c r="D182" s="1" t="str">
        <f t="shared" si="2"/>
        <v>#NUM!</v>
      </c>
      <c r="E182" s="1">
        <f t="shared" si="3"/>
        <v>-0.001001001001</v>
      </c>
      <c r="F182" s="1" t="str">
        <f t="shared" si="4"/>
        <v>#NUM!</v>
      </c>
      <c r="G182" s="1">
        <f t="shared" si="5"/>
        <v>0.000001002003004</v>
      </c>
      <c r="H182" s="1">
        <v>-999.0</v>
      </c>
    </row>
    <row r="183" ht="15.75" customHeight="1">
      <c r="A183" s="1">
        <v>5588.5461</v>
      </c>
      <c r="B183" s="1">
        <v>-999.0</v>
      </c>
      <c r="C183" s="1" t="str">
        <f t="shared" si="1"/>
        <v>#NUM!</v>
      </c>
      <c r="D183" s="1" t="str">
        <f t="shared" si="2"/>
        <v>#NUM!</v>
      </c>
      <c r="E183" s="1">
        <f t="shared" si="3"/>
        <v>-0.001001001001</v>
      </c>
      <c r="F183" s="1" t="str">
        <f t="shared" si="4"/>
        <v>#NUM!</v>
      </c>
      <c r="G183" s="1">
        <f t="shared" si="5"/>
        <v>0.000001002003004</v>
      </c>
      <c r="H183" s="1">
        <v>13.3</v>
      </c>
    </row>
    <row r="184" ht="15.75" customHeight="1">
      <c r="A184" s="1">
        <v>5588.6223</v>
      </c>
      <c r="B184" s="1">
        <v>-999.0</v>
      </c>
      <c r="C184" s="1" t="str">
        <f t="shared" si="1"/>
        <v>#NUM!</v>
      </c>
      <c r="D184" s="1" t="str">
        <f t="shared" si="2"/>
        <v>#NUM!</v>
      </c>
      <c r="E184" s="1">
        <f t="shared" si="3"/>
        <v>-0.001001001001</v>
      </c>
      <c r="F184" s="1" t="str">
        <f t="shared" si="4"/>
        <v>#NUM!</v>
      </c>
      <c r="G184" s="1">
        <f t="shared" si="5"/>
        <v>0.000001002003004</v>
      </c>
      <c r="H184" s="1">
        <v>13.3</v>
      </c>
    </row>
    <row r="185" ht="15.75" customHeight="1">
      <c r="A185" s="1">
        <v>5588.6985</v>
      </c>
      <c r="B185" s="1">
        <v>0.1033</v>
      </c>
      <c r="C185" s="1">
        <f t="shared" si="1"/>
        <v>6.147800172</v>
      </c>
      <c r="D185" s="1">
        <f t="shared" si="2"/>
        <v>3.111356956</v>
      </c>
      <c r="E185" s="1">
        <f t="shared" si="3"/>
        <v>9.68054211</v>
      </c>
      <c r="F185" s="1">
        <f t="shared" si="4"/>
        <v>30.11962204</v>
      </c>
      <c r="G185" s="1">
        <f t="shared" si="5"/>
        <v>93.71289555</v>
      </c>
      <c r="H185" s="1">
        <v>1.2</v>
      </c>
    </row>
    <row r="186" ht="15.75" customHeight="1">
      <c r="A186" s="1">
        <v>5588.7747</v>
      </c>
      <c r="B186" s="1">
        <v>0.1033</v>
      </c>
      <c r="C186" s="1">
        <f t="shared" si="1"/>
        <v>6.147800172</v>
      </c>
      <c r="D186" s="1">
        <f t="shared" si="2"/>
        <v>3.111356956</v>
      </c>
      <c r="E186" s="1">
        <f t="shared" si="3"/>
        <v>9.68054211</v>
      </c>
      <c r="F186" s="1">
        <f t="shared" si="4"/>
        <v>30.11962204</v>
      </c>
      <c r="G186" s="1">
        <f t="shared" si="5"/>
        <v>93.71289555</v>
      </c>
      <c r="H186" s="1">
        <v>1.2</v>
      </c>
    </row>
    <row r="187" ht="15.75" customHeight="1">
      <c r="A187" s="1">
        <v>5588.8509</v>
      </c>
      <c r="B187" s="1">
        <v>0.0915</v>
      </c>
      <c r="C187" s="1">
        <f t="shared" si="1"/>
        <v>6.774279711</v>
      </c>
      <c r="D187" s="1">
        <f t="shared" si="2"/>
        <v>3.305898025</v>
      </c>
      <c r="E187" s="1">
        <f t="shared" si="3"/>
        <v>10.92896175</v>
      </c>
      <c r="F187" s="1">
        <f t="shared" si="4"/>
        <v>36.13003306</v>
      </c>
      <c r="G187" s="1">
        <f t="shared" si="5"/>
        <v>119.4422049</v>
      </c>
      <c r="H187" s="1">
        <v>2.0831</v>
      </c>
    </row>
    <row r="188" ht="15.75" customHeight="1">
      <c r="A188" s="1">
        <v>5588.9271</v>
      </c>
      <c r="B188" s="1">
        <v>0.0915</v>
      </c>
      <c r="C188" s="1">
        <f t="shared" si="1"/>
        <v>6.774279711</v>
      </c>
      <c r="D188" s="1">
        <f t="shared" si="2"/>
        <v>3.305898025</v>
      </c>
      <c r="E188" s="1">
        <f t="shared" si="3"/>
        <v>10.92896175</v>
      </c>
      <c r="F188" s="1">
        <f t="shared" si="4"/>
        <v>36.13003306</v>
      </c>
      <c r="G188" s="1">
        <f t="shared" si="5"/>
        <v>119.4422049</v>
      </c>
      <c r="H188" s="1">
        <v>2.0831</v>
      </c>
    </row>
    <row r="189" ht="15.75" customHeight="1">
      <c r="A189" s="1">
        <v>5589.0033</v>
      </c>
      <c r="B189" s="1">
        <v>-999.0</v>
      </c>
      <c r="C189" s="1" t="str">
        <f t="shared" si="1"/>
        <v>#NUM!</v>
      </c>
      <c r="D189" s="1" t="str">
        <f t="shared" si="2"/>
        <v>#NUM!</v>
      </c>
      <c r="E189" s="1">
        <f t="shared" si="3"/>
        <v>-0.001001001001</v>
      </c>
      <c r="F189" s="1" t="str">
        <f t="shared" si="4"/>
        <v>#NUM!</v>
      </c>
      <c r="G189" s="1">
        <f t="shared" si="5"/>
        <v>0.000001002003004</v>
      </c>
      <c r="H189" s="1">
        <v>-999.0</v>
      </c>
    </row>
    <row r="190" ht="15.75" customHeight="1">
      <c r="A190" s="1">
        <v>5589.0795</v>
      </c>
      <c r="B190" s="1">
        <v>-999.0</v>
      </c>
      <c r="C190" s="1" t="str">
        <f t="shared" si="1"/>
        <v>#NUM!</v>
      </c>
      <c r="D190" s="1" t="str">
        <f t="shared" si="2"/>
        <v>#NUM!</v>
      </c>
      <c r="E190" s="1">
        <f t="shared" si="3"/>
        <v>-0.001001001001</v>
      </c>
      <c r="F190" s="1" t="str">
        <f t="shared" si="4"/>
        <v>#NUM!</v>
      </c>
      <c r="G190" s="1">
        <f t="shared" si="5"/>
        <v>0.000001002003004</v>
      </c>
      <c r="H190" s="1">
        <v>-999.0</v>
      </c>
    </row>
    <row r="191" ht="15.75" customHeight="1">
      <c r="A191" s="1">
        <v>5589.1557</v>
      </c>
      <c r="B191" s="1">
        <v>0.047</v>
      </c>
      <c r="C191" s="1">
        <f t="shared" si="1"/>
        <v>11.54308021</v>
      </c>
      <c r="D191" s="1">
        <f t="shared" si="2"/>
        <v>4.61265604</v>
      </c>
      <c r="E191" s="1">
        <f t="shared" si="3"/>
        <v>21.27659574</v>
      </c>
      <c r="F191" s="1">
        <f t="shared" si="4"/>
        <v>98.14161788</v>
      </c>
      <c r="G191" s="1">
        <f t="shared" si="5"/>
        <v>452.6935265</v>
      </c>
      <c r="H191" s="1">
        <v>0.03</v>
      </c>
    </row>
    <row r="192" ht="15.75" customHeight="1">
      <c r="A192" s="1">
        <v>5589.2319</v>
      </c>
      <c r="B192" s="1">
        <v>0.047</v>
      </c>
      <c r="C192" s="1">
        <f t="shared" si="1"/>
        <v>11.54308021</v>
      </c>
      <c r="D192" s="1">
        <f t="shared" si="2"/>
        <v>4.61265604</v>
      </c>
      <c r="E192" s="1">
        <f t="shared" si="3"/>
        <v>21.27659574</v>
      </c>
      <c r="F192" s="1">
        <f t="shared" si="4"/>
        <v>98.14161788</v>
      </c>
      <c r="G192" s="1">
        <f t="shared" si="5"/>
        <v>452.6935265</v>
      </c>
      <c r="H192" s="1">
        <v>0.03</v>
      </c>
    </row>
    <row r="193" ht="15.75" customHeight="1">
      <c r="A193" s="1">
        <v>5589.3081</v>
      </c>
      <c r="B193" s="1">
        <v>-999.0</v>
      </c>
      <c r="C193" s="1" t="str">
        <f t="shared" si="1"/>
        <v>#NUM!</v>
      </c>
      <c r="D193" s="1" t="str">
        <f t="shared" si="2"/>
        <v>#NUM!</v>
      </c>
      <c r="E193" s="1">
        <f t="shared" si="3"/>
        <v>-0.001001001001</v>
      </c>
      <c r="F193" s="1" t="str">
        <f t="shared" si="4"/>
        <v>#NUM!</v>
      </c>
      <c r="G193" s="1">
        <f t="shared" si="5"/>
        <v>0.000001002003004</v>
      </c>
      <c r="H193" s="1">
        <v>-999.0</v>
      </c>
    </row>
    <row r="194" ht="15.75" customHeight="1">
      <c r="A194" s="1">
        <v>5589.3843</v>
      </c>
      <c r="B194" s="1">
        <v>-999.0</v>
      </c>
      <c r="C194" s="1" t="str">
        <f t="shared" si="1"/>
        <v>#NUM!</v>
      </c>
      <c r="D194" s="1" t="str">
        <f t="shared" si="2"/>
        <v>#NUM!</v>
      </c>
      <c r="E194" s="1">
        <f t="shared" si="3"/>
        <v>-0.001001001001</v>
      </c>
      <c r="F194" s="1" t="str">
        <f t="shared" si="4"/>
        <v>#NUM!</v>
      </c>
      <c r="G194" s="1">
        <f t="shared" si="5"/>
        <v>0.000001002003004</v>
      </c>
      <c r="H194" s="1">
        <v>-999.0</v>
      </c>
    </row>
    <row r="195" ht="15.75" customHeight="1">
      <c r="A195" s="1">
        <v>5589.4605</v>
      </c>
      <c r="B195" s="1">
        <v>-999.0</v>
      </c>
      <c r="C195" s="1" t="str">
        <f t="shared" si="1"/>
        <v>#NUM!</v>
      </c>
      <c r="D195" s="1" t="str">
        <f t="shared" si="2"/>
        <v>#NUM!</v>
      </c>
      <c r="E195" s="1">
        <f t="shared" si="3"/>
        <v>-0.001001001001</v>
      </c>
      <c r="F195" s="1" t="str">
        <f t="shared" si="4"/>
        <v>#NUM!</v>
      </c>
      <c r="G195" s="1">
        <f t="shared" si="5"/>
        <v>0.000001002003004</v>
      </c>
      <c r="H195" s="1">
        <v>-999.0</v>
      </c>
    </row>
    <row r="196" ht="15.75" customHeight="1">
      <c r="A196" s="1">
        <v>5589.5367</v>
      </c>
      <c r="B196" s="1">
        <v>-999.0</v>
      </c>
      <c r="C196" s="1" t="str">
        <f t="shared" si="1"/>
        <v>#NUM!</v>
      </c>
      <c r="D196" s="1" t="str">
        <f t="shared" si="2"/>
        <v>#NUM!</v>
      </c>
      <c r="E196" s="1">
        <f t="shared" si="3"/>
        <v>-0.001001001001</v>
      </c>
      <c r="F196" s="1" t="str">
        <f t="shared" si="4"/>
        <v>#NUM!</v>
      </c>
      <c r="G196" s="1">
        <f t="shared" si="5"/>
        <v>0.000001002003004</v>
      </c>
      <c r="H196" s="1">
        <v>-999.0</v>
      </c>
    </row>
    <row r="197" ht="15.75" customHeight="1">
      <c r="A197" s="1">
        <v>5589.6129</v>
      </c>
      <c r="B197" s="1">
        <v>0.1133</v>
      </c>
      <c r="C197" s="1">
        <f t="shared" si="1"/>
        <v>5.709736576</v>
      </c>
      <c r="D197" s="1">
        <f t="shared" si="2"/>
        <v>2.970879555</v>
      </c>
      <c r="E197" s="1">
        <f t="shared" si="3"/>
        <v>8.826125331</v>
      </c>
      <c r="F197" s="1">
        <f t="shared" si="4"/>
        <v>26.2213553</v>
      </c>
      <c r="G197" s="1">
        <f t="shared" si="5"/>
        <v>77.90048836</v>
      </c>
      <c r="H197" s="1">
        <v>0.313</v>
      </c>
    </row>
    <row r="198" ht="15.75" customHeight="1">
      <c r="A198" s="1">
        <v>5589.6891</v>
      </c>
      <c r="B198" s="1">
        <v>0.1133</v>
      </c>
      <c r="C198" s="1">
        <f t="shared" si="1"/>
        <v>5.709736576</v>
      </c>
      <c r="D198" s="1">
        <f t="shared" si="2"/>
        <v>2.970879555</v>
      </c>
      <c r="E198" s="1">
        <f t="shared" si="3"/>
        <v>8.826125331</v>
      </c>
      <c r="F198" s="1">
        <f t="shared" si="4"/>
        <v>26.2213553</v>
      </c>
      <c r="G198" s="1">
        <f t="shared" si="5"/>
        <v>77.90048836</v>
      </c>
      <c r="H198" s="1">
        <v>0.313</v>
      </c>
    </row>
    <row r="199" ht="15.75" customHeight="1">
      <c r="A199" s="1">
        <v>5589.7653</v>
      </c>
      <c r="B199" s="1">
        <v>0.1245</v>
      </c>
      <c r="C199" s="1">
        <f t="shared" si="1"/>
        <v>5.294982375</v>
      </c>
      <c r="D199" s="1">
        <f t="shared" si="2"/>
        <v>2.834101006</v>
      </c>
      <c r="E199" s="1">
        <f t="shared" si="3"/>
        <v>8.032128514</v>
      </c>
      <c r="F199" s="1">
        <f t="shared" si="4"/>
        <v>22.7638635</v>
      </c>
      <c r="G199" s="1">
        <f t="shared" si="5"/>
        <v>64.51508847</v>
      </c>
      <c r="H199" s="1">
        <v>0.4874</v>
      </c>
    </row>
    <row r="200" ht="15.75" customHeight="1">
      <c r="A200" s="1">
        <v>5589.8415</v>
      </c>
      <c r="B200" s="1">
        <v>0.1245</v>
      </c>
      <c r="C200" s="1">
        <f t="shared" si="1"/>
        <v>5.294982375</v>
      </c>
      <c r="D200" s="1">
        <f t="shared" si="2"/>
        <v>2.834101006</v>
      </c>
      <c r="E200" s="1">
        <f t="shared" si="3"/>
        <v>8.032128514</v>
      </c>
      <c r="F200" s="1">
        <f t="shared" si="4"/>
        <v>22.7638635</v>
      </c>
      <c r="G200" s="1">
        <f t="shared" si="5"/>
        <v>64.51508847</v>
      </c>
      <c r="H200" s="1">
        <v>0.4874</v>
      </c>
    </row>
    <row r="201" ht="15.75" customHeight="1">
      <c r="A201" s="1">
        <v>5589.9177</v>
      </c>
      <c r="B201" s="1">
        <v>-999.0</v>
      </c>
      <c r="C201" s="1" t="str">
        <f t="shared" si="1"/>
        <v>#NUM!</v>
      </c>
      <c r="D201" s="1" t="str">
        <f t="shared" si="2"/>
        <v>#NUM!</v>
      </c>
      <c r="E201" s="1">
        <f t="shared" si="3"/>
        <v>-0.001001001001</v>
      </c>
      <c r="F201" s="1" t="str">
        <f t="shared" si="4"/>
        <v>#NUM!</v>
      </c>
      <c r="G201" s="1">
        <f t="shared" si="5"/>
        <v>0.000001002003004</v>
      </c>
      <c r="H201" s="1">
        <v>-999.0</v>
      </c>
    </row>
    <row r="202" ht="15.75" customHeight="1">
      <c r="A202" s="1">
        <v>5589.9939</v>
      </c>
      <c r="B202" s="1">
        <v>-999.0</v>
      </c>
      <c r="C202" s="1" t="str">
        <f t="shared" si="1"/>
        <v>#NUM!</v>
      </c>
      <c r="D202" s="1" t="str">
        <f t="shared" si="2"/>
        <v>#NUM!</v>
      </c>
      <c r="E202" s="1">
        <f t="shared" si="3"/>
        <v>-0.001001001001</v>
      </c>
      <c r="F202" s="1" t="str">
        <f t="shared" si="4"/>
        <v>#NUM!</v>
      </c>
      <c r="G202" s="1">
        <f t="shared" si="5"/>
        <v>0.000001002003004</v>
      </c>
      <c r="H202" s="1">
        <v>-999.0</v>
      </c>
    </row>
    <row r="203" ht="15.75" customHeight="1">
      <c r="A203" s="1">
        <v>5590.0701</v>
      </c>
      <c r="B203" s="1">
        <v>0.079</v>
      </c>
      <c r="C203" s="1">
        <f t="shared" si="1"/>
        <v>7.6190062</v>
      </c>
      <c r="D203" s="1">
        <f t="shared" si="2"/>
        <v>3.557840335</v>
      </c>
      <c r="E203" s="1">
        <f t="shared" si="3"/>
        <v>12.65822785</v>
      </c>
      <c r="F203" s="1">
        <f t="shared" si="4"/>
        <v>45.03595361</v>
      </c>
      <c r="G203" s="1">
        <f t="shared" si="5"/>
        <v>160.2307323</v>
      </c>
      <c r="H203" s="1">
        <v>0.08</v>
      </c>
    </row>
    <row r="204" ht="15.75" customHeight="1">
      <c r="A204" s="1">
        <v>5590.1463</v>
      </c>
      <c r="B204" s="1">
        <v>0.079</v>
      </c>
      <c r="C204" s="1">
        <f t="shared" si="1"/>
        <v>7.6190062</v>
      </c>
      <c r="D204" s="1">
        <f t="shared" si="2"/>
        <v>3.557840335</v>
      </c>
      <c r="E204" s="1">
        <f t="shared" si="3"/>
        <v>12.65822785</v>
      </c>
      <c r="F204" s="1">
        <f t="shared" si="4"/>
        <v>45.03595361</v>
      </c>
      <c r="G204" s="1">
        <f t="shared" si="5"/>
        <v>160.2307323</v>
      </c>
      <c r="H204" s="1">
        <v>0.08</v>
      </c>
    </row>
    <row r="205" ht="15.75" customHeight="1">
      <c r="A205" s="1">
        <v>5590.2225</v>
      </c>
      <c r="B205" s="1">
        <v>-999.0</v>
      </c>
      <c r="C205" s="1" t="str">
        <f t="shared" si="1"/>
        <v>#NUM!</v>
      </c>
      <c r="D205" s="1" t="str">
        <f t="shared" si="2"/>
        <v>#NUM!</v>
      </c>
      <c r="E205" s="1">
        <f t="shared" si="3"/>
        <v>-0.001001001001</v>
      </c>
      <c r="F205" s="1" t="str">
        <f t="shared" si="4"/>
        <v>#NUM!</v>
      </c>
      <c r="G205" s="1">
        <f t="shared" si="5"/>
        <v>0.000001002003004</v>
      </c>
      <c r="H205" s="1">
        <v>-999.0</v>
      </c>
    </row>
    <row r="206" ht="15.75" customHeight="1">
      <c r="A206" s="1">
        <v>5590.2987</v>
      </c>
      <c r="B206" s="1">
        <v>-999.0</v>
      </c>
      <c r="C206" s="1" t="str">
        <f t="shared" si="1"/>
        <v>#NUM!</v>
      </c>
      <c r="D206" s="1" t="str">
        <f t="shared" si="2"/>
        <v>#NUM!</v>
      </c>
      <c r="E206" s="1">
        <f t="shared" si="3"/>
        <v>-0.001001001001</v>
      </c>
      <c r="F206" s="1" t="str">
        <f t="shared" si="4"/>
        <v>#NUM!</v>
      </c>
      <c r="G206" s="1">
        <f t="shared" si="5"/>
        <v>0.000001002003004</v>
      </c>
      <c r="H206" s="1">
        <v>-999.0</v>
      </c>
    </row>
    <row r="207" ht="15.75" customHeight="1">
      <c r="A207" s="1">
        <v>5590.3749</v>
      </c>
      <c r="B207" s="1">
        <v>0.112</v>
      </c>
      <c r="C207" s="1">
        <f t="shared" si="1"/>
        <v>5.762694302</v>
      </c>
      <c r="D207" s="1">
        <f t="shared" si="2"/>
        <v>2.988071523</v>
      </c>
      <c r="E207" s="1">
        <f t="shared" si="3"/>
        <v>8.928571429</v>
      </c>
      <c r="F207" s="1">
        <f t="shared" si="4"/>
        <v>26.67921003</v>
      </c>
      <c r="G207" s="1">
        <f t="shared" si="5"/>
        <v>79.71938776</v>
      </c>
      <c r="H207" s="1">
        <v>2.04</v>
      </c>
    </row>
    <row r="208" ht="15.75" customHeight="1">
      <c r="A208" s="1">
        <v>5590.4511</v>
      </c>
      <c r="B208" s="1">
        <v>0.112</v>
      </c>
      <c r="C208" s="1">
        <f t="shared" si="1"/>
        <v>5.762694302</v>
      </c>
      <c r="D208" s="1">
        <f t="shared" si="2"/>
        <v>2.988071523</v>
      </c>
      <c r="E208" s="1">
        <f t="shared" si="3"/>
        <v>8.928571429</v>
      </c>
      <c r="F208" s="1">
        <f t="shared" si="4"/>
        <v>26.67921003</v>
      </c>
      <c r="G208" s="1">
        <f t="shared" si="5"/>
        <v>79.71938776</v>
      </c>
      <c r="H208" s="1">
        <v>2.04</v>
      </c>
    </row>
    <row r="209" ht="15.75" customHeight="1">
      <c r="A209" s="1">
        <v>5590.5273</v>
      </c>
      <c r="B209" s="1">
        <v>-999.0</v>
      </c>
      <c r="C209" s="1" t="str">
        <f t="shared" si="1"/>
        <v>#NUM!</v>
      </c>
      <c r="D209" s="1" t="str">
        <f t="shared" si="2"/>
        <v>#NUM!</v>
      </c>
      <c r="E209" s="1">
        <f t="shared" si="3"/>
        <v>-0.001001001001</v>
      </c>
      <c r="F209" s="1" t="str">
        <f t="shared" si="4"/>
        <v>#NUM!</v>
      </c>
      <c r="G209" s="1">
        <f t="shared" si="5"/>
        <v>0.000001002003004</v>
      </c>
      <c r="H209" s="1">
        <v>-999.0</v>
      </c>
    </row>
    <row r="210" ht="15.75" customHeight="1">
      <c r="A210" s="1">
        <v>5590.6035</v>
      </c>
      <c r="B210" s="1">
        <v>-999.0</v>
      </c>
      <c r="C210" s="1" t="str">
        <f t="shared" si="1"/>
        <v>#NUM!</v>
      </c>
      <c r="D210" s="1" t="str">
        <f t="shared" si="2"/>
        <v>#NUM!</v>
      </c>
      <c r="E210" s="1">
        <f t="shared" si="3"/>
        <v>-0.001001001001</v>
      </c>
      <c r="F210" s="1" t="str">
        <f t="shared" si="4"/>
        <v>#NUM!</v>
      </c>
      <c r="G210" s="1">
        <f t="shared" si="5"/>
        <v>0.000001002003004</v>
      </c>
      <c r="H210" s="1">
        <v>-999.0</v>
      </c>
    </row>
    <row r="211" ht="15.75" customHeight="1">
      <c r="A211" s="1">
        <v>5590.6797</v>
      </c>
      <c r="B211" s="1">
        <v>0.112</v>
      </c>
      <c r="C211" s="1">
        <f t="shared" si="1"/>
        <v>5.762694302</v>
      </c>
      <c r="D211" s="1">
        <f t="shared" si="2"/>
        <v>2.988071523</v>
      </c>
      <c r="E211" s="1">
        <f t="shared" si="3"/>
        <v>8.928571429</v>
      </c>
      <c r="F211" s="1">
        <f t="shared" si="4"/>
        <v>26.67921003</v>
      </c>
      <c r="G211" s="1">
        <f t="shared" si="5"/>
        <v>79.71938776</v>
      </c>
      <c r="H211" s="1">
        <v>0.16</v>
      </c>
    </row>
    <row r="212" ht="15.75" customHeight="1">
      <c r="A212" s="1">
        <v>5590.7559</v>
      </c>
      <c r="B212" s="1">
        <v>0.112</v>
      </c>
      <c r="C212" s="1">
        <f t="shared" si="1"/>
        <v>5.762694302</v>
      </c>
      <c r="D212" s="1">
        <f t="shared" si="2"/>
        <v>2.988071523</v>
      </c>
      <c r="E212" s="1">
        <f t="shared" si="3"/>
        <v>8.928571429</v>
      </c>
      <c r="F212" s="1">
        <f t="shared" si="4"/>
        <v>26.67921003</v>
      </c>
      <c r="G212" s="1">
        <f t="shared" si="5"/>
        <v>79.71938776</v>
      </c>
      <c r="H212" s="1">
        <v>0.16</v>
      </c>
    </row>
    <row r="213" ht="15.75" customHeight="1">
      <c r="A213" s="1">
        <v>5590.8321</v>
      </c>
      <c r="B213" s="1">
        <v>-999.0</v>
      </c>
      <c r="C213" s="1" t="str">
        <f t="shared" si="1"/>
        <v>#NUM!</v>
      </c>
      <c r="D213" s="1" t="str">
        <f t="shared" si="2"/>
        <v>#NUM!</v>
      </c>
      <c r="E213" s="1">
        <f t="shared" si="3"/>
        <v>-0.001001001001</v>
      </c>
      <c r="F213" s="1" t="str">
        <f t="shared" si="4"/>
        <v>#NUM!</v>
      </c>
      <c r="G213" s="1">
        <f t="shared" si="5"/>
        <v>0.000001002003004</v>
      </c>
      <c r="H213" s="1">
        <v>-999.0</v>
      </c>
    </row>
    <row r="214" ht="15.75" customHeight="1">
      <c r="A214" s="1">
        <v>5590.9083</v>
      </c>
      <c r="B214" s="1">
        <v>-999.0</v>
      </c>
      <c r="C214" s="1" t="str">
        <f t="shared" si="1"/>
        <v>#NUM!</v>
      </c>
      <c r="D214" s="1" t="str">
        <f t="shared" si="2"/>
        <v>#NUM!</v>
      </c>
      <c r="E214" s="1">
        <f t="shared" si="3"/>
        <v>-0.001001001001</v>
      </c>
      <c r="F214" s="1" t="str">
        <f t="shared" si="4"/>
        <v>#NUM!</v>
      </c>
      <c r="G214" s="1">
        <f t="shared" si="5"/>
        <v>0.000001002003004</v>
      </c>
      <c r="H214" s="1">
        <v>-999.0</v>
      </c>
    </row>
    <row r="215" ht="15.75" customHeight="1">
      <c r="A215" s="1">
        <v>5590.9845</v>
      </c>
      <c r="B215" s="1">
        <v>0.035</v>
      </c>
      <c r="C215" s="1">
        <f t="shared" si="1"/>
        <v>14.61320795</v>
      </c>
      <c r="D215" s="1">
        <f t="shared" si="2"/>
        <v>5.345224838</v>
      </c>
      <c r="E215" s="1">
        <f t="shared" si="3"/>
        <v>28.57142857</v>
      </c>
      <c r="F215" s="1">
        <f t="shared" si="4"/>
        <v>152.7207097</v>
      </c>
      <c r="G215" s="1">
        <f t="shared" si="5"/>
        <v>816.3265306</v>
      </c>
      <c r="H215" s="1">
        <v>0.1</v>
      </c>
    </row>
    <row r="216" ht="15.75" customHeight="1">
      <c r="A216" s="1">
        <v>5591.0607</v>
      </c>
      <c r="B216" s="1">
        <v>0.035</v>
      </c>
      <c r="C216" s="1">
        <f t="shared" si="1"/>
        <v>14.61320795</v>
      </c>
      <c r="D216" s="1">
        <f t="shared" si="2"/>
        <v>5.345224838</v>
      </c>
      <c r="E216" s="1">
        <f t="shared" si="3"/>
        <v>28.57142857</v>
      </c>
      <c r="F216" s="1">
        <f t="shared" si="4"/>
        <v>152.7207097</v>
      </c>
      <c r="G216" s="1">
        <f t="shared" si="5"/>
        <v>816.3265306</v>
      </c>
      <c r="H216" s="1">
        <v>0.1</v>
      </c>
    </row>
    <row r="217" ht="15.75" customHeight="1">
      <c r="A217" s="1">
        <v>5591.1369</v>
      </c>
      <c r="B217" s="1">
        <v>-999.0</v>
      </c>
      <c r="C217" s="1" t="str">
        <f t="shared" si="1"/>
        <v>#NUM!</v>
      </c>
      <c r="D217" s="1" t="str">
        <f t="shared" si="2"/>
        <v>#NUM!</v>
      </c>
      <c r="E217" s="1">
        <f t="shared" si="3"/>
        <v>-0.001001001001</v>
      </c>
      <c r="F217" s="1" t="str">
        <f t="shared" si="4"/>
        <v>#NUM!</v>
      </c>
      <c r="G217" s="1">
        <f t="shared" si="5"/>
        <v>0.000001002003004</v>
      </c>
      <c r="H217" s="1">
        <v>-999.0</v>
      </c>
    </row>
    <row r="218" ht="15.75" customHeight="1">
      <c r="A218" s="1">
        <v>5591.2131</v>
      </c>
      <c r="B218" s="1">
        <v>-999.0</v>
      </c>
      <c r="C218" s="1" t="str">
        <f t="shared" si="1"/>
        <v>#NUM!</v>
      </c>
      <c r="D218" s="1" t="str">
        <f t="shared" si="2"/>
        <v>#NUM!</v>
      </c>
      <c r="E218" s="1">
        <f t="shared" si="3"/>
        <v>-0.001001001001</v>
      </c>
      <c r="F218" s="1" t="str">
        <f t="shared" si="4"/>
        <v>#NUM!</v>
      </c>
      <c r="G218" s="1">
        <f t="shared" si="5"/>
        <v>0.000001002003004</v>
      </c>
      <c r="H218" s="1">
        <v>-999.0</v>
      </c>
    </row>
    <row r="219" ht="15.75" customHeight="1">
      <c r="A219" s="1">
        <v>5591.2893</v>
      </c>
      <c r="B219" s="1">
        <v>0.07</v>
      </c>
      <c r="C219" s="1">
        <f t="shared" si="1"/>
        <v>8.393083968</v>
      </c>
      <c r="D219" s="1">
        <f t="shared" si="2"/>
        <v>3.77964473</v>
      </c>
      <c r="E219" s="1">
        <f t="shared" si="3"/>
        <v>14.28571429</v>
      </c>
      <c r="F219" s="1">
        <f t="shared" si="4"/>
        <v>53.99492472</v>
      </c>
      <c r="G219" s="1">
        <f t="shared" si="5"/>
        <v>204.0816327</v>
      </c>
      <c r="H219" s="1">
        <v>0.01</v>
      </c>
    </row>
    <row r="220" ht="15.75" customHeight="1">
      <c r="A220" s="1">
        <v>5591.3655</v>
      </c>
      <c r="B220" s="1">
        <v>0.07</v>
      </c>
      <c r="C220" s="1">
        <f t="shared" si="1"/>
        <v>8.393083968</v>
      </c>
      <c r="D220" s="1">
        <f t="shared" si="2"/>
        <v>3.77964473</v>
      </c>
      <c r="E220" s="1">
        <f t="shared" si="3"/>
        <v>14.28571429</v>
      </c>
      <c r="F220" s="1">
        <f t="shared" si="4"/>
        <v>53.99492472</v>
      </c>
      <c r="G220" s="1">
        <f t="shared" si="5"/>
        <v>204.0816327</v>
      </c>
      <c r="H220" s="1">
        <v>0.01</v>
      </c>
    </row>
    <row r="221" ht="15.75" customHeight="1">
      <c r="A221" s="1">
        <v>5591.4417</v>
      </c>
      <c r="B221" s="1">
        <v>-999.0</v>
      </c>
      <c r="C221" s="1" t="str">
        <f t="shared" si="1"/>
        <v>#NUM!</v>
      </c>
      <c r="D221" s="1" t="str">
        <f t="shared" si="2"/>
        <v>#NUM!</v>
      </c>
      <c r="E221" s="1">
        <f t="shared" si="3"/>
        <v>-0.001001001001</v>
      </c>
      <c r="F221" s="1" t="str">
        <f t="shared" si="4"/>
        <v>#NUM!</v>
      </c>
      <c r="G221" s="1">
        <f t="shared" si="5"/>
        <v>0.000001002003004</v>
      </c>
      <c r="H221" s="1">
        <v>-999.0</v>
      </c>
    </row>
    <row r="222" ht="15.75" customHeight="1">
      <c r="A222" s="1">
        <v>5591.5179</v>
      </c>
      <c r="B222" s="1">
        <v>-999.0</v>
      </c>
      <c r="C222" s="1" t="str">
        <f t="shared" si="1"/>
        <v>#NUM!</v>
      </c>
      <c r="D222" s="1" t="str">
        <f t="shared" si="2"/>
        <v>#NUM!</v>
      </c>
      <c r="E222" s="1">
        <f t="shared" si="3"/>
        <v>-0.001001001001</v>
      </c>
      <c r="F222" s="1" t="str">
        <f t="shared" si="4"/>
        <v>#NUM!</v>
      </c>
      <c r="G222" s="1">
        <f t="shared" si="5"/>
        <v>0.000001002003004</v>
      </c>
      <c r="H222" s="1">
        <v>-999.0</v>
      </c>
    </row>
    <row r="223" ht="15.75" customHeight="1">
      <c r="A223" s="1">
        <v>5591.5941</v>
      </c>
      <c r="B223" s="1">
        <v>0.075</v>
      </c>
      <c r="C223" s="1">
        <f t="shared" si="1"/>
        <v>7.942385988</v>
      </c>
      <c r="D223" s="1">
        <f t="shared" si="2"/>
        <v>3.651483717</v>
      </c>
      <c r="E223" s="1">
        <f t="shared" si="3"/>
        <v>13.33333333</v>
      </c>
      <c r="F223" s="1">
        <f t="shared" si="4"/>
        <v>48.68644956</v>
      </c>
      <c r="G223" s="1">
        <f t="shared" si="5"/>
        <v>177.7777778</v>
      </c>
      <c r="H223" s="1">
        <v>0.1</v>
      </c>
    </row>
    <row r="224" ht="15.75" customHeight="1">
      <c r="A224" s="1">
        <v>5591.6703</v>
      </c>
      <c r="B224" s="1">
        <v>0.075</v>
      </c>
      <c r="C224" s="1">
        <f t="shared" si="1"/>
        <v>7.942385988</v>
      </c>
      <c r="D224" s="1">
        <f t="shared" si="2"/>
        <v>3.651483717</v>
      </c>
      <c r="E224" s="1">
        <f t="shared" si="3"/>
        <v>13.33333333</v>
      </c>
      <c r="F224" s="1">
        <f t="shared" si="4"/>
        <v>48.68644956</v>
      </c>
      <c r="G224" s="1">
        <f t="shared" si="5"/>
        <v>177.7777778</v>
      </c>
      <c r="H224" s="1">
        <v>0.1</v>
      </c>
    </row>
    <row r="225" ht="15.75" customHeight="1">
      <c r="A225" s="1">
        <v>5591.7465</v>
      </c>
      <c r="B225" s="1">
        <v>-999.0</v>
      </c>
      <c r="C225" s="1" t="str">
        <f t="shared" si="1"/>
        <v>#NUM!</v>
      </c>
      <c r="D225" s="1" t="str">
        <f t="shared" si="2"/>
        <v>#NUM!</v>
      </c>
      <c r="E225" s="1">
        <f t="shared" si="3"/>
        <v>-0.001001001001</v>
      </c>
      <c r="F225" s="1" t="str">
        <f t="shared" si="4"/>
        <v>#NUM!</v>
      </c>
      <c r="G225" s="1">
        <f t="shared" si="5"/>
        <v>0.000001002003004</v>
      </c>
      <c r="H225" s="1">
        <v>-999.0</v>
      </c>
    </row>
    <row r="226" ht="15.75" customHeight="1">
      <c r="A226" s="1">
        <v>5591.8227</v>
      </c>
      <c r="B226" s="1">
        <v>-999.0</v>
      </c>
      <c r="C226" s="1" t="str">
        <f t="shared" si="1"/>
        <v>#NUM!</v>
      </c>
      <c r="D226" s="1" t="str">
        <f t="shared" si="2"/>
        <v>#NUM!</v>
      </c>
      <c r="E226" s="1">
        <f t="shared" si="3"/>
        <v>-0.001001001001</v>
      </c>
      <c r="F226" s="1" t="str">
        <f t="shared" si="4"/>
        <v>#NUM!</v>
      </c>
      <c r="G226" s="1">
        <f t="shared" si="5"/>
        <v>0.000001002003004</v>
      </c>
      <c r="H226" s="1">
        <v>-999.0</v>
      </c>
    </row>
    <row r="227" ht="15.75" customHeight="1">
      <c r="A227" s="1">
        <v>5591.8989</v>
      </c>
      <c r="B227" s="1">
        <v>0.031</v>
      </c>
      <c r="C227" s="1">
        <f t="shared" si="1"/>
        <v>16.10314283</v>
      </c>
      <c r="D227" s="1">
        <f t="shared" si="2"/>
        <v>5.679618342</v>
      </c>
      <c r="E227" s="1">
        <f t="shared" si="3"/>
        <v>32.25806452</v>
      </c>
      <c r="F227" s="1">
        <f t="shared" si="4"/>
        <v>183.2134949</v>
      </c>
      <c r="G227" s="1">
        <f t="shared" si="5"/>
        <v>1040.582726</v>
      </c>
      <c r="H227" s="1">
        <v>0.31</v>
      </c>
    </row>
    <row r="228" ht="15.75" customHeight="1">
      <c r="A228" s="1">
        <v>5591.9751</v>
      </c>
      <c r="B228" s="1">
        <v>0.031</v>
      </c>
      <c r="C228" s="1">
        <f t="shared" si="1"/>
        <v>16.10314283</v>
      </c>
      <c r="D228" s="1">
        <f t="shared" si="2"/>
        <v>5.679618342</v>
      </c>
      <c r="E228" s="1">
        <f t="shared" si="3"/>
        <v>32.25806452</v>
      </c>
      <c r="F228" s="1">
        <f t="shared" si="4"/>
        <v>183.2134949</v>
      </c>
      <c r="G228" s="1">
        <f t="shared" si="5"/>
        <v>1040.582726</v>
      </c>
      <c r="H228" s="1">
        <v>0.31</v>
      </c>
    </row>
    <row r="229" ht="15.75" customHeight="1">
      <c r="A229" s="1">
        <v>5592.0513</v>
      </c>
      <c r="B229" s="1">
        <v>-999.0</v>
      </c>
      <c r="C229" s="1" t="str">
        <f t="shared" si="1"/>
        <v>#NUM!</v>
      </c>
      <c r="D229" s="1" t="str">
        <f t="shared" si="2"/>
        <v>#NUM!</v>
      </c>
      <c r="E229" s="1">
        <f t="shared" si="3"/>
        <v>-0.001001001001</v>
      </c>
      <c r="F229" s="1" t="str">
        <f t="shared" si="4"/>
        <v>#NUM!</v>
      </c>
      <c r="G229" s="1">
        <f t="shared" si="5"/>
        <v>0.000001002003004</v>
      </c>
      <c r="H229" s="1">
        <v>-999.0</v>
      </c>
    </row>
    <row r="230" ht="15.75" customHeight="1">
      <c r="A230" s="1">
        <v>5592.1275</v>
      </c>
      <c r="B230" s="1">
        <v>-999.0</v>
      </c>
      <c r="C230" s="1" t="str">
        <f t="shared" si="1"/>
        <v>#NUM!</v>
      </c>
      <c r="D230" s="1" t="str">
        <f t="shared" si="2"/>
        <v>#NUM!</v>
      </c>
      <c r="E230" s="1">
        <f t="shared" si="3"/>
        <v>-0.001001001001</v>
      </c>
      <c r="F230" s="1" t="str">
        <f t="shared" si="4"/>
        <v>#NUM!</v>
      </c>
      <c r="G230" s="1">
        <f t="shared" si="5"/>
        <v>0.000001002003004</v>
      </c>
      <c r="H230" s="1">
        <v>-999.0</v>
      </c>
    </row>
    <row r="231" ht="15.75" customHeight="1">
      <c r="A231" s="1">
        <v>5592.2037</v>
      </c>
      <c r="B231" s="1">
        <v>0.066</v>
      </c>
      <c r="C231" s="1">
        <f t="shared" si="1"/>
        <v>8.797612955</v>
      </c>
      <c r="D231" s="1">
        <f t="shared" si="2"/>
        <v>3.892494721</v>
      </c>
      <c r="E231" s="1">
        <f t="shared" si="3"/>
        <v>15.15151515</v>
      </c>
      <c r="F231" s="1">
        <f t="shared" si="4"/>
        <v>58.97719274</v>
      </c>
      <c r="G231" s="1">
        <f t="shared" si="5"/>
        <v>229.5684114</v>
      </c>
      <c r="H231" s="1">
        <v>0.01</v>
      </c>
    </row>
    <row r="232" ht="15.75" customHeight="1">
      <c r="A232" s="1">
        <v>5592.2799</v>
      </c>
      <c r="B232" s="1">
        <v>0.066</v>
      </c>
      <c r="C232" s="1">
        <f t="shared" si="1"/>
        <v>8.797612955</v>
      </c>
      <c r="D232" s="1">
        <f t="shared" si="2"/>
        <v>3.892494721</v>
      </c>
      <c r="E232" s="1">
        <f t="shared" si="3"/>
        <v>15.15151515</v>
      </c>
      <c r="F232" s="1">
        <f t="shared" si="4"/>
        <v>58.97719274</v>
      </c>
      <c r="G232" s="1">
        <f t="shared" si="5"/>
        <v>229.5684114</v>
      </c>
      <c r="H232" s="1">
        <v>0.01</v>
      </c>
    </row>
    <row r="233" ht="15.75" customHeight="1">
      <c r="A233" s="1">
        <v>5592.3561</v>
      </c>
      <c r="B233" s="1">
        <v>-999.0</v>
      </c>
      <c r="C233" s="1" t="str">
        <f t="shared" si="1"/>
        <v>#NUM!</v>
      </c>
      <c r="D233" s="1" t="str">
        <f t="shared" si="2"/>
        <v>#NUM!</v>
      </c>
      <c r="E233" s="1">
        <f t="shared" si="3"/>
        <v>-0.001001001001</v>
      </c>
      <c r="F233" s="1" t="str">
        <f t="shared" si="4"/>
        <v>#NUM!</v>
      </c>
      <c r="G233" s="1">
        <f t="shared" si="5"/>
        <v>0.000001002003004</v>
      </c>
      <c r="H233" s="1">
        <v>-999.0</v>
      </c>
    </row>
    <row r="234" ht="15.75" customHeight="1">
      <c r="A234" s="1">
        <v>5592.4323</v>
      </c>
      <c r="B234" s="1">
        <v>-999.0</v>
      </c>
      <c r="C234" s="1" t="str">
        <f t="shared" si="1"/>
        <v>#NUM!</v>
      </c>
      <c r="D234" s="1" t="str">
        <f t="shared" si="2"/>
        <v>#NUM!</v>
      </c>
      <c r="E234" s="1">
        <f t="shared" si="3"/>
        <v>-0.001001001001</v>
      </c>
      <c r="F234" s="1" t="str">
        <f t="shared" si="4"/>
        <v>#NUM!</v>
      </c>
      <c r="G234" s="1">
        <f t="shared" si="5"/>
        <v>0.000001002003004</v>
      </c>
      <c r="H234" s="1">
        <v>-999.0</v>
      </c>
    </row>
    <row r="235" ht="15.75" customHeight="1">
      <c r="A235" s="1">
        <v>5592.5085</v>
      </c>
      <c r="B235" s="1">
        <v>-999.0</v>
      </c>
      <c r="C235" s="1" t="str">
        <f t="shared" si="1"/>
        <v>#NUM!</v>
      </c>
      <c r="D235" s="1" t="str">
        <f t="shared" si="2"/>
        <v>#NUM!</v>
      </c>
      <c r="E235" s="1">
        <f t="shared" si="3"/>
        <v>-0.001001001001</v>
      </c>
      <c r="F235" s="1" t="str">
        <f t="shared" si="4"/>
        <v>#NUM!</v>
      </c>
      <c r="G235" s="1">
        <f t="shared" si="5"/>
        <v>0.000001002003004</v>
      </c>
      <c r="H235" s="1">
        <v>-999.0</v>
      </c>
    </row>
    <row r="236" ht="15.75" customHeight="1">
      <c r="A236" s="1">
        <v>5592.5847</v>
      </c>
      <c r="B236" s="1">
        <v>-999.0</v>
      </c>
      <c r="C236" s="1" t="str">
        <f t="shared" si="1"/>
        <v>#NUM!</v>
      </c>
      <c r="D236" s="1" t="str">
        <f t="shared" si="2"/>
        <v>#NUM!</v>
      </c>
      <c r="E236" s="1">
        <f t="shared" si="3"/>
        <v>-0.001001001001</v>
      </c>
      <c r="F236" s="1" t="str">
        <f t="shared" si="4"/>
        <v>#NUM!</v>
      </c>
      <c r="G236" s="1">
        <f t="shared" si="5"/>
        <v>0.000001002003004</v>
      </c>
      <c r="H236" s="1">
        <v>-999.0</v>
      </c>
    </row>
    <row r="237" ht="15.75" customHeight="1">
      <c r="A237" s="1">
        <v>5592.6609</v>
      </c>
      <c r="B237" s="1">
        <v>-999.0</v>
      </c>
      <c r="C237" s="1" t="str">
        <f t="shared" si="1"/>
        <v>#NUM!</v>
      </c>
      <c r="D237" s="1" t="str">
        <f t="shared" si="2"/>
        <v>#NUM!</v>
      </c>
      <c r="E237" s="1">
        <f t="shared" si="3"/>
        <v>-0.001001001001</v>
      </c>
      <c r="F237" s="1" t="str">
        <f t="shared" si="4"/>
        <v>#NUM!</v>
      </c>
      <c r="G237" s="1">
        <f t="shared" si="5"/>
        <v>0.000001002003004</v>
      </c>
      <c r="H237" s="1">
        <v>-999.0</v>
      </c>
    </row>
    <row r="238" ht="15.75" customHeight="1">
      <c r="A238" s="1">
        <v>5592.7371</v>
      </c>
      <c r="B238" s="1">
        <v>-999.0</v>
      </c>
      <c r="C238" s="1" t="str">
        <f t="shared" si="1"/>
        <v>#NUM!</v>
      </c>
      <c r="D238" s="1" t="str">
        <f t="shared" si="2"/>
        <v>#NUM!</v>
      </c>
      <c r="E238" s="1">
        <f t="shared" si="3"/>
        <v>-0.001001001001</v>
      </c>
      <c r="F238" s="1" t="str">
        <f t="shared" si="4"/>
        <v>#NUM!</v>
      </c>
      <c r="G238" s="1">
        <f t="shared" si="5"/>
        <v>0.000001002003004</v>
      </c>
      <c r="H238" s="1">
        <v>-999.0</v>
      </c>
    </row>
    <row r="239" ht="15.75" customHeight="1">
      <c r="A239" s="1">
        <v>5592.8133</v>
      </c>
      <c r="B239" s="1">
        <v>0.053</v>
      </c>
      <c r="C239" s="1">
        <f t="shared" si="1"/>
        <v>10.48526242</v>
      </c>
      <c r="D239" s="1">
        <f t="shared" si="2"/>
        <v>4.343722428</v>
      </c>
      <c r="E239" s="1">
        <f t="shared" si="3"/>
        <v>18.86792453</v>
      </c>
      <c r="F239" s="1">
        <f t="shared" si="4"/>
        <v>81.95702694</v>
      </c>
      <c r="G239" s="1">
        <f t="shared" si="5"/>
        <v>355.998576</v>
      </c>
      <c r="H239" s="1">
        <v>0.04</v>
      </c>
    </row>
    <row r="240" ht="15.75" customHeight="1">
      <c r="A240" s="1">
        <v>5592.8895</v>
      </c>
      <c r="B240" s="1">
        <v>0.053</v>
      </c>
      <c r="C240" s="1">
        <f t="shared" si="1"/>
        <v>10.48526242</v>
      </c>
      <c r="D240" s="1">
        <f t="shared" si="2"/>
        <v>4.343722428</v>
      </c>
      <c r="E240" s="1">
        <f t="shared" si="3"/>
        <v>18.86792453</v>
      </c>
      <c r="F240" s="1">
        <f t="shared" si="4"/>
        <v>81.95702694</v>
      </c>
      <c r="G240" s="1">
        <f t="shared" si="5"/>
        <v>355.998576</v>
      </c>
      <c r="H240" s="1">
        <v>0.04</v>
      </c>
    </row>
    <row r="241" ht="15.75" customHeight="1">
      <c r="A241" s="1">
        <v>5592.9657</v>
      </c>
      <c r="B241" s="1">
        <v>-999.0</v>
      </c>
      <c r="C241" s="1" t="str">
        <f t="shared" si="1"/>
        <v>#NUM!</v>
      </c>
      <c r="D241" s="1" t="str">
        <f t="shared" si="2"/>
        <v>#NUM!</v>
      </c>
      <c r="E241" s="1">
        <f t="shared" si="3"/>
        <v>-0.001001001001</v>
      </c>
      <c r="F241" s="1" t="str">
        <f t="shared" si="4"/>
        <v>#NUM!</v>
      </c>
      <c r="G241" s="1">
        <f t="shared" si="5"/>
        <v>0.000001002003004</v>
      </c>
      <c r="H241" s="1">
        <v>-999.0</v>
      </c>
    </row>
    <row r="242" ht="15.75" customHeight="1">
      <c r="A242" s="1">
        <v>5593.0419</v>
      </c>
      <c r="B242" s="1">
        <v>-999.0</v>
      </c>
      <c r="C242" s="1" t="str">
        <f t="shared" si="1"/>
        <v>#NUM!</v>
      </c>
      <c r="D242" s="1" t="str">
        <f t="shared" si="2"/>
        <v>#NUM!</v>
      </c>
      <c r="E242" s="1">
        <f t="shared" si="3"/>
        <v>-0.001001001001</v>
      </c>
      <c r="F242" s="1" t="str">
        <f t="shared" si="4"/>
        <v>#NUM!</v>
      </c>
      <c r="G242" s="1">
        <f t="shared" si="5"/>
        <v>0.000001002003004</v>
      </c>
      <c r="H242" s="1">
        <v>-999.0</v>
      </c>
    </row>
    <row r="243" ht="15.75" customHeight="1">
      <c r="A243" s="1">
        <v>5593.1181</v>
      </c>
      <c r="B243" s="1">
        <v>0.095</v>
      </c>
      <c r="C243" s="1">
        <f t="shared" si="1"/>
        <v>6.573870064</v>
      </c>
      <c r="D243" s="1">
        <f t="shared" si="2"/>
        <v>3.244428423</v>
      </c>
      <c r="E243" s="1">
        <f t="shared" si="3"/>
        <v>10.52631579</v>
      </c>
      <c r="F243" s="1">
        <f t="shared" si="4"/>
        <v>34.15187813</v>
      </c>
      <c r="G243" s="1">
        <f t="shared" si="5"/>
        <v>110.8033241</v>
      </c>
      <c r="H243" s="1">
        <v>0.02</v>
      </c>
    </row>
    <row r="244" ht="15.75" customHeight="1">
      <c r="A244" s="1">
        <v>5593.1943</v>
      </c>
      <c r="B244" s="1">
        <v>0.095</v>
      </c>
      <c r="C244" s="1">
        <f t="shared" si="1"/>
        <v>6.573870064</v>
      </c>
      <c r="D244" s="1">
        <f t="shared" si="2"/>
        <v>3.244428423</v>
      </c>
      <c r="E244" s="1">
        <f t="shared" si="3"/>
        <v>10.52631579</v>
      </c>
      <c r="F244" s="1">
        <f t="shared" si="4"/>
        <v>34.15187813</v>
      </c>
      <c r="G244" s="1">
        <f t="shared" si="5"/>
        <v>110.8033241</v>
      </c>
      <c r="H244" s="1">
        <v>0.02</v>
      </c>
    </row>
    <row r="245" ht="15.75" customHeight="1">
      <c r="A245" s="1">
        <v>5593.2705</v>
      </c>
      <c r="B245" s="1">
        <v>-999.0</v>
      </c>
      <c r="C245" s="1" t="str">
        <f t="shared" si="1"/>
        <v>#NUM!</v>
      </c>
      <c r="D245" s="1" t="str">
        <f t="shared" si="2"/>
        <v>#NUM!</v>
      </c>
      <c r="E245" s="1">
        <f t="shared" si="3"/>
        <v>-0.001001001001</v>
      </c>
      <c r="F245" s="1" t="str">
        <f t="shared" si="4"/>
        <v>#NUM!</v>
      </c>
      <c r="G245" s="1">
        <f t="shared" si="5"/>
        <v>0.000001002003004</v>
      </c>
      <c r="H245" s="1">
        <v>-999.0</v>
      </c>
    </row>
    <row r="246" ht="15.75" customHeight="1">
      <c r="A246" s="1">
        <v>5593.3467</v>
      </c>
      <c r="B246" s="1">
        <v>-999.0</v>
      </c>
      <c r="C246" s="1" t="str">
        <f t="shared" si="1"/>
        <v>#NUM!</v>
      </c>
      <c r="D246" s="1" t="str">
        <f t="shared" si="2"/>
        <v>#NUM!</v>
      </c>
      <c r="E246" s="1">
        <f t="shared" si="3"/>
        <v>-0.001001001001</v>
      </c>
      <c r="F246" s="1" t="str">
        <f t="shared" si="4"/>
        <v>#NUM!</v>
      </c>
      <c r="G246" s="1">
        <f t="shared" si="5"/>
        <v>0.000001002003004</v>
      </c>
      <c r="H246" s="1">
        <v>-999.0</v>
      </c>
    </row>
    <row r="247" ht="15.75" customHeight="1">
      <c r="A247" s="1">
        <v>5593.4229</v>
      </c>
      <c r="B247" s="1">
        <v>0.105</v>
      </c>
      <c r="C247" s="1">
        <f t="shared" si="1"/>
        <v>6.068041758</v>
      </c>
      <c r="D247" s="1">
        <f t="shared" si="2"/>
        <v>3.086066999</v>
      </c>
      <c r="E247" s="1">
        <f t="shared" si="3"/>
        <v>9.523809524</v>
      </c>
      <c r="F247" s="1">
        <f t="shared" si="4"/>
        <v>29.39111428</v>
      </c>
      <c r="G247" s="1">
        <f t="shared" si="5"/>
        <v>90.70294785</v>
      </c>
      <c r="H247" s="1">
        <v>0.02</v>
      </c>
    </row>
    <row r="248" ht="15.75" customHeight="1">
      <c r="A248" s="1">
        <v>5593.4991</v>
      </c>
      <c r="B248" s="1">
        <v>0.105</v>
      </c>
      <c r="C248" s="1">
        <f t="shared" si="1"/>
        <v>6.068041758</v>
      </c>
      <c r="D248" s="1">
        <f t="shared" si="2"/>
        <v>3.086066999</v>
      </c>
      <c r="E248" s="1">
        <f t="shared" si="3"/>
        <v>9.523809524</v>
      </c>
      <c r="F248" s="1">
        <f t="shared" si="4"/>
        <v>29.39111428</v>
      </c>
      <c r="G248" s="1">
        <f t="shared" si="5"/>
        <v>90.70294785</v>
      </c>
      <c r="H248" s="1">
        <v>0.02</v>
      </c>
    </row>
    <row r="249" ht="15.75" customHeight="1">
      <c r="A249" s="1">
        <v>5593.5753</v>
      </c>
      <c r="B249" s="1">
        <v>-999.0</v>
      </c>
      <c r="C249" s="1" t="str">
        <f t="shared" si="1"/>
        <v>#NUM!</v>
      </c>
      <c r="D249" s="1" t="str">
        <f t="shared" si="2"/>
        <v>#NUM!</v>
      </c>
      <c r="E249" s="1">
        <f t="shared" si="3"/>
        <v>-0.001001001001</v>
      </c>
      <c r="F249" s="1" t="str">
        <f t="shared" si="4"/>
        <v>#NUM!</v>
      </c>
      <c r="G249" s="1">
        <f t="shared" si="5"/>
        <v>0.000001002003004</v>
      </c>
      <c r="H249" s="1">
        <v>-999.0</v>
      </c>
    </row>
    <row r="250" ht="15.75" customHeight="1">
      <c r="A250" s="1">
        <v>5593.6515</v>
      </c>
      <c r="B250" s="1">
        <v>-999.0</v>
      </c>
      <c r="C250" s="1" t="str">
        <f t="shared" si="1"/>
        <v>#NUM!</v>
      </c>
      <c r="D250" s="1" t="str">
        <f t="shared" si="2"/>
        <v>#NUM!</v>
      </c>
      <c r="E250" s="1">
        <f t="shared" si="3"/>
        <v>-0.001001001001</v>
      </c>
      <c r="F250" s="1" t="str">
        <f t="shared" si="4"/>
        <v>#NUM!</v>
      </c>
      <c r="G250" s="1">
        <f t="shared" si="5"/>
        <v>0.000001002003004</v>
      </c>
      <c r="H250" s="1">
        <v>-999.0</v>
      </c>
    </row>
    <row r="251" ht="15.75" customHeight="1">
      <c r="A251" s="1">
        <v>5593.7277</v>
      </c>
      <c r="B251" s="1">
        <v>0.068</v>
      </c>
      <c r="C251" s="1">
        <f t="shared" si="1"/>
        <v>8.589994185</v>
      </c>
      <c r="D251" s="1">
        <f t="shared" si="2"/>
        <v>3.834824944</v>
      </c>
      <c r="E251" s="1">
        <f t="shared" si="3"/>
        <v>14.70588235</v>
      </c>
      <c r="F251" s="1">
        <f t="shared" si="4"/>
        <v>56.39448447</v>
      </c>
      <c r="G251" s="1">
        <f t="shared" si="5"/>
        <v>216.2629758</v>
      </c>
      <c r="H251" s="1">
        <v>0.01</v>
      </c>
    </row>
    <row r="252" ht="15.75" customHeight="1">
      <c r="A252" s="1">
        <v>5593.8039</v>
      </c>
      <c r="B252" s="1">
        <v>0.068</v>
      </c>
      <c r="C252" s="1">
        <f t="shared" si="1"/>
        <v>8.589994185</v>
      </c>
      <c r="D252" s="1">
        <f t="shared" si="2"/>
        <v>3.834824944</v>
      </c>
      <c r="E252" s="1">
        <f t="shared" si="3"/>
        <v>14.70588235</v>
      </c>
      <c r="F252" s="1">
        <f t="shared" si="4"/>
        <v>56.39448447</v>
      </c>
      <c r="G252" s="1">
        <f t="shared" si="5"/>
        <v>216.2629758</v>
      </c>
      <c r="H252" s="1">
        <v>0.01</v>
      </c>
    </row>
    <row r="253" ht="15.75" customHeight="1">
      <c r="A253" s="1">
        <v>5593.8801</v>
      </c>
      <c r="B253" s="1">
        <v>-999.0</v>
      </c>
      <c r="C253" s="1" t="str">
        <f t="shared" si="1"/>
        <v>#NUM!</v>
      </c>
      <c r="D253" s="1" t="str">
        <f t="shared" si="2"/>
        <v>#NUM!</v>
      </c>
      <c r="E253" s="1">
        <f t="shared" si="3"/>
        <v>-0.001001001001</v>
      </c>
      <c r="F253" s="1" t="str">
        <f t="shared" si="4"/>
        <v>#NUM!</v>
      </c>
      <c r="G253" s="1">
        <f t="shared" si="5"/>
        <v>0.000001002003004</v>
      </c>
      <c r="H253" s="1">
        <v>-999.0</v>
      </c>
    </row>
    <row r="254" ht="15.75" customHeight="1">
      <c r="A254" s="1">
        <v>5593.9563</v>
      </c>
      <c r="B254" s="1">
        <v>-999.0</v>
      </c>
      <c r="C254" s="1" t="str">
        <f t="shared" si="1"/>
        <v>#NUM!</v>
      </c>
      <c r="D254" s="1" t="str">
        <f t="shared" si="2"/>
        <v>#NUM!</v>
      </c>
      <c r="E254" s="1">
        <f t="shared" si="3"/>
        <v>-0.001001001001</v>
      </c>
      <c r="F254" s="1" t="str">
        <f t="shared" si="4"/>
        <v>#NUM!</v>
      </c>
      <c r="G254" s="1">
        <f t="shared" si="5"/>
        <v>0.000001002003004</v>
      </c>
      <c r="H254" s="1">
        <v>-999.0</v>
      </c>
    </row>
    <row r="255" ht="15.75" customHeight="1">
      <c r="A255" s="1">
        <v>5594.0325</v>
      </c>
      <c r="B255" s="1">
        <v>-999.0</v>
      </c>
      <c r="C255" s="1" t="str">
        <f t="shared" si="1"/>
        <v>#NUM!</v>
      </c>
      <c r="D255" s="1" t="str">
        <f t="shared" si="2"/>
        <v>#NUM!</v>
      </c>
      <c r="E255" s="1">
        <f t="shared" si="3"/>
        <v>-0.001001001001</v>
      </c>
      <c r="F255" s="1" t="str">
        <f t="shared" si="4"/>
        <v>#NUM!</v>
      </c>
      <c r="G255" s="1">
        <f t="shared" si="5"/>
        <v>0.000001002003004</v>
      </c>
      <c r="H255" s="1">
        <v>-999.0</v>
      </c>
    </row>
    <row r="256" ht="15.75" customHeight="1">
      <c r="A256" s="1">
        <v>5594.1087</v>
      </c>
      <c r="B256" s="1">
        <v>-999.0</v>
      </c>
      <c r="C256" s="1" t="str">
        <f t="shared" si="1"/>
        <v>#NUM!</v>
      </c>
      <c r="D256" s="1" t="str">
        <f t="shared" si="2"/>
        <v>#NUM!</v>
      </c>
      <c r="E256" s="1">
        <f t="shared" si="3"/>
        <v>-0.001001001001</v>
      </c>
      <c r="F256" s="1" t="str">
        <f t="shared" si="4"/>
        <v>#NUM!</v>
      </c>
      <c r="G256" s="1">
        <f t="shared" si="5"/>
        <v>0.000001002003004</v>
      </c>
      <c r="H256" s="1">
        <v>-999.0</v>
      </c>
    </row>
    <row r="257" ht="15.75" customHeight="1">
      <c r="A257" s="1">
        <v>5594.1849</v>
      </c>
      <c r="B257" s="1">
        <v>-999.0</v>
      </c>
      <c r="C257" s="1" t="str">
        <f t="shared" si="1"/>
        <v>#NUM!</v>
      </c>
      <c r="D257" s="1" t="str">
        <f t="shared" si="2"/>
        <v>#NUM!</v>
      </c>
      <c r="E257" s="1">
        <f t="shared" si="3"/>
        <v>-0.001001001001</v>
      </c>
      <c r="F257" s="1" t="str">
        <f t="shared" si="4"/>
        <v>#NUM!</v>
      </c>
      <c r="G257" s="1">
        <f t="shared" si="5"/>
        <v>0.000001002003004</v>
      </c>
      <c r="H257" s="1">
        <v>-999.0</v>
      </c>
    </row>
    <row r="258" ht="15.75" customHeight="1">
      <c r="A258" s="1">
        <v>5594.2611</v>
      </c>
      <c r="B258" s="1">
        <v>-999.0</v>
      </c>
      <c r="C258" s="1" t="str">
        <f t="shared" si="1"/>
        <v>#NUM!</v>
      </c>
      <c r="D258" s="1" t="str">
        <f t="shared" si="2"/>
        <v>#NUM!</v>
      </c>
      <c r="E258" s="1">
        <f t="shared" si="3"/>
        <v>-0.001001001001</v>
      </c>
      <c r="F258" s="1" t="str">
        <f t="shared" si="4"/>
        <v>#NUM!</v>
      </c>
      <c r="G258" s="1">
        <f t="shared" si="5"/>
        <v>0.000001002003004</v>
      </c>
      <c r="H258" s="1">
        <v>-999.0</v>
      </c>
    </row>
    <row r="259" ht="15.75" customHeight="1">
      <c r="A259" s="1">
        <v>5594.3373</v>
      </c>
      <c r="B259" s="1">
        <v>0.034</v>
      </c>
      <c r="C259" s="1">
        <f t="shared" si="1"/>
        <v>14.95604855</v>
      </c>
      <c r="D259" s="1">
        <f t="shared" si="2"/>
        <v>5.423261445</v>
      </c>
      <c r="E259" s="1">
        <f t="shared" si="3"/>
        <v>29.41176471</v>
      </c>
      <c r="F259" s="1">
        <f t="shared" si="4"/>
        <v>159.5076896</v>
      </c>
      <c r="G259" s="1">
        <f t="shared" si="5"/>
        <v>865.0519031</v>
      </c>
      <c r="H259" s="1">
        <v>0.15</v>
      </c>
    </row>
    <row r="260" ht="15.75" customHeight="1">
      <c r="A260" s="1">
        <v>5594.4135</v>
      </c>
      <c r="B260" s="1">
        <v>0.034</v>
      </c>
      <c r="C260" s="1">
        <f t="shared" si="1"/>
        <v>14.95604855</v>
      </c>
      <c r="D260" s="1">
        <f t="shared" si="2"/>
        <v>5.423261445</v>
      </c>
      <c r="E260" s="1">
        <f t="shared" si="3"/>
        <v>29.41176471</v>
      </c>
      <c r="F260" s="1">
        <f t="shared" si="4"/>
        <v>159.5076896</v>
      </c>
      <c r="G260" s="1">
        <f t="shared" si="5"/>
        <v>865.0519031</v>
      </c>
      <c r="H260" s="1">
        <v>0.15</v>
      </c>
    </row>
    <row r="261" ht="15.75" customHeight="1">
      <c r="A261" s="1">
        <v>5594.4897</v>
      </c>
      <c r="B261" s="1">
        <v>-999.0</v>
      </c>
      <c r="C261" s="1" t="str">
        <f t="shared" si="1"/>
        <v>#NUM!</v>
      </c>
      <c r="D261" s="1" t="str">
        <f t="shared" si="2"/>
        <v>#NUM!</v>
      </c>
      <c r="E261" s="1">
        <f t="shared" si="3"/>
        <v>-0.001001001001</v>
      </c>
      <c r="F261" s="1" t="str">
        <f t="shared" si="4"/>
        <v>#NUM!</v>
      </c>
      <c r="G261" s="1">
        <f t="shared" si="5"/>
        <v>0.000001002003004</v>
      </c>
      <c r="H261" s="1">
        <v>-999.0</v>
      </c>
    </row>
    <row r="262" ht="15.75" customHeight="1">
      <c r="A262" s="1">
        <v>5594.5659</v>
      </c>
      <c r="B262" s="1">
        <v>-999.0</v>
      </c>
      <c r="C262" s="1" t="str">
        <f t="shared" si="1"/>
        <v>#NUM!</v>
      </c>
      <c r="D262" s="1" t="str">
        <f t="shared" si="2"/>
        <v>#NUM!</v>
      </c>
      <c r="E262" s="1">
        <f t="shared" si="3"/>
        <v>-0.001001001001</v>
      </c>
      <c r="F262" s="1" t="str">
        <f t="shared" si="4"/>
        <v>#NUM!</v>
      </c>
      <c r="G262" s="1">
        <f t="shared" si="5"/>
        <v>0.000001002003004</v>
      </c>
      <c r="H262" s="1">
        <v>-999.0</v>
      </c>
    </row>
    <row r="263" ht="15.75" customHeight="1">
      <c r="A263" s="1">
        <v>5594.6421</v>
      </c>
      <c r="B263" s="1">
        <v>0.1</v>
      </c>
      <c r="C263" s="1">
        <f t="shared" si="1"/>
        <v>6.309573445</v>
      </c>
      <c r="D263" s="1">
        <f t="shared" si="2"/>
        <v>3.16227766</v>
      </c>
      <c r="E263" s="1">
        <f t="shared" si="3"/>
        <v>10</v>
      </c>
      <c r="F263" s="1">
        <f t="shared" si="4"/>
        <v>31.6227766</v>
      </c>
      <c r="G263" s="1">
        <f t="shared" si="5"/>
        <v>100</v>
      </c>
      <c r="H263" s="1">
        <v>0.04</v>
      </c>
    </row>
    <row r="264" ht="15.75" customHeight="1">
      <c r="A264" s="1">
        <v>5594.7183</v>
      </c>
      <c r="B264" s="1">
        <v>0.1</v>
      </c>
      <c r="C264" s="1">
        <f t="shared" si="1"/>
        <v>6.309573445</v>
      </c>
      <c r="D264" s="1">
        <f t="shared" si="2"/>
        <v>3.16227766</v>
      </c>
      <c r="E264" s="1">
        <f t="shared" si="3"/>
        <v>10</v>
      </c>
      <c r="F264" s="1">
        <f t="shared" si="4"/>
        <v>31.6227766</v>
      </c>
      <c r="G264" s="1">
        <f t="shared" si="5"/>
        <v>100</v>
      </c>
      <c r="H264" s="1">
        <v>0.04</v>
      </c>
    </row>
    <row r="265" ht="15.75" customHeight="1">
      <c r="A265" s="1">
        <v>5594.7945</v>
      </c>
      <c r="B265" s="1">
        <v>-999.0</v>
      </c>
      <c r="C265" s="1" t="str">
        <f t="shared" si="1"/>
        <v>#NUM!</v>
      </c>
      <c r="D265" s="1" t="str">
        <f t="shared" si="2"/>
        <v>#NUM!</v>
      </c>
      <c r="E265" s="1">
        <f t="shared" si="3"/>
        <v>-0.001001001001</v>
      </c>
      <c r="F265" s="1" t="str">
        <f t="shared" si="4"/>
        <v>#NUM!</v>
      </c>
      <c r="G265" s="1">
        <f t="shared" si="5"/>
        <v>0.000001002003004</v>
      </c>
      <c r="H265" s="1">
        <v>-999.0</v>
      </c>
    </row>
    <row r="266" ht="15.75" customHeight="1">
      <c r="A266" s="1">
        <v>5594.8707</v>
      </c>
      <c r="B266" s="1">
        <v>-999.0</v>
      </c>
      <c r="C266" s="1" t="str">
        <f t="shared" si="1"/>
        <v>#NUM!</v>
      </c>
      <c r="D266" s="1" t="str">
        <f t="shared" si="2"/>
        <v>#NUM!</v>
      </c>
      <c r="E266" s="1">
        <f t="shared" si="3"/>
        <v>-0.001001001001</v>
      </c>
      <c r="F266" s="1" t="str">
        <f t="shared" si="4"/>
        <v>#NUM!</v>
      </c>
      <c r="G266" s="1">
        <f t="shared" si="5"/>
        <v>0.000001002003004</v>
      </c>
      <c r="H266" s="1">
        <v>-999.0</v>
      </c>
    </row>
    <row r="267" ht="15.75" customHeight="1">
      <c r="A267" s="1">
        <v>5594.9469</v>
      </c>
      <c r="B267" s="1">
        <v>0.074</v>
      </c>
      <c r="C267" s="1">
        <f t="shared" si="1"/>
        <v>8.028134211</v>
      </c>
      <c r="D267" s="1">
        <f t="shared" si="2"/>
        <v>3.67607311</v>
      </c>
      <c r="E267" s="1">
        <f t="shared" si="3"/>
        <v>13.51351351</v>
      </c>
      <c r="F267" s="1">
        <f t="shared" si="4"/>
        <v>49.67666365</v>
      </c>
      <c r="G267" s="1">
        <f t="shared" si="5"/>
        <v>182.6150475</v>
      </c>
      <c r="H267" s="1">
        <v>0.0182</v>
      </c>
    </row>
    <row r="268" ht="15.75" customHeight="1">
      <c r="A268" s="1">
        <v>5595.0231</v>
      </c>
      <c r="B268" s="1">
        <v>0.074</v>
      </c>
      <c r="C268" s="1">
        <f t="shared" si="1"/>
        <v>8.028134211</v>
      </c>
      <c r="D268" s="1">
        <f t="shared" si="2"/>
        <v>3.67607311</v>
      </c>
      <c r="E268" s="1">
        <f t="shared" si="3"/>
        <v>13.51351351</v>
      </c>
      <c r="F268" s="1">
        <f t="shared" si="4"/>
        <v>49.67666365</v>
      </c>
      <c r="G268" s="1">
        <f t="shared" si="5"/>
        <v>182.6150475</v>
      </c>
      <c r="H268" s="1">
        <v>0.0182</v>
      </c>
    </row>
    <row r="269" ht="15.75" customHeight="1">
      <c r="A269" s="1">
        <v>5595.0993</v>
      </c>
      <c r="B269" s="1">
        <v>0.0693</v>
      </c>
      <c r="C269" s="1">
        <f t="shared" si="1"/>
        <v>8.460838636</v>
      </c>
      <c r="D269" s="1">
        <f t="shared" si="2"/>
        <v>3.798685882</v>
      </c>
      <c r="E269" s="1">
        <f t="shared" si="3"/>
        <v>14.43001443</v>
      </c>
      <c r="F269" s="1">
        <f t="shared" si="4"/>
        <v>54.81509209</v>
      </c>
      <c r="G269" s="1">
        <f t="shared" si="5"/>
        <v>208.2253165</v>
      </c>
      <c r="H269" s="1">
        <v>0.0302</v>
      </c>
    </row>
    <row r="270" ht="15.75" customHeight="1">
      <c r="A270" s="1">
        <v>5595.1755</v>
      </c>
      <c r="B270" s="1">
        <v>0.0693</v>
      </c>
      <c r="C270" s="1">
        <f t="shared" si="1"/>
        <v>8.460838636</v>
      </c>
      <c r="D270" s="1">
        <f t="shared" si="2"/>
        <v>3.798685882</v>
      </c>
      <c r="E270" s="1">
        <f t="shared" si="3"/>
        <v>14.43001443</v>
      </c>
      <c r="F270" s="1">
        <f t="shared" si="4"/>
        <v>54.81509209</v>
      </c>
      <c r="G270" s="1">
        <f t="shared" si="5"/>
        <v>208.2253165</v>
      </c>
      <c r="H270" s="1">
        <v>0.0302</v>
      </c>
    </row>
    <row r="271" ht="15.75" customHeight="1">
      <c r="A271" s="1">
        <v>5595.2517</v>
      </c>
      <c r="B271" s="1">
        <v>0.0929</v>
      </c>
      <c r="C271" s="1">
        <f t="shared" si="1"/>
        <v>6.692485344</v>
      </c>
      <c r="D271" s="1">
        <f t="shared" si="2"/>
        <v>3.280893575</v>
      </c>
      <c r="E271" s="1">
        <f t="shared" si="3"/>
        <v>10.76426265</v>
      </c>
      <c r="F271" s="1">
        <f t="shared" si="4"/>
        <v>35.31640016</v>
      </c>
      <c r="G271" s="1">
        <f t="shared" si="5"/>
        <v>115.8693504</v>
      </c>
      <c r="H271" s="1">
        <v>0.0036</v>
      </c>
    </row>
    <row r="272" ht="15.75" customHeight="1">
      <c r="A272" s="1">
        <v>5595.3279</v>
      </c>
      <c r="B272" s="1">
        <v>0.0929</v>
      </c>
      <c r="C272" s="1">
        <f t="shared" si="1"/>
        <v>6.692485344</v>
      </c>
      <c r="D272" s="1">
        <f t="shared" si="2"/>
        <v>3.280893575</v>
      </c>
      <c r="E272" s="1">
        <f t="shared" si="3"/>
        <v>10.76426265</v>
      </c>
      <c r="F272" s="1">
        <f t="shared" si="4"/>
        <v>35.31640016</v>
      </c>
      <c r="G272" s="1">
        <f t="shared" si="5"/>
        <v>115.8693504</v>
      </c>
      <c r="H272" s="1">
        <v>0.0036</v>
      </c>
    </row>
    <row r="273" ht="15.75" customHeight="1">
      <c r="A273" s="1">
        <v>5595.4041</v>
      </c>
      <c r="B273" s="1">
        <v>-999.0</v>
      </c>
      <c r="C273" s="1" t="str">
        <f t="shared" si="1"/>
        <v>#NUM!</v>
      </c>
      <c r="D273" s="1" t="str">
        <f t="shared" si="2"/>
        <v>#NUM!</v>
      </c>
      <c r="E273" s="1">
        <f t="shared" si="3"/>
        <v>-0.001001001001</v>
      </c>
      <c r="F273" s="1" t="str">
        <f t="shared" si="4"/>
        <v>#NUM!</v>
      </c>
      <c r="G273" s="1">
        <f t="shared" si="5"/>
        <v>0.000001002003004</v>
      </c>
      <c r="H273" s="1">
        <v>-999.0</v>
      </c>
    </row>
    <row r="274" ht="15.75" customHeight="1">
      <c r="A274" s="1">
        <v>5595.4803</v>
      </c>
      <c r="B274" s="1">
        <v>-999.0</v>
      </c>
      <c r="C274" s="1" t="str">
        <f t="shared" si="1"/>
        <v>#NUM!</v>
      </c>
      <c r="D274" s="1" t="str">
        <f t="shared" si="2"/>
        <v>#NUM!</v>
      </c>
      <c r="E274" s="1">
        <f t="shared" si="3"/>
        <v>-0.001001001001</v>
      </c>
      <c r="F274" s="1" t="str">
        <f t="shared" si="4"/>
        <v>#NUM!</v>
      </c>
      <c r="G274" s="1">
        <f t="shared" si="5"/>
        <v>0.000001002003004</v>
      </c>
      <c r="H274" s="1">
        <v>-999.0</v>
      </c>
    </row>
    <row r="275" ht="15.75" customHeight="1">
      <c r="A275" s="1">
        <v>5595.5565</v>
      </c>
      <c r="B275" s="1">
        <v>0.023</v>
      </c>
      <c r="C275" s="1">
        <f t="shared" si="1"/>
        <v>20.44644135</v>
      </c>
      <c r="D275" s="1">
        <f t="shared" si="2"/>
        <v>6.593804734</v>
      </c>
      <c r="E275" s="1">
        <f t="shared" si="3"/>
        <v>43.47826087</v>
      </c>
      <c r="F275" s="1">
        <f t="shared" si="4"/>
        <v>286.6871623</v>
      </c>
      <c r="G275" s="1">
        <f t="shared" si="5"/>
        <v>1890.359168</v>
      </c>
      <c r="H275" s="1">
        <v>0.1</v>
      </c>
    </row>
    <row r="276" ht="15.75" customHeight="1">
      <c r="A276" s="1">
        <v>5595.6327</v>
      </c>
      <c r="B276" s="1">
        <v>0.023</v>
      </c>
      <c r="C276" s="1">
        <f t="shared" si="1"/>
        <v>20.44644135</v>
      </c>
      <c r="D276" s="1">
        <f t="shared" si="2"/>
        <v>6.593804734</v>
      </c>
      <c r="E276" s="1">
        <f t="shared" si="3"/>
        <v>43.47826087</v>
      </c>
      <c r="F276" s="1">
        <f t="shared" si="4"/>
        <v>286.6871623</v>
      </c>
      <c r="G276" s="1">
        <f t="shared" si="5"/>
        <v>1890.359168</v>
      </c>
      <c r="H276" s="1">
        <v>0.1</v>
      </c>
    </row>
    <row r="277" ht="15.75" customHeight="1">
      <c r="A277" s="1">
        <v>5595.7089</v>
      </c>
      <c r="B277" s="1">
        <v>-999.0</v>
      </c>
      <c r="C277" s="1" t="str">
        <f t="shared" si="1"/>
        <v>#NUM!</v>
      </c>
      <c r="D277" s="1" t="str">
        <f t="shared" si="2"/>
        <v>#NUM!</v>
      </c>
      <c r="E277" s="1">
        <f t="shared" si="3"/>
        <v>-0.001001001001</v>
      </c>
      <c r="F277" s="1" t="str">
        <f t="shared" si="4"/>
        <v>#NUM!</v>
      </c>
      <c r="G277" s="1">
        <f t="shared" si="5"/>
        <v>0.000001002003004</v>
      </c>
      <c r="H277" s="1">
        <v>-999.0</v>
      </c>
    </row>
    <row r="278" ht="15.75" customHeight="1">
      <c r="A278" s="1">
        <v>5595.7851</v>
      </c>
      <c r="B278" s="1">
        <v>-999.0</v>
      </c>
      <c r="C278" s="1" t="str">
        <f t="shared" si="1"/>
        <v>#NUM!</v>
      </c>
      <c r="D278" s="1" t="str">
        <f t="shared" si="2"/>
        <v>#NUM!</v>
      </c>
      <c r="E278" s="1">
        <f t="shared" si="3"/>
        <v>-0.001001001001</v>
      </c>
      <c r="F278" s="1" t="str">
        <f t="shared" si="4"/>
        <v>#NUM!</v>
      </c>
      <c r="G278" s="1">
        <f t="shared" si="5"/>
        <v>0.000001002003004</v>
      </c>
      <c r="H278" s="1">
        <v>-999.0</v>
      </c>
    </row>
    <row r="279" ht="15.75" customHeight="1">
      <c r="A279" s="1">
        <v>5595.8613</v>
      </c>
      <c r="B279" s="1">
        <v>0.0809</v>
      </c>
      <c r="C279" s="1">
        <f t="shared" si="1"/>
        <v>7.475516127</v>
      </c>
      <c r="D279" s="1">
        <f t="shared" si="2"/>
        <v>3.51581277</v>
      </c>
      <c r="E279" s="1">
        <f t="shared" si="3"/>
        <v>12.36093943</v>
      </c>
      <c r="F279" s="1">
        <f t="shared" si="4"/>
        <v>43.4587487</v>
      </c>
      <c r="G279" s="1">
        <f t="shared" si="5"/>
        <v>152.7928236</v>
      </c>
      <c r="H279" s="1">
        <v>0.5846</v>
      </c>
    </row>
    <row r="280" ht="15.75" customHeight="1">
      <c r="A280" s="1">
        <v>5595.9375</v>
      </c>
      <c r="B280" s="1">
        <v>0.0809</v>
      </c>
      <c r="C280" s="1">
        <f t="shared" si="1"/>
        <v>7.475516127</v>
      </c>
      <c r="D280" s="1">
        <f t="shared" si="2"/>
        <v>3.51581277</v>
      </c>
      <c r="E280" s="1">
        <f t="shared" si="3"/>
        <v>12.36093943</v>
      </c>
      <c r="F280" s="1">
        <f t="shared" si="4"/>
        <v>43.4587487</v>
      </c>
      <c r="G280" s="1">
        <f t="shared" si="5"/>
        <v>152.7928236</v>
      </c>
      <c r="H280" s="1">
        <v>0.5846</v>
      </c>
    </row>
    <row r="281" ht="15.75" customHeight="1">
      <c r="A281" s="1">
        <v>5596.0137</v>
      </c>
      <c r="B281" s="1">
        <v>0.073</v>
      </c>
      <c r="C281" s="1">
        <f t="shared" si="1"/>
        <v>8.115993899</v>
      </c>
      <c r="D281" s="1">
        <f t="shared" si="2"/>
        <v>3.701166051</v>
      </c>
      <c r="E281" s="1">
        <f t="shared" si="3"/>
        <v>13.69863014</v>
      </c>
      <c r="F281" s="1">
        <f t="shared" si="4"/>
        <v>50.70090481</v>
      </c>
      <c r="G281" s="1">
        <f t="shared" si="5"/>
        <v>187.6524676</v>
      </c>
      <c r="H281" s="1">
        <v>0.0671</v>
      </c>
    </row>
    <row r="282" ht="15.75" customHeight="1">
      <c r="A282" s="1">
        <v>5596.0899</v>
      </c>
      <c r="B282" s="1">
        <v>0.073</v>
      </c>
      <c r="C282" s="1">
        <f t="shared" si="1"/>
        <v>8.115993899</v>
      </c>
      <c r="D282" s="1">
        <f t="shared" si="2"/>
        <v>3.701166051</v>
      </c>
      <c r="E282" s="1">
        <f t="shared" si="3"/>
        <v>13.69863014</v>
      </c>
      <c r="F282" s="1">
        <f t="shared" si="4"/>
        <v>50.70090481</v>
      </c>
      <c r="G282" s="1">
        <f t="shared" si="5"/>
        <v>187.6524676</v>
      </c>
      <c r="H282" s="1">
        <v>0.0671</v>
      </c>
    </row>
    <row r="283" ht="15.75" customHeight="1">
      <c r="A283" s="1">
        <v>5596.1661</v>
      </c>
      <c r="B283" s="1">
        <v>-999.0</v>
      </c>
      <c r="C283" s="1" t="str">
        <f t="shared" si="1"/>
        <v>#NUM!</v>
      </c>
      <c r="D283" s="1" t="str">
        <f t="shared" si="2"/>
        <v>#NUM!</v>
      </c>
      <c r="E283" s="1">
        <f t="shared" si="3"/>
        <v>-0.001001001001</v>
      </c>
      <c r="F283" s="1" t="str">
        <f t="shared" si="4"/>
        <v>#NUM!</v>
      </c>
      <c r="G283" s="1">
        <f t="shared" si="5"/>
        <v>0.000001002003004</v>
      </c>
      <c r="H283" s="1">
        <v>-999.0</v>
      </c>
    </row>
    <row r="284" ht="15.75" customHeight="1">
      <c r="A284" s="1">
        <v>5596.2423</v>
      </c>
      <c r="B284" s="1">
        <v>-999.0</v>
      </c>
      <c r="C284" s="1" t="str">
        <f t="shared" si="1"/>
        <v>#NUM!</v>
      </c>
      <c r="D284" s="1" t="str">
        <f t="shared" si="2"/>
        <v>#NUM!</v>
      </c>
      <c r="E284" s="1">
        <f t="shared" si="3"/>
        <v>-0.001001001001</v>
      </c>
      <c r="F284" s="1" t="str">
        <f t="shared" si="4"/>
        <v>#NUM!</v>
      </c>
      <c r="G284" s="1">
        <f t="shared" si="5"/>
        <v>0.000001002003004</v>
      </c>
      <c r="H284" s="1">
        <v>-999.0</v>
      </c>
    </row>
    <row r="285" ht="15.75" customHeight="1">
      <c r="A285" s="1">
        <v>5596.3185</v>
      </c>
      <c r="B285" s="1">
        <v>-999.0</v>
      </c>
      <c r="C285" s="1" t="str">
        <f t="shared" si="1"/>
        <v>#NUM!</v>
      </c>
      <c r="D285" s="1" t="str">
        <f t="shared" si="2"/>
        <v>#NUM!</v>
      </c>
      <c r="E285" s="1">
        <f t="shared" si="3"/>
        <v>-0.001001001001</v>
      </c>
      <c r="F285" s="1" t="str">
        <f t="shared" si="4"/>
        <v>#NUM!</v>
      </c>
      <c r="G285" s="1">
        <f t="shared" si="5"/>
        <v>0.000001002003004</v>
      </c>
      <c r="H285" s="1">
        <v>-999.0</v>
      </c>
    </row>
    <row r="286" ht="15.75" customHeight="1">
      <c r="A286" s="1">
        <v>5596.3947</v>
      </c>
      <c r="B286" s="1">
        <v>-999.0</v>
      </c>
      <c r="C286" s="1" t="str">
        <f t="shared" si="1"/>
        <v>#NUM!</v>
      </c>
      <c r="D286" s="1" t="str">
        <f t="shared" si="2"/>
        <v>#NUM!</v>
      </c>
      <c r="E286" s="1">
        <f t="shared" si="3"/>
        <v>-0.001001001001</v>
      </c>
      <c r="F286" s="1" t="str">
        <f t="shared" si="4"/>
        <v>#NUM!</v>
      </c>
      <c r="G286" s="1">
        <f t="shared" si="5"/>
        <v>0.000001002003004</v>
      </c>
      <c r="H286" s="1">
        <v>-999.0</v>
      </c>
    </row>
    <row r="287" ht="15.75" customHeight="1">
      <c r="A287" s="1">
        <v>5596.4709</v>
      </c>
      <c r="B287" s="1">
        <v>0.13</v>
      </c>
      <c r="C287" s="1">
        <f t="shared" si="1"/>
        <v>5.114996232</v>
      </c>
      <c r="D287" s="1">
        <f t="shared" si="2"/>
        <v>2.773500981</v>
      </c>
      <c r="E287" s="1">
        <f t="shared" si="3"/>
        <v>7.692307692</v>
      </c>
      <c r="F287" s="1">
        <f t="shared" si="4"/>
        <v>21.33462293</v>
      </c>
      <c r="G287" s="1">
        <f t="shared" si="5"/>
        <v>59.17159763</v>
      </c>
      <c r="H287" s="1">
        <v>0.24</v>
      </c>
    </row>
    <row r="288" ht="15.75" customHeight="1">
      <c r="A288" s="1">
        <v>5596.5471</v>
      </c>
      <c r="B288" s="1">
        <v>0.13</v>
      </c>
      <c r="C288" s="1">
        <f t="shared" si="1"/>
        <v>5.114996232</v>
      </c>
      <c r="D288" s="1">
        <f t="shared" si="2"/>
        <v>2.773500981</v>
      </c>
      <c r="E288" s="1">
        <f t="shared" si="3"/>
        <v>7.692307692</v>
      </c>
      <c r="F288" s="1">
        <f t="shared" si="4"/>
        <v>21.33462293</v>
      </c>
      <c r="G288" s="1">
        <f t="shared" si="5"/>
        <v>59.17159763</v>
      </c>
      <c r="H288" s="1">
        <v>0.24</v>
      </c>
    </row>
    <row r="289" ht="15.75" customHeight="1">
      <c r="A289" s="1">
        <v>5596.6233</v>
      </c>
      <c r="B289" s="1">
        <v>-999.0</v>
      </c>
      <c r="C289" s="1" t="str">
        <f t="shared" si="1"/>
        <v>#NUM!</v>
      </c>
      <c r="D289" s="1" t="str">
        <f t="shared" si="2"/>
        <v>#NUM!</v>
      </c>
      <c r="E289" s="1">
        <f t="shared" si="3"/>
        <v>-0.001001001001</v>
      </c>
      <c r="F289" s="1" t="str">
        <f t="shared" si="4"/>
        <v>#NUM!</v>
      </c>
      <c r="G289" s="1">
        <f t="shared" si="5"/>
        <v>0.000001002003004</v>
      </c>
      <c r="H289" s="1">
        <v>-999.0</v>
      </c>
    </row>
    <row r="290" ht="15.75" customHeight="1">
      <c r="A290" s="1">
        <v>5596.6995</v>
      </c>
      <c r="B290" s="1">
        <v>-999.0</v>
      </c>
      <c r="C290" s="1" t="str">
        <f t="shared" si="1"/>
        <v>#NUM!</v>
      </c>
      <c r="D290" s="1" t="str">
        <f t="shared" si="2"/>
        <v>#NUM!</v>
      </c>
      <c r="E290" s="1">
        <f t="shared" si="3"/>
        <v>-0.001001001001</v>
      </c>
      <c r="F290" s="1" t="str">
        <f t="shared" si="4"/>
        <v>#NUM!</v>
      </c>
      <c r="G290" s="1">
        <f t="shared" si="5"/>
        <v>0.000001002003004</v>
      </c>
      <c r="H290" s="1">
        <v>-999.0</v>
      </c>
    </row>
    <row r="291" ht="15.75" customHeight="1">
      <c r="A291" s="1">
        <v>5596.7757</v>
      </c>
      <c r="B291" s="1">
        <v>0.097</v>
      </c>
      <c r="C291" s="1">
        <f t="shared" si="1"/>
        <v>6.465209651</v>
      </c>
      <c r="D291" s="1">
        <f t="shared" si="2"/>
        <v>3.210806495</v>
      </c>
      <c r="E291" s="1">
        <f t="shared" si="3"/>
        <v>10.30927835</v>
      </c>
      <c r="F291" s="1">
        <f t="shared" si="4"/>
        <v>33.10109789</v>
      </c>
      <c r="G291" s="1">
        <f t="shared" si="5"/>
        <v>106.2812201</v>
      </c>
      <c r="H291" s="1">
        <v>0.04</v>
      </c>
    </row>
    <row r="292" ht="15.75" customHeight="1">
      <c r="A292" s="1">
        <v>5596.8519</v>
      </c>
      <c r="B292" s="1">
        <v>0.097</v>
      </c>
      <c r="C292" s="1">
        <f t="shared" si="1"/>
        <v>6.465209651</v>
      </c>
      <c r="D292" s="1">
        <f t="shared" si="2"/>
        <v>3.210806495</v>
      </c>
      <c r="E292" s="1">
        <f t="shared" si="3"/>
        <v>10.30927835</v>
      </c>
      <c r="F292" s="1">
        <f t="shared" si="4"/>
        <v>33.10109789</v>
      </c>
      <c r="G292" s="1">
        <f t="shared" si="5"/>
        <v>106.2812201</v>
      </c>
      <c r="H292" s="1">
        <v>0.04</v>
      </c>
    </row>
    <row r="293" ht="15.75" customHeight="1">
      <c r="A293" s="1">
        <v>5596.9281</v>
      </c>
      <c r="B293" s="1">
        <v>-999.0</v>
      </c>
      <c r="C293" s="1" t="str">
        <f t="shared" si="1"/>
        <v>#NUM!</v>
      </c>
      <c r="D293" s="1" t="str">
        <f t="shared" si="2"/>
        <v>#NUM!</v>
      </c>
      <c r="E293" s="1">
        <f t="shared" si="3"/>
        <v>-0.001001001001</v>
      </c>
      <c r="F293" s="1" t="str">
        <f t="shared" si="4"/>
        <v>#NUM!</v>
      </c>
      <c r="G293" s="1">
        <f t="shared" si="5"/>
        <v>0.000001002003004</v>
      </c>
      <c r="H293" s="1">
        <v>-999.0</v>
      </c>
    </row>
    <row r="294" ht="15.75" customHeight="1">
      <c r="A294" s="1">
        <v>5597.0043</v>
      </c>
      <c r="B294" s="1">
        <v>-999.0</v>
      </c>
      <c r="C294" s="1" t="str">
        <f t="shared" si="1"/>
        <v>#NUM!</v>
      </c>
      <c r="D294" s="1" t="str">
        <f t="shared" si="2"/>
        <v>#NUM!</v>
      </c>
      <c r="E294" s="1">
        <f t="shared" si="3"/>
        <v>-0.001001001001</v>
      </c>
      <c r="F294" s="1" t="str">
        <f t="shared" si="4"/>
        <v>#NUM!</v>
      </c>
      <c r="G294" s="1">
        <f t="shared" si="5"/>
        <v>0.000001002003004</v>
      </c>
      <c r="H294" s="1">
        <v>-999.0</v>
      </c>
    </row>
    <row r="295" ht="15.75" customHeight="1">
      <c r="A295" s="1">
        <v>5597.0805</v>
      </c>
      <c r="B295" s="1">
        <v>-999.0</v>
      </c>
      <c r="C295" s="1" t="str">
        <f t="shared" si="1"/>
        <v>#NUM!</v>
      </c>
      <c r="D295" s="1" t="str">
        <f t="shared" si="2"/>
        <v>#NUM!</v>
      </c>
      <c r="E295" s="1">
        <f t="shared" si="3"/>
        <v>-0.001001001001</v>
      </c>
      <c r="F295" s="1" t="str">
        <f t="shared" si="4"/>
        <v>#NUM!</v>
      </c>
      <c r="G295" s="1">
        <f t="shared" si="5"/>
        <v>0.000001002003004</v>
      </c>
      <c r="H295" s="1">
        <v>-999.0</v>
      </c>
    </row>
    <row r="296" ht="15.75" customHeight="1">
      <c r="A296" s="1">
        <v>5597.1567</v>
      </c>
      <c r="B296" s="1">
        <v>-999.0</v>
      </c>
      <c r="C296" s="1" t="str">
        <f t="shared" si="1"/>
        <v>#NUM!</v>
      </c>
      <c r="D296" s="1" t="str">
        <f t="shared" si="2"/>
        <v>#NUM!</v>
      </c>
      <c r="E296" s="1">
        <f t="shared" si="3"/>
        <v>-0.001001001001</v>
      </c>
      <c r="F296" s="1" t="str">
        <f t="shared" si="4"/>
        <v>#NUM!</v>
      </c>
      <c r="G296" s="1">
        <f t="shared" si="5"/>
        <v>0.000001002003004</v>
      </c>
      <c r="H296" s="1">
        <v>-999.0</v>
      </c>
    </row>
    <row r="297" ht="15.75" customHeight="1">
      <c r="A297" s="1">
        <v>5597.2329</v>
      </c>
      <c r="B297" s="1">
        <v>-999.0</v>
      </c>
      <c r="C297" s="1" t="str">
        <f t="shared" si="1"/>
        <v>#NUM!</v>
      </c>
      <c r="D297" s="1" t="str">
        <f t="shared" si="2"/>
        <v>#NUM!</v>
      </c>
      <c r="E297" s="1">
        <f t="shared" si="3"/>
        <v>-0.001001001001</v>
      </c>
      <c r="F297" s="1" t="str">
        <f t="shared" si="4"/>
        <v>#NUM!</v>
      </c>
      <c r="G297" s="1">
        <f t="shared" si="5"/>
        <v>0.000001002003004</v>
      </c>
      <c r="H297" s="1">
        <v>-999.0</v>
      </c>
    </row>
    <row r="298" ht="15.75" customHeight="1">
      <c r="A298" s="1">
        <v>5597.3091</v>
      </c>
      <c r="B298" s="1">
        <v>-999.0</v>
      </c>
      <c r="C298" s="1" t="str">
        <f t="shared" si="1"/>
        <v>#NUM!</v>
      </c>
      <c r="D298" s="1" t="str">
        <f t="shared" si="2"/>
        <v>#NUM!</v>
      </c>
      <c r="E298" s="1">
        <f t="shared" si="3"/>
        <v>-0.001001001001</v>
      </c>
      <c r="F298" s="1" t="str">
        <f t="shared" si="4"/>
        <v>#NUM!</v>
      </c>
      <c r="G298" s="1">
        <f t="shared" si="5"/>
        <v>0.000001002003004</v>
      </c>
      <c r="H298" s="1">
        <v>-999.0</v>
      </c>
    </row>
    <row r="299" ht="15.75" customHeight="1">
      <c r="A299" s="1">
        <v>5597.3853</v>
      </c>
      <c r="B299" s="1">
        <v>0.094</v>
      </c>
      <c r="C299" s="1">
        <f t="shared" si="1"/>
        <v>6.629758627</v>
      </c>
      <c r="D299" s="1">
        <f t="shared" si="2"/>
        <v>3.261640365</v>
      </c>
      <c r="E299" s="1">
        <f t="shared" si="3"/>
        <v>10.63829787</v>
      </c>
      <c r="F299" s="1">
        <f t="shared" si="4"/>
        <v>34.69830176</v>
      </c>
      <c r="G299" s="1">
        <f t="shared" si="5"/>
        <v>113.1733816</v>
      </c>
      <c r="H299" s="1">
        <v>0.01</v>
      </c>
    </row>
    <row r="300" ht="15.75" customHeight="1">
      <c r="A300" s="1">
        <v>5597.4615</v>
      </c>
      <c r="B300" s="1">
        <v>0.094</v>
      </c>
      <c r="C300" s="1">
        <f t="shared" si="1"/>
        <v>6.629758627</v>
      </c>
      <c r="D300" s="1">
        <f t="shared" si="2"/>
        <v>3.261640365</v>
      </c>
      <c r="E300" s="1">
        <f t="shared" si="3"/>
        <v>10.63829787</v>
      </c>
      <c r="F300" s="1">
        <f t="shared" si="4"/>
        <v>34.69830176</v>
      </c>
      <c r="G300" s="1">
        <f t="shared" si="5"/>
        <v>113.1733816</v>
      </c>
      <c r="H300" s="1">
        <v>0.01</v>
      </c>
    </row>
    <row r="301" ht="15.75" customHeight="1">
      <c r="A301" s="1">
        <v>5597.5377</v>
      </c>
      <c r="B301" s="1">
        <v>-999.0</v>
      </c>
      <c r="C301" s="1" t="str">
        <f t="shared" si="1"/>
        <v>#NUM!</v>
      </c>
      <c r="D301" s="1" t="str">
        <f t="shared" si="2"/>
        <v>#NUM!</v>
      </c>
      <c r="E301" s="1">
        <f t="shared" si="3"/>
        <v>-0.001001001001</v>
      </c>
      <c r="F301" s="1" t="str">
        <f t="shared" si="4"/>
        <v>#NUM!</v>
      </c>
      <c r="G301" s="1">
        <f t="shared" si="5"/>
        <v>0.000001002003004</v>
      </c>
      <c r="H301" s="1">
        <v>-999.0</v>
      </c>
    </row>
    <row r="302" ht="15.75" customHeight="1">
      <c r="A302" s="1">
        <v>5597.6139</v>
      </c>
      <c r="B302" s="1">
        <v>-999.0</v>
      </c>
      <c r="C302" s="1" t="str">
        <f t="shared" si="1"/>
        <v>#NUM!</v>
      </c>
      <c r="D302" s="1" t="str">
        <f t="shared" si="2"/>
        <v>#NUM!</v>
      </c>
      <c r="E302" s="1">
        <f t="shared" si="3"/>
        <v>-0.001001001001</v>
      </c>
      <c r="F302" s="1" t="str">
        <f t="shared" si="4"/>
        <v>#NUM!</v>
      </c>
      <c r="G302" s="1">
        <f t="shared" si="5"/>
        <v>0.000001002003004</v>
      </c>
      <c r="H302" s="1">
        <v>-999.0</v>
      </c>
    </row>
    <row r="303" ht="15.75" customHeight="1">
      <c r="A303" s="1">
        <v>5597.6901</v>
      </c>
      <c r="B303" s="1">
        <v>0.112</v>
      </c>
      <c r="C303" s="1">
        <f t="shared" si="1"/>
        <v>5.762694302</v>
      </c>
      <c r="D303" s="1">
        <f t="shared" si="2"/>
        <v>2.988071523</v>
      </c>
      <c r="E303" s="1">
        <f t="shared" si="3"/>
        <v>8.928571429</v>
      </c>
      <c r="F303" s="1">
        <f t="shared" si="4"/>
        <v>26.67921003</v>
      </c>
      <c r="G303" s="1">
        <f t="shared" si="5"/>
        <v>79.71938776</v>
      </c>
      <c r="H303" s="1">
        <v>0.03</v>
      </c>
    </row>
    <row r="304" ht="15.75" customHeight="1">
      <c r="A304" s="1">
        <v>5597.7663</v>
      </c>
      <c r="B304" s="1">
        <v>0.112</v>
      </c>
      <c r="C304" s="1">
        <f t="shared" si="1"/>
        <v>5.762694302</v>
      </c>
      <c r="D304" s="1">
        <f t="shared" si="2"/>
        <v>2.988071523</v>
      </c>
      <c r="E304" s="1">
        <f t="shared" si="3"/>
        <v>8.928571429</v>
      </c>
      <c r="F304" s="1">
        <f t="shared" si="4"/>
        <v>26.67921003</v>
      </c>
      <c r="G304" s="1">
        <f t="shared" si="5"/>
        <v>79.71938776</v>
      </c>
      <c r="H304" s="1">
        <v>0.03</v>
      </c>
    </row>
    <row r="305" ht="15.75" customHeight="1">
      <c r="A305" s="1">
        <v>5597.8425</v>
      </c>
      <c r="B305" s="1">
        <v>-999.0</v>
      </c>
      <c r="C305" s="1" t="str">
        <f t="shared" si="1"/>
        <v>#NUM!</v>
      </c>
      <c r="D305" s="1" t="str">
        <f t="shared" si="2"/>
        <v>#NUM!</v>
      </c>
      <c r="E305" s="1">
        <f t="shared" si="3"/>
        <v>-0.001001001001</v>
      </c>
      <c r="F305" s="1" t="str">
        <f t="shared" si="4"/>
        <v>#NUM!</v>
      </c>
      <c r="G305" s="1">
        <f t="shared" si="5"/>
        <v>0.000001002003004</v>
      </c>
      <c r="H305" s="1">
        <v>-999.0</v>
      </c>
    </row>
    <row r="306" ht="15.75" customHeight="1">
      <c r="A306" s="1">
        <v>5597.9187</v>
      </c>
      <c r="B306" s="1">
        <v>-999.0</v>
      </c>
      <c r="C306" s="1" t="str">
        <f t="shared" si="1"/>
        <v>#NUM!</v>
      </c>
      <c r="D306" s="1" t="str">
        <f t="shared" si="2"/>
        <v>#NUM!</v>
      </c>
      <c r="E306" s="1">
        <f t="shared" si="3"/>
        <v>-0.001001001001</v>
      </c>
      <c r="F306" s="1" t="str">
        <f t="shared" si="4"/>
        <v>#NUM!</v>
      </c>
      <c r="G306" s="1">
        <f t="shared" si="5"/>
        <v>0.000001002003004</v>
      </c>
      <c r="H306" s="1">
        <v>-999.0</v>
      </c>
    </row>
    <row r="307" ht="15.75" customHeight="1">
      <c r="A307" s="1">
        <v>5597.9949</v>
      </c>
      <c r="B307" s="1">
        <v>-999.0</v>
      </c>
      <c r="C307" s="1" t="str">
        <f t="shared" si="1"/>
        <v>#NUM!</v>
      </c>
      <c r="D307" s="1" t="str">
        <f t="shared" si="2"/>
        <v>#NUM!</v>
      </c>
      <c r="E307" s="1">
        <f t="shared" si="3"/>
        <v>-0.001001001001</v>
      </c>
      <c r="F307" s="1" t="str">
        <f t="shared" si="4"/>
        <v>#NUM!</v>
      </c>
      <c r="G307" s="1">
        <f t="shared" si="5"/>
        <v>0.000001002003004</v>
      </c>
      <c r="H307" s="1">
        <v>-999.0</v>
      </c>
    </row>
    <row r="308" ht="15.75" customHeight="1">
      <c r="A308" s="1">
        <v>5598.0711</v>
      </c>
      <c r="B308" s="1">
        <v>-999.0</v>
      </c>
      <c r="C308" s="1" t="str">
        <f t="shared" si="1"/>
        <v>#NUM!</v>
      </c>
      <c r="D308" s="1" t="str">
        <f t="shared" si="2"/>
        <v>#NUM!</v>
      </c>
      <c r="E308" s="1">
        <f t="shared" si="3"/>
        <v>-0.001001001001</v>
      </c>
      <c r="F308" s="1" t="str">
        <f t="shared" si="4"/>
        <v>#NUM!</v>
      </c>
      <c r="G308" s="1">
        <f t="shared" si="5"/>
        <v>0.000001002003004</v>
      </c>
      <c r="H308" s="1">
        <v>-999.0</v>
      </c>
    </row>
    <row r="309" ht="15.75" customHeight="1">
      <c r="A309" s="1">
        <v>5598.1473</v>
      </c>
      <c r="B309" s="1">
        <v>-999.0</v>
      </c>
      <c r="C309" s="1" t="str">
        <f t="shared" si="1"/>
        <v>#NUM!</v>
      </c>
      <c r="D309" s="1" t="str">
        <f t="shared" si="2"/>
        <v>#NUM!</v>
      </c>
      <c r="E309" s="1">
        <f t="shared" si="3"/>
        <v>-0.001001001001</v>
      </c>
      <c r="F309" s="1" t="str">
        <f t="shared" si="4"/>
        <v>#NUM!</v>
      </c>
      <c r="G309" s="1">
        <f t="shared" si="5"/>
        <v>0.000001002003004</v>
      </c>
      <c r="H309" s="1">
        <v>-999.0</v>
      </c>
    </row>
    <row r="310" ht="15.75" customHeight="1">
      <c r="A310" s="1">
        <v>5598.2235</v>
      </c>
      <c r="B310" s="1">
        <v>-999.0</v>
      </c>
      <c r="C310" s="1" t="str">
        <f t="shared" si="1"/>
        <v>#NUM!</v>
      </c>
      <c r="D310" s="1" t="str">
        <f t="shared" si="2"/>
        <v>#NUM!</v>
      </c>
      <c r="E310" s="1">
        <f t="shared" si="3"/>
        <v>-0.001001001001</v>
      </c>
      <c r="F310" s="1" t="str">
        <f t="shared" si="4"/>
        <v>#NUM!</v>
      </c>
      <c r="G310" s="1">
        <f t="shared" si="5"/>
        <v>0.000001002003004</v>
      </c>
      <c r="H310" s="1">
        <v>-999.0</v>
      </c>
    </row>
    <row r="311" ht="15.75" customHeight="1">
      <c r="A311" s="1">
        <v>5598.2997</v>
      </c>
      <c r="B311" s="1">
        <v>0.038</v>
      </c>
      <c r="C311" s="1">
        <f t="shared" si="1"/>
        <v>13.68274152</v>
      </c>
      <c r="D311" s="1">
        <f t="shared" si="2"/>
        <v>5.12989176</v>
      </c>
      <c r="E311" s="1">
        <f t="shared" si="3"/>
        <v>26.31578947</v>
      </c>
      <c r="F311" s="1">
        <f t="shared" si="4"/>
        <v>134.9971516</v>
      </c>
      <c r="G311" s="1">
        <f t="shared" si="5"/>
        <v>692.5207756</v>
      </c>
      <c r="H311" s="1">
        <v>0.02</v>
      </c>
    </row>
    <row r="312" ht="15.75" customHeight="1">
      <c r="A312" s="1">
        <v>5598.3759</v>
      </c>
      <c r="B312" s="1">
        <v>0.038</v>
      </c>
      <c r="C312" s="1">
        <f t="shared" si="1"/>
        <v>13.68274152</v>
      </c>
      <c r="D312" s="1">
        <f t="shared" si="2"/>
        <v>5.12989176</v>
      </c>
      <c r="E312" s="1">
        <f t="shared" si="3"/>
        <v>26.31578947</v>
      </c>
      <c r="F312" s="1">
        <f t="shared" si="4"/>
        <v>134.9971516</v>
      </c>
      <c r="G312" s="1">
        <f t="shared" si="5"/>
        <v>692.5207756</v>
      </c>
      <c r="H312" s="1">
        <v>0.02</v>
      </c>
    </row>
    <row r="313" ht="15.75" customHeight="1">
      <c r="A313" s="1">
        <v>5598.4521</v>
      </c>
      <c r="B313" s="1">
        <v>-999.0</v>
      </c>
      <c r="C313" s="1" t="str">
        <f t="shared" si="1"/>
        <v>#NUM!</v>
      </c>
      <c r="D313" s="1" t="str">
        <f t="shared" si="2"/>
        <v>#NUM!</v>
      </c>
      <c r="E313" s="1">
        <f t="shared" si="3"/>
        <v>-0.001001001001</v>
      </c>
      <c r="F313" s="1" t="str">
        <f t="shared" si="4"/>
        <v>#NUM!</v>
      </c>
      <c r="G313" s="1">
        <f t="shared" si="5"/>
        <v>0.000001002003004</v>
      </c>
      <c r="H313" s="1">
        <v>-999.0</v>
      </c>
    </row>
    <row r="314" ht="15.75" customHeight="1">
      <c r="A314" s="1">
        <v>5598.5283</v>
      </c>
      <c r="B314" s="1">
        <v>-999.0</v>
      </c>
      <c r="C314" s="1" t="str">
        <f t="shared" si="1"/>
        <v>#NUM!</v>
      </c>
      <c r="D314" s="1" t="str">
        <f t="shared" si="2"/>
        <v>#NUM!</v>
      </c>
      <c r="E314" s="1">
        <f t="shared" si="3"/>
        <v>-0.001001001001</v>
      </c>
      <c r="F314" s="1" t="str">
        <f t="shared" si="4"/>
        <v>#NUM!</v>
      </c>
      <c r="G314" s="1">
        <f t="shared" si="5"/>
        <v>0.000001002003004</v>
      </c>
      <c r="H314" s="1">
        <v>-999.0</v>
      </c>
    </row>
    <row r="315" ht="15.75" customHeight="1">
      <c r="A315" s="1">
        <v>5598.6045</v>
      </c>
      <c r="B315" s="1">
        <v>0.096</v>
      </c>
      <c r="C315" s="1">
        <f t="shared" si="1"/>
        <v>6.519030509</v>
      </c>
      <c r="D315" s="1">
        <f t="shared" si="2"/>
        <v>3.227486122</v>
      </c>
      <c r="E315" s="1">
        <f t="shared" si="3"/>
        <v>10.41666667</v>
      </c>
      <c r="F315" s="1">
        <f t="shared" si="4"/>
        <v>33.6196471</v>
      </c>
      <c r="G315" s="1">
        <f t="shared" si="5"/>
        <v>108.5069444</v>
      </c>
      <c r="H315" s="1">
        <v>0.01</v>
      </c>
    </row>
    <row r="316" ht="15.75" customHeight="1">
      <c r="A316" s="1">
        <v>5598.6807</v>
      </c>
      <c r="B316" s="1">
        <v>0.096</v>
      </c>
      <c r="C316" s="1">
        <f t="shared" si="1"/>
        <v>6.519030509</v>
      </c>
      <c r="D316" s="1">
        <f t="shared" si="2"/>
        <v>3.227486122</v>
      </c>
      <c r="E316" s="1">
        <f t="shared" si="3"/>
        <v>10.41666667</v>
      </c>
      <c r="F316" s="1">
        <f t="shared" si="4"/>
        <v>33.6196471</v>
      </c>
      <c r="G316" s="1">
        <f t="shared" si="5"/>
        <v>108.5069444</v>
      </c>
      <c r="H316" s="1">
        <v>0.01</v>
      </c>
    </row>
    <row r="317" ht="15.75" customHeight="1">
      <c r="A317" s="1">
        <v>5598.7569</v>
      </c>
      <c r="B317" s="1">
        <v>-999.0</v>
      </c>
      <c r="C317" s="1" t="str">
        <f t="shared" si="1"/>
        <v>#NUM!</v>
      </c>
      <c r="D317" s="1" t="str">
        <f t="shared" si="2"/>
        <v>#NUM!</v>
      </c>
      <c r="E317" s="1">
        <f t="shared" si="3"/>
        <v>-0.001001001001</v>
      </c>
      <c r="F317" s="1" t="str">
        <f t="shared" si="4"/>
        <v>#NUM!</v>
      </c>
      <c r="G317" s="1">
        <f t="shared" si="5"/>
        <v>0.000001002003004</v>
      </c>
      <c r="H317" s="1">
        <v>-999.0</v>
      </c>
    </row>
    <row r="318" ht="15.75" customHeight="1">
      <c r="A318" s="1">
        <v>5598.8331</v>
      </c>
      <c r="B318" s="1">
        <v>-999.0</v>
      </c>
      <c r="C318" s="1" t="str">
        <f t="shared" si="1"/>
        <v>#NUM!</v>
      </c>
      <c r="D318" s="1" t="str">
        <f t="shared" si="2"/>
        <v>#NUM!</v>
      </c>
      <c r="E318" s="1">
        <f t="shared" si="3"/>
        <v>-0.001001001001</v>
      </c>
      <c r="F318" s="1" t="str">
        <f t="shared" si="4"/>
        <v>#NUM!</v>
      </c>
      <c r="G318" s="1">
        <f t="shared" si="5"/>
        <v>0.000001002003004</v>
      </c>
      <c r="H318" s="1">
        <v>-999.0</v>
      </c>
    </row>
    <row r="319" ht="15.75" customHeight="1">
      <c r="A319" s="1">
        <v>5598.9093</v>
      </c>
      <c r="B319" s="1">
        <v>0.095</v>
      </c>
      <c r="C319" s="1">
        <f t="shared" si="1"/>
        <v>6.573870064</v>
      </c>
      <c r="D319" s="1">
        <f t="shared" si="2"/>
        <v>3.244428423</v>
      </c>
      <c r="E319" s="1">
        <f t="shared" si="3"/>
        <v>10.52631579</v>
      </c>
      <c r="F319" s="1">
        <f t="shared" si="4"/>
        <v>34.15187813</v>
      </c>
      <c r="G319" s="1">
        <f t="shared" si="5"/>
        <v>110.8033241</v>
      </c>
      <c r="H319" s="1">
        <v>0.19</v>
      </c>
    </row>
    <row r="320" ht="15.75" customHeight="1">
      <c r="A320" s="1">
        <v>5598.9855</v>
      </c>
      <c r="B320" s="1">
        <v>0.095</v>
      </c>
      <c r="C320" s="1">
        <f t="shared" si="1"/>
        <v>6.573870064</v>
      </c>
      <c r="D320" s="1">
        <f t="shared" si="2"/>
        <v>3.244428423</v>
      </c>
      <c r="E320" s="1">
        <f t="shared" si="3"/>
        <v>10.52631579</v>
      </c>
      <c r="F320" s="1">
        <f t="shared" si="4"/>
        <v>34.15187813</v>
      </c>
      <c r="G320" s="1">
        <f t="shared" si="5"/>
        <v>110.8033241</v>
      </c>
      <c r="H320" s="1">
        <v>0.19</v>
      </c>
    </row>
    <row r="321" ht="15.75" customHeight="1">
      <c r="A321" s="1">
        <v>5599.0617</v>
      </c>
      <c r="B321" s="1">
        <v>-999.0</v>
      </c>
      <c r="C321" s="1" t="str">
        <f t="shared" si="1"/>
        <v>#NUM!</v>
      </c>
      <c r="D321" s="1" t="str">
        <f t="shared" si="2"/>
        <v>#NUM!</v>
      </c>
      <c r="E321" s="1">
        <f t="shared" si="3"/>
        <v>-0.001001001001</v>
      </c>
      <c r="F321" s="1" t="str">
        <f t="shared" si="4"/>
        <v>#NUM!</v>
      </c>
      <c r="G321" s="1">
        <f t="shared" si="5"/>
        <v>0.000001002003004</v>
      </c>
      <c r="H321" s="1">
        <v>-999.0</v>
      </c>
    </row>
    <row r="322" ht="15.75" customHeight="1">
      <c r="A322" s="1">
        <v>5599.1379</v>
      </c>
      <c r="B322" s="1">
        <v>-999.0</v>
      </c>
      <c r="C322" s="1" t="str">
        <f t="shared" si="1"/>
        <v>#NUM!</v>
      </c>
      <c r="D322" s="1" t="str">
        <f t="shared" si="2"/>
        <v>#NUM!</v>
      </c>
      <c r="E322" s="1">
        <f t="shared" si="3"/>
        <v>-0.001001001001</v>
      </c>
      <c r="F322" s="1" t="str">
        <f t="shared" si="4"/>
        <v>#NUM!</v>
      </c>
      <c r="G322" s="1">
        <f t="shared" si="5"/>
        <v>0.000001002003004</v>
      </c>
      <c r="H322" s="1">
        <v>-999.0</v>
      </c>
    </row>
    <row r="323" ht="15.75" customHeight="1">
      <c r="A323" s="1">
        <v>5599.2141</v>
      </c>
      <c r="B323" s="1">
        <v>0.0919</v>
      </c>
      <c r="C323" s="1">
        <f t="shared" si="1"/>
        <v>6.750681074</v>
      </c>
      <c r="D323" s="1">
        <f t="shared" si="2"/>
        <v>3.298695624</v>
      </c>
      <c r="E323" s="1">
        <f t="shared" si="3"/>
        <v>10.88139282</v>
      </c>
      <c r="F323" s="1">
        <f t="shared" si="4"/>
        <v>35.89440287</v>
      </c>
      <c r="G323" s="1">
        <f t="shared" si="5"/>
        <v>118.4047097</v>
      </c>
      <c r="H323" s="1">
        <v>0.0473</v>
      </c>
    </row>
    <row r="324" ht="15.75" customHeight="1">
      <c r="A324" s="1">
        <v>5599.2903</v>
      </c>
      <c r="B324" s="1">
        <v>0.0919</v>
      </c>
      <c r="C324" s="1">
        <f t="shared" si="1"/>
        <v>6.750681074</v>
      </c>
      <c r="D324" s="1">
        <f t="shared" si="2"/>
        <v>3.298695624</v>
      </c>
      <c r="E324" s="1">
        <f t="shared" si="3"/>
        <v>10.88139282</v>
      </c>
      <c r="F324" s="1">
        <f t="shared" si="4"/>
        <v>35.89440287</v>
      </c>
      <c r="G324" s="1">
        <f t="shared" si="5"/>
        <v>118.4047097</v>
      </c>
      <c r="H324" s="1">
        <v>0.0473</v>
      </c>
    </row>
    <row r="325" ht="15.75" customHeight="1">
      <c r="A325" s="1">
        <v>5599.3665</v>
      </c>
      <c r="B325" s="1">
        <v>0.1026</v>
      </c>
      <c r="C325" s="1">
        <f t="shared" si="1"/>
        <v>6.181332586</v>
      </c>
      <c r="D325" s="1">
        <f t="shared" si="2"/>
        <v>3.121952705</v>
      </c>
      <c r="E325" s="1">
        <f t="shared" si="3"/>
        <v>9.746588694</v>
      </c>
      <c r="F325" s="1">
        <f t="shared" si="4"/>
        <v>30.42838894</v>
      </c>
      <c r="G325" s="1">
        <f t="shared" si="5"/>
        <v>94.99599117</v>
      </c>
      <c r="H325" s="1">
        <v>0.0585</v>
      </c>
    </row>
    <row r="326" ht="15.75" customHeight="1">
      <c r="A326" s="1">
        <v>5599.4427</v>
      </c>
      <c r="B326" s="1">
        <v>0.1026</v>
      </c>
      <c r="C326" s="1">
        <f t="shared" si="1"/>
        <v>6.181332586</v>
      </c>
      <c r="D326" s="1">
        <f t="shared" si="2"/>
        <v>3.121952705</v>
      </c>
      <c r="E326" s="1">
        <f t="shared" si="3"/>
        <v>9.746588694</v>
      </c>
      <c r="F326" s="1">
        <f t="shared" si="4"/>
        <v>30.42838894</v>
      </c>
      <c r="G326" s="1">
        <f t="shared" si="5"/>
        <v>94.99599117</v>
      </c>
      <c r="H326" s="1">
        <v>0.0585</v>
      </c>
    </row>
    <row r="327" ht="15.75" customHeight="1">
      <c r="A327" s="1">
        <v>5599.5189</v>
      </c>
      <c r="B327" s="1">
        <v>-999.0</v>
      </c>
      <c r="C327" s="1" t="str">
        <f t="shared" si="1"/>
        <v>#NUM!</v>
      </c>
      <c r="D327" s="1" t="str">
        <f t="shared" si="2"/>
        <v>#NUM!</v>
      </c>
      <c r="E327" s="1">
        <f t="shared" si="3"/>
        <v>-0.001001001001</v>
      </c>
      <c r="F327" s="1" t="str">
        <f t="shared" si="4"/>
        <v>#NUM!</v>
      </c>
      <c r="G327" s="1">
        <f t="shared" si="5"/>
        <v>0.000001002003004</v>
      </c>
      <c r="H327" s="1">
        <v>-999.0</v>
      </c>
    </row>
    <row r="328" ht="15.75" customHeight="1">
      <c r="A328" s="1">
        <v>5599.5951</v>
      </c>
      <c r="B328" s="1">
        <v>-999.0</v>
      </c>
      <c r="C328" s="1" t="str">
        <f t="shared" si="1"/>
        <v>#NUM!</v>
      </c>
      <c r="D328" s="1" t="str">
        <f t="shared" si="2"/>
        <v>#NUM!</v>
      </c>
      <c r="E328" s="1">
        <f t="shared" si="3"/>
        <v>-0.001001001001</v>
      </c>
      <c r="F328" s="1" t="str">
        <f t="shared" si="4"/>
        <v>#NUM!</v>
      </c>
      <c r="G328" s="1">
        <f t="shared" si="5"/>
        <v>0.000001002003004</v>
      </c>
      <c r="H328" s="1">
        <v>-999.0</v>
      </c>
    </row>
    <row r="329" ht="15.75" customHeight="1">
      <c r="A329" s="1">
        <v>5599.6713</v>
      </c>
      <c r="B329" s="1">
        <v>0.127</v>
      </c>
      <c r="C329" s="1">
        <f t="shared" si="1"/>
        <v>5.211431374</v>
      </c>
      <c r="D329" s="1">
        <f t="shared" si="2"/>
        <v>2.806067666</v>
      </c>
      <c r="E329" s="1">
        <f t="shared" si="3"/>
        <v>7.874015748</v>
      </c>
      <c r="F329" s="1">
        <f t="shared" si="4"/>
        <v>22.09502099</v>
      </c>
      <c r="G329" s="1">
        <f t="shared" si="5"/>
        <v>62.000124</v>
      </c>
      <c r="H329" s="1">
        <v>0.17</v>
      </c>
    </row>
    <row r="330" ht="15.75" customHeight="1">
      <c r="A330" s="1">
        <v>5599.7475</v>
      </c>
      <c r="B330" s="1">
        <v>0.127</v>
      </c>
      <c r="C330" s="1">
        <f t="shared" si="1"/>
        <v>5.211431374</v>
      </c>
      <c r="D330" s="1">
        <f t="shared" si="2"/>
        <v>2.806067666</v>
      </c>
      <c r="E330" s="1">
        <f t="shared" si="3"/>
        <v>7.874015748</v>
      </c>
      <c r="F330" s="1">
        <f t="shared" si="4"/>
        <v>22.09502099</v>
      </c>
      <c r="G330" s="1">
        <f t="shared" si="5"/>
        <v>62.000124</v>
      </c>
      <c r="H330" s="1">
        <v>0.17</v>
      </c>
    </row>
    <row r="331" ht="15.75" customHeight="1">
      <c r="A331" s="1">
        <v>5599.8237</v>
      </c>
      <c r="B331" s="1">
        <v>-999.0</v>
      </c>
      <c r="C331" s="1" t="str">
        <f t="shared" si="1"/>
        <v>#NUM!</v>
      </c>
      <c r="D331" s="1" t="str">
        <f t="shared" si="2"/>
        <v>#NUM!</v>
      </c>
      <c r="E331" s="1">
        <f t="shared" si="3"/>
        <v>-0.001001001001</v>
      </c>
      <c r="F331" s="1" t="str">
        <f t="shared" si="4"/>
        <v>#NUM!</v>
      </c>
      <c r="G331" s="1">
        <f t="shared" si="5"/>
        <v>0.000001002003004</v>
      </c>
      <c r="H331" s="1">
        <v>-999.0</v>
      </c>
    </row>
    <row r="332" ht="15.75" customHeight="1">
      <c r="A332" s="1">
        <v>5599.8999</v>
      </c>
      <c r="B332" s="1">
        <v>-999.0</v>
      </c>
      <c r="C332" s="1" t="str">
        <f t="shared" si="1"/>
        <v>#NUM!</v>
      </c>
      <c r="D332" s="1" t="str">
        <f t="shared" si="2"/>
        <v>#NUM!</v>
      </c>
      <c r="E332" s="1">
        <f t="shared" si="3"/>
        <v>-0.001001001001</v>
      </c>
      <c r="F332" s="1" t="str">
        <f t="shared" si="4"/>
        <v>#NUM!</v>
      </c>
      <c r="G332" s="1">
        <f t="shared" si="5"/>
        <v>0.000001002003004</v>
      </c>
      <c r="H332" s="1">
        <v>-999.0</v>
      </c>
    </row>
    <row r="333" ht="15.75" customHeight="1">
      <c r="A333" s="1">
        <v>5599.9761</v>
      </c>
      <c r="B333" s="1">
        <v>0.066</v>
      </c>
      <c r="C333" s="1">
        <f t="shared" si="1"/>
        <v>8.797612955</v>
      </c>
      <c r="D333" s="1">
        <f t="shared" si="2"/>
        <v>3.892494721</v>
      </c>
      <c r="E333" s="1">
        <f t="shared" si="3"/>
        <v>15.15151515</v>
      </c>
      <c r="F333" s="1">
        <f t="shared" si="4"/>
        <v>58.97719274</v>
      </c>
      <c r="G333" s="1">
        <f t="shared" si="5"/>
        <v>229.5684114</v>
      </c>
      <c r="H333" s="1">
        <v>0.1</v>
      </c>
    </row>
    <row r="334" ht="15.75" customHeight="1">
      <c r="A334" s="1">
        <v>5600.0523</v>
      </c>
      <c r="B334" s="1">
        <v>0.066</v>
      </c>
      <c r="C334" s="1">
        <f t="shared" si="1"/>
        <v>8.797612955</v>
      </c>
      <c r="D334" s="1">
        <f t="shared" si="2"/>
        <v>3.892494721</v>
      </c>
      <c r="E334" s="1">
        <f t="shared" si="3"/>
        <v>15.15151515</v>
      </c>
      <c r="F334" s="1">
        <f t="shared" si="4"/>
        <v>58.97719274</v>
      </c>
      <c r="G334" s="1">
        <f t="shared" si="5"/>
        <v>229.5684114</v>
      </c>
      <c r="H334" s="1">
        <v>0.1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0"/>
    <col customWidth="1" min="7" max="10" width="8.71"/>
    <col customWidth="1" min="11" max="11" width="12.0"/>
    <col customWidth="1" min="12" max="32" width="8.71"/>
  </cols>
  <sheetData>
    <row r="2">
      <c r="A2" s="1" t="s">
        <v>103</v>
      </c>
      <c r="B2" s="1" t="s">
        <v>104</v>
      </c>
      <c r="D2" s="1" t="s">
        <v>105</v>
      </c>
      <c r="E2" s="1" t="s">
        <v>106</v>
      </c>
      <c r="G2" s="1" t="s">
        <v>104</v>
      </c>
    </row>
    <row r="3">
      <c r="K3" s="1" t="s">
        <v>107</v>
      </c>
    </row>
    <row r="4">
      <c r="A4" s="1">
        <v>5574.9825</v>
      </c>
      <c r="B4" s="1">
        <v>135.0</v>
      </c>
      <c r="C4" s="1">
        <v>2.758669793</v>
      </c>
      <c r="D4" s="1">
        <v>0.192</v>
      </c>
      <c r="E4" s="1">
        <v>3.7442</v>
      </c>
      <c r="F4" s="1">
        <f t="shared" ref="F4:F87" si="1">(D4^3)/(((1-D4)^2))*(E4)*(1.3689)*2000</f>
        <v>111.1326634</v>
      </c>
      <c r="G4" s="1">
        <v>135.0</v>
      </c>
      <c r="I4" s="1">
        <f t="shared" ref="I4:I333" si="2">A4-5000</f>
        <v>574.9825</v>
      </c>
      <c r="K4" s="1">
        <f t="shared" ref="K4:K5" si="3">(G4-F4)^2</f>
        <v>569.6497576</v>
      </c>
    </row>
    <row r="5">
      <c r="A5" s="1">
        <v>5575.0587</v>
      </c>
      <c r="B5" s="1">
        <v>135.0</v>
      </c>
      <c r="C5" s="1">
        <v>2.513018627</v>
      </c>
      <c r="D5" s="1">
        <v>0.192</v>
      </c>
      <c r="E5" s="1">
        <v>3.7442</v>
      </c>
      <c r="F5" s="1">
        <f t="shared" si="1"/>
        <v>111.1326634</v>
      </c>
      <c r="G5" s="1">
        <v>135.0</v>
      </c>
      <c r="I5" s="1">
        <f t="shared" si="2"/>
        <v>575.0587</v>
      </c>
      <c r="K5" s="1">
        <f t="shared" si="3"/>
        <v>569.6497576</v>
      </c>
    </row>
    <row r="6">
      <c r="A6" s="1">
        <v>5575.1349</v>
      </c>
      <c r="B6" s="16">
        <v>-999.0</v>
      </c>
      <c r="C6" s="16">
        <v>-202989.6112</v>
      </c>
      <c r="D6" s="16">
        <v>-999.0</v>
      </c>
      <c r="E6" s="16">
        <v>-999.0</v>
      </c>
      <c r="F6" s="1">
        <f t="shared" si="1"/>
        <v>2726865216</v>
      </c>
      <c r="G6" s="16">
        <v>-999.0</v>
      </c>
      <c r="I6" s="1">
        <f t="shared" si="2"/>
        <v>575.1349</v>
      </c>
      <c r="K6" s="1">
        <v>0.0</v>
      </c>
    </row>
    <row r="7">
      <c r="A7" s="1">
        <v>5575.2111</v>
      </c>
      <c r="B7" s="16">
        <v>-999.0</v>
      </c>
      <c r="C7" s="16">
        <v>-179912.7305</v>
      </c>
      <c r="D7" s="16">
        <v>-999.0</v>
      </c>
      <c r="E7" s="16">
        <v>-999.0</v>
      </c>
      <c r="F7" s="1">
        <f t="shared" si="1"/>
        <v>2726865216</v>
      </c>
      <c r="G7" s="16">
        <v>-999.0</v>
      </c>
      <c r="I7" s="1">
        <f t="shared" si="2"/>
        <v>575.2111</v>
      </c>
      <c r="K7" s="1">
        <v>0.0</v>
      </c>
    </row>
    <row r="8">
      <c r="A8" s="1">
        <v>5575.2873</v>
      </c>
      <c r="B8" s="16">
        <v>-999.0</v>
      </c>
      <c r="C8" s="16">
        <v>-171417.7665</v>
      </c>
      <c r="D8" s="16">
        <v>-999.0</v>
      </c>
      <c r="E8" s="16">
        <v>-999.0</v>
      </c>
      <c r="F8" s="1">
        <f t="shared" si="1"/>
        <v>2726865216</v>
      </c>
      <c r="G8" s="16">
        <v>-999.0</v>
      </c>
      <c r="I8" s="1">
        <f t="shared" si="2"/>
        <v>575.2873</v>
      </c>
      <c r="K8" s="1">
        <v>0.0</v>
      </c>
    </row>
    <row r="9">
      <c r="A9" s="1">
        <v>5575.3635</v>
      </c>
      <c r="B9" s="16">
        <v>-999.0</v>
      </c>
      <c r="C9" s="16">
        <v>-163586.956</v>
      </c>
      <c r="D9" s="16">
        <v>-999.0</v>
      </c>
      <c r="E9" s="16">
        <v>-999.0</v>
      </c>
      <c r="F9" s="1">
        <f t="shared" si="1"/>
        <v>2726865216</v>
      </c>
      <c r="G9" s="16">
        <v>-999.0</v>
      </c>
      <c r="I9" s="1">
        <f t="shared" si="2"/>
        <v>575.3635</v>
      </c>
      <c r="K9" s="1">
        <v>0.0</v>
      </c>
    </row>
    <row r="10">
      <c r="A10" s="1">
        <v>5575.4397</v>
      </c>
      <c r="B10" s="16">
        <v>-999.0</v>
      </c>
      <c r="C10" s="16">
        <v>-160064.0459</v>
      </c>
      <c r="D10" s="16">
        <v>-999.0</v>
      </c>
      <c r="E10" s="16">
        <v>-999.0</v>
      </c>
      <c r="F10" s="1">
        <f t="shared" si="1"/>
        <v>2726865216</v>
      </c>
      <c r="G10" s="16">
        <v>-999.0</v>
      </c>
      <c r="I10" s="1">
        <f t="shared" si="2"/>
        <v>575.4397</v>
      </c>
      <c r="K10" s="1">
        <v>0.0</v>
      </c>
    </row>
    <row r="11">
      <c r="A11" s="1">
        <v>5575.5159</v>
      </c>
      <c r="B11" s="16">
        <v>-999.0</v>
      </c>
      <c r="C11" s="16">
        <v>-158807.8221</v>
      </c>
      <c r="D11" s="16">
        <v>-999.0</v>
      </c>
      <c r="E11" s="16">
        <v>-999.0</v>
      </c>
      <c r="F11" s="1">
        <f t="shared" si="1"/>
        <v>2726865216</v>
      </c>
      <c r="G11" s="16">
        <v>-999.0</v>
      </c>
      <c r="I11" s="1">
        <f t="shared" si="2"/>
        <v>575.5159</v>
      </c>
      <c r="K11" s="1">
        <v>0.0</v>
      </c>
    </row>
    <row r="12">
      <c r="A12" s="1">
        <v>5575.5921</v>
      </c>
      <c r="B12" s="16">
        <v>-999.0</v>
      </c>
      <c r="C12" s="16">
        <v>-153893.1457</v>
      </c>
      <c r="D12" s="16">
        <v>-999.0</v>
      </c>
      <c r="E12" s="16">
        <v>-999.0</v>
      </c>
      <c r="F12" s="1">
        <f t="shared" si="1"/>
        <v>2726865216</v>
      </c>
      <c r="G12" s="16">
        <v>-999.0</v>
      </c>
      <c r="I12" s="1">
        <f t="shared" si="2"/>
        <v>575.5921</v>
      </c>
      <c r="K12" s="1">
        <v>0.0</v>
      </c>
    </row>
    <row r="13">
      <c r="A13" s="1">
        <v>5575.6683</v>
      </c>
      <c r="B13" s="16">
        <v>-999.0</v>
      </c>
      <c r="C13" s="16">
        <v>-148657.534</v>
      </c>
      <c r="D13" s="16">
        <v>-999.0</v>
      </c>
      <c r="E13" s="16">
        <v>-999.0</v>
      </c>
      <c r="F13" s="1">
        <f t="shared" si="1"/>
        <v>2726865216</v>
      </c>
      <c r="G13" s="16">
        <v>-999.0</v>
      </c>
      <c r="I13" s="1">
        <f t="shared" si="2"/>
        <v>575.6683</v>
      </c>
      <c r="K13" s="1">
        <v>0.0</v>
      </c>
    </row>
    <row r="14">
      <c r="A14" s="1">
        <v>5575.7445</v>
      </c>
      <c r="B14" s="16">
        <v>-999.0</v>
      </c>
      <c r="C14" s="16">
        <v>-141759.4696</v>
      </c>
      <c r="D14" s="16">
        <v>-999.0</v>
      </c>
      <c r="E14" s="16">
        <v>-999.0</v>
      </c>
      <c r="F14" s="1">
        <f t="shared" si="1"/>
        <v>2726865216</v>
      </c>
      <c r="G14" s="16">
        <v>-999.0</v>
      </c>
      <c r="I14" s="1">
        <f t="shared" si="2"/>
        <v>575.7445</v>
      </c>
      <c r="J14" s="18"/>
      <c r="K14" s="1">
        <v>0.0</v>
      </c>
    </row>
    <row r="15">
      <c r="A15" s="1">
        <v>5575.8207</v>
      </c>
      <c r="B15" s="16">
        <v>-999.0</v>
      </c>
      <c r="C15" s="16">
        <v>-135084.4847</v>
      </c>
      <c r="D15" s="16">
        <v>-999.0</v>
      </c>
      <c r="E15" s="16">
        <v>-999.0</v>
      </c>
      <c r="F15" s="1">
        <f t="shared" si="1"/>
        <v>2726865216</v>
      </c>
      <c r="G15" s="16">
        <v>-999.0</v>
      </c>
      <c r="I15" s="1">
        <f t="shared" si="2"/>
        <v>575.8207</v>
      </c>
      <c r="K15" s="1">
        <v>0.0</v>
      </c>
    </row>
    <row r="16">
      <c r="A16" s="1">
        <v>5575.8969</v>
      </c>
      <c r="B16" s="16">
        <v>-999.0</v>
      </c>
      <c r="C16" s="16">
        <v>-128115.4337</v>
      </c>
      <c r="D16" s="16">
        <v>-999.0</v>
      </c>
      <c r="E16" s="16">
        <v>-999.0</v>
      </c>
      <c r="F16" s="1">
        <f t="shared" si="1"/>
        <v>2726865216</v>
      </c>
      <c r="G16" s="16">
        <v>-999.0</v>
      </c>
      <c r="I16" s="1">
        <f t="shared" si="2"/>
        <v>575.8969</v>
      </c>
      <c r="K16" s="1">
        <v>0.0</v>
      </c>
    </row>
    <row r="17">
      <c r="A17" s="1">
        <v>5575.9731</v>
      </c>
      <c r="B17" s="16">
        <v>-999.0</v>
      </c>
      <c r="C17" s="16">
        <v>-124432.9533</v>
      </c>
      <c r="D17" s="16">
        <v>-999.0</v>
      </c>
      <c r="E17" s="16">
        <v>-999.0</v>
      </c>
      <c r="F17" s="1">
        <f t="shared" si="1"/>
        <v>2726865216</v>
      </c>
      <c r="G17" s="16">
        <v>-999.0</v>
      </c>
      <c r="I17" s="1">
        <f t="shared" si="2"/>
        <v>575.9731</v>
      </c>
      <c r="K17" s="1">
        <v>0.0</v>
      </c>
    </row>
    <row r="18">
      <c r="A18" s="1">
        <v>5576.0493</v>
      </c>
      <c r="B18" s="16">
        <v>-999.0</v>
      </c>
      <c r="C18" s="16">
        <v>-119732.9815</v>
      </c>
      <c r="D18" s="16">
        <v>-999.0</v>
      </c>
      <c r="E18" s="16">
        <v>-999.0</v>
      </c>
      <c r="F18" s="1">
        <f t="shared" si="1"/>
        <v>2726865216</v>
      </c>
      <c r="G18" s="16">
        <v>-999.0</v>
      </c>
      <c r="I18" s="1">
        <f t="shared" si="2"/>
        <v>576.0493</v>
      </c>
      <c r="K18" s="1">
        <v>0.0</v>
      </c>
    </row>
    <row r="19">
      <c r="A19" s="1">
        <v>5576.1255</v>
      </c>
      <c r="B19" s="16">
        <v>-999.0</v>
      </c>
      <c r="C19" s="16">
        <v>-117201.541</v>
      </c>
      <c r="D19" s="16">
        <v>-999.0</v>
      </c>
      <c r="E19" s="16">
        <v>-999.0</v>
      </c>
      <c r="F19" s="1">
        <f t="shared" si="1"/>
        <v>2726865216</v>
      </c>
      <c r="G19" s="16">
        <v>-999.0</v>
      </c>
      <c r="I19" s="1">
        <f t="shared" si="2"/>
        <v>576.1255</v>
      </c>
      <c r="K19" s="1">
        <v>0.0</v>
      </c>
    </row>
    <row r="20">
      <c r="A20" s="1">
        <v>5576.2017</v>
      </c>
      <c r="B20" s="16">
        <v>-999.0</v>
      </c>
      <c r="C20" s="16">
        <v>-114104.9494</v>
      </c>
      <c r="D20" s="16">
        <v>-999.0</v>
      </c>
      <c r="E20" s="16">
        <v>-999.0</v>
      </c>
      <c r="F20" s="1">
        <f t="shared" si="1"/>
        <v>2726865216</v>
      </c>
      <c r="G20" s="16">
        <v>-999.0</v>
      </c>
      <c r="I20" s="1">
        <f t="shared" si="2"/>
        <v>576.2017</v>
      </c>
      <c r="K20" s="1">
        <v>0.0</v>
      </c>
    </row>
    <row r="21" ht="15.75" customHeight="1">
      <c r="A21" s="1">
        <v>5576.2779</v>
      </c>
      <c r="B21" s="16">
        <v>-999.0</v>
      </c>
      <c r="C21" s="16">
        <v>-107784.2495</v>
      </c>
      <c r="D21" s="16">
        <v>-999.0</v>
      </c>
      <c r="E21" s="16">
        <v>-999.0</v>
      </c>
      <c r="F21" s="1">
        <f t="shared" si="1"/>
        <v>2726865216</v>
      </c>
      <c r="G21" s="16">
        <v>-999.0</v>
      </c>
      <c r="I21" s="1">
        <f t="shared" si="2"/>
        <v>576.2779</v>
      </c>
      <c r="K21" s="1">
        <v>0.0</v>
      </c>
    </row>
    <row r="22" ht="15.75" customHeight="1">
      <c r="A22" s="1">
        <v>5576.3541</v>
      </c>
      <c r="B22" s="16">
        <v>-999.0</v>
      </c>
      <c r="C22" s="16">
        <v>-101367.1394</v>
      </c>
      <c r="D22" s="16">
        <v>-999.0</v>
      </c>
      <c r="E22" s="16">
        <v>-999.0</v>
      </c>
      <c r="F22" s="1">
        <f t="shared" si="1"/>
        <v>2726865216</v>
      </c>
      <c r="G22" s="16">
        <v>-999.0</v>
      </c>
      <c r="I22" s="1">
        <f t="shared" si="2"/>
        <v>576.3541</v>
      </c>
      <c r="K22" s="1">
        <v>0.0</v>
      </c>
    </row>
    <row r="23" ht="15.75" customHeight="1">
      <c r="A23" s="1">
        <v>5576.4303</v>
      </c>
      <c r="B23" s="16">
        <v>-999.0</v>
      </c>
      <c r="C23" s="16">
        <v>-98610.97442</v>
      </c>
      <c r="D23" s="16">
        <v>-999.0</v>
      </c>
      <c r="E23" s="16">
        <v>-999.0</v>
      </c>
      <c r="F23" s="1">
        <f t="shared" si="1"/>
        <v>2726865216</v>
      </c>
      <c r="G23" s="16">
        <v>-999.0</v>
      </c>
      <c r="I23" s="1">
        <f t="shared" si="2"/>
        <v>576.4303</v>
      </c>
      <c r="K23" s="1">
        <v>0.0</v>
      </c>
    </row>
    <row r="24" ht="15.75" customHeight="1">
      <c r="A24" s="1">
        <v>5576.5065</v>
      </c>
      <c r="B24" s="16">
        <v>-999.0</v>
      </c>
      <c r="C24" s="16">
        <v>-99551.896</v>
      </c>
      <c r="D24" s="16">
        <v>-999.0</v>
      </c>
      <c r="E24" s="16">
        <v>-999.0</v>
      </c>
      <c r="F24" s="1">
        <f t="shared" si="1"/>
        <v>2726865216</v>
      </c>
      <c r="G24" s="16">
        <v>-999.0</v>
      </c>
      <c r="I24" s="1">
        <f t="shared" si="2"/>
        <v>576.5065</v>
      </c>
      <c r="K24" s="1">
        <v>0.0</v>
      </c>
    </row>
    <row r="25" ht="15.75" customHeight="1">
      <c r="A25" s="1">
        <v>5576.5827</v>
      </c>
      <c r="B25" s="16">
        <v>-999.0</v>
      </c>
      <c r="C25" s="16">
        <v>-104728.6347</v>
      </c>
      <c r="D25" s="16">
        <v>-999.0</v>
      </c>
      <c r="E25" s="16">
        <v>-999.0</v>
      </c>
      <c r="F25" s="1">
        <f t="shared" si="1"/>
        <v>2726865216</v>
      </c>
      <c r="G25" s="16">
        <v>-999.0</v>
      </c>
      <c r="I25" s="1">
        <f t="shared" si="2"/>
        <v>576.5827</v>
      </c>
      <c r="K25" s="1">
        <v>0.0</v>
      </c>
    </row>
    <row r="26" ht="15.75" customHeight="1">
      <c r="A26" s="1">
        <v>5576.6589</v>
      </c>
      <c r="B26" s="16">
        <v>-999.0</v>
      </c>
      <c r="C26" s="16">
        <v>-114630.1706</v>
      </c>
      <c r="D26" s="16">
        <v>-999.0</v>
      </c>
      <c r="E26" s="16">
        <v>-999.0</v>
      </c>
      <c r="F26" s="1">
        <f t="shared" si="1"/>
        <v>2726865216</v>
      </c>
      <c r="G26" s="16">
        <v>-999.0</v>
      </c>
      <c r="I26" s="1">
        <f t="shared" si="2"/>
        <v>576.6589</v>
      </c>
      <c r="K26" s="1">
        <v>0.0</v>
      </c>
    </row>
    <row r="27" ht="15.75" customHeight="1">
      <c r="A27" s="1">
        <v>5576.7351</v>
      </c>
      <c r="B27" s="16">
        <v>-999.0</v>
      </c>
      <c r="C27" s="16">
        <v>-124824.7256</v>
      </c>
      <c r="D27" s="16">
        <v>-999.0</v>
      </c>
      <c r="E27" s="16">
        <v>-999.0</v>
      </c>
      <c r="F27" s="1">
        <f t="shared" si="1"/>
        <v>2726865216</v>
      </c>
      <c r="G27" s="16">
        <v>-999.0</v>
      </c>
      <c r="I27" s="1">
        <f t="shared" si="2"/>
        <v>576.7351</v>
      </c>
      <c r="K27" s="1">
        <v>0.0</v>
      </c>
    </row>
    <row r="28" ht="15.75" customHeight="1">
      <c r="A28" s="1">
        <v>5576.8113</v>
      </c>
      <c r="B28" s="16">
        <v>-999.0</v>
      </c>
      <c r="C28" s="16">
        <v>-128488.3627</v>
      </c>
      <c r="D28" s="16">
        <v>-999.0</v>
      </c>
      <c r="E28" s="16">
        <v>-999.0</v>
      </c>
      <c r="F28" s="1">
        <f t="shared" si="1"/>
        <v>2726865216</v>
      </c>
      <c r="G28" s="16">
        <v>-999.0</v>
      </c>
      <c r="I28" s="1">
        <f t="shared" si="2"/>
        <v>576.8113</v>
      </c>
      <c r="K28" s="1">
        <v>0.0</v>
      </c>
    </row>
    <row r="29" ht="15.75" customHeight="1">
      <c r="A29" s="1">
        <v>5576.8875</v>
      </c>
      <c r="B29" s="16">
        <v>-999.0</v>
      </c>
      <c r="C29" s="16">
        <v>-126749.4399</v>
      </c>
      <c r="D29" s="16">
        <v>-999.0</v>
      </c>
      <c r="E29" s="16">
        <v>-999.0</v>
      </c>
      <c r="F29" s="1">
        <f t="shared" si="1"/>
        <v>2726865216</v>
      </c>
      <c r="G29" s="16">
        <v>-999.0</v>
      </c>
      <c r="I29" s="1">
        <f t="shared" si="2"/>
        <v>576.8875</v>
      </c>
      <c r="K29" s="1">
        <v>0.0</v>
      </c>
    </row>
    <row r="30" ht="15.75" customHeight="1">
      <c r="A30" s="1">
        <v>5576.9637</v>
      </c>
      <c r="B30" s="16">
        <v>-999.0</v>
      </c>
      <c r="C30" s="16">
        <v>-127823.0626</v>
      </c>
      <c r="D30" s="16">
        <v>-999.0</v>
      </c>
      <c r="E30" s="16">
        <v>-999.0</v>
      </c>
      <c r="F30" s="1">
        <f t="shared" si="1"/>
        <v>2726865216</v>
      </c>
      <c r="G30" s="16">
        <v>-999.0</v>
      </c>
      <c r="I30" s="1">
        <f t="shared" si="2"/>
        <v>576.9637</v>
      </c>
      <c r="K30" s="1">
        <v>0.0</v>
      </c>
    </row>
    <row r="31" ht="15.75" customHeight="1">
      <c r="A31" s="1">
        <v>5577.0399</v>
      </c>
      <c r="B31" s="16">
        <v>-999.0</v>
      </c>
      <c r="C31" s="16">
        <v>-132722.1858</v>
      </c>
      <c r="D31" s="16">
        <v>-999.0</v>
      </c>
      <c r="E31" s="16">
        <v>-999.0</v>
      </c>
      <c r="F31" s="1">
        <f t="shared" si="1"/>
        <v>2726865216</v>
      </c>
      <c r="G31" s="16">
        <v>-999.0</v>
      </c>
      <c r="I31" s="1">
        <f t="shared" si="2"/>
        <v>577.0399</v>
      </c>
      <c r="K31" s="1">
        <v>0.0</v>
      </c>
    </row>
    <row r="32" ht="15.75" customHeight="1">
      <c r="A32" s="1">
        <v>5577.1161</v>
      </c>
      <c r="B32" s="16">
        <v>-999.0</v>
      </c>
      <c r="C32" s="16">
        <v>-136707.0572</v>
      </c>
      <c r="D32" s="16">
        <v>-999.0</v>
      </c>
      <c r="E32" s="16">
        <v>-999.0</v>
      </c>
      <c r="F32" s="1">
        <f t="shared" si="1"/>
        <v>2726865216</v>
      </c>
      <c r="G32" s="16">
        <v>-999.0</v>
      </c>
      <c r="I32" s="1">
        <f t="shared" si="2"/>
        <v>577.1161</v>
      </c>
      <c r="K32" s="1">
        <v>0.0</v>
      </c>
    </row>
    <row r="33" ht="15.75" customHeight="1">
      <c r="A33" s="1">
        <v>5577.1923</v>
      </c>
      <c r="B33" s="16">
        <v>-999.0</v>
      </c>
      <c r="C33" s="16">
        <v>-137985.4145</v>
      </c>
      <c r="D33" s="16">
        <v>-999.0</v>
      </c>
      <c r="E33" s="16">
        <v>-999.0</v>
      </c>
      <c r="F33" s="1">
        <f t="shared" si="1"/>
        <v>2726865216</v>
      </c>
      <c r="G33" s="16">
        <v>-999.0</v>
      </c>
      <c r="I33" s="1">
        <f t="shared" si="2"/>
        <v>577.1923</v>
      </c>
      <c r="K33" s="1">
        <v>0.0</v>
      </c>
    </row>
    <row r="34" ht="15.75" customHeight="1">
      <c r="A34" s="1">
        <v>5577.2685</v>
      </c>
      <c r="B34" s="16">
        <v>-999.0</v>
      </c>
      <c r="C34" s="16">
        <v>-137848.2767</v>
      </c>
      <c r="D34" s="16">
        <v>-999.0</v>
      </c>
      <c r="E34" s="16">
        <v>-999.0</v>
      </c>
      <c r="F34" s="1">
        <f t="shared" si="1"/>
        <v>2726865216</v>
      </c>
      <c r="G34" s="16">
        <v>-999.0</v>
      </c>
      <c r="I34" s="1">
        <f t="shared" si="2"/>
        <v>577.2685</v>
      </c>
      <c r="K34" s="1">
        <v>0.0</v>
      </c>
    </row>
    <row r="35" ht="15.75" customHeight="1">
      <c r="A35" s="1">
        <v>5577.3447</v>
      </c>
      <c r="B35" s="16">
        <v>-999.0</v>
      </c>
      <c r="C35" s="16">
        <v>-140236.4478</v>
      </c>
      <c r="D35" s="16">
        <v>-999.0</v>
      </c>
      <c r="E35" s="16">
        <v>-999.0</v>
      </c>
      <c r="F35" s="1">
        <f t="shared" si="1"/>
        <v>2726865216</v>
      </c>
      <c r="G35" s="16">
        <v>-999.0</v>
      </c>
      <c r="I35" s="1">
        <f t="shared" si="2"/>
        <v>577.3447</v>
      </c>
      <c r="K35" s="1">
        <v>0.0</v>
      </c>
    </row>
    <row r="36" ht="15.75" customHeight="1">
      <c r="A36" s="1">
        <v>5577.4209</v>
      </c>
      <c r="B36" s="16">
        <v>-999.0</v>
      </c>
      <c r="C36" s="16">
        <v>-146642.8402</v>
      </c>
      <c r="D36" s="16">
        <v>-999.0</v>
      </c>
      <c r="E36" s="16">
        <v>-999.0</v>
      </c>
      <c r="F36" s="1">
        <f t="shared" si="1"/>
        <v>2726865216</v>
      </c>
      <c r="G36" s="16">
        <v>-999.0</v>
      </c>
      <c r="I36" s="1">
        <f t="shared" si="2"/>
        <v>577.4209</v>
      </c>
      <c r="K36" s="1">
        <v>0.0</v>
      </c>
    </row>
    <row r="37" ht="15.75" customHeight="1">
      <c r="A37" s="1">
        <v>5577.4971</v>
      </c>
      <c r="B37" s="16">
        <v>-999.0</v>
      </c>
      <c r="C37" s="16">
        <v>-152247.5424</v>
      </c>
      <c r="D37" s="16">
        <v>-999.0</v>
      </c>
      <c r="E37" s="16">
        <v>-999.0</v>
      </c>
      <c r="F37" s="1">
        <f t="shared" si="1"/>
        <v>2726865216</v>
      </c>
      <c r="G37" s="16">
        <v>-999.0</v>
      </c>
      <c r="I37" s="1">
        <f t="shared" si="2"/>
        <v>577.4971</v>
      </c>
      <c r="K37" s="1">
        <v>0.0</v>
      </c>
    </row>
    <row r="38" ht="15.75" customHeight="1">
      <c r="A38" s="1">
        <v>5577.5733</v>
      </c>
      <c r="B38" s="16">
        <v>-999.0</v>
      </c>
      <c r="C38" s="16">
        <v>-154548.8247</v>
      </c>
      <c r="D38" s="16">
        <v>-999.0</v>
      </c>
      <c r="E38" s="16">
        <v>-999.0</v>
      </c>
      <c r="F38" s="1">
        <f t="shared" si="1"/>
        <v>2726865216</v>
      </c>
      <c r="G38" s="16">
        <v>-999.0</v>
      </c>
      <c r="I38" s="1">
        <f t="shared" si="2"/>
        <v>577.5733</v>
      </c>
      <c r="K38" s="1">
        <v>0.0</v>
      </c>
    </row>
    <row r="39" ht="15.75" customHeight="1">
      <c r="A39" s="1">
        <v>5577.6495</v>
      </c>
      <c r="B39" s="16">
        <v>-999.0</v>
      </c>
      <c r="C39" s="16">
        <v>-158613.7555</v>
      </c>
      <c r="D39" s="16">
        <v>-999.0</v>
      </c>
      <c r="E39" s="16">
        <v>-999.0</v>
      </c>
      <c r="F39" s="1">
        <f t="shared" si="1"/>
        <v>2726865216</v>
      </c>
      <c r="G39" s="16">
        <v>-999.0</v>
      </c>
      <c r="I39" s="1">
        <f t="shared" si="2"/>
        <v>577.6495</v>
      </c>
      <c r="K39" s="1">
        <v>0.0</v>
      </c>
    </row>
    <row r="40" ht="15.75" customHeight="1">
      <c r="A40" s="1">
        <v>5577.7257</v>
      </c>
      <c r="B40" s="16">
        <v>-999.0</v>
      </c>
      <c r="C40" s="16">
        <v>-170009.9484</v>
      </c>
      <c r="D40" s="16">
        <v>-999.0</v>
      </c>
      <c r="E40" s="16">
        <v>-999.0</v>
      </c>
      <c r="F40" s="1">
        <f t="shared" si="1"/>
        <v>2726865216</v>
      </c>
      <c r="G40" s="16">
        <v>-999.0</v>
      </c>
      <c r="I40" s="1">
        <f t="shared" si="2"/>
        <v>577.7257</v>
      </c>
      <c r="K40" s="1">
        <v>0.0</v>
      </c>
    </row>
    <row r="41" ht="15.75" customHeight="1">
      <c r="A41" s="1">
        <v>5577.8019</v>
      </c>
      <c r="B41" s="16">
        <v>-999.0</v>
      </c>
      <c r="C41" s="16">
        <v>-189773.6884</v>
      </c>
      <c r="D41" s="16">
        <v>-999.0</v>
      </c>
      <c r="E41" s="16">
        <v>-999.0</v>
      </c>
      <c r="F41" s="1">
        <f t="shared" si="1"/>
        <v>2726865216</v>
      </c>
      <c r="G41" s="16">
        <v>-999.0</v>
      </c>
      <c r="I41" s="1">
        <f t="shared" si="2"/>
        <v>577.8019</v>
      </c>
      <c r="K41" s="1">
        <v>0.0</v>
      </c>
    </row>
    <row r="42" ht="15.75" customHeight="1">
      <c r="A42" s="1">
        <v>5577.8781</v>
      </c>
      <c r="B42" s="16">
        <v>-999.0</v>
      </c>
      <c r="C42" s="16">
        <v>-228438.8106</v>
      </c>
      <c r="D42" s="16">
        <v>-999.0</v>
      </c>
      <c r="E42" s="16">
        <v>-999.0</v>
      </c>
      <c r="F42" s="1">
        <f t="shared" si="1"/>
        <v>2726865216</v>
      </c>
      <c r="G42" s="16">
        <v>-999.0</v>
      </c>
      <c r="I42" s="1">
        <f t="shared" si="2"/>
        <v>577.8781</v>
      </c>
      <c r="K42" s="1">
        <v>0.0</v>
      </c>
    </row>
    <row r="43" ht="15.75" customHeight="1">
      <c r="A43" s="1">
        <v>5577.9543</v>
      </c>
      <c r="B43" s="16">
        <v>-999.0</v>
      </c>
      <c r="C43" s="16">
        <v>-286385.273</v>
      </c>
      <c r="D43" s="16">
        <v>-999.0</v>
      </c>
      <c r="E43" s="16">
        <v>-999.0</v>
      </c>
      <c r="F43" s="1">
        <f t="shared" si="1"/>
        <v>2726865216</v>
      </c>
      <c r="G43" s="16">
        <v>-999.0</v>
      </c>
      <c r="I43" s="1">
        <f t="shared" si="2"/>
        <v>577.9543</v>
      </c>
      <c r="K43" s="1">
        <v>0.0</v>
      </c>
    </row>
    <row r="44" ht="15.75" customHeight="1">
      <c r="A44" s="1">
        <v>5578.0305</v>
      </c>
      <c r="B44" s="16">
        <v>-999.0</v>
      </c>
      <c r="C44" s="16">
        <v>-314279.9713</v>
      </c>
      <c r="D44" s="16">
        <v>-999.0</v>
      </c>
      <c r="E44" s="16">
        <v>-999.0</v>
      </c>
      <c r="F44" s="1">
        <f t="shared" si="1"/>
        <v>2726865216</v>
      </c>
      <c r="G44" s="16">
        <v>-999.0</v>
      </c>
      <c r="I44" s="1">
        <f t="shared" si="2"/>
        <v>578.0305</v>
      </c>
      <c r="K44" s="1">
        <v>0.0</v>
      </c>
    </row>
    <row r="45" ht="15.75" customHeight="1">
      <c r="A45" s="1">
        <v>5578.1067</v>
      </c>
      <c r="B45" s="16">
        <v>-999.0</v>
      </c>
      <c r="C45" s="16">
        <v>-292474.2694</v>
      </c>
      <c r="D45" s="16">
        <v>-999.0</v>
      </c>
      <c r="E45" s="16">
        <v>-999.0</v>
      </c>
      <c r="F45" s="1">
        <f t="shared" si="1"/>
        <v>2726865216</v>
      </c>
      <c r="G45" s="16">
        <v>-999.0</v>
      </c>
      <c r="I45" s="1">
        <f t="shared" si="2"/>
        <v>578.1067</v>
      </c>
      <c r="K45" s="1">
        <v>0.0</v>
      </c>
    </row>
    <row r="46" ht="15.75" customHeight="1">
      <c r="A46" s="1">
        <v>5578.1829</v>
      </c>
      <c r="B46" s="16">
        <v>-999.0</v>
      </c>
      <c r="C46" s="16">
        <v>-241000.5499</v>
      </c>
      <c r="D46" s="16">
        <v>-999.0</v>
      </c>
      <c r="E46" s="16">
        <v>-999.0</v>
      </c>
      <c r="F46" s="1">
        <f t="shared" si="1"/>
        <v>2726865216</v>
      </c>
      <c r="G46" s="16">
        <v>-999.0</v>
      </c>
      <c r="I46" s="1">
        <f t="shared" si="2"/>
        <v>578.1829</v>
      </c>
      <c r="K46" s="1">
        <v>0.0</v>
      </c>
    </row>
    <row r="47" ht="15.75" customHeight="1">
      <c r="A47" s="1">
        <v>5578.2591</v>
      </c>
      <c r="B47" s="16">
        <v>-999.0</v>
      </c>
      <c r="C47" s="16">
        <v>-195688.3588</v>
      </c>
      <c r="D47" s="16">
        <v>-999.0</v>
      </c>
      <c r="E47" s="16">
        <v>-999.0</v>
      </c>
      <c r="F47" s="1">
        <f t="shared" si="1"/>
        <v>2726865216</v>
      </c>
      <c r="G47" s="16">
        <v>-999.0</v>
      </c>
      <c r="I47" s="1">
        <f t="shared" si="2"/>
        <v>578.2591</v>
      </c>
      <c r="K47" s="1">
        <v>0.0</v>
      </c>
    </row>
    <row r="48" ht="15.75" customHeight="1">
      <c r="A48" s="1">
        <v>5578.3353</v>
      </c>
      <c r="B48" s="16">
        <v>-999.0</v>
      </c>
      <c r="C48" s="16">
        <v>-165883.5025</v>
      </c>
      <c r="D48" s="16">
        <v>-999.0</v>
      </c>
      <c r="E48" s="16">
        <v>-999.0</v>
      </c>
      <c r="F48" s="1">
        <f t="shared" si="1"/>
        <v>2726865216</v>
      </c>
      <c r="G48" s="16">
        <v>-999.0</v>
      </c>
      <c r="I48" s="1">
        <f t="shared" si="2"/>
        <v>578.3353</v>
      </c>
      <c r="K48" s="1">
        <v>0.0</v>
      </c>
    </row>
    <row r="49" ht="15.75" customHeight="1">
      <c r="A49" s="1">
        <v>5578.4115</v>
      </c>
      <c r="B49" s="16">
        <v>-999.0</v>
      </c>
      <c r="C49" s="16">
        <v>-152783.93</v>
      </c>
      <c r="D49" s="16">
        <v>-999.0</v>
      </c>
      <c r="E49" s="16">
        <v>-999.0</v>
      </c>
      <c r="F49" s="1">
        <f t="shared" si="1"/>
        <v>2726865216</v>
      </c>
      <c r="G49" s="16">
        <v>-999.0</v>
      </c>
      <c r="I49" s="1">
        <f t="shared" si="2"/>
        <v>578.4115</v>
      </c>
      <c r="K49" s="1">
        <v>0.0</v>
      </c>
    </row>
    <row r="50" ht="15.75" customHeight="1">
      <c r="A50" s="1">
        <v>5578.4877</v>
      </c>
      <c r="B50" s="16">
        <v>-999.0</v>
      </c>
      <c r="C50" s="16">
        <v>-157220.2942</v>
      </c>
      <c r="D50" s="16">
        <v>-999.0</v>
      </c>
      <c r="E50" s="16">
        <v>-999.0</v>
      </c>
      <c r="F50" s="1">
        <f t="shared" si="1"/>
        <v>2726865216</v>
      </c>
      <c r="G50" s="16">
        <v>-999.0</v>
      </c>
      <c r="I50" s="1">
        <f t="shared" si="2"/>
        <v>578.4877</v>
      </c>
      <c r="K50" s="1">
        <v>0.0</v>
      </c>
    </row>
    <row r="51" ht="15.75" customHeight="1">
      <c r="A51" s="1">
        <v>5578.5639</v>
      </c>
      <c r="B51" s="16">
        <v>-999.0</v>
      </c>
      <c r="C51" s="16">
        <v>-189101.2597</v>
      </c>
      <c r="D51" s="16">
        <v>-999.0</v>
      </c>
      <c r="E51" s="16">
        <v>-999.0</v>
      </c>
      <c r="F51" s="1">
        <f t="shared" si="1"/>
        <v>2726865216</v>
      </c>
      <c r="G51" s="16">
        <v>-999.0</v>
      </c>
      <c r="I51" s="1">
        <f t="shared" si="2"/>
        <v>578.5639</v>
      </c>
      <c r="K51" s="1">
        <v>0.0</v>
      </c>
    </row>
    <row r="52" ht="15.75" customHeight="1">
      <c r="A52" s="1">
        <v>5578.6401</v>
      </c>
      <c r="B52" s="16">
        <v>-999.0</v>
      </c>
      <c r="C52" s="16">
        <v>-256793.6258</v>
      </c>
      <c r="D52" s="16">
        <v>-999.0</v>
      </c>
      <c r="E52" s="16">
        <v>-999.0</v>
      </c>
      <c r="F52" s="1">
        <f t="shared" si="1"/>
        <v>2726865216</v>
      </c>
      <c r="G52" s="16">
        <v>-999.0</v>
      </c>
      <c r="I52" s="1">
        <f t="shared" si="2"/>
        <v>578.6401</v>
      </c>
      <c r="K52" s="1">
        <v>0.0</v>
      </c>
    </row>
    <row r="53" ht="15.75" customHeight="1">
      <c r="A53" s="1">
        <v>5578.7163</v>
      </c>
      <c r="B53" s="16">
        <v>-999.0</v>
      </c>
      <c r="C53" s="16">
        <v>-306884.1033</v>
      </c>
      <c r="D53" s="16">
        <v>-999.0</v>
      </c>
      <c r="E53" s="16">
        <v>-999.0</v>
      </c>
      <c r="F53" s="1">
        <f t="shared" si="1"/>
        <v>2726865216</v>
      </c>
      <c r="G53" s="16">
        <v>-999.0</v>
      </c>
      <c r="I53" s="1">
        <f t="shared" si="2"/>
        <v>578.7163</v>
      </c>
      <c r="K53" s="1">
        <v>0.0</v>
      </c>
    </row>
    <row r="54" ht="15.75" customHeight="1">
      <c r="A54" s="1">
        <v>5578.7925</v>
      </c>
      <c r="B54" s="16">
        <v>-999.0</v>
      </c>
      <c r="C54" s="16">
        <v>-322942.033</v>
      </c>
      <c r="D54" s="16">
        <v>-999.0</v>
      </c>
      <c r="E54" s="16">
        <v>-999.0</v>
      </c>
      <c r="F54" s="1">
        <f t="shared" si="1"/>
        <v>2726865216</v>
      </c>
      <c r="G54" s="16">
        <v>-999.0</v>
      </c>
      <c r="I54" s="1">
        <f t="shared" si="2"/>
        <v>578.7925</v>
      </c>
      <c r="K54" s="1">
        <v>0.0</v>
      </c>
    </row>
    <row r="55" ht="15.75" customHeight="1">
      <c r="A55" s="1">
        <v>5578.8687</v>
      </c>
      <c r="B55" s="16">
        <v>-999.0</v>
      </c>
      <c r="C55" s="16">
        <v>-339594.2264</v>
      </c>
      <c r="D55" s="16">
        <v>-999.0</v>
      </c>
      <c r="E55" s="16">
        <v>-999.0</v>
      </c>
      <c r="F55" s="1">
        <f t="shared" si="1"/>
        <v>2726865216</v>
      </c>
      <c r="G55" s="16">
        <v>-999.0</v>
      </c>
      <c r="I55" s="1">
        <f t="shared" si="2"/>
        <v>578.8687</v>
      </c>
      <c r="K55" s="1">
        <v>0.0</v>
      </c>
    </row>
    <row r="56" ht="15.75" customHeight="1">
      <c r="A56" s="1">
        <v>5578.9449</v>
      </c>
      <c r="B56" s="16">
        <v>-999.0</v>
      </c>
      <c r="C56" s="16">
        <v>-339219.0043</v>
      </c>
      <c r="D56" s="16">
        <v>-999.0</v>
      </c>
      <c r="E56" s="16">
        <v>-999.0</v>
      </c>
      <c r="F56" s="1">
        <f t="shared" si="1"/>
        <v>2726865216</v>
      </c>
      <c r="G56" s="16">
        <v>-999.0</v>
      </c>
      <c r="I56" s="1">
        <f t="shared" si="2"/>
        <v>578.9449</v>
      </c>
      <c r="K56" s="1">
        <v>0.0</v>
      </c>
    </row>
    <row r="57" ht="15.75" customHeight="1">
      <c r="A57" s="1">
        <v>5579.0211</v>
      </c>
      <c r="B57" s="16">
        <v>-999.0</v>
      </c>
      <c r="C57" s="16">
        <v>-355730.6202</v>
      </c>
      <c r="D57" s="16">
        <v>-999.0</v>
      </c>
      <c r="E57" s="16">
        <v>-999.0</v>
      </c>
      <c r="F57" s="1">
        <f t="shared" si="1"/>
        <v>2726865216</v>
      </c>
      <c r="G57" s="16">
        <v>-999.0</v>
      </c>
      <c r="I57" s="1">
        <f t="shared" si="2"/>
        <v>579.0211</v>
      </c>
      <c r="K57" s="1">
        <v>0.0</v>
      </c>
    </row>
    <row r="58" ht="15.75" customHeight="1">
      <c r="A58" s="1">
        <v>5579.0973</v>
      </c>
      <c r="B58" s="16">
        <v>-999.0</v>
      </c>
      <c r="C58" s="16">
        <v>-372677.3781</v>
      </c>
      <c r="D58" s="16">
        <v>-999.0</v>
      </c>
      <c r="E58" s="16">
        <v>-999.0</v>
      </c>
      <c r="F58" s="1">
        <f t="shared" si="1"/>
        <v>2726865216</v>
      </c>
      <c r="G58" s="16">
        <v>-999.0</v>
      </c>
      <c r="I58" s="1">
        <f t="shared" si="2"/>
        <v>579.0973</v>
      </c>
      <c r="K58" s="1">
        <v>0.0</v>
      </c>
    </row>
    <row r="59" ht="15.75" customHeight="1">
      <c r="A59" s="1">
        <v>5579.1735</v>
      </c>
      <c r="B59" s="16">
        <v>-999.0</v>
      </c>
      <c r="C59" s="16">
        <v>-380210.6829</v>
      </c>
      <c r="D59" s="16">
        <v>-999.0</v>
      </c>
      <c r="E59" s="16">
        <v>-999.0</v>
      </c>
      <c r="F59" s="1">
        <f t="shared" si="1"/>
        <v>2726865216</v>
      </c>
      <c r="G59" s="16">
        <v>-999.0</v>
      </c>
      <c r="I59" s="1">
        <f t="shared" si="2"/>
        <v>579.1735</v>
      </c>
      <c r="K59" s="1">
        <v>0.0</v>
      </c>
    </row>
    <row r="60" ht="15.75" customHeight="1">
      <c r="A60" s="1">
        <v>5579.2497</v>
      </c>
      <c r="B60" s="16">
        <v>-999.0</v>
      </c>
      <c r="C60" s="16">
        <v>-368459.1581</v>
      </c>
      <c r="D60" s="16">
        <v>-999.0</v>
      </c>
      <c r="E60" s="16">
        <v>-999.0</v>
      </c>
      <c r="F60" s="1">
        <f t="shared" si="1"/>
        <v>2726865216</v>
      </c>
      <c r="G60" s="16">
        <v>-999.0</v>
      </c>
      <c r="I60" s="1">
        <f t="shared" si="2"/>
        <v>579.2497</v>
      </c>
      <c r="K60" s="1">
        <v>0.0</v>
      </c>
    </row>
    <row r="61" ht="15.75" customHeight="1">
      <c r="A61" s="1">
        <v>5579.3259</v>
      </c>
      <c r="B61" s="16">
        <v>-999.0</v>
      </c>
      <c r="C61" s="16">
        <v>-337182.2767</v>
      </c>
      <c r="D61" s="16">
        <v>-999.0</v>
      </c>
      <c r="E61" s="16">
        <v>-999.0</v>
      </c>
      <c r="F61" s="1">
        <f t="shared" si="1"/>
        <v>2726865216</v>
      </c>
      <c r="G61" s="16">
        <v>-999.0</v>
      </c>
      <c r="I61" s="1">
        <f t="shared" si="2"/>
        <v>579.3259</v>
      </c>
      <c r="K61" s="1">
        <v>0.0</v>
      </c>
    </row>
    <row r="62" ht="15.75" customHeight="1">
      <c r="A62" s="1">
        <v>5579.4021</v>
      </c>
      <c r="B62" s="16">
        <v>-999.0</v>
      </c>
      <c r="C62" s="16">
        <v>-304420.0603</v>
      </c>
      <c r="D62" s="16">
        <v>-999.0</v>
      </c>
      <c r="E62" s="16">
        <v>-999.0</v>
      </c>
      <c r="F62" s="1">
        <f t="shared" si="1"/>
        <v>2726865216</v>
      </c>
      <c r="G62" s="16">
        <v>-999.0</v>
      </c>
      <c r="I62" s="1">
        <f t="shared" si="2"/>
        <v>579.4021</v>
      </c>
      <c r="K62" s="1">
        <v>0.0</v>
      </c>
    </row>
    <row r="63" ht="15.75" customHeight="1">
      <c r="A63" s="1">
        <v>5579.4783</v>
      </c>
      <c r="B63" s="16">
        <v>-999.0</v>
      </c>
      <c r="C63" s="16">
        <v>-285700.4316</v>
      </c>
      <c r="D63" s="16">
        <v>-999.0</v>
      </c>
      <c r="E63" s="16">
        <v>-999.0</v>
      </c>
      <c r="F63" s="1">
        <f t="shared" si="1"/>
        <v>2726865216</v>
      </c>
      <c r="G63" s="16">
        <v>-999.0</v>
      </c>
      <c r="I63" s="1">
        <f t="shared" si="2"/>
        <v>579.4783</v>
      </c>
      <c r="K63" s="1">
        <v>0.0</v>
      </c>
    </row>
    <row r="64" ht="15.75" customHeight="1">
      <c r="A64" s="1">
        <v>5579.5545</v>
      </c>
      <c r="B64" s="16">
        <v>-999.0</v>
      </c>
      <c r="C64" s="16">
        <v>-271877.2343</v>
      </c>
      <c r="D64" s="16">
        <v>-999.0</v>
      </c>
      <c r="E64" s="16">
        <v>-999.0</v>
      </c>
      <c r="F64" s="1">
        <f t="shared" si="1"/>
        <v>2726865216</v>
      </c>
      <c r="G64" s="16">
        <v>-999.0</v>
      </c>
      <c r="I64" s="1">
        <f t="shared" si="2"/>
        <v>579.5545</v>
      </c>
      <c r="K64" s="1">
        <v>0.0</v>
      </c>
    </row>
    <row r="65" ht="15.75" customHeight="1">
      <c r="A65" s="1">
        <v>5579.6307</v>
      </c>
      <c r="B65" s="16">
        <v>-999.0</v>
      </c>
      <c r="C65" s="16">
        <v>-251023.0721</v>
      </c>
      <c r="D65" s="16">
        <v>-999.0</v>
      </c>
      <c r="E65" s="16">
        <v>-999.0</v>
      </c>
      <c r="F65" s="1">
        <f t="shared" si="1"/>
        <v>2726865216</v>
      </c>
      <c r="G65" s="16">
        <v>-999.0</v>
      </c>
      <c r="I65" s="1">
        <f t="shared" si="2"/>
        <v>579.6307</v>
      </c>
      <c r="K65" s="1">
        <v>0.0</v>
      </c>
    </row>
    <row r="66" ht="15.75" customHeight="1">
      <c r="A66" s="1">
        <v>5579.7069</v>
      </c>
      <c r="B66" s="16">
        <v>-999.0</v>
      </c>
      <c r="C66" s="16">
        <v>-238417.8137</v>
      </c>
      <c r="D66" s="16">
        <v>-999.0</v>
      </c>
      <c r="E66" s="16">
        <v>-999.0</v>
      </c>
      <c r="F66" s="1">
        <f t="shared" si="1"/>
        <v>2726865216</v>
      </c>
      <c r="G66" s="16">
        <v>-999.0</v>
      </c>
      <c r="I66" s="1">
        <f t="shared" si="2"/>
        <v>579.7069</v>
      </c>
      <c r="K66" s="1">
        <v>0.0</v>
      </c>
    </row>
    <row r="67" ht="15.75" customHeight="1">
      <c r="A67" s="1">
        <v>5579.7831</v>
      </c>
      <c r="B67" s="16">
        <v>-999.0</v>
      </c>
      <c r="C67" s="16">
        <v>-244956.3587</v>
      </c>
      <c r="D67" s="16">
        <v>-999.0</v>
      </c>
      <c r="E67" s="16">
        <v>-999.0</v>
      </c>
      <c r="F67" s="1">
        <f t="shared" si="1"/>
        <v>2726865216</v>
      </c>
      <c r="G67" s="16">
        <v>-999.0</v>
      </c>
      <c r="I67" s="1">
        <f t="shared" si="2"/>
        <v>579.7831</v>
      </c>
      <c r="K67" s="1">
        <v>0.0</v>
      </c>
    </row>
    <row r="68" ht="15.75" customHeight="1">
      <c r="A68" s="1">
        <v>5579.8593</v>
      </c>
      <c r="B68" s="16">
        <v>-999.0</v>
      </c>
      <c r="C68" s="16">
        <v>-231710.3264</v>
      </c>
      <c r="D68" s="16">
        <v>-999.0</v>
      </c>
      <c r="E68" s="16">
        <v>-999.0</v>
      </c>
      <c r="F68" s="1">
        <f t="shared" si="1"/>
        <v>2726865216</v>
      </c>
      <c r="G68" s="16">
        <v>-999.0</v>
      </c>
      <c r="I68" s="1">
        <f t="shared" si="2"/>
        <v>579.8593</v>
      </c>
      <c r="K68" s="1">
        <v>0.0</v>
      </c>
    </row>
    <row r="69" ht="15.75" customHeight="1">
      <c r="A69" s="1">
        <v>5579.9355</v>
      </c>
      <c r="B69" s="16">
        <v>-999.0</v>
      </c>
      <c r="C69" s="16">
        <v>-199109.3254</v>
      </c>
      <c r="D69" s="16">
        <v>-999.0</v>
      </c>
      <c r="E69" s="16">
        <v>-999.0</v>
      </c>
      <c r="F69" s="1">
        <f t="shared" si="1"/>
        <v>2726865216</v>
      </c>
      <c r="G69" s="16">
        <v>-999.0</v>
      </c>
      <c r="I69" s="1">
        <f t="shared" si="2"/>
        <v>579.9355</v>
      </c>
      <c r="K69" s="1">
        <v>0.0</v>
      </c>
    </row>
    <row r="70" ht="15.75" customHeight="1">
      <c r="A70" s="1">
        <v>5580.0117</v>
      </c>
      <c r="B70" s="16">
        <v>-999.0</v>
      </c>
      <c r="C70" s="16">
        <v>-170414.2331</v>
      </c>
      <c r="D70" s="16">
        <v>-999.0</v>
      </c>
      <c r="E70" s="16">
        <v>-999.0</v>
      </c>
      <c r="F70" s="1">
        <f t="shared" si="1"/>
        <v>2726865216</v>
      </c>
      <c r="G70" s="16">
        <v>-999.0</v>
      </c>
      <c r="I70" s="1">
        <f t="shared" si="2"/>
        <v>580.0117</v>
      </c>
      <c r="K70" s="1">
        <v>0.0</v>
      </c>
    </row>
    <row r="71" ht="15.75" customHeight="1">
      <c r="A71" s="1">
        <v>5580.0879</v>
      </c>
      <c r="B71" s="16">
        <v>-999.0</v>
      </c>
      <c r="C71" s="16">
        <v>-154462.883</v>
      </c>
      <c r="D71" s="16">
        <v>-999.0</v>
      </c>
      <c r="E71" s="16">
        <v>-999.0</v>
      </c>
      <c r="F71" s="1">
        <f t="shared" si="1"/>
        <v>2726865216</v>
      </c>
      <c r="G71" s="16">
        <v>-999.0</v>
      </c>
      <c r="I71" s="1">
        <f t="shared" si="2"/>
        <v>580.0879</v>
      </c>
      <c r="K71" s="1">
        <v>0.0</v>
      </c>
    </row>
    <row r="72" ht="15.75" customHeight="1">
      <c r="A72" s="1">
        <v>5580.1641</v>
      </c>
      <c r="B72" s="16">
        <v>-999.0</v>
      </c>
      <c r="C72" s="16">
        <v>-151723.7668</v>
      </c>
      <c r="D72" s="16">
        <v>-999.0</v>
      </c>
      <c r="E72" s="16">
        <v>-999.0</v>
      </c>
      <c r="F72" s="1">
        <f t="shared" si="1"/>
        <v>2726865216</v>
      </c>
      <c r="G72" s="16">
        <v>-999.0</v>
      </c>
      <c r="I72" s="1">
        <f t="shared" si="2"/>
        <v>580.1641</v>
      </c>
      <c r="K72" s="1">
        <v>0.0</v>
      </c>
    </row>
    <row r="73" ht="15.75" customHeight="1">
      <c r="A73" s="1">
        <v>5580.2403</v>
      </c>
      <c r="B73" s="16">
        <v>-999.0</v>
      </c>
      <c r="C73" s="16">
        <v>-155692.8358</v>
      </c>
      <c r="D73" s="16">
        <v>-999.0</v>
      </c>
      <c r="E73" s="16">
        <v>-999.0</v>
      </c>
      <c r="F73" s="1">
        <f t="shared" si="1"/>
        <v>2726865216</v>
      </c>
      <c r="G73" s="16">
        <v>-999.0</v>
      </c>
      <c r="I73" s="1">
        <f t="shared" si="2"/>
        <v>580.2403</v>
      </c>
      <c r="K73" s="1">
        <v>0.0</v>
      </c>
    </row>
    <row r="74" ht="15.75" customHeight="1">
      <c r="A74" s="1">
        <v>5580.3165</v>
      </c>
      <c r="B74" s="16">
        <v>-999.0</v>
      </c>
      <c r="C74" s="16">
        <v>-162132.0295</v>
      </c>
      <c r="D74" s="16">
        <v>-999.0</v>
      </c>
      <c r="E74" s="16">
        <v>-999.0</v>
      </c>
      <c r="F74" s="1">
        <f t="shared" si="1"/>
        <v>2726865216</v>
      </c>
      <c r="G74" s="16">
        <v>-999.0</v>
      </c>
      <c r="I74" s="1">
        <f t="shared" si="2"/>
        <v>580.3165</v>
      </c>
      <c r="K74" s="1">
        <v>0.0</v>
      </c>
    </row>
    <row r="75" ht="15.75" customHeight="1">
      <c r="A75" s="1">
        <v>5580.3927</v>
      </c>
      <c r="B75" s="16">
        <v>-999.0</v>
      </c>
      <c r="C75" s="16">
        <v>-173466.3085</v>
      </c>
      <c r="D75" s="16">
        <v>-999.0</v>
      </c>
      <c r="E75" s="16">
        <v>-999.0</v>
      </c>
      <c r="F75" s="1">
        <f t="shared" si="1"/>
        <v>2726865216</v>
      </c>
      <c r="G75" s="16">
        <v>-999.0</v>
      </c>
      <c r="I75" s="1">
        <f t="shared" si="2"/>
        <v>580.3927</v>
      </c>
      <c r="K75" s="1">
        <v>0.0</v>
      </c>
    </row>
    <row r="76" ht="15.75" customHeight="1">
      <c r="A76" s="1">
        <v>5580.4689</v>
      </c>
      <c r="B76" s="16">
        <v>-999.0</v>
      </c>
      <c r="C76" s="16">
        <v>-189296.8717</v>
      </c>
      <c r="D76" s="16">
        <v>-999.0</v>
      </c>
      <c r="E76" s="16">
        <v>-999.0</v>
      </c>
      <c r="F76" s="1">
        <f t="shared" si="1"/>
        <v>2726865216</v>
      </c>
      <c r="G76" s="16">
        <v>-999.0</v>
      </c>
      <c r="I76" s="1">
        <f t="shared" si="2"/>
        <v>580.4689</v>
      </c>
      <c r="K76" s="1">
        <v>0.0</v>
      </c>
    </row>
    <row r="77" ht="15.75" customHeight="1">
      <c r="A77" s="1">
        <v>5580.5451</v>
      </c>
      <c r="B77" s="16">
        <v>-999.0</v>
      </c>
      <c r="C77" s="16">
        <v>-207196.0167</v>
      </c>
      <c r="D77" s="16">
        <v>-999.0</v>
      </c>
      <c r="E77" s="16">
        <v>-999.0</v>
      </c>
      <c r="F77" s="1">
        <f t="shared" si="1"/>
        <v>2726865216</v>
      </c>
      <c r="G77" s="16">
        <v>-999.0</v>
      </c>
      <c r="I77" s="1">
        <f t="shared" si="2"/>
        <v>580.5451</v>
      </c>
      <c r="K77" s="1">
        <v>0.0</v>
      </c>
    </row>
    <row r="78" ht="15.75" customHeight="1">
      <c r="A78" s="1">
        <v>5580.6213</v>
      </c>
      <c r="B78" s="16">
        <v>-999.0</v>
      </c>
      <c r="C78" s="16">
        <v>-236090.2105</v>
      </c>
      <c r="D78" s="16">
        <v>-999.0</v>
      </c>
      <c r="E78" s="16">
        <v>-999.0</v>
      </c>
      <c r="F78" s="1">
        <f t="shared" si="1"/>
        <v>2726865216</v>
      </c>
      <c r="G78" s="16">
        <v>-999.0</v>
      </c>
      <c r="I78" s="1">
        <f t="shared" si="2"/>
        <v>580.6213</v>
      </c>
      <c r="K78" s="1">
        <v>0.0</v>
      </c>
    </row>
    <row r="79" ht="15.75" customHeight="1">
      <c r="A79" s="1">
        <v>5580.6975</v>
      </c>
      <c r="B79" s="16">
        <v>-999.0</v>
      </c>
      <c r="C79" s="16">
        <v>-270519.9643</v>
      </c>
      <c r="D79" s="16">
        <v>-999.0</v>
      </c>
      <c r="E79" s="16">
        <v>-999.0</v>
      </c>
      <c r="F79" s="1">
        <f t="shared" si="1"/>
        <v>2726865216</v>
      </c>
      <c r="G79" s="16">
        <v>-999.0</v>
      </c>
      <c r="I79" s="1">
        <f t="shared" si="2"/>
        <v>580.6975</v>
      </c>
      <c r="K79" s="1">
        <v>0.0</v>
      </c>
    </row>
    <row r="80" ht="15.75" customHeight="1">
      <c r="A80" s="1">
        <v>5580.7737</v>
      </c>
      <c r="B80" s="16">
        <v>-999.0</v>
      </c>
      <c r="C80" s="16">
        <v>-292042.9161</v>
      </c>
      <c r="D80" s="16">
        <v>-999.0</v>
      </c>
      <c r="E80" s="16">
        <v>-999.0</v>
      </c>
      <c r="F80" s="1">
        <f t="shared" si="1"/>
        <v>2726865216</v>
      </c>
      <c r="G80" s="16">
        <v>-999.0</v>
      </c>
      <c r="I80" s="1">
        <f t="shared" si="2"/>
        <v>580.7737</v>
      </c>
      <c r="K80" s="1">
        <v>0.0</v>
      </c>
    </row>
    <row r="81" ht="15.75" customHeight="1">
      <c r="A81" s="1">
        <v>5580.8499</v>
      </c>
      <c r="B81" s="16">
        <v>-999.0</v>
      </c>
      <c r="C81" s="16">
        <v>-333474.8712</v>
      </c>
      <c r="D81" s="16">
        <v>-999.0</v>
      </c>
      <c r="E81" s="16">
        <v>-999.0</v>
      </c>
      <c r="F81" s="1">
        <f t="shared" si="1"/>
        <v>2726865216</v>
      </c>
      <c r="G81" s="16">
        <v>-999.0</v>
      </c>
      <c r="I81" s="1">
        <f t="shared" si="2"/>
        <v>580.8499</v>
      </c>
      <c r="K81" s="1">
        <v>0.0</v>
      </c>
    </row>
    <row r="82" ht="15.75" customHeight="1">
      <c r="A82" s="1">
        <v>5580.9261</v>
      </c>
      <c r="B82" s="16">
        <v>-999.0</v>
      </c>
      <c r="C82" s="16">
        <v>-411323.1086</v>
      </c>
      <c r="D82" s="16">
        <v>-999.0</v>
      </c>
      <c r="E82" s="16">
        <v>-999.0</v>
      </c>
      <c r="F82" s="1">
        <f t="shared" si="1"/>
        <v>2726865216</v>
      </c>
      <c r="G82" s="16">
        <v>-999.0</v>
      </c>
      <c r="I82" s="1">
        <f t="shared" si="2"/>
        <v>580.9261</v>
      </c>
      <c r="K82" s="1">
        <v>0.0</v>
      </c>
    </row>
    <row r="83" ht="15.75" customHeight="1">
      <c r="A83" s="1">
        <v>5581.0023</v>
      </c>
      <c r="B83" s="16">
        <v>-999.0</v>
      </c>
      <c r="C83" s="16">
        <v>-554163.5289</v>
      </c>
      <c r="D83" s="16">
        <v>-999.0</v>
      </c>
      <c r="E83" s="16">
        <v>-999.0</v>
      </c>
      <c r="F83" s="1">
        <f t="shared" si="1"/>
        <v>2726865216</v>
      </c>
      <c r="G83" s="16">
        <v>-999.0</v>
      </c>
      <c r="I83" s="1">
        <f t="shared" si="2"/>
        <v>581.0023</v>
      </c>
      <c r="K83" s="1">
        <v>0.0</v>
      </c>
    </row>
    <row r="84" ht="15.75" customHeight="1">
      <c r="A84" s="1">
        <v>5581.0785</v>
      </c>
      <c r="B84" s="1">
        <v>84.5</v>
      </c>
      <c r="C84" s="1">
        <v>5.627980888</v>
      </c>
      <c r="D84" s="1">
        <v>0.171</v>
      </c>
      <c r="E84" s="1">
        <v>4.1077</v>
      </c>
      <c r="F84" s="1">
        <f t="shared" si="1"/>
        <v>81.82381176</v>
      </c>
      <c r="G84" s="1">
        <v>84.5</v>
      </c>
      <c r="I84" s="1">
        <f t="shared" si="2"/>
        <v>581.0785</v>
      </c>
      <c r="K84" s="1">
        <f t="shared" ref="K84:K85" si="4">(G84-F84)^2</f>
        <v>7.161983487</v>
      </c>
    </row>
    <row r="85" ht="15.75" customHeight="1">
      <c r="A85" s="1">
        <v>5581.1547</v>
      </c>
      <c r="B85" s="1">
        <v>84.5</v>
      </c>
      <c r="C85" s="1">
        <v>7.028446829</v>
      </c>
      <c r="D85" s="1">
        <v>0.171</v>
      </c>
      <c r="E85" s="1">
        <v>4.1077</v>
      </c>
      <c r="F85" s="1">
        <f t="shared" si="1"/>
        <v>81.82381176</v>
      </c>
      <c r="G85" s="1">
        <v>84.5</v>
      </c>
      <c r="I85" s="1">
        <f t="shared" si="2"/>
        <v>581.1547</v>
      </c>
      <c r="K85" s="1">
        <f t="shared" si="4"/>
        <v>7.161983487</v>
      </c>
    </row>
    <row r="86" ht="15.75" customHeight="1">
      <c r="A86" s="1">
        <v>5581.2309</v>
      </c>
      <c r="B86" s="16">
        <v>-999.0</v>
      </c>
      <c r="C86" s="16">
        <v>-979847.7179</v>
      </c>
      <c r="D86" s="16">
        <v>-999.0</v>
      </c>
      <c r="E86" s="16">
        <v>-999.0</v>
      </c>
      <c r="F86" s="1">
        <f t="shared" si="1"/>
        <v>2726865216</v>
      </c>
      <c r="G86" s="16">
        <v>-999.0</v>
      </c>
      <c r="I86" s="1">
        <f t="shared" si="2"/>
        <v>581.2309</v>
      </c>
      <c r="K86" s="1">
        <v>0.0</v>
      </c>
    </row>
    <row r="87" ht="15.75" customHeight="1">
      <c r="A87" s="1">
        <v>5581.3071</v>
      </c>
      <c r="B87" s="16">
        <v>-999.0</v>
      </c>
      <c r="C87" s="16">
        <v>-955905.0399</v>
      </c>
      <c r="D87" s="16">
        <v>-999.0</v>
      </c>
      <c r="E87" s="16">
        <v>-999.0</v>
      </c>
      <c r="F87" s="1">
        <f t="shared" si="1"/>
        <v>2726865216</v>
      </c>
      <c r="G87" s="16">
        <v>-999.0</v>
      </c>
      <c r="I87" s="1">
        <f t="shared" si="2"/>
        <v>581.3071</v>
      </c>
      <c r="K87" s="1">
        <v>0.0</v>
      </c>
    </row>
    <row r="88" ht="15.75" customHeight="1">
      <c r="A88" s="1">
        <v>5581.3833</v>
      </c>
      <c r="B88" s="1">
        <v>5.62</v>
      </c>
      <c r="C88" s="1">
        <v>6.705013783</v>
      </c>
      <c r="D88" s="1">
        <v>0.176</v>
      </c>
      <c r="E88" s="1">
        <v>4.0141</v>
      </c>
      <c r="F88" s="1">
        <f t="shared" ref="F88:F89" si="5">(D88^3)/(((1-D88)^2))*(E88)*(1.3689)*300</f>
        <v>13.23624343</v>
      </c>
      <c r="G88" s="1">
        <v>5.62</v>
      </c>
      <c r="I88" s="1">
        <f t="shared" si="2"/>
        <v>581.3833</v>
      </c>
      <c r="K88" s="1">
        <f t="shared" ref="K88:K89" si="6">(G88-F88)^2</f>
        <v>58.007164</v>
      </c>
    </row>
    <row r="89" ht="15.75" customHeight="1">
      <c r="A89" s="1">
        <v>5581.4595</v>
      </c>
      <c r="B89" s="1">
        <v>5.62</v>
      </c>
      <c r="C89" s="1">
        <v>5.349946634</v>
      </c>
      <c r="D89" s="1">
        <v>0.176</v>
      </c>
      <c r="E89" s="1">
        <v>4.0141</v>
      </c>
      <c r="F89" s="1">
        <f t="shared" si="5"/>
        <v>13.23624343</v>
      </c>
      <c r="G89" s="1">
        <v>5.62</v>
      </c>
      <c r="I89" s="1">
        <f t="shared" si="2"/>
        <v>581.4595</v>
      </c>
      <c r="K89" s="1">
        <f t="shared" si="6"/>
        <v>58.007164</v>
      </c>
    </row>
    <row r="90" ht="15.75" customHeight="1">
      <c r="A90" s="1">
        <v>5581.5357</v>
      </c>
      <c r="B90" s="16">
        <v>-999.0</v>
      </c>
      <c r="C90" s="16">
        <v>-517648.2442</v>
      </c>
      <c r="D90" s="16">
        <v>-999.0</v>
      </c>
      <c r="E90" s="16">
        <v>-999.0</v>
      </c>
      <c r="F90" s="1">
        <f t="shared" ref="F90:F91" si="7">(D90^3)/(((1-D90)^2))*(E90)*(1.3689)*2000</f>
        <v>2726865216</v>
      </c>
      <c r="G90" s="16">
        <v>-999.0</v>
      </c>
      <c r="I90" s="1">
        <f t="shared" si="2"/>
        <v>581.5357</v>
      </c>
      <c r="K90" s="1">
        <v>0.0</v>
      </c>
    </row>
    <row r="91" ht="15.75" customHeight="1">
      <c r="A91" s="1">
        <v>5581.6119</v>
      </c>
      <c r="B91" s="16">
        <v>-999.0</v>
      </c>
      <c r="C91" s="16">
        <v>-413365.6687</v>
      </c>
      <c r="D91" s="16">
        <v>-999.0</v>
      </c>
      <c r="E91" s="16">
        <v>-999.0</v>
      </c>
      <c r="F91" s="1">
        <f t="shared" si="7"/>
        <v>2726865216</v>
      </c>
      <c r="G91" s="16">
        <v>-999.0</v>
      </c>
      <c r="I91" s="1">
        <f t="shared" si="2"/>
        <v>581.6119</v>
      </c>
      <c r="K91" s="1">
        <v>0.0</v>
      </c>
    </row>
    <row r="92" ht="15.75" customHeight="1">
      <c r="A92" s="1">
        <v>5581.6881</v>
      </c>
      <c r="B92" s="1">
        <v>38.2</v>
      </c>
      <c r="C92" s="1">
        <v>2.183669205</v>
      </c>
      <c r="D92" s="1">
        <v>0.161</v>
      </c>
      <c r="E92" s="1">
        <v>4.3106</v>
      </c>
      <c r="F92" s="1">
        <f t="shared" ref="F92:F93" si="8">(D92^3)/(((1-D92)^2))*(E92)*(1.3689)*1000</f>
        <v>34.98349172</v>
      </c>
      <c r="G92" s="1">
        <v>38.2</v>
      </c>
      <c r="I92" s="1">
        <f t="shared" si="2"/>
        <v>581.6881</v>
      </c>
      <c r="K92" s="1">
        <f t="shared" ref="K92:K93" si="9">(G92-F92)^2</f>
        <v>10.34592549</v>
      </c>
    </row>
    <row r="93" ht="15.75" customHeight="1">
      <c r="A93" s="1">
        <v>5581.7643</v>
      </c>
      <c r="B93" s="1">
        <v>38.2</v>
      </c>
      <c r="C93" s="1">
        <v>2.108725503</v>
      </c>
      <c r="D93" s="1">
        <v>0.161</v>
      </c>
      <c r="E93" s="1">
        <v>4.3106</v>
      </c>
      <c r="F93" s="1">
        <f t="shared" si="8"/>
        <v>34.98349172</v>
      </c>
      <c r="G93" s="1">
        <v>38.2</v>
      </c>
      <c r="I93" s="1">
        <f t="shared" si="2"/>
        <v>581.7643</v>
      </c>
      <c r="K93" s="1">
        <f t="shared" si="9"/>
        <v>10.34592549</v>
      </c>
    </row>
    <row r="94" ht="15.75" customHeight="1">
      <c r="A94" s="1">
        <v>5581.8405</v>
      </c>
      <c r="B94" s="16">
        <v>-999.0</v>
      </c>
      <c r="C94" s="16">
        <v>-352156.9626</v>
      </c>
      <c r="D94" s="16">
        <v>-999.0</v>
      </c>
      <c r="E94" s="16">
        <v>-999.0</v>
      </c>
      <c r="F94" s="1">
        <f t="shared" ref="F94:F95" si="10">(D94^3)/(((1-D94)^2))*(E94)*(1.3689)*2000</f>
        <v>2726865216</v>
      </c>
      <c r="G94" s="16">
        <v>-999.0</v>
      </c>
      <c r="I94" s="1">
        <f t="shared" si="2"/>
        <v>581.8405</v>
      </c>
      <c r="K94" s="1">
        <v>0.0</v>
      </c>
    </row>
    <row r="95" ht="15.75" customHeight="1">
      <c r="A95" s="1">
        <v>5581.9167</v>
      </c>
      <c r="B95" s="16">
        <v>-999.0</v>
      </c>
      <c r="C95" s="16">
        <v>-375131.9496</v>
      </c>
      <c r="D95" s="16">
        <v>-999.0</v>
      </c>
      <c r="E95" s="16">
        <v>-999.0</v>
      </c>
      <c r="F95" s="1">
        <f t="shared" si="10"/>
        <v>2726865216</v>
      </c>
      <c r="G95" s="16">
        <v>-999.0</v>
      </c>
      <c r="I95" s="1">
        <f t="shared" si="2"/>
        <v>581.9167</v>
      </c>
      <c r="K95" s="1">
        <v>0.0</v>
      </c>
    </row>
    <row r="96" ht="15.75" customHeight="1">
      <c r="A96" s="1">
        <v>5581.9929</v>
      </c>
      <c r="B96" s="1">
        <v>995.0</v>
      </c>
      <c r="C96" s="1">
        <v>2.439982302</v>
      </c>
      <c r="D96" s="1">
        <v>0.162</v>
      </c>
      <c r="E96" s="1">
        <v>4.2893</v>
      </c>
      <c r="F96" s="1">
        <f t="shared" ref="F96:F97" si="11">(D96^3)/(((1-D96)^2))*(E96)*(1.3689)*30000</f>
        <v>1066.439953</v>
      </c>
      <c r="G96" s="1">
        <v>995.0</v>
      </c>
      <c r="I96" s="1">
        <f t="shared" si="2"/>
        <v>581.9929</v>
      </c>
      <c r="K96" s="1">
        <f t="shared" ref="K96:K97" si="12">(G96-F96)^2</f>
        <v>5103.666886</v>
      </c>
    </row>
    <row r="97" ht="15.75" customHeight="1">
      <c r="A97" s="1">
        <v>5582.0691</v>
      </c>
      <c r="B97" s="1">
        <v>995.0</v>
      </c>
      <c r="C97" s="1">
        <v>2.523126493</v>
      </c>
      <c r="D97" s="1">
        <v>0.162</v>
      </c>
      <c r="E97" s="1">
        <v>4.2893</v>
      </c>
      <c r="F97" s="1">
        <f t="shared" si="11"/>
        <v>1066.439953</v>
      </c>
      <c r="G97" s="1">
        <v>995.0</v>
      </c>
      <c r="I97" s="1">
        <f t="shared" si="2"/>
        <v>582.0691</v>
      </c>
      <c r="K97" s="1">
        <f t="shared" si="12"/>
        <v>5103.666886</v>
      </c>
    </row>
    <row r="98" ht="15.75" customHeight="1">
      <c r="A98" s="1">
        <v>5582.1453</v>
      </c>
      <c r="B98" s="16">
        <v>-999.0</v>
      </c>
      <c r="C98" s="16">
        <v>-433929.7528</v>
      </c>
      <c r="D98" s="16">
        <v>-999.0</v>
      </c>
      <c r="E98" s="16">
        <v>-999.0</v>
      </c>
      <c r="F98" s="1">
        <f t="shared" ref="F98:F99" si="13">(D98^3)/(((1-D98)^2))*(E98)*(1.3689)*2000</f>
        <v>2726865216</v>
      </c>
      <c r="G98" s="16">
        <v>-999.0</v>
      </c>
      <c r="I98" s="1">
        <f t="shared" si="2"/>
        <v>582.1453</v>
      </c>
      <c r="K98" s="1">
        <v>0.0</v>
      </c>
    </row>
    <row r="99" ht="15.75" customHeight="1">
      <c r="A99" s="1">
        <v>5582.2215</v>
      </c>
      <c r="B99" s="16">
        <v>-999.0</v>
      </c>
      <c r="C99" s="16">
        <v>-466438.4813</v>
      </c>
      <c r="D99" s="16">
        <v>-999.0</v>
      </c>
      <c r="E99" s="16">
        <v>-999.0</v>
      </c>
      <c r="F99" s="1">
        <f t="shared" si="13"/>
        <v>2726865216</v>
      </c>
      <c r="G99" s="16">
        <v>-999.0</v>
      </c>
      <c r="I99" s="1">
        <f t="shared" si="2"/>
        <v>582.2215</v>
      </c>
      <c r="K99" s="1">
        <v>0.0</v>
      </c>
    </row>
    <row r="100" ht="15.75" customHeight="1">
      <c r="A100" s="1">
        <v>5582.2977</v>
      </c>
      <c r="B100" s="1">
        <v>354.0</v>
      </c>
      <c r="C100" s="1">
        <v>3.460263737</v>
      </c>
      <c r="D100" s="1">
        <v>0.168</v>
      </c>
      <c r="E100" s="1">
        <v>4.1663</v>
      </c>
      <c r="F100" s="1">
        <f t="shared" ref="F100:F101" si="14">(D100^3)/(((1-D100)^2))*(E100)*(1.3689)*6000</f>
        <v>234.3984336</v>
      </c>
      <c r="G100" s="1">
        <v>354.0</v>
      </c>
      <c r="I100" s="1">
        <f t="shared" si="2"/>
        <v>582.2977</v>
      </c>
      <c r="K100" s="1">
        <f t="shared" ref="K100:K101" si="15">(G100-F100)^2</f>
        <v>14304.53468</v>
      </c>
    </row>
    <row r="101" ht="15.75" customHeight="1">
      <c r="A101" s="1">
        <v>5582.3739</v>
      </c>
      <c r="B101" s="1">
        <v>354.0</v>
      </c>
      <c r="C101" s="1">
        <v>3.784942273</v>
      </c>
      <c r="D101" s="1">
        <v>0.168</v>
      </c>
      <c r="E101" s="1">
        <v>4.1663</v>
      </c>
      <c r="F101" s="1">
        <f t="shared" si="14"/>
        <v>234.3984336</v>
      </c>
      <c r="G101" s="1">
        <v>354.0</v>
      </c>
      <c r="I101" s="1">
        <f t="shared" si="2"/>
        <v>582.3739</v>
      </c>
      <c r="K101" s="1">
        <f t="shared" si="15"/>
        <v>14304.53468</v>
      </c>
    </row>
    <row r="102" ht="15.75" customHeight="1">
      <c r="A102" s="1">
        <v>5582.4501</v>
      </c>
      <c r="B102" s="16">
        <v>-999.0</v>
      </c>
      <c r="C102" s="16">
        <v>-637822.7484</v>
      </c>
      <c r="D102" s="16">
        <v>-999.0</v>
      </c>
      <c r="E102" s="16">
        <v>-999.0</v>
      </c>
      <c r="F102" s="1">
        <f t="shared" ref="F102:F107" si="16">(D102^3)/(((1-D102)^2))*(E102)*(1.3689)*2000</f>
        <v>2726865216</v>
      </c>
      <c r="G102" s="16">
        <v>-999.0</v>
      </c>
      <c r="I102" s="1">
        <f t="shared" si="2"/>
        <v>582.4501</v>
      </c>
      <c r="K102" s="1">
        <v>0.0</v>
      </c>
    </row>
    <row r="103" ht="15.75" customHeight="1">
      <c r="A103" s="1">
        <v>5582.5263</v>
      </c>
      <c r="B103" s="16">
        <v>-999.0</v>
      </c>
      <c r="C103" s="16">
        <v>-826706.0134</v>
      </c>
      <c r="D103" s="16">
        <v>-999.0</v>
      </c>
      <c r="E103" s="16">
        <v>-999.0</v>
      </c>
      <c r="F103" s="1">
        <f t="shared" si="16"/>
        <v>2726865216</v>
      </c>
      <c r="G103" s="16">
        <v>-999.0</v>
      </c>
      <c r="I103" s="1">
        <f t="shared" si="2"/>
        <v>582.5263</v>
      </c>
      <c r="K103" s="1">
        <v>0.0</v>
      </c>
    </row>
    <row r="104" ht="15.75" customHeight="1">
      <c r="A104" s="1">
        <v>5582.6025</v>
      </c>
      <c r="B104" s="16">
        <v>-999.0</v>
      </c>
      <c r="C104" s="16">
        <v>-1050291.812</v>
      </c>
      <c r="D104" s="16">
        <v>-999.0</v>
      </c>
      <c r="E104" s="16">
        <v>-999.0</v>
      </c>
      <c r="F104" s="1">
        <f t="shared" si="16"/>
        <v>2726865216</v>
      </c>
      <c r="G104" s="16">
        <v>-999.0</v>
      </c>
      <c r="I104" s="1">
        <f t="shared" si="2"/>
        <v>582.6025</v>
      </c>
      <c r="K104" s="1">
        <v>0.0</v>
      </c>
    </row>
    <row r="105" ht="15.75" customHeight="1">
      <c r="A105" s="1">
        <v>5582.6787</v>
      </c>
      <c r="B105" s="16">
        <v>-999.0</v>
      </c>
      <c r="C105" s="16">
        <v>-1267154.321</v>
      </c>
      <c r="D105" s="16">
        <v>-999.0</v>
      </c>
      <c r="E105" s="16">
        <v>-999.0</v>
      </c>
      <c r="F105" s="1">
        <f t="shared" si="16"/>
        <v>2726865216</v>
      </c>
      <c r="G105" s="16">
        <v>-999.0</v>
      </c>
      <c r="I105" s="1">
        <f t="shared" si="2"/>
        <v>582.6787</v>
      </c>
      <c r="K105" s="1">
        <v>0.0</v>
      </c>
    </row>
    <row r="106" ht="15.75" customHeight="1">
      <c r="A106" s="1">
        <v>5582.7549</v>
      </c>
      <c r="B106" s="16">
        <v>-999.0</v>
      </c>
      <c r="C106" s="16">
        <v>-1460418.966</v>
      </c>
      <c r="D106" s="16">
        <v>-999.0</v>
      </c>
      <c r="E106" s="16">
        <v>-999.0</v>
      </c>
      <c r="F106" s="1">
        <f t="shared" si="16"/>
        <v>2726865216</v>
      </c>
      <c r="G106" s="16">
        <v>-999.0</v>
      </c>
      <c r="I106" s="1">
        <f t="shared" si="2"/>
        <v>582.7549</v>
      </c>
      <c r="K106" s="1">
        <v>0.0</v>
      </c>
    </row>
    <row r="107" ht="15.75" customHeight="1">
      <c r="A107" s="1">
        <v>5582.8311</v>
      </c>
      <c r="B107" s="16">
        <v>-999.0</v>
      </c>
      <c r="C107" s="16">
        <v>-1619707.742</v>
      </c>
      <c r="D107" s="16">
        <v>-999.0</v>
      </c>
      <c r="E107" s="16">
        <v>-999.0</v>
      </c>
      <c r="F107" s="1">
        <f t="shared" si="16"/>
        <v>2726865216</v>
      </c>
      <c r="G107" s="16">
        <v>-999.0</v>
      </c>
      <c r="I107" s="1">
        <f t="shared" si="2"/>
        <v>582.8311</v>
      </c>
      <c r="K107" s="1">
        <v>0.0</v>
      </c>
    </row>
    <row r="108" ht="15.75" customHeight="1">
      <c r="A108" s="1">
        <v>5582.9073</v>
      </c>
      <c r="B108" s="1">
        <v>342.0</v>
      </c>
      <c r="C108" s="1">
        <v>9.878353427</v>
      </c>
      <c r="D108" s="1">
        <v>0.159</v>
      </c>
      <c r="E108" s="1">
        <v>4.3539</v>
      </c>
      <c r="F108" s="1">
        <f t="shared" ref="F108:F109" si="17">(D108^3)/(((1-D108)^2))*(E108)*(1.3689)*6000</f>
        <v>203.2360779</v>
      </c>
      <c r="G108" s="1">
        <v>342.0</v>
      </c>
      <c r="I108" s="1">
        <f t="shared" si="2"/>
        <v>582.9073</v>
      </c>
      <c r="K108" s="1">
        <f t="shared" ref="K108:K109" si="18">(G108-F108)^2</f>
        <v>19255.42607</v>
      </c>
    </row>
    <row r="109" ht="15.75" customHeight="1">
      <c r="A109" s="1">
        <v>5582.9835</v>
      </c>
      <c r="B109" s="1">
        <v>342.0</v>
      </c>
      <c r="C109" s="1">
        <v>10.29441644</v>
      </c>
      <c r="D109" s="1">
        <v>0.159</v>
      </c>
      <c r="E109" s="1">
        <v>4.3539</v>
      </c>
      <c r="F109" s="1">
        <f t="shared" si="17"/>
        <v>203.2360779</v>
      </c>
      <c r="G109" s="1">
        <v>342.0</v>
      </c>
      <c r="I109" s="1">
        <f t="shared" si="2"/>
        <v>582.9835</v>
      </c>
      <c r="K109" s="1">
        <f t="shared" si="18"/>
        <v>19255.42607</v>
      </c>
    </row>
    <row r="110" ht="15.75" customHeight="1">
      <c r="A110" s="1">
        <v>5583.0597</v>
      </c>
      <c r="B110" s="16">
        <v>-999.0</v>
      </c>
      <c r="C110" s="16">
        <v>-1857290.067</v>
      </c>
      <c r="D110" s="16">
        <v>-999.0</v>
      </c>
      <c r="E110" s="16">
        <v>-999.0</v>
      </c>
      <c r="F110" s="1">
        <f t="shared" ref="F110:F111" si="19">(D110^3)/(((1-D110)^2))*(E110)*(1.3689)*2000</f>
        <v>2726865216</v>
      </c>
      <c r="G110" s="16">
        <v>-999.0</v>
      </c>
      <c r="I110" s="1">
        <f t="shared" si="2"/>
        <v>583.0597</v>
      </c>
      <c r="K110" s="1">
        <v>0.0</v>
      </c>
    </row>
    <row r="111" ht="15.75" customHeight="1">
      <c r="A111" s="1">
        <v>5583.1359</v>
      </c>
      <c r="B111" s="16">
        <v>-999.0</v>
      </c>
      <c r="C111" s="16">
        <v>-1897249.1</v>
      </c>
      <c r="D111" s="16">
        <v>-999.0</v>
      </c>
      <c r="E111" s="16">
        <v>-999.0</v>
      </c>
      <c r="F111" s="1">
        <f t="shared" si="19"/>
        <v>2726865216</v>
      </c>
      <c r="G111" s="16">
        <v>-999.0</v>
      </c>
      <c r="I111" s="1">
        <f t="shared" si="2"/>
        <v>583.1359</v>
      </c>
      <c r="K111" s="1">
        <v>0.0</v>
      </c>
    </row>
    <row r="112" ht="15.75" customHeight="1">
      <c r="A112" s="1">
        <v>5583.2121</v>
      </c>
      <c r="B112" s="1">
        <v>9.14</v>
      </c>
      <c r="C112" s="1">
        <v>6.83119912</v>
      </c>
      <c r="D112" s="1">
        <v>0.138</v>
      </c>
      <c r="E112" s="1">
        <v>4.8764</v>
      </c>
      <c r="F112" s="1">
        <f t="shared" ref="F112:F113" si="20">(D112^3)/(((1-D112)^2))*(E112)*(1.3689)*700</f>
        <v>16.52691577</v>
      </c>
      <c r="G112" s="1">
        <v>9.14</v>
      </c>
      <c r="I112" s="1">
        <f t="shared" si="2"/>
        <v>583.2121</v>
      </c>
      <c r="K112" s="1">
        <f t="shared" ref="K112:K113" si="21">(G112-F112)^2</f>
        <v>54.56652457</v>
      </c>
    </row>
    <row r="113" ht="15.75" customHeight="1">
      <c r="A113" s="1">
        <v>5583.2883</v>
      </c>
      <c r="B113" s="1">
        <v>9.14</v>
      </c>
      <c r="C113" s="1">
        <v>6.881677574</v>
      </c>
      <c r="D113" s="1">
        <v>0.138</v>
      </c>
      <c r="E113" s="1">
        <v>4.8764</v>
      </c>
      <c r="F113" s="1">
        <f t="shared" si="20"/>
        <v>16.52691577</v>
      </c>
      <c r="G113" s="1">
        <v>9.14</v>
      </c>
      <c r="I113" s="1">
        <f t="shared" si="2"/>
        <v>583.2883</v>
      </c>
      <c r="K113" s="1">
        <f t="shared" si="21"/>
        <v>54.56652457</v>
      </c>
    </row>
    <row r="114" ht="15.75" customHeight="1">
      <c r="A114" s="1">
        <v>5583.3645</v>
      </c>
      <c r="B114" s="16">
        <v>-999.0</v>
      </c>
      <c r="C114" s="16">
        <v>-1943738.303</v>
      </c>
      <c r="D114" s="16">
        <v>-999.0</v>
      </c>
      <c r="E114" s="16">
        <v>-999.0</v>
      </c>
      <c r="F114" s="1">
        <f t="shared" ref="F114:F115" si="22">(D114^3)/(((1-D114)^2))*(E114)*(1.3689)*2000</f>
        <v>2726865216</v>
      </c>
      <c r="G114" s="16">
        <v>-999.0</v>
      </c>
      <c r="I114" s="1">
        <f t="shared" si="2"/>
        <v>583.3645</v>
      </c>
      <c r="K114" s="1">
        <v>0.0</v>
      </c>
    </row>
    <row r="115" ht="15.75" customHeight="1">
      <c r="A115" s="1">
        <v>5583.4407</v>
      </c>
      <c r="B115" s="16">
        <v>-999.0</v>
      </c>
      <c r="C115" s="16">
        <v>-1944155.748</v>
      </c>
      <c r="D115" s="16">
        <v>-999.0</v>
      </c>
      <c r="E115" s="16">
        <v>-999.0</v>
      </c>
      <c r="F115" s="1">
        <f t="shared" si="22"/>
        <v>2726865216</v>
      </c>
      <c r="G115" s="16">
        <v>-999.0</v>
      </c>
      <c r="I115" s="1">
        <f t="shared" si="2"/>
        <v>583.4407</v>
      </c>
      <c r="K115" s="1">
        <v>0.0</v>
      </c>
    </row>
    <row r="116" ht="15.75" customHeight="1">
      <c r="A116" s="1">
        <v>5583.5169</v>
      </c>
      <c r="B116" s="1">
        <v>18.9</v>
      </c>
      <c r="C116" s="1">
        <v>7.408079284</v>
      </c>
      <c r="D116" s="1">
        <v>0.141</v>
      </c>
      <c r="E116" s="1">
        <v>4.7932</v>
      </c>
      <c r="F116" s="1">
        <f t="shared" ref="F116:F117" si="23">(D116^3)/(((1-D116)^2))*(E116)*(1.3689)*1000</f>
        <v>24.92690075</v>
      </c>
      <c r="G116" s="1">
        <v>18.9</v>
      </c>
      <c r="I116" s="1">
        <f t="shared" si="2"/>
        <v>583.5169</v>
      </c>
      <c r="K116" s="1">
        <f t="shared" ref="K116:K117" si="24">(G116-F116)^2</f>
        <v>36.32353262</v>
      </c>
    </row>
    <row r="117" ht="15.75" customHeight="1">
      <c r="A117" s="1">
        <v>5583.5931</v>
      </c>
      <c r="B117" s="1">
        <v>18.9</v>
      </c>
      <c r="C117" s="1">
        <v>7.408079284</v>
      </c>
      <c r="D117" s="1">
        <v>0.141</v>
      </c>
      <c r="E117" s="1">
        <v>4.7932</v>
      </c>
      <c r="F117" s="1">
        <f t="shared" si="23"/>
        <v>24.92690075</v>
      </c>
      <c r="G117" s="1">
        <v>18.9</v>
      </c>
      <c r="I117" s="1">
        <f t="shared" si="2"/>
        <v>583.5931</v>
      </c>
      <c r="K117" s="1">
        <f t="shared" si="24"/>
        <v>36.32353262</v>
      </c>
    </row>
    <row r="118" ht="15.75" customHeight="1">
      <c r="A118" s="1">
        <v>5583.6693</v>
      </c>
      <c r="B118" s="16">
        <v>-999.0</v>
      </c>
      <c r="C118" s="16">
        <v>-1944155.848</v>
      </c>
      <c r="D118" s="16">
        <v>-999.0</v>
      </c>
      <c r="E118" s="16">
        <v>-999.0</v>
      </c>
      <c r="F118" s="1">
        <f t="shared" ref="F118:F119" si="25">(D118^3)/(((1-D118)^2))*(E118)*(1.3689)*2000</f>
        <v>2726865216</v>
      </c>
      <c r="G118" s="16">
        <v>-999.0</v>
      </c>
      <c r="I118" s="1">
        <f t="shared" si="2"/>
        <v>583.6693</v>
      </c>
      <c r="K118" s="1">
        <v>0.0</v>
      </c>
    </row>
    <row r="119" ht="15.75" customHeight="1">
      <c r="A119" s="1">
        <v>5583.7455</v>
      </c>
      <c r="B119" s="16">
        <v>-999.0</v>
      </c>
      <c r="C119" s="16">
        <v>-1944155.848</v>
      </c>
      <c r="D119" s="16">
        <v>-999.0</v>
      </c>
      <c r="E119" s="16">
        <v>-999.0</v>
      </c>
      <c r="F119" s="1">
        <f t="shared" si="25"/>
        <v>2726865216</v>
      </c>
      <c r="G119" s="16">
        <v>-999.0</v>
      </c>
      <c r="I119" s="1">
        <f t="shared" si="2"/>
        <v>583.7455</v>
      </c>
      <c r="K119" s="1">
        <v>0.0</v>
      </c>
    </row>
    <row r="120" ht="15.75" customHeight="1">
      <c r="A120" s="1">
        <v>5583.8217</v>
      </c>
      <c r="B120" s="1">
        <v>0.94</v>
      </c>
      <c r="C120" s="1">
        <v>0.739064806</v>
      </c>
      <c r="D120" s="1">
        <v>0.069</v>
      </c>
      <c r="E120" s="1">
        <v>8.4903</v>
      </c>
      <c r="F120" s="1">
        <f t="shared" ref="F120:F121" si="26">(D120^3)/(((1-D120)^2))*(E120)*(1.3689)*200</f>
        <v>0.8809934215</v>
      </c>
      <c r="G120" s="1">
        <v>0.94</v>
      </c>
      <c r="I120" s="1">
        <f t="shared" si="2"/>
        <v>583.8217</v>
      </c>
      <c r="K120" s="1">
        <f t="shared" ref="K120:K121" si="27">(G120-F120)^2</f>
        <v>0.00348177631</v>
      </c>
    </row>
    <row r="121" ht="15.75" customHeight="1">
      <c r="A121" s="1">
        <v>5583.8979</v>
      </c>
      <c r="B121" s="1">
        <v>0.94</v>
      </c>
      <c r="C121" s="1">
        <v>0.706800439</v>
      </c>
      <c r="D121" s="1">
        <v>0.069</v>
      </c>
      <c r="E121" s="1">
        <v>8.4903</v>
      </c>
      <c r="F121" s="1">
        <f t="shared" si="26"/>
        <v>0.8809934215</v>
      </c>
      <c r="G121" s="1">
        <v>0.94</v>
      </c>
      <c r="I121" s="1">
        <f t="shared" si="2"/>
        <v>583.8979</v>
      </c>
      <c r="K121" s="1">
        <f t="shared" si="27"/>
        <v>0.00348177631</v>
      </c>
    </row>
    <row r="122" ht="15.75" customHeight="1">
      <c r="A122" s="1">
        <v>5583.9741</v>
      </c>
      <c r="B122" s="16">
        <v>-999.0</v>
      </c>
      <c r="C122" s="16">
        <v>-1796377.272</v>
      </c>
      <c r="D122" s="16">
        <v>-999.0</v>
      </c>
      <c r="E122" s="16">
        <v>-999.0</v>
      </c>
      <c r="F122" s="1">
        <f t="shared" ref="F122:F123" si="28">(D122^3)/(((1-D122)^2))*(E122)*(1.3689)*2000</f>
        <v>2726865216</v>
      </c>
      <c r="G122" s="16">
        <v>-999.0</v>
      </c>
      <c r="I122" s="1">
        <f t="shared" si="2"/>
        <v>583.9741</v>
      </c>
      <c r="K122" s="1">
        <v>0.0</v>
      </c>
    </row>
    <row r="123" ht="15.75" customHeight="1">
      <c r="A123" s="1">
        <v>5584.0503</v>
      </c>
      <c r="B123" s="16">
        <v>-999.0</v>
      </c>
      <c r="C123" s="16">
        <v>-1764123.677</v>
      </c>
      <c r="D123" s="16">
        <v>-999.0</v>
      </c>
      <c r="E123" s="16">
        <v>-999.0</v>
      </c>
      <c r="F123" s="1">
        <f t="shared" si="28"/>
        <v>2726865216</v>
      </c>
      <c r="G123" s="16">
        <v>-999.0</v>
      </c>
      <c r="I123" s="1">
        <f t="shared" si="2"/>
        <v>584.0503</v>
      </c>
      <c r="K123" s="1">
        <v>0.0</v>
      </c>
    </row>
    <row r="124" ht="15.75" customHeight="1">
      <c r="A124" s="1">
        <v>5584.1265</v>
      </c>
      <c r="B124" s="1">
        <v>0.57</v>
      </c>
      <c r="C124" s="1">
        <v>0.272375597</v>
      </c>
      <c r="D124" s="1">
        <v>0.054</v>
      </c>
      <c r="E124" s="1">
        <v>10.3296</v>
      </c>
      <c r="F124" s="1">
        <f t="shared" ref="F124:F125" si="29">(D124^3)/(((1-D124)^2))*(E124)*(1.3689)*300</f>
        <v>0.7464066315</v>
      </c>
      <c r="G124" s="1">
        <v>0.57</v>
      </c>
      <c r="I124" s="1">
        <f t="shared" si="2"/>
        <v>584.1265</v>
      </c>
      <c r="K124" s="1">
        <f t="shared" ref="K124:K125" si="30">(G124-F124)^2</f>
        <v>0.03111929962</v>
      </c>
    </row>
    <row r="125" ht="15.75" customHeight="1">
      <c r="A125" s="1">
        <v>5584.2027</v>
      </c>
      <c r="B125" s="1">
        <v>0.57</v>
      </c>
      <c r="C125" s="1">
        <v>0.258407546</v>
      </c>
      <c r="D125" s="1">
        <v>0.054</v>
      </c>
      <c r="E125" s="1">
        <v>10.3296</v>
      </c>
      <c r="F125" s="1">
        <f t="shared" si="29"/>
        <v>0.7464066315</v>
      </c>
      <c r="G125" s="1">
        <v>0.57</v>
      </c>
      <c r="I125" s="1">
        <f t="shared" si="2"/>
        <v>584.2027</v>
      </c>
      <c r="K125" s="1">
        <f t="shared" si="30"/>
        <v>0.03111929962</v>
      </c>
    </row>
    <row r="126" ht="15.75" customHeight="1">
      <c r="A126" s="1">
        <v>5584.2789</v>
      </c>
      <c r="B126" s="16">
        <v>-999.0</v>
      </c>
      <c r="C126" s="16">
        <v>-1583260.503</v>
      </c>
      <c r="D126" s="16">
        <v>-999.0</v>
      </c>
      <c r="E126" s="16">
        <v>-999.0</v>
      </c>
      <c r="F126" s="1">
        <f t="shared" ref="F126:F133" si="31">(D126^3)/(((1-D126)^2))*(E126)*(1.3689)*2000</f>
        <v>2726865216</v>
      </c>
      <c r="G126" s="16">
        <v>-999.0</v>
      </c>
      <c r="I126" s="1">
        <f t="shared" si="2"/>
        <v>584.2789</v>
      </c>
      <c r="K126" s="1">
        <v>0.0</v>
      </c>
    </row>
    <row r="127" ht="15.75" customHeight="1">
      <c r="A127" s="1">
        <v>5584.3551</v>
      </c>
      <c r="B127" s="16">
        <v>-999.0</v>
      </c>
      <c r="C127" s="16">
        <v>-1710379.183</v>
      </c>
      <c r="D127" s="16">
        <v>-999.0</v>
      </c>
      <c r="E127" s="16">
        <v>-999.0</v>
      </c>
      <c r="F127" s="1">
        <f t="shared" si="31"/>
        <v>2726865216</v>
      </c>
      <c r="G127" s="16">
        <v>-999.0</v>
      </c>
      <c r="I127" s="1">
        <f t="shared" si="2"/>
        <v>584.3551</v>
      </c>
      <c r="K127" s="1">
        <v>0.0</v>
      </c>
    </row>
    <row r="128" ht="15.75" customHeight="1">
      <c r="A128" s="1">
        <v>5584.4313</v>
      </c>
      <c r="B128" s="16">
        <v>-999.0</v>
      </c>
      <c r="C128" s="16">
        <v>-1725674.455</v>
      </c>
      <c r="D128" s="16">
        <v>-999.0</v>
      </c>
      <c r="E128" s="16">
        <v>-999.0</v>
      </c>
      <c r="F128" s="1">
        <f t="shared" si="31"/>
        <v>2726865216</v>
      </c>
      <c r="G128" s="16">
        <v>-999.0</v>
      </c>
      <c r="I128" s="1">
        <f t="shared" si="2"/>
        <v>584.4313</v>
      </c>
      <c r="K128" s="1">
        <v>0.0</v>
      </c>
    </row>
    <row r="129" ht="15.75" customHeight="1">
      <c r="A129" s="1">
        <v>5584.5075</v>
      </c>
      <c r="B129" s="16">
        <v>-999.0</v>
      </c>
      <c r="C129" s="16">
        <v>-1684480.186</v>
      </c>
      <c r="D129" s="16">
        <v>-999.0</v>
      </c>
      <c r="E129" s="16">
        <v>-999.0</v>
      </c>
      <c r="F129" s="1">
        <f t="shared" si="31"/>
        <v>2726865216</v>
      </c>
      <c r="G129" s="16">
        <v>-999.0</v>
      </c>
      <c r="I129" s="1">
        <f t="shared" si="2"/>
        <v>584.5075</v>
      </c>
      <c r="K129" s="1">
        <v>0.0</v>
      </c>
    </row>
    <row r="130" ht="15.75" customHeight="1">
      <c r="A130" s="1">
        <v>5584.5837</v>
      </c>
      <c r="B130" s="16">
        <v>-999.0</v>
      </c>
      <c r="C130" s="16">
        <v>-1647695.212</v>
      </c>
      <c r="D130" s="16">
        <v>-999.0</v>
      </c>
      <c r="E130" s="16">
        <v>-999.0</v>
      </c>
      <c r="F130" s="1">
        <f t="shared" si="31"/>
        <v>2726865216</v>
      </c>
      <c r="G130" s="16">
        <v>-999.0</v>
      </c>
      <c r="I130" s="1">
        <f t="shared" si="2"/>
        <v>584.5837</v>
      </c>
      <c r="K130" s="1">
        <v>0.0</v>
      </c>
    </row>
    <row r="131" ht="15.75" customHeight="1">
      <c r="A131" s="1">
        <v>5584.6599</v>
      </c>
      <c r="B131" s="16">
        <v>-999.0</v>
      </c>
      <c r="C131" s="16">
        <v>-1619177.835</v>
      </c>
      <c r="D131" s="16">
        <v>-999.0</v>
      </c>
      <c r="E131" s="16">
        <v>-999.0</v>
      </c>
      <c r="F131" s="1">
        <f t="shared" si="31"/>
        <v>2726865216</v>
      </c>
      <c r="G131" s="16">
        <v>-999.0</v>
      </c>
      <c r="I131" s="1">
        <f t="shared" si="2"/>
        <v>584.6599</v>
      </c>
      <c r="K131" s="1">
        <v>0.0</v>
      </c>
    </row>
    <row r="132" ht="15.75" customHeight="1">
      <c r="A132" s="1">
        <v>5584.7361</v>
      </c>
      <c r="B132" s="16">
        <v>-999.0</v>
      </c>
      <c r="C132" s="16">
        <v>-1596823.233</v>
      </c>
      <c r="D132" s="16">
        <v>-999.0</v>
      </c>
      <c r="E132" s="16">
        <v>-999.0</v>
      </c>
      <c r="F132" s="1">
        <f t="shared" si="31"/>
        <v>2726865216</v>
      </c>
      <c r="G132" s="16">
        <v>-999.0</v>
      </c>
      <c r="I132" s="1">
        <f t="shared" si="2"/>
        <v>584.7361</v>
      </c>
      <c r="K132" s="1">
        <v>0.0</v>
      </c>
    </row>
    <row r="133" ht="15.75" customHeight="1">
      <c r="A133" s="1">
        <v>5584.8123</v>
      </c>
      <c r="B133" s="16">
        <v>-999.0</v>
      </c>
      <c r="C133" s="16">
        <v>-1583048.59</v>
      </c>
      <c r="D133" s="16">
        <v>-999.0</v>
      </c>
      <c r="E133" s="16">
        <v>-999.0</v>
      </c>
      <c r="F133" s="1">
        <f t="shared" si="31"/>
        <v>2726865216</v>
      </c>
      <c r="G133" s="16">
        <v>-999.0</v>
      </c>
      <c r="I133" s="1">
        <f t="shared" si="2"/>
        <v>584.8123</v>
      </c>
      <c r="K133" s="1">
        <v>0.0</v>
      </c>
    </row>
    <row r="134" ht="15.75" customHeight="1">
      <c r="A134" s="1">
        <v>5584.8885</v>
      </c>
      <c r="B134" s="1">
        <v>7.89</v>
      </c>
      <c r="C134" s="1">
        <v>9.002119715</v>
      </c>
      <c r="D134" s="1">
        <v>0.159</v>
      </c>
      <c r="E134" s="1">
        <v>4.3539</v>
      </c>
      <c r="F134" s="1">
        <f t="shared" ref="F134:F135" si="32">(D134^3)/(((1-D134)^2))*(E134)*(1.3689)*500</f>
        <v>16.93633983</v>
      </c>
      <c r="G134" s="1">
        <v>7.89</v>
      </c>
      <c r="I134" s="1">
        <f t="shared" si="2"/>
        <v>584.8885</v>
      </c>
      <c r="K134" s="1">
        <f t="shared" ref="K134:K135" si="33">(G134-F134)^2</f>
        <v>81.83626425</v>
      </c>
    </row>
    <row r="135" ht="15.75" customHeight="1">
      <c r="A135" s="1">
        <v>5584.9647</v>
      </c>
      <c r="B135" s="1">
        <v>7.89</v>
      </c>
      <c r="C135" s="1">
        <v>9.037192399</v>
      </c>
      <c r="D135" s="1">
        <v>0.159</v>
      </c>
      <c r="E135" s="1">
        <v>4.3539</v>
      </c>
      <c r="F135" s="1">
        <f t="shared" si="32"/>
        <v>16.93633983</v>
      </c>
      <c r="G135" s="1">
        <v>7.89</v>
      </c>
      <c r="I135" s="1">
        <f t="shared" si="2"/>
        <v>584.9647</v>
      </c>
      <c r="K135" s="1">
        <f t="shared" si="33"/>
        <v>81.83626425</v>
      </c>
    </row>
    <row r="136" ht="15.75" customHeight="1">
      <c r="A136" s="1">
        <v>5585.0409</v>
      </c>
      <c r="B136" s="16">
        <v>-999.0</v>
      </c>
      <c r="C136" s="16">
        <v>-1600698.883</v>
      </c>
      <c r="D136" s="16">
        <v>-999.0</v>
      </c>
      <c r="E136" s="16">
        <v>-999.0</v>
      </c>
      <c r="F136" s="1">
        <f t="shared" ref="F136:F137" si="34">(D136^3)/(((1-D136)^2))*(E136)*(1.3689)*2000</f>
        <v>2726865216</v>
      </c>
      <c r="G136" s="16">
        <v>-999.0</v>
      </c>
      <c r="I136" s="1">
        <f t="shared" si="2"/>
        <v>585.0409</v>
      </c>
      <c r="K136" s="1">
        <v>0.0</v>
      </c>
    </row>
    <row r="137" ht="15.75" customHeight="1">
      <c r="A137" s="1">
        <v>5585.1171</v>
      </c>
      <c r="B137" s="16">
        <v>-999.0</v>
      </c>
      <c r="C137" s="16">
        <v>-1623808.864</v>
      </c>
      <c r="D137" s="16">
        <v>-999.0</v>
      </c>
      <c r="E137" s="16">
        <v>-999.0</v>
      </c>
      <c r="F137" s="1">
        <f t="shared" si="34"/>
        <v>2726865216</v>
      </c>
      <c r="G137" s="16">
        <v>-999.0</v>
      </c>
      <c r="I137" s="1">
        <f t="shared" si="2"/>
        <v>585.1171</v>
      </c>
      <c r="K137" s="1">
        <v>0.0</v>
      </c>
    </row>
    <row r="138" ht="15.75" customHeight="1">
      <c r="A138" s="1">
        <v>5585.1933</v>
      </c>
      <c r="B138" s="1">
        <v>376.0</v>
      </c>
      <c r="C138" s="1">
        <v>13.83637912</v>
      </c>
      <c r="D138" s="1">
        <v>0.178</v>
      </c>
      <c r="E138" s="1">
        <v>3.978</v>
      </c>
      <c r="F138" s="1">
        <f t="shared" ref="F138:F139" si="35">(D138^3)/(((1-D138)^2))*(E138)*(1.3689)*5000</f>
        <v>227.2599352</v>
      </c>
      <c r="G138" s="1">
        <v>376.0</v>
      </c>
      <c r="I138" s="1">
        <f t="shared" si="2"/>
        <v>585.1933</v>
      </c>
      <c r="K138" s="1">
        <f t="shared" ref="K138:K139" si="36">(G138-F138)^2</f>
        <v>22123.60688</v>
      </c>
    </row>
    <row r="139" ht="15.75" customHeight="1">
      <c r="A139" s="1">
        <v>5585.2695</v>
      </c>
      <c r="B139" s="1">
        <v>376.0</v>
      </c>
      <c r="C139" s="1">
        <v>14.10869286</v>
      </c>
      <c r="D139" s="1">
        <v>0.178</v>
      </c>
      <c r="E139" s="1">
        <v>3.978</v>
      </c>
      <c r="F139" s="1">
        <f t="shared" si="35"/>
        <v>227.2599352</v>
      </c>
      <c r="G139" s="1">
        <v>376.0</v>
      </c>
      <c r="I139" s="1">
        <f t="shared" si="2"/>
        <v>585.2695</v>
      </c>
      <c r="K139" s="1">
        <f t="shared" si="36"/>
        <v>22123.60688</v>
      </c>
    </row>
    <row r="140" ht="15.75" customHeight="1">
      <c r="A140" s="1">
        <v>5585.3457</v>
      </c>
      <c r="B140" s="16">
        <v>-999.0</v>
      </c>
      <c r="C140" s="16">
        <v>-1719146.379</v>
      </c>
      <c r="D140" s="16">
        <v>-999.0</v>
      </c>
      <c r="E140" s="16">
        <v>-999.0</v>
      </c>
      <c r="F140" s="1">
        <f t="shared" ref="F140:F141" si="37">(D140^3)/(((1-D140)^2))*(E140)*(1.3689)*2000</f>
        <v>2726865216</v>
      </c>
      <c r="G140" s="16">
        <v>-999.0</v>
      </c>
      <c r="I140" s="1">
        <f t="shared" si="2"/>
        <v>585.3457</v>
      </c>
      <c r="K140" s="1">
        <v>0.0</v>
      </c>
    </row>
    <row r="141" ht="15.75" customHeight="1">
      <c r="A141" s="1">
        <v>5585.4219</v>
      </c>
      <c r="B141" s="16">
        <v>-999.0</v>
      </c>
      <c r="C141" s="16">
        <v>-1752194.436</v>
      </c>
      <c r="D141" s="16">
        <v>-999.0</v>
      </c>
      <c r="E141" s="16">
        <v>-999.0</v>
      </c>
      <c r="F141" s="1">
        <f t="shared" si="37"/>
        <v>2726865216</v>
      </c>
      <c r="G141" s="16">
        <v>-999.0</v>
      </c>
      <c r="I141" s="1">
        <f t="shared" si="2"/>
        <v>585.4219</v>
      </c>
      <c r="K141" s="1">
        <v>0.0</v>
      </c>
    </row>
    <row r="142" ht="15.75" customHeight="1">
      <c r="A142" s="1">
        <v>5585.4981</v>
      </c>
      <c r="B142" s="1">
        <v>166.0</v>
      </c>
      <c r="C142" s="1">
        <v>12.49540782</v>
      </c>
      <c r="D142" s="1">
        <v>0.169</v>
      </c>
      <c r="E142" s="1">
        <v>4.1466</v>
      </c>
      <c r="F142" s="1">
        <f t="shared" ref="F142:F143" si="38">(D142^3)/(((1-D142)^2))*(E142)*(1.3689)*3000</f>
        <v>119.0263697</v>
      </c>
      <c r="G142" s="1">
        <v>166.0</v>
      </c>
      <c r="I142" s="1">
        <f t="shared" si="2"/>
        <v>585.4981</v>
      </c>
      <c r="K142" s="1">
        <f t="shared" ref="K142:K143" si="39">(G142-F142)^2</f>
        <v>2206.521943</v>
      </c>
    </row>
    <row r="143" ht="15.75" customHeight="1">
      <c r="A143" s="1">
        <v>5585.5743</v>
      </c>
      <c r="B143" s="1">
        <v>166.0</v>
      </c>
      <c r="C143" s="1">
        <v>12.67807994</v>
      </c>
      <c r="D143" s="1">
        <v>0.169</v>
      </c>
      <c r="E143" s="1">
        <v>4.1466</v>
      </c>
      <c r="F143" s="1">
        <f t="shared" si="38"/>
        <v>119.0263697</v>
      </c>
      <c r="G143" s="1">
        <v>166.0</v>
      </c>
      <c r="I143" s="1">
        <f t="shared" si="2"/>
        <v>585.5743</v>
      </c>
      <c r="K143" s="1">
        <f t="shared" si="39"/>
        <v>2206.521943</v>
      </c>
    </row>
    <row r="144" ht="15.75" customHeight="1">
      <c r="A144" s="1">
        <v>5585.6505</v>
      </c>
      <c r="B144" s="16">
        <v>-999.0</v>
      </c>
      <c r="C144" s="16">
        <v>-1830780.904</v>
      </c>
      <c r="D144" s="16">
        <v>-999.0</v>
      </c>
      <c r="E144" s="16">
        <v>-999.0</v>
      </c>
      <c r="F144" s="1">
        <f t="shared" ref="F144:F145" si="40">(D144^3)/(((1-D144)^2))*(E144)*(1.3689)*2000</f>
        <v>2726865216</v>
      </c>
      <c r="G144" s="16">
        <v>-999.0</v>
      </c>
      <c r="I144" s="1">
        <f t="shared" si="2"/>
        <v>585.6505</v>
      </c>
      <c r="K144" s="1">
        <v>0.0</v>
      </c>
    </row>
    <row r="145" ht="15.75" customHeight="1">
      <c r="A145" s="1">
        <v>5585.7267</v>
      </c>
      <c r="B145" s="16">
        <v>-999.0</v>
      </c>
      <c r="C145" s="16">
        <v>-1858007.012</v>
      </c>
      <c r="D145" s="16">
        <v>-999.0</v>
      </c>
      <c r="E145" s="16">
        <v>-999.0</v>
      </c>
      <c r="F145" s="1">
        <f t="shared" si="40"/>
        <v>2726865216</v>
      </c>
      <c r="G145" s="16">
        <v>-999.0</v>
      </c>
      <c r="I145" s="1">
        <f t="shared" si="2"/>
        <v>585.7267</v>
      </c>
      <c r="K145" s="1">
        <v>0.0</v>
      </c>
    </row>
    <row r="146" ht="15.75" customHeight="1">
      <c r="A146" s="1">
        <v>5585.8029</v>
      </c>
      <c r="B146" s="1">
        <v>11.9</v>
      </c>
      <c r="C146" s="1">
        <v>8.196472219</v>
      </c>
      <c r="D146" s="1">
        <v>0.147</v>
      </c>
      <c r="E146" s="1">
        <v>4.636</v>
      </c>
      <c r="F146" s="1">
        <f t="shared" ref="F146:F147" si="41">(D146^3)/(((1-D146)^2))*(E146)*(1.3689)*500</f>
        <v>13.8528489</v>
      </c>
      <c r="G146" s="1">
        <v>11.9</v>
      </c>
      <c r="I146" s="1">
        <f t="shared" si="2"/>
        <v>585.8029</v>
      </c>
      <c r="K146" s="1">
        <f t="shared" ref="K146:K147" si="42">(G146-F146)^2</f>
        <v>3.813618808</v>
      </c>
    </row>
    <row r="147" ht="15.75" customHeight="1">
      <c r="A147" s="1">
        <v>5585.8791</v>
      </c>
      <c r="B147" s="1">
        <v>11.9</v>
      </c>
      <c r="C147" s="1">
        <v>8.240738894</v>
      </c>
      <c r="D147" s="1">
        <v>0.147</v>
      </c>
      <c r="E147" s="1">
        <v>4.636</v>
      </c>
      <c r="F147" s="1">
        <f t="shared" si="41"/>
        <v>13.8528489</v>
      </c>
      <c r="G147" s="1">
        <v>11.9</v>
      </c>
      <c r="I147" s="1">
        <f t="shared" si="2"/>
        <v>585.8791</v>
      </c>
      <c r="K147" s="1">
        <f t="shared" si="42"/>
        <v>3.813618808</v>
      </c>
    </row>
    <row r="148" ht="15.75" customHeight="1">
      <c r="A148" s="1">
        <v>5585.9553</v>
      </c>
      <c r="B148" s="16">
        <v>-999.0</v>
      </c>
      <c r="C148" s="16">
        <v>-1893193.791</v>
      </c>
      <c r="D148" s="16">
        <v>-999.0</v>
      </c>
      <c r="E148" s="16">
        <v>-999.0</v>
      </c>
      <c r="F148" s="1">
        <f t="shared" ref="F148:F151" si="43">(D148^3)/(((1-D148)^2))*(E148)*(1.3689)*2000</f>
        <v>2726865216</v>
      </c>
      <c r="G148" s="16">
        <v>-999.0</v>
      </c>
      <c r="I148" s="1">
        <f t="shared" si="2"/>
        <v>585.9553</v>
      </c>
      <c r="K148" s="1">
        <v>0.0</v>
      </c>
    </row>
    <row r="149" ht="15.75" customHeight="1">
      <c r="A149" s="1">
        <v>5586.0315</v>
      </c>
      <c r="B149" s="16">
        <v>-999.0</v>
      </c>
      <c r="C149" s="16">
        <v>-1901621.208</v>
      </c>
      <c r="D149" s="16">
        <v>-999.0</v>
      </c>
      <c r="E149" s="16">
        <v>-999.0</v>
      </c>
      <c r="F149" s="1">
        <f t="shared" si="43"/>
        <v>2726865216</v>
      </c>
      <c r="G149" s="16">
        <v>-999.0</v>
      </c>
      <c r="I149" s="1">
        <f t="shared" si="2"/>
        <v>586.0315</v>
      </c>
      <c r="K149" s="1">
        <v>0.0</v>
      </c>
    </row>
    <row r="150" ht="15.75" customHeight="1">
      <c r="A150" s="1">
        <v>5586.1077</v>
      </c>
      <c r="B150" s="16">
        <v>-999.0</v>
      </c>
      <c r="C150" s="16">
        <v>-1869734.26</v>
      </c>
      <c r="D150" s="16">
        <v>-999.0</v>
      </c>
      <c r="E150" s="16">
        <v>-999.0</v>
      </c>
      <c r="F150" s="1">
        <f t="shared" si="43"/>
        <v>2726865216</v>
      </c>
      <c r="G150" s="16">
        <v>-999.0</v>
      </c>
      <c r="I150" s="1">
        <f t="shared" si="2"/>
        <v>586.1077</v>
      </c>
      <c r="K150" s="1">
        <v>0.0</v>
      </c>
    </row>
    <row r="151" ht="15.75" customHeight="1">
      <c r="A151" s="1">
        <v>5586.1839</v>
      </c>
      <c r="B151" s="16">
        <v>-999.0</v>
      </c>
      <c r="C151" s="16">
        <v>-1728164.42</v>
      </c>
      <c r="D151" s="16">
        <v>-999.0</v>
      </c>
      <c r="E151" s="16">
        <v>-999.0</v>
      </c>
      <c r="F151" s="1">
        <f t="shared" si="43"/>
        <v>2726865216</v>
      </c>
      <c r="G151" s="16">
        <v>-999.0</v>
      </c>
      <c r="I151" s="1">
        <f t="shared" si="2"/>
        <v>586.1839</v>
      </c>
      <c r="K151" s="1">
        <v>0.0</v>
      </c>
    </row>
    <row r="152" ht="15.75" customHeight="1">
      <c r="A152" s="1">
        <v>5586.2601</v>
      </c>
      <c r="B152" s="1">
        <v>3.33</v>
      </c>
      <c r="C152" s="1">
        <v>11.76493254</v>
      </c>
      <c r="D152" s="1">
        <v>0.173</v>
      </c>
      <c r="E152" s="1">
        <v>4.0697</v>
      </c>
      <c r="F152" s="1">
        <f t="shared" ref="F152:F153" si="44">(D152^3)/(((1-D152)^2))*(E152)*(1.3689)*100</f>
        <v>4.217561362</v>
      </c>
      <c r="G152" s="1">
        <v>3.33</v>
      </c>
      <c r="I152" s="1">
        <f t="shared" si="2"/>
        <v>586.2601</v>
      </c>
      <c r="K152" s="1">
        <f t="shared" ref="K152:K153" si="45">(G152-F152)^2</f>
        <v>0.7877651715</v>
      </c>
    </row>
    <row r="153" ht="15.75" customHeight="1">
      <c r="A153" s="1">
        <v>5586.3363</v>
      </c>
      <c r="B153" s="1">
        <v>3.33</v>
      </c>
      <c r="C153" s="1">
        <v>11.50584835</v>
      </c>
      <c r="D153" s="1">
        <v>0.173</v>
      </c>
      <c r="E153" s="1">
        <v>4.0697</v>
      </c>
      <c r="F153" s="1">
        <f t="shared" si="44"/>
        <v>4.217561362</v>
      </c>
      <c r="G153" s="1">
        <v>3.33</v>
      </c>
      <c r="I153" s="1">
        <f t="shared" si="2"/>
        <v>586.3363</v>
      </c>
      <c r="K153" s="1">
        <f t="shared" si="45"/>
        <v>0.7877651715</v>
      </c>
    </row>
    <row r="154" ht="15.75" customHeight="1">
      <c r="A154" s="1">
        <v>5586.4125</v>
      </c>
      <c r="B154" s="16">
        <v>-999.0</v>
      </c>
      <c r="C154" s="16">
        <v>-1742085.075</v>
      </c>
      <c r="D154" s="16">
        <v>-999.0</v>
      </c>
      <c r="E154" s="16">
        <v>-999.0</v>
      </c>
      <c r="F154" s="1">
        <f t="shared" ref="F154:F157" si="46">(D154^3)/(((1-D154)^2))*(E154)*(1.3689)*2000</f>
        <v>2726865216</v>
      </c>
      <c r="G154" s="16">
        <v>-999.0</v>
      </c>
      <c r="I154" s="1">
        <f t="shared" si="2"/>
        <v>586.4125</v>
      </c>
      <c r="K154" s="1">
        <v>0.0</v>
      </c>
    </row>
    <row r="155" ht="15.75" customHeight="1">
      <c r="A155" s="1">
        <v>5586.4887</v>
      </c>
      <c r="B155" s="16">
        <v>-999.0</v>
      </c>
      <c r="C155" s="16">
        <v>-1884422.407</v>
      </c>
      <c r="D155" s="16">
        <v>-999.0</v>
      </c>
      <c r="E155" s="16">
        <v>-999.0</v>
      </c>
      <c r="F155" s="1">
        <f t="shared" si="46"/>
        <v>2726865216</v>
      </c>
      <c r="G155" s="16">
        <v>-999.0</v>
      </c>
      <c r="I155" s="1">
        <f t="shared" si="2"/>
        <v>586.4887</v>
      </c>
      <c r="K155" s="1">
        <v>0.0</v>
      </c>
    </row>
    <row r="156" ht="15.75" customHeight="1">
      <c r="A156" s="1">
        <v>5586.5649</v>
      </c>
      <c r="B156" s="16">
        <v>-999.0</v>
      </c>
      <c r="C156" s="16">
        <v>-1903050.112</v>
      </c>
      <c r="D156" s="16">
        <v>-999.0</v>
      </c>
      <c r="E156" s="16">
        <v>-999.0</v>
      </c>
      <c r="F156" s="1">
        <f t="shared" si="46"/>
        <v>2726865216</v>
      </c>
      <c r="G156" s="16">
        <v>-999.0</v>
      </c>
      <c r="I156" s="1">
        <f t="shared" si="2"/>
        <v>586.5649</v>
      </c>
      <c r="K156" s="1">
        <v>0.0</v>
      </c>
    </row>
    <row r="157" ht="15.75" customHeight="1">
      <c r="A157" s="1">
        <v>5586.6411</v>
      </c>
      <c r="B157" s="16">
        <v>-999.0</v>
      </c>
      <c r="C157" s="16">
        <v>-1894735.307</v>
      </c>
      <c r="D157" s="16">
        <v>-999.0</v>
      </c>
      <c r="E157" s="16">
        <v>-999.0</v>
      </c>
      <c r="F157" s="1">
        <f t="shared" si="46"/>
        <v>2726865216</v>
      </c>
      <c r="G157" s="16">
        <v>-999.0</v>
      </c>
      <c r="I157" s="1">
        <f t="shared" si="2"/>
        <v>586.6411</v>
      </c>
      <c r="K157" s="1">
        <v>0.0</v>
      </c>
    </row>
    <row r="158" ht="15.75" customHeight="1">
      <c r="A158" s="1">
        <v>5586.7173</v>
      </c>
      <c r="B158" s="1">
        <v>448.0</v>
      </c>
      <c r="C158" s="1">
        <v>9.491166425</v>
      </c>
      <c r="D158" s="1">
        <v>0.154</v>
      </c>
      <c r="E158" s="1">
        <v>4.4667</v>
      </c>
      <c r="F158" s="1">
        <f t="shared" ref="F158:F159" si="47">(D158^3)/(((1-D158)^2))*(E158)*(1.3689)*10000</f>
        <v>312.0182125</v>
      </c>
      <c r="G158" s="1">
        <v>448.0</v>
      </c>
      <c r="I158" s="1">
        <f t="shared" si="2"/>
        <v>586.7173</v>
      </c>
      <c r="K158" s="1">
        <f t="shared" ref="K158:K159" si="48">(G158-F158)^2</f>
        <v>18491.04652</v>
      </c>
    </row>
    <row r="159" ht="15.75" customHeight="1">
      <c r="A159" s="1">
        <v>5586.7935</v>
      </c>
      <c r="B159" s="1">
        <v>448.0</v>
      </c>
      <c r="C159" s="1">
        <v>9.489837616</v>
      </c>
      <c r="D159" s="1">
        <v>0.154</v>
      </c>
      <c r="E159" s="1">
        <v>4.4667</v>
      </c>
      <c r="F159" s="1">
        <f t="shared" si="47"/>
        <v>312.0182125</v>
      </c>
      <c r="G159" s="1">
        <v>448.0</v>
      </c>
      <c r="I159" s="1">
        <f t="shared" si="2"/>
        <v>586.7935</v>
      </c>
      <c r="K159" s="1">
        <f t="shared" si="48"/>
        <v>18491.04652</v>
      </c>
    </row>
    <row r="160" ht="15.75" customHeight="1">
      <c r="A160" s="1">
        <v>5586.8697</v>
      </c>
      <c r="B160" s="16">
        <v>-999.0</v>
      </c>
      <c r="C160" s="16">
        <v>-1867193.597</v>
      </c>
      <c r="D160" s="16">
        <v>-999.0</v>
      </c>
      <c r="E160" s="16">
        <v>-999.0</v>
      </c>
      <c r="F160" s="1">
        <f t="shared" ref="F160:F161" si="49">(D160^3)/(((1-D160)^2))*(E160)*(1.3689)*2000</f>
        <v>2726865216</v>
      </c>
      <c r="G160" s="16">
        <v>-999.0</v>
      </c>
      <c r="I160" s="1">
        <f t="shared" si="2"/>
        <v>586.8697</v>
      </c>
      <c r="K160" s="1">
        <v>0.0</v>
      </c>
    </row>
    <row r="161" ht="15.75" customHeight="1">
      <c r="A161" s="1">
        <v>5586.9459</v>
      </c>
      <c r="B161" s="16">
        <v>-999.0</v>
      </c>
      <c r="C161" s="16">
        <v>-1862884.451</v>
      </c>
      <c r="D161" s="16">
        <v>-999.0</v>
      </c>
      <c r="E161" s="16">
        <v>-999.0</v>
      </c>
      <c r="F161" s="1">
        <f t="shared" si="49"/>
        <v>2726865216</v>
      </c>
      <c r="G161" s="16">
        <v>-999.0</v>
      </c>
      <c r="I161" s="1">
        <f t="shared" si="2"/>
        <v>586.9459</v>
      </c>
      <c r="K161" s="1">
        <v>0.0</v>
      </c>
    </row>
    <row r="162" ht="15.75" customHeight="1">
      <c r="A162" s="1">
        <v>5587.0221</v>
      </c>
      <c r="B162" s="1">
        <v>97.9</v>
      </c>
      <c r="C162" s="1">
        <v>9.491400906</v>
      </c>
      <c r="D162" s="1">
        <v>0.154</v>
      </c>
      <c r="E162" s="1">
        <v>4.4667</v>
      </c>
      <c r="F162" s="1">
        <f t="shared" ref="F162:F163" si="50">(D162^3)/(((1-D162)^2))*(E162)*(1.3689)*3000</f>
        <v>93.60546376</v>
      </c>
      <c r="G162" s="1">
        <v>97.9</v>
      </c>
      <c r="I162" s="1">
        <f t="shared" si="2"/>
        <v>587.0221</v>
      </c>
      <c r="K162" s="1">
        <f t="shared" ref="K162:K163" si="51">(G162-F162)^2</f>
        <v>18.44304153</v>
      </c>
    </row>
    <row r="163" ht="15.75" customHeight="1">
      <c r="A163" s="1">
        <v>5587.0983</v>
      </c>
      <c r="B163" s="1">
        <v>97.9</v>
      </c>
      <c r="C163" s="1">
        <v>9.4354672</v>
      </c>
      <c r="D163" s="1">
        <v>0.154</v>
      </c>
      <c r="E163" s="1">
        <v>4.4667</v>
      </c>
      <c r="F163" s="1">
        <f t="shared" si="50"/>
        <v>93.60546376</v>
      </c>
      <c r="G163" s="1">
        <v>97.9</v>
      </c>
      <c r="I163" s="1">
        <f t="shared" si="2"/>
        <v>587.0983</v>
      </c>
      <c r="K163" s="1">
        <f t="shared" si="51"/>
        <v>18.44304153</v>
      </c>
    </row>
    <row r="164" ht="15.75" customHeight="1">
      <c r="A164" s="1">
        <v>5587.1745</v>
      </c>
      <c r="B164" s="16">
        <v>-999.0</v>
      </c>
      <c r="C164" s="16">
        <v>-1827390.247</v>
      </c>
      <c r="D164" s="16">
        <v>-999.0</v>
      </c>
      <c r="E164" s="16">
        <v>-999.0</v>
      </c>
      <c r="F164" s="1">
        <f t="shared" ref="F164:F165" si="52">(D164^3)/(((1-D164)^2))*(E164)*(1.3689)*2000</f>
        <v>2726865216</v>
      </c>
      <c r="G164" s="16">
        <v>-999.0</v>
      </c>
      <c r="I164" s="1">
        <f t="shared" si="2"/>
        <v>587.1745</v>
      </c>
      <c r="K164" s="1">
        <v>0.0</v>
      </c>
    </row>
    <row r="165" ht="15.75" customHeight="1">
      <c r="A165" s="1">
        <v>5587.2507</v>
      </c>
      <c r="B165" s="16">
        <v>-999.0</v>
      </c>
      <c r="C165" s="16">
        <v>-1804689.087</v>
      </c>
      <c r="D165" s="16">
        <v>-999.0</v>
      </c>
      <c r="E165" s="16">
        <v>-999.0</v>
      </c>
      <c r="F165" s="1">
        <f t="shared" si="52"/>
        <v>2726865216</v>
      </c>
      <c r="G165" s="16">
        <v>-999.0</v>
      </c>
      <c r="I165" s="1">
        <f t="shared" si="2"/>
        <v>587.2507</v>
      </c>
      <c r="K165" s="1">
        <v>0.0</v>
      </c>
    </row>
    <row r="166" ht="15.75" customHeight="1">
      <c r="A166" s="1">
        <v>5587.3269</v>
      </c>
      <c r="B166" s="1">
        <v>7.43</v>
      </c>
      <c r="C166" s="1">
        <v>9.691995792</v>
      </c>
      <c r="D166" s="1">
        <v>0.157</v>
      </c>
      <c r="E166" s="1">
        <v>4.3983</v>
      </c>
      <c r="F166" s="1">
        <f t="shared" ref="F166:F167" si="53">(D166^3)/(((1-D166)^2))*(E166)*(1.3689)*100</f>
        <v>3.27869018</v>
      </c>
      <c r="G166" s="1">
        <v>7.43</v>
      </c>
      <c r="I166" s="1">
        <f t="shared" si="2"/>
        <v>587.3269</v>
      </c>
      <c r="K166" s="1">
        <f t="shared" ref="K166:K167" si="54">(G166-F166)^2</f>
        <v>17.23337322</v>
      </c>
    </row>
    <row r="167" ht="15.75" customHeight="1">
      <c r="A167" s="1">
        <v>5587.4031</v>
      </c>
      <c r="B167" s="1">
        <v>7.43</v>
      </c>
      <c r="C167" s="1">
        <v>9.511747778</v>
      </c>
      <c r="D167" s="1">
        <v>0.157</v>
      </c>
      <c r="E167" s="1">
        <v>4.3983</v>
      </c>
      <c r="F167" s="1">
        <f t="shared" si="53"/>
        <v>3.27869018</v>
      </c>
      <c r="G167" s="1">
        <v>7.43</v>
      </c>
      <c r="I167" s="1">
        <f t="shared" si="2"/>
        <v>587.4031</v>
      </c>
      <c r="K167" s="1">
        <f t="shared" si="54"/>
        <v>17.23337322</v>
      </c>
    </row>
    <row r="168" ht="15.75" customHeight="1">
      <c r="A168" s="1">
        <v>5587.4793</v>
      </c>
      <c r="B168" s="16">
        <v>-999.0</v>
      </c>
      <c r="C168" s="16">
        <v>-1704823.932</v>
      </c>
      <c r="D168" s="16">
        <v>-999.0</v>
      </c>
      <c r="E168" s="16">
        <v>-999.0</v>
      </c>
      <c r="F168" s="1">
        <f t="shared" ref="F168:F169" si="55">(D168^3)/(((1-D168)^2))*(E168)*(1.3689)*2000</f>
        <v>2726865216</v>
      </c>
      <c r="G168" s="16">
        <v>-999.0</v>
      </c>
      <c r="I168" s="1">
        <f t="shared" si="2"/>
        <v>587.4793</v>
      </c>
      <c r="K168" s="1">
        <v>0.0</v>
      </c>
    </row>
    <row r="169" ht="15.75" customHeight="1">
      <c r="A169" s="1">
        <v>5587.5555</v>
      </c>
      <c r="B169" s="16">
        <v>-999.0</v>
      </c>
      <c r="C169" s="16">
        <v>-1658108.758</v>
      </c>
      <c r="D169" s="16">
        <v>-999.0</v>
      </c>
      <c r="E169" s="16">
        <v>-999.0</v>
      </c>
      <c r="F169" s="1">
        <f t="shared" si="55"/>
        <v>2726865216</v>
      </c>
      <c r="G169" s="16">
        <v>-999.0</v>
      </c>
      <c r="I169" s="1">
        <f t="shared" si="2"/>
        <v>587.5555</v>
      </c>
      <c r="K169" s="1">
        <v>0.0</v>
      </c>
    </row>
    <row r="170" ht="15.75" customHeight="1">
      <c r="A170" s="1">
        <v>5587.6317</v>
      </c>
      <c r="B170" s="1">
        <v>16.1</v>
      </c>
      <c r="C170" s="1">
        <v>17.40760686</v>
      </c>
      <c r="D170" s="1">
        <v>0.192</v>
      </c>
      <c r="E170" s="1">
        <v>3.7442</v>
      </c>
      <c r="F170" s="1">
        <f t="shared" ref="F170:F171" si="56">(D170^3)/(((1-D170)^2))*(E170)*(1.3689)*200</f>
        <v>11.11326634</v>
      </c>
      <c r="G170" s="1">
        <v>16.1</v>
      </c>
      <c r="I170" s="1">
        <f t="shared" si="2"/>
        <v>587.6317</v>
      </c>
      <c r="K170" s="1">
        <f t="shared" ref="K170:K171" si="57">(G170-F170)^2</f>
        <v>24.86751262</v>
      </c>
    </row>
    <row r="171" ht="15.75" customHeight="1">
      <c r="A171" s="1">
        <v>5587.7079</v>
      </c>
      <c r="B171" s="1">
        <v>16.1</v>
      </c>
      <c r="C171" s="1">
        <v>16.49184905</v>
      </c>
      <c r="D171" s="1">
        <v>0.192</v>
      </c>
      <c r="E171" s="1">
        <v>3.7442</v>
      </c>
      <c r="F171" s="1">
        <f t="shared" si="56"/>
        <v>11.11326634</v>
      </c>
      <c r="G171" s="1">
        <v>16.1</v>
      </c>
      <c r="I171" s="1">
        <f t="shared" si="2"/>
        <v>587.7079</v>
      </c>
      <c r="K171" s="1">
        <f t="shared" si="57"/>
        <v>24.86751262</v>
      </c>
    </row>
    <row r="172" ht="15.75" customHeight="1">
      <c r="A172" s="1">
        <v>5587.7841</v>
      </c>
      <c r="B172" s="16">
        <v>-999.0</v>
      </c>
      <c r="C172" s="16">
        <v>-1463526.574</v>
      </c>
      <c r="D172" s="16">
        <v>-999.0</v>
      </c>
      <c r="E172" s="16">
        <v>-999.0</v>
      </c>
      <c r="F172" s="1">
        <f t="shared" ref="F172:F173" si="58">(D172^3)/(((1-D172)^2))*(E172)*(1.3689)*2000</f>
        <v>2726865216</v>
      </c>
      <c r="G172" s="16">
        <v>-999.0</v>
      </c>
      <c r="I172" s="1">
        <f t="shared" si="2"/>
        <v>587.7841</v>
      </c>
      <c r="K172" s="1">
        <v>0.0</v>
      </c>
    </row>
    <row r="173" ht="15.75" customHeight="1">
      <c r="A173" s="1">
        <v>5587.8603</v>
      </c>
      <c r="B173" s="16">
        <v>-999.0</v>
      </c>
      <c r="C173" s="16">
        <v>-1412541.686</v>
      </c>
      <c r="D173" s="16">
        <v>-999.0</v>
      </c>
      <c r="E173" s="16">
        <v>-999.0</v>
      </c>
      <c r="F173" s="1">
        <f t="shared" si="58"/>
        <v>2726865216</v>
      </c>
      <c r="G173" s="16">
        <v>-999.0</v>
      </c>
      <c r="I173" s="1">
        <f t="shared" si="2"/>
        <v>587.8603</v>
      </c>
      <c r="K173" s="1">
        <v>0.0</v>
      </c>
    </row>
    <row r="174" ht="15.75" customHeight="1">
      <c r="A174" s="1">
        <v>5587.9365</v>
      </c>
      <c r="B174" s="1">
        <v>15.8</v>
      </c>
      <c r="C174" s="1">
        <v>3.825194586</v>
      </c>
      <c r="D174" s="1">
        <v>0.128</v>
      </c>
      <c r="E174" s="1">
        <v>5.1788</v>
      </c>
      <c r="F174" s="1">
        <f t="shared" ref="F174:F175" si="59">(D174^3)/(((1-D174)^2))*(E174)*(1.3689)*900</f>
        <v>17.59706796</v>
      </c>
      <c r="G174" s="1">
        <v>15.8</v>
      </c>
      <c r="I174" s="1">
        <f t="shared" si="2"/>
        <v>587.9365</v>
      </c>
      <c r="K174" s="1">
        <f t="shared" ref="K174:K175" si="60">(G174-F174)^2</f>
        <v>3.22945326</v>
      </c>
    </row>
    <row r="175" ht="15.75" customHeight="1">
      <c r="A175" s="1">
        <v>5588.0127</v>
      </c>
      <c r="B175" s="1">
        <v>15.8</v>
      </c>
      <c r="C175" s="1">
        <v>3.643635567</v>
      </c>
      <c r="D175" s="1">
        <v>0.128</v>
      </c>
      <c r="E175" s="1">
        <v>5.1788</v>
      </c>
      <c r="F175" s="1">
        <f t="shared" si="59"/>
        <v>17.59706796</v>
      </c>
      <c r="G175" s="1">
        <v>15.8</v>
      </c>
      <c r="I175" s="1">
        <f t="shared" si="2"/>
        <v>588.0127</v>
      </c>
      <c r="K175" s="1">
        <f t="shared" si="60"/>
        <v>3.22945326</v>
      </c>
    </row>
    <row r="176" ht="15.75" customHeight="1">
      <c r="A176" s="1">
        <v>5588.0889</v>
      </c>
      <c r="B176" s="16">
        <v>-999.0</v>
      </c>
      <c r="C176" s="16">
        <v>-1195762.576</v>
      </c>
      <c r="D176" s="16">
        <v>-999.0</v>
      </c>
      <c r="E176" s="16">
        <v>-999.0</v>
      </c>
      <c r="F176" s="1">
        <f t="shared" ref="F176:F177" si="61">(D176^3)/(((1-D176)^2))*(E176)*(1.3689)*2000</f>
        <v>2726865216</v>
      </c>
      <c r="G176" s="16">
        <v>-999.0</v>
      </c>
      <c r="I176" s="1">
        <f t="shared" si="2"/>
        <v>588.0889</v>
      </c>
      <c r="K176" s="1">
        <v>0.0</v>
      </c>
    </row>
    <row r="177" ht="15.75" customHeight="1">
      <c r="A177" s="1">
        <v>5588.1651</v>
      </c>
      <c r="B177" s="16">
        <v>-999.0</v>
      </c>
      <c r="C177" s="16">
        <v>-1255309.677</v>
      </c>
      <c r="D177" s="16">
        <v>-999.0</v>
      </c>
      <c r="E177" s="16">
        <v>-999.0</v>
      </c>
      <c r="F177" s="1">
        <f t="shared" si="61"/>
        <v>2726865216</v>
      </c>
      <c r="G177" s="16">
        <v>-999.0</v>
      </c>
      <c r="I177" s="1">
        <f t="shared" si="2"/>
        <v>588.1651</v>
      </c>
      <c r="K177" s="1">
        <v>0.0</v>
      </c>
    </row>
    <row r="178" ht="15.75" customHeight="1">
      <c r="A178" s="1">
        <v>5588.2413</v>
      </c>
      <c r="B178" s="1">
        <v>3.74</v>
      </c>
      <c r="C178" s="1">
        <v>5.053901235</v>
      </c>
      <c r="D178" s="1">
        <v>0.139</v>
      </c>
      <c r="E178" s="1">
        <v>4.8483</v>
      </c>
      <c r="F178" s="1">
        <f t="shared" ref="F178:F179" si="62">(D178^3)/(((1-D178)^2))*(E178)*(1.3689)*100</f>
        <v>2.40435896</v>
      </c>
      <c r="G178" s="1">
        <v>3.74</v>
      </c>
      <c r="I178" s="1">
        <f t="shared" si="2"/>
        <v>588.2413</v>
      </c>
      <c r="K178" s="1">
        <f t="shared" ref="K178:K179" si="63">(G178-F178)^2</f>
        <v>1.783936989</v>
      </c>
    </row>
    <row r="179" ht="15.75" customHeight="1">
      <c r="A179" s="1">
        <v>5588.3175</v>
      </c>
      <c r="B179" s="1">
        <v>3.74</v>
      </c>
      <c r="C179" s="1">
        <v>5.431297181</v>
      </c>
      <c r="D179" s="1">
        <v>0.139</v>
      </c>
      <c r="E179" s="1">
        <v>4.8483</v>
      </c>
      <c r="F179" s="1">
        <f t="shared" si="62"/>
        <v>2.40435896</v>
      </c>
      <c r="G179" s="1">
        <v>3.74</v>
      </c>
      <c r="I179" s="1">
        <f t="shared" si="2"/>
        <v>588.3175</v>
      </c>
      <c r="K179" s="1">
        <f t="shared" si="63"/>
        <v>1.783936989</v>
      </c>
    </row>
    <row r="180" ht="15.75" customHeight="1">
      <c r="A180" s="1">
        <v>5588.3937</v>
      </c>
      <c r="B180" s="16">
        <v>-999.0</v>
      </c>
      <c r="C180" s="16">
        <v>-1581672.477</v>
      </c>
      <c r="D180" s="16">
        <v>-999.0</v>
      </c>
      <c r="E180" s="16">
        <v>-999.0</v>
      </c>
      <c r="F180" s="1">
        <f t="shared" ref="F180:F181" si="64">(D180^3)/(((1-D180)^2))*(E180)*(1.3689)*2000</f>
        <v>2726865216</v>
      </c>
      <c r="G180" s="16">
        <v>-999.0</v>
      </c>
      <c r="I180" s="1">
        <f t="shared" si="2"/>
        <v>588.3937</v>
      </c>
      <c r="K180" s="1">
        <v>0.0</v>
      </c>
    </row>
    <row r="181" ht="15.75" customHeight="1">
      <c r="A181" s="1">
        <v>5588.4699</v>
      </c>
      <c r="B181" s="16">
        <v>-999.0</v>
      </c>
      <c r="C181" s="16">
        <v>-1662663.168</v>
      </c>
      <c r="D181" s="16">
        <v>-999.0</v>
      </c>
      <c r="E181" s="16">
        <v>-999.0</v>
      </c>
      <c r="F181" s="1">
        <f t="shared" si="64"/>
        <v>2726865216</v>
      </c>
      <c r="G181" s="16">
        <v>-999.0</v>
      </c>
      <c r="I181" s="1">
        <f t="shared" si="2"/>
        <v>588.4699</v>
      </c>
      <c r="K181" s="1">
        <v>0.0</v>
      </c>
    </row>
    <row r="182" ht="15.75" customHeight="1">
      <c r="A182" s="1">
        <v>5588.5461</v>
      </c>
      <c r="B182" s="1">
        <v>13.3</v>
      </c>
      <c r="C182" s="1">
        <v>-1712377.925</v>
      </c>
      <c r="D182" s="1">
        <v>0.111</v>
      </c>
      <c r="E182" s="1">
        <f t="shared" ref="E182:E183" si="65">D182^(1-1.89)</f>
        <v>7.073959171</v>
      </c>
      <c r="F182" s="1">
        <f t="shared" ref="F182:F183" si="66">(D182^3)/(((1-D182)^2))*(E182)*(1.3689)*600</f>
        <v>10.05427911</v>
      </c>
      <c r="G182" s="1">
        <v>13.3</v>
      </c>
      <c r="I182" s="1">
        <f t="shared" si="2"/>
        <v>588.5461</v>
      </c>
      <c r="K182" s="1">
        <f t="shared" ref="K182:K187" si="67">(G182-F182)^2</f>
        <v>10.5347041</v>
      </c>
    </row>
    <row r="183" ht="15.75" customHeight="1">
      <c r="A183" s="1">
        <v>5588.6223</v>
      </c>
      <c r="B183" s="1">
        <v>13.3</v>
      </c>
      <c r="C183" s="1">
        <v>-1734454.612</v>
      </c>
      <c r="D183" s="1">
        <v>0.111</v>
      </c>
      <c r="E183" s="1">
        <f t="shared" si="65"/>
        <v>7.073959171</v>
      </c>
      <c r="F183" s="1">
        <f t="shared" si="66"/>
        <v>10.05427911</v>
      </c>
      <c r="G183" s="1">
        <v>13.3</v>
      </c>
      <c r="I183" s="1">
        <f t="shared" si="2"/>
        <v>588.6223</v>
      </c>
      <c r="K183" s="1">
        <f t="shared" si="67"/>
        <v>10.5347041</v>
      </c>
    </row>
    <row r="184" ht="15.75" customHeight="1">
      <c r="A184" s="1">
        <v>5588.6985</v>
      </c>
      <c r="B184" s="1">
        <v>1.2</v>
      </c>
      <c r="C184" s="1">
        <v>2.370523648</v>
      </c>
      <c r="D184" s="1">
        <v>0.1033</v>
      </c>
      <c r="E184" s="1">
        <v>6.1457</v>
      </c>
      <c r="F184" s="1">
        <f t="shared" ref="F184:F185" si="68">(D184^3)/(((1-D184)^2))*(E184)*(1.3689)*100</f>
        <v>1.153319686</v>
      </c>
      <c r="G184" s="1">
        <v>1.2</v>
      </c>
      <c r="I184" s="1">
        <f t="shared" si="2"/>
        <v>588.6985</v>
      </c>
      <c r="K184" s="1">
        <f t="shared" si="67"/>
        <v>0.002179051717</v>
      </c>
    </row>
    <row r="185" ht="15.75" customHeight="1">
      <c r="A185" s="1">
        <v>5588.7747</v>
      </c>
      <c r="B185" s="1">
        <v>1.2</v>
      </c>
      <c r="C185" s="1">
        <v>2.317321999</v>
      </c>
      <c r="D185" s="1">
        <v>0.1033</v>
      </c>
      <c r="E185" s="1">
        <v>6.1457</v>
      </c>
      <c r="F185" s="1">
        <f t="shared" si="68"/>
        <v>1.153319686</v>
      </c>
      <c r="G185" s="1">
        <v>1.2</v>
      </c>
      <c r="I185" s="1">
        <f t="shared" si="2"/>
        <v>588.7747</v>
      </c>
      <c r="K185" s="1">
        <f t="shared" si="67"/>
        <v>0.002179051717</v>
      </c>
    </row>
    <row r="186" ht="15.75" customHeight="1">
      <c r="A186" s="1">
        <v>5588.8509</v>
      </c>
      <c r="B186" s="1">
        <v>2.0831</v>
      </c>
      <c r="C186" s="1">
        <v>1.51987165</v>
      </c>
      <c r="D186" s="1">
        <v>0.0915</v>
      </c>
      <c r="E186" s="1">
        <v>6.7723</v>
      </c>
      <c r="F186" s="1">
        <f t="shared" ref="F186:F187" si="69">(D186^3)/(((1-D186)^2))*(E186)*(1.3689)*250</f>
        <v>2.151103661</v>
      </c>
      <c r="G186" s="1">
        <v>2.0831</v>
      </c>
      <c r="I186" s="1">
        <f t="shared" si="2"/>
        <v>588.8509</v>
      </c>
      <c r="K186" s="1">
        <f t="shared" si="67"/>
        <v>0.004624497878</v>
      </c>
    </row>
    <row r="187" ht="15.75" customHeight="1">
      <c r="A187" s="1">
        <v>5588.9271</v>
      </c>
      <c r="B187" s="1">
        <v>2.0831</v>
      </c>
      <c r="C187" s="1">
        <v>1.441082925</v>
      </c>
      <c r="D187" s="1">
        <v>0.0915</v>
      </c>
      <c r="E187" s="1">
        <v>6.7723</v>
      </c>
      <c r="F187" s="1">
        <f t="shared" si="69"/>
        <v>2.151103661</v>
      </c>
      <c r="G187" s="1">
        <v>2.0831</v>
      </c>
      <c r="I187" s="1">
        <f t="shared" si="2"/>
        <v>588.9271</v>
      </c>
      <c r="K187" s="1">
        <f t="shared" si="67"/>
        <v>0.004624497878</v>
      </c>
    </row>
    <row r="188" ht="15.75" customHeight="1">
      <c r="A188" s="1">
        <v>5589.0033</v>
      </c>
      <c r="B188" s="16">
        <v>-999.0</v>
      </c>
      <c r="C188" s="16">
        <v>-1459203.918</v>
      </c>
      <c r="D188" s="16">
        <v>-999.0</v>
      </c>
      <c r="E188" s="16">
        <v>-999.0</v>
      </c>
      <c r="F188" s="1">
        <f t="shared" ref="F188:F189" si="70">(D188^3)/(((1-D188)^2))*(E188)*(1.3689)*2000</f>
        <v>2726865216</v>
      </c>
      <c r="G188" s="16">
        <v>-999.0</v>
      </c>
      <c r="I188" s="1">
        <f t="shared" si="2"/>
        <v>589.0033</v>
      </c>
      <c r="K188" s="1">
        <v>0.0</v>
      </c>
    </row>
    <row r="189" ht="15.75" customHeight="1">
      <c r="A189" s="1">
        <v>5589.0795</v>
      </c>
      <c r="B189" s="16">
        <v>-999.0</v>
      </c>
      <c r="C189" s="16">
        <v>-1422479.712</v>
      </c>
      <c r="D189" s="16">
        <v>-999.0</v>
      </c>
      <c r="E189" s="16">
        <v>-999.0</v>
      </c>
      <c r="F189" s="1">
        <f t="shared" si="70"/>
        <v>2726865216</v>
      </c>
      <c r="G189" s="16">
        <v>-999.0</v>
      </c>
      <c r="I189" s="1">
        <f t="shared" si="2"/>
        <v>589.0795</v>
      </c>
      <c r="K189" s="1">
        <v>0.0</v>
      </c>
    </row>
    <row r="190" ht="15.75" customHeight="1">
      <c r="A190" s="1">
        <v>5589.1557</v>
      </c>
      <c r="B190" s="1">
        <v>0.03</v>
      </c>
      <c r="C190" s="1">
        <v>0.167115318</v>
      </c>
      <c r="D190" s="1">
        <v>0.047</v>
      </c>
      <c r="E190" s="1">
        <v>11.5431</v>
      </c>
      <c r="F190" s="1">
        <f t="shared" ref="F190:F191" si="71">(D190^3)/(((1-D190)^2))*(E190)*(1.3689)*100</f>
        <v>0.1806350211</v>
      </c>
      <c r="G190" s="1">
        <v>0.03</v>
      </c>
      <c r="I190" s="1">
        <f t="shared" si="2"/>
        <v>589.1557</v>
      </c>
      <c r="K190" s="1">
        <f t="shared" ref="K190:K191" si="72">(G190-F190)^2</f>
        <v>0.02269090957</v>
      </c>
    </row>
    <row r="191" ht="15.75" customHeight="1">
      <c r="A191" s="1">
        <v>5589.2319</v>
      </c>
      <c r="B191" s="1">
        <v>0.03</v>
      </c>
      <c r="C191" s="1">
        <v>0.177228706</v>
      </c>
      <c r="D191" s="1">
        <v>0.047</v>
      </c>
      <c r="E191" s="1">
        <v>11.5431</v>
      </c>
      <c r="F191" s="1">
        <f t="shared" si="71"/>
        <v>0.1806350211</v>
      </c>
      <c r="G191" s="1">
        <v>0.03</v>
      </c>
      <c r="I191" s="1">
        <f t="shared" si="2"/>
        <v>589.2319</v>
      </c>
      <c r="K191" s="1">
        <f t="shared" si="72"/>
        <v>0.02269090957</v>
      </c>
    </row>
    <row r="192" ht="15.75" customHeight="1">
      <c r="A192" s="1">
        <v>5589.3081</v>
      </c>
      <c r="B192" s="16">
        <v>-999.0</v>
      </c>
      <c r="C192" s="16">
        <v>-1685751.614</v>
      </c>
      <c r="D192" s="16">
        <v>-999.0</v>
      </c>
      <c r="E192" s="16">
        <v>-999.0</v>
      </c>
      <c r="F192" s="1">
        <f t="shared" ref="F192:F195" si="73">(D192^3)/(((1-D192)^2))*(E192)*(1.3689)*2000</f>
        <v>2726865216</v>
      </c>
      <c r="G192" s="16">
        <v>-999.0</v>
      </c>
      <c r="I192" s="1">
        <f t="shared" si="2"/>
        <v>589.3081</v>
      </c>
      <c r="K192" s="1">
        <v>0.0</v>
      </c>
    </row>
    <row r="193" ht="15.75" customHeight="1">
      <c r="A193" s="1">
        <v>5589.3843</v>
      </c>
      <c r="B193" s="16">
        <v>-999.0</v>
      </c>
      <c r="C193" s="16">
        <v>-1752602.31</v>
      </c>
      <c r="D193" s="16">
        <v>-999.0</v>
      </c>
      <c r="E193" s="16">
        <v>-999.0</v>
      </c>
      <c r="F193" s="1">
        <f t="shared" si="73"/>
        <v>2726865216</v>
      </c>
      <c r="G193" s="16">
        <v>-999.0</v>
      </c>
      <c r="I193" s="1">
        <f t="shared" si="2"/>
        <v>589.3843</v>
      </c>
      <c r="K193" s="1">
        <v>0.0</v>
      </c>
    </row>
    <row r="194" ht="15.75" customHeight="1">
      <c r="A194" s="1">
        <v>5589.4605</v>
      </c>
      <c r="B194" s="16">
        <v>-999.0</v>
      </c>
      <c r="C194" s="16">
        <v>-1700561.246</v>
      </c>
      <c r="D194" s="16">
        <v>-999.0</v>
      </c>
      <c r="E194" s="16">
        <v>-999.0</v>
      </c>
      <c r="F194" s="1">
        <f t="shared" si="73"/>
        <v>2726865216</v>
      </c>
      <c r="G194" s="16">
        <v>-999.0</v>
      </c>
      <c r="I194" s="1">
        <f t="shared" si="2"/>
        <v>589.4605</v>
      </c>
      <c r="K194" s="1">
        <v>0.0</v>
      </c>
    </row>
    <row r="195" ht="15.75" customHeight="1">
      <c r="A195" s="1">
        <v>5589.5367</v>
      </c>
      <c r="B195" s="16">
        <v>-999.0</v>
      </c>
      <c r="C195" s="16">
        <v>-1687733.058</v>
      </c>
      <c r="D195" s="16">
        <v>-999.0</v>
      </c>
      <c r="E195" s="16">
        <v>-999.0</v>
      </c>
      <c r="F195" s="1">
        <f t="shared" si="73"/>
        <v>2726865216</v>
      </c>
      <c r="G195" s="16">
        <v>-999.0</v>
      </c>
      <c r="I195" s="1">
        <f t="shared" si="2"/>
        <v>589.5367</v>
      </c>
      <c r="K195" s="1">
        <v>0.0</v>
      </c>
    </row>
    <row r="196" ht="15.75" customHeight="1">
      <c r="A196" s="1">
        <v>5589.6129</v>
      </c>
      <c r="B196" s="1">
        <v>0.313</v>
      </c>
      <c r="C196" s="1">
        <v>3.186273303</v>
      </c>
      <c r="D196" s="1">
        <v>0.1133</v>
      </c>
      <c r="E196" s="1">
        <v>5.71</v>
      </c>
      <c r="F196" s="1">
        <f t="shared" ref="F196:F199" si="74">(D196^3)/(((1-D196)^2))*(E196)*(1.3689)*30</f>
        <v>0.4337758796</v>
      </c>
      <c r="G196" s="1">
        <v>0.313</v>
      </c>
      <c r="I196" s="1">
        <f t="shared" si="2"/>
        <v>589.6129</v>
      </c>
      <c r="K196" s="1">
        <f t="shared" ref="K196:K199" si="75">(G196-F196)^2</f>
        <v>0.01458681309</v>
      </c>
    </row>
    <row r="197" ht="15.75" customHeight="1">
      <c r="A197" s="1">
        <v>5589.6891</v>
      </c>
      <c r="B197" s="1">
        <v>0.313</v>
      </c>
      <c r="C197" s="1">
        <v>3.220247633</v>
      </c>
      <c r="D197" s="1">
        <v>0.1133</v>
      </c>
      <c r="E197" s="1">
        <v>5.71</v>
      </c>
      <c r="F197" s="1">
        <f t="shared" si="74"/>
        <v>0.4337758796</v>
      </c>
      <c r="G197" s="1">
        <v>0.313</v>
      </c>
      <c r="I197" s="1">
        <f t="shared" si="2"/>
        <v>589.6891</v>
      </c>
      <c r="K197" s="1">
        <f t="shared" si="75"/>
        <v>0.01458681309</v>
      </c>
    </row>
    <row r="198" ht="15.75" customHeight="1">
      <c r="A198" s="1">
        <v>5589.7653</v>
      </c>
      <c r="B198" s="1">
        <v>0.4874</v>
      </c>
      <c r="C198" s="1">
        <v>4.391220301</v>
      </c>
      <c r="D198" s="1">
        <v>0.1245</v>
      </c>
      <c r="E198" s="1">
        <v>5.2936</v>
      </c>
      <c r="F198" s="1">
        <f t="shared" si="74"/>
        <v>0.5473181538</v>
      </c>
      <c r="G198" s="1">
        <v>0.4874</v>
      </c>
      <c r="I198" s="1">
        <f t="shared" si="2"/>
        <v>589.7653</v>
      </c>
      <c r="K198" s="1">
        <f t="shared" si="75"/>
        <v>0.003590185149</v>
      </c>
    </row>
    <row r="199" ht="15.75" customHeight="1">
      <c r="A199" s="1">
        <v>5589.8415</v>
      </c>
      <c r="B199" s="1">
        <v>0.4874</v>
      </c>
      <c r="C199" s="1">
        <v>4.391915929</v>
      </c>
      <c r="D199" s="1">
        <v>0.1245</v>
      </c>
      <c r="E199" s="1">
        <v>5.2936</v>
      </c>
      <c r="F199" s="1">
        <f t="shared" si="74"/>
        <v>0.5473181538</v>
      </c>
      <c r="G199" s="1">
        <v>0.4874</v>
      </c>
      <c r="I199" s="1">
        <f t="shared" si="2"/>
        <v>589.8415</v>
      </c>
      <c r="K199" s="1">
        <f t="shared" si="75"/>
        <v>0.003590185149</v>
      </c>
    </row>
    <row r="200" ht="15.75" customHeight="1">
      <c r="A200" s="1">
        <v>5589.9177</v>
      </c>
      <c r="B200" s="16">
        <v>-999.0</v>
      </c>
      <c r="C200" s="16">
        <v>-1741158.859</v>
      </c>
      <c r="D200" s="16">
        <v>-999.0</v>
      </c>
      <c r="E200" s="16">
        <v>-999.0</v>
      </c>
      <c r="F200" s="1">
        <f t="shared" ref="F200:F201" si="76">(D200^3)/(((1-D200)^2))*(E200)*(1.3689)*2000</f>
        <v>2726865216</v>
      </c>
      <c r="G200" s="16">
        <v>-999.0</v>
      </c>
      <c r="I200" s="1">
        <f t="shared" si="2"/>
        <v>589.9177</v>
      </c>
      <c r="K200" s="1">
        <v>0.0</v>
      </c>
    </row>
    <row r="201" ht="15.75" customHeight="1">
      <c r="A201" s="1">
        <v>5589.9939</v>
      </c>
      <c r="B201" s="16">
        <v>-999.0</v>
      </c>
      <c r="C201" s="16">
        <v>-1745070.7</v>
      </c>
      <c r="D201" s="16">
        <v>-999.0</v>
      </c>
      <c r="E201" s="16">
        <v>-999.0</v>
      </c>
      <c r="F201" s="1">
        <f t="shared" si="76"/>
        <v>2726865216</v>
      </c>
      <c r="G201" s="16">
        <v>-999.0</v>
      </c>
      <c r="I201" s="1">
        <f t="shared" si="2"/>
        <v>589.9939</v>
      </c>
      <c r="K201" s="1">
        <v>0.0</v>
      </c>
    </row>
    <row r="202" ht="15.75" customHeight="1">
      <c r="A202" s="1">
        <v>5590.0701</v>
      </c>
      <c r="B202" s="1">
        <v>0.08</v>
      </c>
      <c r="C202" s="1">
        <v>1.020643961</v>
      </c>
      <c r="D202" s="1">
        <v>0.079</v>
      </c>
      <c r="E202" s="1">
        <v>7.619</v>
      </c>
      <c r="F202" s="1">
        <f t="shared" ref="F202:F203" si="77">(D202^3)/(((1-D202)^2))*(E202)*(1.3689)*10</f>
        <v>0.06062220245</v>
      </c>
      <c r="G202" s="1">
        <v>0.08</v>
      </c>
      <c r="I202" s="1">
        <f t="shared" si="2"/>
        <v>590.0701</v>
      </c>
      <c r="K202" s="1">
        <f t="shared" ref="K202:K203" si="78">(G202-F202)^2</f>
        <v>0.000375499038</v>
      </c>
    </row>
    <row r="203" ht="15.75" customHeight="1">
      <c r="A203" s="1">
        <v>5590.1463</v>
      </c>
      <c r="B203" s="1">
        <v>0.08</v>
      </c>
      <c r="C203" s="1">
        <v>1.024730953</v>
      </c>
      <c r="D203" s="1">
        <v>0.079</v>
      </c>
      <c r="E203" s="1">
        <v>7.619</v>
      </c>
      <c r="F203" s="1">
        <f t="shared" si="77"/>
        <v>0.06062220245</v>
      </c>
      <c r="G203" s="1">
        <v>0.08</v>
      </c>
      <c r="I203" s="1">
        <f t="shared" si="2"/>
        <v>590.1463</v>
      </c>
      <c r="K203" s="1">
        <f t="shared" si="78"/>
        <v>0.000375499038</v>
      </c>
    </row>
    <row r="204" ht="15.75" customHeight="1">
      <c r="A204" s="1">
        <v>5590.2225</v>
      </c>
      <c r="B204" s="16">
        <v>-999.0</v>
      </c>
      <c r="C204" s="16">
        <v>-1764958.118</v>
      </c>
      <c r="D204" s="16">
        <v>-999.0</v>
      </c>
      <c r="E204" s="16">
        <v>-999.0</v>
      </c>
      <c r="F204" s="1">
        <f t="shared" ref="F204:F205" si="79">(D204^3)/(((1-D204)^2))*(E204)*(1.3689)*2000</f>
        <v>2726865216</v>
      </c>
      <c r="G204" s="16">
        <v>-999.0</v>
      </c>
      <c r="I204" s="1">
        <f t="shared" si="2"/>
        <v>590.2225</v>
      </c>
      <c r="K204" s="1">
        <v>0.0</v>
      </c>
    </row>
    <row r="205" ht="15.75" customHeight="1">
      <c r="A205" s="1">
        <v>5590.2987</v>
      </c>
      <c r="B205" s="16">
        <v>-999.0</v>
      </c>
      <c r="C205" s="16">
        <v>-1770994.024</v>
      </c>
      <c r="D205" s="16">
        <v>-999.0</v>
      </c>
      <c r="E205" s="16">
        <v>-999.0</v>
      </c>
      <c r="F205" s="1">
        <f t="shared" si="79"/>
        <v>2726865216</v>
      </c>
      <c r="G205" s="16">
        <v>-999.0</v>
      </c>
      <c r="I205" s="1">
        <f t="shared" si="2"/>
        <v>590.2987</v>
      </c>
      <c r="K205" s="1">
        <v>0.0</v>
      </c>
    </row>
    <row r="206" ht="15.75" customHeight="1">
      <c r="A206" s="1">
        <v>5590.3749</v>
      </c>
      <c r="B206" s="1">
        <v>2.04</v>
      </c>
      <c r="C206" s="1">
        <v>3.171050673</v>
      </c>
      <c r="D206" s="1">
        <v>0.112</v>
      </c>
      <c r="E206" s="1">
        <v>5.7627</v>
      </c>
      <c r="F206" s="1">
        <f t="shared" ref="F206:F207" si="80">(D206^3)/(((1-D206)^2))*(E206)*(1.3689)*200</f>
        <v>2.810967775</v>
      </c>
      <c r="G206" s="1">
        <v>2.04</v>
      </c>
      <c r="I206" s="1">
        <f t="shared" si="2"/>
        <v>590.3749</v>
      </c>
      <c r="K206" s="1">
        <f t="shared" ref="K206:K207" si="81">(G206-F206)^2</f>
        <v>0.5943913101</v>
      </c>
    </row>
    <row r="207" ht="15.75" customHeight="1">
      <c r="A207" s="1">
        <v>5590.4511</v>
      </c>
      <c r="B207" s="1">
        <v>2.04</v>
      </c>
      <c r="C207" s="1">
        <v>3.17113263</v>
      </c>
      <c r="D207" s="1">
        <v>0.112</v>
      </c>
      <c r="E207" s="1">
        <v>5.7627</v>
      </c>
      <c r="F207" s="1">
        <f t="shared" si="80"/>
        <v>2.810967775</v>
      </c>
      <c r="G207" s="1">
        <v>2.04</v>
      </c>
      <c r="I207" s="1">
        <f t="shared" si="2"/>
        <v>590.4511</v>
      </c>
      <c r="K207" s="1">
        <f t="shared" si="81"/>
        <v>0.5943913101</v>
      </c>
    </row>
    <row r="208" ht="15.75" customHeight="1">
      <c r="A208" s="1">
        <v>5590.5273</v>
      </c>
      <c r="B208" s="16">
        <v>-999.0</v>
      </c>
      <c r="C208" s="16">
        <v>-1770550.458</v>
      </c>
      <c r="D208" s="16">
        <v>-999.0</v>
      </c>
      <c r="E208" s="16">
        <v>-999.0</v>
      </c>
      <c r="F208" s="1">
        <f t="shared" ref="F208:F209" si="82">(D208^3)/(((1-D208)^2))*(E208)*(1.3689)*2000</f>
        <v>2726865216</v>
      </c>
      <c r="G208" s="16">
        <v>-999.0</v>
      </c>
      <c r="I208" s="1">
        <f t="shared" si="2"/>
        <v>590.5273</v>
      </c>
      <c r="K208" s="1">
        <v>0.0</v>
      </c>
    </row>
    <row r="209" ht="15.75" customHeight="1">
      <c r="A209" s="1">
        <v>5590.6035</v>
      </c>
      <c r="B209" s="16">
        <v>-999.0</v>
      </c>
      <c r="C209" s="16">
        <v>-1762072.642</v>
      </c>
      <c r="D209" s="16">
        <v>-999.0</v>
      </c>
      <c r="E209" s="16">
        <v>-999.0</v>
      </c>
      <c r="F209" s="1">
        <f t="shared" si="82"/>
        <v>2726865216</v>
      </c>
      <c r="G209" s="16">
        <v>-999.0</v>
      </c>
      <c r="I209" s="1">
        <f t="shared" si="2"/>
        <v>590.6035</v>
      </c>
      <c r="K209" s="1">
        <v>0.0</v>
      </c>
    </row>
    <row r="210" ht="15.75" customHeight="1">
      <c r="A210" s="1">
        <v>5590.6797</v>
      </c>
      <c r="B210" s="1">
        <v>0.16</v>
      </c>
      <c r="C210" s="1">
        <v>3.125743427</v>
      </c>
      <c r="D210" s="1">
        <v>0.112</v>
      </c>
      <c r="E210" s="1">
        <v>5.7627</v>
      </c>
      <c r="F210" s="1">
        <f t="shared" ref="F210:F211" si="83">(D210^3)/(((1-D210)^2))*(E210)*(1.3689)*20</f>
        <v>0.2810967775</v>
      </c>
      <c r="G210" s="1">
        <v>0.16</v>
      </c>
      <c r="I210" s="1">
        <f t="shared" si="2"/>
        <v>590.6797</v>
      </c>
      <c r="K210" s="1">
        <f t="shared" ref="K210:K211" si="84">(G210-F210)^2</f>
        <v>0.01466442952</v>
      </c>
    </row>
    <row r="211" ht="15.75" customHeight="1">
      <c r="A211" s="1">
        <v>5590.7559</v>
      </c>
      <c r="B211" s="1">
        <v>0.16</v>
      </c>
      <c r="C211" s="1">
        <v>3.096314634</v>
      </c>
      <c r="D211" s="1">
        <v>0.112</v>
      </c>
      <c r="E211" s="1">
        <v>5.7627</v>
      </c>
      <c r="F211" s="1">
        <f t="shared" si="83"/>
        <v>0.2810967775</v>
      </c>
      <c r="G211" s="1">
        <v>0.16</v>
      </c>
      <c r="I211" s="1">
        <f t="shared" si="2"/>
        <v>590.7559</v>
      </c>
      <c r="K211" s="1">
        <f t="shared" si="84"/>
        <v>0.01466442952</v>
      </c>
    </row>
    <row r="212" ht="15.75" customHeight="1">
      <c r="A212" s="1">
        <v>5590.8321</v>
      </c>
      <c r="B212" s="16">
        <v>-999.0</v>
      </c>
      <c r="C212" s="16">
        <v>-1714298.95</v>
      </c>
      <c r="D212" s="16">
        <v>-999.0</v>
      </c>
      <c r="E212" s="16">
        <v>-999.0</v>
      </c>
      <c r="F212" s="1">
        <f t="shared" ref="F212:F213" si="85">(D212^3)/(((1-D212)^2))*(E212)*(1.3689)*2000</f>
        <v>2726865216</v>
      </c>
      <c r="G212" s="16">
        <v>-999.0</v>
      </c>
      <c r="I212" s="1">
        <f t="shared" si="2"/>
        <v>590.8321</v>
      </c>
      <c r="K212" s="1">
        <v>0.0</v>
      </c>
    </row>
    <row r="213" ht="15.75" customHeight="1">
      <c r="A213" s="1">
        <v>5590.9083</v>
      </c>
      <c r="B213" s="16">
        <v>-999.0</v>
      </c>
      <c r="C213" s="16">
        <v>-1695563.07</v>
      </c>
      <c r="D213" s="16">
        <v>-999.0</v>
      </c>
      <c r="E213" s="16">
        <v>-999.0</v>
      </c>
      <c r="F213" s="1">
        <f t="shared" si="85"/>
        <v>2726865216</v>
      </c>
      <c r="G213" s="16">
        <v>-999.0</v>
      </c>
      <c r="I213" s="1">
        <f t="shared" si="2"/>
        <v>590.9083</v>
      </c>
      <c r="K213" s="1">
        <v>0.0</v>
      </c>
    </row>
    <row r="214" ht="15.75" customHeight="1">
      <c r="A214" s="1">
        <v>5590.9845</v>
      </c>
      <c r="B214" s="1">
        <v>0.1</v>
      </c>
      <c r="C214" s="1">
        <v>0.077460639</v>
      </c>
      <c r="D214" s="1">
        <v>0.035</v>
      </c>
      <c r="E214" s="1">
        <v>14.6132</v>
      </c>
      <c r="F214" s="1">
        <f t="shared" ref="F214:F215" si="86">(D214^3)/(((1-D214)^2))*(E214)*(1.3689)*100</f>
        <v>0.09210146919</v>
      </c>
      <c r="G214" s="1">
        <v>0.1</v>
      </c>
      <c r="I214" s="1">
        <f t="shared" si="2"/>
        <v>590.9845</v>
      </c>
      <c r="K214" s="1">
        <f t="shared" ref="K214:K215" si="87">(G214-F214)^2</f>
        <v>0.00006238678897</v>
      </c>
    </row>
    <row r="215" ht="15.75" customHeight="1">
      <c r="A215" s="1">
        <v>5591.0607</v>
      </c>
      <c r="B215" s="1">
        <v>0.1</v>
      </c>
      <c r="C215" s="1">
        <v>0.076654524</v>
      </c>
      <c r="D215" s="1">
        <v>0.035</v>
      </c>
      <c r="E215" s="1">
        <v>14.6132</v>
      </c>
      <c r="F215" s="1">
        <f t="shared" si="86"/>
        <v>0.09210146919</v>
      </c>
      <c r="G215" s="1">
        <v>0.1</v>
      </c>
      <c r="I215" s="1">
        <f t="shared" si="2"/>
        <v>591.0607</v>
      </c>
      <c r="K215" s="1">
        <f t="shared" si="87"/>
        <v>0.00006238678897</v>
      </c>
    </row>
    <row r="216" ht="15.75" customHeight="1">
      <c r="A216" s="1">
        <v>5591.1369</v>
      </c>
      <c r="B216" s="16">
        <v>-999.0</v>
      </c>
      <c r="C216" s="16">
        <v>-1642798.282</v>
      </c>
      <c r="D216" s="16">
        <v>-999.0</v>
      </c>
      <c r="E216" s="16">
        <v>-999.0</v>
      </c>
      <c r="F216" s="1">
        <f t="shared" ref="F216:F217" si="88">(D216^3)/(((1-D216)^2))*(E216)*(1.3689)*2000</f>
        <v>2726865216</v>
      </c>
      <c r="G216" s="16">
        <v>-999.0</v>
      </c>
      <c r="I216" s="1">
        <f t="shared" si="2"/>
        <v>591.1369</v>
      </c>
      <c r="K216" s="1">
        <v>0.0</v>
      </c>
    </row>
    <row r="217" ht="15.75" customHeight="1">
      <c r="A217" s="1">
        <v>5591.2131</v>
      </c>
      <c r="B217" s="16">
        <v>-999.0</v>
      </c>
      <c r="C217" s="16">
        <v>-1625257.211</v>
      </c>
      <c r="D217" s="16">
        <v>-999.0</v>
      </c>
      <c r="E217" s="16">
        <v>-999.0</v>
      </c>
      <c r="F217" s="1">
        <f t="shared" si="88"/>
        <v>2726865216</v>
      </c>
      <c r="G217" s="16">
        <v>-999.0</v>
      </c>
      <c r="I217" s="1">
        <f t="shared" si="2"/>
        <v>591.2131</v>
      </c>
      <c r="K217" s="1">
        <v>0.0</v>
      </c>
    </row>
    <row r="218" ht="15.75" customHeight="1">
      <c r="A218" s="1">
        <v>5591.2893</v>
      </c>
      <c r="B218" s="1">
        <v>0.01</v>
      </c>
      <c r="C218" s="1">
        <v>0.638963612</v>
      </c>
      <c r="D218" s="1">
        <v>0.07</v>
      </c>
      <c r="E218" s="1">
        <v>8.3931</v>
      </c>
      <c r="F218" s="1">
        <f t="shared" ref="F218:F219" si="89">(D218^3)/(((1-D218)^2))*(E218)*(1.3689)*10</f>
        <v>0.04556405254</v>
      </c>
      <c r="G218" s="1">
        <v>0.01</v>
      </c>
      <c r="I218" s="1">
        <f t="shared" si="2"/>
        <v>591.2893</v>
      </c>
      <c r="K218" s="1">
        <f t="shared" ref="K218:K219" si="90">(G218-F218)^2</f>
        <v>0.001264801833</v>
      </c>
    </row>
    <row r="219" ht="15.75" customHeight="1">
      <c r="A219" s="1">
        <v>5591.3655</v>
      </c>
      <c r="B219" s="1">
        <v>0.01</v>
      </c>
      <c r="C219" s="1">
        <v>0.630678966</v>
      </c>
      <c r="D219" s="1">
        <v>0.07</v>
      </c>
      <c r="E219" s="1">
        <v>8.3931</v>
      </c>
      <c r="F219" s="1">
        <f t="shared" si="89"/>
        <v>0.04556405254</v>
      </c>
      <c r="G219" s="1">
        <v>0.01</v>
      </c>
      <c r="I219" s="1">
        <f t="shared" si="2"/>
        <v>591.3655</v>
      </c>
      <c r="K219" s="1">
        <f t="shared" si="90"/>
        <v>0.001264801833</v>
      </c>
    </row>
    <row r="220" ht="15.75" customHeight="1">
      <c r="A220" s="1">
        <v>5591.4417</v>
      </c>
      <c r="B220" s="16">
        <v>-999.0</v>
      </c>
      <c r="C220" s="16">
        <v>-1562944.473</v>
      </c>
      <c r="D220" s="16">
        <v>-999.0</v>
      </c>
      <c r="E220" s="16">
        <v>-999.0</v>
      </c>
      <c r="F220" s="16">
        <f t="shared" ref="F220:F221" si="91">(D220^3)/(((1-D220)^2))*(E220)*(1.3689)*2000</f>
        <v>2726865216</v>
      </c>
      <c r="G220" s="16">
        <v>-999.0</v>
      </c>
      <c r="I220" s="1">
        <f t="shared" si="2"/>
        <v>591.4417</v>
      </c>
      <c r="K220" s="1">
        <v>0.0</v>
      </c>
    </row>
    <row r="221" ht="15.75" customHeight="1">
      <c r="A221" s="1">
        <v>5591.5179</v>
      </c>
      <c r="B221" s="16">
        <v>-999.0</v>
      </c>
      <c r="C221" s="16">
        <v>-1539508.073</v>
      </c>
      <c r="D221" s="16">
        <v>-999.0</v>
      </c>
      <c r="E221" s="16">
        <v>-999.0</v>
      </c>
      <c r="F221" s="16">
        <f t="shared" si="91"/>
        <v>2726865216</v>
      </c>
      <c r="G221" s="16">
        <v>-999.0</v>
      </c>
      <c r="I221" s="1">
        <f t="shared" si="2"/>
        <v>591.5179</v>
      </c>
      <c r="K221" s="1">
        <v>0.0</v>
      </c>
    </row>
    <row r="222" ht="15.75" customHeight="1">
      <c r="A222" s="1">
        <v>5591.5941</v>
      </c>
      <c r="B222" s="1">
        <v>0.1</v>
      </c>
      <c r="C222" s="1">
        <v>0.750096807</v>
      </c>
      <c r="D222" s="1">
        <v>0.075</v>
      </c>
      <c r="E222" s="1">
        <v>7.9424</v>
      </c>
      <c r="F222" s="1">
        <f t="shared" ref="F222:F223" si="92">(D222^3)/(((1-D222)^2))*(E222)*(1.3689)*30</f>
        <v>0.1608218517</v>
      </c>
      <c r="G222" s="1">
        <v>0.1</v>
      </c>
      <c r="I222" s="1">
        <f t="shared" si="2"/>
        <v>591.5941</v>
      </c>
      <c r="K222" s="1">
        <f t="shared" ref="K222:K223" si="93">(G222-F222)^2</f>
        <v>0.00369929765</v>
      </c>
    </row>
    <row r="223" ht="15.75" customHeight="1">
      <c r="A223" s="1">
        <v>5591.6703</v>
      </c>
      <c r="B223" s="1">
        <v>0.1</v>
      </c>
      <c r="C223" s="1">
        <v>0.74014852</v>
      </c>
      <c r="D223" s="1">
        <v>0.075</v>
      </c>
      <c r="E223" s="1">
        <v>7.9424</v>
      </c>
      <c r="F223" s="1">
        <f t="shared" si="92"/>
        <v>0.1608218517</v>
      </c>
      <c r="G223" s="1">
        <v>0.1</v>
      </c>
      <c r="I223" s="1">
        <f t="shared" si="2"/>
        <v>591.6703</v>
      </c>
      <c r="K223" s="1">
        <f t="shared" si="93"/>
        <v>0.00369929765</v>
      </c>
    </row>
    <row r="224" ht="15.75" customHeight="1">
      <c r="A224" s="1">
        <v>5591.7465</v>
      </c>
      <c r="B224" s="16">
        <v>-999.0</v>
      </c>
      <c r="C224" s="16">
        <v>-1480989.381</v>
      </c>
      <c r="D224" s="16">
        <v>-999.0</v>
      </c>
      <c r="E224" s="16">
        <v>-999.0</v>
      </c>
      <c r="F224" s="1">
        <f t="shared" ref="F224:F225" si="94">(D224^3)/(((1-D224)^2))*(E224)*(1.3689)*2000</f>
        <v>2726865216</v>
      </c>
      <c r="G224" s="16">
        <v>-999.0</v>
      </c>
      <c r="I224" s="1">
        <f t="shared" si="2"/>
        <v>591.7465</v>
      </c>
      <c r="K224" s="1">
        <v>0.0</v>
      </c>
    </row>
    <row r="225" ht="15.75" customHeight="1">
      <c r="A225" s="1">
        <v>5591.8227</v>
      </c>
      <c r="B225" s="16">
        <v>-999.0</v>
      </c>
      <c r="C225" s="16">
        <v>-1471227.276</v>
      </c>
      <c r="D225" s="16">
        <v>-999.0</v>
      </c>
      <c r="E225" s="16">
        <v>-999.0</v>
      </c>
      <c r="F225" s="1">
        <f t="shared" si="94"/>
        <v>2726865216</v>
      </c>
      <c r="G225" s="16">
        <v>-999.0</v>
      </c>
      <c r="I225" s="1">
        <f t="shared" si="2"/>
        <v>591.8227</v>
      </c>
      <c r="K225" s="1">
        <v>0.0</v>
      </c>
    </row>
    <row r="226" ht="15.75" customHeight="1">
      <c r="A226" s="1">
        <v>5591.8989</v>
      </c>
      <c r="B226" s="1">
        <v>0.31</v>
      </c>
      <c r="C226" s="1">
        <v>0.046726954</v>
      </c>
      <c r="D226" s="1">
        <v>0.031</v>
      </c>
      <c r="E226" s="1">
        <v>16.1031</v>
      </c>
      <c r="F226" s="1">
        <f t="shared" ref="F226:F227" si="95">(D226^3)/(((1-D226)^2))*(E226)*(1.3689)*500</f>
        <v>0.3496944544</v>
      </c>
      <c r="G226" s="1">
        <v>0.31</v>
      </c>
      <c r="I226" s="1">
        <f t="shared" si="2"/>
        <v>591.8989</v>
      </c>
      <c r="K226" s="1">
        <f t="shared" ref="K226:K227" si="96">(G226-F226)^2</f>
        <v>0.001575649709</v>
      </c>
    </row>
    <row r="227" ht="15.75" customHeight="1">
      <c r="A227" s="1">
        <v>5591.9751</v>
      </c>
      <c r="B227" s="1">
        <v>0.31</v>
      </c>
      <c r="C227" s="1">
        <v>0.046874388</v>
      </c>
      <c r="D227" s="1">
        <v>0.031</v>
      </c>
      <c r="E227" s="1">
        <v>16.1031</v>
      </c>
      <c r="F227" s="1">
        <f t="shared" si="95"/>
        <v>0.3496944544</v>
      </c>
      <c r="G227" s="1">
        <v>0.31</v>
      </c>
      <c r="I227" s="1">
        <f t="shared" si="2"/>
        <v>591.9751</v>
      </c>
      <c r="K227" s="1">
        <f t="shared" si="96"/>
        <v>0.001575649709</v>
      </c>
    </row>
    <row r="228" ht="15.75" customHeight="1">
      <c r="A228" s="1">
        <v>5592.0513</v>
      </c>
      <c r="B228" s="16">
        <v>-999.0</v>
      </c>
      <c r="C228" s="16">
        <v>-1485496.184</v>
      </c>
      <c r="D228" s="16">
        <v>-999.0</v>
      </c>
      <c r="E228" s="16">
        <v>-999.0</v>
      </c>
      <c r="F228" s="1">
        <f t="shared" ref="F228:F229" si="97">(D228^3)/(((1-D228)^2))*(E228)*(1.3689)*2000</f>
        <v>2726865216</v>
      </c>
      <c r="G228" s="16">
        <v>-999.0</v>
      </c>
      <c r="I228" s="1">
        <f t="shared" si="2"/>
        <v>592.0513</v>
      </c>
      <c r="K228" s="1">
        <v>0.0</v>
      </c>
    </row>
    <row r="229" ht="15.75" customHeight="1">
      <c r="A229" s="1">
        <v>5592.1275</v>
      </c>
      <c r="B229" s="16">
        <v>-999.0</v>
      </c>
      <c r="C229" s="16">
        <v>-1506150.696</v>
      </c>
      <c r="D229" s="16">
        <v>-999.0</v>
      </c>
      <c r="E229" s="16">
        <v>-999.0</v>
      </c>
      <c r="F229" s="1">
        <f t="shared" si="97"/>
        <v>2726865216</v>
      </c>
      <c r="G229" s="16">
        <v>-999.0</v>
      </c>
      <c r="I229" s="1">
        <f t="shared" si="2"/>
        <v>592.1275</v>
      </c>
      <c r="K229" s="1">
        <v>0.0</v>
      </c>
    </row>
    <row r="230" ht="15.75" customHeight="1">
      <c r="A230" s="1">
        <v>5592.2037</v>
      </c>
      <c r="B230" s="1">
        <v>0.01</v>
      </c>
      <c r="C230" s="1">
        <v>0.507374368</v>
      </c>
      <c r="D230" s="1">
        <v>0.066</v>
      </c>
      <c r="E230" s="1">
        <v>8.7976</v>
      </c>
      <c r="F230" s="1">
        <f t="shared" ref="F230:F231" si="98">(D230^3)/(((1-D230)^2))*(E230)*(1.3689)*10</f>
        <v>0.0396893503</v>
      </c>
      <c r="G230" s="1">
        <v>0.01</v>
      </c>
      <c r="I230" s="1">
        <f t="shared" si="2"/>
        <v>592.2037</v>
      </c>
      <c r="K230" s="1">
        <f t="shared" ref="K230:K231" si="99">(G230-F230)^2</f>
        <v>0.0008814575211</v>
      </c>
    </row>
    <row r="231" ht="15.75" customHeight="1">
      <c r="A231" s="1">
        <v>5592.2799</v>
      </c>
      <c r="B231" s="1">
        <v>0.01</v>
      </c>
      <c r="C231" s="1">
        <v>0.519469913</v>
      </c>
      <c r="D231" s="1">
        <v>0.066</v>
      </c>
      <c r="E231" s="1">
        <v>8.7976</v>
      </c>
      <c r="F231" s="1">
        <f t="shared" si="98"/>
        <v>0.0396893503</v>
      </c>
      <c r="G231" s="1">
        <v>0.01</v>
      </c>
      <c r="I231" s="1">
        <f t="shared" si="2"/>
        <v>592.2799</v>
      </c>
      <c r="K231" s="1">
        <f t="shared" si="99"/>
        <v>0.0008814575211</v>
      </c>
    </row>
    <row r="232" ht="15.75" customHeight="1">
      <c r="A232" s="1">
        <v>5592.3561</v>
      </c>
      <c r="B232" s="16">
        <v>-999.0</v>
      </c>
      <c r="C232" s="16">
        <v>-1615584.038</v>
      </c>
      <c r="D232" s="16">
        <v>-999.0</v>
      </c>
      <c r="E232" s="16">
        <v>-999.0</v>
      </c>
      <c r="F232" s="1">
        <f t="shared" ref="F232:F237" si="100">(D232^3)/(((1-D232)^2))*(E232)*(1.3689)*2000</f>
        <v>2726865216</v>
      </c>
      <c r="G232" s="16">
        <v>-999.0</v>
      </c>
      <c r="I232" s="1">
        <f t="shared" si="2"/>
        <v>592.3561</v>
      </c>
      <c r="K232" s="1">
        <v>0.0</v>
      </c>
    </row>
    <row r="233" ht="15.75" customHeight="1">
      <c r="A233" s="1">
        <v>5592.4323</v>
      </c>
      <c r="B233" s="16">
        <v>-999.0</v>
      </c>
      <c r="C233" s="16">
        <v>-1666288.52</v>
      </c>
      <c r="D233" s="16">
        <v>-999.0</v>
      </c>
      <c r="E233" s="16">
        <v>-999.0</v>
      </c>
      <c r="F233" s="1">
        <f t="shared" si="100"/>
        <v>2726865216</v>
      </c>
      <c r="G233" s="16">
        <v>-999.0</v>
      </c>
      <c r="I233" s="1">
        <f t="shared" si="2"/>
        <v>592.4323</v>
      </c>
      <c r="K233" s="1">
        <v>0.0</v>
      </c>
    </row>
    <row r="234" ht="15.75" customHeight="1">
      <c r="A234" s="1">
        <v>5592.5085</v>
      </c>
      <c r="B234" s="16">
        <v>-999.0</v>
      </c>
      <c r="C234" s="16">
        <v>-1722447.356</v>
      </c>
      <c r="D234" s="16">
        <v>-999.0</v>
      </c>
      <c r="E234" s="16">
        <v>-999.0</v>
      </c>
      <c r="F234" s="1">
        <f t="shared" si="100"/>
        <v>2726865216</v>
      </c>
      <c r="G234" s="16">
        <v>-999.0</v>
      </c>
      <c r="I234" s="1">
        <f t="shared" si="2"/>
        <v>592.5085</v>
      </c>
      <c r="K234" s="1">
        <v>0.0</v>
      </c>
    </row>
    <row r="235" ht="15.75" customHeight="1">
      <c r="A235" s="1">
        <v>5592.5847</v>
      </c>
      <c r="B235" s="16">
        <v>-999.0</v>
      </c>
      <c r="C235" s="16">
        <v>-1782912.497</v>
      </c>
      <c r="D235" s="16">
        <v>-999.0</v>
      </c>
      <c r="E235" s="16">
        <v>-999.0</v>
      </c>
      <c r="F235" s="1">
        <f t="shared" si="100"/>
        <v>2726865216</v>
      </c>
      <c r="G235" s="16">
        <v>-999.0</v>
      </c>
      <c r="I235" s="1">
        <f t="shared" si="2"/>
        <v>592.5847</v>
      </c>
      <c r="K235" s="1">
        <v>0.0</v>
      </c>
    </row>
    <row r="236" ht="15.75" customHeight="1">
      <c r="A236" s="1">
        <v>5592.6609</v>
      </c>
      <c r="B236" s="16">
        <v>-999.0</v>
      </c>
      <c r="C236" s="16">
        <v>-1846671.038</v>
      </c>
      <c r="D236" s="16">
        <v>-999.0</v>
      </c>
      <c r="E236" s="16">
        <v>-999.0</v>
      </c>
      <c r="F236" s="1">
        <f t="shared" si="100"/>
        <v>2726865216</v>
      </c>
      <c r="G236" s="16">
        <v>-999.0</v>
      </c>
      <c r="I236" s="1">
        <f t="shared" si="2"/>
        <v>592.6609</v>
      </c>
      <c r="K236" s="1">
        <v>0.0</v>
      </c>
    </row>
    <row r="237" ht="15.75" customHeight="1">
      <c r="A237" s="1">
        <v>5592.7371</v>
      </c>
      <c r="B237" s="16">
        <v>-999.0</v>
      </c>
      <c r="C237" s="16">
        <v>-1911591.736</v>
      </c>
      <c r="D237" s="16">
        <v>-999.0</v>
      </c>
      <c r="E237" s="16">
        <v>-999.0</v>
      </c>
      <c r="F237" s="1">
        <f t="shared" si="100"/>
        <v>2726865216</v>
      </c>
      <c r="G237" s="16">
        <v>-999.0</v>
      </c>
      <c r="I237" s="1">
        <f t="shared" si="2"/>
        <v>592.7371</v>
      </c>
      <c r="K237" s="1">
        <v>0.0</v>
      </c>
    </row>
    <row r="238" ht="15.75" customHeight="1">
      <c r="A238" s="1">
        <v>5592.8133</v>
      </c>
      <c r="B238" s="1">
        <v>0.04</v>
      </c>
      <c r="C238" s="1">
        <v>0.323039894</v>
      </c>
      <c r="D238" s="1">
        <v>0.053</v>
      </c>
      <c r="E238" s="1">
        <v>10.4853</v>
      </c>
      <c r="F238" s="1">
        <f t="shared" ref="F238:F239" si="101">(D238^3)/(((1-D238)^2))*(E238)*(1.3689)*10</f>
        <v>0.02382759639</v>
      </c>
      <c r="G238" s="1">
        <v>0.04</v>
      </c>
      <c r="I238" s="1">
        <f t="shared" si="2"/>
        <v>592.8133</v>
      </c>
      <c r="K238" s="1">
        <f t="shared" ref="K238:K239" si="102">(G238-F238)^2</f>
        <v>0.0002615466385</v>
      </c>
    </row>
    <row r="239" ht="15.75" customHeight="1">
      <c r="A239" s="1">
        <v>5592.8895</v>
      </c>
      <c r="B239" s="1">
        <v>0.04</v>
      </c>
      <c r="C239" s="1">
        <v>0.323714349</v>
      </c>
      <c r="D239" s="1">
        <v>0.053</v>
      </c>
      <c r="E239" s="1">
        <v>10.4853</v>
      </c>
      <c r="F239" s="1">
        <f t="shared" si="101"/>
        <v>0.02382759639</v>
      </c>
      <c r="G239" s="1">
        <v>0.04</v>
      </c>
      <c r="I239" s="1">
        <f t="shared" si="2"/>
        <v>592.8895</v>
      </c>
      <c r="K239" s="1">
        <f t="shared" si="102"/>
        <v>0.0002615466385</v>
      </c>
    </row>
    <row r="240" ht="15.75" customHeight="1">
      <c r="A240" s="1">
        <v>5592.9657</v>
      </c>
      <c r="B240" s="16">
        <v>-999.0</v>
      </c>
      <c r="C240" s="16">
        <v>-1944155.848</v>
      </c>
      <c r="D240" s="16">
        <v>-999.0</v>
      </c>
      <c r="E240" s="16">
        <v>-999.0</v>
      </c>
      <c r="F240" s="1">
        <f t="shared" ref="F240:F241" si="103">(D240^3)/(((1-D240)^2))*(E240)*(1.3689)*2000</f>
        <v>2726865216</v>
      </c>
      <c r="G240" s="16">
        <v>-999.0</v>
      </c>
      <c r="I240" s="1">
        <f t="shared" si="2"/>
        <v>592.9657</v>
      </c>
      <c r="K240" s="1">
        <v>0.0</v>
      </c>
    </row>
    <row r="241" ht="15.75" customHeight="1">
      <c r="A241" s="1">
        <v>5593.0419</v>
      </c>
      <c r="B241" s="16">
        <v>-999.0</v>
      </c>
      <c r="C241" s="16">
        <v>-1916926.998</v>
      </c>
      <c r="D241" s="16">
        <v>-999.0</v>
      </c>
      <c r="E241" s="16">
        <v>-999.0</v>
      </c>
      <c r="F241" s="1">
        <f t="shared" si="103"/>
        <v>2726865216</v>
      </c>
      <c r="G241" s="16">
        <v>-999.0</v>
      </c>
      <c r="I241" s="1">
        <f t="shared" si="2"/>
        <v>593.0419</v>
      </c>
      <c r="K241" s="1">
        <v>0.0</v>
      </c>
    </row>
    <row r="242" ht="15.75" customHeight="1">
      <c r="A242" s="1">
        <v>5593.1181</v>
      </c>
      <c r="B242" s="1">
        <v>0.02</v>
      </c>
      <c r="C242" s="1">
        <v>1.865791206</v>
      </c>
      <c r="D242" s="1">
        <v>0.095</v>
      </c>
      <c r="E242" s="1">
        <v>6.5739</v>
      </c>
      <c r="F242" s="1">
        <f t="shared" ref="F242:F243" si="104">(D242^3)/(((1-D242)^2))*(E242)*(1.3689)*5</f>
        <v>0.04710190571</v>
      </c>
      <c r="G242" s="1">
        <v>0.02</v>
      </c>
      <c r="I242" s="1">
        <f t="shared" si="2"/>
        <v>593.1181</v>
      </c>
      <c r="K242" s="1">
        <f t="shared" ref="K242:K243" si="105">(G242-F242)^2</f>
        <v>0.0007345132931</v>
      </c>
    </row>
    <row r="243" ht="15.75" customHeight="1">
      <c r="A243" s="1">
        <v>5593.1943</v>
      </c>
      <c r="B243" s="1">
        <v>0.02</v>
      </c>
      <c r="C243" s="1">
        <v>1.599530535</v>
      </c>
      <c r="D243" s="1">
        <v>0.095</v>
      </c>
      <c r="E243" s="1">
        <v>6.5739</v>
      </c>
      <c r="F243" s="1">
        <f t="shared" si="104"/>
        <v>0.04710190571</v>
      </c>
      <c r="G243" s="1">
        <v>0.02</v>
      </c>
      <c r="I243" s="1">
        <f t="shared" si="2"/>
        <v>593.1943</v>
      </c>
      <c r="K243" s="1">
        <f t="shared" si="105"/>
        <v>0.0007345132931</v>
      </c>
    </row>
    <row r="244" ht="15.75" customHeight="1">
      <c r="A244" s="1">
        <v>5593.2705</v>
      </c>
      <c r="B244" s="16">
        <v>-999.0</v>
      </c>
      <c r="C244" s="16">
        <v>-1222423.533</v>
      </c>
      <c r="D244" s="16">
        <v>-999.0</v>
      </c>
      <c r="E244" s="16">
        <v>-999.0</v>
      </c>
      <c r="F244" s="1">
        <f t="shared" ref="F244:F245" si="106">(D244^3)/(((1-D244)^2))*(E244)*(1.3689)*2000</f>
        <v>2726865216</v>
      </c>
      <c r="G244" s="16">
        <v>-999.0</v>
      </c>
      <c r="I244" s="1">
        <f t="shared" si="2"/>
        <v>593.2705</v>
      </c>
      <c r="K244" s="1">
        <v>0.0</v>
      </c>
    </row>
    <row r="245" ht="15.75" customHeight="1">
      <c r="A245" s="1">
        <v>5593.3467</v>
      </c>
      <c r="B245" s="16">
        <v>-999.0</v>
      </c>
      <c r="C245" s="16">
        <v>-850919.2781</v>
      </c>
      <c r="D245" s="16">
        <v>-999.0</v>
      </c>
      <c r="E245" s="16">
        <v>-999.0</v>
      </c>
      <c r="F245" s="1">
        <f t="shared" si="106"/>
        <v>2726865216</v>
      </c>
      <c r="G245" s="16">
        <v>-999.0</v>
      </c>
      <c r="I245" s="1">
        <f t="shared" si="2"/>
        <v>593.3467</v>
      </c>
      <c r="K245" s="1">
        <v>0.0</v>
      </c>
    </row>
    <row r="246" ht="15.75" customHeight="1">
      <c r="A246" s="1">
        <v>5593.4229</v>
      </c>
      <c r="B246" s="1">
        <v>0.02</v>
      </c>
      <c r="C246" s="1">
        <v>0.836780313</v>
      </c>
      <c r="D246" s="1">
        <v>0.105</v>
      </c>
      <c r="E246" s="1">
        <v>6.068</v>
      </c>
      <c r="F246" s="1">
        <f t="shared" ref="F246:F247" si="107">(D246^3)/(((1-D246)^2))*(E246)*(1.3689)*3</f>
        <v>0.03601308922</v>
      </c>
      <c r="G246" s="1">
        <v>0.02</v>
      </c>
      <c r="I246" s="1">
        <f t="shared" si="2"/>
        <v>593.4229</v>
      </c>
      <c r="K246" s="1">
        <f t="shared" ref="K246:K247" si="108">(G246-F246)^2</f>
        <v>0.0002564190262</v>
      </c>
    </row>
    <row r="247" ht="15.75" customHeight="1">
      <c r="A247" s="1">
        <v>5593.4991</v>
      </c>
      <c r="B247" s="1">
        <v>0.02</v>
      </c>
      <c r="C247" s="1">
        <v>0.605840321</v>
      </c>
      <c r="D247" s="1">
        <v>0.105</v>
      </c>
      <c r="E247" s="1">
        <v>6.068</v>
      </c>
      <c r="F247" s="1">
        <f t="shared" si="107"/>
        <v>0.03601308922</v>
      </c>
      <c r="G247" s="1">
        <v>0.02</v>
      </c>
      <c r="I247" s="1">
        <f t="shared" si="2"/>
        <v>593.4991</v>
      </c>
      <c r="K247" s="1">
        <f t="shared" si="108"/>
        <v>0.0002564190262</v>
      </c>
    </row>
    <row r="248" ht="15.75" customHeight="1">
      <c r="A248" s="1">
        <v>5593.5753</v>
      </c>
      <c r="B248" s="16">
        <v>-999.0</v>
      </c>
      <c r="C248" s="16">
        <v>-303129.739</v>
      </c>
      <c r="D248" s="16">
        <v>-999.0</v>
      </c>
      <c r="E248" s="16">
        <v>-999.0</v>
      </c>
      <c r="F248" s="1">
        <f t="shared" ref="F248:F249" si="109">(D248^3)/(((1-D248)^2))*(E248)*(1.3689)*2000</f>
        <v>2726865216</v>
      </c>
      <c r="G248" s="16">
        <v>-999.0</v>
      </c>
      <c r="I248" s="1">
        <f t="shared" si="2"/>
        <v>593.5753</v>
      </c>
      <c r="K248" s="1">
        <v>0.0</v>
      </c>
    </row>
    <row r="249" ht="15.75" customHeight="1">
      <c r="A249" s="1">
        <v>5593.6515</v>
      </c>
      <c r="B249" s="16">
        <v>-999.0</v>
      </c>
      <c r="C249" s="16">
        <v>-237900.8676</v>
      </c>
      <c r="D249" s="16">
        <v>-999.0</v>
      </c>
      <c r="E249" s="16">
        <v>-999.0</v>
      </c>
      <c r="F249" s="1">
        <f t="shared" si="109"/>
        <v>2726865216</v>
      </c>
      <c r="G249" s="16">
        <v>-999.0</v>
      </c>
      <c r="I249" s="1">
        <f t="shared" si="2"/>
        <v>593.6515</v>
      </c>
      <c r="K249" s="1">
        <v>0.0</v>
      </c>
    </row>
    <row r="250" ht="15.75" customHeight="1">
      <c r="A250" s="1">
        <v>5593.7277</v>
      </c>
      <c r="B250" s="1">
        <v>0.01</v>
      </c>
      <c r="C250" s="1">
        <v>0.076636936</v>
      </c>
      <c r="D250" s="1">
        <v>0.068</v>
      </c>
      <c r="E250" s="1">
        <v>8.59</v>
      </c>
      <c r="F250" s="1">
        <f t="shared" ref="F250:F251" si="110">(D250^3)/(((1-D250)^2))*(E250)*(1.3689)*10</f>
        <v>0.04256570205</v>
      </c>
      <c r="G250" s="1">
        <v>0.01</v>
      </c>
      <c r="I250" s="1">
        <f t="shared" si="2"/>
        <v>593.7277</v>
      </c>
      <c r="K250" s="1">
        <f t="shared" ref="K250:K251" si="111">(G250-F250)^2</f>
        <v>0.00106052495</v>
      </c>
    </row>
    <row r="251" ht="15.75" customHeight="1">
      <c r="A251" s="1">
        <v>5593.8039</v>
      </c>
      <c r="B251" s="1">
        <v>0.01</v>
      </c>
      <c r="C251" s="1">
        <v>0.072018414</v>
      </c>
      <c r="D251" s="1">
        <v>0.068</v>
      </c>
      <c r="E251" s="1">
        <v>8.59</v>
      </c>
      <c r="F251" s="1">
        <f t="shared" si="110"/>
        <v>0.04256570205</v>
      </c>
      <c r="G251" s="1">
        <v>0.01</v>
      </c>
      <c r="I251" s="1">
        <f t="shared" si="2"/>
        <v>593.8039</v>
      </c>
      <c r="K251" s="1">
        <f t="shared" si="111"/>
        <v>0.00106052495</v>
      </c>
    </row>
    <row r="252" ht="15.75" customHeight="1">
      <c r="A252" s="1">
        <v>5593.8801</v>
      </c>
      <c r="B252" s="16">
        <v>-999.0</v>
      </c>
      <c r="C252" s="16">
        <v>-193980.0939</v>
      </c>
      <c r="D252" s="16">
        <v>-999.0</v>
      </c>
      <c r="E252" s="16">
        <v>-999.0</v>
      </c>
      <c r="F252" s="1">
        <f t="shared" ref="F252:F257" si="112">(D252^3)/(((1-D252)^2))*(E252)*(1.3689)*2000</f>
        <v>2726865216</v>
      </c>
      <c r="G252" s="16">
        <v>-999.0</v>
      </c>
      <c r="I252" s="1">
        <f t="shared" si="2"/>
        <v>593.8801</v>
      </c>
      <c r="K252" s="1">
        <v>0.0</v>
      </c>
    </row>
    <row r="253" ht="15.75" customHeight="1">
      <c r="A253" s="1">
        <v>5593.9563</v>
      </c>
      <c r="B253" s="16">
        <v>-999.0</v>
      </c>
      <c r="C253" s="16">
        <v>-190641.6792</v>
      </c>
      <c r="D253" s="16">
        <v>-999.0</v>
      </c>
      <c r="E253" s="16">
        <v>-999.0</v>
      </c>
      <c r="F253" s="1">
        <f t="shared" si="112"/>
        <v>2726865216</v>
      </c>
      <c r="G253" s="16">
        <v>-999.0</v>
      </c>
      <c r="I253" s="1">
        <f t="shared" si="2"/>
        <v>593.9563</v>
      </c>
      <c r="K253" s="1">
        <v>0.0</v>
      </c>
    </row>
    <row r="254" ht="15.75" customHeight="1">
      <c r="A254" s="1">
        <v>5594.0325</v>
      </c>
      <c r="B254" s="16">
        <v>-999.0</v>
      </c>
      <c r="C254" s="16">
        <v>-199617.1489</v>
      </c>
      <c r="D254" s="16">
        <v>-999.0</v>
      </c>
      <c r="E254" s="16">
        <v>-999.0</v>
      </c>
      <c r="F254" s="1">
        <f t="shared" si="112"/>
        <v>2726865216</v>
      </c>
      <c r="G254" s="16">
        <v>-999.0</v>
      </c>
      <c r="I254" s="1">
        <f t="shared" si="2"/>
        <v>594.0325</v>
      </c>
      <c r="K254" s="1">
        <v>0.0</v>
      </c>
    </row>
    <row r="255" ht="15.75" customHeight="1">
      <c r="A255" s="1">
        <v>5594.1087</v>
      </c>
      <c r="B255" s="16">
        <v>-999.0</v>
      </c>
      <c r="C255" s="16">
        <v>-203482.0808</v>
      </c>
      <c r="D255" s="16">
        <v>-999.0</v>
      </c>
      <c r="E255" s="16">
        <v>-999.0</v>
      </c>
      <c r="F255" s="1">
        <f t="shared" si="112"/>
        <v>2726865216</v>
      </c>
      <c r="G255" s="16">
        <v>-999.0</v>
      </c>
      <c r="I255" s="1">
        <f t="shared" si="2"/>
        <v>594.1087</v>
      </c>
      <c r="K255" s="1">
        <v>0.0</v>
      </c>
    </row>
    <row r="256" ht="15.75" customHeight="1">
      <c r="A256" s="1">
        <v>5594.1849</v>
      </c>
      <c r="B256" s="16">
        <v>-999.0</v>
      </c>
      <c r="C256" s="16">
        <v>-181303.1509</v>
      </c>
      <c r="D256" s="16">
        <v>-999.0</v>
      </c>
      <c r="E256" s="16">
        <v>-999.0</v>
      </c>
      <c r="F256" s="1">
        <f t="shared" si="112"/>
        <v>2726865216</v>
      </c>
      <c r="G256" s="16">
        <v>-999.0</v>
      </c>
      <c r="I256" s="1">
        <f t="shared" si="2"/>
        <v>594.1849</v>
      </c>
      <c r="K256" s="1">
        <v>0.0</v>
      </c>
    </row>
    <row r="257" ht="15.75" customHeight="1">
      <c r="A257" s="1">
        <v>5594.2611</v>
      </c>
      <c r="B257" s="16">
        <v>-999.0</v>
      </c>
      <c r="C257" s="16">
        <v>-153159.0025</v>
      </c>
      <c r="D257" s="16">
        <v>-999.0</v>
      </c>
      <c r="E257" s="16">
        <v>-999.0</v>
      </c>
      <c r="F257" s="1">
        <f t="shared" si="112"/>
        <v>2726865216</v>
      </c>
      <c r="G257" s="16">
        <v>-999.0</v>
      </c>
      <c r="I257" s="1">
        <f t="shared" si="2"/>
        <v>594.2611</v>
      </c>
      <c r="K257" s="1">
        <v>0.0</v>
      </c>
    </row>
    <row r="258" ht="15.75" customHeight="1">
      <c r="A258" s="1">
        <v>5594.3373</v>
      </c>
      <c r="B258" s="1">
        <v>0.15</v>
      </c>
      <c r="C258" s="1">
        <v>0.005646784</v>
      </c>
      <c r="D258" s="1">
        <v>0.034</v>
      </c>
      <c r="E258" s="1">
        <v>14.956</v>
      </c>
      <c r="F258" s="1">
        <f t="shared" ref="F258:F259" si="113">(D258^3)/(((1-D258)^2))*(E258)*(1.3689)*300</f>
        <v>0.2586967263</v>
      </c>
      <c r="G258" s="1">
        <v>0.15</v>
      </c>
      <c r="I258" s="1">
        <f t="shared" si="2"/>
        <v>594.3373</v>
      </c>
      <c r="K258" s="1">
        <f t="shared" ref="K258:K259" si="114">(G258-F258)^2</f>
        <v>0.01181497832</v>
      </c>
    </row>
    <row r="259" ht="15.75" customHeight="1">
      <c r="A259" s="1">
        <v>5594.4135</v>
      </c>
      <c r="B259" s="1">
        <v>0.15</v>
      </c>
      <c r="C259" s="1">
        <v>0.004910096</v>
      </c>
      <c r="D259" s="1">
        <v>0.034</v>
      </c>
      <c r="E259" s="1">
        <v>14.956</v>
      </c>
      <c r="F259" s="1">
        <f t="shared" si="113"/>
        <v>0.2586967263</v>
      </c>
      <c r="G259" s="1">
        <v>0.15</v>
      </c>
      <c r="I259" s="1">
        <f t="shared" si="2"/>
        <v>594.4135</v>
      </c>
      <c r="K259" s="1">
        <f t="shared" si="114"/>
        <v>0.01181497832</v>
      </c>
    </row>
    <row r="260" ht="15.75" customHeight="1">
      <c r="A260" s="1">
        <v>5594.4897</v>
      </c>
      <c r="B260" s="16">
        <v>-999.0</v>
      </c>
      <c r="C260" s="16">
        <v>-103655.7099</v>
      </c>
      <c r="D260" s="16">
        <v>-999.0</v>
      </c>
      <c r="E260" s="16">
        <v>-999.0</v>
      </c>
      <c r="F260" s="1">
        <f t="shared" ref="F260:F261" si="115">(D260^3)/(((1-D260)^2))*(E260)*(1.3689)*2000</f>
        <v>2726865216</v>
      </c>
      <c r="G260" s="16">
        <v>-999.0</v>
      </c>
      <c r="I260" s="1">
        <f t="shared" si="2"/>
        <v>594.4897</v>
      </c>
      <c r="K260" s="1">
        <v>0.0</v>
      </c>
    </row>
    <row r="261" ht="15.75" customHeight="1">
      <c r="A261" s="1">
        <v>5594.5659</v>
      </c>
      <c r="B261" s="16">
        <v>-999.0</v>
      </c>
      <c r="C261" s="16">
        <v>-97179.02887</v>
      </c>
      <c r="D261" s="16">
        <v>-999.0</v>
      </c>
      <c r="E261" s="16">
        <v>-999.0</v>
      </c>
      <c r="F261" s="1">
        <f t="shared" si="115"/>
        <v>2726865216</v>
      </c>
      <c r="G261" s="16">
        <v>-999.0</v>
      </c>
      <c r="I261" s="1">
        <f t="shared" si="2"/>
        <v>594.5659</v>
      </c>
      <c r="K261" s="1">
        <v>0.0</v>
      </c>
    </row>
    <row r="262" ht="15.75" customHeight="1">
      <c r="A262" s="1">
        <v>5594.6421</v>
      </c>
      <c r="B262" s="1">
        <v>0.04</v>
      </c>
      <c r="C262" s="1">
        <v>0.119816728</v>
      </c>
      <c r="D262" s="1">
        <v>0.1</v>
      </c>
      <c r="E262" s="1">
        <v>6.3096</v>
      </c>
      <c r="F262" s="1">
        <f t="shared" ref="F262:F263" si="116">(D262^3)/(((1-D262)^2))*(E262)*(1.3689)*100</f>
        <v>1.0663224</v>
      </c>
      <c r="G262" s="1">
        <v>0.04</v>
      </c>
      <c r="I262" s="1">
        <f t="shared" si="2"/>
        <v>594.6421</v>
      </c>
      <c r="K262" s="1">
        <f t="shared" ref="K262:K263" si="117">(G262-F262)^2</f>
        <v>1.053337669</v>
      </c>
    </row>
    <row r="263" ht="15.75" customHeight="1">
      <c r="A263" s="1">
        <v>5594.7183</v>
      </c>
      <c r="B263" s="1">
        <v>0.04</v>
      </c>
      <c r="C263" s="1">
        <v>0.122302407</v>
      </c>
      <c r="D263" s="1">
        <v>0.1</v>
      </c>
      <c r="E263" s="1">
        <v>6.3096</v>
      </c>
      <c r="F263" s="1">
        <f t="shared" si="116"/>
        <v>1.0663224</v>
      </c>
      <c r="G263" s="1">
        <v>0.04</v>
      </c>
      <c r="I263" s="1">
        <f t="shared" si="2"/>
        <v>594.7183</v>
      </c>
      <c r="K263" s="1">
        <f t="shared" si="117"/>
        <v>1.053337669</v>
      </c>
    </row>
    <row r="264" ht="15.75" customHeight="1">
      <c r="A264" s="1">
        <v>5594.7945</v>
      </c>
      <c r="B264" s="16">
        <v>-999.0</v>
      </c>
      <c r="C264" s="16">
        <v>-99663.21139</v>
      </c>
      <c r="D264" s="16">
        <v>-999.0</v>
      </c>
      <c r="E264" s="16">
        <v>-999.0</v>
      </c>
      <c r="F264" s="1">
        <f t="shared" ref="F264:F265" si="118">(D264^3)/(((1-D264)^2))*(E264)*(1.3689)*2000</f>
        <v>2726865216</v>
      </c>
      <c r="G264" s="16">
        <v>-999.0</v>
      </c>
      <c r="I264" s="1">
        <f t="shared" si="2"/>
        <v>594.7945</v>
      </c>
      <c r="K264" s="1">
        <v>0.0</v>
      </c>
    </row>
    <row r="265" ht="15.75" customHeight="1">
      <c r="A265" s="1">
        <v>5594.8707</v>
      </c>
      <c r="B265" s="16">
        <v>-999.0</v>
      </c>
      <c r="C265" s="16">
        <v>-101042.2659</v>
      </c>
      <c r="D265" s="16">
        <v>-999.0</v>
      </c>
      <c r="E265" s="16">
        <v>-999.0</v>
      </c>
      <c r="F265" s="1">
        <f t="shared" si="118"/>
        <v>2726865216</v>
      </c>
      <c r="G265" s="16">
        <v>-999.0</v>
      </c>
      <c r="I265" s="1">
        <f t="shared" si="2"/>
        <v>594.8707</v>
      </c>
      <c r="K265" s="1">
        <v>0.0</v>
      </c>
    </row>
    <row r="266" ht="15.75" customHeight="1">
      <c r="A266" s="1">
        <v>5594.9469</v>
      </c>
      <c r="B266" s="1">
        <v>0.0182</v>
      </c>
      <c r="C266" s="1">
        <v>0.04843732</v>
      </c>
      <c r="D266" s="1">
        <v>0.074</v>
      </c>
      <c r="E266" s="1">
        <v>8.0309</v>
      </c>
      <c r="F266" s="1">
        <f t="shared" ref="F266:F271" si="119">(D266^3)/(((1-D266)^2))*(E266)*(1.3689)*100</f>
        <v>0.5195282017</v>
      </c>
      <c r="G266" s="1">
        <v>0.0182</v>
      </c>
      <c r="I266" s="1">
        <f t="shared" si="2"/>
        <v>594.9469</v>
      </c>
      <c r="K266" s="1">
        <f t="shared" ref="K266:K271" si="120">(G266-F266)^2</f>
        <v>0.2513299658</v>
      </c>
    </row>
    <row r="267" ht="15.75" customHeight="1">
      <c r="A267" s="1">
        <v>5595.0231</v>
      </c>
      <c r="B267" s="1">
        <v>0.0182</v>
      </c>
      <c r="C267" s="1">
        <v>0.048884685</v>
      </c>
      <c r="D267" s="1">
        <v>0.074</v>
      </c>
      <c r="E267" s="1">
        <v>8.0309</v>
      </c>
      <c r="F267" s="1">
        <f t="shared" si="119"/>
        <v>0.5195282017</v>
      </c>
      <c r="G267" s="1">
        <v>0.0182</v>
      </c>
      <c r="I267" s="1">
        <f t="shared" si="2"/>
        <v>595.0231</v>
      </c>
      <c r="K267" s="1">
        <f t="shared" si="120"/>
        <v>0.2513299658</v>
      </c>
    </row>
    <row r="268" ht="15.75" customHeight="1">
      <c r="A268" s="1">
        <v>5595.0993</v>
      </c>
      <c r="B268" s="1">
        <v>0.0302</v>
      </c>
      <c r="C268" s="1">
        <v>0.03979014</v>
      </c>
      <c r="D268" s="1">
        <v>0.0693</v>
      </c>
      <c r="E268" s="1">
        <v>8.4622</v>
      </c>
      <c r="F268" s="1">
        <f t="shared" si="119"/>
        <v>0.4450771362</v>
      </c>
      <c r="G268" s="1">
        <v>0.0302</v>
      </c>
      <c r="I268" s="1">
        <f t="shared" si="2"/>
        <v>595.0993</v>
      </c>
      <c r="K268" s="1">
        <f t="shared" si="120"/>
        <v>0.1721230381</v>
      </c>
    </row>
    <row r="269" ht="15.75" customHeight="1">
      <c r="A269" s="1">
        <v>5595.1755</v>
      </c>
      <c r="B269" s="1">
        <v>0.0302</v>
      </c>
      <c r="C269" s="1">
        <v>0.039275208</v>
      </c>
      <c r="D269" s="1">
        <v>0.0693</v>
      </c>
      <c r="E269" s="1">
        <v>8.4622</v>
      </c>
      <c r="F269" s="1">
        <f t="shared" si="119"/>
        <v>0.4450771362</v>
      </c>
      <c r="G269" s="1">
        <v>0.0302</v>
      </c>
      <c r="I269" s="1">
        <f t="shared" si="2"/>
        <v>595.1755</v>
      </c>
      <c r="K269" s="1">
        <f t="shared" si="120"/>
        <v>0.1721230381</v>
      </c>
    </row>
    <row r="270" ht="15.75" customHeight="1">
      <c r="A270" s="1">
        <v>5595.2517</v>
      </c>
      <c r="B270" s="1">
        <v>0.0036</v>
      </c>
      <c r="C270" s="1">
        <v>0.098112036</v>
      </c>
      <c r="D270" s="1">
        <v>0.0929</v>
      </c>
      <c r="E270" s="1">
        <v>6.6947</v>
      </c>
      <c r="F270" s="1">
        <f t="shared" si="119"/>
        <v>0.8929757228</v>
      </c>
      <c r="G270" s="1">
        <v>0.0036</v>
      </c>
      <c r="I270" s="1">
        <f t="shared" si="2"/>
        <v>595.2517</v>
      </c>
      <c r="K270" s="1">
        <f t="shared" si="120"/>
        <v>0.7909891763</v>
      </c>
    </row>
    <row r="271" ht="15.75" customHeight="1">
      <c r="A271" s="1">
        <v>5595.3279</v>
      </c>
      <c r="B271" s="1">
        <v>0.0036</v>
      </c>
      <c r="C271" s="1">
        <v>0.096673043</v>
      </c>
      <c r="D271" s="1">
        <v>0.0929</v>
      </c>
      <c r="E271" s="1">
        <v>6.6947</v>
      </c>
      <c r="F271" s="1">
        <f t="shared" si="119"/>
        <v>0.8929757228</v>
      </c>
      <c r="G271" s="1">
        <v>0.0036</v>
      </c>
      <c r="I271" s="1">
        <f t="shared" si="2"/>
        <v>595.3279</v>
      </c>
      <c r="K271" s="1">
        <f t="shared" si="120"/>
        <v>0.7909891763</v>
      </c>
    </row>
    <row r="272" ht="15.75" customHeight="1">
      <c r="A272" s="1">
        <v>5595.4041</v>
      </c>
      <c r="B272" s="16">
        <v>-999.0</v>
      </c>
      <c r="C272" s="16">
        <v>-98529.91808</v>
      </c>
      <c r="D272" s="16">
        <v>-999.0</v>
      </c>
      <c r="E272" s="16">
        <v>-999.0</v>
      </c>
      <c r="F272" s="1">
        <f t="shared" ref="F272:F273" si="121">(D272^3)/(((1-D272)^2))*(E272)*(1.3689)*2000</f>
        <v>2726865216</v>
      </c>
      <c r="G272" s="16">
        <v>-999.0</v>
      </c>
      <c r="I272" s="1">
        <f t="shared" si="2"/>
        <v>595.4041</v>
      </c>
      <c r="K272" s="1">
        <v>0.0</v>
      </c>
    </row>
    <row r="273" ht="15.75" customHeight="1">
      <c r="A273" s="1">
        <v>5595.4803</v>
      </c>
      <c r="B273" s="16">
        <v>-999.0</v>
      </c>
      <c r="C273" s="16">
        <v>-103891.3516</v>
      </c>
      <c r="D273" s="16">
        <v>-999.0</v>
      </c>
      <c r="E273" s="16">
        <v>-999.0</v>
      </c>
      <c r="F273" s="1">
        <f t="shared" si="121"/>
        <v>2726865216</v>
      </c>
      <c r="G273" s="16">
        <v>-999.0</v>
      </c>
      <c r="I273" s="1">
        <f t="shared" si="2"/>
        <v>595.4803</v>
      </c>
      <c r="K273" s="1">
        <v>0.0</v>
      </c>
    </row>
    <row r="274" ht="15.75" customHeight="1">
      <c r="A274" s="1">
        <v>5595.5565</v>
      </c>
      <c r="B274" s="1">
        <v>0.1</v>
      </c>
      <c r="C274" s="1">
        <v>0.001504223</v>
      </c>
      <c r="D274" s="1">
        <v>0.023</v>
      </c>
      <c r="E274" s="1">
        <v>20.4464</v>
      </c>
      <c r="F274" s="1">
        <f t="shared" ref="F274:F275" si="122">(D274^3)/(((1-D274)^2))*(E274)*(1.3689)*300</f>
        <v>0.1070296762</v>
      </c>
      <c r="G274" s="1">
        <v>0.1</v>
      </c>
      <c r="I274" s="1">
        <f t="shared" si="2"/>
        <v>595.5565</v>
      </c>
      <c r="K274" s="1">
        <f t="shared" ref="K274:K275" si="123">(G274-F274)^2</f>
        <v>0.00004941634774</v>
      </c>
    </row>
    <row r="275" ht="15.75" customHeight="1">
      <c r="A275" s="1">
        <v>5595.6327</v>
      </c>
      <c r="B275" s="1">
        <v>0.1</v>
      </c>
      <c r="C275" s="1">
        <v>0.00147643</v>
      </c>
      <c r="D275" s="1">
        <v>0.023</v>
      </c>
      <c r="E275" s="1">
        <v>20.4464</v>
      </c>
      <c r="F275" s="1">
        <f t="shared" si="122"/>
        <v>0.1070296762</v>
      </c>
      <c r="G275" s="1">
        <v>0.1</v>
      </c>
      <c r="I275" s="1">
        <f t="shared" si="2"/>
        <v>595.6327</v>
      </c>
      <c r="K275" s="1">
        <f t="shared" si="123"/>
        <v>0.00004941634774</v>
      </c>
    </row>
    <row r="276" ht="15.75" customHeight="1">
      <c r="A276" s="1">
        <v>5595.7089</v>
      </c>
      <c r="B276" s="16">
        <v>-999.0</v>
      </c>
      <c r="C276" s="16">
        <v>-98282.11298</v>
      </c>
      <c r="D276" s="16">
        <v>-999.0</v>
      </c>
      <c r="E276" s="16">
        <v>-999.0</v>
      </c>
      <c r="F276" s="1">
        <f t="shared" ref="F276:F277" si="124">(D276^3)/(((1-D276)^2))*(E276)*(1.3689)*2000</f>
        <v>2726865216</v>
      </c>
      <c r="G276" s="16">
        <v>-999.0</v>
      </c>
      <c r="I276" s="1">
        <f t="shared" si="2"/>
        <v>595.7089</v>
      </c>
      <c r="K276" s="1">
        <v>0.0</v>
      </c>
    </row>
    <row r="277" ht="15.75" customHeight="1">
      <c r="A277" s="1">
        <v>5595.7851</v>
      </c>
      <c r="B277" s="16">
        <v>-999.0</v>
      </c>
      <c r="C277" s="16">
        <v>-79370.9601</v>
      </c>
      <c r="D277" s="16">
        <v>-999.0</v>
      </c>
      <c r="E277" s="16">
        <v>-999.0</v>
      </c>
      <c r="F277" s="1">
        <f t="shared" si="124"/>
        <v>2726865216</v>
      </c>
      <c r="G277" s="16">
        <v>-999.0</v>
      </c>
      <c r="I277" s="1">
        <f t="shared" si="2"/>
        <v>595.7851</v>
      </c>
      <c r="K277" s="1">
        <v>0.0</v>
      </c>
    </row>
    <row r="278" ht="15.75" customHeight="1">
      <c r="A278" s="1">
        <v>5595.8613</v>
      </c>
      <c r="B278" s="1">
        <v>0.5846</v>
      </c>
      <c r="C278" s="1">
        <v>0.040933019</v>
      </c>
      <c r="D278" s="1">
        <v>0.0809</v>
      </c>
      <c r="E278" s="1">
        <v>7.4759</v>
      </c>
      <c r="F278" s="1">
        <f t="shared" ref="F278:F281" si="125">(D278^3)/(((1-D278)^2))*(E278)*(1.3689)*100</f>
        <v>0.6414388195</v>
      </c>
      <c r="G278" s="1">
        <v>0.5846</v>
      </c>
      <c r="I278" s="1">
        <f t="shared" si="2"/>
        <v>595.8613</v>
      </c>
      <c r="K278" s="1">
        <f t="shared" ref="K278:K281" si="126">(G278-F278)^2</f>
        <v>0.003230651398</v>
      </c>
    </row>
    <row r="279" ht="15.75" customHeight="1">
      <c r="A279" s="1">
        <v>5595.9375</v>
      </c>
      <c r="B279" s="1">
        <v>0.5846</v>
      </c>
      <c r="C279" s="1">
        <v>0.032436545</v>
      </c>
      <c r="D279" s="1">
        <v>0.0809</v>
      </c>
      <c r="E279" s="1">
        <v>7.4759</v>
      </c>
      <c r="F279" s="1">
        <f t="shared" si="125"/>
        <v>0.6414388195</v>
      </c>
      <c r="G279" s="1">
        <v>0.5846</v>
      </c>
      <c r="I279" s="1">
        <f t="shared" si="2"/>
        <v>595.9375</v>
      </c>
      <c r="K279" s="1">
        <f t="shared" si="126"/>
        <v>0.003230651398</v>
      </c>
    </row>
    <row r="280" ht="15.75" customHeight="1">
      <c r="A280" s="1">
        <v>5596.0137</v>
      </c>
      <c r="B280" s="1">
        <v>0.0671</v>
      </c>
      <c r="C280" s="1">
        <v>0.018247328</v>
      </c>
      <c r="D280" s="1">
        <v>0.073</v>
      </c>
      <c r="E280" s="1">
        <v>8.1141</v>
      </c>
      <c r="F280" s="1">
        <f t="shared" si="125"/>
        <v>0.5028300122</v>
      </c>
      <c r="G280" s="1">
        <v>0.0671</v>
      </c>
      <c r="I280" s="1">
        <f t="shared" si="2"/>
        <v>596.0137</v>
      </c>
      <c r="K280" s="1">
        <f t="shared" si="126"/>
        <v>0.1898606435</v>
      </c>
    </row>
    <row r="281" ht="15.75" customHeight="1">
      <c r="A281" s="1">
        <v>5596.0899</v>
      </c>
      <c r="B281" s="1">
        <v>0.0671</v>
      </c>
      <c r="C281" s="1">
        <v>0.01545402</v>
      </c>
      <c r="D281" s="1">
        <v>0.073</v>
      </c>
      <c r="E281" s="1">
        <v>8.1141</v>
      </c>
      <c r="F281" s="1">
        <f t="shared" si="125"/>
        <v>0.5028300122</v>
      </c>
      <c r="G281" s="1">
        <v>0.0671</v>
      </c>
      <c r="I281" s="1">
        <f t="shared" si="2"/>
        <v>596.0899</v>
      </c>
      <c r="K281" s="1">
        <f t="shared" si="126"/>
        <v>0.1898606435</v>
      </c>
    </row>
    <row r="282" ht="15.75" customHeight="1">
      <c r="A282" s="1">
        <v>5596.1661</v>
      </c>
      <c r="B282" s="16">
        <v>-999.0</v>
      </c>
      <c r="C282" s="16">
        <v>-32286.89527</v>
      </c>
      <c r="D282" s="16">
        <v>-999.0</v>
      </c>
      <c r="E282" s="16">
        <v>-999.0</v>
      </c>
      <c r="F282" s="1">
        <f t="shared" ref="F282:F285" si="127">(D282^3)/(((1-D282)^2))*(E282)*(1.3689)*2000</f>
        <v>2726865216</v>
      </c>
      <c r="G282" s="16">
        <v>-999.0</v>
      </c>
      <c r="I282" s="1">
        <f t="shared" si="2"/>
        <v>596.1661</v>
      </c>
      <c r="K282" s="1">
        <v>0.0</v>
      </c>
    </row>
    <row r="283" ht="15.75" customHeight="1">
      <c r="A283" s="1">
        <v>5596.2423</v>
      </c>
      <c r="B283" s="16">
        <v>-999.0</v>
      </c>
      <c r="C283" s="16">
        <v>-31895.97039</v>
      </c>
      <c r="D283" s="16">
        <v>-999.0</v>
      </c>
      <c r="E283" s="16">
        <v>-999.0</v>
      </c>
      <c r="F283" s="1">
        <f t="shared" si="127"/>
        <v>2726865216</v>
      </c>
      <c r="G283" s="16">
        <v>-999.0</v>
      </c>
      <c r="I283" s="1">
        <f t="shared" si="2"/>
        <v>596.2423</v>
      </c>
      <c r="K283" s="1">
        <v>0.0</v>
      </c>
    </row>
    <row r="284" ht="15.75" customHeight="1">
      <c r="A284" s="1">
        <v>5596.3185</v>
      </c>
      <c r="B284" s="16">
        <v>-999.0</v>
      </c>
      <c r="C284" s="16">
        <v>-32237.59347</v>
      </c>
      <c r="D284" s="16">
        <v>-999.0</v>
      </c>
      <c r="E284" s="16">
        <v>-999.0</v>
      </c>
      <c r="F284" s="1">
        <f t="shared" si="127"/>
        <v>2726865216</v>
      </c>
      <c r="G284" s="16">
        <v>-999.0</v>
      </c>
      <c r="I284" s="1">
        <f t="shared" si="2"/>
        <v>596.3185</v>
      </c>
      <c r="K284" s="1">
        <v>0.0</v>
      </c>
    </row>
    <row r="285" ht="15.75" customHeight="1">
      <c r="A285" s="1">
        <v>5596.3947</v>
      </c>
      <c r="B285" s="16">
        <v>-999.0</v>
      </c>
      <c r="C285" s="16">
        <v>-33794.76261</v>
      </c>
      <c r="D285" s="16">
        <v>-999.0</v>
      </c>
      <c r="E285" s="16">
        <v>-999.0</v>
      </c>
      <c r="F285" s="1">
        <f t="shared" si="127"/>
        <v>2726865216</v>
      </c>
      <c r="G285" s="16">
        <v>-999.0</v>
      </c>
      <c r="I285" s="1">
        <f t="shared" si="2"/>
        <v>596.3947</v>
      </c>
      <c r="K285" s="1">
        <v>0.0</v>
      </c>
    </row>
    <row r="286" ht="15.75" customHeight="1">
      <c r="A286" s="1">
        <v>5596.4709</v>
      </c>
      <c r="B286" s="1">
        <v>0.24</v>
      </c>
      <c r="C286" s="1">
        <v>0.113477706</v>
      </c>
      <c r="D286" s="1">
        <v>0.13</v>
      </c>
      <c r="E286" s="1">
        <v>5.115</v>
      </c>
      <c r="F286" s="1">
        <f t="shared" ref="F286:F287" si="128">(D286^3)/(((1-D286)^2))*(E286)*(1.3689)*10</f>
        <v>0.2032398722</v>
      </c>
      <c r="G286" s="1">
        <v>0.24</v>
      </c>
      <c r="I286" s="1">
        <f t="shared" si="2"/>
        <v>596.4709</v>
      </c>
      <c r="K286" s="1">
        <f t="shared" ref="K286:K287" si="129">(G286-F286)^2</f>
        <v>0.001351306993</v>
      </c>
    </row>
    <row r="287" ht="15.75" customHeight="1">
      <c r="A287" s="1">
        <v>5596.5471</v>
      </c>
      <c r="B287" s="1">
        <v>0.24</v>
      </c>
      <c r="C287" s="1">
        <v>0.130950663</v>
      </c>
      <c r="D287" s="1">
        <v>0.13</v>
      </c>
      <c r="E287" s="1">
        <v>5.115</v>
      </c>
      <c r="F287" s="1">
        <f t="shared" si="128"/>
        <v>0.2032398722</v>
      </c>
      <c r="G287" s="1">
        <v>0.24</v>
      </c>
      <c r="I287" s="1">
        <f t="shared" si="2"/>
        <v>596.5471</v>
      </c>
      <c r="K287" s="1">
        <f t="shared" si="129"/>
        <v>0.001351306993</v>
      </c>
    </row>
    <row r="288" ht="15.75" customHeight="1">
      <c r="A288" s="1">
        <v>5596.6233</v>
      </c>
      <c r="B288" s="16">
        <v>-999.0</v>
      </c>
      <c r="C288" s="16">
        <v>-56601.55516</v>
      </c>
      <c r="D288" s="16">
        <v>-999.0</v>
      </c>
      <c r="E288" s="16">
        <v>-999.0</v>
      </c>
      <c r="F288" s="1">
        <f t="shared" ref="F288:F289" si="130">(D288^3)/(((1-D288)^2))*(E288)*(1.3689)*2000</f>
        <v>2726865216</v>
      </c>
      <c r="G288" s="16">
        <v>-999.0</v>
      </c>
      <c r="I288" s="1">
        <f t="shared" si="2"/>
        <v>596.6233</v>
      </c>
      <c r="K288" s="1">
        <v>0.0</v>
      </c>
    </row>
    <row r="289" ht="15.75" customHeight="1">
      <c r="A289" s="1">
        <v>5596.6995</v>
      </c>
      <c r="B289" s="16">
        <v>-999.0</v>
      </c>
      <c r="C289" s="16">
        <v>-65239.24019</v>
      </c>
      <c r="D289" s="16">
        <v>-999.0</v>
      </c>
      <c r="E289" s="16">
        <v>-999.0</v>
      </c>
      <c r="F289" s="1">
        <f t="shared" si="130"/>
        <v>2726865216</v>
      </c>
      <c r="G289" s="16">
        <v>-999.0</v>
      </c>
      <c r="I289" s="1">
        <f t="shared" si="2"/>
        <v>596.6995</v>
      </c>
      <c r="K289" s="1">
        <v>0.0</v>
      </c>
    </row>
    <row r="290" ht="15.75" customHeight="1">
      <c r="A290" s="1">
        <v>5596.7757</v>
      </c>
      <c r="B290" s="1">
        <v>0.04</v>
      </c>
      <c r="C290" s="1">
        <v>0.074325337</v>
      </c>
      <c r="D290" s="1">
        <v>0.097</v>
      </c>
      <c r="E290" s="1">
        <v>6.4652</v>
      </c>
      <c r="F290" s="1">
        <f t="shared" ref="F290:F291" si="131">(D290^3)/(((1-D290)^2))*(E290)*(1.3689)*10</f>
        <v>0.09905887465</v>
      </c>
      <c r="G290" s="1">
        <v>0.04</v>
      </c>
      <c r="I290" s="1">
        <f t="shared" si="2"/>
        <v>596.7757</v>
      </c>
      <c r="K290" s="1">
        <f t="shared" ref="K290:K291" si="132">(G290-F290)^2</f>
        <v>0.003487950675</v>
      </c>
    </row>
    <row r="291" ht="15.75" customHeight="1">
      <c r="A291" s="1">
        <v>5596.8519</v>
      </c>
      <c r="B291" s="1">
        <v>0.04</v>
      </c>
      <c r="C291" s="1">
        <v>0.068291509</v>
      </c>
      <c r="D291" s="1">
        <v>0.097</v>
      </c>
      <c r="E291" s="1">
        <v>6.4652</v>
      </c>
      <c r="F291" s="1">
        <f t="shared" si="131"/>
        <v>0.09905887465</v>
      </c>
      <c r="G291" s="1">
        <v>0.04</v>
      </c>
      <c r="I291" s="1">
        <f t="shared" si="2"/>
        <v>596.8519</v>
      </c>
      <c r="K291" s="1">
        <f t="shared" si="132"/>
        <v>0.003487950675</v>
      </c>
    </row>
    <row r="292" ht="15.75" customHeight="1">
      <c r="A292" s="1">
        <v>5596.9281</v>
      </c>
      <c r="B292" s="16">
        <v>-999.0</v>
      </c>
      <c r="C292" s="16">
        <v>-52498.63857</v>
      </c>
      <c r="D292" s="16">
        <v>-999.0</v>
      </c>
      <c r="E292" s="16">
        <v>-999.0</v>
      </c>
      <c r="F292" s="1">
        <f t="shared" ref="F292:F297" si="133">(D292^3)/(((1-D292)^2))*(E292)*(1.3689)*2000</f>
        <v>2726865216</v>
      </c>
      <c r="G292" s="16">
        <v>-999.0</v>
      </c>
      <c r="I292" s="1">
        <f t="shared" si="2"/>
        <v>596.9281</v>
      </c>
      <c r="K292" s="1">
        <v>0.0</v>
      </c>
    </row>
    <row r="293" ht="15.75" customHeight="1">
      <c r="A293" s="1">
        <v>5597.0043</v>
      </c>
      <c r="B293" s="16">
        <v>-999.0</v>
      </c>
      <c r="C293" s="16">
        <v>-46911.43376</v>
      </c>
      <c r="D293" s="16">
        <v>-999.0</v>
      </c>
      <c r="E293" s="16">
        <v>-999.0</v>
      </c>
      <c r="F293" s="1">
        <f t="shared" si="133"/>
        <v>2726865216</v>
      </c>
      <c r="G293" s="16">
        <v>-999.0</v>
      </c>
      <c r="I293" s="1">
        <f t="shared" si="2"/>
        <v>597.0043</v>
      </c>
      <c r="K293" s="1">
        <v>0.0</v>
      </c>
    </row>
    <row r="294" ht="15.75" customHeight="1">
      <c r="A294" s="1">
        <v>5597.0805</v>
      </c>
      <c r="B294" s="16">
        <v>-999.0</v>
      </c>
      <c r="C294" s="16">
        <v>-45443.5961</v>
      </c>
      <c r="D294" s="16">
        <v>-999.0</v>
      </c>
      <c r="E294" s="16">
        <v>-999.0</v>
      </c>
      <c r="F294" s="1">
        <f t="shared" si="133"/>
        <v>2726865216</v>
      </c>
      <c r="G294" s="16">
        <v>-999.0</v>
      </c>
      <c r="I294" s="1">
        <f t="shared" si="2"/>
        <v>597.0805</v>
      </c>
      <c r="K294" s="1">
        <v>0.0</v>
      </c>
    </row>
    <row r="295" ht="15.75" customHeight="1">
      <c r="A295" s="1">
        <v>5597.1567</v>
      </c>
      <c r="B295" s="16">
        <v>-999.0</v>
      </c>
      <c r="C295" s="16">
        <v>-47283.76453</v>
      </c>
      <c r="D295" s="16">
        <v>-999.0</v>
      </c>
      <c r="E295" s="16">
        <v>-999.0</v>
      </c>
      <c r="F295" s="1">
        <f t="shared" si="133"/>
        <v>2726865216</v>
      </c>
      <c r="G295" s="16">
        <v>-999.0</v>
      </c>
      <c r="I295" s="1">
        <f t="shared" si="2"/>
        <v>597.1567</v>
      </c>
      <c r="K295" s="1">
        <v>0.0</v>
      </c>
    </row>
    <row r="296" ht="15.75" customHeight="1">
      <c r="A296" s="1">
        <v>5597.2329</v>
      </c>
      <c r="B296" s="16">
        <v>-999.0</v>
      </c>
      <c r="C296" s="16">
        <v>-46562.68211</v>
      </c>
      <c r="D296" s="16">
        <v>-999.0</v>
      </c>
      <c r="E296" s="16">
        <v>-999.0</v>
      </c>
      <c r="F296" s="1">
        <f t="shared" si="133"/>
        <v>2726865216</v>
      </c>
      <c r="G296" s="16">
        <v>-999.0</v>
      </c>
      <c r="I296" s="1">
        <f t="shared" si="2"/>
        <v>597.2329</v>
      </c>
      <c r="K296" s="1">
        <v>0.0</v>
      </c>
    </row>
    <row r="297" ht="15.75" customHeight="1">
      <c r="A297" s="1">
        <v>5597.3091</v>
      </c>
      <c r="B297" s="16">
        <v>-999.0</v>
      </c>
      <c r="C297" s="16">
        <v>-42328.26082</v>
      </c>
      <c r="D297" s="16">
        <v>-999.0</v>
      </c>
      <c r="E297" s="16">
        <v>-999.0</v>
      </c>
      <c r="F297" s="1">
        <f t="shared" si="133"/>
        <v>2726865216</v>
      </c>
      <c r="G297" s="16">
        <v>-999.0</v>
      </c>
      <c r="I297" s="1">
        <f t="shared" si="2"/>
        <v>597.3091</v>
      </c>
      <c r="K297" s="1">
        <v>0.0</v>
      </c>
    </row>
    <row r="298" ht="15.75" customHeight="1">
      <c r="A298" s="1">
        <v>5597.3853</v>
      </c>
      <c r="B298" s="1">
        <v>0.01</v>
      </c>
      <c r="C298" s="1">
        <v>0.03834422</v>
      </c>
      <c r="D298" s="1">
        <v>0.094</v>
      </c>
      <c r="E298" s="1">
        <v>6.6298</v>
      </c>
      <c r="F298" s="1">
        <f t="shared" ref="F298:F299" si="134">(D298^3)/(((1-D298)^2))*(E298)*(1.3689)*5</f>
        <v>0.04591655753</v>
      </c>
      <c r="G298" s="1">
        <v>0.01</v>
      </c>
      <c r="I298" s="1">
        <f t="shared" si="2"/>
        <v>597.3853</v>
      </c>
      <c r="K298" s="1">
        <f t="shared" ref="K298:K299" si="135">(G298-F298)^2</f>
        <v>0.001289999105</v>
      </c>
    </row>
    <row r="299" ht="15.75" customHeight="1">
      <c r="A299" s="1">
        <v>5597.4615</v>
      </c>
      <c r="B299" s="1">
        <v>0.01</v>
      </c>
      <c r="C299" s="1">
        <v>0.036617505</v>
      </c>
      <c r="D299" s="1">
        <v>0.094</v>
      </c>
      <c r="E299" s="1">
        <v>6.6298</v>
      </c>
      <c r="F299" s="1">
        <f t="shared" si="134"/>
        <v>0.04591655753</v>
      </c>
      <c r="G299" s="1">
        <v>0.01</v>
      </c>
      <c r="I299" s="1">
        <f t="shared" si="2"/>
        <v>597.4615</v>
      </c>
      <c r="K299" s="1">
        <f t="shared" si="135"/>
        <v>0.001289999105</v>
      </c>
    </row>
    <row r="300" ht="15.75" customHeight="1">
      <c r="A300" s="1">
        <v>5597.5377</v>
      </c>
      <c r="B300" s="16">
        <v>-999.0</v>
      </c>
      <c r="C300" s="16">
        <v>-36338.46621</v>
      </c>
      <c r="D300" s="16">
        <v>-999.0</v>
      </c>
      <c r="E300" s="16">
        <v>-999.0</v>
      </c>
      <c r="F300" s="1">
        <f t="shared" ref="F300:F301" si="136">(D300^3)/(((1-D300)^2))*(E300)*(1.3689)*2000</f>
        <v>2726865216</v>
      </c>
      <c r="G300" s="16">
        <v>-999.0</v>
      </c>
      <c r="I300" s="1">
        <f t="shared" si="2"/>
        <v>597.5377</v>
      </c>
      <c r="K300" s="1">
        <v>0.0</v>
      </c>
    </row>
    <row r="301" ht="15.75" customHeight="1">
      <c r="A301" s="1">
        <v>5597.6139</v>
      </c>
      <c r="B301" s="16">
        <v>-999.0</v>
      </c>
      <c r="C301" s="16">
        <v>-37466.0766</v>
      </c>
      <c r="D301" s="16">
        <v>-999.0</v>
      </c>
      <c r="E301" s="16">
        <v>-999.0</v>
      </c>
      <c r="F301" s="1">
        <f t="shared" si="136"/>
        <v>2726865216</v>
      </c>
      <c r="G301" s="16">
        <v>-999.0</v>
      </c>
      <c r="I301" s="1">
        <f t="shared" si="2"/>
        <v>597.6139</v>
      </c>
      <c r="K301" s="1">
        <v>0.0</v>
      </c>
    </row>
    <row r="302" ht="15.75" customHeight="1">
      <c r="A302" s="1">
        <v>5597.6901</v>
      </c>
      <c r="B302" s="1">
        <v>0.03</v>
      </c>
      <c r="C302" s="1">
        <v>0.061556911</v>
      </c>
      <c r="D302" s="1">
        <v>0.112</v>
      </c>
      <c r="E302" s="1">
        <v>5.7627</v>
      </c>
      <c r="F302" s="1">
        <f t="shared" ref="F302:F303" si="137">(D302^3)/(((1-D302)^2))*(E302)*(1.3689)*3</f>
        <v>0.04216451662</v>
      </c>
      <c r="G302" s="1">
        <v>0.03</v>
      </c>
      <c r="I302" s="1">
        <f t="shared" si="2"/>
        <v>597.6901</v>
      </c>
      <c r="K302" s="1">
        <f t="shared" ref="K302:K303" si="138">(G302-F302)^2</f>
        <v>0.0001479754647</v>
      </c>
    </row>
    <row r="303" ht="15.75" customHeight="1">
      <c r="A303" s="1">
        <v>5597.7663</v>
      </c>
      <c r="B303" s="1">
        <v>0.03</v>
      </c>
      <c r="C303" s="1">
        <v>0.055531113</v>
      </c>
      <c r="D303" s="1">
        <v>0.112</v>
      </c>
      <c r="E303" s="1">
        <v>5.7627</v>
      </c>
      <c r="F303" s="1">
        <f t="shared" si="137"/>
        <v>0.04216451662</v>
      </c>
      <c r="G303" s="1">
        <v>0.03</v>
      </c>
      <c r="I303" s="1">
        <f t="shared" si="2"/>
        <v>597.7663</v>
      </c>
      <c r="K303" s="1">
        <f t="shared" si="138"/>
        <v>0.0001479754647</v>
      </c>
    </row>
    <row r="304" ht="15.75" customHeight="1">
      <c r="A304" s="1">
        <v>5597.8425</v>
      </c>
      <c r="B304" s="16">
        <v>-999.0</v>
      </c>
      <c r="C304" s="16">
        <v>-28135.92313</v>
      </c>
      <c r="D304" s="16">
        <v>-999.0</v>
      </c>
      <c r="E304" s="16">
        <v>-999.0</v>
      </c>
      <c r="F304" s="1">
        <f t="shared" ref="F304:F309" si="139">(D304^3)/(((1-D304)^2))*(E304)*(1.3689)*2000</f>
        <v>2726865216</v>
      </c>
      <c r="G304" s="16">
        <v>-999.0</v>
      </c>
      <c r="I304" s="1">
        <f t="shared" si="2"/>
        <v>597.8425</v>
      </c>
      <c r="K304" s="1">
        <v>0.0</v>
      </c>
    </row>
    <row r="305" ht="15.75" customHeight="1">
      <c r="A305" s="1">
        <v>5597.9187</v>
      </c>
      <c r="B305" s="16">
        <v>-999.0</v>
      </c>
      <c r="C305" s="16">
        <v>-25481.50235</v>
      </c>
      <c r="D305" s="16">
        <v>-999.0</v>
      </c>
      <c r="E305" s="16">
        <v>-999.0</v>
      </c>
      <c r="F305" s="1">
        <f t="shared" si="139"/>
        <v>2726865216</v>
      </c>
      <c r="G305" s="16">
        <v>-999.0</v>
      </c>
      <c r="I305" s="1">
        <f t="shared" si="2"/>
        <v>597.9187</v>
      </c>
      <c r="K305" s="1">
        <v>0.0</v>
      </c>
    </row>
    <row r="306" ht="15.75" customHeight="1">
      <c r="A306" s="1">
        <v>5597.9949</v>
      </c>
      <c r="B306" s="16">
        <v>-999.0</v>
      </c>
      <c r="C306" s="16">
        <v>-24611.51753</v>
      </c>
      <c r="D306" s="16">
        <v>-999.0</v>
      </c>
      <c r="E306" s="16">
        <v>-999.0</v>
      </c>
      <c r="F306" s="1">
        <f t="shared" si="139"/>
        <v>2726865216</v>
      </c>
      <c r="G306" s="16">
        <v>-999.0</v>
      </c>
      <c r="I306" s="1">
        <f t="shared" si="2"/>
        <v>597.9949</v>
      </c>
      <c r="K306" s="1">
        <v>0.0</v>
      </c>
    </row>
    <row r="307" ht="15.75" customHeight="1">
      <c r="A307" s="1">
        <v>5598.0711</v>
      </c>
      <c r="B307" s="16">
        <v>-999.0</v>
      </c>
      <c r="C307" s="16">
        <v>-26689.62073</v>
      </c>
      <c r="D307" s="16">
        <v>-999.0</v>
      </c>
      <c r="E307" s="16">
        <v>-999.0</v>
      </c>
      <c r="F307" s="1">
        <f t="shared" si="139"/>
        <v>2726865216</v>
      </c>
      <c r="G307" s="16">
        <v>-999.0</v>
      </c>
      <c r="I307" s="1">
        <f t="shared" si="2"/>
        <v>598.0711</v>
      </c>
      <c r="K307" s="1">
        <v>0.0</v>
      </c>
    </row>
    <row r="308" ht="15.75" customHeight="1">
      <c r="A308" s="1">
        <v>5598.1473</v>
      </c>
      <c r="B308" s="16">
        <v>-999.0</v>
      </c>
      <c r="C308" s="16">
        <v>-31038.14901</v>
      </c>
      <c r="D308" s="16">
        <v>-999.0</v>
      </c>
      <c r="E308" s="16">
        <v>-999.0</v>
      </c>
      <c r="F308" s="1">
        <f t="shared" si="139"/>
        <v>2726865216</v>
      </c>
      <c r="G308" s="16">
        <v>-999.0</v>
      </c>
      <c r="I308" s="1">
        <f t="shared" si="2"/>
        <v>598.1473</v>
      </c>
      <c r="K308" s="1">
        <v>0.0</v>
      </c>
    </row>
    <row r="309" ht="15.75" customHeight="1">
      <c r="A309" s="1">
        <v>5598.2235</v>
      </c>
      <c r="B309" s="16">
        <v>-999.0</v>
      </c>
      <c r="C309" s="16">
        <v>-35677.05442</v>
      </c>
      <c r="D309" s="16">
        <v>-999.0</v>
      </c>
      <c r="E309" s="16">
        <v>-999.0</v>
      </c>
      <c r="F309" s="1">
        <f t="shared" si="139"/>
        <v>2726865216</v>
      </c>
      <c r="G309" s="16">
        <v>-999.0</v>
      </c>
      <c r="I309" s="1">
        <f t="shared" si="2"/>
        <v>598.2235</v>
      </c>
      <c r="K309" s="1">
        <v>0.0</v>
      </c>
    </row>
    <row r="310" ht="15.75" customHeight="1">
      <c r="A310" s="1">
        <v>5598.2997</v>
      </c>
      <c r="B310" s="1">
        <v>0.02</v>
      </c>
      <c r="C310" s="1">
        <v>0.002413038</v>
      </c>
      <c r="D310" s="1">
        <v>0.038</v>
      </c>
      <c r="E310" s="1">
        <v>13.6827</v>
      </c>
      <c r="F310" s="1">
        <f t="shared" ref="F310:F311" si="140">(D310^3)/(((1-D310)^2))*(E310)*(1.3689)*20</f>
        <v>0.02221130981</v>
      </c>
      <c r="G310" s="1">
        <v>0.02</v>
      </c>
      <c r="I310" s="1">
        <f t="shared" si="2"/>
        <v>598.2997</v>
      </c>
      <c r="K310" s="1">
        <f t="shared" ref="K310:K311" si="141">(G310-F310)^2</f>
        <v>0.000004889891086</v>
      </c>
    </row>
    <row r="311" ht="15.75" customHeight="1">
      <c r="A311" s="1">
        <v>5598.3759</v>
      </c>
      <c r="B311" s="1">
        <v>0.02</v>
      </c>
      <c r="C311" s="1">
        <v>0.002851065</v>
      </c>
      <c r="D311" s="1">
        <v>0.038</v>
      </c>
      <c r="E311" s="1">
        <v>13.6827</v>
      </c>
      <c r="F311" s="1">
        <f t="shared" si="140"/>
        <v>0.02221130981</v>
      </c>
      <c r="G311" s="1">
        <v>0.02</v>
      </c>
      <c r="I311" s="1">
        <f t="shared" si="2"/>
        <v>598.3759</v>
      </c>
      <c r="K311" s="1">
        <f t="shared" si="141"/>
        <v>0.000004889891086</v>
      </c>
    </row>
    <row r="312" ht="15.75" customHeight="1">
      <c r="A312" s="1">
        <v>5598.4521</v>
      </c>
      <c r="B312" s="16">
        <v>-999.0</v>
      </c>
      <c r="C312" s="16">
        <v>-57225.33008</v>
      </c>
      <c r="D312" s="16">
        <v>-999.0</v>
      </c>
      <c r="E312" s="16">
        <v>-999.0</v>
      </c>
      <c r="F312" s="1">
        <f t="shared" ref="F312:F313" si="142">(D312^3)/(((1-D312)^2))*(E312)*(1.3689)*2000</f>
        <v>2726865216</v>
      </c>
      <c r="G312" s="16">
        <v>-999.0</v>
      </c>
      <c r="I312" s="1">
        <f t="shared" si="2"/>
        <v>598.4521</v>
      </c>
      <c r="K312" s="1">
        <v>0.0</v>
      </c>
    </row>
    <row r="313" ht="15.75" customHeight="1">
      <c r="A313" s="1">
        <v>5598.5283</v>
      </c>
      <c r="B313" s="16">
        <v>-999.0</v>
      </c>
      <c r="C313" s="16">
        <v>-68303.92771</v>
      </c>
      <c r="D313" s="16">
        <v>-999.0</v>
      </c>
      <c r="E313" s="16">
        <v>-999.0</v>
      </c>
      <c r="F313" s="1">
        <f t="shared" si="142"/>
        <v>2726865216</v>
      </c>
      <c r="G313" s="16">
        <v>-999.0</v>
      </c>
      <c r="I313" s="1">
        <f t="shared" si="2"/>
        <v>598.5283</v>
      </c>
      <c r="K313" s="1">
        <v>0.0</v>
      </c>
    </row>
    <row r="314" ht="15.75" customHeight="1">
      <c r="A314" s="1">
        <v>5598.6045</v>
      </c>
      <c r="B314" s="1">
        <v>0.01</v>
      </c>
      <c r="C314" s="1">
        <v>0.085786099</v>
      </c>
      <c r="D314" s="1">
        <v>0.096</v>
      </c>
      <c r="E314" s="1">
        <v>6.519</v>
      </c>
      <c r="F314" s="1">
        <f t="shared" ref="F314:F315" si="143">(D314^3)/(((1-D314)^2))*(E314)*(1.3689)*2</f>
        <v>0.01932233193</v>
      </c>
      <c r="G314" s="1">
        <v>0.01</v>
      </c>
      <c r="I314" s="1">
        <f t="shared" si="2"/>
        <v>598.6045</v>
      </c>
      <c r="K314" s="1">
        <f t="shared" ref="K314:K315" si="144">(G314-F314)^2</f>
        <v>0.00008690587259</v>
      </c>
    </row>
    <row r="315" ht="15.75" customHeight="1">
      <c r="A315" s="1">
        <v>5598.6807</v>
      </c>
      <c r="B315" s="1">
        <v>0.01</v>
      </c>
      <c r="C315" s="1">
        <v>0.098102981</v>
      </c>
      <c r="D315" s="1">
        <v>0.096</v>
      </c>
      <c r="E315" s="1">
        <v>6.519</v>
      </c>
      <c r="F315" s="1">
        <f t="shared" si="143"/>
        <v>0.01932233193</v>
      </c>
      <c r="G315" s="1">
        <v>0.01</v>
      </c>
      <c r="I315" s="1">
        <f t="shared" si="2"/>
        <v>598.6807</v>
      </c>
      <c r="K315" s="1">
        <f t="shared" si="144"/>
        <v>0.00008690587259</v>
      </c>
    </row>
    <row r="316" ht="15.75" customHeight="1">
      <c r="A316" s="1">
        <v>5598.7569</v>
      </c>
      <c r="B316" s="16">
        <v>-999.0</v>
      </c>
      <c r="C316" s="16">
        <v>-97554.6996</v>
      </c>
      <c r="D316" s="16">
        <v>-999.0</v>
      </c>
      <c r="E316" s="16">
        <v>-999.0</v>
      </c>
      <c r="F316" s="1">
        <f t="shared" ref="F316:F317" si="145">(D316^3)/(((1-D316)^2))*(E316)*(1.3689)*2000</f>
        <v>2726865216</v>
      </c>
      <c r="G316" s="16">
        <v>-999.0</v>
      </c>
      <c r="I316" s="1">
        <f t="shared" si="2"/>
        <v>598.7569</v>
      </c>
      <c r="K316" s="1">
        <v>0.0</v>
      </c>
    </row>
    <row r="317" ht="15.75" customHeight="1">
      <c r="A317" s="1">
        <v>5598.8331</v>
      </c>
      <c r="B317" s="16">
        <v>-999.0</v>
      </c>
      <c r="C317" s="16">
        <v>-87420.16411</v>
      </c>
      <c r="D317" s="16">
        <v>-999.0</v>
      </c>
      <c r="E317" s="16">
        <v>-999.0</v>
      </c>
      <c r="F317" s="1">
        <f t="shared" si="145"/>
        <v>2726865216</v>
      </c>
      <c r="G317" s="16">
        <v>-999.0</v>
      </c>
      <c r="I317" s="1">
        <f t="shared" si="2"/>
        <v>598.8331</v>
      </c>
      <c r="K317" s="1">
        <v>0.0</v>
      </c>
    </row>
    <row r="318" ht="15.75" customHeight="1">
      <c r="A318" s="1">
        <v>5598.9093</v>
      </c>
      <c r="B318" s="1">
        <v>0.19</v>
      </c>
      <c r="C318" s="1">
        <v>0.075910335</v>
      </c>
      <c r="D318" s="1">
        <v>0.095</v>
      </c>
      <c r="E318" s="1">
        <v>6.5739</v>
      </c>
      <c r="F318" s="1">
        <f t="shared" ref="F318:F319" si="146">(D318^3)/(((1-D318)^2))*(E318)*(1.3689)*20</f>
        <v>0.1884076228</v>
      </c>
      <c r="G318" s="1">
        <v>0.19</v>
      </c>
      <c r="I318" s="1">
        <f t="shared" si="2"/>
        <v>598.9093</v>
      </c>
      <c r="K318" s="1">
        <f t="shared" ref="K318:K319" si="147">(G318-F318)^2</f>
        <v>0.000002535665017</v>
      </c>
    </row>
    <row r="319" ht="15.75" customHeight="1">
      <c r="A319" s="1">
        <v>5598.9855</v>
      </c>
      <c r="B319" s="1">
        <v>0.19</v>
      </c>
      <c r="C319" s="1">
        <v>0.067110314</v>
      </c>
      <c r="D319" s="1">
        <v>0.095</v>
      </c>
      <c r="E319" s="1">
        <v>6.5739</v>
      </c>
      <c r="F319" s="1">
        <f t="shared" si="146"/>
        <v>0.1884076228</v>
      </c>
      <c r="G319" s="1">
        <v>0.19</v>
      </c>
      <c r="I319" s="1">
        <f t="shared" si="2"/>
        <v>598.9855</v>
      </c>
      <c r="K319" s="1">
        <f t="shared" si="147"/>
        <v>0.000002535665017</v>
      </c>
    </row>
    <row r="320" ht="15.75" customHeight="1">
      <c r="A320" s="1">
        <v>5599.0617</v>
      </c>
      <c r="B320" s="16">
        <v>-999.0</v>
      </c>
      <c r="C320" s="16">
        <v>-61567.27815</v>
      </c>
      <c r="D320" s="16">
        <v>-999.0</v>
      </c>
      <c r="E320" s="16">
        <v>-999.0</v>
      </c>
      <c r="F320" s="1">
        <f t="shared" ref="F320:F321" si="148">(D320^3)/(((1-D320)^2))*(E320)*(1.3689)*2000</f>
        <v>2726865216</v>
      </c>
      <c r="G320" s="16">
        <v>-999.0</v>
      </c>
      <c r="I320" s="1">
        <f t="shared" si="2"/>
        <v>599.0617</v>
      </c>
      <c r="K320" s="1">
        <v>0.0</v>
      </c>
    </row>
    <row r="321" ht="15.75" customHeight="1">
      <c r="A321" s="1">
        <v>5599.1379</v>
      </c>
      <c r="B321" s="16">
        <v>-999.0</v>
      </c>
      <c r="C321" s="16">
        <v>-62698.2285</v>
      </c>
      <c r="D321" s="16">
        <v>-999.0</v>
      </c>
      <c r="E321" s="16">
        <v>-999.0</v>
      </c>
      <c r="F321" s="1">
        <f t="shared" si="148"/>
        <v>2726865216</v>
      </c>
      <c r="G321" s="16">
        <v>-999.0</v>
      </c>
      <c r="I321" s="1">
        <f t="shared" si="2"/>
        <v>599.1379</v>
      </c>
      <c r="K321" s="1">
        <v>0.0</v>
      </c>
    </row>
    <row r="322" ht="15.75" customHeight="1">
      <c r="A322" s="1">
        <v>5599.2141</v>
      </c>
      <c r="B322" s="1">
        <v>0.0473</v>
      </c>
      <c r="C322" s="1">
        <v>0.061791603</v>
      </c>
      <c r="D322" s="1">
        <v>0.0919</v>
      </c>
      <c r="E322" s="1">
        <v>6.7491</v>
      </c>
      <c r="F322" s="1">
        <f t="shared" ref="F322:F325" si="149">(D322^3)/(((1-D322)^2))*(E322)*(1.3689)*2</f>
        <v>0.01739108849</v>
      </c>
      <c r="G322" s="1">
        <v>0.0473</v>
      </c>
      <c r="I322" s="1">
        <f t="shared" si="2"/>
        <v>599.2141</v>
      </c>
      <c r="K322" s="1">
        <f t="shared" ref="K322:K325" si="150">(G322-F322)^2</f>
        <v>0.0008945429874</v>
      </c>
    </row>
    <row r="323" ht="15.75" customHeight="1">
      <c r="A323" s="1">
        <v>5599.2903</v>
      </c>
      <c r="B323" s="1">
        <v>0.0473</v>
      </c>
      <c r="C323" s="1">
        <v>0.063393138</v>
      </c>
      <c r="D323" s="1">
        <v>0.0919</v>
      </c>
      <c r="E323" s="1">
        <v>6.7491</v>
      </c>
      <c r="F323" s="1">
        <f t="shared" si="149"/>
        <v>0.01739108849</v>
      </c>
      <c r="G323" s="1">
        <v>0.0473</v>
      </c>
      <c r="I323" s="1">
        <f t="shared" si="2"/>
        <v>599.2903</v>
      </c>
      <c r="K323" s="1">
        <f t="shared" si="150"/>
        <v>0.0008945429874</v>
      </c>
    </row>
    <row r="324" ht="15.75" customHeight="1">
      <c r="A324" s="1">
        <v>5599.3665</v>
      </c>
      <c r="B324" s="1">
        <v>0.0585</v>
      </c>
      <c r="C324" s="1">
        <v>0.087696907</v>
      </c>
      <c r="D324" s="1">
        <v>0.1026</v>
      </c>
      <c r="E324" s="1">
        <v>6.1807</v>
      </c>
      <c r="F324" s="1">
        <f t="shared" si="149"/>
        <v>0.02269391037</v>
      </c>
      <c r="G324" s="1">
        <v>0.0585</v>
      </c>
      <c r="I324" s="1">
        <f t="shared" si="2"/>
        <v>599.3665</v>
      </c>
      <c r="K324" s="1">
        <f t="shared" si="150"/>
        <v>0.001282076054</v>
      </c>
    </row>
    <row r="325" ht="15.75" customHeight="1">
      <c r="A325" s="1">
        <v>5599.4427</v>
      </c>
      <c r="B325" s="1">
        <v>0.0585</v>
      </c>
      <c r="C325" s="1">
        <v>0.077738435</v>
      </c>
      <c r="D325" s="1">
        <v>0.1026</v>
      </c>
      <c r="E325" s="1">
        <v>6.1807</v>
      </c>
      <c r="F325" s="1">
        <f t="shared" si="149"/>
        <v>0.02269391037</v>
      </c>
      <c r="G325" s="1">
        <v>0.0585</v>
      </c>
      <c r="I325" s="1">
        <f t="shared" si="2"/>
        <v>599.4427</v>
      </c>
      <c r="K325" s="1">
        <f t="shared" si="150"/>
        <v>0.001282076054</v>
      </c>
    </row>
    <row r="326" ht="15.75" customHeight="1">
      <c r="A326" s="1">
        <v>5599.5189</v>
      </c>
      <c r="B326" s="16">
        <v>-999.0</v>
      </c>
      <c r="C326" s="16">
        <v>-50097.85535</v>
      </c>
      <c r="D326" s="16">
        <v>-999.0</v>
      </c>
      <c r="E326" s="16">
        <v>-999.0</v>
      </c>
      <c r="F326" s="1">
        <f t="shared" ref="F326:F327" si="151">(D326^3)/(((1-D326)^2))*(E326)*(1.3689)*2000</f>
        <v>2726865216</v>
      </c>
      <c r="G326" s="16">
        <v>-999.0</v>
      </c>
      <c r="I326" s="1">
        <f t="shared" si="2"/>
        <v>599.5189</v>
      </c>
      <c r="K326" s="1">
        <v>0.0</v>
      </c>
    </row>
    <row r="327" ht="15.75" customHeight="1">
      <c r="A327" s="1">
        <v>5599.5951</v>
      </c>
      <c r="B327" s="16">
        <v>-999.0</v>
      </c>
      <c r="C327" s="16">
        <v>-44880.53865</v>
      </c>
      <c r="D327" s="16">
        <v>-999.0</v>
      </c>
      <c r="E327" s="16">
        <v>-999.0</v>
      </c>
      <c r="F327" s="1">
        <f t="shared" si="151"/>
        <v>2726865216</v>
      </c>
      <c r="G327" s="16">
        <v>-999.0</v>
      </c>
      <c r="I327" s="1">
        <f t="shared" si="2"/>
        <v>599.5951</v>
      </c>
      <c r="K327" s="1">
        <v>0.0</v>
      </c>
    </row>
    <row r="328" ht="15.75" customHeight="1">
      <c r="A328" s="1">
        <v>5599.6713</v>
      </c>
      <c r="B328" s="1">
        <v>0.17</v>
      </c>
      <c r="C328" s="1">
        <v>0.104367741</v>
      </c>
      <c r="D328" s="1">
        <v>0.127</v>
      </c>
      <c r="E328" s="1">
        <v>5.2114</v>
      </c>
      <c r="F328" s="1">
        <f t="shared" ref="F328:F329" si="152">(D328^3)/(((1-D328)^2))*(E328)*(1.3689)*2</f>
        <v>0.03834765427</v>
      </c>
      <c r="G328" s="1">
        <v>0.17</v>
      </c>
      <c r="I328" s="1">
        <f t="shared" si="2"/>
        <v>599.6713</v>
      </c>
      <c r="K328" s="1">
        <f t="shared" ref="K328:K329" si="153">(G328-F328)^2</f>
        <v>0.01733234014</v>
      </c>
    </row>
    <row r="329" ht="15.75" customHeight="1">
      <c r="A329" s="1">
        <v>5599.7475</v>
      </c>
      <c r="B329" s="1">
        <v>0.17</v>
      </c>
      <c r="C329" s="1">
        <v>0.089318706</v>
      </c>
      <c r="D329" s="1">
        <v>0.127</v>
      </c>
      <c r="E329" s="1">
        <v>5.2114</v>
      </c>
      <c r="F329" s="1">
        <f t="shared" si="152"/>
        <v>0.03834765427</v>
      </c>
      <c r="G329" s="1">
        <v>0.17</v>
      </c>
      <c r="I329" s="1">
        <f t="shared" si="2"/>
        <v>599.7475</v>
      </c>
      <c r="K329" s="1">
        <f t="shared" si="153"/>
        <v>0.01733234014</v>
      </c>
    </row>
    <row r="330" ht="15.75" customHeight="1">
      <c r="A330" s="1">
        <v>5599.8237</v>
      </c>
      <c r="B330" s="16">
        <v>-999.0</v>
      </c>
      <c r="C330" s="16">
        <v>-29151.12144</v>
      </c>
      <c r="D330" s="16">
        <v>-999.0</v>
      </c>
      <c r="E330" s="16">
        <v>-999.0</v>
      </c>
      <c r="F330" s="1">
        <f t="shared" ref="F330:F331" si="154">(D330^3)/(((1-D330)^2))*(E330)*(1.3689)*2000</f>
        <v>2726865216</v>
      </c>
      <c r="G330" s="16">
        <v>-999.0</v>
      </c>
      <c r="I330" s="1">
        <f t="shared" si="2"/>
        <v>599.8237</v>
      </c>
      <c r="K330" s="1">
        <v>0.0</v>
      </c>
    </row>
    <row r="331" ht="15.75" customHeight="1">
      <c r="A331" s="1">
        <v>5599.8999</v>
      </c>
      <c r="B331" s="16">
        <v>-999.0</v>
      </c>
      <c r="C331" s="16">
        <v>-25802.48746</v>
      </c>
      <c r="D331" s="16">
        <v>-999.0</v>
      </c>
      <c r="E331" s="16">
        <v>-999.0</v>
      </c>
      <c r="F331" s="1">
        <f t="shared" si="154"/>
        <v>2726865216</v>
      </c>
      <c r="G331" s="16">
        <v>-999.0</v>
      </c>
      <c r="I331" s="1">
        <f t="shared" si="2"/>
        <v>599.8999</v>
      </c>
      <c r="K331" s="1">
        <v>0.0</v>
      </c>
    </row>
    <row r="332" ht="15.75" customHeight="1">
      <c r="A332" s="1">
        <v>5599.9761</v>
      </c>
      <c r="B332" s="1">
        <v>0.1</v>
      </c>
      <c r="C332" s="1">
        <v>0.008003348</v>
      </c>
      <c r="D332" s="1">
        <v>0.066</v>
      </c>
      <c r="E332" s="1">
        <v>8.7976</v>
      </c>
      <c r="F332" s="1">
        <f t="shared" ref="F332:F333" si="155">(D332^3)/(((1-D332)^2))*(E332)*(1.3689)*50</f>
        <v>0.1984467515</v>
      </c>
      <c r="G332" s="1">
        <v>0.1</v>
      </c>
      <c r="I332" s="1">
        <f t="shared" si="2"/>
        <v>599.9761</v>
      </c>
      <c r="K332" s="1">
        <f t="shared" ref="K332:K333" si="156">(G332-F332)^2</f>
        <v>0.009691762879</v>
      </c>
    </row>
    <row r="333" ht="15.75" customHeight="1">
      <c r="A333" s="1">
        <v>5600.0523</v>
      </c>
      <c r="B333" s="1">
        <v>0.1</v>
      </c>
      <c r="C333" s="1">
        <v>0.008971883</v>
      </c>
      <c r="D333" s="1">
        <v>0.066</v>
      </c>
      <c r="E333" s="1">
        <v>8.7976</v>
      </c>
      <c r="F333" s="1">
        <f t="shared" si="155"/>
        <v>0.1984467515</v>
      </c>
      <c r="G333" s="1">
        <v>0.1</v>
      </c>
      <c r="I333" s="1">
        <f t="shared" si="2"/>
        <v>600.0523</v>
      </c>
      <c r="K333" s="1">
        <f t="shared" si="156"/>
        <v>0.009691762879</v>
      </c>
    </row>
    <row r="334" ht="15.75" customHeight="1"/>
    <row r="335" ht="15.75" customHeight="1">
      <c r="K335" s="1">
        <f>SUM(K4:K333)</f>
        <v>164773.1947</v>
      </c>
      <c r="L335" s="1">
        <f>((1/1180)*K335)^0.5</f>
        <v>11.81686509</v>
      </c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57"/>
    <col customWidth="1" min="7" max="26" width="8.71"/>
  </cols>
  <sheetData>
    <row r="3">
      <c r="A3" s="1">
        <v>5574.9825</v>
      </c>
      <c r="B3" s="1">
        <v>135.0</v>
      </c>
      <c r="C3" s="1">
        <v>2.758669793</v>
      </c>
      <c r="D3" s="1">
        <v>0.192</v>
      </c>
      <c r="E3" s="1">
        <v>3.7442</v>
      </c>
      <c r="F3" s="19">
        <f t="shared" ref="F3:F4" si="1">(D3^3)/(((1-D3)^2))*(E3)*(1.3689)*2000</f>
        <v>111.1326634</v>
      </c>
      <c r="G3" s="1">
        <v>135.0</v>
      </c>
    </row>
    <row r="4">
      <c r="A4" s="1">
        <v>5575.0587</v>
      </c>
      <c r="B4" s="1">
        <v>135.0</v>
      </c>
      <c r="C4" s="1">
        <v>2.513018627</v>
      </c>
      <c r="D4" s="1">
        <v>0.192</v>
      </c>
      <c r="E4" s="1">
        <v>3.7442</v>
      </c>
      <c r="F4" s="19">
        <f t="shared" si="1"/>
        <v>111.1326634</v>
      </c>
      <c r="G4" s="1">
        <v>135.0</v>
      </c>
    </row>
    <row r="5">
      <c r="A5" s="1">
        <v>5575.1349</v>
      </c>
      <c r="B5" s="16">
        <v>-999.0</v>
      </c>
      <c r="C5" s="16">
        <v>-202989.6112</v>
      </c>
      <c r="D5" s="16">
        <v>-999.0</v>
      </c>
      <c r="E5" s="16">
        <v>-999.0</v>
      </c>
      <c r="G5" s="16"/>
    </row>
    <row r="6">
      <c r="A6" s="1">
        <v>5575.2111</v>
      </c>
      <c r="B6" s="16">
        <v>-999.0</v>
      </c>
      <c r="C6" s="16">
        <v>-179912.7305</v>
      </c>
      <c r="D6" s="16">
        <v>-999.0</v>
      </c>
      <c r="E6" s="16">
        <v>-999.0</v>
      </c>
      <c r="G6" s="16"/>
    </row>
    <row r="7">
      <c r="A7" s="1">
        <v>5575.2873</v>
      </c>
      <c r="B7" s="16">
        <v>-999.0</v>
      </c>
      <c r="C7" s="16">
        <v>-171417.7665</v>
      </c>
      <c r="D7" s="16">
        <v>-999.0</v>
      </c>
      <c r="E7" s="16">
        <v>-999.0</v>
      </c>
      <c r="G7" s="16"/>
    </row>
    <row r="8">
      <c r="A8" s="1">
        <v>5575.3635</v>
      </c>
      <c r="B8" s="16">
        <v>-999.0</v>
      </c>
      <c r="C8" s="16">
        <v>-163586.956</v>
      </c>
      <c r="D8" s="16">
        <v>-999.0</v>
      </c>
      <c r="E8" s="16">
        <v>-999.0</v>
      </c>
      <c r="G8" s="16"/>
    </row>
    <row r="9">
      <c r="A9" s="1">
        <v>5575.4397</v>
      </c>
      <c r="B9" s="16">
        <v>-999.0</v>
      </c>
      <c r="C9" s="16">
        <v>-160064.0459</v>
      </c>
      <c r="D9" s="16">
        <v>-999.0</v>
      </c>
      <c r="E9" s="16">
        <v>-999.0</v>
      </c>
      <c r="G9" s="16"/>
    </row>
    <row r="10">
      <c r="A10" s="1">
        <v>5575.5159</v>
      </c>
      <c r="B10" s="16">
        <v>-999.0</v>
      </c>
      <c r="C10" s="16">
        <v>-158807.8221</v>
      </c>
      <c r="D10" s="16">
        <v>-999.0</v>
      </c>
      <c r="E10" s="16">
        <v>-999.0</v>
      </c>
      <c r="G10" s="16"/>
    </row>
    <row r="11">
      <c r="A11" s="1">
        <v>5575.5921</v>
      </c>
      <c r="B11" s="16">
        <v>-999.0</v>
      </c>
      <c r="C11" s="16">
        <v>-153893.1457</v>
      </c>
      <c r="D11" s="16">
        <v>-999.0</v>
      </c>
      <c r="E11" s="16">
        <v>-999.0</v>
      </c>
      <c r="G11" s="16"/>
    </row>
    <row r="12">
      <c r="A12" s="1">
        <v>5575.6683</v>
      </c>
      <c r="B12" s="16">
        <v>-999.0</v>
      </c>
      <c r="C12" s="16">
        <v>-148657.534</v>
      </c>
      <c r="D12" s="16">
        <v>-999.0</v>
      </c>
      <c r="E12" s="16">
        <v>-999.0</v>
      </c>
      <c r="G12" s="16"/>
    </row>
    <row r="13">
      <c r="A13" s="1">
        <v>5575.7445</v>
      </c>
      <c r="B13" s="16">
        <v>-999.0</v>
      </c>
      <c r="C13" s="16">
        <v>-141759.4696</v>
      </c>
      <c r="D13" s="16">
        <v>-999.0</v>
      </c>
      <c r="E13" s="16">
        <v>-999.0</v>
      </c>
      <c r="G13" s="16"/>
    </row>
    <row r="14">
      <c r="A14" s="1">
        <v>5575.8207</v>
      </c>
      <c r="B14" s="16">
        <v>-999.0</v>
      </c>
      <c r="C14" s="16">
        <v>-135084.4847</v>
      </c>
      <c r="D14" s="16">
        <v>-999.0</v>
      </c>
      <c r="E14" s="16">
        <v>-999.0</v>
      </c>
      <c r="G14" s="16"/>
    </row>
    <row r="15">
      <c r="A15" s="1">
        <v>5575.8969</v>
      </c>
      <c r="B15" s="16">
        <v>-999.0</v>
      </c>
      <c r="C15" s="16">
        <v>-128115.4337</v>
      </c>
      <c r="D15" s="16">
        <v>-999.0</v>
      </c>
      <c r="E15" s="16">
        <v>-999.0</v>
      </c>
      <c r="G15" s="16"/>
    </row>
    <row r="16">
      <c r="A16" s="1">
        <v>5575.9731</v>
      </c>
      <c r="B16" s="16">
        <v>-999.0</v>
      </c>
      <c r="C16" s="16">
        <v>-124432.9533</v>
      </c>
      <c r="D16" s="16">
        <v>-999.0</v>
      </c>
      <c r="E16" s="16">
        <v>-999.0</v>
      </c>
      <c r="G16" s="16"/>
    </row>
    <row r="17">
      <c r="A17" s="1">
        <v>5576.0493</v>
      </c>
      <c r="B17" s="16">
        <v>-999.0</v>
      </c>
      <c r="C17" s="16">
        <v>-119732.9815</v>
      </c>
      <c r="D17" s="16">
        <v>-999.0</v>
      </c>
      <c r="E17" s="16">
        <v>-999.0</v>
      </c>
      <c r="G17" s="16"/>
    </row>
    <row r="18">
      <c r="A18" s="1">
        <v>5576.1255</v>
      </c>
      <c r="B18" s="16">
        <v>-999.0</v>
      </c>
      <c r="C18" s="16">
        <v>-117201.541</v>
      </c>
      <c r="D18" s="16">
        <v>-999.0</v>
      </c>
      <c r="E18" s="16">
        <v>-999.0</v>
      </c>
      <c r="G18" s="16"/>
    </row>
    <row r="19">
      <c r="A19" s="1">
        <v>5576.2017</v>
      </c>
      <c r="B19" s="16">
        <v>-999.0</v>
      </c>
      <c r="C19" s="16">
        <v>-114104.9494</v>
      </c>
      <c r="D19" s="16">
        <v>-999.0</v>
      </c>
      <c r="E19" s="16">
        <v>-999.0</v>
      </c>
      <c r="G19" s="16"/>
    </row>
    <row r="20">
      <c r="A20" s="1">
        <v>5576.2779</v>
      </c>
      <c r="B20" s="16">
        <v>-999.0</v>
      </c>
      <c r="C20" s="16">
        <v>-107784.2495</v>
      </c>
      <c r="D20" s="16">
        <v>-999.0</v>
      </c>
      <c r="E20" s="16">
        <v>-999.0</v>
      </c>
      <c r="G20" s="16"/>
    </row>
    <row r="21" ht="15.75" customHeight="1">
      <c r="A21" s="1">
        <v>5576.3541</v>
      </c>
      <c r="B21" s="16">
        <v>-999.0</v>
      </c>
      <c r="C21" s="16">
        <v>-101367.1394</v>
      </c>
      <c r="D21" s="16">
        <v>-999.0</v>
      </c>
      <c r="E21" s="16">
        <v>-999.0</v>
      </c>
      <c r="G21" s="16"/>
    </row>
    <row r="22" ht="15.75" customHeight="1">
      <c r="A22" s="1">
        <v>5576.4303</v>
      </c>
      <c r="B22" s="16">
        <v>-999.0</v>
      </c>
      <c r="C22" s="16">
        <v>-98610.97442</v>
      </c>
      <c r="D22" s="16">
        <v>-999.0</v>
      </c>
      <c r="E22" s="16">
        <v>-999.0</v>
      </c>
      <c r="G22" s="16"/>
    </row>
    <row r="23" ht="15.75" customHeight="1">
      <c r="A23" s="1">
        <v>5576.5065</v>
      </c>
      <c r="B23" s="16">
        <v>-999.0</v>
      </c>
      <c r="C23" s="16">
        <v>-99551.896</v>
      </c>
      <c r="D23" s="16">
        <v>-999.0</v>
      </c>
      <c r="E23" s="16">
        <v>-999.0</v>
      </c>
      <c r="G23" s="16"/>
    </row>
    <row r="24" ht="15.75" customHeight="1">
      <c r="A24" s="1">
        <v>5576.5827</v>
      </c>
      <c r="B24" s="16">
        <v>-999.0</v>
      </c>
      <c r="C24" s="16">
        <v>-104728.6347</v>
      </c>
      <c r="D24" s="16">
        <v>-999.0</v>
      </c>
      <c r="E24" s="16">
        <v>-999.0</v>
      </c>
      <c r="G24" s="16"/>
    </row>
    <row r="25" ht="15.75" customHeight="1">
      <c r="A25" s="1">
        <v>5576.6589</v>
      </c>
      <c r="B25" s="16">
        <v>-999.0</v>
      </c>
      <c r="C25" s="16">
        <v>-114630.1706</v>
      </c>
      <c r="D25" s="16">
        <v>-999.0</v>
      </c>
      <c r="E25" s="16">
        <v>-999.0</v>
      </c>
      <c r="G25" s="16"/>
    </row>
    <row r="26" ht="15.75" customHeight="1">
      <c r="A26" s="1">
        <v>5576.7351</v>
      </c>
      <c r="B26" s="16">
        <v>-999.0</v>
      </c>
      <c r="C26" s="16">
        <v>-124824.7256</v>
      </c>
      <c r="D26" s="16">
        <v>-999.0</v>
      </c>
      <c r="E26" s="16">
        <v>-999.0</v>
      </c>
      <c r="G26" s="16"/>
    </row>
    <row r="27" ht="15.75" customHeight="1">
      <c r="A27" s="1">
        <v>5576.8113</v>
      </c>
      <c r="B27" s="16">
        <v>-999.0</v>
      </c>
      <c r="C27" s="16">
        <v>-128488.3627</v>
      </c>
      <c r="D27" s="16">
        <v>-999.0</v>
      </c>
      <c r="E27" s="16">
        <v>-999.0</v>
      </c>
      <c r="G27" s="16"/>
    </row>
    <row r="28" ht="15.75" customHeight="1">
      <c r="A28" s="1">
        <v>5576.8875</v>
      </c>
      <c r="B28" s="16">
        <v>-999.0</v>
      </c>
      <c r="C28" s="16">
        <v>-126749.4399</v>
      </c>
      <c r="D28" s="16">
        <v>-999.0</v>
      </c>
      <c r="E28" s="16">
        <v>-999.0</v>
      </c>
      <c r="G28" s="16"/>
    </row>
    <row r="29" ht="15.75" customHeight="1">
      <c r="A29" s="1">
        <v>5576.9637</v>
      </c>
      <c r="B29" s="16">
        <v>-999.0</v>
      </c>
      <c r="C29" s="16">
        <v>-127823.0626</v>
      </c>
      <c r="D29" s="16">
        <v>-999.0</v>
      </c>
      <c r="E29" s="16">
        <v>-999.0</v>
      </c>
      <c r="G29" s="16"/>
    </row>
    <row r="30" ht="15.75" customHeight="1">
      <c r="A30" s="1">
        <v>5577.0399</v>
      </c>
      <c r="B30" s="16">
        <v>-999.0</v>
      </c>
      <c r="C30" s="16">
        <v>-132722.1858</v>
      </c>
      <c r="D30" s="16">
        <v>-999.0</v>
      </c>
      <c r="E30" s="16">
        <v>-999.0</v>
      </c>
      <c r="G30" s="16"/>
    </row>
    <row r="31" ht="15.75" customHeight="1">
      <c r="A31" s="1">
        <v>5577.1161</v>
      </c>
      <c r="B31" s="16">
        <v>-999.0</v>
      </c>
      <c r="C31" s="16">
        <v>-136707.0572</v>
      </c>
      <c r="D31" s="16">
        <v>-999.0</v>
      </c>
      <c r="E31" s="16">
        <v>-999.0</v>
      </c>
      <c r="G31" s="16"/>
    </row>
    <row r="32" ht="15.75" customHeight="1">
      <c r="A32" s="1">
        <v>5577.1923</v>
      </c>
      <c r="B32" s="16">
        <v>-999.0</v>
      </c>
      <c r="C32" s="16">
        <v>-137985.4145</v>
      </c>
      <c r="D32" s="16">
        <v>-999.0</v>
      </c>
      <c r="E32" s="16">
        <v>-999.0</v>
      </c>
      <c r="G32" s="16"/>
    </row>
    <row r="33" ht="15.75" customHeight="1">
      <c r="A33" s="1">
        <v>5577.2685</v>
      </c>
      <c r="B33" s="16">
        <v>-999.0</v>
      </c>
      <c r="C33" s="16">
        <v>-137848.2767</v>
      </c>
      <c r="D33" s="16">
        <v>-999.0</v>
      </c>
      <c r="E33" s="16">
        <v>-999.0</v>
      </c>
      <c r="G33" s="16"/>
    </row>
    <row r="34" ht="15.75" customHeight="1">
      <c r="A34" s="1">
        <v>5577.3447</v>
      </c>
      <c r="B34" s="16">
        <v>-999.0</v>
      </c>
      <c r="C34" s="16">
        <v>-140236.4478</v>
      </c>
      <c r="D34" s="16">
        <v>-999.0</v>
      </c>
      <c r="E34" s="16">
        <v>-999.0</v>
      </c>
      <c r="G34" s="16"/>
    </row>
    <row r="35" ht="15.75" customHeight="1">
      <c r="A35" s="1">
        <v>5577.4209</v>
      </c>
      <c r="B35" s="16">
        <v>-999.0</v>
      </c>
      <c r="C35" s="16">
        <v>-146642.8402</v>
      </c>
      <c r="D35" s="16">
        <v>-999.0</v>
      </c>
      <c r="E35" s="16">
        <v>-999.0</v>
      </c>
      <c r="G35" s="16"/>
    </row>
    <row r="36" ht="15.75" customHeight="1">
      <c r="A36" s="1">
        <v>5577.4971</v>
      </c>
      <c r="B36" s="16">
        <v>-999.0</v>
      </c>
      <c r="C36" s="16">
        <v>-152247.5424</v>
      </c>
      <c r="D36" s="16">
        <v>-999.0</v>
      </c>
      <c r="E36" s="16">
        <v>-999.0</v>
      </c>
      <c r="G36" s="16"/>
    </row>
    <row r="37" ht="15.75" customHeight="1">
      <c r="A37" s="1">
        <v>5577.5733</v>
      </c>
      <c r="B37" s="16">
        <v>-999.0</v>
      </c>
      <c r="C37" s="16">
        <v>-154548.8247</v>
      </c>
      <c r="D37" s="16">
        <v>-999.0</v>
      </c>
      <c r="E37" s="16">
        <v>-999.0</v>
      </c>
      <c r="G37" s="16"/>
    </row>
    <row r="38" ht="15.75" customHeight="1">
      <c r="A38" s="1">
        <v>5577.6495</v>
      </c>
      <c r="B38" s="16">
        <v>-999.0</v>
      </c>
      <c r="C38" s="16">
        <v>-158613.7555</v>
      </c>
      <c r="D38" s="16">
        <v>-999.0</v>
      </c>
      <c r="E38" s="16">
        <v>-999.0</v>
      </c>
      <c r="G38" s="16"/>
    </row>
    <row r="39" ht="15.75" customHeight="1">
      <c r="A39" s="1">
        <v>5577.7257</v>
      </c>
      <c r="B39" s="16">
        <v>-999.0</v>
      </c>
      <c r="C39" s="16">
        <v>-170009.9484</v>
      </c>
      <c r="D39" s="16">
        <v>-999.0</v>
      </c>
      <c r="E39" s="16">
        <v>-999.0</v>
      </c>
      <c r="G39" s="16"/>
    </row>
    <row r="40" ht="15.75" customHeight="1">
      <c r="A40" s="1">
        <v>5577.8019</v>
      </c>
      <c r="B40" s="16">
        <v>-999.0</v>
      </c>
      <c r="C40" s="16">
        <v>-189773.6884</v>
      </c>
      <c r="D40" s="16">
        <v>-999.0</v>
      </c>
      <c r="E40" s="16">
        <v>-999.0</v>
      </c>
      <c r="G40" s="16"/>
    </row>
    <row r="41" ht="15.75" customHeight="1">
      <c r="A41" s="1">
        <v>5577.8781</v>
      </c>
      <c r="B41" s="16">
        <v>-999.0</v>
      </c>
      <c r="C41" s="16">
        <v>-228438.8106</v>
      </c>
      <c r="D41" s="16">
        <v>-999.0</v>
      </c>
      <c r="E41" s="16">
        <v>-999.0</v>
      </c>
      <c r="G41" s="16"/>
    </row>
    <row r="42" ht="15.75" customHeight="1">
      <c r="A42" s="1">
        <v>5577.9543</v>
      </c>
      <c r="B42" s="16">
        <v>-999.0</v>
      </c>
      <c r="C42" s="16">
        <v>-286385.273</v>
      </c>
      <c r="D42" s="16">
        <v>-999.0</v>
      </c>
      <c r="E42" s="16">
        <v>-999.0</v>
      </c>
      <c r="G42" s="16"/>
    </row>
    <row r="43" ht="15.75" customHeight="1">
      <c r="A43" s="1">
        <v>5578.0305</v>
      </c>
      <c r="B43" s="16">
        <v>-999.0</v>
      </c>
      <c r="C43" s="16">
        <v>-314279.9713</v>
      </c>
      <c r="D43" s="16">
        <v>-999.0</v>
      </c>
      <c r="E43" s="16">
        <v>-999.0</v>
      </c>
      <c r="G43" s="16"/>
    </row>
    <row r="44" ht="15.75" customHeight="1">
      <c r="A44" s="1">
        <v>5578.1067</v>
      </c>
      <c r="B44" s="16">
        <v>-999.0</v>
      </c>
      <c r="C44" s="16">
        <v>-292474.2694</v>
      </c>
      <c r="D44" s="16">
        <v>-999.0</v>
      </c>
      <c r="E44" s="16">
        <v>-999.0</v>
      </c>
      <c r="G44" s="16"/>
    </row>
    <row r="45" ht="15.75" customHeight="1">
      <c r="A45" s="1">
        <v>5578.1829</v>
      </c>
      <c r="B45" s="16">
        <v>-999.0</v>
      </c>
      <c r="C45" s="16">
        <v>-241000.5499</v>
      </c>
      <c r="D45" s="16">
        <v>-999.0</v>
      </c>
      <c r="E45" s="16">
        <v>-999.0</v>
      </c>
      <c r="G45" s="16"/>
    </row>
    <row r="46" ht="15.75" customHeight="1">
      <c r="A46" s="1">
        <v>5578.2591</v>
      </c>
      <c r="B46" s="16">
        <v>-999.0</v>
      </c>
      <c r="C46" s="16">
        <v>-195688.3588</v>
      </c>
      <c r="D46" s="16">
        <v>-999.0</v>
      </c>
      <c r="E46" s="16">
        <v>-999.0</v>
      </c>
      <c r="G46" s="16"/>
    </row>
    <row r="47" ht="15.75" customHeight="1">
      <c r="A47" s="1">
        <v>5578.3353</v>
      </c>
      <c r="B47" s="16">
        <v>-999.0</v>
      </c>
      <c r="C47" s="16">
        <v>-165883.5025</v>
      </c>
      <c r="D47" s="16">
        <v>-999.0</v>
      </c>
      <c r="E47" s="16">
        <v>-999.0</v>
      </c>
      <c r="G47" s="16"/>
    </row>
    <row r="48" ht="15.75" customHeight="1">
      <c r="A48" s="1">
        <v>5578.4115</v>
      </c>
      <c r="B48" s="16">
        <v>-999.0</v>
      </c>
      <c r="C48" s="16">
        <v>-152783.93</v>
      </c>
      <c r="D48" s="16">
        <v>-999.0</v>
      </c>
      <c r="E48" s="16">
        <v>-999.0</v>
      </c>
      <c r="G48" s="16"/>
    </row>
    <row r="49" ht="15.75" customHeight="1">
      <c r="A49" s="1">
        <v>5578.4877</v>
      </c>
      <c r="B49" s="16">
        <v>-999.0</v>
      </c>
      <c r="C49" s="16">
        <v>-157220.2942</v>
      </c>
      <c r="D49" s="16">
        <v>-999.0</v>
      </c>
      <c r="E49" s="16">
        <v>-999.0</v>
      </c>
      <c r="G49" s="16"/>
    </row>
    <row r="50" ht="15.75" customHeight="1">
      <c r="A50" s="1">
        <v>5578.5639</v>
      </c>
      <c r="B50" s="16">
        <v>-999.0</v>
      </c>
      <c r="C50" s="16">
        <v>-189101.2597</v>
      </c>
      <c r="D50" s="16">
        <v>-999.0</v>
      </c>
      <c r="E50" s="16">
        <v>-999.0</v>
      </c>
      <c r="G50" s="16"/>
    </row>
    <row r="51" ht="15.75" customHeight="1">
      <c r="A51" s="1">
        <v>5578.6401</v>
      </c>
      <c r="B51" s="16">
        <v>-999.0</v>
      </c>
      <c r="C51" s="16">
        <v>-256793.6258</v>
      </c>
      <c r="D51" s="16">
        <v>-999.0</v>
      </c>
      <c r="E51" s="16">
        <v>-999.0</v>
      </c>
      <c r="G51" s="16"/>
    </row>
    <row r="52" ht="15.75" customHeight="1">
      <c r="A52" s="1">
        <v>5578.7163</v>
      </c>
      <c r="B52" s="16">
        <v>-999.0</v>
      </c>
      <c r="C52" s="16">
        <v>-306884.1033</v>
      </c>
      <c r="D52" s="16">
        <v>-999.0</v>
      </c>
      <c r="E52" s="16">
        <v>-999.0</v>
      </c>
      <c r="G52" s="16"/>
    </row>
    <row r="53" ht="15.75" customHeight="1">
      <c r="A53" s="1">
        <v>5578.7925</v>
      </c>
      <c r="B53" s="16">
        <v>-999.0</v>
      </c>
      <c r="C53" s="16">
        <v>-322942.033</v>
      </c>
      <c r="D53" s="16">
        <v>-999.0</v>
      </c>
      <c r="E53" s="16">
        <v>-999.0</v>
      </c>
      <c r="G53" s="16"/>
    </row>
    <row r="54" ht="15.75" customHeight="1">
      <c r="A54" s="1">
        <v>5578.8687</v>
      </c>
      <c r="B54" s="16">
        <v>-999.0</v>
      </c>
      <c r="C54" s="16">
        <v>-339594.2264</v>
      </c>
      <c r="D54" s="16">
        <v>-999.0</v>
      </c>
      <c r="E54" s="16">
        <v>-999.0</v>
      </c>
      <c r="G54" s="16"/>
    </row>
    <row r="55" ht="15.75" customHeight="1">
      <c r="A55" s="1">
        <v>5578.9449</v>
      </c>
      <c r="B55" s="16">
        <v>-999.0</v>
      </c>
      <c r="C55" s="16">
        <v>-339219.0043</v>
      </c>
      <c r="D55" s="16">
        <v>-999.0</v>
      </c>
      <c r="E55" s="16">
        <v>-999.0</v>
      </c>
      <c r="G55" s="16"/>
    </row>
    <row r="56" ht="15.75" customHeight="1">
      <c r="A56" s="1">
        <v>5579.0211</v>
      </c>
      <c r="B56" s="16">
        <v>-999.0</v>
      </c>
      <c r="C56" s="16">
        <v>-355730.6202</v>
      </c>
      <c r="D56" s="16">
        <v>-999.0</v>
      </c>
      <c r="E56" s="16">
        <v>-999.0</v>
      </c>
      <c r="G56" s="16"/>
    </row>
    <row r="57" ht="15.75" customHeight="1">
      <c r="A57" s="1">
        <v>5579.0973</v>
      </c>
      <c r="B57" s="16">
        <v>-999.0</v>
      </c>
      <c r="C57" s="16">
        <v>-372677.3781</v>
      </c>
      <c r="D57" s="16">
        <v>-999.0</v>
      </c>
      <c r="E57" s="16">
        <v>-999.0</v>
      </c>
      <c r="G57" s="16"/>
    </row>
    <row r="58" ht="15.75" customHeight="1">
      <c r="A58" s="1">
        <v>5579.1735</v>
      </c>
      <c r="B58" s="16">
        <v>-999.0</v>
      </c>
      <c r="C58" s="16">
        <v>-380210.6829</v>
      </c>
      <c r="D58" s="16">
        <v>-999.0</v>
      </c>
      <c r="E58" s="16">
        <v>-999.0</v>
      </c>
      <c r="G58" s="16"/>
    </row>
    <row r="59" ht="15.75" customHeight="1">
      <c r="A59" s="1">
        <v>5579.2497</v>
      </c>
      <c r="B59" s="16">
        <v>-999.0</v>
      </c>
      <c r="C59" s="16">
        <v>-368459.1581</v>
      </c>
      <c r="D59" s="16">
        <v>-999.0</v>
      </c>
      <c r="E59" s="16">
        <v>-999.0</v>
      </c>
      <c r="G59" s="16"/>
    </row>
    <row r="60" ht="15.75" customHeight="1">
      <c r="A60" s="1">
        <v>5579.3259</v>
      </c>
      <c r="B60" s="16">
        <v>-999.0</v>
      </c>
      <c r="C60" s="16">
        <v>-337182.2767</v>
      </c>
      <c r="D60" s="16">
        <v>-999.0</v>
      </c>
      <c r="E60" s="16">
        <v>-999.0</v>
      </c>
      <c r="G60" s="16"/>
    </row>
    <row r="61" ht="15.75" customHeight="1">
      <c r="A61" s="1">
        <v>5579.4021</v>
      </c>
      <c r="B61" s="16">
        <v>-999.0</v>
      </c>
      <c r="C61" s="16">
        <v>-304420.0603</v>
      </c>
      <c r="D61" s="16">
        <v>-999.0</v>
      </c>
      <c r="E61" s="16">
        <v>-999.0</v>
      </c>
      <c r="G61" s="16"/>
    </row>
    <row r="62" ht="15.75" customHeight="1">
      <c r="A62" s="1">
        <v>5579.4783</v>
      </c>
      <c r="B62" s="16">
        <v>-999.0</v>
      </c>
      <c r="C62" s="16">
        <v>-285700.4316</v>
      </c>
      <c r="D62" s="16">
        <v>-999.0</v>
      </c>
      <c r="E62" s="16">
        <v>-999.0</v>
      </c>
      <c r="G62" s="16"/>
    </row>
    <row r="63" ht="15.75" customHeight="1">
      <c r="A63" s="1">
        <v>5579.5545</v>
      </c>
      <c r="B63" s="16">
        <v>-999.0</v>
      </c>
      <c r="C63" s="16">
        <v>-271877.2343</v>
      </c>
      <c r="D63" s="16">
        <v>-999.0</v>
      </c>
      <c r="E63" s="16">
        <v>-999.0</v>
      </c>
      <c r="G63" s="16"/>
    </row>
    <row r="64" ht="15.75" customHeight="1">
      <c r="A64" s="1">
        <v>5579.6307</v>
      </c>
      <c r="B64" s="16">
        <v>-999.0</v>
      </c>
      <c r="C64" s="16">
        <v>-251023.0721</v>
      </c>
      <c r="D64" s="16">
        <v>-999.0</v>
      </c>
      <c r="E64" s="16">
        <v>-999.0</v>
      </c>
      <c r="G64" s="16"/>
    </row>
    <row r="65" ht="15.75" customHeight="1">
      <c r="A65" s="1">
        <v>5579.7069</v>
      </c>
      <c r="B65" s="16">
        <v>-999.0</v>
      </c>
      <c r="C65" s="16">
        <v>-238417.8137</v>
      </c>
      <c r="D65" s="16">
        <v>-999.0</v>
      </c>
      <c r="E65" s="16">
        <v>-999.0</v>
      </c>
      <c r="G65" s="16"/>
    </row>
    <row r="66" ht="15.75" customHeight="1">
      <c r="A66" s="1">
        <v>5579.7831</v>
      </c>
      <c r="B66" s="16">
        <v>-999.0</v>
      </c>
      <c r="C66" s="16">
        <v>-244956.3587</v>
      </c>
      <c r="D66" s="16">
        <v>-999.0</v>
      </c>
      <c r="E66" s="16">
        <v>-999.0</v>
      </c>
      <c r="G66" s="16"/>
    </row>
    <row r="67" ht="15.75" customHeight="1">
      <c r="A67" s="1">
        <v>5579.8593</v>
      </c>
      <c r="B67" s="16">
        <v>-999.0</v>
      </c>
      <c r="C67" s="16">
        <v>-231710.3264</v>
      </c>
      <c r="D67" s="16">
        <v>-999.0</v>
      </c>
      <c r="E67" s="16">
        <v>-999.0</v>
      </c>
      <c r="G67" s="16"/>
    </row>
    <row r="68" ht="15.75" customHeight="1">
      <c r="A68" s="1">
        <v>5579.9355</v>
      </c>
      <c r="B68" s="16">
        <v>-999.0</v>
      </c>
      <c r="C68" s="16">
        <v>-199109.3254</v>
      </c>
      <c r="D68" s="16">
        <v>-999.0</v>
      </c>
      <c r="E68" s="16">
        <v>-999.0</v>
      </c>
      <c r="G68" s="16"/>
    </row>
    <row r="69" ht="15.75" customHeight="1">
      <c r="A69" s="1">
        <v>5580.0117</v>
      </c>
      <c r="B69" s="16">
        <v>-999.0</v>
      </c>
      <c r="C69" s="16">
        <v>-170414.2331</v>
      </c>
      <c r="D69" s="16">
        <v>-999.0</v>
      </c>
      <c r="E69" s="16">
        <v>-999.0</v>
      </c>
      <c r="G69" s="16"/>
    </row>
    <row r="70" ht="15.75" customHeight="1">
      <c r="A70" s="1">
        <v>5580.0879</v>
      </c>
      <c r="B70" s="16">
        <v>-999.0</v>
      </c>
      <c r="C70" s="16">
        <v>-154462.883</v>
      </c>
      <c r="D70" s="16">
        <v>-999.0</v>
      </c>
      <c r="E70" s="16">
        <v>-999.0</v>
      </c>
      <c r="G70" s="16"/>
    </row>
    <row r="71" ht="15.75" customHeight="1">
      <c r="A71" s="1">
        <v>5580.1641</v>
      </c>
      <c r="B71" s="16">
        <v>-999.0</v>
      </c>
      <c r="C71" s="16">
        <v>-151723.7668</v>
      </c>
      <c r="D71" s="16">
        <v>-999.0</v>
      </c>
      <c r="E71" s="16">
        <v>-999.0</v>
      </c>
      <c r="G71" s="16"/>
    </row>
    <row r="72" ht="15.75" customHeight="1">
      <c r="A72" s="1">
        <v>5580.2403</v>
      </c>
      <c r="B72" s="16">
        <v>-999.0</v>
      </c>
      <c r="C72" s="16">
        <v>-155692.8358</v>
      </c>
      <c r="D72" s="16">
        <v>-999.0</v>
      </c>
      <c r="E72" s="16">
        <v>-999.0</v>
      </c>
      <c r="G72" s="16"/>
    </row>
    <row r="73" ht="15.75" customHeight="1">
      <c r="A73" s="1">
        <v>5580.3165</v>
      </c>
      <c r="B73" s="16">
        <v>-999.0</v>
      </c>
      <c r="C73" s="16">
        <v>-162132.0295</v>
      </c>
      <c r="D73" s="16">
        <v>-999.0</v>
      </c>
      <c r="E73" s="16">
        <v>-999.0</v>
      </c>
      <c r="G73" s="16"/>
    </row>
    <row r="74" ht="15.75" customHeight="1">
      <c r="A74" s="1">
        <v>5580.3927</v>
      </c>
      <c r="B74" s="16">
        <v>-999.0</v>
      </c>
      <c r="C74" s="16">
        <v>-173466.3085</v>
      </c>
      <c r="D74" s="16">
        <v>-999.0</v>
      </c>
      <c r="E74" s="16">
        <v>-999.0</v>
      </c>
      <c r="G74" s="16"/>
    </row>
    <row r="75" ht="15.75" customHeight="1">
      <c r="A75" s="1">
        <v>5580.4689</v>
      </c>
      <c r="B75" s="16">
        <v>-999.0</v>
      </c>
      <c r="C75" s="16">
        <v>-189296.8717</v>
      </c>
      <c r="D75" s="16">
        <v>-999.0</v>
      </c>
      <c r="E75" s="16">
        <v>-999.0</v>
      </c>
      <c r="G75" s="16"/>
    </row>
    <row r="76" ht="15.75" customHeight="1">
      <c r="A76" s="1">
        <v>5580.5451</v>
      </c>
      <c r="B76" s="16">
        <v>-999.0</v>
      </c>
      <c r="C76" s="16">
        <v>-207196.0167</v>
      </c>
      <c r="D76" s="16">
        <v>-999.0</v>
      </c>
      <c r="E76" s="16">
        <v>-999.0</v>
      </c>
      <c r="G76" s="16"/>
    </row>
    <row r="77" ht="15.75" customHeight="1">
      <c r="A77" s="1">
        <v>5580.6213</v>
      </c>
      <c r="B77" s="16">
        <v>-999.0</v>
      </c>
      <c r="C77" s="16">
        <v>-236090.2105</v>
      </c>
      <c r="D77" s="16">
        <v>-999.0</v>
      </c>
      <c r="E77" s="16">
        <v>-999.0</v>
      </c>
      <c r="G77" s="16"/>
    </row>
    <row r="78" ht="15.75" customHeight="1">
      <c r="A78" s="1">
        <v>5580.6975</v>
      </c>
      <c r="B78" s="16">
        <v>-999.0</v>
      </c>
      <c r="C78" s="16">
        <v>-270519.9643</v>
      </c>
      <c r="D78" s="16">
        <v>-999.0</v>
      </c>
      <c r="E78" s="16">
        <v>-999.0</v>
      </c>
      <c r="G78" s="16"/>
    </row>
    <row r="79" ht="15.75" customHeight="1">
      <c r="A79" s="1">
        <v>5580.7737</v>
      </c>
      <c r="B79" s="16">
        <v>-999.0</v>
      </c>
      <c r="C79" s="16">
        <v>-292042.9161</v>
      </c>
      <c r="D79" s="16">
        <v>-999.0</v>
      </c>
      <c r="E79" s="16">
        <v>-999.0</v>
      </c>
      <c r="G79" s="16"/>
    </row>
    <row r="80" ht="15.75" customHeight="1">
      <c r="A80" s="1">
        <v>5580.8499</v>
      </c>
      <c r="B80" s="16">
        <v>-999.0</v>
      </c>
      <c r="C80" s="16">
        <v>-333474.8712</v>
      </c>
      <c r="D80" s="16">
        <v>-999.0</v>
      </c>
      <c r="E80" s="16">
        <v>-999.0</v>
      </c>
      <c r="G80" s="16"/>
    </row>
    <row r="81" ht="15.75" customHeight="1">
      <c r="A81" s="1">
        <v>5580.9261</v>
      </c>
      <c r="B81" s="16">
        <v>-999.0</v>
      </c>
      <c r="C81" s="16">
        <v>-411323.1086</v>
      </c>
      <c r="D81" s="16">
        <v>-999.0</v>
      </c>
      <c r="E81" s="16">
        <v>-999.0</v>
      </c>
      <c r="G81" s="16"/>
    </row>
    <row r="82" ht="15.75" customHeight="1">
      <c r="A82" s="1">
        <v>5581.0023</v>
      </c>
      <c r="B82" s="16">
        <v>-999.0</v>
      </c>
      <c r="C82" s="16">
        <v>-554163.5289</v>
      </c>
      <c r="D82" s="16">
        <v>-999.0</v>
      </c>
      <c r="E82" s="16">
        <v>-999.0</v>
      </c>
      <c r="G82" s="16"/>
    </row>
    <row r="83" ht="15.75" customHeight="1">
      <c r="A83" s="1">
        <v>5581.0785</v>
      </c>
      <c r="B83" s="1">
        <v>84.5</v>
      </c>
      <c r="C83" s="1">
        <v>5.627980888</v>
      </c>
      <c r="D83" s="1">
        <v>0.171</v>
      </c>
      <c r="E83" s="1">
        <v>4.1077</v>
      </c>
      <c r="F83" s="19">
        <f t="shared" ref="F83:F84" si="2">(D83^3)/(((1-D83)^2))*(E83)*(1.3689)*2000</f>
        <v>81.82381176</v>
      </c>
      <c r="G83" s="1">
        <v>84.5</v>
      </c>
    </row>
    <row r="84" ht="15.75" customHeight="1">
      <c r="A84" s="1">
        <v>5581.1547</v>
      </c>
      <c r="B84" s="1">
        <v>84.5</v>
      </c>
      <c r="C84" s="1">
        <v>7.028446829</v>
      </c>
      <c r="D84" s="1">
        <v>0.171</v>
      </c>
      <c r="E84" s="1">
        <v>4.1077</v>
      </c>
      <c r="F84" s="19">
        <f t="shared" si="2"/>
        <v>81.82381176</v>
      </c>
      <c r="G84" s="1">
        <v>84.5</v>
      </c>
    </row>
    <row r="85" ht="15.75" customHeight="1">
      <c r="A85" s="1">
        <v>5581.2309</v>
      </c>
      <c r="B85" s="16">
        <v>-999.0</v>
      </c>
      <c r="C85" s="16">
        <v>-979847.7179</v>
      </c>
      <c r="D85" s="16">
        <v>-999.0</v>
      </c>
      <c r="E85" s="16">
        <v>-999.0</v>
      </c>
      <c r="G85" s="16"/>
    </row>
    <row r="86" ht="15.75" customHeight="1">
      <c r="A86" s="1">
        <v>5581.3071</v>
      </c>
      <c r="B86" s="16">
        <v>-999.0</v>
      </c>
      <c r="C86" s="16">
        <v>-955905.0399</v>
      </c>
      <c r="D86" s="16">
        <v>-999.0</v>
      </c>
      <c r="E86" s="16">
        <v>-999.0</v>
      </c>
      <c r="G86" s="16"/>
    </row>
    <row r="87" ht="15.75" customHeight="1">
      <c r="A87" s="1">
        <v>5581.3833</v>
      </c>
      <c r="B87" s="1">
        <v>5.62</v>
      </c>
      <c r="C87" s="1">
        <v>6.705013783</v>
      </c>
      <c r="D87" s="1">
        <v>0.176</v>
      </c>
      <c r="E87" s="1">
        <v>4.0141</v>
      </c>
      <c r="F87" s="19">
        <f t="shared" ref="F87:F88" si="3">(D87^3)/(((1-D87)^2))*(E87)*(1.3689)*300</f>
        <v>13.23624343</v>
      </c>
      <c r="G87" s="1">
        <v>5.62</v>
      </c>
    </row>
    <row r="88" ht="15.75" customHeight="1">
      <c r="A88" s="1">
        <v>5581.4595</v>
      </c>
      <c r="B88" s="1">
        <v>5.62</v>
      </c>
      <c r="C88" s="1">
        <v>5.349946634</v>
      </c>
      <c r="D88" s="1">
        <v>0.176</v>
      </c>
      <c r="E88" s="1">
        <v>4.0141</v>
      </c>
      <c r="F88" s="19">
        <f t="shared" si="3"/>
        <v>13.23624343</v>
      </c>
      <c r="G88" s="1">
        <v>5.62</v>
      </c>
    </row>
    <row r="89" ht="15.75" customHeight="1">
      <c r="A89" s="1">
        <v>5581.5357</v>
      </c>
      <c r="B89" s="16">
        <v>-999.0</v>
      </c>
      <c r="C89" s="16">
        <v>-517648.2442</v>
      </c>
      <c r="D89" s="16">
        <v>-999.0</v>
      </c>
      <c r="E89" s="16">
        <v>-999.0</v>
      </c>
      <c r="G89" s="16"/>
    </row>
    <row r="90" ht="15.75" customHeight="1">
      <c r="A90" s="1">
        <v>5581.6119</v>
      </c>
      <c r="B90" s="16">
        <v>-999.0</v>
      </c>
      <c r="C90" s="16">
        <v>-413365.6687</v>
      </c>
      <c r="D90" s="16">
        <v>-999.0</v>
      </c>
      <c r="E90" s="16">
        <v>-999.0</v>
      </c>
      <c r="G90" s="16"/>
    </row>
    <row r="91" ht="15.75" customHeight="1">
      <c r="A91" s="1">
        <v>5581.6881</v>
      </c>
      <c r="B91" s="1">
        <v>38.2</v>
      </c>
      <c r="C91" s="1">
        <v>2.183669205</v>
      </c>
      <c r="D91" s="1">
        <v>0.161</v>
      </c>
      <c r="E91" s="1">
        <v>4.3106</v>
      </c>
      <c r="F91" s="19">
        <f t="shared" ref="F91:F92" si="4">(D91^3)/(((1-D91)^2))*(E91)*(1.3689)*1000</f>
        <v>34.98349172</v>
      </c>
      <c r="G91" s="1">
        <v>38.2</v>
      </c>
    </row>
    <row r="92" ht="15.75" customHeight="1">
      <c r="A92" s="1">
        <v>5581.7643</v>
      </c>
      <c r="B92" s="1">
        <v>38.2</v>
      </c>
      <c r="C92" s="1">
        <v>2.108725503</v>
      </c>
      <c r="D92" s="1">
        <v>0.161</v>
      </c>
      <c r="E92" s="1">
        <v>4.3106</v>
      </c>
      <c r="F92" s="19">
        <f t="shared" si="4"/>
        <v>34.98349172</v>
      </c>
      <c r="G92" s="1">
        <v>38.2</v>
      </c>
    </row>
    <row r="93" ht="15.75" customHeight="1">
      <c r="A93" s="1">
        <v>5581.8405</v>
      </c>
      <c r="B93" s="16">
        <v>-999.0</v>
      </c>
      <c r="C93" s="16">
        <v>-352156.9626</v>
      </c>
      <c r="D93" s="16">
        <v>-999.0</v>
      </c>
      <c r="E93" s="16">
        <v>-999.0</v>
      </c>
      <c r="G93" s="16"/>
    </row>
    <row r="94" ht="15.75" customHeight="1">
      <c r="A94" s="1">
        <v>5581.9167</v>
      </c>
      <c r="B94" s="16">
        <v>-999.0</v>
      </c>
      <c r="C94" s="16">
        <v>-375131.9496</v>
      </c>
      <c r="D94" s="16">
        <v>-999.0</v>
      </c>
      <c r="E94" s="16">
        <v>-999.0</v>
      </c>
      <c r="G94" s="16"/>
    </row>
    <row r="95" ht="15.75" customHeight="1">
      <c r="A95" s="1">
        <v>5581.9929</v>
      </c>
      <c r="B95" s="1">
        <v>995.0</v>
      </c>
      <c r="C95" s="1">
        <v>2.439982302</v>
      </c>
      <c r="D95" s="1">
        <v>0.162</v>
      </c>
      <c r="E95" s="1">
        <v>4.2893</v>
      </c>
      <c r="F95" s="1">
        <f t="shared" ref="F95:F96" si="5">(D95^3)/(((1-D95)^2))*(E95)*(1.3689)*30000</f>
        <v>1066.439953</v>
      </c>
      <c r="G95" s="1">
        <v>995.0</v>
      </c>
    </row>
    <row r="96" ht="15.75" customHeight="1">
      <c r="A96" s="1">
        <v>5582.0691</v>
      </c>
      <c r="B96" s="1">
        <v>995.0</v>
      </c>
      <c r="C96" s="1">
        <v>2.523126493</v>
      </c>
      <c r="D96" s="1">
        <v>0.162</v>
      </c>
      <c r="E96" s="1">
        <v>4.2893</v>
      </c>
      <c r="F96" s="1">
        <f t="shared" si="5"/>
        <v>1066.439953</v>
      </c>
      <c r="G96" s="1">
        <v>995.0</v>
      </c>
    </row>
    <row r="97" ht="15.75" customHeight="1">
      <c r="A97" s="1">
        <v>5582.1453</v>
      </c>
      <c r="B97" s="16">
        <v>-999.0</v>
      </c>
      <c r="C97" s="16">
        <v>-433929.7528</v>
      </c>
      <c r="D97" s="16">
        <v>-999.0</v>
      </c>
      <c r="E97" s="16">
        <v>-999.0</v>
      </c>
      <c r="G97" s="16"/>
    </row>
    <row r="98" ht="15.75" customHeight="1">
      <c r="A98" s="1">
        <v>5582.2215</v>
      </c>
      <c r="B98" s="16">
        <v>-999.0</v>
      </c>
      <c r="C98" s="16">
        <v>-466438.4813</v>
      </c>
      <c r="D98" s="16">
        <v>-999.0</v>
      </c>
      <c r="E98" s="16">
        <v>-999.0</v>
      </c>
      <c r="G98" s="16"/>
    </row>
    <row r="99" ht="15.75" customHeight="1">
      <c r="A99" s="1">
        <v>5582.2977</v>
      </c>
      <c r="B99" s="1">
        <v>354.0</v>
      </c>
      <c r="C99" s="1">
        <v>3.460263737</v>
      </c>
      <c r="D99" s="1">
        <v>0.168</v>
      </c>
      <c r="E99" s="1">
        <v>4.1663</v>
      </c>
      <c r="F99" s="19">
        <f t="shared" ref="F99:F100" si="6">(D99^3)/(((1-D99)^2))*(E99)*(1.3689)*6000</f>
        <v>234.3984336</v>
      </c>
      <c r="G99" s="1">
        <v>354.0</v>
      </c>
    </row>
    <row r="100" ht="15.75" customHeight="1">
      <c r="A100" s="1">
        <v>5582.3739</v>
      </c>
      <c r="B100" s="1">
        <v>354.0</v>
      </c>
      <c r="C100" s="1">
        <v>3.784942273</v>
      </c>
      <c r="D100" s="1">
        <v>0.168</v>
      </c>
      <c r="E100" s="1">
        <v>4.1663</v>
      </c>
      <c r="F100" s="19">
        <f t="shared" si="6"/>
        <v>234.3984336</v>
      </c>
      <c r="G100" s="1">
        <v>354.0</v>
      </c>
    </row>
    <row r="101" ht="15.75" customHeight="1">
      <c r="A101" s="1">
        <v>5582.4501</v>
      </c>
      <c r="B101" s="16">
        <v>-999.0</v>
      </c>
      <c r="C101" s="16">
        <v>-637822.7484</v>
      </c>
      <c r="D101" s="16">
        <v>-999.0</v>
      </c>
      <c r="E101" s="16">
        <v>-999.0</v>
      </c>
      <c r="F101" s="19"/>
      <c r="G101" s="16"/>
    </row>
    <row r="102" ht="15.75" customHeight="1">
      <c r="A102" s="1">
        <v>5582.5263</v>
      </c>
      <c r="B102" s="16">
        <v>-999.0</v>
      </c>
      <c r="C102" s="16">
        <v>-826706.0134</v>
      </c>
      <c r="D102" s="16">
        <v>-999.0</v>
      </c>
      <c r="E102" s="16">
        <v>-999.0</v>
      </c>
      <c r="F102" s="19"/>
      <c r="G102" s="16"/>
    </row>
    <row r="103" ht="15.75" customHeight="1">
      <c r="A103" s="1">
        <v>5582.6025</v>
      </c>
      <c r="B103" s="16">
        <v>-999.0</v>
      </c>
      <c r="C103" s="16">
        <v>-1050291.812</v>
      </c>
      <c r="D103" s="16">
        <v>-999.0</v>
      </c>
      <c r="E103" s="16">
        <v>-999.0</v>
      </c>
      <c r="F103" s="19"/>
      <c r="G103" s="16"/>
    </row>
    <row r="104" ht="15.75" customHeight="1">
      <c r="A104" s="1">
        <v>5582.6787</v>
      </c>
      <c r="B104" s="16">
        <v>-999.0</v>
      </c>
      <c r="C104" s="16">
        <v>-1267154.321</v>
      </c>
      <c r="D104" s="16">
        <v>-999.0</v>
      </c>
      <c r="E104" s="16">
        <v>-999.0</v>
      </c>
      <c r="F104" s="19"/>
      <c r="G104" s="16"/>
    </row>
    <row r="105" ht="15.75" customHeight="1">
      <c r="A105" s="1">
        <v>5582.7549</v>
      </c>
      <c r="B105" s="16">
        <v>-999.0</v>
      </c>
      <c r="C105" s="16">
        <v>-1460418.966</v>
      </c>
      <c r="D105" s="16">
        <v>-999.0</v>
      </c>
      <c r="E105" s="16">
        <v>-999.0</v>
      </c>
      <c r="F105" s="19"/>
      <c r="G105" s="16"/>
    </row>
    <row r="106" ht="15.75" customHeight="1">
      <c r="A106" s="1">
        <v>5582.8311</v>
      </c>
      <c r="B106" s="16">
        <v>-999.0</v>
      </c>
      <c r="C106" s="16">
        <v>-1619707.742</v>
      </c>
      <c r="D106" s="16">
        <v>-999.0</v>
      </c>
      <c r="E106" s="16">
        <v>-999.0</v>
      </c>
      <c r="F106" s="19"/>
      <c r="G106" s="16"/>
    </row>
    <row r="107" ht="15.75" customHeight="1">
      <c r="A107" s="1">
        <v>5582.9073</v>
      </c>
      <c r="B107" s="1">
        <v>342.0</v>
      </c>
      <c r="C107" s="1">
        <v>9.878353427</v>
      </c>
      <c r="D107" s="1">
        <v>0.159</v>
      </c>
      <c r="E107" s="1">
        <v>4.3539</v>
      </c>
      <c r="F107" s="19">
        <f t="shared" ref="F107:F108" si="7">(D107^3)/(((1-D107)^2))*(E107)*(1.3689)*6000</f>
        <v>203.2360779</v>
      </c>
      <c r="G107" s="1">
        <v>342.0</v>
      </c>
    </row>
    <row r="108" ht="15.75" customHeight="1">
      <c r="A108" s="1">
        <v>5582.9835</v>
      </c>
      <c r="B108" s="1">
        <v>342.0</v>
      </c>
      <c r="C108" s="1">
        <v>10.29441644</v>
      </c>
      <c r="D108" s="1">
        <v>0.159</v>
      </c>
      <c r="E108" s="1">
        <v>4.3539</v>
      </c>
      <c r="F108" s="19">
        <f t="shared" si="7"/>
        <v>203.2360779</v>
      </c>
      <c r="G108" s="1">
        <v>342.0</v>
      </c>
    </row>
    <row r="109" ht="15.75" customHeight="1">
      <c r="A109" s="1">
        <v>5583.0597</v>
      </c>
      <c r="B109" s="16">
        <v>-999.0</v>
      </c>
      <c r="C109" s="16">
        <v>-1857290.067</v>
      </c>
      <c r="D109" s="16">
        <v>-999.0</v>
      </c>
      <c r="E109" s="16">
        <v>-999.0</v>
      </c>
      <c r="F109" s="19"/>
      <c r="G109" s="16"/>
    </row>
    <row r="110" ht="15.75" customHeight="1">
      <c r="A110" s="1">
        <v>5583.1359</v>
      </c>
      <c r="B110" s="16">
        <v>-999.0</v>
      </c>
      <c r="C110" s="16">
        <v>-1897249.1</v>
      </c>
      <c r="D110" s="16">
        <v>-999.0</v>
      </c>
      <c r="E110" s="16">
        <v>-999.0</v>
      </c>
      <c r="F110" s="19"/>
      <c r="G110" s="16"/>
    </row>
    <row r="111" ht="15.75" customHeight="1">
      <c r="A111" s="1">
        <v>5583.2121</v>
      </c>
      <c r="B111" s="1">
        <v>9.14</v>
      </c>
      <c r="C111" s="1">
        <v>6.83119912</v>
      </c>
      <c r="D111" s="1">
        <v>0.138</v>
      </c>
      <c r="E111" s="1">
        <v>4.8764</v>
      </c>
      <c r="F111" s="19">
        <f t="shared" ref="F111:F112" si="8">(D111^3)/(((1-D111)^2))*(E111)*(1.3689)*700</f>
        <v>16.52691577</v>
      </c>
      <c r="G111" s="1">
        <v>9.14</v>
      </c>
    </row>
    <row r="112" ht="15.75" customHeight="1">
      <c r="A112" s="1">
        <v>5583.2883</v>
      </c>
      <c r="B112" s="1">
        <v>9.14</v>
      </c>
      <c r="C112" s="1">
        <v>6.881677574</v>
      </c>
      <c r="D112" s="1">
        <v>0.138</v>
      </c>
      <c r="E112" s="1">
        <v>4.8764</v>
      </c>
      <c r="F112" s="19">
        <f t="shared" si="8"/>
        <v>16.52691577</v>
      </c>
      <c r="G112" s="1">
        <v>9.14</v>
      </c>
    </row>
    <row r="113" ht="15.75" customHeight="1">
      <c r="A113" s="1">
        <v>5583.3645</v>
      </c>
      <c r="B113" s="16">
        <v>-999.0</v>
      </c>
      <c r="C113" s="16">
        <v>-1943738.303</v>
      </c>
      <c r="D113" s="16">
        <v>-999.0</v>
      </c>
      <c r="E113" s="16">
        <v>-999.0</v>
      </c>
      <c r="F113" s="19"/>
      <c r="G113" s="16"/>
    </row>
    <row r="114" ht="15.75" customHeight="1">
      <c r="A114" s="1">
        <v>5583.4407</v>
      </c>
      <c r="B114" s="16">
        <v>-999.0</v>
      </c>
      <c r="C114" s="16">
        <v>-1944155.748</v>
      </c>
      <c r="D114" s="16">
        <v>-999.0</v>
      </c>
      <c r="E114" s="16">
        <v>-999.0</v>
      </c>
      <c r="F114" s="19"/>
      <c r="G114" s="16"/>
    </row>
    <row r="115" ht="15.75" customHeight="1">
      <c r="A115" s="1">
        <v>5583.5169</v>
      </c>
      <c r="B115" s="1">
        <v>18.9</v>
      </c>
      <c r="C115" s="1">
        <v>7.408079284</v>
      </c>
      <c r="D115" s="1">
        <v>0.141</v>
      </c>
      <c r="E115" s="1">
        <v>4.7932</v>
      </c>
      <c r="F115" s="19">
        <f t="shared" ref="F115:F116" si="9">(D115^3)/(((1-D115)^2))*(E115)*(1.3689)*1000</f>
        <v>24.92690075</v>
      </c>
      <c r="G115" s="1">
        <v>18.9</v>
      </c>
    </row>
    <row r="116" ht="15.75" customHeight="1">
      <c r="A116" s="1">
        <v>5583.5931</v>
      </c>
      <c r="B116" s="1">
        <v>18.9</v>
      </c>
      <c r="C116" s="1">
        <v>7.408079284</v>
      </c>
      <c r="D116" s="1">
        <v>0.141</v>
      </c>
      <c r="E116" s="1">
        <v>4.7932</v>
      </c>
      <c r="F116" s="19">
        <f t="shared" si="9"/>
        <v>24.92690075</v>
      </c>
      <c r="G116" s="1">
        <v>18.9</v>
      </c>
    </row>
    <row r="117" ht="15.75" customHeight="1">
      <c r="A117" s="1">
        <v>5583.6693</v>
      </c>
      <c r="B117" s="16">
        <v>-999.0</v>
      </c>
      <c r="C117" s="16">
        <v>-1944155.848</v>
      </c>
      <c r="D117" s="16">
        <v>-999.0</v>
      </c>
      <c r="E117" s="16">
        <v>-999.0</v>
      </c>
      <c r="F117" s="19"/>
      <c r="G117" s="16"/>
    </row>
    <row r="118" ht="15.75" customHeight="1">
      <c r="A118" s="1">
        <v>5583.7455</v>
      </c>
      <c r="B118" s="16">
        <v>-999.0</v>
      </c>
      <c r="C118" s="16">
        <v>-1944155.848</v>
      </c>
      <c r="D118" s="16">
        <v>-999.0</v>
      </c>
      <c r="E118" s="16">
        <v>-999.0</v>
      </c>
      <c r="F118" s="19"/>
      <c r="G118" s="16"/>
    </row>
    <row r="119" ht="15.75" customHeight="1">
      <c r="A119" s="1">
        <v>5583.8217</v>
      </c>
      <c r="B119" s="1">
        <v>0.94</v>
      </c>
      <c r="C119" s="1">
        <v>0.739064806</v>
      </c>
      <c r="D119" s="1">
        <v>0.069</v>
      </c>
      <c r="E119" s="1">
        <v>8.4903</v>
      </c>
      <c r="F119" s="19">
        <f t="shared" ref="F119:F120" si="10">(D119^3)/(((1-D119)^2))*(E119)*(1.3689)*200</f>
        <v>0.8809934215</v>
      </c>
      <c r="G119" s="1">
        <v>0.94</v>
      </c>
    </row>
    <row r="120" ht="15.75" customHeight="1">
      <c r="A120" s="1">
        <v>5583.8979</v>
      </c>
      <c r="B120" s="1">
        <v>0.94</v>
      </c>
      <c r="C120" s="1">
        <v>0.706800439</v>
      </c>
      <c r="D120" s="1">
        <v>0.069</v>
      </c>
      <c r="E120" s="1">
        <v>8.4903</v>
      </c>
      <c r="F120" s="19">
        <f t="shared" si="10"/>
        <v>0.8809934215</v>
      </c>
      <c r="G120" s="1">
        <v>0.94</v>
      </c>
    </row>
    <row r="121" ht="15.75" customHeight="1">
      <c r="A121" s="1">
        <v>5583.9741</v>
      </c>
      <c r="B121" s="16">
        <v>-999.0</v>
      </c>
      <c r="C121" s="16">
        <v>-1796377.272</v>
      </c>
      <c r="D121" s="16">
        <v>-999.0</v>
      </c>
      <c r="E121" s="16">
        <v>-999.0</v>
      </c>
      <c r="F121" s="19"/>
      <c r="G121" s="16"/>
    </row>
    <row r="122" ht="15.75" customHeight="1">
      <c r="A122" s="1">
        <v>5584.0503</v>
      </c>
      <c r="B122" s="16">
        <v>-999.0</v>
      </c>
      <c r="C122" s="16">
        <v>-1764123.677</v>
      </c>
      <c r="D122" s="16">
        <v>-999.0</v>
      </c>
      <c r="E122" s="16">
        <v>-999.0</v>
      </c>
      <c r="F122" s="19"/>
      <c r="G122" s="16"/>
    </row>
    <row r="123" ht="15.75" customHeight="1">
      <c r="A123" s="1">
        <v>5584.1265</v>
      </c>
      <c r="B123" s="1">
        <v>0.57</v>
      </c>
      <c r="C123" s="1">
        <v>0.272375597</v>
      </c>
      <c r="D123" s="1">
        <v>0.054</v>
      </c>
      <c r="E123" s="1">
        <v>10.3296</v>
      </c>
      <c r="F123" s="19">
        <f t="shared" ref="F123:F124" si="11">(D123^3)/(((1-D123)^2))*(E123)*(1.3689)*300</f>
        <v>0.7464066315</v>
      </c>
      <c r="G123" s="1">
        <v>0.57</v>
      </c>
    </row>
    <row r="124" ht="15.75" customHeight="1">
      <c r="A124" s="1">
        <v>5584.2027</v>
      </c>
      <c r="B124" s="1">
        <v>0.57</v>
      </c>
      <c r="C124" s="1">
        <v>0.258407546</v>
      </c>
      <c r="D124" s="1">
        <v>0.054</v>
      </c>
      <c r="E124" s="1">
        <v>10.3296</v>
      </c>
      <c r="F124" s="19">
        <f t="shared" si="11"/>
        <v>0.7464066315</v>
      </c>
      <c r="G124" s="1">
        <v>0.57</v>
      </c>
    </row>
    <row r="125" ht="15.75" customHeight="1">
      <c r="A125" s="1">
        <v>5584.2789</v>
      </c>
      <c r="B125" s="16">
        <v>-999.0</v>
      </c>
      <c r="C125" s="16">
        <v>-1583260.503</v>
      </c>
      <c r="D125" s="16">
        <v>-999.0</v>
      </c>
      <c r="E125" s="16">
        <v>-999.0</v>
      </c>
      <c r="F125" s="19"/>
      <c r="G125" s="16"/>
    </row>
    <row r="126" ht="15.75" customHeight="1">
      <c r="A126" s="1">
        <v>5584.3551</v>
      </c>
      <c r="B126" s="16">
        <v>-999.0</v>
      </c>
      <c r="C126" s="16">
        <v>-1710379.183</v>
      </c>
      <c r="D126" s="16">
        <v>-999.0</v>
      </c>
      <c r="E126" s="16">
        <v>-999.0</v>
      </c>
      <c r="F126" s="19"/>
      <c r="G126" s="16"/>
    </row>
    <row r="127" ht="15.75" customHeight="1">
      <c r="A127" s="1">
        <v>5584.4313</v>
      </c>
      <c r="B127" s="16">
        <v>-999.0</v>
      </c>
      <c r="C127" s="16">
        <v>-1725674.455</v>
      </c>
      <c r="D127" s="16">
        <v>-999.0</v>
      </c>
      <c r="E127" s="16">
        <v>-999.0</v>
      </c>
      <c r="F127" s="19"/>
      <c r="G127" s="16"/>
    </row>
    <row r="128" ht="15.75" customHeight="1">
      <c r="A128" s="1">
        <v>5584.5075</v>
      </c>
      <c r="B128" s="16">
        <v>-999.0</v>
      </c>
      <c r="C128" s="16">
        <v>-1684480.186</v>
      </c>
      <c r="D128" s="16">
        <v>-999.0</v>
      </c>
      <c r="E128" s="16">
        <v>-999.0</v>
      </c>
      <c r="F128" s="19"/>
      <c r="G128" s="16"/>
    </row>
    <row r="129" ht="15.75" customHeight="1">
      <c r="A129" s="1">
        <v>5584.5837</v>
      </c>
      <c r="B129" s="16">
        <v>-999.0</v>
      </c>
      <c r="C129" s="16">
        <v>-1647695.212</v>
      </c>
      <c r="D129" s="16">
        <v>-999.0</v>
      </c>
      <c r="E129" s="16">
        <v>-999.0</v>
      </c>
      <c r="F129" s="19"/>
      <c r="G129" s="16"/>
    </row>
    <row r="130" ht="15.75" customHeight="1">
      <c r="A130" s="1">
        <v>5584.6599</v>
      </c>
      <c r="B130" s="16">
        <v>-999.0</v>
      </c>
      <c r="C130" s="16">
        <v>-1619177.835</v>
      </c>
      <c r="D130" s="16">
        <v>-999.0</v>
      </c>
      <c r="E130" s="16">
        <v>-999.0</v>
      </c>
      <c r="F130" s="19"/>
      <c r="G130" s="16"/>
    </row>
    <row r="131" ht="15.75" customHeight="1">
      <c r="A131" s="1">
        <v>5584.7361</v>
      </c>
      <c r="B131" s="16">
        <v>-999.0</v>
      </c>
      <c r="C131" s="16">
        <v>-1596823.233</v>
      </c>
      <c r="D131" s="16">
        <v>-999.0</v>
      </c>
      <c r="E131" s="16">
        <v>-999.0</v>
      </c>
      <c r="F131" s="19"/>
      <c r="G131" s="16"/>
    </row>
    <row r="132" ht="15.75" customHeight="1">
      <c r="A132" s="1">
        <v>5584.8123</v>
      </c>
      <c r="B132" s="16">
        <v>-999.0</v>
      </c>
      <c r="C132" s="16">
        <v>-1583048.59</v>
      </c>
      <c r="D132" s="16">
        <v>-999.0</v>
      </c>
      <c r="E132" s="16">
        <v>-999.0</v>
      </c>
      <c r="F132" s="19"/>
      <c r="G132" s="16"/>
    </row>
    <row r="133" ht="15.75" customHeight="1">
      <c r="A133" s="1">
        <v>5584.8885</v>
      </c>
      <c r="B133" s="1">
        <v>7.89</v>
      </c>
      <c r="C133" s="1">
        <v>9.002119715</v>
      </c>
      <c r="D133" s="1">
        <v>0.159</v>
      </c>
      <c r="E133" s="1">
        <v>4.3539</v>
      </c>
      <c r="F133" s="19">
        <f t="shared" ref="F133:F134" si="12">(D133^3)/(((1-D133)^2))*(E133)*(1.3689)*500</f>
        <v>16.93633983</v>
      </c>
      <c r="G133" s="1">
        <v>7.89</v>
      </c>
    </row>
    <row r="134" ht="15.75" customHeight="1">
      <c r="A134" s="1">
        <v>5584.9647</v>
      </c>
      <c r="B134" s="1">
        <v>7.89</v>
      </c>
      <c r="C134" s="1">
        <v>9.037192399</v>
      </c>
      <c r="D134" s="1">
        <v>0.159</v>
      </c>
      <c r="E134" s="1">
        <v>4.3539</v>
      </c>
      <c r="F134" s="19">
        <f t="shared" si="12"/>
        <v>16.93633983</v>
      </c>
      <c r="G134" s="1">
        <v>7.89</v>
      </c>
    </row>
    <row r="135" ht="15.75" customHeight="1">
      <c r="A135" s="1">
        <v>5585.0409</v>
      </c>
      <c r="B135" s="16">
        <v>-999.0</v>
      </c>
      <c r="C135" s="16">
        <v>-1600698.883</v>
      </c>
      <c r="D135" s="16">
        <v>-999.0</v>
      </c>
      <c r="E135" s="16">
        <v>-999.0</v>
      </c>
      <c r="F135" s="19"/>
      <c r="G135" s="16"/>
    </row>
    <row r="136" ht="15.75" customHeight="1">
      <c r="A136" s="1">
        <v>5585.1171</v>
      </c>
      <c r="B136" s="16">
        <v>-999.0</v>
      </c>
      <c r="C136" s="16">
        <v>-1623808.864</v>
      </c>
      <c r="D136" s="16">
        <v>-999.0</v>
      </c>
      <c r="E136" s="16">
        <v>-999.0</v>
      </c>
      <c r="F136" s="19"/>
      <c r="G136" s="16"/>
    </row>
    <row r="137" ht="15.75" customHeight="1">
      <c r="A137" s="1">
        <v>5585.1933</v>
      </c>
      <c r="B137" s="1">
        <v>376.0</v>
      </c>
      <c r="C137" s="1">
        <v>13.83637912</v>
      </c>
      <c r="D137" s="1">
        <v>0.178</v>
      </c>
      <c r="E137" s="1">
        <v>3.978</v>
      </c>
      <c r="F137" s="19">
        <f t="shared" ref="F137:F138" si="13">(D137^3)/(((1-D137)^2))*(E137)*(1.3689)*5000</f>
        <v>227.2599352</v>
      </c>
      <c r="G137" s="1">
        <v>376.0</v>
      </c>
    </row>
    <row r="138" ht="15.75" customHeight="1">
      <c r="A138" s="1">
        <v>5585.2695</v>
      </c>
      <c r="B138" s="1">
        <v>376.0</v>
      </c>
      <c r="C138" s="1">
        <v>14.10869286</v>
      </c>
      <c r="D138" s="1">
        <v>0.178</v>
      </c>
      <c r="E138" s="1">
        <v>3.978</v>
      </c>
      <c r="F138" s="19">
        <f t="shared" si="13"/>
        <v>227.2599352</v>
      </c>
      <c r="G138" s="1">
        <v>376.0</v>
      </c>
    </row>
    <row r="139" ht="15.75" customHeight="1">
      <c r="A139" s="1">
        <v>5585.3457</v>
      </c>
      <c r="B139" s="16">
        <v>-999.0</v>
      </c>
      <c r="C139" s="16">
        <v>-1719146.379</v>
      </c>
      <c r="D139" s="16">
        <v>-999.0</v>
      </c>
      <c r="E139" s="16">
        <v>-999.0</v>
      </c>
      <c r="F139" s="19"/>
      <c r="G139" s="16"/>
    </row>
    <row r="140" ht="15.75" customHeight="1">
      <c r="A140" s="1">
        <v>5585.4219</v>
      </c>
      <c r="B140" s="16">
        <v>-999.0</v>
      </c>
      <c r="C140" s="16">
        <v>-1752194.436</v>
      </c>
      <c r="D140" s="16">
        <v>-999.0</v>
      </c>
      <c r="E140" s="16">
        <v>-999.0</v>
      </c>
      <c r="F140" s="19"/>
      <c r="G140" s="16"/>
    </row>
    <row r="141" ht="15.75" customHeight="1">
      <c r="A141" s="1">
        <v>5585.4981</v>
      </c>
      <c r="B141" s="1">
        <v>166.0</v>
      </c>
      <c r="C141" s="1">
        <v>12.49540782</v>
      </c>
      <c r="D141" s="1">
        <v>0.169</v>
      </c>
      <c r="E141" s="1">
        <v>4.1466</v>
      </c>
      <c r="F141" s="19">
        <f t="shared" ref="F141:F142" si="14">(D141^3)/(((1-D141)^2))*(E141)*(1.3689)*3000</f>
        <v>119.0263697</v>
      </c>
      <c r="G141" s="1">
        <v>166.0</v>
      </c>
    </row>
    <row r="142" ht="15.75" customHeight="1">
      <c r="A142" s="1">
        <v>5585.5743</v>
      </c>
      <c r="B142" s="1">
        <v>166.0</v>
      </c>
      <c r="C142" s="1">
        <v>12.67807994</v>
      </c>
      <c r="D142" s="1">
        <v>0.169</v>
      </c>
      <c r="E142" s="1">
        <v>4.1466</v>
      </c>
      <c r="F142" s="19">
        <f t="shared" si="14"/>
        <v>119.0263697</v>
      </c>
      <c r="G142" s="1">
        <v>166.0</v>
      </c>
    </row>
    <row r="143" ht="15.75" customHeight="1">
      <c r="A143" s="1">
        <v>5585.6505</v>
      </c>
      <c r="B143" s="16">
        <v>-999.0</v>
      </c>
      <c r="C143" s="16">
        <v>-1830780.904</v>
      </c>
      <c r="D143" s="16">
        <v>-999.0</v>
      </c>
      <c r="E143" s="16">
        <v>-999.0</v>
      </c>
      <c r="F143" s="19"/>
      <c r="G143" s="16"/>
    </row>
    <row r="144" ht="15.75" customHeight="1">
      <c r="A144" s="1">
        <v>5585.7267</v>
      </c>
      <c r="B144" s="16">
        <v>-999.0</v>
      </c>
      <c r="C144" s="16">
        <v>-1858007.012</v>
      </c>
      <c r="D144" s="16">
        <v>-999.0</v>
      </c>
      <c r="E144" s="16">
        <v>-999.0</v>
      </c>
      <c r="F144" s="19"/>
      <c r="G144" s="16"/>
    </row>
    <row r="145" ht="15.75" customHeight="1">
      <c r="A145" s="1">
        <v>5585.8029</v>
      </c>
      <c r="B145" s="1">
        <v>11.9</v>
      </c>
      <c r="C145" s="1">
        <v>8.196472219</v>
      </c>
      <c r="D145" s="1">
        <v>0.147</v>
      </c>
      <c r="E145" s="1">
        <v>4.636</v>
      </c>
      <c r="F145" s="19">
        <f t="shared" ref="F145:F146" si="15">(D145^3)/(((1-D145)^2))*(E145)*(1.3689)*500</f>
        <v>13.8528489</v>
      </c>
      <c r="G145" s="1">
        <v>11.9</v>
      </c>
    </row>
    <row r="146" ht="15.75" customHeight="1">
      <c r="A146" s="1">
        <v>5585.8791</v>
      </c>
      <c r="B146" s="1">
        <v>11.9</v>
      </c>
      <c r="C146" s="1">
        <v>8.240738894</v>
      </c>
      <c r="D146" s="1">
        <v>0.147</v>
      </c>
      <c r="E146" s="1">
        <v>4.636</v>
      </c>
      <c r="F146" s="19">
        <f t="shared" si="15"/>
        <v>13.8528489</v>
      </c>
      <c r="G146" s="1">
        <v>11.9</v>
      </c>
    </row>
    <row r="147" ht="15.75" customHeight="1">
      <c r="A147" s="1">
        <v>5585.9553</v>
      </c>
      <c r="B147" s="16">
        <v>-999.0</v>
      </c>
      <c r="C147" s="16">
        <v>-1893193.791</v>
      </c>
      <c r="D147" s="16">
        <v>-999.0</v>
      </c>
      <c r="E147" s="16">
        <v>-999.0</v>
      </c>
      <c r="F147" s="19"/>
      <c r="G147" s="16"/>
    </row>
    <row r="148" ht="15.75" customHeight="1">
      <c r="A148" s="1">
        <v>5586.0315</v>
      </c>
      <c r="B148" s="16">
        <v>-999.0</v>
      </c>
      <c r="C148" s="16">
        <v>-1901621.208</v>
      </c>
      <c r="D148" s="16">
        <v>-999.0</v>
      </c>
      <c r="E148" s="16">
        <v>-999.0</v>
      </c>
      <c r="F148" s="19"/>
      <c r="G148" s="16"/>
    </row>
    <row r="149" ht="15.75" customHeight="1">
      <c r="A149" s="1">
        <v>5586.1077</v>
      </c>
      <c r="B149" s="16">
        <v>-999.0</v>
      </c>
      <c r="C149" s="16">
        <v>-1869734.26</v>
      </c>
      <c r="D149" s="16">
        <v>-999.0</v>
      </c>
      <c r="E149" s="16">
        <v>-999.0</v>
      </c>
      <c r="F149" s="19"/>
      <c r="G149" s="16"/>
    </row>
    <row r="150" ht="15.75" customHeight="1">
      <c r="A150" s="1">
        <v>5586.1839</v>
      </c>
      <c r="B150" s="16">
        <v>-999.0</v>
      </c>
      <c r="C150" s="16">
        <v>-1728164.42</v>
      </c>
      <c r="D150" s="16">
        <v>-999.0</v>
      </c>
      <c r="E150" s="16">
        <v>-999.0</v>
      </c>
      <c r="F150" s="19"/>
      <c r="G150" s="16"/>
    </row>
    <row r="151" ht="15.75" customHeight="1">
      <c r="A151" s="1">
        <v>5586.2601</v>
      </c>
      <c r="B151" s="1">
        <v>3.33</v>
      </c>
      <c r="C151" s="1">
        <v>11.76493254</v>
      </c>
      <c r="D151" s="1">
        <v>0.173</v>
      </c>
      <c r="E151" s="1">
        <v>4.0697</v>
      </c>
      <c r="F151" s="19">
        <f t="shared" ref="F151:F152" si="16">(D151^3)/(((1-D151)^2))*(E151)*(1.3689)*100</f>
        <v>4.217561362</v>
      </c>
      <c r="G151" s="1">
        <v>3.33</v>
      </c>
    </row>
    <row r="152" ht="15.75" customHeight="1">
      <c r="A152" s="1">
        <v>5586.3363</v>
      </c>
      <c r="B152" s="1">
        <v>3.33</v>
      </c>
      <c r="C152" s="1">
        <v>11.50584835</v>
      </c>
      <c r="D152" s="1">
        <v>0.173</v>
      </c>
      <c r="E152" s="1">
        <v>4.0697</v>
      </c>
      <c r="F152" s="19">
        <f t="shared" si="16"/>
        <v>4.217561362</v>
      </c>
      <c r="G152" s="1">
        <v>3.33</v>
      </c>
    </row>
    <row r="153" ht="15.75" customHeight="1">
      <c r="A153" s="1">
        <v>5586.4125</v>
      </c>
      <c r="B153" s="16">
        <v>-999.0</v>
      </c>
      <c r="C153" s="16">
        <v>-1742085.075</v>
      </c>
      <c r="D153" s="16">
        <v>-999.0</v>
      </c>
      <c r="E153" s="16">
        <v>-999.0</v>
      </c>
      <c r="F153" s="19"/>
      <c r="G153" s="16"/>
    </row>
    <row r="154" ht="15.75" customHeight="1">
      <c r="A154" s="1">
        <v>5586.4887</v>
      </c>
      <c r="B154" s="16">
        <v>-999.0</v>
      </c>
      <c r="C154" s="16">
        <v>-1884422.407</v>
      </c>
      <c r="D154" s="16">
        <v>-999.0</v>
      </c>
      <c r="E154" s="16">
        <v>-999.0</v>
      </c>
      <c r="F154" s="19"/>
      <c r="G154" s="16"/>
    </row>
    <row r="155" ht="15.75" customHeight="1">
      <c r="A155" s="1">
        <v>5586.5649</v>
      </c>
      <c r="B155" s="16">
        <v>-999.0</v>
      </c>
      <c r="C155" s="16">
        <v>-1903050.112</v>
      </c>
      <c r="D155" s="16">
        <v>-999.0</v>
      </c>
      <c r="E155" s="16">
        <v>-999.0</v>
      </c>
      <c r="F155" s="19"/>
      <c r="G155" s="16"/>
    </row>
    <row r="156" ht="15.75" customHeight="1">
      <c r="A156" s="1">
        <v>5586.6411</v>
      </c>
      <c r="B156" s="16">
        <v>-999.0</v>
      </c>
      <c r="C156" s="16">
        <v>-1894735.307</v>
      </c>
      <c r="D156" s="16">
        <v>-999.0</v>
      </c>
      <c r="E156" s="16">
        <v>-999.0</v>
      </c>
      <c r="F156" s="19"/>
      <c r="G156" s="16"/>
    </row>
    <row r="157" ht="15.75" customHeight="1">
      <c r="A157" s="1">
        <v>5586.7173</v>
      </c>
      <c r="B157" s="1">
        <v>448.0</v>
      </c>
      <c r="C157" s="1">
        <v>9.491166425</v>
      </c>
      <c r="D157" s="1">
        <v>0.154</v>
      </c>
      <c r="E157" s="1">
        <v>4.4667</v>
      </c>
      <c r="F157" s="19">
        <f t="shared" ref="F157:F158" si="17">(D157^3)/(((1-D157)^2))*(E157)*(1.3689)*10000</f>
        <v>312.0182125</v>
      </c>
      <c r="G157" s="1">
        <v>448.0</v>
      </c>
    </row>
    <row r="158" ht="15.75" customHeight="1">
      <c r="A158" s="1">
        <v>5586.7935</v>
      </c>
      <c r="B158" s="1">
        <v>448.0</v>
      </c>
      <c r="C158" s="1">
        <v>9.489837616</v>
      </c>
      <c r="D158" s="1">
        <v>0.154</v>
      </c>
      <c r="E158" s="1">
        <v>4.4667</v>
      </c>
      <c r="F158" s="19">
        <f t="shared" si="17"/>
        <v>312.0182125</v>
      </c>
      <c r="G158" s="1">
        <v>448.0</v>
      </c>
    </row>
    <row r="159" ht="15.75" customHeight="1">
      <c r="A159" s="1">
        <v>5586.8697</v>
      </c>
      <c r="B159" s="16">
        <v>-999.0</v>
      </c>
      <c r="C159" s="16">
        <v>-1867193.597</v>
      </c>
      <c r="D159" s="16">
        <v>-999.0</v>
      </c>
      <c r="E159" s="16">
        <v>-999.0</v>
      </c>
      <c r="F159" s="19"/>
      <c r="G159" s="16"/>
    </row>
    <row r="160" ht="15.75" customHeight="1">
      <c r="A160" s="1">
        <v>5586.9459</v>
      </c>
      <c r="B160" s="16">
        <v>-999.0</v>
      </c>
      <c r="C160" s="16">
        <v>-1862884.451</v>
      </c>
      <c r="D160" s="16">
        <v>-999.0</v>
      </c>
      <c r="E160" s="16">
        <v>-999.0</v>
      </c>
      <c r="F160" s="19"/>
      <c r="G160" s="16"/>
    </row>
    <row r="161" ht="15.75" customHeight="1">
      <c r="A161" s="1">
        <v>5587.0221</v>
      </c>
      <c r="B161" s="1">
        <v>97.9</v>
      </c>
      <c r="C161" s="1">
        <v>9.491400906</v>
      </c>
      <c r="D161" s="1">
        <v>0.154</v>
      </c>
      <c r="E161" s="1">
        <v>4.4667</v>
      </c>
      <c r="F161" s="19">
        <f t="shared" ref="F161:F162" si="18">(D161^3)/(((1-D161)^2))*(E161)*(1.3689)*3000</f>
        <v>93.60546376</v>
      </c>
      <c r="G161" s="1">
        <v>97.9</v>
      </c>
    </row>
    <row r="162" ht="15.75" customHeight="1">
      <c r="A162" s="1">
        <v>5587.0983</v>
      </c>
      <c r="B162" s="1">
        <v>97.9</v>
      </c>
      <c r="C162" s="1">
        <v>9.4354672</v>
      </c>
      <c r="D162" s="1">
        <v>0.154</v>
      </c>
      <c r="E162" s="1">
        <v>4.4667</v>
      </c>
      <c r="F162" s="19">
        <f t="shared" si="18"/>
        <v>93.60546376</v>
      </c>
      <c r="G162" s="1">
        <v>97.9</v>
      </c>
    </row>
    <row r="163" ht="15.75" customHeight="1">
      <c r="A163" s="1">
        <v>5587.1745</v>
      </c>
      <c r="B163" s="16">
        <v>-999.0</v>
      </c>
      <c r="C163" s="16">
        <v>-1827390.247</v>
      </c>
      <c r="D163" s="16">
        <v>-999.0</v>
      </c>
      <c r="E163" s="16">
        <v>-999.0</v>
      </c>
      <c r="F163" s="19"/>
      <c r="G163" s="16"/>
    </row>
    <row r="164" ht="15.75" customHeight="1">
      <c r="A164" s="1">
        <v>5587.2507</v>
      </c>
      <c r="B164" s="16">
        <v>-999.0</v>
      </c>
      <c r="C164" s="16">
        <v>-1804689.087</v>
      </c>
      <c r="D164" s="16">
        <v>-999.0</v>
      </c>
      <c r="E164" s="16">
        <v>-999.0</v>
      </c>
      <c r="F164" s="19"/>
      <c r="G164" s="16"/>
    </row>
    <row r="165" ht="15.75" customHeight="1">
      <c r="A165" s="1">
        <v>5587.3269</v>
      </c>
      <c r="B165" s="1">
        <v>7.43</v>
      </c>
      <c r="C165" s="1">
        <v>9.691995792</v>
      </c>
      <c r="D165" s="1">
        <v>0.157</v>
      </c>
      <c r="E165" s="1">
        <v>4.3983</v>
      </c>
      <c r="F165" s="19">
        <f t="shared" ref="F165:F166" si="19">(D165^3)/(((1-D165)^2))*(E165)*(1.3689)*100</f>
        <v>3.27869018</v>
      </c>
      <c r="G165" s="1">
        <v>7.43</v>
      </c>
    </row>
    <row r="166" ht="15.75" customHeight="1">
      <c r="A166" s="1">
        <v>5587.4031</v>
      </c>
      <c r="B166" s="1">
        <v>7.43</v>
      </c>
      <c r="C166" s="1">
        <v>9.511747778</v>
      </c>
      <c r="D166" s="1">
        <v>0.157</v>
      </c>
      <c r="E166" s="1">
        <v>4.3983</v>
      </c>
      <c r="F166" s="19">
        <f t="shared" si="19"/>
        <v>3.27869018</v>
      </c>
      <c r="G166" s="1">
        <v>7.43</v>
      </c>
    </row>
    <row r="167" ht="15.75" customHeight="1">
      <c r="A167" s="1">
        <v>5587.4793</v>
      </c>
      <c r="B167" s="16">
        <v>-999.0</v>
      </c>
      <c r="C167" s="16">
        <v>-1704823.932</v>
      </c>
      <c r="D167" s="16">
        <v>-999.0</v>
      </c>
      <c r="E167" s="16">
        <v>-999.0</v>
      </c>
      <c r="F167" s="19"/>
      <c r="G167" s="16"/>
    </row>
    <row r="168" ht="15.75" customHeight="1">
      <c r="A168" s="1">
        <v>5587.5555</v>
      </c>
      <c r="B168" s="16">
        <v>-999.0</v>
      </c>
      <c r="C168" s="16">
        <v>-1658108.758</v>
      </c>
      <c r="D168" s="16">
        <v>-999.0</v>
      </c>
      <c r="E168" s="16">
        <v>-999.0</v>
      </c>
      <c r="F168" s="19"/>
      <c r="G168" s="16"/>
    </row>
    <row r="169" ht="15.75" customHeight="1">
      <c r="A169" s="1">
        <v>5587.6317</v>
      </c>
      <c r="B169" s="1">
        <v>16.1</v>
      </c>
      <c r="C169" s="1">
        <v>17.40760686</v>
      </c>
      <c r="D169" s="1">
        <v>0.192</v>
      </c>
      <c r="E169" s="1">
        <v>3.7442</v>
      </c>
      <c r="F169" s="19">
        <f t="shared" ref="F169:F170" si="20">(D169^3)/(((1-D169)^2))*(E169)*(1.3689)*200</f>
        <v>11.11326634</v>
      </c>
      <c r="G169" s="1">
        <v>16.1</v>
      </c>
    </row>
    <row r="170" ht="15.75" customHeight="1">
      <c r="A170" s="1">
        <v>5587.7079</v>
      </c>
      <c r="B170" s="1">
        <v>16.1</v>
      </c>
      <c r="C170" s="1">
        <v>16.49184905</v>
      </c>
      <c r="D170" s="1">
        <v>0.192</v>
      </c>
      <c r="E170" s="1">
        <v>3.7442</v>
      </c>
      <c r="F170" s="19">
        <f t="shared" si="20"/>
        <v>11.11326634</v>
      </c>
      <c r="G170" s="1">
        <v>16.1</v>
      </c>
    </row>
    <row r="171" ht="15.75" customHeight="1">
      <c r="A171" s="1">
        <v>5587.7841</v>
      </c>
      <c r="B171" s="16">
        <v>-999.0</v>
      </c>
      <c r="C171" s="16">
        <v>-1463526.574</v>
      </c>
      <c r="D171" s="16">
        <v>-999.0</v>
      </c>
      <c r="E171" s="16">
        <v>-999.0</v>
      </c>
      <c r="F171" s="19"/>
      <c r="G171" s="16"/>
    </row>
    <row r="172" ht="15.75" customHeight="1">
      <c r="A172" s="1">
        <v>5587.8603</v>
      </c>
      <c r="B172" s="16">
        <v>-999.0</v>
      </c>
      <c r="C172" s="16">
        <v>-1412541.686</v>
      </c>
      <c r="D172" s="16">
        <v>-999.0</v>
      </c>
      <c r="E172" s="16">
        <v>-999.0</v>
      </c>
      <c r="F172" s="19"/>
      <c r="G172" s="16"/>
    </row>
    <row r="173" ht="15.75" customHeight="1">
      <c r="A173" s="1">
        <v>5587.9365</v>
      </c>
      <c r="B173" s="1">
        <v>15.8</v>
      </c>
      <c r="C173" s="1">
        <v>3.825194586</v>
      </c>
      <c r="D173" s="1">
        <v>0.128</v>
      </c>
      <c r="E173" s="1">
        <v>5.1788</v>
      </c>
      <c r="F173" s="19">
        <f t="shared" ref="F173:F174" si="21">(D173^3)/(((1-D173)^2))*(E173)*(1.3689)*900</f>
        <v>17.59706796</v>
      </c>
      <c r="G173" s="1">
        <v>15.8</v>
      </c>
    </row>
    <row r="174" ht="15.75" customHeight="1">
      <c r="A174" s="1">
        <v>5588.0127</v>
      </c>
      <c r="B174" s="1">
        <v>15.8</v>
      </c>
      <c r="C174" s="1">
        <v>3.643635567</v>
      </c>
      <c r="D174" s="1">
        <v>0.128</v>
      </c>
      <c r="E174" s="1">
        <v>5.1788</v>
      </c>
      <c r="F174" s="19">
        <f t="shared" si="21"/>
        <v>17.59706796</v>
      </c>
      <c r="G174" s="1">
        <v>15.8</v>
      </c>
    </row>
    <row r="175" ht="15.75" customHeight="1">
      <c r="A175" s="1">
        <v>5588.0889</v>
      </c>
      <c r="B175" s="16">
        <v>-999.0</v>
      </c>
      <c r="C175" s="16">
        <v>-1195762.576</v>
      </c>
      <c r="D175" s="16">
        <v>-999.0</v>
      </c>
      <c r="E175" s="16">
        <v>-999.0</v>
      </c>
      <c r="F175" s="19"/>
      <c r="G175" s="16"/>
    </row>
    <row r="176" ht="15.75" customHeight="1">
      <c r="A176" s="1">
        <v>5588.1651</v>
      </c>
      <c r="B176" s="16">
        <v>-999.0</v>
      </c>
      <c r="C176" s="16">
        <v>-1255309.677</v>
      </c>
      <c r="D176" s="16">
        <v>-999.0</v>
      </c>
      <c r="E176" s="16">
        <v>-999.0</v>
      </c>
      <c r="F176" s="19"/>
      <c r="G176" s="16"/>
    </row>
    <row r="177" ht="15.75" customHeight="1">
      <c r="A177" s="1">
        <v>5588.2413</v>
      </c>
      <c r="B177" s="1">
        <v>3.74</v>
      </c>
      <c r="C177" s="1">
        <v>5.053901235</v>
      </c>
      <c r="D177" s="1">
        <v>0.139</v>
      </c>
      <c r="E177" s="1">
        <v>4.8483</v>
      </c>
      <c r="F177" s="19">
        <f t="shared" ref="F177:F178" si="22">(D177^3)/(((1-D177)^2))*(E177)*(1.3689)*100</f>
        <v>2.40435896</v>
      </c>
      <c r="G177" s="1">
        <v>3.74</v>
      </c>
    </row>
    <row r="178" ht="15.75" customHeight="1">
      <c r="A178" s="1">
        <v>5588.3175</v>
      </c>
      <c r="B178" s="1">
        <v>3.74</v>
      </c>
      <c r="C178" s="1">
        <v>5.431297181</v>
      </c>
      <c r="D178" s="1">
        <v>0.139</v>
      </c>
      <c r="E178" s="1">
        <v>4.8483</v>
      </c>
      <c r="F178" s="19">
        <f t="shared" si="22"/>
        <v>2.40435896</v>
      </c>
      <c r="G178" s="1">
        <v>3.74</v>
      </c>
    </row>
    <row r="179" ht="15.75" customHeight="1">
      <c r="A179" s="1">
        <v>5588.3937</v>
      </c>
      <c r="B179" s="16">
        <v>-999.0</v>
      </c>
      <c r="C179" s="16">
        <v>-1581672.477</v>
      </c>
      <c r="D179" s="16">
        <v>-999.0</v>
      </c>
      <c r="E179" s="16">
        <v>-999.0</v>
      </c>
      <c r="F179" s="19"/>
      <c r="G179" s="16"/>
    </row>
    <row r="180" ht="15.75" customHeight="1">
      <c r="A180" s="1">
        <v>5588.4699</v>
      </c>
      <c r="B180" s="16">
        <v>-999.0</v>
      </c>
      <c r="C180" s="16">
        <v>-1662663.168</v>
      </c>
      <c r="D180" s="16">
        <v>-999.0</v>
      </c>
      <c r="E180" s="16">
        <v>-999.0</v>
      </c>
      <c r="F180" s="19"/>
      <c r="G180" s="16"/>
    </row>
    <row r="181" ht="15.75" customHeight="1">
      <c r="A181" s="1">
        <v>5588.5461</v>
      </c>
      <c r="B181" s="1">
        <v>13.3</v>
      </c>
      <c r="C181" s="1">
        <v>-1712377.925</v>
      </c>
      <c r="D181" s="1">
        <v>0.111</v>
      </c>
      <c r="E181" s="1">
        <f t="shared" ref="E181:E182" si="23">D181^(1-1.89)</f>
        <v>7.073959171</v>
      </c>
      <c r="F181" s="19">
        <f t="shared" ref="F181:F182" si="24">(D181^3)/(((1-D181)^2))*(E181)*(1.3689)*600</f>
        <v>10.05427911</v>
      </c>
      <c r="G181" s="1">
        <v>13.3</v>
      </c>
    </row>
    <row r="182" ht="15.75" customHeight="1">
      <c r="A182" s="1">
        <v>5588.6223</v>
      </c>
      <c r="B182" s="1">
        <v>13.3</v>
      </c>
      <c r="C182" s="1">
        <v>-1734454.612</v>
      </c>
      <c r="D182" s="1">
        <v>0.111</v>
      </c>
      <c r="E182" s="1">
        <f t="shared" si="23"/>
        <v>7.073959171</v>
      </c>
      <c r="F182" s="19">
        <f t="shared" si="24"/>
        <v>10.05427911</v>
      </c>
      <c r="G182" s="1">
        <v>13.3</v>
      </c>
    </row>
    <row r="183" ht="15.75" customHeight="1">
      <c r="A183" s="1">
        <v>5588.6985</v>
      </c>
      <c r="B183" s="1">
        <v>1.2</v>
      </c>
      <c r="C183" s="1">
        <v>2.370523648</v>
      </c>
      <c r="D183" s="1">
        <v>0.1033</v>
      </c>
      <c r="E183" s="1">
        <v>6.1457</v>
      </c>
      <c r="F183" s="19">
        <f t="shared" ref="F183:F184" si="25">(D183^3)/(((1-D183)^2))*(E183)*(1.3689)*100</f>
        <v>1.153319686</v>
      </c>
      <c r="G183" s="1">
        <v>1.2</v>
      </c>
    </row>
    <row r="184" ht="15.75" customHeight="1">
      <c r="A184" s="1">
        <v>5588.7747</v>
      </c>
      <c r="B184" s="1">
        <v>1.2</v>
      </c>
      <c r="C184" s="1">
        <v>2.317321999</v>
      </c>
      <c r="D184" s="1">
        <v>0.1033</v>
      </c>
      <c r="E184" s="1">
        <v>6.1457</v>
      </c>
      <c r="F184" s="19">
        <f t="shared" si="25"/>
        <v>1.153319686</v>
      </c>
      <c r="G184" s="1">
        <v>1.2</v>
      </c>
    </row>
    <row r="185" ht="15.75" customHeight="1">
      <c r="A185" s="1">
        <v>5588.8509</v>
      </c>
      <c r="B185" s="1">
        <v>2.0831</v>
      </c>
      <c r="C185" s="1">
        <v>1.51987165</v>
      </c>
      <c r="D185" s="1">
        <v>0.0915</v>
      </c>
      <c r="E185" s="1">
        <v>6.7723</v>
      </c>
      <c r="F185" s="19">
        <f t="shared" ref="F185:F186" si="26">(D185^3)/(((1-D185)^2))*(E185)*(1.3689)*250</f>
        <v>2.151103661</v>
      </c>
      <c r="G185" s="1">
        <v>2.0831</v>
      </c>
    </row>
    <row r="186" ht="15.75" customHeight="1">
      <c r="A186" s="1">
        <v>5588.9271</v>
      </c>
      <c r="B186" s="1">
        <v>2.0831</v>
      </c>
      <c r="C186" s="1">
        <v>1.441082925</v>
      </c>
      <c r="D186" s="1">
        <v>0.0915</v>
      </c>
      <c r="E186" s="1">
        <v>6.7723</v>
      </c>
      <c r="F186" s="19">
        <f t="shared" si="26"/>
        <v>2.151103661</v>
      </c>
      <c r="G186" s="1">
        <v>2.0831</v>
      </c>
    </row>
    <row r="187" ht="15.75" customHeight="1">
      <c r="A187" s="1">
        <v>5589.0033</v>
      </c>
      <c r="B187" s="16">
        <v>-999.0</v>
      </c>
      <c r="C187" s="16">
        <v>-1459203.918</v>
      </c>
      <c r="D187" s="16">
        <v>-999.0</v>
      </c>
      <c r="E187" s="16">
        <v>-999.0</v>
      </c>
      <c r="F187" s="19"/>
      <c r="G187" s="16"/>
    </row>
    <row r="188" ht="15.75" customHeight="1">
      <c r="A188" s="1">
        <v>5589.0795</v>
      </c>
      <c r="B188" s="16">
        <v>-999.0</v>
      </c>
      <c r="C188" s="16">
        <v>-1422479.712</v>
      </c>
      <c r="D188" s="16">
        <v>-999.0</v>
      </c>
      <c r="E188" s="16">
        <v>-999.0</v>
      </c>
      <c r="F188" s="19"/>
      <c r="G188" s="16"/>
    </row>
    <row r="189" ht="15.75" customHeight="1">
      <c r="A189" s="1">
        <v>5589.1557</v>
      </c>
      <c r="B189" s="1">
        <v>0.03</v>
      </c>
      <c r="C189" s="1">
        <v>0.167115318</v>
      </c>
      <c r="D189" s="1">
        <v>0.047</v>
      </c>
      <c r="E189" s="1">
        <v>11.5431</v>
      </c>
      <c r="F189" s="19">
        <f t="shared" ref="F189:F190" si="27">(D189^3)/(((1-D189)^2))*(E189)*(1.3689)*100</f>
        <v>0.1806350211</v>
      </c>
      <c r="G189" s="1">
        <v>0.03</v>
      </c>
    </row>
    <row r="190" ht="15.75" customHeight="1">
      <c r="A190" s="1">
        <v>5589.2319</v>
      </c>
      <c r="B190" s="1">
        <v>0.03</v>
      </c>
      <c r="C190" s="1">
        <v>0.177228706</v>
      </c>
      <c r="D190" s="1">
        <v>0.047</v>
      </c>
      <c r="E190" s="1">
        <v>11.5431</v>
      </c>
      <c r="F190" s="19">
        <f t="shared" si="27"/>
        <v>0.1806350211</v>
      </c>
      <c r="G190" s="1">
        <v>0.03</v>
      </c>
    </row>
    <row r="191" ht="15.75" customHeight="1">
      <c r="A191" s="1">
        <v>5589.3081</v>
      </c>
      <c r="B191" s="16">
        <v>-999.0</v>
      </c>
      <c r="C191" s="16">
        <v>-1685751.614</v>
      </c>
      <c r="D191" s="16">
        <v>-999.0</v>
      </c>
      <c r="E191" s="16">
        <v>-999.0</v>
      </c>
      <c r="F191" s="19"/>
      <c r="G191" s="16"/>
    </row>
    <row r="192" ht="15.75" customHeight="1">
      <c r="A192" s="1">
        <v>5589.3843</v>
      </c>
      <c r="B192" s="16">
        <v>-999.0</v>
      </c>
      <c r="C192" s="16">
        <v>-1752602.31</v>
      </c>
      <c r="D192" s="16">
        <v>-999.0</v>
      </c>
      <c r="E192" s="16">
        <v>-999.0</v>
      </c>
      <c r="F192" s="19"/>
      <c r="G192" s="16"/>
    </row>
    <row r="193" ht="15.75" customHeight="1">
      <c r="A193" s="1">
        <v>5589.4605</v>
      </c>
      <c r="B193" s="16">
        <v>-999.0</v>
      </c>
      <c r="C193" s="16">
        <v>-1700561.246</v>
      </c>
      <c r="D193" s="16">
        <v>-999.0</v>
      </c>
      <c r="E193" s="16">
        <v>-999.0</v>
      </c>
      <c r="F193" s="19"/>
      <c r="G193" s="16"/>
    </row>
    <row r="194" ht="15.75" customHeight="1">
      <c r="A194" s="1">
        <v>5589.5367</v>
      </c>
      <c r="B194" s="16">
        <v>-999.0</v>
      </c>
      <c r="C194" s="16">
        <v>-1687733.058</v>
      </c>
      <c r="D194" s="16">
        <v>-999.0</v>
      </c>
      <c r="E194" s="16">
        <v>-999.0</v>
      </c>
      <c r="F194" s="19"/>
      <c r="G194" s="16"/>
    </row>
    <row r="195" ht="15.75" customHeight="1">
      <c r="A195" s="1">
        <v>5589.6129</v>
      </c>
      <c r="B195" s="1">
        <v>0.313</v>
      </c>
      <c r="C195" s="1">
        <v>3.186273303</v>
      </c>
      <c r="D195" s="1">
        <v>0.1133</v>
      </c>
      <c r="E195" s="1">
        <v>5.71</v>
      </c>
      <c r="F195" s="19">
        <f t="shared" ref="F195:F198" si="28">(D195^3)/(((1-D195)^2))*(E195)*(1.3689)*30</f>
        <v>0.4337758796</v>
      </c>
      <c r="G195" s="1">
        <v>0.313</v>
      </c>
    </row>
    <row r="196" ht="15.75" customHeight="1">
      <c r="A196" s="1">
        <v>5589.6891</v>
      </c>
      <c r="B196" s="1">
        <v>0.313</v>
      </c>
      <c r="C196" s="1">
        <v>3.220247633</v>
      </c>
      <c r="D196" s="1">
        <v>0.1133</v>
      </c>
      <c r="E196" s="1">
        <v>5.71</v>
      </c>
      <c r="F196" s="19">
        <f t="shared" si="28"/>
        <v>0.4337758796</v>
      </c>
      <c r="G196" s="1">
        <v>0.313</v>
      </c>
    </row>
    <row r="197" ht="15.75" customHeight="1">
      <c r="A197" s="1">
        <v>5589.7653</v>
      </c>
      <c r="B197" s="1">
        <v>0.4874</v>
      </c>
      <c r="C197" s="1">
        <v>4.391220301</v>
      </c>
      <c r="D197" s="1">
        <v>0.1245</v>
      </c>
      <c r="E197" s="1">
        <v>5.2936</v>
      </c>
      <c r="F197" s="19">
        <f t="shared" si="28"/>
        <v>0.5473181538</v>
      </c>
      <c r="G197" s="1">
        <v>0.4874</v>
      </c>
    </row>
    <row r="198" ht="15.75" customHeight="1">
      <c r="A198" s="1">
        <v>5589.8415</v>
      </c>
      <c r="B198" s="1">
        <v>0.4874</v>
      </c>
      <c r="C198" s="1">
        <v>4.391915929</v>
      </c>
      <c r="D198" s="1">
        <v>0.1245</v>
      </c>
      <c r="E198" s="1">
        <v>5.2936</v>
      </c>
      <c r="F198" s="19">
        <f t="shared" si="28"/>
        <v>0.5473181538</v>
      </c>
      <c r="G198" s="1">
        <v>0.4874</v>
      </c>
    </row>
    <row r="199" ht="15.75" customHeight="1">
      <c r="A199" s="1">
        <v>5589.9177</v>
      </c>
      <c r="B199" s="16">
        <v>-999.0</v>
      </c>
      <c r="C199" s="16">
        <v>-1741158.859</v>
      </c>
      <c r="D199" s="16">
        <v>-999.0</v>
      </c>
      <c r="E199" s="16">
        <v>-999.0</v>
      </c>
      <c r="F199" s="19"/>
      <c r="G199" s="16"/>
    </row>
    <row r="200" ht="15.75" customHeight="1">
      <c r="A200" s="1">
        <v>5589.9939</v>
      </c>
      <c r="B200" s="16">
        <v>-999.0</v>
      </c>
      <c r="C200" s="16">
        <v>-1745070.7</v>
      </c>
      <c r="D200" s="16">
        <v>-999.0</v>
      </c>
      <c r="E200" s="16">
        <v>-999.0</v>
      </c>
      <c r="F200" s="19"/>
      <c r="G200" s="16"/>
    </row>
    <row r="201" ht="15.75" customHeight="1">
      <c r="A201" s="1">
        <v>5590.0701</v>
      </c>
      <c r="B201" s="1">
        <v>0.08</v>
      </c>
      <c r="C201" s="1">
        <v>1.020643961</v>
      </c>
      <c r="D201" s="1">
        <v>0.079</v>
      </c>
      <c r="E201" s="1">
        <v>7.619</v>
      </c>
      <c r="F201" s="19">
        <f t="shared" ref="F201:F202" si="29">(D201^3)/(((1-D201)^2))*(E201)*(1.3689)*10</f>
        <v>0.06062220245</v>
      </c>
      <c r="G201" s="1">
        <v>0.08</v>
      </c>
    </row>
    <row r="202" ht="15.75" customHeight="1">
      <c r="A202" s="1">
        <v>5590.1463</v>
      </c>
      <c r="B202" s="1">
        <v>0.08</v>
      </c>
      <c r="C202" s="1">
        <v>1.024730953</v>
      </c>
      <c r="D202" s="1">
        <v>0.079</v>
      </c>
      <c r="E202" s="1">
        <v>7.619</v>
      </c>
      <c r="F202" s="19">
        <f t="shared" si="29"/>
        <v>0.06062220245</v>
      </c>
      <c r="G202" s="1">
        <v>0.08</v>
      </c>
    </row>
    <row r="203" ht="15.75" customHeight="1">
      <c r="A203" s="1">
        <v>5590.2225</v>
      </c>
      <c r="B203" s="16">
        <v>-999.0</v>
      </c>
      <c r="C203" s="16">
        <v>-1764958.118</v>
      </c>
      <c r="D203" s="16">
        <v>-999.0</v>
      </c>
      <c r="E203" s="16">
        <v>-999.0</v>
      </c>
      <c r="F203" s="19"/>
      <c r="G203" s="16"/>
    </row>
    <row r="204" ht="15.75" customHeight="1">
      <c r="A204" s="1">
        <v>5590.2987</v>
      </c>
      <c r="B204" s="16">
        <v>-999.0</v>
      </c>
      <c r="C204" s="16">
        <v>-1770994.024</v>
      </c>
      <c r="D204" s="16">
        <v>-999.0</v>
      </c>
      <c r="E204" s="16">
        <v>-999.0</v>
      </c>
      <c r="F204" s="19"/>
      <c r="G204" s="16"/>
    </row>
    <row r="205" ht="15.75" customHeight="1">
      <c r="A205" s="1">
        <v>5590.3749</v>
      </c>
      <c r="B205" s="1">
        <v>2.04</v>
      </c>
      <c r="C205" s="1">
        <v>3.171050673</v>
      </c>
      <c r="D205" s="1">
        <v>0.112</v>
      </c>
      <c r="E205" s="1">
        <v>5.7627</v>
      </c>
      <c r="F205" s="19">
        <f t="shared" ref="F205:F206" si="30">(D205^3)/(((1-D205)^2))*(E205)*(1.3689)*200</f>
        <v>2.810967775</v>
      </c>
      <c r="G205" s="1">
        <v>2.04</v>
      </c>
    </row>
    <row r="206" ht="15.75" customHeight="1">
      <c r="A206" s="1">
        <v>5590.4511</v>
      </c>
      <c r="B206" s="1">
        <v>2.04</v>
      </c>
      <c r="C206" s="1">
        <v>3.17113263</v>
      </c>
      <c r="D206" s="1">
        <v>0.112</v>
      </c>
      <c r="E206" s="1">
        <v>5.7627</v>
      </c>
      <c r="F206" s="19">
        <f t="shared" si="30"/>
        <v>2.810967775</v>
      </c>
      <c r="G206" s="1">
        <v>2.04</v>
      </c>
    </row>
    <row r="207" ht="15.75" customHeight="1">
      <c r="A207" s="1">
        <v>5590.5273</v>
      </c>
      <c r="B207" s="16">
        <v>-999.0</v>
      </c>
      <c r="C207" s="16">
        <v>-1770550.458</v>
      </c>
      <c r="D207" s="16">
        <v>-999.0</v>
      </c>
      <c r="E207" s="16">
        <v>-999.0</v>
      </c>
      <c r="F207" s="19"/>
      <c r="G207" s="16"/>
    </row>
    <row r="208" ht="15.75" customHeight="1">
      <c r="A208" s="1">
        <v>5590.6035</v>
      </c>
      <c r="B208" s="16">
        <v>-999.0</v>
      </c>
      <c r="C208" s="16">
        <v>-1762072.642</v>
      </c>
      <c r="D208" s="16">
        <v>-999.0</v>
      </c>
      <c r="E208" s="16">
        <v>-999.0</v>
      </c>
      <c r="F208" s="19"/>
      <c r="G208" s="16"/>
    </row>
    <row r="209" ht="15.75" customHeight="1">
      <c r="A209" s="1">
        <v>5590.6797</v>
      </c>
      <c r="B209" s="1">
        <v>0.16</v>
      </c>
      <c r="C209" s="1">
        <v>3.125743427</v>
      </c>
      <c r="D209" s="1">
        <v>0.112</v>
      </c>
      <c r="E209" s="1">
        <v>5.7627</v>
      </c>
      <c r="F209" s="19">
        <f t="shared" ref="F209:F210" si="31">(D209^3)/(((1-D209)^2))*(E209)*(1.3689)*20</f>
        <v>0.2810967775</v>
      </c>
      <c r="G209" s="1">
        <v>0.16</v>
      </c>
    </row>
    <row r="210" ht="15.75" customHeight="1">
      <c r="A210" s="1">
        <v>5590.7559</v>
      </c>
      <c r="B210" s="1">
        <v>0.16</v>
      </c>
      <c r="C210" s="1">
        <v>3.096314634</v>
      </c>
      <c r="D210" s="1">
        <v>0.112</v>
      </c>
      <c r="E210" s="1">
        <v>5.7627</v>
      </c>
      <c r="F210" s="19">
        <f t="shared" si="31"/>
        <v>0.2810967775</v>
      </c>
      <c r="G210" s="1">
        <v>0.16</v>
      </c>
    </row>
    <row r="211" ht="15.75" customHeight="1">
      <c r="A211" s="1">
        <v>5590.8321</v>
      </c>
      <c r="B211" s="16">
        <v>-999.0</v>
      </c>
      <c r="C211" s="16">
        <v>-1714298.95</v>
      </c>
      <c r="D211" s="16">
        <v>-999.0</v>
      </c>
      <c r="E211" s="16">
        <v>-999.0</v>
      </c>
      <c r="F211" s="19"/>
      <c r="G211" s="16"/>
    </row>
    <row r="212" ht="15.75" customHeight="1">
      <c r="A212" s="1">
        <v>5590.9083</v>
      </c>
      <c r="B212" s="16">
        <v>-999.0</v>
      </c>
      <c r="C212" s="16">
        <v>-1695563.07</v>
      </c>
      <c r="D212" s="16">
        <v>-999.0</v>
      </c>
      <c r="E212" s="16">
        <v>-999.0</v>
      </c>
      <c r="F212" s="19"/>
      <c r="G212" s="16"/>
    </row>
    <row r="213" ht="15.75" customHeight="1">
      <c r="A213" s="1">
        <v>5590.9845</v>
      </c>
      <c r="B213" s="1">
        <v>0.1</v>
      </c>
      <c r="C213" s="1">
        <v>0.077460639</v>
      </c>
      <c r="D213" s="1">
        <v>0.035</v>
      </c>
      <c r="E213" s="1">
        <v>14.6132</v>
      </c>
      <c r="F213" s="19">
        <f t="shared" ref="F213:F214" si="32">(D213^3)/(((1-D213)^2))*(E213)*(1.3689)*100</f>
        <v>0.09210146919</v>
      </c>
      <c r="G213" s="1">
        <v>0.1</v>
      </c>
    </row>
    <row r="214" ht="15.75" customHeight="1">
      <c r="A214" s="1">
        <v>5591.0607</v>
      </c>
      <c r="B214" s="1">
        <v>0.1</v>
      </c>
      <c r="C214" s="1">
        <v>0.076654524</v>
      </c>
      <c r="D214" s="1">
        <v>0.035</v>
      </c>
      <c r="E214" s="1">
        <v>14.6132</v>
      </c>
      <c r="F214" s="19">
        <f t="shared" si="32"/>
        <v>0.09210146919</v>
      </c>
      <c r="G214" s="1">
        <v>0.1</v>
      </c>
    </row>
    <row r="215" ht="15.75" customHeight="1">
      <c r="A215" s="1">
        <v>5591.1369</v>
      </c>
      <c r="B215" s="16">
        <v>-999.0</v>
      </c>
      <c r="C215" s="16">
        <v>-1642798.282</v>
      </c>
      <c r="D215" s="16">
        <v>-999.0</v>
      </c>
      <c r="E215" s="16">
        <v>-999.0</v>
      </c>
      <c r="F215" s="19"/>
      <c r="G215" s="16"/>
    </row>
    <row r="216" ht="15.75" customHeight="1">
      <c r="A216" s="1">
        <v>5591.2131</v>
      </c>
      <c r="B216" s="16">
        <v>-999.0</v>
      </c>
      <c r="C216" s="16">
        <v>-1625257.211</v>
      </c>
      <c r="D216" s="16">
        <v>-999.0</v>
      </c>
      <c r="E216" s="16">
        <v>-999.0</v>
      </c>
      <c r="F216" s="19"/>
      <c r="G216" s="16"/>
    </row>
    <row r="217" ht="15.75" customHeight="1">
      <c r="A217" s="1">
        <v>5591.2893</v>
      </c>
      <c r="B217" s="1">
        <v>0.01</v>
      </c>
      <c r="C217" s="1">
        <v>0.638963612</v>
      </c>
      <c r="D217" s="1">
        <v>0.07</v>
      </c>
      <c r="E217" s="1">
        <v>8.3931</v>
      </c>
      <c r="F217" s="19">
        <f t="shared" ref="F217:F218" si="33">(D217^3)/(((1-D217)^2))*(E217)*(1.3689)*10</f>
        <v>0.04556405254</v>
      </c>
      <c r="G217" s="1">
        <v>0.01</v>
      </c>
    </row>
    <row r="218" ht="15.75" customHeight="1">
      <c r="A218" s="1">
        <v>5591.3655</v>
      </c>
      <c r="B218" s="1">
        <v>0.01</v>
      </c>
      <c r="C218" s="1">
        <v>0.630678966</v>
      </c>
      <c r="D218" s="1">
        <v>0.07</v>
      </c>
      <c r="E218" s="1">
        <v>8.3931</v>
      </c>
      <c r="F218" s="19">
        <f t="shared" si="33"/>
        <v>0.04556405254</v>
      </c>
      <c r="G218" s="1">
        <v>0.01</v>
      </c>
    </row>
    <row r="219" ht="15.75" customHeight="1">
      <c r="A219" s="1">
        <v>5591.4417</v>
      </c>
      <c r="B219" s="16">
        <v>-999.0</v>
      </c>
      <c r="C219" s="16">
        <v>-1562944.473</v>
      </c>
      <c r="D219" s="16">
        <v>-999.0</v>
      </c>
      <c r="E219" s="16">
        <v>-999.0</v>
      </c>
      <c r="F219" s="20"/>
      <c r="G219" s="16"/>
    </row>
    <row r="220" ht="15.75" customHeight="1">
      <c r="A220" s="1">
        <v>5591.5179</v>
      </c>
      <c r="B220" s="16">
        <v>-999.0</v>
      </c>
      <c r="C220" s="16">
        <v>-1539508.073</v>
      </c>
      <c r="D220" s="16">
        <v>-999.0</v>
      </c>
      <c r="E220" s="16">
        <v>-999.0</v>
      </c>
      <c r="F220" s="20"/>
      <c r="G220" s="16"/>
    </row>
    <row r="221" ht="15.75" customHeight="1">
      <c r="A221" s="1">
        <v>5591.5941</v>
      </c>
      <c r="B221" s="1">
        <v>0.1</v>
      </c>
      <c r="C221" s="1">
        <v>0.750096807</v>
      </c>
      <c r="D221" s="1">
        <v>0.075</v>
      </c>
      <c r="E221" s="1">
        <v>7.9424</v>
      </c>
      <c r="F221" s="19">
        <f t="shared" ref="F221:F222" si="34">(D221^3)/(((1-D221)^2))*(E221)*(1.3689)*30</f>
        <v>0.1608218517</v>
      </c>
      <c r="G221" s="1">
        <v>0.1</v>
      </c>
    </row>
    <row r="222" ht="15.75" customHeight="1">
      <c r="A222" s="1">
        <v>5591.6703</v>
      </c>
      <c r="B222" s="1">
        <v>0.1</v>
      </c>
      <c r="C222" s="1">
        <v>0.74014852</v>
      </c>
      <c r="D222" s="1">
        <v>0.075</v>
      </c>
      <c r="E222" s="1">
        <v>7.9424</v>
      </c>
      <c r="F222" s="19">
        <f t="shared" si="34"/>
        <v>0.1608218517</v>
      </c>
      <c r="G222" s="1">
        <v>0.1</v>
      </c>
    </row>
    <row r="223" ht="15.75" customHeight="1">
      <c r="A223" s="1">
        <v>5591.7465</v>
      </c>
      <c r="B223" s="16">
        <v>-999.0</v>
      </c>
      <c r="C223" s="16">
        <v>-1480989.381</v>
      </c>
      <c r="D223" s="16">
        <v>-999.0</v>
      </c>
      <c r="E223" s="16">
        <v>-999.0</v>
      </c>
      <c r="F223" s="19"/>
      <c r="G223" s="16"/>
    </row>
    <row r="224" ht="15.75" customHeight="1">
      <c r="A224" s="1">
        <v>5591.8227</v>
      </c>
      <c r="B224" s="16">
        <v>-999.0</v>
      </c>
      <c r="C224" s="16">
        <v>-1471227.276</v>
      </c>
      <c r="D224" s="16">
        <v>-999.0</v>
      </c>
      <c r="E224" s="16">
        <v>-999.0</v>
      </c>
      <c r="F224" s="19"/>
      <c r="G224" s="16"/>
    </row>
    <row r="225" ht="15.75" customHeight="1">
      <c r="A225" s="1">
        <v>5591.8989</v>
      </c>
      <c r="B225" s="1">
        <v>0.31</v>
      </c>
      <c r="C225" s="1">
        <v>0.046726954</v>
      </c>
      <c r="D225" s="1">
        <v>0.031</v>
      </c>
      <c r="E225" s="1">
        <v>16.1031</v>
      </c>
      <c r="F225" s="19">
        <f t="shared" ref="F225:F226" si="35">(D225^3)/(((1-D225)^2))*(E225)*(1.3689)*500</f>
        <v>0.3496944544</v>
      </c>
      <c r="G225" s="1">
        <v>0.31</v>
      </c>
    </row>
    <row r="226" ht="15.75" customHeight="1">
      <c r="A226" s="1">
        <v>5591.9751</v>
      </c>
      <c r="B226" s="1">
        <v>0.31</v>
      </c>
      <c r="C226" s="1">
        <v>0.046874388</v>
      </c>
      <c r="D226" s="1">
        <v>0.031</v>
      </c>
      <c r="E226" s="1">
        <v>16.1031</v>
      </c>
      <c r="F226" s="19">
        <f t="shared" si="35"/>
        <v>0.3496944544</v>
      </c>
      <c r="G226" s="1">
        <v>0.31</v>
      </c>
    </row>
    <row r="227" ht="15.75" customHeight="1">
      <c r="A227" s="1">
        <v>5592.0513</v>
      </c>
      <c r="B227" s="16">
        <v>-999.0</v>
      </c>
      <c r="C227" s="16">
        <v>-1485496.184</v>
      </c>
      <c r="D227" s="16">
        <v>-999.0</v>
      </c>
      <c r="E227" s="16">
        <v>-999.0</v>
      </c>
      <c r="F227" s="19"/>
      <c r="G227" s="16"/>
    </row>
    <row r="228" ht="15.75" customHeight="1">
      <c r="A228" s="1">
        <v>5592.1275</v>
      </c>
      <c r="B228" s="16">
        <v>-999.0</v>
      </c>
      <c r="C228" s="16">
        <v>-1506150.696</v>
      </c>
      <c r="D228" s="16">
        <v>-999.0</v>
      </c>
      <c r="E228" s="16">
        <v>-999.0</v>
      </c>
      <c r="F228" s="19"/>
      <c r="G228" s="16"/>
    </row>
    <row r="229" ht="15.75" customHeight="1">
      <c r="A229" s="1">
        <v>5592.2037</v>
      </c>
      <c r="B229" s="1">
        <v>0.01</v>
      </c>
      <c r="C229" s="1">
        <v>0.507374368</v>
      </c>
      <c r="D229" s="1">
        <v>0.066</v>
      </c>
      <c r="E229" s="1">
        <v>8.7976</v>
      </c>
      <c r="F229" s="19">
        <f t="shared" ref="F229:F230" si="36">(D229^3)/(((1-D229)^2))*(E229)*(1.3689)*10</f>
        <v>0.0396893503</v>
      </c>
      <c r="G229" s="1">
        <v>0.01</v>
      </c>
    </row>
    <row r="230" ht="15.75" customHeight="1">
      <c r="A230" s="1">
        <v>5592.2799</v>
      </c>
      <c r="B230" s="1">
        <v>0.01</v>
      </c>
      <c r="C230" s="1">
        <v>0.519469913</v>
      </c>
      <c r="D230" s="1">
        <v>0.066</v>
      </c>
      <c r="E230" s="1">
        <v>8.7976</v>
      </c>
      <c r="F230" s="19">
        <f t="shared" si="36"/>
        <v>0.0396893503</v>
      </c>
      <c r="G230" s="1">
        <v>0.01</v>
      </c>
    </row>
    <row r="231" ht="15.75" customHeight="1">
      <c r="A231" s="1">
        <v>5592.3561</v>
      </c>
      <c r="B231" s="16">
        <v>-999.0</v>
      </c>
      <c r="C231" s="16">
        <v>-1615584.038</v>
      </c>
      <c r="D231" s="16">
        <v>-999.0</v>
      </c>
      <c r="E231" s="16">
        <v>-999.0</v>
      </c>
      <c r="F231" s="19"/>
      <c r="G231" s="16"/>
    </row>
    <row r="232" ht="15.75" customHeight="1">
      <c r="A232" s="1">
        <v>5592.4323</v>
      </c>
      <c r="B232" s="16">
        <v>-999.0</v>
      </c>
      <c r="C232" s="16">
        <v>-1666288.52</v>
      </c>
      <c r="D232" s="16">
        <v>-999.0</v>
      </c>
      <c r="E232" s="16">
        <v>-999.0</v>
      </c>
      <c r="F232" s="19"/>
      <c r="G232" s="16"/>
    </row>
    <row r="233" ht="15.75" customHeight="1">
      <c r="A233" s="1">
        <v>5592.5085</v>
      </c>
      <c r="B233" s="16">
        <v>-999.0</v>
      </c>
      <c r="C233" s="16">
        <v>-1722447.356</v>
      </c>
      <c r="D233" s="16">
        <v>-999.0</v>
      </c>
      <c r="E233" s="16">
        <v>-999.0</v>
      </c>
      <c r="F233" s="19"/>
      <c r="G233" s="16"/>
    </row>
    <row r="234" ht="15.75" customHeight="1">
      <c r="A234" s="1">
        <v>5592.5847</v>
      </c>
      <c r="B234" s="16">
        <v>-999.0</v>
      </c>
      <c r="C234" s="16">
        <v>-1782912.497</v>
      </c>
      <c r="D234" s="16">
        <v>-999.0</v>
      </c>
      <c r="E234" s="16">
        <v>-999.0</v>
      </c>
      <c r="F234" s="19"/>
      <c r="G234" s="16"/>
    </row>
    <row r="235" ht="15.75" customHeight="1">
      <c r="A235" s="1">
        <v>5592.6609</v>
      </c>
      <c r="B235" s="16">
        <v>-999.0</v>
      </c>
      <c r="C235" s="16">
        <v>-1846671.038</v>
      </c>
      <c r="D235" s="16">
        <v>-999.0</v>
      </c>
      <c r="E235" s="16">
        <v>-999.0</v>
      </c>
      <c r="F235" s="19"/>
      <c r="G235" s="16"/>
    </row>
    <row r="236" ht="15.75" customHeight="1">
      <c r="A236" s="1">
        <v>5592.7371</v>
      </c>
      <c r="B236" s="16">
        <v>-999.0</v>
      </c>
      <c r="C236" s="16">
        <v>-1911591.736</v>
      </c>
      <c r="D236" s="16">
        <v>-999.0</v>
      </c>
      <c r="E236" s="16">
        <v>-999.0</v>
      </c>
      <c r="F236" s="19"/>
      <c r="G236" s="16"/>
    </row>
    <row r="237" ht="15.75" customHeight="1">
      <c r="A237" s="1">
        <v>5592.8133</v>
      </c>
      <c r="B237" s="1">
        <v>0.04</v>
      </c>
      <c r="C237" s="1">
        <v>0.323039894</v>
      </c>
      <c r="D237" s="1">
        <v>0.053</v>
      </c>
      <c r="E237" s="1">
        <v>10.4853</v>
      </c>
      <c r="F237" s="19">
        <f t="shared" ref="F237:F238" si="37">(D237^3)/(((1-D237)^2))*(E237)*(1.3689)*10</f>
        <v>0.02382759639</v>
      </c>
      <c r="G237" s="1">
        <v>0.04</v>
      </c>
    </row>
    <row r="238" ht="15.75" customHeight="1">
      <c r="A238" s="1">
        <v>5592.8895</v>
      </c>
      <c r="B238" s="1">
        <v>0.04</v>
      </c>
      <c r="C238" s="1">
        <v>0.323714349</v>
      </c>
      <c r="D238" s="1">
        <v>0.053</v>
      </c>
      <c r="E238" s="1">
        <v>10.4853</v>
      </c>
      <c r="F238" s="19">
        <f t="shared" si="37"/>
        <v>0.02382759639</v>
      </c>
      <c r="G238" s="1">
        <v>0.04</v>
      </c>
    </row>
    <row r="239" ht="15.75" customHeight="1">
      <c r="A239" s="1">
        <v>5592.9657</v>
      </c>
      <c r="B239" s="16">
        <v>-999.0</v>
      </c>
      <c r="C239" s="16">
        <v>-1944155.848</v>
      </c>
      <c r="D239" s="16">
        <v>-999.0</v>
      </c>
      <c r="E239" s="16">
        <v>-999.0</v>
      </c>
      <c r="F239" s="19"/>
      <c r="G239" s="16"/>
    </row>
    <row r="240" ht="15.75" customHeight="1">
      <c r="A240" s="1">
        <v>5593.0419</v>
      </c>
      <c r="B240" s="16">
        <v>-999.0</v>
      </c>
      <c r="C240" s="16">
        <v>-1916926.998</v>
      </c>
      <c r="D240" s="16">
        <v>-999.0</v>
      </c>
      <c r="E240" s="16">
        <v>-999.0</v>
      </c>
      <c r="F240" s="19"/>
      <c r="G240" s="16"/>
    </row>
    <row r="241" ht="15.75" customHeight="1">
      <c r="A241" s="1">
        <v>5593.1181</v>
      </c>
      <c r="B241" s="1">
        <v>0.02</v>
      </c>
      <c r="C241" s="1">
        <v>1.865791206</v>
      </c>
      <c r="D241" s="1">
        <v>0.095</v>
      </c>
      <c r="E241" s="1">
        <v>6.5739</v>
      </c>
      <c r="F241" s="19">
        <f t="shared" ref="F241:F242" si="38">(D241^3)/(((1-D241)^2))*(E241)*(1.3689)*5</f>
        <v>0.04710190571</v>
      </c>
      <c r="G241" s="1">
        <v>0.02</v>
      </c>
    </row>
    <row r="242" ht="15.75" customHeight="1">
      <c r="A242" s="1">
        <v>5593.1943</v>
      </c>
      <c r="B242" s="1">
        <v>0.02</v>
      </c>
      <c r="C242" s="1">
        <v>1.599530535</v>
      </c>
      <c r="D242" s="1">
        <v>0.095</v>
      </c>
      <c r="E242" s="1">
        <v>6.5739</v>
      </c>
      <c r="F242" s="19">
        <f t="shared" si="38"/>
        <v>0.04710190571</v>
      </c>
      <c r="G242" s="1">
        <v>0.02</v>
      </c>
    </row>
    <row r="243" ht="15.75" customHeight="1">
      <c r="A243" s="1">
        <v>5593.2705</v>
      </c>
      <c r="B243" s="16">
        <v>-999.0</v>
      </c>
      <c r="C243" s="16">
        <v>-1222423.533</v>
      </c>
      <c r="D243" s="16">
        <v>-999.0</v>
      </c>
      <c r="E243" s="16">
        <v>-999.0</v>
      </c>
      <c r="F243" s="19"/>
      <c r="G243" s="16"/>
    </row>
    <row r="244" ht="15.75" customHeight="1">
      <c r="A244" s="1">
        <v>5593.3467</v>
      </c>
      <c r="B244" s="16">
        <v>-999.0</v>
      </c>
      <c r="C244" s="16">
        <v>-850919.2781</v>
      </c>
      <c r="D244" s="16">
        <v>-999.0</v>
      </c>
      <c r="E244" s="16">
        <v>-999.0</v>
      </c>
      <c r="F244" s="19"/>
      <c r="G244" s="16"/>
    </row>
    <row r="245" ht="15.75" customHeight="1">
      <c r="A245" s="1">
        <v>5593.4229</v>
      </c>
      <c r="B245" s="1">
        <v>0.02</v>
      </c>
      <c r="C245" s="1">
        <v>0.836780313</v>
      </c>
      <c r="D245" s="1">
        <v>0.105</v>
      </c>
      <c r="E245" s="1">
        <v>6.068</v>
      </c>
      <c r="F245" s="19">
        <f t="shared" ref="F245:F246" si="39">(D245^3)/(((1-D245)^2))*(E245)*(1.3689)*3</f>
        <v>0.03601308922</v>
      </c>
      <c r="G245" s="1">
        <v>0.02</v>
      </c>
    </row>
    <row r="246" ht="15.75" customHeight="1">
      <c r="A246" s="1">
        <v>5593.4991</v>
      </c>
      <c r="B246" s="1">
        <v>0.02</v>
      </c>
      <c r="C246" s="1">
        <v>0.605840321</v>
      </c>
      <c r="D246" s="1">
        <v>0.105</v>
      </c>
      <c r="E246" s="1">
        <v>6.068</v>
      </c>
      <c r="F246" s="19">
        <f t="shared" si="39"/>
        <v>0.03601308922</v>
      </c>
      <c r="G246" s="1">
        <v>0.02</v>
      </c>
    </row>
    <row r="247" ht="15.75" customHeight="1">
      <c r="A247" s="1">
        <v>5593.5753</v>
      </c>
      <c r="B247" s="16">
        <v>-999.0</v>
      </c>
      <c r="C247" s="16">
        <v>-303129.739</v>
      </c>
      <c r="D247" s="16">
        <v>-999.0</v>
      </c>
      <c r="E247" s="16">
        <v>-999.0</v>
      </c>
      <c r="F247" s="19"/>
      <c r="G247" s="16"/>
    </row>
    <row r="248" ht="15.75" customHeight="1">
      <c r="A248" s="1">
        <v>5593.6515</v>
      </c>
      <c r="B248" s="16">
        <v>-999.0</v>
      </c>
      <c r="C248" s="16">
        <v>-237900.8676</v>
      </c>
      <c r="D248" s="16">
        <v>-999.0</v>
      </c>
      <c r="E248" s="16">
        <v>-999.0</v>
      </c>
      <c r="F248" s="19"/>
      <c r="G248" s="16"/>
    </row>
    <row r="249" ht="15.75" customHeight="1">
      <c r="A249" s="1">
        <v>5593.7277</v>
      </c>
      <c r="B249" s="1">
        <v>0.01</v>
      </c>
      <c r="C249" s="1">
        <v>0.076636936</v>
      </c>
      <c r="D249" s="1">
        <v>0.068</v>
      </c>
      <c r="E249" s="1">
        <v>8.59</v>
      </c>
      <c r="F249" s="19">
        <f t="shared" ref="F249:F250" si="40">(D249^3)/(((1-D249)^2))*(E249)*(1.3689)*10</f>
        <v>0.04256570205</v>
      </c>
      <c r="G249" s="1">
        <v>0.01</v>
      </c>
    </row>
    <row r="250" ht="15.75" customHeight="1">
      <c r="A250" s="1">
        <v>5593.8039</v>
      </c>
      <c r="B250" s="1">
        <v>0.01</v>
      </c>
      <c r="C250" s="1">
        <v>0.072018414</v>
      </c>
      <c r="D250" s="1">
        <v>0.068</v>
      </c>
      <c r="E250" s="1">
        <v>8.59</v>
      </c>
      <c r="F250" s="19">
        <f t="shared" si="40"/>
        <v>0.04256570205</v>
      </c>
      <c r="G250" s="1">
        <v>0.01</v>
      </c>
    </row>
    <row r="251" ht="15.75" customHeight="1">
      <c r="A251" s="1">
        <v>5593.8801</v>
      </c>
      <c r="B251" s="16">
        <v>-999.0</v>
      </c>
      <c r="C251" s="16">
        <v>-193980.0939</v>
      </c>
      <c r="D251" s="16">
        <v>-999.0</v>
      </c>
      <c r="E251" s="16">
        <v>-999.0</v>
      </c>
      <c r="F251" s="19"/>
      <c r="G251" s="16"/>
    </row>
    <row r="252" ht="15.75" customHeight="1">
      <c r="A252" s="1">
        <v>5593.9563</v>
      </c>
      <c r="B252" s="16">
        <v>-999.0</v>
      </c>
      <c r="C252" s="16">
        <v>-190641.6792</v>
      </c>
      <c r="D252" s="16">
        <v>-999.0</v>
      </c>
      <c r="E252" s="16">
        <v>-999.0</v>
      </c>
      <c r="F252" s="19"/>
      <c r="G252" s="16"/>
    </row>
    <row r="253" ht="15.75" customHeight="1">
      <c r="A253" s="1">
        <v>5594.0325</v>
      </c>
      <c r="B253" s="16">
        <v>-999.0</v>
      </c>
      <c r="C253" s="16">
        <v>-199617.1489</v>
      </c>
      <c r="D253" s="16">
        <v>-999.0</v>
      </c>
      <c r="E253" s="16">
        <v>-999.0</v>
      </c>
      <c r="F253" s="19"/>
      <c r="G253" s="16"/>
    </row>
    <row r="254" ht="15.75" customHeight="1">
      <c r="A254" s="1">
        <v>5594.1087</v>
      </c>
      <c r="B254" s="16">
        <v>-999.0</v>
      </c>
      <c r="C254" s="16">
        <v>-203482.0808</v>
      </c>
      <c r="D254" s="16">
        <v>-999.0</v>
      </c>
      <c r="E254" s="16">
        <v>-999.0</v>
      </c>
      <c r="F254" s="19"/>
      <c r="G254" s="16"/>
    </row>
    <row r="255" ht="15.75" customHeight="1">
      <c r="A255" s="1">
        <v>5594.1849</v>
      </c>
      <c r="B255" s="16">
        <v>-999.0</v>
      </c>
      <c r="C255" s="16">
        <v>-181303.1509</v>
      </c>
      <c r="D255" s="16">
        <v>-999.0</v>
      </c>
      <c r="E255" s="16">
        <v>-999.0</v>
      </c>
      <c r="F255" s="19"/>
      <c r="G255" s="16"/>
    </row>
    <row r="256" ht="15.75" customHeight="1">
      <c r="A256" s="1">
        <v>5594.2611</v>
      </c>
      <c r="B256" s="16">
        <v>-999.0</v>
      </c>
      <c r="C256" s="16">
        <v>-153159.0025</v>
      </c>
      <c r="D256" s="16">
        <v>-999.0</v>
      </c>
      <c r="E256" s="16">
        <v>-999.0</v>
      </c>
      <c r="F256" s="19"/>
      <c r="G256" s="16"/>
    </row>
    <row r="257" ht="15.75" customHeight="1">
      <c r="A257" s="1">
        <v>5594.3373</v>
      </c>
      <c r="B257" s="1">
        <v>0.15</v>
      </c>
      <c r="C257" s="1">
        <v>0.005646784</v>
      </c>
      <c r="D257" s="1">
        <v>0.034</v>
      </c>
      <c r="E257" s="1">
        <v>14.956</v>
      </c>
      <c r="F257" s="19">
        <f t="shared" ref="F257:F258" si="41">(D257^3)/(((1-D257)^2))*(E257)*(1.3689)*300</f>
        <v>0.2586967263</v>
      </c>
      <c r="G257" s="1">
        <v>0.15</v>
      </c>
    </row>
    <row r="258" ht="15.75" customHeight="1">
      <c r="A258" s="1">
        <v>5594.4135</v>
      </c>
      <c r="B258" s="1">
        <v>0.15</v>
      </c>
      <c r="C258" s="1">
        <v>0.004910096</v>
      </c>
      <c r="D258" s="1">
        <v>0.034</v>
      </c>
      <c r="E258" s="1">
        <v>14.956</v>
      </c>
      <c r="F258" s="19">
        <f t="shared" si="41"/>
        <v>0.2586967263</v>
      </c>
      <c r="G258" s="1">
        <v>0.15</v>
      </c>
    </row>
    <row r="259" ht="15.75" customHeight="1">
      <c r="A259" s="1">
        <v>5594.4897</v>
      </c>
      <c r="B259" s="16">
        <v>-999.0</v>
      </c>
      <c r="C259" s="16">
        <v>-103655.7099</v>
      </c>
      <c r="D259" s="16">
        <v>-999.0</v>
      </c>
      <c r="E259" s="16">
        <v>-999.0</v>
      </c>
      <c r="F259" s="19"/>
      <c r="G259" s="16"/>
    </row>
    <row r="260" ht="15.75" customHeight="1">
      <c r="A260" s="1">
        <v>5594.5659</v>
      </c>
      <c r="B260" s="16">
        <v>-999.0</v>
      </c>
      <c r="C260" s="16">
        <v>-97179.02887</v>
      </c>
      <c r="D260" s="16">
        <v>-999.0</v>
      </c>
      <c r="E260" s="16">
        <v>-999.0</v>
      </c>
      <c r="F260" s="19"/>
      <c r="G260" s="16"/>
    </row>
    <row r="261" ht="15.75" customHeight="1">
      <c r="A261" s="1">
        <v>5594.6421</v>
      </c>
      <c r="B261" s="1">
        <v>0.04</v>
      </c>
      <c r="C261" s="1">
        <v>0.119816728</v>
      </c>
      <c r="D261" s="1">
        <v>0.1</v>
      </c>
      <c r="E261" s="1">
        <v>6.3096</v>
      </c>
      <c r="F261" s="19">
        <f t="shared" ref="F261:F262" si="42">(D261^3)/(((1-D261)^2))*(E261)*(1.3689)*100</f>
        <v>1.0663224</v>
      </c>
      <c r="G261" s="1">
        <v>0.04</v>
      </c>
    </row>
    <row r="262" ht="15.75" customHeight="1">
      <c r="A262" s="1">
        <v>5594.7183</v>
      </c>
      <c r="B262" s="1">
        <v>0.04</v>
      </c>
      <c r="C262" s="1">
        <v>0.122302407</v>
      </c>
      <c r="D262" s="1">
        <v>0.1</v>
      </c>
      <c r="E262" s="1">
        <v>6.3096</v>
      </c>
      <c r="F262" s="19">
        <f t="shared" si="42"/>
        <v>1.0663224</v>
      </c>
      <c r="G262" s="1">
        <v>0.04</v>
      </c>
    </row>
    <row r="263" ht="15.75" customHeight="1">
      <c r="A263" s="1">
        <v>5594.7945</v>
      </c>
      <c r="B263" s="16">
        <v>-999.0</v>
      </c>
      <c r="C263" s="16">
        <v>-99663.21139</v>
      </c>
      <c r="D263" s="16">
        <v>-999.0</v>
      </c>
      <c r="E263" s="16">
        <v>-999.0</v>
      </c>
      <c r="F263" s="19"/>
      <c r="G263" s="16"/>
    </row>
    <row r="264" ht="15.75" customHeight="1">
      <c r="A264" s="1">
        <v>5594.8707</v>
      </c>
      <c r="B264" s="16">
        <v>-999.0</v>
      </c>
      <c r="C264" s="16">
        <v>-101042.2659</v>
      </c>
      <c r="D264" s="16">
        <v>-999.0</v>
      </c>
      <c r="E264" s="16">
        <v>-999.0</v>
      </c>
      <c r="F264" s="19"/>
      <c r="G264" s="16"/>
    </row>
    <row r="265" ht="15.75" customHeight="1">
      <c r="A265" s="1">
        <v>5594.9469</v>
      </c>
      <c r="B265" s="1">
        <v>0.0182</v>
      </c>
      <c r="C265" s="1">
        <v>0.04843732</v>
      </c>
      <c r="D265" s="1">
        <v>0.074</v>
      </c>
      <c r="E265" s="1">
        <v>8.0309</v>
      </c>
      <c r="F265" s="19">
        <f t="shared" ref="F265:F270" si="43">(D265^3)/(((1-D265)^2))*(E265)*(1.3689)*100</f>
        <v>0.5195282017</v>
      </c>
      <c r="G265" s="1">
        <v>0.0182</v>
      </c>
    </row>
    <row r="266" ht="15.75" customHeight="1">
      <c r="A266" s="1">
        <v>5595.0231</v>
      </c>
      <c r="B266" s="1">
        <v>0.0182</v>
      </c>
      <c r="C266" s="1">
        <v>0.048884685</v>
      </c>
      <c r="D266" s="1">
        <v>0.074</v>
      </c>
      <c r="E266" s="1">
        <v>8.0309</v>
      </c>
      <c r="F266" s="19">
        <f t="shared" si="43"/>
        <v>0.5195282017</v>
      </c>
      <c r="G266" s="1">
        <v>0.0182</v>
      </c>
    </row>
    <row r="267" ht="15.75" customHeight="1">
      <c r="A267" s="1">
        <v>5595.0993</v>
      </c>
      <c r="B267" s="1">
        <v>0.0302</v>
      </c>
      <c r="C267" s="1">
        <v>0.03979014</v>
      </c>
      <c r="D267" s="1">
        <v>0.0693</v>
      </c>
      <c r="E267" s="1">
        <v>8.4622</v>
      </c>
      <c r="F267" s="19">
        <f t="shared" si="43"/>
        <v>0.4450771362</v>
      </c>
      <c r="G267" s="1">
        <v>0.0302</v>
      </c>
    </row>
    <row r="268" ht="15.75" customHeight="1">
      <c r="A268" s="1">
        <v>5595.1755</v>
      </c>
      <c r="B268" s="1">
        <v>0.0302</v>
      </c>
      <c r="C268" s="1">
        <v>0.039275208</v>
      </c>
      <c r="D268" s="1">
        <v>0.0693</v>
      </c>
      <c r="E268" s="1">
        <v>8.4622</v>
      </c>
      <c r="F268" s="19">
        <f t="shared" si="43"/>
        <v>0.4450771362</v>
      </c>
      <c r="G268" s="1">
        <v>0.0302</v>
      </c>
    </row>
    <row r="269" ht="15.75" customHeight="1">
      <c r="A269" s="1">
        <v>5595.2517</v>
      </c>
      <c r="B269" s="1">
        <v>0.0036</v>
      </c>
      <c r="C269" s="1">
        <v>0.098112036</v>
      </c>
      <c r="D269" s="1">
        <v>0.0929</v>
      </c>
      <c r="E269" s="1">
        <v>6.6947</v>
      </c>
      <c r="F269" s="19">
        <f t="shared" si="43"/>
        <v>0.8929757228</v>
      </c>
      <c r="G269" s="1">
        <v>0.0036</v>
      </c>
    </row>
    <row r="270" ht="15.75" customHeight="1">
      <c r="A270" s="1">
        <v>5595.3279</v>
      </c>
      <c r="B270" s="1">
        <v>0.0036</v>
      </c>
      <c r="C270" s="1">
        <v>0.096673043</v>
      </c>
      <c r="D270" s="1">
        <v>0.0929</v>
      </c>
      <c r="E270" s="1">
        <v>6.6947</v>
      </c>
      <c r="F270" s="19">
        <f t="shared" si="43"/>
        <v>0.8929757228</v>
      </c>
      <c r="G270" s="1">
        <v>0.0036</v>
      </c>
    </row>
    <row r="271" ht="15.75" customHeight="1">
      <c r="A271" s="1">
        <v>5595.4041</v>
      </c>
      <c r="B271" s="16">
        <v>-999.0</v>
      </c>
      <c r="C271" s="16">
        <v>-98529.91808</v>
      </c>
      <c r="D271" s="16">
        <v>-999.0</v>
      </c>
      <c r="E271" s="16">
        <v>-999.0</v>
      </c>
      <c r="F271" s="19"/>
      <c r="G271" s="16"/>
    </row>
    <row r="272" ht="15.75" customHeight="1">
      <c r="A272" s="1">
        <v>5595.4803</v>
      </c>
      <c r="B272" s="16">
        <v>-999.0</v>
      </c>
      <c r="C272" s="16">
        <v>-103891.3516</v>
      </c>
      <c r="D272" s="16">
        <v>-999.0</v>
      </c>
      <c r="E272" s="16">
        <v>-999.0</v>
      </c>
      <c r="F272" s="19"/>
      <c r="G272" s="16"/>
    </row>
    <row r="273" ht="15.75" customHeight="1">
      <c r="A273" s="1">
        <v>5595.5565</v>
      </c>
      <c r="B273" s="1">
        <v>0.1</v>
      </c>
      <c r="C273" s="1">
        <v>0.001504223</v>
      </c>
      <c r="D273" s="1">
        <v>0.023</v>
      </c>
      <c r="E273" s="1">
        <v>20.4464</v>
      </c>
      <c r="F273" s="19">
        <f t="shared" ref="F273:F274" si="44">(D273^3)/(((1-D273)^2))*(E273)*(1.3689)*300</f>
        <v>0.1070296762</v>
      </c>
      <c r="G273" s="1">
        <v>0.1</v>
      </c>
    </row>
    <row r="274" ht="15.75" customHeight="1">
      <c r="A274" s="1">
        <v>5595.6327</v>
      </c>
      <c r="B274" s="1">
        <v>0.1</v>
      </c>
      <c r="C274" s="1">
        <v>0.00147643</v>
      </c>
      <c r="D274" s="1">
        <v>0.023</v>
      </c>
      <c r="E274" s="1">
        <v>20.4464</v>
      </c>
      <c r="F274" s="19">
        <f t="shared" si="44"/>
        <v>0.1070296762</v>
      </c>
      <c r="G274" s="1">
        <v>0.1</v>
      </c>
    </row>
    <row r="275" ht="15.75" customHeight="1">
      <c r="A275" s="1">
        <v>5595.7089</v>
      </c>
      <c r="B275" s="16">
        <v>-999.0</v>
      </c>
      <c r="C275" s="16">
        <v>-98282.11298</v>
      </c>
      <c r="D275" s="16">
        <v>-999.0</v>
      </c>
      <c r="E275" s="16">
        <v>-999.0</v>
      </c>
      <c r="F275" s="19"/>
      <c r="G275" s="16"/>
    </row>
    <row r="276" ht="15.75" customHeight="1">
      <c r="A276" s="1">
        <v>5595.7851</v>
      </c>
      <c r="B276" s="16">
        <v>-999.0</v>
      </c>
      <c r="C276" s="16">
        <v>-79370.9601</v>
      </c>
      <c r="D276" s="16">
        <v>-999.0</v>
      </c>
      <c r="E276" s="16">
        <v>-999.0</v>
      </c>
      <c r="F276" s="19"/>
      <c r="G276" s="16"/>
    </row>
    <row r="277" ht="15.75" customHeight="1">
      <c r="A277" s="1">
        <v>5595.8613</v>
      </c>
      <c r="B277" s="1">
        <v>0.5846</v>
      </c>
      <c r="C277" s="1">
        <v>0.040933019</v>
      </c>
      <c r="D277" s="1">
        <v>0.0809</v>
      </c>
      <c r="E277" s="1">
        <v>7.4759</v>
      </c>
      <c r="F277" s="19">
        <f t="shared" ref="F277:F280" si="45">(D277^3)/(((1-D277)^2))*(E277)*(1.3689)*100</f>
        <v>0.6414388195</v>
      </c>
      <c r="G277" s="1">
        <v>0.5846</v>
      </c>
    </row>
    <row r="278" ht="15.75" customHeight="1">
      <c r="A278" s="1">
        <v>5595.9375</v>
      </c>
      <c r="B278" s="1">
        <v>0.5846</v>
      </c>
      <c r="C278" s="1">
        <v>0.032436545</v>
      </c>
      <c r="D278" s="1">
        <v>0.0809</v>
      </c>
      <c r="E278" s="1">
        <v>7.4759</v>
      </c>
      <c r="F278" s="19">
        <f t="shared" si="45"/>
        <v>0.6414388195</v>
      </c>
      <c r="G278" s="1">
        <v>0.5846</v>
      </c>
    </row>
    <row r="279" ht="15.75" customHeight="1">
      <c r="A279" s="1">
        <v>5596.0137</v>
      </c>
      <c r="B279" s="1">
        <v>0.0671</v>
      </c>
      <c r="C279" s="1">
        <v>0.018247328</v>
      </c>
      <c r="D279" s="1">
        <v>0.073</v>
      </c>
      <c r="E279" s="1">
        <v>8.1141</v>
      </c>
      <c r="F279" s="19">
        <f t="shared" si="45"/>
        <v>0.5028300122</v>
      </c>
      <c r="G279" s="1">
        <v>0.0671</v>
      </c>
    </row>
    <row r="280" ht="15.75" customHeight="1">
      <c r="A280" s="1">
        <v>5596.0899</v>
      </c>
      <c r="B280" s="1">
        <v>0.0671</v>
      </c>
      <c r="C280" s="1">
        <v>0.01545402</v>
      </c>
      <c r="D280" s="1">
        <v>0.073</v>
      </c>
      <c r="E280" s="1">
        <v>8.1141</v>
      </c>
      <c r="F280" s="19">
        <f t="shared" si="45"/>
        <v>0.5028300122</v>
      </c>
      <c r="G280" s="1">
        <v>0.0671</v>
      </c>
    </row>
    <row r="281" ht="15.75" customHeight="1">
      <c r="A281" s="1">
        <v>5596.1661</v>
      </c>
      <c r="B281" s="16">
        <v>-999.0</v>
      </c>
      <c r="C281" s="16">
        <v>-32286.89527</v>
      </c>
      <c r="D281" s="16">
        <v>-999.0</v>
      </c>
      <c r="E281" s="16">
        <v>-999.0</v>
      </c>
      <c r="F281" s="19"/>
      <c r="G281" s="16"/>
    </row>
    <row r="282" ht="15.75" customHeight="1">
      <c r="A282" s="1">
        <v>5596.2423</v>
      </c>
      <c r="B282" s="16">
        <v>-999.0</v>
      </c>
      <c r="C282" s="16">
        <v>-31895.97039</v>
      </c>
      <c r="D282" s="16">
        <v>-999.0</v>
      </c>
      <c r="E282" s="16">
        <v>-999.0</v>
      </c>
      <c r="F282" s="19"/>
      <c r="G282" s="16"/>
    </row>
    <row r="283" ht="15.75" customHeight="1">
      <c r="A283" s="1">
        <v>5596.3185</v>
      </c>
      <c r="B283" s="16">
        <v>-999.0</v>
      </c>
      <c r="C283" s="16">
        <v>-32237.59347</v>
      </c>
      <c r="D283" s="16">
        <v>-999.0</v>
      </c>
      <c r="E283" s="16">
        <v>-999.0</v>
      </c>
      <c r="F283" s="19"/>
      <c r="G283" s="16"/>
    </row>
    <row r="284" ht="15.75" customHeight="1">
      <c r="A284" s="1">
        <v>5596.3947</v>
      </c>
      <c r="B284" s="16">
        <v>-999.0</v>
      </c>
      <c r="C284" s="16">
        <v>-33794.76261</v>
      </c>
      <c r="D284" s="16">
        <v>-999.0</v>
      </c>
      <c r="E284" s="16">
        <v>-999.0</v>
      </c>
      <c r="F284" s="19"/>
      <c r="G284" s="16"/>
    </row>
    <row r="285" ht="15.75" customHeight="1">
      <c r="A285" s="1">
        <v>5596.4709</v>
      </c>
      <c r="B285" s="1">
        <v>0.24</v>
      </c>
      <c r="C285" s="1">
        <v>0.113477706</v>
      </c>
      <c r="D285" s="1">
        <v>0.13</v>
      </c>
      <c r="E285" s="1">
        <v>5.115</v>
      </c>
      <c r="F285" s="19">
        <f t="shared" ref="F285:F286" si="46">(D285^3)/(((1-D285)^2))*(E285)*(1.3689)*10</f>
        <v>0.2032398722</v>
      </c>
      <c r="G285" s="1">
        <v>0.24</v>
      </c>
    </row>
    <row r="286" ht="15.75" customHeight="1">
      <c r="A286" s="1">
        <v>5596.5471</v>
      </c>
      <c r="B286" s="1">
        <v>0.24</v>
      </c>
      <c r="C286" s="1">
        <v>0.130950663</v>
      </c>
      <c r="D286" s="1">
        <v>0.13</v>
      </c>
      <c r="E286" s="1">
        <v>5.115</v>
      </c>
      <c r="F286" s="19">
        <f t="shared" si="46"/>
        <v>0.2032398722</v>
      </c>
      <c r="G286" s="1">
        <v>0.24</v>
      </c>
    </row>
    <row r="287" ht="15.75" customHeight="1">
      <c r="A287" s="1">
        <v>5596.6233</v>
      </c>
      <c r="B287" s="16">
        <v>-999.0</v>
      </c>
      <c r="C287" s="16">
        <v>-56601.55516</v>
      </c>
      <c r="D287" s="16">
        <v>-999.0</v>
      </c>
      <c r="E287" s="16">
        <v>-999.0</v>
      </c>
      <c r="F287" s="19"/>
      <c r="G287" s="16"/>
    </row>
    <row r="288" ht="15.75" customHeight="1">
      <c r="A288" s="1">
        <v>5596.6995</v>
      </c>
      <c r="B288" s="16">
        <v>-999.0</v>
      </c>
      <c r="C288" s="16">
        <v>-65239.24019</v>
      </c>
      <c r="D288" s="16">
        <v>-999.0</v>
      </c>
      <c r="E288" s="16">
        <v>-999.0</v>
      </c>
      <c r="F288" s="19"/>
      <c r="G288" s="16"/>
    </row>
    <row r="289" ht="15.75" customHeight="1">
      <c r="A289" s="1">
        <v>5596.7757</v>
      </c>
      <c r="B289" s="1">
        <v>0.04</v>
      </c>
      <c r="C289" s="1">
        <v>0.074325337</v>
      </c>
      <c r="D289" s="1">
        <v>0.097</v>
      </c>
      <c r="E289" s="1">
        <v>6.4652</v>
      </c>
      <c r="F289" s="19">
        <f t="shared" ref="F289:F290" si="47">(D289^3)/(((1-D289)^2))*(E289)*(1.3689)*10</f>
        <v>0.09905887465</v>
      </c>
      <c r="G289" s="1">
        <v>0.04</v>
      </c>
    </row>
    <row r="290" ht="15.75" customHeight="1">
      <c r="A290" s="1">
        <v>5596.8519</v>
      </c>
      <c r="B290" s="1">
        <v>0.04</v>
      </c>
      <c r="C290" s="1">
        <v>0.068291509</v>
      </c>
      <c r="D290" s="1">
        <v>0.097</v>
      </c>
      <c r="E290" s="1">
        <v>6.4652</v>
      </c>
      <c r="F290" s="19">
        <f t="shared" si="47"/>
        <v>0.09905887465</v>
      </c>
      <c r="G290" s="1">
        <v>0.04</v>
      </c>
    </row>
    <row r="291" ht="15.75" customHeight="1">
      <c r="A291" s="1">
        <v>5596.9281</v>
      </c>
      <c r="B291" s="16">
        <v>-999.0</v>
      </c>
      <c r="C291" s="16">
        <v>-52498.63857</v>
      </c>
      <c r="D291" s="16">
        <v>-999.0</v>
      </c>
      <c r="E291" s="16">
        <v>-999.0</v>
      </c>
      <c r="F291" s="19"/>
      <c r="G291" s="16"/>
    </row>
    <row r="292" ht="15.75" customHeight="1">
      <c r="A292" s="1">
        <v>5597.0043</v>
      </c>
      <c r="B292" s="16">
        <v>-999.0</v>
      </c>
      <c r="C292" s="16">
        <v>-46911.43376</v>
      </c>
      <c r="D292" s="16">
        <v>-999.0</v>
      </c>
      <c r="E292" s="16">
        <v>-999.0</v>
      </c>
      <c r="F292" s="19"/>
      <c r="G292" s="16"/>
    </row>
    <row r="293" ht="15.75" customHeight="1">
      <c r="A293" s="1">
        <v>5597.0805</v>
      </c>
      <c r="B293" s="16">
        <v>-999.0</v>
      </c>
      <c r="C293" s="16">
        <v>-45443.5961</v>
      </c>
      <c r="D293" s="16">
        <v>-999.0</v>
      </c>
      <c r="E293" s="16">
        <v>-999.0</v>
      </c>
      <c r="F293" s="19"/>
      <c r="G293" s="16"/>
    </row>
    <row r="294" ht="15.75" customHeight="1">
      <c r="A294" s="1">
        <v>5597.1567</v>
      </c>
      <c r="B294" s="16">
        <v>-999.0</v>
      </c>
      <c r="C294" s="16">
        <v>-47283.76453</v>
      </c>
      <c r="D294" s="16">
        <v>-999.0</v>
      </c>
      <c r="E294" s="16">
        <v>-999.0</v>
      </c>
      <c r="F294" s="19"/>
      <c r="G294" s="16"/>
    </row>
    <row r="295" ht="15.75" customHeight="1">
      <c r="A295" s="1">
        <v>5597.2329</v>
      </c>
      <c r="B295" s="16">
        <v>-999.0</v>
      </c>
      <c r="C295" s="16">
        <v>-46562.68211</v>
      </c>
      <c r="D295" s="16">
        <v>-999.0</v>
      </c>
      <c r="E295" s="16">
        <v>-999.0</v>
      </c>
      <c r="F295" s="19"/>
      <c r="G295" s="16"/>
    </row>
    <row r="296" ht="15.75" customHeight="1">
      <c r="A296" s="1">
        <v>5597.3091</v>
      </c>
      <c r="B296" s="16">
        <v>-999.0</v>
      </c>
      <c r="C296" s="16">
        <v>-42328.26082</v>
      </c>
      <c r="D296" s="16">
        <v>-999.0</v>
      </c>
      <c r="E296" s="16">
        <v>-999.0</v>
      </c>
      <c r="F296" s="19"/>
      <c r="G296" s="16"/>
    </row>
    <row r="297" ht="15.75" customHeight="1">
      <c r="A297" s="1">
        <v>5597.3853</v>
      </c>
      <c r="B297" s="1">
        <v>0.01</v>
      </c>
      <c r="C297" s="1">
        <v>0.03834422</v>
      </c>
      <c r="D297" s="1">
        <v>0.094</v>
      </c>
      <c r="E297" s="1">
        <v>6.6298</v>
      </c>
      <c r="F297" s="19">
        <f t="shared" ref="F297:F298" si="48">(D297^3)/(((1-D297)^2))*(E297)*(1.3689)*5</f>
        <v>0.04591655753</v>
      </c>
      <c r="G297" s="1">
        <v>0.01</v>
      </c>
    </row>
    <row r="298" ht="15.75" customHeight="1">
      <c r="A298" s="1">
        <v>5597.4615</v>
      </c>
      <c r="B298" s="1">
        <v>0.01</v>
      </c>
      <c r="C298" s="1">
        <v>0.036617505</v>
      </c>
      <c r="D298" s="1">
        <v>0.094</v>
      </c>
      <c r="E298" s="1">
        <v>6.6298</v>
      </c>
      <c r="F298" s="19">
        <f t="shared" si="48"/>
        <v>0.04591655753</v>
      </c>
      <c r="G298" s="1">
        <v>0.01</v>
      </c>
    </row>
    <row r="299" ht="15.75" customHeight="1">
      <c r="A299" s="1">
        <v>5597.5377</v>
      </c>
      <c r="B299" s="16">
        <v>-999.0</v>
      </c>
      <c r="C299" s="16">
        <v>-36338.46621</v>
      </c>
      <c r="D299" s="16">
        <v>-999.0</v>
      </c>
      <c r="E299" s="16">
        <v>-999.0</v>
      </c>
      <c r="F299" s="19"/>
      <c r="G299" s="16"/>
    </row>
    <row r="300" ht="15.75" customHeight="1">
      <c r="A300" s="1">
        <v>5597.6139</v>
      </c>
      <c r="B300" s="16">
        <v>-999.0</v>
      </c>
      <c r="C300" s="16">
        <v>-37466.0766</v>
      </c>
      <c r="D300" s="16">
        <v>-999.0</v>
      </c>
      <c r="E300" s="16">
        <v>-999.0</v>
      </c>
      <c r="F300" s="19"/>
      <c r="G300" s="16"/>
    </row>
    <row r="301" ht="15.75" customHeight="1">
      <c r="A301" s="1">
        <v>5597.6901</v>
      </c>
      <c r="B301" s="1">
        <v>0.03</v>
      </c>
      <c r="C301" s="1">
        <v>0.061556911</v>
      </c>
      <c r="D301" s="1">
        <v>0.112</v>
      </c>
      <c r="E301" s="1">
        <v>5.7627</v>
      </c>
      <c r="F301" s="19">
        <f t="shared" ref="F301:F302" si="49">(D301^3)/(((1-D301)^2))*(E301)*(1.3689)*3</f>
        <v>0.04216451662</v>
      </c>
      <c r="G301" s="1">
        <v>0.03</v>
      </c>
    </row>
    <row r="302" ht="15.75" customHeight="1">
      <c r="A302" s="1">
        <v>5597.7663</v>
      </c>
      <c r="B302" s="1">
        <v>0.03</v>
      </c>
      <c r="C302" s="1">
        <v>0.055531113</v>
      </c>
      <c r="D302" s="1">
        <v>0.112</v>
      </c>
      <c r="E302" s="1">
        <v>5.7627</v>
      </c>
      <c r="F302" s="19">
        <f t="shared" si="49"/>
        <v>0.04216451662</v>
      </c>
      <c r="G302" s="1">
        <v>0.03</v>
      </c>
    </row>
    <row r="303" ht="15.75" customHeight="1">
      <c r="A303" s="1">
        <v>5597.8425</v>
      </c>
      <c r="B303" s="16">
        <v>-999.0</v>
      </c>
      <c r="C303" s="16">
        <v>-28135.92313</v>
      </c>
      <c r="D303" s="16">
        <v>-999.0</v>
      </c>
      <c r="E303" s="16">
        <v>-999.0</v>
      </c>
      <c r="F303" s="19"/>
      <c r="G303" s="16"/>
    </row>
    <row r="304" ht="15.75" customHeight="1">
      <c r="A304" s="1">
        <v>5597.9187</v>
      </c>
      <c r="B304" s="16">
        <v>-999.0</v>
      </c>
      <c r="C304" s="16">
        <v>-25481.50235</v>
      </c>
      <c r="D304" s="16">
        <v>-999.0</v>
      </c>
      <c r="E304" s="16">
        <v>-999.0</v>
      </c>
      <c r="F304" s="19"/>
      <c r="G304" s="16"/>
    </row>
    <row r="305" ht="15.75" customHeight="1">
      <c r="A305" s="1">
        <v>5597.9949</v>
      </c>
      <c r="B305" s="16">
        <v>-999.0</v>
      </c>
      <c r="C305" s="16">
        <v>-24611.51753</v>
      </c>
      <c r="D305" s="16">
        <v>-999.0</v>
      </c>
      <c r="E305" s="16">
        <v>-999.0</v>
      </c>
      <c r="F305" s="19"/>
      <c r="G305" s="16"/>
    </row>
    <row r="306" ht="15.75" customHeight="1">
      <c r="A306" s="1">
        <v>5598.0711</v>
      </c>
      <c r="B306" s="16">
        <v>-999.0</v>
      </c>
      <c r="C306" s="16">
        <v>-26689.62073</v>
      </c>
      <c r="D306" s="16">
        <v>-999.0</v>
      </c>
      <c r="E306" s="16">
        <v>-999.0</v>
      </c>
      <c r="F306" s="19"/>
      <c r="G306" s="16"/>
    </row>
    <row r="307" ht="15.75" customHeight="1">
      <c r="A307" s="1">
        <v>5598.1473</v>
      </c>
      <c r="B307" s="16">
        <v>-999.0</v>
      </c>
      <c r="C307" s="16">
        <v>-31038.14901</v>
      </c>
      <c r="D307" s="16">
        <v>-999.0</v>
      </c>
      <c r="E307" s="16">
        <v>-999.0</v>
      </c>
      <c r="F307" s="19"/>
      <c r="G307" s="16"/>
    </row>
    <row r="308" ht="15.75" customHeight="1">
      <c r="A308" s="1">
        <v>5598.2235</v>
      </c>
      <c r="B308" s="16">
        <v>-999.0</v>
      </c>
      <c r="C308" s="16">
        <v>-35677.05442</v>
      </c>
      <c r="D308" s="16">
        <v>-999.0</v>
      </c>
      <c r="E308" s="16">
        <v>-999.0</v>
      </c>
      <c r="F308" s="19"/>
      <c r="G308" s="16"/>
    </row>
    <row r="309" ht="15.75" customHeight="1">
      <c r="A309" s="1">
        <v>5598.2997</v>
      </c>
      <c r="B309" s="1">
        <v>0.02</v>
      </c>
      <c r="C309" s="1">
        <v>0.002413038</v>
      </c>
      <c r="D309" s="1">
        <v>0.038</v>
      </c>
      <c r="E309" s="1">
        <v>13.6827</v>
      </c>
      <c r="F309" s="19">
        <f t="shared" ref="F309:F310" si="50">(D309^3)/(((1-D309)^2))*(E309)*(1.3689)*20</f>
        <v>0.02221130981</v>
      </c>
      <c r="G309" s="1">
        <v>0.02</v>
      </c>
    </row>
    <row r="310" ht="15.75" customHeight="1">
      <c r="A310" s="1">
        <v>5598.3759</v>
      </c>
      <c r="B310" s="1">
        <v>0.02</v>
      </c>
      <c r="C310" s="1">
        <v>0.002851065</v>
      </c>
      <c r="D310" s="1">
        <v>0.038</v>
      </c>
      <c r="E310" s="1">
        <v>13.6827</v>
      </c>
      <c r="F310" s="19">
        <f t="shared" si="50"/>
        <v>0.02221130981</v>
      </c>
      <c r="G310" s="1">
        <v>0.02</v>
      </c>
    </row>
    <row r="311" ht="15.75" customHeight="1">
      <c r="A311" s="1">
        <v>5598.4521</v>
      </c>
      <c r="B311" s="16">
        <v>-999.0</v>
      </c>
      <c r="C311" s="16">
        <v>-57225.33008</v>
      </c>
      <c r="D311" s="16">
        <v>-999.0</v>
      </c>
      <c r="E311" s="16">
        <v>-999.0</v>
      </c>
      <c r="F311" s="19"/>
      <c r="G311" s="16"/>
    </row>
    <row r="312" ht="15.75" customHeight="1">
      <c r="A312" s="1">
        <v>5598.5283</v>
      </c>
      <c r="B312" s="16">
        <v>-999.0</v>
      </c>
      <c r="C312" s="16">
        <v>-68303.92771</v>
      </c>
      <c r="D312" s="16">
        <v>-999.0</v>
      </c>
      <c r="E312" s="16">
        <v>-999.0</v>
      </c>
      <c r="F312" s="19"/>
      <c r="G312" s="16"/>
    </row>
    <row r="313" ht="15.75" customHeight="1">
      <c r="A313" s="1">
        <v>5598.6045</v>
      </c>
      <c r="B313" s="1">
        <v>0.01</v>
      </c>
      <c r="C313" s="1">
        <v>0.085786099</v>
      </c>
      <c r="D313" s="1">
        <v>0.096</v>
      </c>
      <c r="E313" s="1">
        <v>6.519</v>
      </c>
      <c r="F313" s="19">
        <f t="shared" ref="F313:F314" si="51">(D313^3)/(((1-D313)^2))*(E313)*(1.3689)*2</f>
        <v>0.01932233193</v>
      </c>
      <c r="G313" s="1">
        <v>0.01</v>
      </c>
    </row>
    <row r="314" ht="15.75" customHeight="1">
      <c r="A314" s="1">
        <v>5598.6807</v>
      </c>
      <c r="B314" s="1">
        <v>0.01</v>
      </c>
      <c r="C314" s="1">
        <v>0.098102981</v>
      </c>
      <c r="D314" s="1">
        <v>0.096</v>
      </c>
      <c r="E314" s="1">
        <v>6.519</v>
      </c>
      <c r="F314" s="19">
        <f t="shared" si="51"/>
        <v>0.01932233193</v>
      </c>
      <c r="G314" s="1">
        <v>0.01</v>
      </c>
    </row>
    <row r="315" ht="15.75" customHeight="1">
      <c r="A315" s="1">
        <v>5598.7569</v>
      </c>
      <c r="B315" s="16">
        <v>-999.0</v>
      </c>
      <c r="C315" s="16">
        <v>-97554.6996</v>
      </c>
      <c r="D315" s="16">
        <v>-999.0</v>
      </c>
      <c r="E315" s="16">
        <v>-999.0</v>
      </c>
      <c r="F315" s="19"/>
      <c r="G315" s="16"/>
    </row>
    <row r="316" ht="15.75" customHeight="1">
      <c r="A316" s="1">
        <v>5598.8331</v>
      </c>
      <c r="B316" s="16">
        <v>-999.0</v>
      </c>
      <c r="C316" s="16">
        <v>-87420.16411</v>
      </c>
      <c r="D316" s="16">
        <v>-999.0</v>
      </c>
      <c r="E316" s="16">
        <v>-999.0</v>
      </c>
      <c r="F316" s="19"/>
      <c r="G316" s="16"/>
    </row>
    <row r="317" ht="15.75" customHeight="1">
      <c r="A317" s="1">
        <v>5598.9093</v>
      </c>
      <c r="B317" s="1">
        <v>0.19</v>
      </c>
      <c r="C317" s="1">
        <v>0.075910335</v>
      </c>
      <c r="D317" s="1">
        <v>0.095</v>
      </c>
      <c r="E317" s="1">
        <v>6.5739</v>
      </c>
      <c r="F317" s="19">
        <f t="shared" ref="F317:F318" si="52">(D317^3)/(((1-D317)^2))*(E317)*(1.3689)*20</f>
        <v>0.1884076228</v>
      </c>
      <c r="G317" s="1">
        <v>0.19</v>
      </c>
    </row>
    <row r="318" ht="15.75" customHeight="1">
      <c r="A318" s="1">
        <v>5598.9855</v>
      </c>
      <c r="B318" s="1">
        <v>0.19</v>
      </c>
      <c r="C318" s="1">
        <v>0.067110314</v>
      </c>
      <c r="D318" s="1">
        <v>0.095</v>
      </c>
      <c r="E318" s="1">
        <v>6.5739</v>
      </c>
      <c r="F318" s="19">
        <f t="shared" si="52"/>
        <v>0.1884076228</v>
      </c>
      <c r="G318" s="1">
        <v>0.19</v>
      </c>
    </row>
    <row r="319" ht="15.75" customHeight="1">
      <c r="A319" s="1">
        <v>5599.0617</v>
      </c>
      <c r="B319" s="16">
        <v>-999.0</v>
      </c>
      <c r="C319" s="16">
        <v>-61567.27815</v>
      </c>
      <c r="D319" s="16">
        <v>-999.0</v>
      </c>
      <c r="E319" s="16">
        <v>-999.0</v>
      </c>
      <c r="F319" s="19"/>
      <c r="G319" s="16"/>
    </row>
    <row r="320" ht="15.75" customHeight="1">
      <c r="A320" s="1">
        <v>5599.1379</v>
      </c>
      <c r="B320" s="16">
        <v>-999.0</v>
      </c>
      <c r="C320" s="16">
        <v>-62698.2285</v>
      </c>
      <c r="D320" s="16">
        <v>-999.0</v>
      </c>
      <c r="E320" s="16">
        <v>-999.0</v>
      </c>
      <c r="F320" s="19"/>
      <c r="G320" s="16"/>
    </row>
    <row r="321" ht="15.75" customHeight="1">
      <c r="A321" s="1">
        <v>5599.2141</v>
      </c>
      <c r="B321" s="1">
        <v>0.0473</v>
      </c>
      <c r="C321" s="1">
        <v>0.061791603</v>
      </c>
      <c r="D321" s="1">
        <v>0.0919</v>
      </c>
      <c r="E321" s="1">
        <v>6.7491</v>
      </c>
      <c r="F321" s="19">
        <f t="shared" ref="F321:F324" si="53">(D321^3)/(((1-D321)^2))*(E321)*(1.3689)*2</f>
        <v>0.01739108849</v>
      </c>
      <c r="G321" s="1">
        <v>0.0473</v>
      </c>
    </row>
    <row r="322" ht="15.75" customHeight="1">
      <c r="A322" s="1">
        <v>5599.2903</v>
      </c>
      <c r="B322" s="1">
        <v>0.0473</v>
      </c>
      <c r="C322" s="1">
        <v>0.063393138</v>
      </c>
      <c r="D322" s="1">
        <v>0.0919</v>
      </c>
      <c r="E322" s="1">
        <v>6.7491</v>
      </c>
      <c r="F322" s="19">
        <f t="shared" si="53"/>
        <v>0.01739108849</v>
      </c>
      <c r="G322" s="1">
        <v>0.0473</v>
      </c>
    </row>
    <row r="323" ht="15.75" customHeight="1">
      <c r="A323" s="1">
        <v>5599.3665</v>
      </c>
      <c r="B323" s="1">
        <v>0.0585</v>
      </c>
      <c r="C323" s="1">
        <v>0.087696907</v>
      </c>
      <c r="D323" s="1">
        <v>0.1026</v>
      </c>
      <c r="E323" s="1">
        <v>6.1807</v>
      </c>
      <c r="F323" s="19">
        <f t="shared" si="53"/>
        <v>0.02269391037</v>
      </c>
      <c r="G323" s="1">
        <v>0.0585</v>
      </c>
    </row>
    <row r="324" ht="15.75" customHeight="1">
      <c r="A324" s="1">
        <v>5599.4427</v>
      </c>
      <c r="B324" s="1">
        <v>0.0585</v>
      </c>
      <c r="C324" s="1">
        <v>0.077738435</v>
      </c>
      <c r="D324" s="1">
        <v>0.1026</v>
      </c>
      <c r="E324" s="1">
        <v>6.1807</v>
      </c>
      <c r="F324" s="19">
        <f t="shared" si="53"/>
        <v>0.02269391037</v>
      </c>
      <c r="G324" s="1">
        <v>0.0585</v>
      </c>
    </row>
    <row r="325" ht="15.75" customHeight="1">
      <c r="A325" s="1">
        <v>5599.5189</v>
      </c>
      <c r="B325" s="16">
        <v>-999.0</v>
      </c>
      <c r="C325" s="16">
        <v>-50097.85535</v>
      </c>
      <c r="D325" s="16">
        <v>-999.0</v>
      </c>
      <c r="E325" s="16">
        <v>-999.0</v>
      </c>
      <c r="F325" s="19"/>
      <c r="G325" s="16"/>
    </row>
    <row r="326" ht="15.75" customHeight="1">
      <c r="A326" s="1">
        <v>5599.5951</v>
      </c>
      <c r="B326" s="16">
        <v>-999.0</v>
      </c>
      <c r="C326" s="16">
        <v>-44880.53865</v>
      </c>
      <c r="D326" s="16">
        <v>-999.0</v>
      </c>
      <c r="E326" s="16">
        <v>-999.0</v>
      </c>
      <c r="F326" s="19"/>
      <c r="G326" s="16"/>
    </row>
    <row r="327" ht="15.75" customHeight="1">
      <c r="A327" s="1">
        <v>5599.6713</v>
      </c>
      <c r="B327" s="1">
        <v>0.17</v>
      </c>
      <c r="C327" s="1">
        <v>0.104367741</v>
      </c>
      <c r="D327" s="1">
        <v>0.127</v>
      </c>
      <c r="E327" s="1">
        <v>5.2114</v>
      </c>
      <c r="F327" s="19">
        <f t="shared" ref="F327:F328" si="54">(D327^3)/(((1-D327)^2))*(E327)*(1.3689)*2</f>
        <v>0.03834765427</v>
      </c>
      <c r="G327" s="1">
        <v>0.17</v>
      </c>
    </row>
    <row r="328" ht="15.75" customHeight="1">
      <c r="A328" s="1">
        <v>5599.7475</v>
      </c>
      <c r="B328" s="1">
        <v>0.17</v>
      </c>
      <c r="C328" s="1">
        <v>0.089318706</v>
      </c>
      <c r="D328" s="1">
        <v>0.127</v>
      </c>
      <c r="E328" s="1">
        <v>5.2114</v>
      </c>
      <c r="F328" s="19">
        <f t="shared" si="54"/>
        <v>0.03834765427</v>
      </c>
      <c r="G328" s="1">
        <v>0.17</v>
      </c>
    </row>
    <row r="329" ht="15.75" customHeight="1">
      <c r="A329" s="1">
        <v>5599.8237</v>
      </c>
      <c r="B329" s="16">
        <v>-999.0</v>
      </c>
      <c r="C329" s="16">
        <v>-29151.12144</v>
      </c>
      <c r="D329" s="16">
        <v>-999.0</v>
      </c>
      <c r="E329" s="16">
        <v>-999.0</v>
      </c>
      <c r="F329" s="19"/>
      <c r="G329" s="16"/>
    </row>
    <row r="330" ht="15.75" customHeight="1">
      <c r="A330" s="1">
        <v>5599.8999</v>
      </c>
      <c r="B330" s="16">
        <v>-999.0</v>
      </c>
      <c r="C330" s="16">
        <v>-25802.48746</v>
      </c>
      <c r="D330" s="16">
        <v>-999.0</v>
      </c>
      <c r="E330" s="16">
        <v>-999.0</v>
      </c>
      <c r="F330" s="19"/>
      <c r="G330" s="16"/>
    </row>
    <row r="331" ht="15.75" customHeight="1">
      <c r="A331" s="1">
        <v>5599.9761</v>
      </c>
      <c r="B331" s="1">
        <v>0.1</v>
      </c>
      <c r="C331" s="1">
        <v>0.008003348</v>
      </c>
      <c r="D331" s="1">
        <v>0.066</v>
      </c>
      <c r="E331" s="1">
        <v>8.7976</v>
      </c>
      <c r="F331" s="19">
        <f t="shared" ref="F331:F332" si="55">(D331^3)/(((1-D331)^2))*(E331)*(1.3689)*50</f>
        <v>0.1984467515</v>
      </c>
      <c r="G331" s="1">
        <v>0.1</v>
      </c>
    </row>
    <row r="332" ht="15.75" customHeight="1">
      <c r="A332" s="1">
        <v>5600.0523</v>
      </c>
      <c r="B332" s="1">
        <v>0.1</v>
      </c>
      <c r="C332" s="1">
        <v>0.008971883</v>
      </c>
      <c r="D332" s="1">
        <v>0.066</v>
      </c>
      <c r="E332" s="1">
        <v>8.7976</v>
      </c>
      <c r="F332" s="19">
        <f t="shared" si="55"/>
        <v>0.1984467515</v>
      </c>
      <c r="G332" s="1">
        <v>0.1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2.71"/>
    <col customWidth="1" min="11" max="11" width="21.86"/>
    <col customWidth="1" min="12" max="12" width="16.71"/>
    <col customWidth="1" min="13" max="13" width="14.57"/>
    <col customWidth="1" min="14" max="14" width="21.86"/>
    <col customWidth="1" min="15" max="15" width="8.71"/>
    <col customWidth="1" min="16" max="16" width="16.71"/>
    <col customWidth="1" min="17" max="17" width="13.71"/>
    <col customWidth="1" min="18" max="18" width="21.86"/>
    <col customWidth="1" min="19" max="19" width="16.71"/>
    <col customWidth="1" min="20" max="20" width="14.71"/>
    <col customWidth="1" min="21" max="21" width="21.86"/>
    <col customWidth="1" min="22" max="24" width="16.71"/>
    <col customWidth="1" min="25" max="25" width="12.71"/>
    <col customWidth="1" min="26" max="28" width="21.86"/>
    <col customWidth="1" min="29" max="29" width="16.71"/>
    <col customWidth="1" min="30" max="30" width="10.86"/>
    <col customWidth="1" min="31" max="31" width="21.86"/>
    <col customWidth="1" min="32" max="32" width="16.71"/>
    <col customWidth="1" min="33" max="33" width="12.71"/>
    <col customWidth="1" min="34" max="34" width="21.86"/>
    <col customWidth="1" min="35" max="35" width="16.71"/>
    <col customWidth="1" min="36" max="36" width="12.71"/>
    <col customWidth="1" min="37" max="37" width="21.86"/>
  </cols>
  <sheetData>
    <row r="1">
      <c r="A1" s="1" t="s">
        <v>29</v>
      </c>
      <c r="B1" s="1" t="s">
        <v>30</v>
      </c>
      <c r="D1" s="1" t="s">
        <v>30</v>
      </c>
      <c r="E1" s="11">
        <v>43133.0</v>
      </c>
      <c r="F1" s="12">
        <v>0.5830208333333333</v>
      </c>
      <c r="J1" s="1" t="s">
        <v>89</v>
      </c>
      <c r="M1" s="1" t="s">
        <v>91</v>
      </c>
      <c r="O1" s="1" t="s">
        <v>29</v>
      </c>
      <c r="Q1" s="1" t="s">
        <v>92</v>
      </c>
      <c r="T1" s="1" t="s">
        <v>93</v>
      </c>
      <c r="V1" s="1" t="s">
        <v>95</v>
      </c>
      <c r="Y1" s="1" t="s">
        <v>96</v>
      </c>
      <c r="AA1" s="1" t="s">
        <v>97</v>
      </c>
      <c r="AD1" s="1" t="s">
        <v>99</v>
      </c>
      <c r="AG1" s="1" t="s">
        <v>100</v>
      </c>
      <c r="AJ1" s="1" t="s">
        <v>101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M2" s="1" t="s">
        <v>102</v>
      </c>
      <c r="O2" s="1" t="s">
        <v>32</v>
      </c>
    </row>
    <row r="3">
      <c r="A3" s="1" t="s">
        <v>72</v>
      </c>
      <c r="B3" s="1" t="s">
        <v>73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73</v>
      </c>
      <c r="H3" s="1" t="s">
        <v>73</v>
      </c>
      <c r="O3" s="1" t="s">
        <v>72</v>
      </c>
    </row>
    <row r="5">
      <c r="A5" s="1">
        <v>5574.9825</v>
      </c>
      <c r="B5" s="1">
        <v>272.2705</v>
      </c>
      <c r="C5" s="1">
        <v>302.0356</v>
      </c>
      <c r="D5" s="1">
        <v>413.7392</v>
      </c>
      <c r="E5" s="1">
        <v>292.4842</v>
      </c>
      <c r="F5" s="1">
        <v>271.66</v>
      </c>
      <c r="G5" s="1">
        <v>291.7903</v>
      </c>
      <c r="H5" s="1">
        <v>221.9146</v>
      </c>
      <c r="I5" s="1">
        <f>ATAN(1)</f>
        <v>0.7853981634</v>
      </c>
      <c r="J5" s="1">
        <f t="shared" ref="J5:J334" si="1">(G5-H5)/((H5*G5)^0.5)</f>
        <v>0.2745982773</v>
      </c>
      <c r="K5" s="15" t="str">
        <f t="shared" ref="K5:K334" si="2">IF(J5&gt;0.1,"SUB-VERTICAL",IF(J5&lt;0,"SUB-HORIZONTAL","MERGULHO"))</f>
        <v>SUB-VERTICAL</v>
      </c>
      <c r="L5" s="1" t="str">
        <f t="shared" ref="L5:L8" si="3">IF(K5="SUB-VERTICAL","1",IF(K5="SUB-HORIZONTAL","2","3"))</f>
        <v>1</v>
      </c>
      <c r="M5" s="1">
        <f t="shared" ref="M5:M334" si="4">(F5-B5)/((F5*B5)^0.5)</f>
        <v>-0.002244773494</v>
      </c>
      <c r="N5" s="17" t="str">
        <f t="shared" ref="N5:N334" si="5">IF(M5&gt;0.1,"SUB-VERTICAL",IF(M5&lt;0,"SUB-HORIZONTAL","MERGULHO"))</f>
        <v>SUB-HORIZONTAL</v>
      </c>
      <c r="O5" s="1">
        <v>5574.9825</v>
      </c>
      <c r="Q5" s="1">
        <f t="shared" ref="Q5:Q334" si="6">(F5-H5)/((F5*H5)^0.5)</f>
        <v>0.2026035922</v>
      </c>
      <c r="R5" s="15" t="str">
        <f t="shared" ref="R5:R334" si="7">IF(Q5&gt;0.1,"SUB-VERTICAL",IF(Q5&lt;0,"SUB-HORIZONTAL","MERGULHO"))</f>
        <v>SUB-VERTICAL</v>
      </c>
      <c r="T5" s="1">
        <f t="shared" ref="T5:T334" si="8">(G5-B5)/((G5*B5)^0.5)</f>
        <v>0.06925316781</v>
      </c>
      <c r="U5" s="16" t="str">
        <f t="shared" ref="U5:U334" si="9">IF(T5&gt;0.1,"SUB-VERTICAL",IF(T5&lt;0,"SUB-HORIZONTAL","MERGULHO"))</f>
        <v>MERGULHO</v>
      </c>
      <c r="V5" s="1">
        <f t="shared" ref="V5:V334" si="10">(E5-C5)/((E5*C5)^0.5)</f>
        <v>-0.03213562571</v>
      </c>
      <c r="W5" s="17" t="str">
        <f t="shared" ref="W5:W334" si="11">(IF(V5&gt;0.1,"SUB-VERTICAL",IF(V5&lt;0,"SUB-HORIZONTAL","MERGULHO")))</f>
        <v>SUB-HORIZONTAL</v>
      </c>
      <c r="Y5" s="1">
        <f t="shared" ref="Y5:Y334" si="12">(E5-D5)/((E5*D5)^0.5)</f>
        <v>-0.3485660745</v>
      </c>
      <c r="Z5" s="17" t="str">
        <f t="shared" ref="Z5:Z42" si="13">IF(Y5&gt;0.1,"SUB-VERTICAL",IF(Y5&lt;0,"SUB-HORIZONTAL","MERGULHO"))</f>
        <v>SUB-HORIZONTAL</v>
      </c>
      <c r="AA5" s="1">
        <f t="shared" ref="AA5:AA334" si="14">(E5-B5)/((E5*B5)^0.5)</f>
        <v>0.07162989527</v>
      </c>
      <c r="AB5" s="16" t="str">
        <f t="shared" ref="AB5:AB334" si="15">IF(AA5&gt;0.1,"SUB-VERTICAL",IF(AA5&lt;0,"SUB-HORIZONTAL","MERGULHO"))</f>
        <v>MERGULHO</v>
      </c>
      <c r="AD5" s="1">
        <f t="shared" ref="AD5:AD334" si="16">(D5-C5)/((D5*C5)^0.5)</f>
        <v>0.3159910392</v>
      </c>
      <c r="AE5" s="15" t="str">
        <f t="shared" ref="AE5:AE334" si="17">IF(AD5&gt;0.1,"SUB-VERTICAL",IF(AD5&lt;0,"SUB-HORIZONTAL","MERGULHO"))</f>
        <v>SUB-VERTICAL</v>
      </c>
      <c r="AG5" s="1">
        <f t="shared" ref="AG5:AG334" si="18">(C5-B5)/((C5*B5)^0.5)</f>
        <v>0.1037953706</v>
      </c>
      <c r="AH5" s="15" t="str">
        <f t="shared" ref="AH5:AH334" si="19">IF(AG5&gt;0.1,"SUB-VERTICAL",IF(AG5&lt;0,"SUB-HORIZONTAL","MERGULHO"))</f>
        <v>SUB-VERTICAL</v>
      </c>
      <c r="AJ5" s="1">
        <f t="shared" ref="AJ5:AJ334" si="20">(B5-H5)/((B5*H5)^0.5)</f>
        <v>0.2048599819</v>
      </c>
      <c r="AK5" s="15" t="str">
        <f t="shared" ref="AK5:AK334" si="21">IF(AJ5&gt;0.1,"SUB-VERTICAL",IF(AJ5&lt;0,"SUB-HORIZONTAL","MERGULHO"))</f>
        <v>SUB-VERTICAL</v>
      </c>
    </row>
    <row r="6">
      <c r="A6" s="1">
        <v>5575.0587</v>
      </c>
      <c r="B6" s="1">
        <v>244.2342</v>
      </c>
      <c r="C6" s="1">
        <v>258.602</v>
      </c>
      <c r="D6" s="1">
        <v>337.6454</v>
      </c>
      <c r="E6" s="1">
        <v>267.3022</v>
      </c>
      <c r="F6" s="1">
        <v>249.0079</v>
      </c>
      <c r="G6" s="1">
        <v>263.5609</v>
      </c>
      <c r="H6" s="1">
        <v>200.8569</v>
      </c>
      <c r="J6" s="1">
        <f t="shared" si="1"/>
        <v>0.2725281558</v>
      </c>
      <c r="K6" s="15" t="str">
        <f t="shared" si="2"/>
        <v>SUB-VERTICAL</v>
      </c>
      <c r="L6" s="1" t="str">
        <f t="shared" si="3"/>
        <v>1</v>
      </c>
      <c r="M6" s="1">
        <f t="shared" si="4"/>
        <v>0.01935732407</v>
      </c>
      <c r="N6" s="16" t="str">
        <f t="shared" si="5"/>
        <v>MERGULHO</v>
      </c>
      <c r="O6" s="1">
        <v>5575.0587</v>
      </c>
      <c r="Q6" s="1">
        <f t="shared" si="6"/>
        <v>0.2153056221</v>
      </c>
      <c r="R6" s="15" t="str">
        <f t="shared" si="7"/>
        <v>SUB-VERTICAL</v>
      </c>
      <c r="T6" s="1">
        <f t="shared" si="8"/>
        <v>0.0761752653</v>
      </c>
      <c r="U6" s="16" t="str">
        <f t="shared" si="9"/>
        <v>MERGULHO</v>
      </c>
      <c r="V6" s="1">
        <f t="shared" si="10"/>
        <v>0.03309116294</v>
      </c>
      <c r="W6" s="16" t="str">
        <f t="shared" si="11"/>
        <v>MERGULHO</v>
      </c>
      <c r="Y6" s="1">
        <f t="shared" si="12"/>
        <v>-0.2341479909</v>
      </c>
      <c r="Z6" s="17" t="str">
        <f t="shared" si="13"/>
        <v>SUB-HORIZONTAL</v>
      </c>
      <c r="AA6" s="1">
        <f t="shared" si="14"/>
        <v>0.09028288679</v>
      </c>
      <c r="AB6" s="16" t="str">
        <f t="shared" si="15"/>
        <v>MERGULHO</v>
      </c>
      <c r="AD6" s="1">
        <f t="shared" si="16"/>
        <v>0.2674972087</v>
      </c>
      <c r="AE6" s="15" t="str">
        <f t="shared" si="17"/>
        <v>SUB-VERTICAL</v>
      </c>
      <c r="AG6" s="1">
        <f t="shared" si="18"/>
        <v>0.05717038217</v>
      </c>
      <c r="AH6" s="16" t="str">
        <f t="shared" si="19"/>
        <v>MERGULHO</v>
      </c>
      <c r="AJ6" s="1">
        <f t="shared" si="20"/>
        <v>0.1958465382</v>
      </c>
      <c r="AK6" s="15" t="str">
        <f t="shared" si="21"/>
        <v>SUB-VERTICAL</v>
      </c>
    </row>
    <row r="7">
      <c r="A7" s="1">
        <v>5575.1349</v>
      </c>
      <c r="B7" s="1">
        <v>198.2799</v>
      </c>
      <c r="C7" s="1">
        <v>216.3792</v>
      </c>
      <c r="D7" s="1">
        <v>269.1673</v>
      </c>
      <c r="E7" s="1">
        <v>231.3244</v>
      </c>
      <c r="F7" s="1">
        <v>216.5693</v>
      </c>
      <c r="G7" s="1">
        <v>230.409</v>
      </c>
      <c r="H7" s="1">
        <v>181.7894</v>
      </c>
      <c r="J7" s="1">
        <f t="shared" si="1"/>
        <v>0.2375622248</v>
      </c>
      <c r="K7" s="15" t="str">
        <f t="shared" si="2"/>
        <v>SUB-VERTICAL</v>
      </c>
      <c r="L7" s="1" t="str">
        <f t="shared" si="3"/>
        <v>1</v>
      </c>
      <c r="M7" s="1">
        <f t="shared" si="4"/>
        <v>0.08825954136</v>
      </c>
      <c r="N7" s="16" t="str">
        <f t="shared" si="5"/>
        <v>MERGULHO</v>
      </c>
      <c r="O7" s="1">
        <v>5575.1349</v>
      </c>
      <c r="Q7" s="1">
        <f t="shared" si="6"/>
        <v>0.1752853437</v>
      </c>
      <c r="R7" s="15" t="str">
        <f t="shared" si="7"/>
        <v>SUB-VERTICAL</v>
      </c>
      <c r="T7" s="1">
        <f t="shared" si="8"/>
        <v>0.150317483</v>
      </c>
      <c r="U7" s="15" t="str">
        <f t="shared" si="9"/>
        <v>SUB-VERTICAL</v>
      </c>
      <c r="V7" s="1">
        <f t="shared" si="10"/>
        <v>0.06680104458</v>
      </c>
      <c r="W7" s="16" t="str">
        <f t="shared" si="11"/>
        <v>MERGULHO</v>
      </c>
      <c r="Y7" s="1">
        <f t="shared" si="12"/>
        <v>-0.1516570273</v>
      </c>
      <c r="Z7" s="17" t="str">
        <f t="shared" si="13"/>
        <v>SUB-HORIZONTAL</v>
      </c>
      <c r="AA7" s="1">
        <f t="shared" si="14"/>
        <v>0.1542940281</v>
      </c>
      <c r="AB7" s="15" t="str">
        <f t="shared" si="15"/>
        <v>SUB-VERTICAL</v>
      </c>
      <c r="AD7" s="1">
        <f t="shared" si="16"/>
        <v>0.2187344187</v>
      </c>
      <c r="AE7" s="15" t="str">
        <f t="shared" si="17"/>
        <v>SUB-VERTICAL</v>
      </c>
      <c r="AG7" s="1">
        <f t="shared" si="18"/>
        <v>0.08738053062</v>
      </c>
      <c r="AH7" s="16" t="str">
        <f t="shared" si="19"/>
        <v>MERGULHO</v>
      </c>
      <c r="AJ7" s="1">
        <f t="shared" si="20"/>
        <v>0.08685807502</v>
      </c>
      <c r="AK7" s="16" t="str">
        <f t="shared" si="21"/>
        <v>MERGULHO</v>
      </c>
    </row>
    <row r="8">
      <c r="A8" s="1">
        <v>5575.2111</v>
      </c>
      <c r="B8" s="1">
        <v>161.8855</v>
      </c>
      <c r="C8" s="1">
        <v>185.2102</v>
      </c>
      <c r="D8" s="1">
        <v>230.8411</v>
      </c>
      <c r="E8" s="1">
        <v>214.3378</v>
      </c>
      <c r="F8" s="1">
        <v>201.1833</v>
      </c>
      <c r="G8" s="1">
        <v>214.9433</v>
      </c>
      <c r="H8" s="1">
        <v>169.652</v>
      </c>
      <c r="J8" s="1">
        <f t="shared" si="1"/>
        <v>0.2371774188</v>
      </c>
      <c r="K8" s="15" t="str">
        <f t="shared" si="2"/>
        <v>SUB-VERTICAL</v>
      </c>
      <c r="L8" s="1" t="str">
        <f t="shared" si="3"/>
        <v>1</v>
      </c>
      <c r="M8" s="1">
        <f t="shared" si="4"/>
        <v>0.2177550817</v>
      </c>
      <c r="N8" s="15" t="str">
        <f t="shared" si="5"/>
        <v>SUB-VERTICAL</v>
      </c>
      <c r="O8" s="1">
        <v>5575.2111</v>
      </c>
      <c r="Q8" s="1">
        <f t="shared" si="6"/>
        <v>0.1706736282</v>
      </c>
      <c r="R8" s="15" t="str">
        <f t="shared" si="7"/>
        <v>SUB-VERTICAL</v>
      </c>
      <c r="T8" s="1">
        <f t="shared" si="8"/>
        <v>0.2844351775</v>
      </c>
      <c r="U8" s="15" t="str">
        <f t="shared" si="9"/>
        <v>SUB-VERTICAL</v>
      </c>
      <c r="V8" s="1">
        <f t="shared" si="10"/>
        <v>0.1461917508</v>
      </c>
      <c r="W8" s="15" t="str">
        <f t="shared" si="11"/>
        <v>SUB-VERTICAL</v>
      </c>
      <c r="Y8" s="1">
        <f t="shared" si="12"/>
        <v>-0.07419332635</v>
      </c>
      <c r="Z8" s="17" t="str">
        <f t="shared" si="13"/>
        <v>SUB-HORIZONTAL</v>
      </c>
      <c r="AA8" s="1">
        <f t="shared" si="14"/>
        <v>0.2815860765</v>
      </c>
      <c r="AB8" s="15" t="str">
        <f t="shared" si="15"/>
        <v>SUB-VERTICAL</v>
      </c>
      <c r="AD8" s="1">
        <f t="shared" si="16"/>
        <v>0.220683578</v>
      </c>
      <c r="AE8" s="15" t="str">
        <f t="shared" si="17"/>
        <v>SUB-VERTICAL</v>
      </c>
      <c r="AG8" s="1">
        <f t="shared" si="18"/>
        <v>0.1347037359</v>
      </c>
      <c r="AH8" s="15" t="str">
        <f t="shared" si="19"/>
        <v>SUB-VERTICAL</v>
      </c>
      <c r="AJ8" s="1">
        <f t="shared" si="20"/>
        <v>-0.04686427245</v>
      </c>
      <c r="AK8" s="17" t="str">
        <f t="shared" si="21"/>
        <v>SUB-HORIZONTAL</v>
      </c>
    </row>
    <row r="9">
      <c r="A9" s="1">
        <v>5575.2873</v>
      </c>
      <c r="B9" s="1">
        <v>154.5627</v>
      </c>
      <c r="C9" s="1">
        <v>175.0008</v>
      </c>
      <c r="D9" s="1">
        <v>217.0409</v>
      </c>
      <c r="E9" s="1">
        <v>205.246</v>
      </c>
      <c r="F9" s="1">
        <v>192.7874</v>
      </c>
      <c r="G9" s="1">
        <v>204.9922</v>
      </c>
      <c r="H9" s="1">
        <v>158.5866</v>
      </c>
      <c r="J9" s="1">
        <f t="shared" si="1"/>
        <v>0.2573762566</v>
      </c>
      <c r="K9" s="15" t="str">
        <f t="shared" si="2"/>
        <v>SUB-VERTICAL</v>
      </c>
      <c r="M9" s="1">
        <f t="shared" si="4"/>
        <v>0.2214381348</v>
      </c>
      <c r="N9" s="15" t="str">
        <f t="shared" si="5"/>
        <v>SUB-VERTICAL</v>
      </c>
      <c r="O9" s="1">
        <v>5575.2873</v>
      </c>
      <c r="Q9" s="1">
        <f t="shared" si="6"/>
        <v>0.1955976792</v>
      </c>
      <c r="R9" s="15" t="str">
        <f t="shared" si="7"/>
        <v>SUB-VERTICAL</v>
      </c>
      <c r="T9" s="1">
        <f t="shared" si="8"/>
        <v>0.2833111365</v>
      </c>
      <c r="U9" s="15" t="str">
        <f t="shared" si="9"/>
        <v>SUB-VERTICAL</v>
      </c>
      <c r="V9" s="1">
        <f t="shared" si="10"/>
        <v>0.1595875813</v>
      </c>
      <c r="W9" s="15" t="str">
        <f t="shared" si="11"/>
        <v>SUB-VERTICAL</v>
      </c>
      <c r="Y9" s="1">
        <f t="shared" si="12"/>
        <v>-0.05588382466</v>
      </c>
      <c r="Z9" s="17" t="str">
        <f t="shared" si="13"/>
        <v>SUB-HORIZONTAL</v>
      </c>
      <c r="AA9" s="1">
        <f t="shared" si="14"/>
        <v>0.2845608735</v>
      </c>
      <c r="AB9" s="15" t="str">
        <f t="shared" si="15"/>
        <v>SUB-VERTICAL</v>
      </c>
      <c r="AD9" s="1">
        <f t="shared" si="16"/>
        <v>0.2157113181</v>
      </c>
      <c r="AE9" s="15" t="str">
        <f t="shared" si="17"/>
        <v>SUB-VERTICAL</v>
      </c>
      <c r="AG9" s="1">
        <f t="shared" si="18"/>
        <v>0.1242705312</v>
      </c>
      <c r="AH9" s="15" t="str">
        <f t="shared" si="19"/>
        <v>SUB-VERTICAL</v>
      </c>
      <c r="AJ9" s="1">
        <f t="shared" si="20"/>
        <v>-0.02570168446</v>
      </c>
      <c r="AK9" s="17" t="str">
        <f t="shared" si="21"/>
        <v>SUB-HORIZONTAL</v>
      </c>
    </row>
    <row r="10">
      <c r="A10" s="1">
        <v>5575.3635</v>
      </c>
      <c r="B10" s="1">
        <v>147.7557</v>
      </c>
      <c r="C10" s="1">
        <v>179.7718</v>
      </c>
      <c r="D10" s="1">
        <v>213.0172</v>
      </c>
      <c r="E10" s="1">
        <v>199.9811</v>
      </c>
      <c r="F10" s="1">
        <v>188.4116</v>
      </c>
      <c r="G10" s="1">
        <v>199.6382</v>
      </c>
      <c r="H10" s="1">
        <v>143.0686</v>
      </c>
      <c r="J10" s="1">
        <f t="shared" si="1"/>
        <v>0.3347257486</v>
      </c>
      <c r="K10" s="15" t="str">
        <f t="shared" si="2"/>
        <v>SUB-VERTICAL</v>
      </c>
      <c r="L10" s="1" t="str">
        <f t="shared" ref="L10:L334" si="22">IF(K10="SUB-VERTICAL","1",IF(K10="SUB-HORIZONTAL","2","3"))</f>
        <v>1</v>
      </c>
      <c r="M10" s="1">
        <f t="shared" si="4"/>
        <v>0.2436675176</v>
      </c>
      <c r="N10" s="15" t="str">
        <f t="shared" si="5"/>
        <v>SUB-VERTICAL</v>
      </c>
      <c r="O10" s="1">
        <v>5575.3635</v>
      </c>
      <c r="Q10" s="1">
        <f t="shared" si="6"/>
        <v>0.2761749399</v>
      </c>
      <c r="R10" s="15" t="str">
        <f t="shared" si="7"/>
        <v>SUB-VERTICAL</v>
      </c>
      <c r="T10" s="1">
        <f t="shared" si="8"/>
        <v>0.3020834622</v>
      </c>
      <c r="U10" s="15" t="str">
        <f t="shared" si="9"/>
        <v>SUB-VERTICAL</v>
      </c>
      <c r="V10" s="1">
        <f t="shared" si="10"/>
        <v>0.1065849807</v>
      </c>
      <c r="W10" s="15" t="str">
        <f t="shared" si="11"/>
        <v>SUB-VERTICAL</v>
      </c>
      <c r="Y10" s="1">
        <f t="shared" si="12"/>
        <v>-0.06316054531</v>
      </c>
      <c r="Z10" s="17" t="str">
        <f t="shared" si="13"/>
        <v>SUB-HORIZONTAL</v>
      </c>
      <c r="AA10" s="1">
        <f t="shared" si="14"/>
        <v>0.3038191726</v>
      </c>
      <c r="AB10" s="15" t="str">
        <f t="shared" si="15"/>
        <v>SUB-VERTICAL</v>
      </c>
      <c r="AD10" s="1">
        <f t="shared" si="16"/>
        <v>0.1698882893</v>
      </c>
      <c r="AE10" s="15" t="str">
        <f t="shared" si="17"/>
        <v>SUB-VERTICAL</v>
      </c>
      <c r="AG10" s="1">
        <f t="shared" si="18"/>
        <v>0.1964425317</v>
      </c>
      <c r="AH10" s="15" t="str">
        <f t="shared" si="19"/>
        <v>SUB-VERTICAL</v>
      </c>
      <c r="AJ10" s="1">
        <f t="shared" si="20"/>
        <v>0.03223739449</v>
      </c>
      <c r="AK10" s="16" t="str">
        <f t="shared" si="21"/>
        <v>MERGULHO</v>
      </c>
    </row>
    <row r="11">
      <c r="A11" s="1">
        <v>5575.4397</v>
      </c>
      <c r="B11" s="1">
        <v>148.0392</v>
      </c>
      <c r="C11" s="1">
        <v>169.9331</v>
      </c>
      <c r="D11" s="1">
        <v>198.7945</v>
      </c>
      <c r="E11" s="1">
        <v>189.3501</v>
      </c>
      <c r="F11" s="1">
        <v>178.8564</v>
      </c>
      <c r="G11" s="1">
        <v>188.6397</v>
      </c>
      <c r="H11" s="1">
        <v>134.8949</v>
      </c>
      <c r="J11" s="1">
        <f t="shared" si="1"/>
        <v>0.3369163889</v>
      </c>
      <c r="K11" s="15" t="str">
        <f t="shared" si="2"/>
        <v>SUB-VERTICAL</v>
      </c>
      <c r="L11" s="1" t="str">
        <f t="shared" si="22"/>
        <v>1</v>
      </c>
      <c r="M11" s="1">
        <f t="shared" si="4"/>
        <v>0.1893880488</v>
      </c>
      <c r="N11" s="15" t="str">
        <f t="shared" si="5"/>
        <v>SUB-VERTICAL</v>
      </c>
      <c r="O11" s="1">
        <v>5575.4397</v>
      </c>
      <c r="Q11" s="1">
        <f t="shared" si="6"/>
        <v>0.2830234983</v>
      </c>
      <c r="R11" s="15" t="str">
        <f t="shared" si="7"/>
        <v>SUB-VERTICAL</v>
      </c>
      <c r="T11" s="1">
        <f t="shared" si="8"/>
        <v>0.242955351</v>
      </c>
      <c r="U11" s="15" t="str">
        <f t="shared" si="9"/>
        <v>SUB-VERTICAL</v>
      </c>
      <c r="V11" s="1">
        <f t="shared" si="10"/>
        <v>0.1082456297</v>
      </c>
      <c r="W11" s="15" t="str">
        <f t="shared" si="11"/>
        <v>SUB-VERTICAL</v>
      </c>
      <c r="Y11" s="1">
        <f t="shared" si="12"/>
        <v>-0.04867875035</v>
      </c>
      <c r="Z11" s="17" t="str">
        <f t="shared" si="13"/>
        <v>SUB-HORIZONTAL</v>
      </c>
      <c r="AA11" s="1">
        <f t="shared" si="14"/>
        <v>0.246742251</v>
      </c>
      <c r="AB11" s="15" t="str">
        <f t="shared" si="15"/>
        <v>SUB-VERTICAL</v>
      </c>
      <c r="AD11" s="1">
        <f t="shared" si="16"/>
        <v>0.1570276826</v>
      </c>
      <c r="AE11" s="15" t="str">
        <f t="shared" si="17"/>
        <v>SUB-VERTICAL</v>
      </c>
      <c r="AG11" s="1">
        <f t="shared" si="18"/>
        <v>0.1380370837</v>
      </c>
      <c r="AH11" s="15" t="str">
        <f t="shared" si="19"/>
        <v>SUB-VERTICAL</v>
      </c>
      <c r="AJ11" s="1">
        <f t="shared" si="20"/>
        <v>0.09301464496</v>
      </c>
      <c r="AK11" s="16" t="str">
        <f t="shared" si="21"/>
        <v>MERGULHO</v>
      </c>
    </row>
    <row r="12">
      <c r="A12" s="1">
        <v>5575.5159</v>
      </c>
      <c r="B12" s="1">
        <v>149.4117</v>
      </c>
      <c r="C12" s="1">
        <v>145.5879</v>
      </c>
      <c r="D12" s="1">
        <v>171.2837</v>
      </c>
      <c r="E12" s="1">
        <v>171.9228</v>
      </c>
      <c r="F12" s="1">
        <v>162.9519</v>
      </c>
      <c r="G12" s="1">
        <v>170.4498</v>
      </c>
      <c r="H12" s="1">
        <v>125.2556</v>
      </c>
      <c r="J12" s="1">
        <f t="shared" si="1"/>
        <v>0.3093042442</v>
      </c>
      <c r="K12" s="15" t="str">
        <f t="shared" si="2"/>
        <v>SUB-VERTICAL</v>
      </c>
      <c r="L12" s="1" t="str">
        <f t="shared" si="22"/>
        <v>1</v>
      </c>
      <c r="M12" s="1">
        <f t="shared" si="4"/>
        <v>0.08677668619</v>
      </c>
      <c r="N12" s="16" t="str">
        <f t="shared" si="5"/>
        <v>MERGULHO</v>
      </c>
      <c r="O12" s="1">
        <v>5575.5159</v>
      </c>
      <c r="Q12" s="1">
        <f t="shared" si="6"/>
        <v>0.2638581025</v>
      </c>
      <c r="R12" s="15" t="str">
        <f t="shared" si="7"/>
        <v>SUB-VERTICAL</v>
      </c>
      <c r="T12" s="1">
        <f t="shared" si="8"/>
        <v>0.1318305195</v>
      </c>
      <c r="U12" s="15" t="str">
        <f t="shared" si="9"/>
        <v>SUB-VERTICAL</v>
      </c>
      <c r="V12" s="1">
        <f t="shared" si="10"/>
        <v>0.1664570888</v>
      </c>
      <c r="W12" s="15" t="str">
        <f t="shared" si="11"/>
        <v>SUB-VERTICAL</v>
      </c>
      <c r="Y12" s="1">
        <f t="shared" si="12"/>
        <v>0.003724294896</v>
      </c>
      <c r="Z12" s="16" t="str">
        <f t="shared" si="13"/>
        <v>MERGULHO</v>
      </c>
      <c r="AA12" s="1">
        <f t="shared" si="14"/>
        <v>0.1404551526</v>
      </c>
      <c r="AB12" s="15" t="str">
        <f t="shared" si="15"/>
        <v>SUB-VERTICAL</v>
      </c>
      <c r="AD12" s="1">
        <f t="shared" si="16"/>
        <v>0.1627202057</v>
      </c>
      <c r="AE12" s="15" t="str">
        <f t="shared" si="17"/>
        <v>SUB-VERTICAL</v>
      </c>
      <c r="AG12" s="1">
        <f t="shared" si="18"/>
        <v>-0.02592628104</v>
      </c>
      <c r="AH12" s="17" t="str">
        <f t="shared" si="19"/>
        <v>SUB-HORIZONTAL</v>
      </c>
      <c r="AJ12" s="1">
        <f t="shared" si="20"/>
        <v>0.176577734</v>
      </c>
      <c r="AK12" s="15" t="str">
        <f t="shared" si="21"/>
        <v>SUB-VERTICAL</v>
      </c>
    </row>
    <row r="13">
      <c r="A13" s="1">
        <v>5575.5921</v>
      </c>
      <c r="B13" s="1">
        <v>144.7914</v>
      </c>
      <c r="C13" s="1">
        <v>130.0799</v>
      </c>
      <c r="D13" s="1">
        <v>149.3136</v>
      </c>
      <c r="E13" s="1">
        <v>147.3416</v>
      </c>
      <c r="F13" s="1">
        <v>140.3855</v>
      </c>
      <c r="G13" s="1">
        <v>146.8832</v>
      </c>
      <c r="H13" s="1">
        <v>121.2716</v>
      </c>
      <c r="J13" s="1">
        <f t="shared" si="1"/>
        <v>0.1918982852</v>
      </c>
      <c r="K13" s="15" t="str">
        <f t="shared" si="2"/>
        <v>SUB-VERTICAL</v>
      </c>
      <c r="L13" s="1" t="str">
        <f t="shared" si="22"/>
        <v>1</v>
      </c>
      <c r="M13" s="1">
        <f t="shared" si="4"/>
        <v>-0.03090310557</v>
      </c>
      <c r="N13" s="17" t="str">
        <f t="shared" si="5"/>
        <v>SUB-HORIZONTAL</v>
      </c>
      <c r="O13" s="1">
        <v>5575.5921</v>
      </c>
      <c r="Q13" s="1">
        <f t="shared" si="6"/>
        <v>0.1464902193</v>
      </c>
      <c r="R13" s="15" t="str">
        <f t="shared" si="7"/>
        <v>SUB-VERTICAL</v>
      </c>
      <c r="T13" s="1">
        <f t="shared" si="8"/>
        <v>0.01434375017</v>
      </c>
      <c r="U13" s="16" t="str">
        <f t="shared" si="9"/>
        <v>MERGULHO</v>
      </c>
      <c r="V13" s="1">
        <f t="shared" si="10"/>
        <v>0.1246854499</v>
      </c>
      <c r="W13" s="15" t="str">
        <f t="shared" si="11"/>
        <v>SUB-VERTICAL</v>
      </c>
      <c r="Y13" s="1">
        <f t="shared" si="12"/>
        <v>-0.01329518964</v>
      </c>
      <c r="Z13" s="17" t="str">
        <f t="shared" si="13"/>
        <v>SUB-HORIZONTAL</v>
      </c>
      <c r="AA13" s="1">
        <f t="shared" si="14"/>
        <v>0.01745983628</v>
      </c>
      <c r="AB13" s="16" t="str">
        <f t="shared" si="15"/>
        <v>MERGULHO</v>
      </c>
      <c r="AD13" s="1">
        <f t="shared" si="16"/>
        <v>0.138009206</v>
      </c>
      <c r="AE13" s="15" t="str">
        <f t="shared" si="17"/>
        <v>SUB-VERTICAL</v>
      </c>
      <c r="AG13" s="1">
        <f t="shared" si="18"/>
        <v>-0.1071964678</v>
      </c>
      <c r="AH13" s="17" t="str">
        <f t="shared" si="19"/>
        <v>SUB-HORIZONTAL</v>
      </c>
      <c r="AJ13" s="1">
        <f t="shared" si="20"/>
        <v>0.1774935955</v>
      </c>
      <c r="AK13" s="15" t="str">
        <f t="shared" si="21"/>
        <v>SUB-VERTICAL</v>
      </c>
    </row>
    <row r="14">
      <c r="A14" s="1">
        <v>5575.6683</v>
      </c>
      <c r="B14" s="1">
        <v>141.9917</v>
      </c>
      <c r="C14" s="1">
        <v>126.1878</v>
      </c>
      <c r="D14" s="1">
        <v>141.1382</v>
      </c>
      <c r="E14" s="1">
        <v>133.764</v>
      </c>
      <c r="F14" s="1">
        <v>127.9555</v>
      </c>
      <c r="G14" s="1">
        <v>134.0241</v>
      </c>
      <c r="H14" s="1">
        <v>113.7666</v>
      </c>
      <c r="J14" s="1">
        <f t="shared" si="1"/>
        <v>0.1640540696</v>
      </c>
      <c r="K14" s="15" t="str">
        <f t="shared" si="2"/>
        <v>SUB-VERTICAL</v>
      </c>
      <c r="L14" s="1" t="str">
        <f t="shared" si="22"/>
        <v>1</v>
      </c>
      <c r="M14" s="1">
        <f t="shared" si="4"/>
        <v>-0.1041330501</v>
      </c>
      <c r="N14" s="17" t="str">
        <f t="shared" si="5"/>
        <v>SUB-HORIZONTAL</v>
      </c>
      <c r="O14" s="1">
        <v>5575.6683</v>
      </c>
      <c r="Q14" s="1">
        <f t="shared" si="6"/>
        <v>0.1176012287</v>
      </c>
      <c r="R14" s="15" t="str">
        <f t="shared" si="7"/>
        <v>SUB-VERTICAL</v>
      </c>
      <c r="T14" s="1">
        <f t="shared" si="8"/>
        <v>-0.05775699556</v>
      </c>
      <c r="U14" s="17" t="str">
        <f t="shared" si="9"/>
        <v>SUB-HORIZONTAL</v>
      </c>
      <c r="V14" s="1">
        <f t="shared" si="10"/>
        <v>0.05831403899</v>
      </c>
      <c r="W14" s="16" t="str">
        <f t="shared" si="11"/>
        <v>MERGULHO</v>
      </c>
      <c r="Y14" s="1">
        <f t="shared" si="12"/>
        <v>-0.05366893798</v>
      </c>
      <c r="Z14" s="17" t="str">
        <f t="shared" si="13"/>
        <v>SUB-HORIZONTAL</v>
      </c>
      <c r="AA14" s="1">
        <f t="shared" si="14"/>
        <v>-0.0597004143</v>
      </c>
      <c r="AB14" s="17" t="str">
        <f t="shared" si="15"/>
        <v>SUB-HORIZONTAL</v>
      </c>
      <c r="AD14" s="1">
        <f t="shared" si="16"/>
        <v>0.1120267768</v>
      </c>
      <c r="AE14" s="15" t="str">
        <f t="shared" si="17"/>
        <v>SUB-VERTICAL</v>
      </c>
      <c r="AG14" s="1">
        <f t="shared" si="18"/>
        <v>-0.1180657986</v>
      </c>
      <c r="AH14" s="17" t="str">
        <f t="shared" si="19"/>
        <v>SUB-HORIZONTAL</v>
      </c>
      <c r="AJ14" s="1">
        <f t="shared" si="20"/>
        <v>0.2220734402</v>
      </c>
      <c r="AK14" s="15" t="str">
        <f t="shared" si="21"/>
        <v>SUB-VERTICAL</v>
      </c>
    </row>
    <row r="15">
      <c r="A15" s="1">
        <v>5575.7445</v>
      </c>
      <c r="B15" s="1">
        <v>135.0677</v>
      </c>
      <c r="C15" s="1">
        <v>130.6984</v>
      </c>
      <c r="D15" s="1">
        <v>145.8697</v>
      </c>
      <c r="E15" s="1">
        <v>142.1967</v>
      </c>
      <c r="F15" s="1">
        <v>136.1207</v>
      </c>
      <c r="G15" s="1">
        <v>142.3432</v>
      </c>
      <c r="H15" s="1">
        <v>103.9366</v>
      </c>
      <c r="J15" s="1">
        <f t="shared" si="1"/>
        <v>0.3157571888</v>
      </c>
      <c r="K15" s="15" t="str">
        <f t="shared" si="2"/>
        <v>SUB-VERTICAL</v>
      </c>
      <c r="L15" s="1" t="str">
        <f t="shared" si="22"/>
        <v>1</v>
      </c>
      <c r="M15" s="1">
        <f t="shared" si="4"/>
        <v>0.007765877435</v>
      </c>
      <c r="N15" s="16" t="str">
        <f t="shared" si="5"/>
        <v>MERGULHO</v>
      </c>
      <c r="O15" s="1">
        <v>5575.7445</v>
      </c>
      <c r="Q15" s="1">
        <f t="shared" si="6"/>
        <v>0.2705795867</v>
      </c>
      <c r="R15" s="15" t="str">
        <f t="shared" si="7"/>
        <v>SUB-VERTICAL</v>
      </c>
      <c r="T15" s="1">
        <f t="shared" si="8"/>
        <v>0.0524709262</v>
      </c>
      <c r="U15" s="16" t="str">
        <f t="shared" si="9"/>
        <v>MERGULHO</v>
      </c>
      <c r="V15" s="1">
        <f t="shared" si="10"/>
        <v>0.08434391216</v>
      </c>
      <c r="W15" s="16" t="str">
        <f t="shared" si="11"/>
        <v>MERGULHO</v>
      </c>
      <c r="Y15" s="1">
        <f t="shared" si="12"/>
        <v>-0.02550313822</v>
      </c>
      <c r="Z15" s="17" t="str">
        <f t="shared" si="13"/>
        <v>SUB-HORIZONTAL</v>
      </c>
      <c r="AA15" s="1">
        <f t="shared" si="14"/>
        <v>0.05144084614</v>
      </c>
      <c r="AB15" s="16" t="str">
        <f t="shared" si="15"/>
        <v>MERGULHO</v>
      </c>
      <c r="AD15" s="1">
        <f t="shared" si="16"/>
        <v>0.1098765756</v>
      </c>
      <c r="AE15" s="15" t="str">
        <f t="shared" si="17"/>
        <v>SUB-VERTICAL</v>
      </c>
      <c r="AG15" s="1">
        <f t="shared" si="18"/>
        <v>-0.03288523707</v>
      </c>
      <c r="AH15" s="17" t="str">
        <f t="shared" si="19"/>
        <v>SUB-HORIZONTAL</v>
      </c>
      <c r="AJ15" s="1">
        <f t="shared" si="20"/>
        <v>0.2627450006</v>
      </c>
      <c r="AK15" s="15" t="str">
        <f t="shared" si="21"/>
        <v>SUB-VERTICAL</v>
      </c>
    </row>
    <row r="16">
      <c r="A16" s="1">
        <v>5575.8207</v>
      </c>
      <c r="B16" s="1">
        <v>130.266</v>
      </c>
      <c r="C16" s="1">
        <v>134.4763</v>
      </c>
      <c r="D16" s="1">
        <v>154.4576</v>
      </c>
      <c r="E16" s="1">
        <v>151.4387</v>
      </c>
      <c r="F16" s="1">
        <v>144.6739</v>
      </c>
      <c r="G16" s="1">
        <v>148.7505</v>
      </c>
      <c r="H16" s="1">
        <v>98.3472</v>
      </c>
      <c r="J16" s="1">
        <f t="shared" si="1"/>
        <v>0.4167242316</v>
      </c>
      <c r="K16" s="15" t="str">
        <f t="shared" si="2"/>
        <v>SUB-VERTICAL</v>
      </c>
      <c r="L16" s="1" t="str">
        <f t="shared" si="22"/>
        <v>1</v>
      </c>
      <c r="M16" s="1">
        <f t="shared" si="4"/>
        <v>0.1049518388</v>
      </c>
      <c r="N16" s="15" t="str">
        <f t="shared" si="5"/>
        <v>SUB-VERTICAL</v>
      </c>
      <c r="O16" s="1">
        <v>5575.8207</v>
      </c>
      <c r="Q16" s="1">
        <f t="shared" si="6"/>
        <v>0.3883785811</v>
      </c>
      <c r="R16" s="15" t="str">
        <f t="shared" si="7"/>
        <v>SUB-VERTICAL</v>
      </c>
      <c r="T16" s="1">
        <f t="shared" si="8"/>
        <v>0.1327892603</v>
      </c>
      <c r="U16" s="15" t="str">
        <f t="shared" si="9"/>
        <v>SUB-VERTICAL</v>
      </c>
      <c r="V16" s="1">
        <f t="shared" si="10"/>
        <v>0.1188628087</v>
      </c>
      <c r="W16" s="15" t="str">
        <f t="shared" si="11"/>
        <v>SUB-VERTICAL</v>
      </c>
      <c r="Y16" s="1">
        <f t="shared" si="12"/>
        <v>-0.01973902285</v>
      </c>
      <c r="Z16" s="17" t="str">
        <f t="shared" si="13"/>
        <v>SUB-HORIZONTAL</v>
      </c>
      <c r="AA16" s="1">
        <f t="shared" si="14"/>
        <v>0.1507447753</v>
      </c>
      <c r="AB16" s="15" t="str">
        <f t="shared" si="15"/>
        <v>SUB-VERTICAL</v>
      </c>
      <c r="AD16" s="1">
        <f t="shared" si="16"/>
        <v>0.1386424497</v>
      </c>
      <c r="AE16" s="15" t="str">
        <f t="shared" si="17"/>
        <v>SUB-VERTICAL</v>
      </c>
      <c r="AG16" s="1">
        <f t="shared" si="18"/>
        <v>0.03181080266</v>
      </c>
      <c r="AH16" s="16" t="str">
        <f t="shared" si="19"/>
        <v>MERGULHO</v>
      </c>
      <c r="AJ16" s="1">
        <f t="shared" si="20"/>
        <v>0.2820005899</v>
      </c>
      <c r="AK16" s="15" t="str">
        <f t="shared" si="21"/>
        <v>SUB-VERTICAL</v>
      </c>
    </row>
    <row r="17">
      <c r="A17" s="1">
        <v>5575.8969</v>
      </c>
      <c r="B17" s="1">
        <v>122.2248</v>
      </c>
      <c r="C17" s="1">
        <v>135.6659</v>
      </c>
      <c r="D17" s="1">
        <v>156.9107</v>
      </c>
      <c r="E17" s="1">
        <v>142.3192</v>
      </c>
      <c r="F17" s="1">
        <v>136.368</v>
      </c>
      <c r="G17" s="1">
        <v>141.0962</v>
      </c>
      <c r="H17" s="1">
        <v>93.9267</v>
      </c>
      <c r="J17" s="1">
        <f t="shared" si="1"/>
        <v>0.4097406781</v>
      </c>
      <c r="K17" s="15" t="str">
        <f t="shared" si="2"/>
        <v>SUB-VERTICAL</v>
      </c>
      <c r="L17" s="1" t="str">
        <f t="shared" si="22"/>
        <v>1</v>
      </c>
      <c r="M17" s="1">
        <f t="shared" si="4"/>
        <v>0.1095498481</v>
      </c>
      <c r="N17" s="15" t="str">
        <f t="shared" si="5"/>
        <v>SUB-VERTICAL</v>
      </c>
      <c r="O17" s="1">
        <v>5575.8969</v>
      </c>
      <c r="Q17" s="1">
        <f t="shared" si="6"/>
        <v>0.3750057358</v>
      </c>
      <c r="R17" s="15" t="str">
        <f t="shared" si="7"/>
        <v>SUB-VERTICAL</v>
      </c>
      <c r="T17" s="1">
        <f t="shared" si="8"/>
        <v>0.1437033173</v>
      </c>
      <c r="U17" s="15" t="str">
        <f t="shared" si="9"/>
        <v>SUB-VERTICAL</v>
      </c>
      <c r="V17" s="1">
        <f t="shared" si="10"/>
        <v>0.0478817494</v>
      </c>
      <c r="W17" s="16" t="str">
        <f t="shared" si="11"/>
        <v>MERGULHO</v>
      </c>
      <c r="Y17" s="1">
        <f t="shared" si="12"/>
        <v>-0.09764317949</v>
      </c>
      <c r="Z17" s="17" t="str">
        <f t="shared" si="13"/>
        <v>SUB-HORIZONTAL</v>
      </c>
      <c r="AA17" s="1">
        <f t="shared" si="14"/>
        <v>0.1523574266</v>
      </c>
      <c r="AB17" s="15" t="str">
        <f t="shared" si="15"/>
        <v>SUB-VERTICAL</v>
      </c>
      <c r="AD17" s="1">
        <f t="shared" si="16"/>
        <v>0.145609938</v>
      </c>
      <c r="AE17" s="15" t="str">
        <f t="shared" si="17"/>
        <v>SUB-VERTICAL</v>
      </c>
      <c r="AG17" s="1">
        <f t="shared" si="18"/>
        <v>0.1043806013</v>
      </c>
      <c r="AH17" s="15" t="str">
        <f t="shared" si="19"/>
        <v>SUB-VERTICAL</v>
      </c>
      <c r="AJ17" s="1">
        <f t="shared" si="20"/>
        <v>0.2641089248</v>
      </c>
      <c r="AK17" s="15" t="str">
        <f t="shared" si="21"/>
        <v>SUB-VERTICAL</v>
      </c>
    </row>
    <row r="18">
      <c r="A18" s="1">
        <v>5575.9731</v>
      </c>
      <c r="B18" s="1">
        <v>115.9625</v>
      </c>
      <c r="C18" s="1">
        <v>134.9199</v>
      </c>
      <c r="D18" s="1">
        <v>153.1231</v>
      </c>
      <c r="E18" s="1">
        <v>131.8428</v>
      </c>
      <c r="F18" s="1">
        <v>126.833</v>
      </c>
      <c r="G18" s="1">
        <v>132.1896</v>
      </c>
      <c r="H18" s="1">
        <v>90.3795</v>
      </c>
      <c r="J18" s="1">
        <f t="shared" si="1"/>
        <v>0.3825142289</v>
      </c>
      <c r="K18" s="15" t="str">
        <f t="shared" si="2"/>
        <v>SUB-VERTICAL</v>
      </c>
      <c r="L18" s="1" t="str">
        <f t="shared" si="22"/>
        <v>1</v>
      </c>
      <c r="M18" s="1">
        <f t="shared" si="4"/>
        <v>0.08963437675</v>
      </c>
      <c r="N18" s="16" t="str">
        <f t="shared" si="5"/>
        <v>MERGULHO</v>
      </c>
      <c r="O18" s="1">
        <v>5575.9731</v>
      </c>
      <c r="Q18" s="1">
        <f t="shared" si="6"/>
        <v>0.3404772768</v>
      </c>
      <c r="R18" s="15" t="str">
        <f t="shared" si="7"/>
        <v>SUB-VERTICAL</v>
      </c>
      <c r="T18" s="1">
        <f t="shared" si="8"/>
        <v>0.1310640197</v>
      </c>
      <c r="U18" s="15" t="str">
        <f t="shared" si="9"/>
        <v>SUB-VERTICAL</v>
      </c>
      <c r="V18" s="1">
        <f t="shared" si="10"/>
        <v>-0.02307147688</v>
      </c>
      <c r="W18" s="17" t="str">
        <f t="shared" si="11"/>
        <v>SUB-HORIZONTAL</v>
      </c>
      <c r="Y18" s="1">
        <f t="shared" si="12"/>
        <v>-0.1497715005</v>
      </c>
      <c r="Z18" s="17" t="str">
        <f t="shared" si="13"/>
        <v>SUB-HORIZONTAL</v>
      </c>
      <c r="AA18" s="1">
        <f t="shared" si="14"/>
        <v>0.1284315455</v>
      </c>
      <c r="AB18" s="15" t="str">
        <f t="shared" si="15"/>
        <v>SUB-VERTICAL</v>
      </c>
      <c r="AD18" s="1">
        <f t="shared" si="16"/>
        <v>0.126645388</v>
      </c>
      <c r="AE18" s="15" t="str">
        <f t="shared" si="17"/>
        <v>SUB-VERTICAL</v>
      </c>
      <c r="AG18" s="1">
        <f t="shared" si="18"/>
        <v>0.1515590881</v>
      </c>
      <c r="AH18" s="15" t="str">
        <f t="shared" si="19"/>
        <v>SUB-VERTICAL</v>
      </c>
      <c r="AJ18" s="1">
        <f t="shared" si="20"/>
        <v>0.2498950876</v>
      </c>
      <c r="AK18" s="15" t="str">
        <f t="shared" si="21"/>
        <v>SUB-VERTICAL</v>
      </c>
    </row>
    <row r="19">
      <c r="A19" s="1">
        <v>5576.0493</v>
      </c>
      <c r="B19" s="1">
        <v>107.6091</v>
      </c>
      <c r="C19" s="1">
        <v>132.4768</v>
      </c>
      <c r="D19" s="1">
        <v>146.3292</v>
      </c>
      <c r="E19" s="1">
        <v>129.5309</v>
      </c>
      <c r="F19" s="1">
        <v>124.8763</v>
      </c>
      <c r="G19" s="1">
        <v>128.3608</v>
      </c>
      <c r="H19" s="1">
        <v>87.5612</v>
      </c>
      <c r="J19" s="1">
        <f t="shared" si="1"/>
        <v>0.3848432249</v>
      </c>
      <c r="K19" s="15" t="str">
        <f t="shared" si="2"/>
        <v>SUB-VERTICAL</v>
      </c>
      <c r="L19" s="1" t="str">
        <f t="shared" si="22"/>
        <v>1</v>
      </c>
      <c r="M19" s="1">
        <f t="shared" si="4"/>
        <v>0.1489557966</v>
      </c>
      <c r="N19" s="15" t="str">
        <f t="shared" si="5"/>
        <v>SUB-VERTICAL</v>
      </c>
      <c r="O19" s="1">
        <v>5576.0493</v>
      </c>
      <c r="Q19" s="1">
        <f t="shared" si="6"/>
        <v>0.3568525021</v>
      </c>
      <c r="R19" s="15" t="str">
        <f t="shared" si="7"/>
        <v>SUB-VERTICAL</v>
      </c>
      <c r="T19" s="1">
        <f t="shared" si="8"/>
        <v>0.1765683966</v>
      </c>
      <c r="U19" s="15" t="str">
        <f t="shared" si="9"/>
        <v>SUB-VERTICAL</v>
      </c>
      <c r="V19" s="1">
        <f t="shared" si="10"/>
        <v>-0.0224885469</v>
      </c>
      <c r="W19" s="17" t="str">
        <f t="shared" si="11"/>
        <v>SUB-HORIZONTAL</v>
      </c>
      <c r="Y19" s="1">
        <f t="shared" si="12"/>
        <v>-0.122014977</v>
      </c>
      <c r="Z19" s="17" t="str">
        <f t="shared" si="13"/>
        <v>SUB-HORIZONTAL</v>
      </c>
      <c r="AA19" s="1">
        <f t="shared" si="14"/>
        <v>0.1856799541</v>
      </c>
      <c r="AB19" s="15" t="str">
        <f t="shared" si="15"/>
        <v>SUB-VERTICAL</v>
      </c>
      <c r="AD19" s="1">
        <f t="shared" si="16"/>
        <v>0.09949233191</v>
      </c>
      <c r="AE19" s="16" t="str">
        <f t="shared" si="17"/>
        <v>MERGULHO</v>
      </c>
      <c r="AG19" s="1">
        <f t="shared" si="18"/>
        <v>0.2082769481</v>
      </c>
      <c r="AH19" s="15" t="str">
        <f t="shared" si="19"/>
        <v>SUB-VERTICAL</v>
      </c>
      <c r="AJ19" s="1">
        <f t="shared" si="20"/>
        <v>0.2065325634</v>
      </c>
      <c r="AK19" s="15" t="str">
        <f t="shared" si="21"/>
        <v>SUB-VERTICAL</v>
      </c>
    </row>
    <row r="20">
      <c r="A20" s="1">
        <v>5576.1255</v>
      </c>
      <c r="B20" s="1">
        <v>107.2979</v>
      </c>
      <c r="C20" s="1">
        <v>125.2765</v>
      </c>
      <c r="D20" s="1">
        <v>135.2405</v>
      </c>
      <c r="E20" s="1">
        <v>126.9248</v>
      </c>
      <c r="F20" s="1">
        <v>122.6799</v>
      </c>
      <c r="G20" s="1">
        <v>125.9829</v>
      </c>
      <c r="H20" s="1">
        <v>86.1738</v>
      </c>
      <c r="J20" s="1">
        <f t="shared" si="1"/>
        <v>0.3820664793</v>
      </c>
      <c r="K20" s="15" t="str">
        <f t="shared" si="2"/>
        <v>SUB-VERTICAL</v>
      </c>
      <c r="L20" s="1" t="str">
        <f t="shared" si="22"/>
        <v>1</v>
      </c>
      <c r="M20" s="1">
        <f t="shared" si="4"/>
        <v>0.1340696542</v>
      </c>
      <c r="N20" s="15" t="str">
        <f t="shared" si="5"/>
        <v>SUB-VERTICAL</v>
      </c>
      <c r="O20" s="1">
        <v>5576.1255</v>
      </c>
      <c r="Q20" s="1">
        <f t="shared" si="6"/>
        <v>0.3550513025</v>
      </c>
      <c r="R20" s="15" t="str">
        <f t="shared" si="7"/>
        <v>SUB-VERTICAL</v>
      </c>
      <c r="T20" s="1">
        <f t="shared" si="8"/>
        <v>0.160709552</v>
      </c>
      <c r="U20" s="15" t="str">
        <f t="shared" si="9"/>
        <v>SUB-VERTICAL</v>
      </c>
      <c r="V20" s="1">
        <f t="shared" si="10"/>
        <v>0.01307158373</v>
      </c>
      <c r="W20" s="16" t="str">
        <f t="shared" si="11"/>
        <v>MERGULHO</v>
      </c>
      <c r="Y20" s="1">
        <f t="shared" si="12"/>
        <v>-0.06347053886</v>
      </c>
      <c r="Z20" s="17" t="str">
        <f t="shared" si="13"/>
        <v>SUB-HORIZONTAL</v>
      </c>
      <c r="AA20" s="1">
        <f t="shared" si="14"/>
        <v>0.1681832942</v>
      </c>
      <c r="AB20" s="15" t="str">
        <f t="shared" si="15"/>
        <v>SUB-VERTICAL</v>
      </c>
      <c r="AD20" s="1">
        <f t="shared" si="16"/>
        <v>0.07655005891</v>
      </c>
      <c r="AE20" s="16" t="str">
        <f t="shared" si="17"/>
        <v>MERGULHO</v>
      </c>
      <c r="AG20" s="1">
        <f t="shared" si="18"/>
        <v>0.1550691667</v>
      </c>
      <c r="AH20" s="15" t="str">
        <f t="shared" si="19"/>
        <v>SUB-VERTICAL</v>
      </c>
      <c r="AJ20" s="1">
        <f t="shared" si="20"/>
        <v>0.2196822568</v>
      </c>
      <c r="AK20" s="15" t="str">
        <f t="shared" si="21"/>
        <v>SUB-VERTICAL</v>
      </c>
    </row>
    <row r="21" ht="15.75" customHeight="1">
      <c r="A21" s="1">
        <v>5576.2017</v>
      </c>
      <c r="B21" s="1">
        <v>106.5888</v>
      </c>
      <c r="C21" s="1">
        <v>112.6309</v>
      </c>
      <c r="D21" s="1">
        <v>121.693</v>
      </c>
      <c r="E21" s="1">
        <v>115.4466</v>
      </c>
      <c r="F21" s="1">
        <v>111.8992</v>
      </c>
      <c r="G21" s="1">
        <v>115.2712</v>
      </c>
      <c r="H21" s="1">
        <v>85.0474</v>
      </c>
      <c r="J21" s="1">
        <f t="shared" si="1"/>
        <v>0.3052517335</v>
      </c>
      <c r="K21" s="15" t="str">
        <f t="shared" si="2"/>
        <v>SUB-VERTICAL</v>
      </c>
      <c r="L21" s="1" t="str">
        <f t="shared" si="22"/>
        <v>1</v>
      </c>
      <c r="M21" s="1">
        <f t="shared" si="4"/>
        <v>0.04862481453</v>
      </c>
      <c r="N21" s="16" t="str">
        <f t="shared" si="5"/>
        <v>MERGULHO</v>
      </c>
      <c r="O21" s="1">
        <v>5576.2017</v>
      </c>
      <c r="Q21" s="1">
        <f t="shared" si="6"/>
        <v>0.2752513086</v>
      </c>
      <c r="R21" s="15" t="str">
        <f t="shared" si="7"/>
        <v>SUB-VERTICAL</v>
      </c>
      <c r="T21" s="1">
        <f t="shared" si="8"/>
        <v>0.07832918295</v>
      </c>
      <c r="U21" s="16" t="str">
        <f t="shared" si="9"/>
        <v>MERGULHO</v>
      </c>
      <c r="V21" s="1">
        <f t="shared" si="10"/>
        <v>0.02469261187</v>
      </c>
      <c r="W21" s="16" t="str">
        <f t="shared" si="11"/>
        <v>MERGULHO</v>
      </c>
      <c r="Y21" s="1">
        <f t="shared" si="12"/>
        <v>-0.05269949085</v>
      </c>
      <c r="Z21" s="17" t="str">
        <f t="shared" si="13"/>
        <v>SUB-HORIZONTAL</v>
      </c>
      <c r="AA21" s="1">
        <f t="shared" si="14"/>
        <v>0.07985084387</v>
      </c>
      <c r="AB21" s="16" t="str">
        <f t="shared" si="15"/>
        <v>MERGULHO</v>
      </c>
      <c r="AD21" s="1">
        <f t="shared" si="16"/>
        <v>0.07740468976</v>
      </c>
      <c r="AE21" s="16" t="str">
        <f t="shared" si="17"/>
        <v>MERGULHO</v>
      </c>
      <c r="AG21" s="1">
        <f t="shared" si="18"/>
        <v>0.05514464499</v>
      </c>
      <c r="AH21" s="16" t="str">
        <f t="shared" si="19"/>
        <v>MERGULHO</v>
      </c>
      <c r="AJ21" s="1">
        <f t="shared" si="20"/>
        <v>0.2262494948</v>
      </c>
      <c r="AK21" s="15" t="str">
        <f t="shared" si="21"/>
        <v>SUB-VERTICAL</v>
      </c>
    </row>
    <row r="22" ht="15.75" customHeight="1">
      <c r="A22" s="1">
        <v>5576.2779</v>
      </c>
      <c r="B22" s="1">
        <v>98.1512</v>
      </c>
      <c r="C22" s="1">
        <v>99.2429</v>
      </c>
      <c r="D22" s="1">
        <v>108.0141</v>
      </c>
      <c r="E22" s="1">
        <v>105.6345</v>
      </c>
      <c r="F22" s="1">
        <v>102.5756</v>
      </c>
      <c r="G22" s="1">
        <v>105.6312</v>
      </c>
      <c r="H22" s="1">
        <v>85.5036</v>
      </c>
      <c r="J22" s="1">
        <f t="shared" si="1"/>
        <v>0.2117891396</v>
      </c>
      <c r="K22" s="15" t="str">
        <f t="shared" si="2"/>
        <v>SUB-VERTICAL</v>
      </c>
      <c r="L22" s="1" t="str">
        <f t="shared" si="22"/>
        <v>1</v>
      </c>
      <c r="M22" s="1">
        <f t="shared" si="4"/>
        <v>0.04409451233</v>
      </c>
      <c r="N22" s="16" t="str">
        <f t="shared" si="5"/>
        <v>MERGULHO</v>
      </c>
      <c r="O22" s="1">
        <v>5576.2779</v>
      </c>
      <c r="Q22" s="1">
        <f t="shared" si="6"/>
        <v>0.1822930742</v>
      </c>
      <c r="R22" s="15" t="str">
        <f t="shared" si="7"/>
        <v>SUB-VERTICAL</v>
      </c>
      <c r="T22" s="1">
        <f t="shared" si="8"/>
        <v>0.07346114349</v>
      </c>
      <c r="U22" s="16" t="str">
        <f t="shared" si="9"/>
        <v>MERGULHO</v>
      </c>
      <c r="V22" s="1">
        <f t="shared" si="10"/>
        <v>0.06242477337</v>
      </c>
      <c r="W22" s="16" t="str">
        <f t="shared" si="11"/>
        <v>MERGULHO</v>
      </c>
      <c r="Y22" s="1">
        <f t="shared" si="12"/>
        <v>-0.02227721232</v>
      </c>
      <c r="Z22" s="17" t="str">
        <f t="shared" si="13"/>
        <v>SUB-HORIZONTAL</v>
      </c>
      <c r="AA22" s="1">
        <f t="shared" si="14"/>
        <v>0.07349240485</v>
      </c>
      <c r="AB22" s="16" t="str">
        <f t="shared" si="15"/>
        <v>MERGULHO</v>
      </c>
      <c r="AD22" s="1">
        <f t="shared" si="16"/>
        <v>0.08471670679</v>
      </c>
      <c r="AE22" s="16" t="str">
        <f t="shared" si="17"/>
        <v>MERGULHO</v>
      </c>
      <c r="AG22" s="1">
        <f t="shared" si="18"/>
        <v>0.01106129004</v>
      </c>
      <c r="AH22" s="16" t="str">
        <f t="shared" si="19"/>
        <v>MERGULHO</v>
      </c>
      <c r="AJ22" s="1">
        <f t="shared" si="20"/>
        <v>0.1380600781</v>
      </c>
      <c r="AK22" s="15" t="str">
        <f t="shared" si="21"/>
        <v>SUB-VERTICAL</v>
      </c>
    </row>
    <row r="23" ht="15.75" customHeight="1">
      <c r="A23" s="1">
        <v>5576.3541</v>
      </c>
      <c r="B23" s="1">
        <v>88.3386</v>
      </c>
      <c r="C23" s="1">
        <v>86.0355</v>
      </c>
      <c r="D23" s="1">
        <v>93.8654</v>
      </c>
      <c r="E23" s="1">
        <v>100.8344</v>
      </c>
      <c r="F23" s="1">
        <v>98.0166</v>
      </c>
      <c r="G23" s="1">
        <v>101.1253</v>
      </c>
      <c r="H23" s="1">
        <v>88.0405</v>
      </c>
      <c r="J23" s="1">
        <f t="shared" si="1"/>
        <v>0.1386742824</v>
      </c>
      <c r="K23" s="15" t="str">
        <f t="shared" si="2"/>
        <v>SUB-VERTICAL</v>
      </c>
      <c r="L23" s="1" t="str">
        <f t="shared" si="22"/>
        <v>1</v>
      </c>
      <c r="M23" s="1">
        <f t="shared" si="4"/>
        <v>0.1040065151</v>
      </c>
      <c r="N23" s="15" t="str">
        <f t="shared" si="5"/>
        <v>SUB-VERTICAL</v>
      </c>
      <c r="O23" s="1">
        <v>5576.3541</v>
      </c>
      <c r="Q23" s="1">
        <f t="shared" si="6"/>
        <v>0.1073914551</v>
      </c>
      <c r="R23" s="15" t="str">
        <f t="shared" si="7"/>
        <v>SUB-VERTICAL</v>
      </c>
      <c r="T23" s="1">
        <f t="shared" si="8"/>
        <v>0.1352861408</v>
      </c>
      <c r="U23" s="15" t="str">
        <f t="shared" si="9"/>
        <v>SUB-VERTICAL</v>
      </c>
      <c r="V23" s="1">
        <f t="shared" si="10"/>
        <v>0.1588862199</v>
      </c>
      <c r="W23" s="15" t="str">
        <f t="shared" si="11"/>
        <v>SUB-VERTICAL</v>
      </c>
      <c r="Y23" s="1">
        <f t="shared" si="12"/>
        <v>0.07163303263</v>
      </c>
      <c r="Z23" s="16" t="str">
        <f t="shared" si="13"/>
        <v>MERGULHO</v>
      </c>
      <c r="AA23" s="1">
        <f t="shared" si="14"/>
        <v>0.1323989223</v>
      </c>
      <c r="AB23" s="15" t="str">
        <f t="shared" si="15"/>
        <v>SUB-VERTICAL</v>
      </c>
      <c r="AD23" s="1">
        <f t="shared" si="16"/>
        <v>0.08712937613</v>
      </c>
      <c r="AE23" s="16" t="str">
        <f t="shared" si="17"/>
        <v>MERGULHO</v>
      </c>
      <c r="AG23" s="1">
        <f t="shared" si="18"/>
        <v>-0.02641792456</v>
      </c>
      <c r="AH23" s="17" t="str">
        <f t="shared" si="19"/>
        <v>SUB-HORIZONTAL</v>
      </c>
      <c r="AJ23" s="1">
        <f t="shared" si="20"/>
        <v>0.003380223913</v>
      </c>
      <c r="AK23" s="16" t="str">
        <f t="shared" si="21"/>
        <v>MERGULHO</v>
      </c>
    </row>
    <row r="24" ht="15.75" customHeight="1">
      <c r="A24" s="1">
        <v>5576.4303</v>
      </c>
      <c r="B24" s="1">
        <v>85.3061</v>
      </c>
      <c r="C24" s="1">
        <v>78.6694</v>
      </c>
      <c r="D24" s="1">
        <v>86.7631</v>
      </c>
      <c r="E24" s="1">
        <v>90.5188</v>
      </c>
      <c r="F24" s="1">
        <v>88.0732</v>
      </c>
      <c r="G24" s="1">
        <v>90.8582</v>
      </c>
      <c r="H24" s="1">
        <v>87.1258</v>
      </c>
      <c r="J24" s="1">
        <f t="shared" si="1"/>
        <v>0.04195007358</v>
      </c>
      <c r="K24" s="16" t="str">
        <f t="shared" si="2"/>
        <v>MERGULHO</v>
      </c>
      <c r="L24" s="1" t="str">
        <f t="shared" si="22"/>
        <v>3</v>
      </c>
      <c r="M24" s="1">
        <f t="shared" si="4"/>
        <v>0.03192367807</v>
      </c>
      <c r="N24" s="16" t="str">
        <f t="shared" si="5"/>
        <v>MERGULHO</v>
      </c>
      <c r="O24" s="1">
        <v>5576.4303</v>
      </c>
      <c r="Q24" s="1">
        <f t="shared" si="6"/>
        <v>0.01081528835</v>
      </c>
      <c r="R24" s="16" t="str">
        <f t="shared" si="7"/>
        <v>MERGULHO</v>
      </c>
      <c r="T24" s="1">
        <f t="shared" si="8"/>
        <v>0.06306453119</v>
      </c>
      <c r="U24" s="16" t="str">
        <f t="shared" si="9"/>
        <v>MERGULHO</v>
      </c>
      <c r="V24" s="1">
        <f t="shared" si="10"/>
        <v>0.1404184088</v>
      </c>
      <c r="W24" s="15" t="str">
        <f t="shared" si="11"/>
        <v>SUB-VERTICAL</v>
      </c>
      <c r="Y24" s="1">
        <f t="shared" si="12"/>
        <v>0.04237931862</v>
      </c>
      <c r="Z24" s="16" t="str">
        <f t="shared" si="13"/>
        <v>MERGULHO</v>
      </c>
      <c r="AA24" s="1">
        <f t="shared" si="14"/>
        <v>0.05932029383</v>
      </c>
      <c r="AB24" s="16" t="str">
        <f t="shared" si="15"/>
        <v>MERGULHO</v>
      </c>
      <c r="AD24" s="1">
        <f t="shared" si="16"/>
        <v>0.09796628819</v>
      </c>
      <c r="AE24" s="16" t="str">
        <f t="shared" si="17"/>
        <v>MERGULHO</v>
      </c>
      <c r="AG24" s="1">
        <f t="shared" si="18"/>
        <v>-0.08101384112</v>
      </c>
      <c r="AH24" s="17" t="str">
        <f t="shared" si="19"/>
        <v>SUB-HORIZONTAL</v>
      </c>
      <c r="AJ24" s="1">
        <f t="shared" si="20"/>
        <v>-0.02110747881</v>
      </c>
      <c r="AK24" s="17" t="str">
        <f t="shared" si="21"/>
        <v>SUB-HORIZONTAL</v>
      </c>
    </row>
    <row r="25" ht="15.75" customHeight="1">
      <c r="A25" s="1">
        <v>5576.5065</v>
      </c>
      <c r="B25" s="1">
        <v>88.7999</v>
      </c>
      <c r="C25" s="1">
        <v>77.9176</v>
      </c>
      <c r="D25" s="1">
        <v>87.039</v>
      </c>
      <c r="E25" s="1">
        <v>89.2507</v>
      </c>
      <c r="F25" s="1">
        <v>86.9296</v>
      </c>
      <c r="G25" s="1">
        <v>89.6627</v>
      </c>
      <c r="H25" s="1">
        <v>88.9456</v>
      </c>
      <c r="J25" s="1">
        <f t="shared" si="1"/>
        <v>0.008029926714</v>
      </c>
      <c r="K25" s="16" t="str">
        <f t="shared" si="2"/>
        <v>MERGULHO</v>
      </c>
      <c r="L25" s="1" t="str">
        <f t="shared" si="22"/>
        <v>3</v>
      </c>
      <c r="M25" s="1">
        <f t="shared" si="4"/>
        <v>-0.02128733011</v>
      </c>
      <c r="N25" s="17" t="str">
        <f t="shared" si="5"/>
        <v>SUB-HORIZONTAL</v>
      </c>
      <c r="O25" s="1">
        <v>5576.5065</v>
      </c>
      <c r="Q25" s="1">
        <f t="shared" si="6"/>
        <v>-0.02292685333</v>
      </c>
      <c r="R25" s="17" t="str">
        <f t="shared" si="7"/>
        <v>SUB-HORIZONTAL</v>
      </c>
      <c r="T25" s="1">
        <f t="shared" si="8"/>
        <v>0.009669365834</v>
      </c>
      <c r="U25" s="16" t="str">
        <f t="shared" si="9"/>
        <v>MERGULHO</v>
      </c>
      <c r="V25" s="1">
        <f t="shared" si="10"/>
        <v>0.1359017727</v>
      </c>
      <c r="W25" s="15" t="str">
        <f t="shared" si="11"/>
        <v>SUB-VERTICAL</v>
      </c>
      <c r="Y25" s="1">
        <f t="shared" si="12"/>
        <v>0.02509362803</v>
      </c>
      <c r="Z25" s="16" t="str">
        <f t="shared" si="13"/>
        <v>MERGULHO</v>
      </c>
      <c r="AA25" s="1">
        <f t="shared" si="14"/>
        <v>0.005063745305</v>
      </c>
      <c r="AB25" s="16" t="str">
        <f t="shared" si="15"/>
        <v>MERGULHO</v>
      </c>
      <c r="AD25" s="1">
        <f t="shared" si="16"/>
        <v>0.1107609753</v>
      </c>
      <c r="AE25" s="15" t="str">
        <f t="shared" si="17"/>
        <v>SUB-VERTICAL</v>
      </c>
      <c r="AG25" s="1">
        <f t="shared" si="18"/>
        <v>-0.130826786</v>
      </c>
      <c r="AH25" s="17" t="str">
        <f t="shared" si="19"/>
        <v>SUB-HORIZONTAL</v>
      </c>
      <c r="AJ25" s="1">
        <f t="shared" si="20"/>
        <v>-0.001639423208</v>
      </c>
      <c r="AK25" s="17" t="str">
        <f t="shared" si="21"/>
        <v>SUB-HORIZONTAL</v>
      </c>
    </row>
    <row r="26" ht="15.75" customHeight="1">
      <c r="A26" s="1">
        <v>5576.5827</v>
      </c>
      <c r="B26" s="1">
        <v>98.3664</v>
      </c>
      <c r="C26" s="1">
        <v>89.1375</v>
      </c>
      <c r="D26" s="1">
        <v>97.7771</v>
      </c>
      <c r="E26" s="1">
        <v>98.9909</v>
      </c>
      <c r="F26" s="1">
        <v>96.3157</v>
      </c>
      <c r="G26" s="1">
        <v>98.0506</v>
      </c>
      <c r="H26" s="1">
        <v>96.9366</v>
      </c>
      <c r="J26" s="1">
        <f t="shared" si="1"/>
        <v>0.01142657755</v>
      </c>
      <c r="K26" s="16" t="str">
        <f t="shared" si="2"/>
        <v>MERGULHO</v>
      </c>
      <c r="L26" s="1" t="str">
        <f t="shared" si="22"/>
        <v>3</v>
      </c>
      <c r="M26" s="1">
        <f t="shared" si="4"/>
        <v>-0.02106833426</v>
      </c>
      <c r="N26" s="17" t="str">
        <f t="shared" si="5"/>
        <v>SUB-HORIZONTAL</v>
      </c>
      <c r="O26" s="1">
        <v>5576.5827</v>
      </c>
      <c r="Q26" s="1">
        <f t="shared" si="6"/>
        <v>-0.00642582991</v>
      </c>
      <c r="R26" s="17" t="str">
        <f t="shared" si="7"/>
        <v>SUB-HORIZONTAL</v>
      </c>
      <c r="T26" s="1">
        <f t="shared" si="8"/>
        <v>-0.003215611767</v>
      </c>
      <c r="U26" s="17" t="str">
        <f t="shared" si="9"/>
        <v>SUB-HORIZONTAL</v>
      </c>
      <c r="V26" s="1">
        <f t="shared" si="10"/>
        <v>0.1048958369</v>
      </c>
      <c r="W26" s="15" t="str">
        <f t="shared" si="11"/>
        <v>SUB-VERTICAL</v>
      </c>
      <c r="Y26" s="1">
        <f t="shared" si="12"/>
        <v>0.01233760667</v>
      </c>
      <c r="Z26" s="16" t="str">
        <f t="shared" si="13"/>
        <v>MERGULHO</v>
      </c>
      <c r="AA26" s="1">
        <f t="shared" si="14"/>
        <v>0.006328654948</v>
      </c>
      <c r="AB26" s="16" t="str">
        <f t="shared" si="15"/>
        <v>MERGULHO</v>
      </c>
      <c r="AD26" s="1">
        <f t="shared" si="16"/>
        <v>0.09254326867</v>
      </c>
      <c r="AE26" s="16" t="str">
        <f t="shared" si="17"/>
        <v>MERGULHO</v>
      </c>
      <c r="AG26" s="1">
        <f t="shared" si="18"/>
        <v>-0.09855900871</v>
      </c>
      <c r="AH26" s="17" t="str">
        <f t="shared" si="19"/>
        <v>SUB-HORIZONTAL</v>
      </c>
      <c r="AJ26" s="1">
        <f t="shared" si="20"/>
        <v>0.01464225657</v>
      </c>
      <c r="AK26" s="16" t="str">
        <f t="shared" si="21"/>
        <v>MERGULHO</v>
      </c>
    </row>
    <row r="27" ht="15.75" customHeight="1">
      <c r="A27" s="1">
        <v>5576.6589</v>
      </c>
      <c r="B27" s="1">
        <v>113.7769</v>
      </c>
      <c r="C27" s="1">
        <v>122.8452</v>
      </c>
      <c r="D27" s="1">
        <v>121.1356</v>
      </c>
      <c r="E27" s="1">
        <v>114.0287</v>
      </c>
      <c r="F27" s="1">
        <v>110.9065</v>
      </c>
      <c r="G27" s="1">
        <v>108.6325</v>
      </c>
      <c r="H27" s="1">
        <v>109.4185</v>
      </c>
      <c r="J27" s="1">
        <f t="shared" si="1"/>
        <v>-0.007209369428</v>
      </c>
      <c r="K27" s="17" t="str">
        <f t="shared" si="2"/>
        <v>SUB-HORIZONTAL</v>
      </c>
      <c r="L27" s="1" t="str">
        <f t="shared" si="22"/>
        <v>2</v>
      </c>
      <c r="M27" s="1">
        <f t="shared" si="4"/>
        <v>-0.02555270452</v>
      </c>
      <c r="N27" s="17" t="str">
        <f t="shared" si="5"/>
        <v>SUB-HORIZONTAL</v>
      </c>
      <c r="O27" s="1">
        <v>5576.6589</v>
      </c>
      <c r="Q27" s="1">
        <f t="shared" si="6"/>
        <v>0.01350762679</v>
      </c>
      <c r="R27" s="16" t="str">
        <f t="shared" si="7"/>
        <v>MERGULHO</v>
      </c>
      <c r="T27" s="1">
        <f t="shared" si="8"/>
        <v>-0.04627301462</v>
      </c>
      <c r="U27" s="17" t="str">
        <f t="shared" si="9"/>
        <v>SUB-HORIZONTAL</v>
      </c>
      <c r="V27" s="1">
        <f t="shared" si="10"/>
        <v>-0.07449206772</v>
      </c>
      <c r="W27" s="17" t="str">
        <f t="shared" si="11"/>
        <v>SUB-HORIZONTAL</v>
      </c>
      <c r="Y27" s="1">
        <f t="shared" si="12"/>
        <v>-0.06046961738</v>
      </c>
      <c r="Z27" s="17" t="str">
        <f t="shared" si="13"/>
        <v>SUB-HORIZONTAL</v>
      </c>
      <c r="AA27" s="1">
        <f t="shared" si="14"/>
        <v>0.002210658156</v>
      </c>
      <c r="AB27" s="16" t="str">
        <f t="shared" si="15"/>
        <v>MERGULHO</v>
      </c>
      <c r="AD27" s="1">
        <f t="shared" si="16"/>
        <v>-0.01401456157</v>
      </c>
      <c r="AE27" s="17" t="str">
        <f t="shared" si="17"/>
        <v>SUB-HORIZONTAL</v>
      </c>
      <c r="AG27" s="1">
        <f t="shared" si="18"/>
        <v>0.07670430424</v>
      </c>
      <c r="AH27" s="16" t="str">
        <f t="shared" si="19"/>
        <v>MERGULHO</v>
      </c>
      <c r="AJ27" s="1">
        <f t="shared" si="20"/>
        <v>0.0390620165</v>
      </c>
      <c r="AK27" s="16" t="str">
        <f t="shared" si="21"/>
        <v>MERGULHO</v>
      </c>
    </row>
    <row r="28" ht="15.75" customHeight="1">
      <c r="A28" s="1">
        <v>5576.7351</v>
      </c>
      <c r="B28" s="1">
        <v>128.2065</v>
      </c>
      <c r="C28" s="1">
        <v>159.7517</v>
      </c>
      <c r="D28" s="1">
        <v>137.4979</v>
      </c>
      <c r="E28" s="1">
        <v>119.0002</v>
      </c>
      <c r="F28" s="1">
        <v>116.1821</v>
      </c>
      <c r="G28" s="1">
        <v>113.8406</v>
      </c>
      <c r="H28" s="1">
        <v>115.6339</v>
      </c>
      <c r="J28" s="1">
        <f t="shared" si="1"/>
        <v>-0.01563010062</v>
      </c>
      <c r="K28" s="17" t="str">
        <f t="shared" si="2"/>
        <v>SUB-HORIZONTAL</v>
      </c>
      <c r="L28" s="1" t="str">
        <f t="shared" si="22"/>
        <v>2</v>
      </c>
      <c r="M28" s="1">
        <f t="shared" si="4"/>
        <v>-0.09852326185</v>
      </c>
      <c r="N28" s="17" t="str">
        <f t="shared" si="5"/>
        <v>SUB-HORIZONTAL</v>
      </c>
      <c r="O28" s="1">
        <v>5576.7351</v>
      </c>
      <c r="Q28" s="1">
        <f t="shared" si="6"/>
        <v>0.004729626366</v>
      </c>
      <c r="R28" s="16" t="str">
        <f t="shared" si="7"/>
        <v>MERGULHO</v>
      </c>
      <c r="T28" s="1">
        <f t="shared" si="8"/>
        <v>-0.1189129707</v>
      </c>
      <c r="U28" s="17" t="str">
        <f t="shared" si="9"/>
        <v>SUB-HORIZONTAL</v>
      </c>
      <c r="V28" s="1">
        <f t="shared" si="10"/>
        <v>-0.2955609197</v>
      </c>
      <c r="W28" s="17" t="str">
        <f t="shared" si="11"/>
        <v>SUB-HORIZONTAL</v>
      </c>
      <c r="Y28" s="1">
        <f t="shared" si="12"/>
        <v>-0.1446091766</v>
      </c>
      <c r="Z28" s="17" t="str">
        <f t="shared" si="13"/>
        <v>SUB-HORIZONTAL</v>
      </c>
      <c r="AA28" s="1">
        <f t="shared" si="14"/>
        <v>-0.07453431339</v>
      </c>
      <c r="AB28" s="17" t="str">
        <f t="shared" si="15"/>
        <v>SUB-HORIZONTAL</v>
      </c>
      <c r="AD28" s="1">
        <f t="shared" si="16"/>
        <v>-0.1501527891</v>
      </c>
      <c r="AE28" s="17" t="str">
        <f t="shared" si="17"/>
        <v>SUB-HORIZONTAL</v>
      </c>
      <c r="AG28" s="1">
        <f t="shared" si="18"/>
        <v>0.2204222945</v>
      </c>
      <c r="AH28" s="15" t="str">
        <f t="shared" si="19"/>
        <v>SUB-VERTICAL</v>
      </c>
      <c r="AJ28" s="1">
        <f t="shared" si="20"/>
        <v>0.1032588989</v>
      </c>
      <c r="AK28" s="15" t="str">
        <f t="shared" si="21"/>
        <v>SUB-VERTICAL</v>
      </c>
    </row>
    <row r="29" ht="15.75" customHeight="1">
      <c r="A29" s="1">
        <v>5576.8113</v>
      </c>
      <c r="B29" s="1">
        <v>134.0016</v>
      </c>
      <c r="C29" s="1">
        <v>160.8905</v>
      </c>
      <c r="D29" s="1">
        <v>142.6561</v>
      </c>
      <c r="E29" s="1">
        <v>122.0761</v>
      </c>
      <c r="F29" s="1">
        <v>118.929</v>
      </c>
      <c r="G29" s="1">
        <v>113.9308</v>
      </c>
      <c r="H29" s="1">
        <v>121.8131</v>
      </c>
      <c r="J29" s="1">
        <f t="shared" si="1"/>
        <v>-0.06690913091</v>
      </c>
      <c r="K29" s="17" t="str">
        <f t="shared" si="2"/>
        <v>SUB-HORIZONTAL</v>
      </c>
      <c r="L29" s="1" t="str">
        <f t="shared" si="22"/>
        <v>2</v>
      </c>
      <c r="M29" s="1">
        <f t="shared" si="4"/>
        <v>-0.1193958683</v>
      </c>
      <c r="N29" s="17" t="str">
        <f t="shared" si="5"/>
        <v>SUB-HORIZONTAL</v>
      </c>
      <c r="O29" s="1">
        <v>5576.8113</v>
      </c>
      <c r="Q29" s="1">
        <f t="shared" si="6"/>
        <v>-0.02396179968</v>
      </c>
      <c r="R29" s="17" t="str">
        <f t="shared" si="7"/>
        <v>SUB-HORIZONTAL</v>
      </c>
      <c r="T29" s="1">
        <f t="shared" si="8"/>
        <v>-0.1624385552</v>
      </c>
      <c r="U29" s="17" t="str">
        <f t="shared" si="9"/>
        <v>SUB-HORIZONTAL</v>
      </c>
      <c r="V29" s="1">
        <f t="shared" si="10"/>
        <v>-0.2769570045</v>
      </c>
      <c r="W29" s="17" t="str">
        <f t="shared" si="11"/>
        <v>SUB-HORIZONTAL</v>
      </c>
      <c r="Y29" s="1">
        <f t="shared" si="12"/>
        <v>-0.1559498186</v>
      </c>
      <c r="Z29" s="17" t="str">
        <f t="shared" si="13"/>
        <v>SUB-HORIZONTAL</v>
      </c>
      <c r="AA29" s="1">
        <f t="shared" si="14"/>
        <v>-0.09324086238</v>
      </c>
      <c r="AB29" s="17" t="str">
        <f t="shared" si="15"/>
        <v>SUB-HORIZONTAL</v>
      </c>
      <c r="AD29" s="1">
        <f t="shared" si="16"/>
        <v>-0.1203597019</v>
      </c>
      <c r="AE29" s="17" t="str">
        <f t="shared" si="17"/>
        <v>SUB-HORIZONTAL</v>
      </c>
      <c r="AG29" s="1">
        <f t="shared" si="18"/>
        <v>0.183127195</v>
      </c>
      <c r="AH29" s="15" t="str">
        <f t="shared" si="19"/>
        <v>SUB-VERTICAL</v>
      </c>
      <c r="AJ29" s="1">
        <f t="shared" si="20"/>
        <v>0.09539997741</v>
      </c>
      <c r="AK29" s="16" t="str">
        <f t="shared" si="21"/>
        <v>MERGULHO</v>
      </c>
    </row>
    <row r="30" ht="15.75" customHeight="1">
      <c r="A30" s="1">
        <v>5576.8875</v>
      </c>
      <c r="B30" s="1">
        <v>130.4962</v>
      </c>
      <c r="C30" s="1">
        <v>139.3424</v>
      </c>
      <c r="D30" s="1">
        <v>136.3836</v>
      </c>
      <c r="E30" s="1">
        <v>121.2787</v>
      </c>
      <c r="F30" s="1">
        <v>117.7751</v>
      </c>
      <c r="G30" s="1">
        <v>115.5339</v>
      </c>
      <c r="H30" s="1">
        <v>125.2268</v>
      </c>
      <c r="J30" s="1">
        <f t="shared" si="1"/>
        <v>-0.08058428815</v>
      </c>
      <c r="K30" s="17" t="str">
        <f t="shared" si="2"/>
        <v>SUB-HORIZONTAL</v>
      </c>
      <c r="L30" s="1" t="str">
        <f t="shared" si="22"/>
        <v>2</v>
      </c>
      <c r="M30" s="1">
        <f t="shared" si="4"/>
        <v>-0.1026121986</v>
      </c>
      <c r="N30" s="17" t="str">
        <f t="shared" si="5"/>
        <v>SUB-HORIZONTAL</v>
      </c>
      <c r="O30" s="1">
        <v>5576.8875</v>
      </c>
      <c r="Q30" s="1">
        <f t="shared" si="6"/>
        <v>-0.06135924115</v>
      </c>
      <c r="R30" s="17" t="str">
        <f t="shared" si="7"/>
        <v>SUB-HORIZONTAL</v>
      </c>
      <c r="T30" s="1">
        <f t="shared" si="8"/>
        <v>-0.1218553801</v>
      </c>
      <c r="U30" s="17" t="str">
        <f t="shared" si="9"/>
        <v>SUB-HORIZONTAL</v>
      </c>
      <c r="V30" s="1">
        <f t="shared" si="10"/>
        <v>-0.1389545596</v>
      </c>
      <c r="W30" s="17" t="str">
        <f t="shared" si="11"/>
        <v>SUB-HORIZONTAL</v>
      </c>
      <c r="Y30" s="1">
        <f t="shared" si="12"/>
        <v>-0.1174476991</v>
      </c>
      <c r="Z30" s="17" t="str">
        <f t="shared" si="13"/>
        <v>SUB-HORIZONTAL</v>
      </c>
      <c r="AA30" s="1">
        <f t="shared" si="14"/>
        <v>-0.07326928392</v>
      </c>
      <c r="AB30" s="17" t="str">
        <f t="shared" si="15"/>
        <v>SUB-HORIZONTAL</v>
      </c>
      <c r="AD30" s="1">
        <f t="shared" si="16"/>
        <v>-0.02146312188</v>
      </c>
      <c r="AE30" s="17" t="str">
        <f t="shared" si="17"/>
        <v>SUB-HORIZONTAL</v>
      </c>
      <c r="AG30" s="1">
        <f t="shared" si="18"/>
        <v>0.06560186377</v>
      </c>
      <c r="AH30" s="16" t="str">
        <f t="shared" si="19"/>
        <v>MERGULHO</v>
      </c>
      <c r="AJ30" s="1">
        <f t="shared" si="20"/>
        <v>0.04122053204</v>
      </c>
      <c r="AK30" s="16" t="str">
        <f t="shared" si="21"/>
        <v>MERGULHO</v>
      </c>
    </row>
    <row r="31" ht="15.75" customHeight="1">
      <c r="A31" s="1">
        <v>5576.9637</v>
      </c>
      <c r="B31" s="1">
        <v>129.2493</v>
      </c>
      <c r="C31" s="1">
        <v>134.2964</v>
      </c>
      <c r="D31" s="1">
        <v>136.612</v>
      </c>
      <c r="E31" s="1">
        <v>117.9398</v>
      </c>
      <c r="F31" s="1">
        <v>114.5369</v>
      </c>
      <c r="G31" s="1">
        <v>115.71</v>
      </c>
      <c r="H31" s="1">
        <v>128.3928</v>
      </c>
      <c r="J31" s="1">
        <f t="shared" si="1"/>
        <v>-0.1040541395</v>
      </c>
      <c r="K31" s="17" t="str">
        <f t="shared" si="2"/>
        <v>SUB-HORIZONTAL</v>
      </c>
      <c r="L31" s="1" t="str">
        <f t="shared" si="22"/>
        <v>2</v>
      </c>
      <c r="M31" s="1">
        <f t="shared" si="4"/>
        <v>-0.1209196028</v>
      </c>
      <c r="N31" s="17" t="str">
        <f t="shared" si="5"/>
        <v>SUB-HORIZONTAL</v>
      </c>
      <c r="O31" s="1">
        <v>5576.9637</v>
      </c>
      <c r="Q31" s="1">
        <f t="shared" si="6"/>
        <v>-0.1142593352</v>
      </c>
      <c r="R31" s="17" t="str">
        <f t="shared" si="7"/>
        <v>SUB-HORIZONTAL</v>
      </c>
      <c r="T31" s="1">
        <f t="shared" si="8"/>
        <v>-0.1107125018</v>
      </c>
      <c r="U31" s="17" t="str">
        <f t="shared" si="9"/>
        <v>SUB-HORIZONTAL</v>
      </c>
      <c r="V31" s="1">
        <f t="shared" si="10"/>
        <v>-0.1299662698</v>
      </c>
      <c r="W31" s="17" t="str">
        <f t="shared" si="11"/>
        <v>SUB-HORIZONTAL</v>
      </c>
      <c r="Y31" s="1">
        <f t="shared" si="12"/>
        <v>-0.1471027773</v>
      </c>
      <c r="Z31" s="17" t="str">
        <f t="shared" si="13"/>
        <v>SUB-HORIZONTAL</v>
      </c>
      <c r="AA31" s="1">
        <f t="shared" si="14"/>
        <v>-0.0916007673</v>
      </c>
      <c r="AB31" s="17" t="str">
        <f t="shared" si="15"/>
        <v>SUB-HORIZONTAL</v>
      </c>
      <c r="AD31" s="1">
        <f t="shared" si="16"/>
        <v>0.01709570168</v>
      </c>
      <c r="AE31" s="16" t="str">
        <f t="shared" si="17"/>
        <v>MERGULHO</v>
      </c>
      <c r="AG31" s="1">
        <f t="shared" si="18"/>
        <v>0.03830854209</v>
      </c>
      <c r="AH31" s="16" t="str">
        <f t="shared" si="19"/>
        <v>MERGULHO</v>
      </c>
      <c r="AJ31" s="1">
        <f t="shared" si="20"/>
        <v>0.006648794842</v>
      </c>
      <c r="AK31" s="16" t="str">
        <f t="shared" si="21"/>
        <v>MERGULHO</v>
      </c>
    </row>
    <row r="32" ht="15.75" customHeight="1">
      <c r="A32" s="1">
        <v>5577.0399</v>
      </c>
      <c r="B32" s="1">
        <v>136.1939</v>
      </c>
      <c r="C32" s="1">
        <v>138.5899</v>
      </c>
      <c r="D32" s="1">
        <v>138.3134</v>
      </c>
      <c r="E32" s="1">
        <v>116.1513</v>
      </c>
      <c r="F32" s="1">
        <v>112.9145</v>
      </c>
      <c r="G32" s="1">
        <v>117.1369</v>
      </c>
      <c r="H32" s="1">
        <v>133.4535</v>
      </c>
      <c r="J32" s="1">
        <f t="shared" si="1"/>
        <v>-0.130502196</v>
      </c>
      <c r="K32" s="17" t="str">
        <f t="shared" si="2"/>
        <v>SUB-HORIZONTAL</v>
      </c>
      <c r="L32" s="1" t="str">
        <f t="shared" si="22"/>
        <v>2</v>
      </c>
      <c r="M32" s="1">
        <f t="shared" si="4"/>
        <v>-0.1877232639</v>
      </c>
      <c r="N32" s="17" t="str">
        <f t="shared" si="5"/>
        <v>SUB-HORIZONTAL</v>
      </c>
      <c r="O32" s="1">
        <v>5577.0399</v>
      </c>
      <c r="Q32" s="1">
        <f t="shared" si="6"/>
        <v>-0.1673167626</v>
      </c>
      <c r="R32" s="17" t="str">
        <f t="shared" si="7"/>
        <v>SUB-HORIZONTAL</v>
      </c>
      <c r="T32" s="1">
        <f t="shared" si="8"/>
        <v>-0.1508790159</v>
      </c>
      <c r="U32" s="17" t="str">
        <f t="shared" si="9"/>
        <v>SUB-HORIZONTAL</v>
      </c>
      <c r="V32" s="1">
        <f t="shared" si="10"/>
        <v>-0.1768552386</v>
      </c>
      <c r="W32" s="17" t="str">
        <f t="shared" si="11"/>
        <v>SUB-HORIZONTAL</v>
      </c>
      <c r="Y32" s="1">
        <f t="shared" si="12"/>
        <v>-0.1748504459</v>
      </c>
      <c r="Z32" s="17" t="str">
        <f t="shared" si="13"/>
        <v>SUB-HORIZONTAL</v>
      </c>
      <c r="AA32" s="1">
        <f t="shared" si="14"/>
        <v>-0.1593540823</v>
      </c>
      <c r="AB32" s="17" t="str">
        <f t="shared" si="15"/>
        <v>SUB-HORIZONTAL</v>
      </c>
      <c r="AD32" s="1">
        <f t="shared" si="16"/>
        <v>-0.001997088065</v>
      </c>
      <c r="AE32" s="17" t="str">
        <f t="shared" si="17"/>
        <v>SUB-HORIZONTAL</v>
      </c>
      <c r="AG32" s="1">
        <f t="shared" si="18"/>
        <v>0.0174398279</v>
      </c>
      <c r="AH32" s="16" t="str">
        <f t="shared" si="19"/>
        <v>MERGULHO</v>
      </c>
      <c r="AJ32" s="1">
        <f t="shared" si="20"/>
        <v>0.020326853</v>
      </c>
      <c r="AK32" s="16" t="str">
        <f t="shared" si="21"/>
        <v>MERGULHO</v>
      </c>
    </row>
    <row r="33" ht="15.75" customHeight="1">
      <c r="A33" s="1">
        <v>5577.1161</v>
      </c>
      <c r="B33" s="1">
        <v>141.0775</v>
      </c>
      <c r="C33" s="1">
        <v>138.1625</v>
      </c>
      <c r="D33" s="1">
        <v>136.0739</v>
      </c>
      <c r="E33" s="1">
        <v>119.3918</v>
      </c>
      <c r="F33" s="1">
        <v>116.0475</v>
      </c>
      <c r="G33" s="1">
        <v>121.6923</v>
      </c>
      <c r="H33" s="1">
        <v>138.9303</v>
      </c>
      <c r="J33" s="1">
        <f t="shared" si="1"/>
        <v>-0.132573536</v>
      </c>
      <c r="K33" s="17" t="str">
        <f t="shared" si="2"/>
        <v>SUB-HORIZONTAL</v>
      </c>
      <c r="L33" s="1" t="str">
        <f t="shared" si="22"/>
        <v>2</v>
      </c>
      <c r="M33" s="1">
        <f t="shared" si="4"/>
        <v>-0.1956203707</v>
      </c>
      <c r="N33" s="17" t="str">
        <f t="shared" si="5"/>
        <v>SUB-HORIZONTAL</v>
      </c>
      <c r="O33" s="1">
        <v>5577.1161</v>
      </c>
      <c r="Q33" s="1">
        <f t="shared" si="6"/>
        <v>-0.1802157666</v>
      </c>
      <c r="R33" s="17" t="str">
        <f t="shared" si="7"/>
        <v>SUB-HORIZONTAL</v>
      </c>
      <c r="T33" s="1">
        <f t="shared" si="8"/>
        <v>-0.147948259</v>
      </c>
      <c r="U33" s="17" t="str">
        <f t="shared" si="9"/>
        <v>SUB-HORIZONTAL</v>
      </c>
      <c r="V33" s="1">
        <f t="shared" si="10"/>
        <v>-0.146149767</v>
      </c>
      <c r="W33" s="17" t="str">
        <f t="shared" si="11"/>
        <v>SUB-HORIZONTAL</v>
      </c>
      <c r="Y33" s="1">
        <f t="shared" si="12"/>
        <v>-0.1308808341</v>
      </c>
      <c r="Z33" s="17" t="str">
        <f t="shared" si="13"/>
        <v>SUB-HORIZONTAL</v>
      </c>
      <c r="AA33" s="1">
        <f t="shared" si="14"/>
        <v>-0.1670926389</v>
      </c>
      <c r="AB33" s="17" t="str">
        <f t="shared" si="15"/>
        <v>SUB-HORIZONTAL</v>
      </c>
      <c r="AD33" s="1">
        <f t="shared" si="16"/>
        <v>-0.01523255539</v>
      </c>
      <c r="AE33" s="17" t="str">
        <f t="shared" si="17"/>
        <v>SUB-HORIZONTAL</v>
      </c>
      <c r="AG33" s="1">
        <f t="shared" si="18"/>
        <v>-0.02087923537</v>
      </c>
      <c r="AH33" s="17" t="str">
        <f t="shared" si="19"/>
        <v>SUB-HORIZONTAL</v>
      </c>
      <c r="AJ33" s="1">
        <f t="shared" si="20"/>
        <v>0.01533716657</v>
      </c>
      <c r="AK33" s="16" t="str">
        <f t="shared" si="21"/>
        <v>MERGULHO</v>
      </c>
    </row>
    <row r="34" ht="15.75" customHeight="1">
      <c r="A34" s="1">
        <v>5577.1923</v>
      </c>
      <c r="B34" s="1">
        <v>141.1296</v>
      </c>
      <c r="C34" s="1">
        <v>142.0553</v>
      </c>
      <c r="D34" s="1">
        <v>142.1868</v>
      </c>
      <c r="E34" s="1">
        <v>124.8685</v>
      </c>
      <c r="F34" s="1">
        <v>121.2083</v>
      </c>
      <c r="G34" s="1">
        <v>127.8113</v>
      </c>
      <c r="H34" s="1">
        <v>142.2105</v>
      </c>
      <c r="J34" s="1">
        <f t="shared" si="1"/>
        <v>-0.1068040954</v>
      </c>
      <c r="K34" s="17" t="str">
        <f t="shared" si="2"/>
        <v>SUB-HORIZONTAL</v>
      </c>
      <c r="L34" s="1" t="str">
        <f t="shared" si="22"/>
        <v>2</v>
      </c>
      <c r="M34" s="1">
        <f t="shared" si="4"/>
        <v>-0.1523149178</v>
      </c>
      <c r="N34" s="17" t="str">
        <f t="shared" si="5"/>
        <v>SUB-HORIZONTAL</v>
      </c>
      <c r="O34" s="1">
        <v>5577.1923</v>
      </c>
      <c r="Q34" s="1">
        <f t="shared" si="6"/>
        <v>-0.1599678759</v>
      </c>
      <c r="R34" s="17" t="str">
        <f t="shared" si="7"/>
        <v>SUB-HORIZONTAL</v>
      </c>
      <c r="T34" s="1">
        <f t="shared" si="8"/>
        <v>-0.09916424551</v>
      </c>
      <c r="U34" s="17" t="str">
        <f t="shared" si="9"/>
        <v>SUB-HORIZONTAL</v>
      </c>
      <c r="V34" s="1">
        <f t="shared" si="10"/>
        <v>-0.1290446057</v>
      </c>
      <c r="W34" s="17" t="str">
        <f t="shared" si="11"/>
        <v>SUB-HORIZONTAL</v>
      </c>
      <c r="Y34" s="1">
        <f t="shared" si="12"/>
        <v>-0.1299718112</v>
      </c>
      <c r="Z34" s="17" t="str">
        <f t="shared" si="13"/>
        <v>SUB-HORIZONTAL</v>
      </c>
      <c r="AA34" s="1">
        <f t="shared" si="14"/>
        <v>-0.1224938875</v>
      </c>
      <c r="AB34" s="17" t="str">
        <f t="shared" si="15"/>
        <v>SUB-HORIZONTAL</v>
      </c>
      <c r="AD34" s="1">
        <f t="shared" si="16"/>
        <v>0.000925267679</v>
      </c>
      <c r="AE34" s="16" t="str">
        <f t="shared" si="17"/>
        <v>MERGULHO</v>
      </c>
      <c r="AG34" s="1">
        <f t="shared" si="18"/>
        <v>0.006537812898</v>
      </c>
      <c r="AH34" s="16" t="str">
        <f t="shared" si="19"/>
        <v>MERGULHO</v>
      </c>
      <c r="AJ34" s="1">
        <f t="shared" si="20"/>
        <v>-0.007629755656</v>
      </c>
      <c r="AK34" s="17" t="str">
        <f t="shared" si="21"/>
        <v>SUB-HORIZONTAL</v>
      </c>
    </row>
    <row r="35" ht="15.75" customHeight="1">
      <c r="A35" s="1">
        <v>5577.2685</v>
      </c>
      <c r="B35" s="1">
        <v>139.2524</v>
      </c>
      <c r="C35" s="1">
        <v>148.0156</v>
      </c>
      <c r="D35" s="1">
        <v>151.1409</v>
      </c>
      <c r="E35" s="1">
        <v>132.5707</v>
      </c>
      <c r="F35" s="1">
        <v>128.4525</v>
      </c>
      <c r="G35" s="1">
        <v>133.9788</v>
      </c>
      <c r="H35" s="1">
        <v>145.5897</v>
      </c>
      <c r="J35" s="1">
        <f t="shared" si="1"/>
        <v>-0.0831347351</v>
      </c>
      <c r="K35" s="17" t="str">
        <f t="shared" si="2"/>
        <v>SUB-HORIZONTAL</v>
      </c>
      <c r="L35" s="1" t="str">
        <f t="shared" si="22"/>
        <v>2</v>
      </c>
      <c r="M35" s="1">
        <f t="shared" si="4"/>
        <v>-0.08075085125</v>
      </c>
      <c r="N35" s="17" t="str">
        <f t="shared" si="5"/>
        <v>SUB-HORIZONTAL</v>
      </c>
      <c r="O35" s="1">
        <v>5577.2685</v>
      </c>
      <c r="Q35" s="1">
        <f t="shared" si="6"/>
        <v>-0.1253150579</v>
      </c>
      <c r="R35" s="17" t="str">
        <f t="shared" si="7"/>
        <v>SUB-HORIZONTAL</v>
      </c>
      <c r="T35" s="1">
        <f t="shared" si="8"/>
        <v>-0.03860893298</v>
      </c>
      <c r="U35" s="17" t="str">
        <f t="shared" si="9"/>
        <v>SUB-HORIZONTAL</v>
      </c>
      <c r="V35" s="1">
        <f t="shared" si="10"/>
        <v>-0.1102573578</v>
      </c>
      <c r="W35" s="17" t="str">
        <f t="shared" si="11"/>
        <v>SUB-HORIZONTAL</v>
      </c>
      <c r="Y35" s="1">
        <f t="shared" si="12"/>
        <v>-0.1311903239</v>
      </c>
      <c r="Z35" s="17" t="str">
        <f t="shared" si="13"/>
        <v>SUB-HORIZONTAL</v>
      </c>
      <c r="AA35" s="1">
        <f t="shared" si="14"/>
        <v>-0.04917697982</v>
      </c>
      <c r="AB35" s="17" t="str">
        <f t="shared" si="15"/>
        <v>SUB-HORIZONTAL</v>
      </c>
      <c r="AD35" s="1">
        <f t="shared" si="16"/>
        <v>0.02089522081</v>
      </c>
      <c r="AE35" s="16" t="str">
        <f t="shared" si="17"/>
        <v>MERGULHO</v>
      </c>
      <c r="AG35" s="1">
        <f t="shared" si="18"/>
        <v>0.06103903151</v>
      </c>
      <c r="AH35" s="16" t="str">
        <f t="shared" si="19"/>
        <v>MERGULHO</v>
      </c>
      <c r="AJ35" s="1">
        <f t="shared" si="20"/>
        <v>-0.04450795052</v>
      </c>
      <c r="AK35" s="17" t="str">
        <f t="shared" si="21"/>
        <v>SUB-HORIZONTAL</v>
      </c>
    </row>
    <row r="36" ht="15.75" customHeight="1">
      <c r="A36" s="1">
        <v>5577.3447</v>
      </c>
      <c r="B36" s="1">
        <v>141.9922</v>
      </c>
      <c r="C36" s="1">
        <v>149.9123</v>
      </c>
      <c r="D36" s="1">
        <v>159.1375</v>
      </c>
      <c r="E36" s="1">
        <v>141.6611</v>
      </c>
      <c r="F36" s="1">
        <v>137.0183</v>
      </c>
      <c r="G36" s="1">
        <v>141.8687</v>
      </c>
      <c r="H36" s="1">
        <v>148.2479</v>
      </c>
      <c r="J36" s="1">
        <f t="shared" si="1"/>
        <v>-0.04398743607</v>
      </c>
      <c r="K36" s="17" t="str">
        <f t="shared" si="2"/>
        <v>SUB-HORIZONTAL</v>
      </c>
      <c r="L36" s="1" t="str">
        <f t="shared" si="22"/>
        <v>2</v>
      </c>
      <c r="M36" s="1">
        <f t="shared" si="4"/>
        <v>-0.03565952206</v>
      </c>
      <c r="N36" s="17" t="str">
        <f t="shared" si="5"/>
        <v>SUB-HORIZONTAL</v>
      </c>
      <c r="O36" s="1">
        <v>5577.3447</v>
      </c>
      <c r="Q36" s="1">
        <f t="shared" si="6"/>
        <v>-0.078791746</v>
      </c>
      <c r="R36" s="17" t="str">
        <f t="shared" si="7"/>
        <v>SUB-HORIZONTAL</v>
      </c>
      <c r="T36" s="1">
        <f t="shared" si="8"/>
        <v>-0.0008701445792</v>
      </c>
      <c r="U36" s="17" t="str">
        <f t="shared" si="9"/>
        <v>SUB-HORIZONTAL</v>
      </c>
      <c r="V36" s="1">
        <f t="shared" si="10"/>
        <v>-0.0566204316</v>
      </c>
      <c r="W36" s="17" t="str">
        <f t="shared" si="11"/>
        <v>SUB-HORIZONTAL</v>
      </c>
      <c r="Y36" s="1">
        <f t="shared" si="12"/>
        <v>-0.1163966298</v>
      </c>
      <c r="Z36" s="17" t="str">
        <f t="shared" si="13"/>
        <v>SUB-HORIZONTAL</v>
      </c>
      <c r="AA36" s="1">
        <f t="shared" si="14"/>
        <v>-0.002334541679</v>
      </c>
      <c r="AB36" s="17" t="str">
        <f t="shared" si="15"/>
        <v>SUB-HORIZONTAL</v>
      </c>
      <c r="AD36" s="1">
        <f t="shared" si="16"/>
        <v>0.0597270261</v>
      </c>
      <c r="AE36" s="16" t="str">
        <f t="shared" si="17"/>
        <v>MERGULHO</v>
      </c>
      <c r="AG36" s="1">
        <f t="shared" si="18"/>
        <v>0.05428499315</v>
      </c>
      <c r="AH36" s="16" t="str">
        <f t="shared" si="19"/>
        <v>MERGULHO</v>
      </c>
      <c r="AJ36" s="1">
        <f t="shared" si="20"/>
        <v>-0.04311708523</v>
      </c>
      <c r="AK36" s="17" t="str">
        <f t="shared" si="21"/>
        <v>SUB-HORIZONTAL</v>
      </c>
    </row>
    <row r="37" ht="15.75" customHeight="1">
      <c r="A37" s="1">
        <v>5577.4209</v>
      </c>
      <c r="B37" s="1">
        <v>151.7248</v>
      </c>
      <c r="C37" s="1">
        <v>159.5545</v>
      </c>
      <c r="D37" s="1">
        <v>167.3277</v>
      </c>
      <c r="E37" s="1">
        <v>149.5073</v>
      </c>
      <c r="F37" s="1">
        <v>144.4146</v>
      </c>
      <c r="G37" s="1">
        <v>149.5065</v>
      </c>
      <c r="H37" s="1">
        <v>157.683</v>
      </c>
      <c r="J37" s="1">
        <f t="shared" si="1"/>
        <v>-0.05325310889</v>
      </c>
      <c r="K37" s="17" t="str">
        <f t="shared" si="2"/>
        <v>SUB-HORIZONTAL</v>
      </c>
      <c r="L37" s="1" t="str">
        <f t="shared" si="22"/>
        <v>2</v>
      </c>
      <c r="M37" s="1">
        <f t="shared" si="4"/>
        <v>-0.0493850413</v>
      </c>
      <c r="N37" s="17" t="str">
        <f t="shared" si="5"/>
        <v>SUB-HORIZONTAL</v>
      </c>
      <c r="O37" s="1">
        <v>5577.4209</v>
      </c>
      <c r="Q37" s="1">
        <f t="shared" si="6"/>
        <v>-0.08792665828</v>
      </c>
      <c r="R37" s="17" t="str">
        <f t="shared" si="7"/>
        <v>SUB-HORIZONTAL</v>
      </c>
      <c r="T37" s="1">
        <f t="shared" si="8"/>
        <v>-0.01472861653</v>
      </c>
      <c r="U37" s="17" t="str">
        <f t="shared" si="9"/>
        <v>SUB-HORIZONTAL</v>
      </c>
      <c r="V37" s="1">
        <f t="shared" si="10"/>
        <v>-0.06505180021</v>
      </c>
      <c r="W37" s="17" t="str">
        <f t="shared" si="11"/>
        <v>SUB-HORIZONTAL</v>
      </c>
      <c r="Y37" s="1">
        <f t="shared" si="12"/>
        <v>-0.1126684522</v>
      </c>
      <c r="Z37" s="17" t="str">
        <f t="shared" si="13"/>
        <v>SUB-HORIZONTAL</v>
      </c>
      <c r="AA37" s="1">
        <f t="shared" si="14"/>
        <v>-0.01472326546</v>
      </c>
      <c r="AB37" s="17" t="str">
        <f t="shared" si="15"/>
        <v>SUB-HORIZONTAL</v>
      </c>
      <c r="AD37" s="1">
        <f t="shared" si="16"/>
        <v>0.04757309347</v>
      </c>
      <c r="AE37" s="16" t="str">
        <f t="shared" si="17"/>
        <v>MERGULHO</v>
      </c>
      <c r="AG37" s="1">
        <f t="shared" si="18"/>
        <v>0.05032251136</v>
      </c>
      <c r="AH37" s="16" t="str">
        <f t="shared" si="19"/>
        <v>MERGULHO</v>
      </c>
      <c r="AJ37" s="1">
        <f t="shared" si="20"/>
        <v>-0.03852071621</v>
      </c>
      <c r="AK37" s="17" t="str">
        <f t="shared" si="21"/>
        <v>SUB-HORIZONTAL</v>
      </c>
    </row>
    <row r="38" ht="15.75" customHeight="1">
      <c r="A38" s="1">
        <v>5577.4971</v>
      </c>
      <c r="B38" s="1">
        <v>156.3501</v>
      </c>
      <c r="C38" s="1">
        <v>167.5897</v>
      </c>
      <c r="D38" s="1">
        <v>166.5333</v>
      </c>
      <c r="E38" s="1">
        <v>149.7973</v>
      </c>
      <c r="F38" s="1">
        <v>144.6803</v>
      </c>
      <c r="G38" s="1">
        <v>150.0856</v>
      </c>
      <c r="H38" s="1">
        <v>162.6526</v>
      </c>
      <c r="J38" s="1">
        <f t="shared" si="1"/>
        <v>-0.08043250549</v>
      </c>
      <c r="K38" s="17" t="str">
        <f t="shared" si="2"/>
        <v>SUB-HORIZONTAL</v>
      </c>
      <c r="L38" s="1" t="str">
        <f t="shared" si="22"/>
        <v>2</v>
      </c>
      <c r="M38" s="1">
        <f t="shared" si="4"/>
        <v>-0.07759069305</v>
      </c>
      <c r="N38" s="17" t="str">
        <f t="shared" si="5"/>
        <v>SUB-HORIZONTAL</v>
      </c>
      <c r="O38" s="1">
        <v>5577.4971</v>
      </c>
      <c r="Q38" s="1">
        <f t="shared" si="6"/>
        <v>-0.1171570571</v>
      </c>
      <c r="R38" s="17" t="str">
        <f t="shared" si="7"/>
        <v>SUB-HORIZONTAL</v>
      </c>
      <c r="T38" s="1">
        <f t="shared" si="8"/>
        <v>-0.04089477462</v>
      </c>
      <c r="U38" s="17" t="str">
        <f t="shared" si="9"/>
        <v>SUB-HORIZONTAL</v>
      </c>
      <c r="V38" s="1">
        <f t="shared" si="10"/>
        <v>-0.1122946017</v>
      </c>
      <c r="W38" s="17" t="str">
        <f t="shared" si="11"/>
        <v>SUB-HORIZONTAL</v>
      </c>
      <c r="Y38" s="1">
        <f t="shared" si="12"/>
        <v>-0.105961752</v>
      </c>
      <c r="Z38" s="17" t="str">
        <f t="shared" si="13"/>
        <v>SUB-HORIZONTAL</v>
      </c>
      <c r="AA38" s="1">
        <f t="shared" si="14"/>
        <v>-0.04281794682</v>
      </c>
      <c r="AB38" s="17" t="str">
        <f t="shared" si="15"/>
        <v>SUB-HORIZONTAL</v>
      </c>
      <c r="AD38" s="1">
        <f t="shared" si="16"/>
        <v>-0.006323451424</v>
      </c>
      <c r="AE38" s="17" t="str">
        <f t="shared" si="17"/>
        <v>SUB-HORIZONTAL</v>
      </c>
      <c r="AG38" s="1">
        <f t="shared" si="18"/>
        <v>0.06943494762</v>
      </c>
      <c r="AH38" s="16" t="str">
        <f t="shared" si="19"/>
        <v>MERGULHO</v>
      </c>
      <c r="AJ38" s="1">
        <f t="shared" si="20"/>
        <v>-0.03952148619</v>
      </c>
      <c r="AK38" s="17" t="str">
        <f t="shared" si="21"/>
        <v>SUB-HORIZONTAL</v>
      </c>
    </row>
    <row r="39" ht="15.75" customHeight="1">
      <c r="A39" s="1">
        <v>5577.5733</v>
      </c>
      <c r="B39" s="1">
        <v>158.4854</v>
      </c>
      <c r="C39" s="1">
        <v>163.4912</v>
      </c>
      <c r="D39" s="1">
        <v>169.0038</v>
      </c>
      <c r="E39" s="1">
        <v>152.5234</v>
      </c>
      <c r="F39" s="1">
        <v>147.2373</v>
      </c>
      <c r="G39" s="1">
        <v>152.8008</v>
      </c>
      <c r="H39" s="1">
        <v>169.2382</v>
      </c>
      <c r="J39" s="1">
        <f t="shared" si="1"/>
        <v>-0.1022165247</v>
      </c>
      <c r="K39" s="17" t="str">
        <f t="shared" si="2"/>
        <v>SUB-HORIZONTAL</v>
      </c>
      <c r="L39" s="1" t="str">
        <f t="shared" si="22"/>
        <v>2</v>
      </c>
      <c r="M39" s="1">
        <f t="shared" si="4"/>
        <v>-0.07363352916</v>
      </c>
      <c r="N39" s="17" t="str">
        <f t="shared" si="5"/>
        <v>SUB-HORIZONTAL</v>
      </c>
      <c r="O39" s="1">
        <v>5577.5733</v>
      </c>
      <c r="Q39" s="1">
        <f t="shared" si="6"/>
        <v>-0.1393741802</v>
      </c>
      <c r="R39" s="17" t="str">
        <f t="shared" si="7"/>
        <v>SUB-HORIZONTAL</v>
      </c>
      <c r="T39" s="1">
        <f t="shared" si="8"/>
        <v>-0.03652939391</v>
      </c>
      <c r="U39" s="17" t="str">
        <f t="shared" si="9"/>
        <v>SUB-HORIZONTAL</v>
      </c>
      <c r="V39" s="1">
        <f t="shared" si="10"/>
        <v>-0.06945509229</v>
      </c>
      <c r="W39" s="17" t="str">
        <f t="shared" si="11"/>
        <v>SUB-HORIZONTAL</v>
      </c>
      <c r="Y39" s="1">
        <f t="shared" si="12"/>
        <v>-0.102648185</v>
      </c>
      <c r="Z39" s="17" t="str">
        <f t="shared" si="13"/>
        <v>SUB-HORIZONTAL</v>
      </c>
      <c r="AA39" s="1">
        <f t="shared" si="14"/>
        <v>-0.03834679773</v>
      </c>
      <c r="AB39" s="17" t="str">
        <f t="shared" si="15"/>
        <v>SUB-HORIZONTAL</v>
      </c>
      <c r="AD39" s="1">
        <f t="shared" si="16"/>
        <v>0.03316355318</v>
      </c>
      <c r="AE39" s="16" t="str">
        <f t="shared" si="17"/>
        <v>MERGULHO</v>
      </c>
      <c r="AG39" s="1">
        <f t="shared" si="18"/>
        <v>0.03109794371</v>
      </c>
      <c r="AH39" s="16" t="str">
        <f t="shared" si="19"/>
        <v>MERGULHO</v>
      </c>
      <c r="AJ39" s="1">
        <f t="shared" si="20"/>
        <v>-0.06565650172</v>
      </c>
      <c r="AK39" s="17" t="str">
        <f t="shared" si="21"/>
        <v>SUB-HORIZONTAL</v>
      </c>
    </row>
    <row r="40" ht="15.75" customHeight="1">
      <c r="A40" s="1">
        <v>5577.6495</v>
      </c>
      <c r="B40" s="1">
        <v>162.7162</v>
      </c>
      <c r="C40" s="1">
        <v>155.887</v>
      </c>
      <c r="D40" s="1">
        <v>167.0266</v>
      </c>
      <c r="E40" s="1">
        <v>151.8456</v>
      </c>
      <c r="F40" s="1">
        <v>146.5569</v>
      </c>
      <c r="G40" s="1">
        <v>151.9376</v>
      </c>
      <c r="H40" s="1">
        <v>170.1448</v>
      </c>
      <c r="J40" s="1">
        <f t="shared" si="1"/>
        <v>-0.113240347</v>
      </c>
      <c r="K40" s="17" t="str">
        <f t="shared" si="2"/>
        <v>SUB-HORIZONTAL</v>
      </c>
      <c r="L40" s="1" t="str">
        <f t="shared" si="22"/>
        <v>2</v>
      </c>
      <c r="M40" s="1">
        <f t="shared" si="4"/>
        <v>-0.1046415134</v>
      </c>
      <c r="N40" s="17" t="str">
        <f t="shared" si="5"/>
        <v>SUB-HORIZONTAL</v>
      </c>
      <c r="O40" s="1">
        <v>5577.6495</v>
      </c>
      <c r="Q40" s="1">
        <f t="shared" si="6"/>
        <v>-0.1493746162</v>
      </c>
      <c r="R40" s="17" t="str">
        <f t="shared" si="7"/>
        <v>SUB-HORIZONTAL</v>
      </c>
      <c r="T40" s="1">
        <f t="shared" si="8"/>
        <v>-0.06855108414</v>
      </c>
      <c r="U40" s="17" t="str">
        <f t="shared" si="9"/>
        <v>SUB-HORIZONTAL</v>
      </c>
      <c r="V40" s="1">
        <f t="shared" si="10"/>
        <v>-0.02626792584</v>
      </c>
      <c r="W40" s="17" t="str">
        <f t="shared" si="11"/>
        <v>SUB-HORIZONTAL</v>
      </c>
      <c r="Y40" s="1">
        <f t="shared" si="12"/>
        <v>-0.09532492098</v>
      </c>
      <c r="Z40" s="17" t="str">
        <f t="shared" si="13"/>
        <v>SUB-HORIZONTAL</v>
      </c>
      <c r="AA40" s="1">
        <f t="shared" si="14"/>
        <v>-0.06915713811</v>
      </c>
      <c r="AB40" s="17" t="str">
        <f t="shared" si="15"/>
        <v>SUB-HORIZONTAL</v>
      </c>
      <c r="AD40" s="1">
        <f t="shared" si="16"/>
        <v>0.06903539698</v>
      </c>
      <c r="AE40" s="16" t="str">
        <f t="shared" si="17"/>
        <v>MERGULHO</v>
      </c>
      <c r="AG40" s="1">
        <f t="shared" si="18"/>
        <v>-0.04287947756</v>
      </c>
      <c r="AH40" s="17" t="str">
        <f t="shared" si="19"/>
        <v>SUB-HORIZONTAL</v>
      </c>
      <c r="AJ40" s="1">
        <f t="shared" si="20"/>
        <v>-0.04464596731</v>
      </c>
      <c r="AK40" s="17" t="str">
        <f t="shared" si="21"/>
        <v>SUB-HORIZONTAL</v>
      </c>
    </row>
    <row r="41" ht="15.75" customHeight="1">
      <c r="A41" s="1">
        <v>5577.7257</v>
      </c>
      <c r="B41" s="1">
        <v>177.1386</v>
      </c>
      <c r="C41" s="1">
        <v>167.1369</v>
      </c>
      <c r="D41" s="1">
        <v>176.4966</v>
      </c>
      <c r="E41" s="1">
        <v>167.2099</v>
      </c>
      <c r="F41" s="1">
        <v>160.7079</v>
      </c>
      <c r="G41" s="1">
        <v>167.2086</v>
      </c>
      <c r="H41" s="1">
        <v>188.1432</v>
      </c>
      <c r="J41" s="1">
        <f t="shared" si="1"/>
        <v>-0.1180296444</v>
      </c>
      <c r="K41" s="17" t="str">
        <f t="shared" si="2"/>
        <v>SUB-HORIZONTAL</v>
      </c>
      <c r="L41" s="1" t="str">
        <f t="shared" si="22"/>
        <v>2</v>
      </c>
      <c r="M41" s="1">
        <f t="shared" si="4"/>
        <v>-0.09738248421</v>
      </c>
      <c r="N41" s="17" t="str">
        <f t="shared" si="5"/>
        <v>SUB-HORIZONTAL</v>
      </c>
      <c r="O41" s="1">
        <v>5577.7257</v>
      </c>
      <c r="Q41" s="1">
        <f t="shared" si="6"/>
        <v>-0.1577781419</v>
      </c>
      <c r="R41" s="17" t="str">
        <f t="shared" si="7"/>
        <v>SUB-HORIZONTAL</v>
      </c>
      <c r="T41" s="1">
        <f t="shared" si="8"/>
        <v>-0.05769834274</v>
      </c>
      <c r="U41" s="17" t="str">
        <f t="shared" si="9"/>
        <v>SUB-HORIZONTAL</v>
      </c>
      <c r="V41" s="1">
        <f t="shared" si="10"/>
        <v>0.0004366723518</v>
      </c>
      <c r="W41" s="16" t="str">
        <f t="shared" si="11"/>
        <v>MERGULHO</v>
      </c>
      <c r="Y41" s="1">
        <f t="shared" si="12"/>
        <v>-0.05405828341</v>
      </c>
      <c r="Z41" s="17" t="str">
        <f t="shared" si="13"/>
        <v>SUB-HORIZONTAL</v>
      </c>
      <c r="AA41" s="1">
        <f t="shared" si="14"/>
        <v>-0.05769056482</v>
      </c>
      <c r="AB41" s="17" t="str">
        <f t="shared" si="15"/>
        <v>SUB-HORIZONTAL</v>
      </c>
      <c r="AD41" s="1">
        <f t="shared" si="16"/>
        <v>0.05449511653</v>
      </c>
      <c r="AE41" s="16" t="str">
        <f t="shared" si="17"/>
        <v>MERGULHO</v>
      </c>
      <c r="AG41" s="1">
        <f t="shared" si="18"/>
        <v>-0.05812742018</v>
      </c>
      <c r="AH41" s="17" t="str">
        <f t="shared" si="19"/>
        <v>SUB-HORIZONTAL</v>
      </c>
      <c r="AJ41" s="1">
        <f t="shared" si="20"/>
        <v>-0.06028002088</v>
      </c>
      <c r="AK41" s="17" t="str">
        <f t="shared" si="21"/>
        <v>SUB-HORIZONTAL</v>
      </c>
    </row>
    <row r="42" ht="15.75" customHeight="1">
      <c r="A42" s="1">
        <v>5577.8019</v>
      </c>
      <c r="B42" s="1">
        <v>212.3747</v>
      </c>
      <c r="C42" s="1">
        <v>192.2101</v>
      </c>
      <c r="D42" s="1">
        <v>209.2508</v>
      </c>
      <c r="E42" s="1">
        <v>188.2556</v>
      </c>
      <c r="F42" s="1">
        <v>180.0811</v>
      </c>
      <c r="G42" s="1">
        <v>188.1577</v>
      </c>
      <c r="H42" s="1">
        <v>210.9015</v>
      </c>
      <c r="J42" s="1">
        <f t="shared" si="1"/>
        <v>-0.11417268</v>
      </c>
      <c r="K42" s="17" t="str">
        <f t="shared" si="2"/>
        <v>SUB-HORIZONTAL</v>
      </c>
      <c r="L42" s="1" t="str">
        <f t="shared" si="22"/>
        <v>2</v>
      </c>
      <c r="M42" s="1">
        <f t="shared" si="4"/>
        <v>-0.1651319103</v>
      </c>
      <c r="N42" s="17" t="str">
        <f t="shared" si="5"/>
        <v>SUB-HORIZONTAL</v>
      </c>
      <c r="O42" s="1">
        <v>5577.8019</v>
      </c>
      <c r="Q42" s="1">
        <f t="shared" si="6"/>
        <v>-0.1581482422</v>
      </c>
      <c r="R42" s="17" t="str">
        <f t="shared" si="7"/>
        <v>SUB-HORIZONTAL</v>
      </c>
      <c r="T42" s="1">
        <f t="shared" si="8"/>
        <v>-0.1211456863</v>
      </c>
      <c r="U42" s="17" t="str">
        <f t="shared" si="9"/>
        <v>SUB-HORIZONTAL</v>
      </c>
      <c r="V42" s="1">
        <f t="shared" si="10"/>
        <v>-0.020788805</v>
      </c>
      <c r="W42" s="17" t="str">
        <f t="shared" si="11"/>
        <v>SUB-HORIZONTAL</v>
      </c>
      <c r="Y42" s="1">
        <f t="shared" si="12"/>
        <v>-0.105782177</v>
      </c>
      <c r="Z42" s="17" t="str">
        <f t="shared" si="13"/>
        <v>SUB-HORIZONTAL</v>
      </c>
      <c r="AA42" s="1">
        <f t="shared" si="14"/>
        <v>-0.1206245641</v>
      </c>
      <c r="AB42" s="17" t="str">
        <f t="shared" si="15"/>
        <v>SUB-HORIZONTAL</v>
      </c>
      <c r="AD42" s="1">
        <f t="shared" si="16"/>
        <v>0.0849700287</v>
      </c>
      <c r="AE42" s="16" t="str">
        <f t="shared" si="17"/>
        <v>MERGULHO</v>
      </c>
      <c r="AG42" s="1">
        <f t="shared" si="18"/>
        <v>-0.09980449923</v>
      </c>
      <c r="AH42" s="17" t="str">
        <f t="shared" si="19"/>
        <v>SUB-HORIZONTAL</v>
      </c>
      <c r="AJ42" s="1">
        <f t="shared" si="20"/>
        <v>0.006960981614</v>
      </c>
      <c r="AK42" s="16" t="str">
        <f t="shared" si="21"/>
        <v>MERGULHO</v>
      </c>
    </row>
    <row r="43" ht="15.75" customHeight="1">
      <c r="A43" s="1">
        <v>5577.8781</v>
      </c>
      <c r="B43" s="1">
        <v>272.3007</v>
      </c>
      <c r="C43" s="1">
        <v>244.3912</v>
      </c>
      <c r="D43" s="1">
        <v>277.1377</v>
      </c>
      <c r="E43" s="1">
        <v>222.2635</v>
      </c>
      <c r="F43" s="1">
        <v>210.8105</v>
      </c>
      <c r="G43" s="1">
        <v>213.784</v>
      </c>
      <c r="H43" s="1">
        <v>238.787</v>
      </c>
      <c r="J43" s="1">
        <f t="shared" si="1"/>
        <v>-0.1106621699</v>
      </c>
      <c r="K43" s="17" t="str">
        <f t="shared" si="2"/>
        <v>SUB-HORIZONTAL</v>
      </c>
      <c r="L43" s="1" t="str">
        <f t="shared" si="22"/>
        <v>2</v>
      </c>
      <c r="M43" s="1">
        <f t="shared" si="4"/>
        <v>-0.2566465364</v>
      </c>
      <c r="N43" s="17" t="str">
        <f t="shared" si="5"/>
        <v>SUB-HORIZONTAL</v>
      </c>
      <c r="O43" s="1">
        <v>5577.8781</v>
      </c>
      <c r="Q43" s="1">
        <f t="shared" si="6"/>
        <v>-0.1246929565</v>
      </c>
      <c r="R43" s="17" t="str">
        <f t="shared" si="7"/>
        <v>SUB-HORIZONTAL</v>
      </c>
      <c r="T43" s="1">
        <f t="shared" si="8"/>
        <v>-0.2425313299</v>
      </c>
      <c r="U43" s="17" t="str">
        <f t="shared" si="9"/>
        <v>SUB-HORIZONTAL</v>
      </c>
      <c r="V43" s="1">
        <f t="shared" si="10"/>
        <v>-0.09494222786</v>
      </c>
      <c r="W43" s="17" t="str">
        <f t="shared" si="11"/>
        <v>SUB-HORIZONTAL</v>
      </c>
      <c r="Y43" s="1">
        <f t="shared" si="12"/>
        <v>-0.2210987683</v>
      </c>
      <c r="Z43" s="17"/>
      <c r="AA43" s="1">
        <f t="shared" si="14"/>
        <v>-0.203392318</v>
      </c>
      <c r="AB43" s="17" t="str">
        <f t="shared" si="15"/>
        <v>SUB-HORIZONTAL</v>
      </c>
      <c r="AD43" s="1">
        <f t="shared" si="16"/>
        <v>0.1258271334</v>
      </c>
      <c r="AE43" s="15" t="str">
        <f t="shared" si="17"/>
        <v>SUB-VERTICAL</v>
      </c>
      <c r="AG43" s="1">
        <f t="shared" si="18"/>
        <v>-0.1081894456</v>
      </c>
      <c r="AH43" s="17" t="str">
        <f t="shared" si="19"/>
        <v>SUB-HORIZONTAL</v>
      </c>
      <c r="AJ43" s="1">
        <f t="shared" si="20"/>
        <v>0.1314294405</v>
      </c>
      <c r="AK43" s="15" t="str">
        <f t="shared" si="21"/>
        <v>SUB-VERTICAL</v>
      </c>
    </row>
    <row r="44" ht="15.75" customHeight="1">
      <c r="A44" s="1">
        <v>5577.9543</v>
      </c>
      <c r="B44" s="1">
        <v>367.5573</v>
      </c>
      <c r="C44" s="1">
        <v>332.3091</v>
      </c>
      <c r="D44" s="1">
        <v>315.5591</v>
      </c>
      <c r="E44" s="1">
        <v>260.6434</v>
      </c>
      <c r="F44" s="1">
        <v>250.485</v>
      </c>
      <c r="G44" s="1">
        <v>248.0046</v>
      </c>
      <c r="H44" s="1">
        <v>259.6697</v>
      </c>
      <c r="J44" s="1">
        <f t="shared" si="1"/>
        <v>-0.04596719043</v>
      </c>
      <c r="K44" s="17" t="str">
        <f t="shared" si="2"/>
        <v>SUB-HORIZONTAL</v>
      </c>
      <c r="L44" s="1" t="str">
        <f t="shared" si="22"/>
        <v>2</v>
      </c>
      <c r="M44" s="1">
        <f t="shared" si="4"/>
        <v>-0.3858342372</v>
      </c>
      <c r="N44" s="17" t="str">
        <f t="shared" si="5"/>
        <v>SUB-HORIZONTAL</v>
      </c>
      <c r="O44" s="1">
        <v>5577.9543</v>
      </c>
      <c r="Q44" s="1">
        <f t="shared" si="6"/>
        <v>-0.03601334616</v>
      </c>
      <c r="R44" s="17" t="str">
        <f t="shared" si="7"/>
        <v>SUB-HORIZONTAL</v>
      </c>
      <c r="T44" s="1">
        <f t="shared" si="8"/>
        <v>-0.3959742951</v>
      </c>
      <c r="U44" s="17" t="str">
        <f t="shared" si="9"/>
        <v>SUB-HORIZONTAL</v>
      </c>
      <c r="V44" s="1">
        <f t="shared" si="10"/>
        <v>-0.2435100355</v>
      </c>
      <c r="W44" s="17" t="str">
        <f t="shared" si="11"/>
        <v>SUB-HORIZONTAL</v>
      </c>
      <c r="Y44" s="1">
        <f t="shared" si="12"/>
        <v>-0.1914841377</v>
      </c>
      <c r="Z44" s="17" t="str">
        <f t="shared" ref="Z44:Z334" si="23">IF(Y44&gt;0.1,"SUB-VERTICAL",IF(Y44&lt;0,"SUB-HORIZONTAL","MERGULHO"))</f>
        <v>SUB-HORIZONTAL</v>
      </c>
      <c r="AA44" s="1">
        <f t="shared" si="14"/>
        <v>-0.3454206361</v>
      </c>
      <c r="AB44" s="17" t="str">
        <f t="shared" si="15"/>
        <v>SUB-HORIZONTAL</v>
      </c>
      <c r="AD44" s="1">
        <f t="shared" si="16"/>
        <v>-0.05172533831</v>
      </c>
      <c r="AE44" s="17" t="str">
        <f t="shared" si="17"/>
        <v>SUB-HORIZONTAL</v>
      </c>
      <c r="AG44" s="1">
        <f t="shared" si="18"/>
        <v>-0.1008563625</v>
      </c>
      <c r="AH44" s="17" t="str">
        <f t="shared" si="19"/>
        <v>SUB-HORIZONTAL</v>
      </c>
      <c r="AJ44" s="1">
        <f t="shared" si="20"/>
        <v>0.3492194048</v>
      </c>
      <c r="AK44" s="15" t="str">
        <f t="shared" si="21"/>
        <v>SUB-VERTICAL</v>
      </c>
    </row>
    <row r="45" ht="15.75" customHeight="1">
      <c r="A45" s="1">
        <v>5578.0305</v>
      </c>
      <c r="B45" s="1">
        <v>412.836</v>
      </c>
      <c r="C45" s="1">
        <v>377.4962</v>
      </c>
      <c r="D45" s="1">
        <v>323.8444</v>
      </c>
      <c r="E45" s="1">
        <v>272.2748</v>
      </c>
      <c r="F45" s="1">
        <v>264.2265</v>
      </c>
      <c r="G45" s="1">
        <v>259.4824</v>
      </c>
      <c r="H45" s="1">
        <v>264.8272</v>
      </c>
      <c r="J45" s="1">
        <f t="shared" si="1"/>
        <v>-0.0203890134</v>
      </c>
      <c r="K45" s="17" t="str">
        <f t="shared" si="2"/>
        <v>SUB-HORIZONTAL</v>
      </c>
      <c r="L45" s="1" t="str">
        <f t="shared" si="22"/>
        <v>2</v>
      </c>
      <c r="M45" s="1">
        <f t="shared" si="4"/>
        <v>-0.449955543</v>
      </c>
      <c r="N45" s="17" t="str">
        <f t="shared" si="5"/>
        <v>SUB-HORIZONTAL</v>
      </c>
      <c r="O45" s="1">
        <v>5578.0305</v>
      </c>
      <c r="Q45" s="1">
        <f t="shared" si="6"/>
        <v>-0.00227084845</v>
      </c>
      <c r="R45" s="17" t="str">
        <f t="shared" si="7"/>
        <v>SUB-HORIZONTAL</v>
      </c>
      <c r="T45" s="1">
        <f t="shared" si="8"/>
        <v>-0.4685449288</v>
      </c>
      <c r="U45" s="17" t="str">
        <f t="shared" si="9"/>
        <v>SUB-HORIZONTAL</v>
      </c>
      <c r="V45" s="1">
        <f t="shared" si="10"/>
        <v>-0.3282041437</v>
      </c>
      <c r="W45" s="17" t="str">
        <f t="shared" si="11"/>
        <v>SUB-HORIZONTAL</v>
      </c>
      <c r="Y45" s="1">
        <f t="shared" si="12"/>
        <v>-0.1736688159</v>
      </c>
      <c r="Z45" s="17" t="str">
        <f t="shared" si="23"/>
        <v>SUB-HORIZONTAL</v>
      </c>
      <c r="AA45" s="1">
        <f t="shared" si="14"/>
        <v>-0.4192498844</v>
      </c>
      <c r="AB45" s="17" t="str">
        <f t="shared" si="15"/>
        <v>SUB-HORIZONTAL</v>
      </c>
      <c r="AD45" s="1">
        <f t="shared" si="16"/>
        <v>-0.1534474971</v>
      </c>
      <c r="AE45" s="17" t="str">
        <f t="shared" si="17"/>
        <v>SUB-HORIZONTAL</v>
      </c>
      <c r="AG45" s="1">
        <f t="shared" si="18"/>
        <v>-0.08951978171</v>
      </c>
      <c r="AH45" s="17" t="str">
        <f t="shared" si="19"/>
        <v>SUB-HORIZONTAL</v>
      </c>
      <c r="AJ45" s="1">
        <f t="shared" si="20"/>
        <v>0.4476282244</v>
      </c>
      <c r="AK45" s="15" t="str">
        <f t="shared" si="21"/>
        <v>SUB-VERTICAL</v>
      </c>
    </row>
    <row r="46" ht="15.75" customHeight="1">
      <c r="A46" s="1">
        <v>5578.1067</v>
      </c>
      <c r="B46" s="1">
        <v>372.9043</v>
      </c>
      <c r="C46" s="1">
        <v>357.8871</v>
      </c>
      <c r="D46" s="1">
        <v>343.1403</v>
      </c>
      <c r="E46" s="1">
        <v>296.8025</v>
      </c>
      <c r="F46" s="1">
        <v>286.6045</v>
      </c>
      <c r="G46" s="1">
        <v>288.2695</v>
      </c>
      <c r="H46" s="1">
        <v>290.7104</v>
      </c>
      <c r="J46" s="1">
        <f t="shared" si="1"/>
        <v>-0.008431801145</v>
      </c>
      <c r="K46" s="17" t="str">
        <f t="shared" si="2"/>
        <v>SUB-HORIZONTAL</v>
      </c>
      <c r="L46" s="1" t="str">
        <f t="shared" si="22"/>
        <v>2</v>
      </c>
      <c r="M46" s="1">
        <f t="shared" si="4"/>
        <v>-0.2639791287</v>
      </c>
      <c r="N46" s="17" t="str">
        <f t="shared" si="5"/>
        <v>SUB-HORIZONTAL</v>
      </c>
      <c r="O46" s="1">
        <v>5578.1067</v>
      </c>
      <c r="Q46" s="1">
        <f t="shared" si="6"/>
        <v>-0.01422448596</v>
      </c>
      <c r="R46" s="17" t="str">
        <f t="shared" si="7"/>
        <v>SUB-HORIZONTAL</v>
      </c>
      <c r="T46" s="1">
        <f t="shared" si="8"/>
        <v>-0.2581373987</v>
      </c>
      <c r="U46" s="17" t="str">
        <f t="shared" si="9"/>
        <v>SUB-HORIZONTAL</v>
      </c>
      <c r="V46" s="1">
        <f t="shared" si="10"/>
        <v>-0.1874238845</v>
      </c>
      <c r="W46" s="17" t="str">
        <f t="shared" si="11"/>
        <v>SUB-HORIZONTAL</v>
      </c>
      <c r="Y46" s="1">
        <f t="shared" si="12"/>
        <v>-0.1451997171</v>
      </c>
      <c r="Z46" s="17" t="str">
        <f t="shared" si="23"/>
        <v>SUB-HORIZONTAL</v>
      </c>
      <c r="AA46" s="1">
        <f t="shared" si="14"/>
        <v>-0.2287507128</v>
      </c>
      <c r="AB46" s="17" t="str">
        <f t="shared" si="15"/>
        <v>SUB-HORIZONTAL</v>
      </c>
      <c r="AD46" s="1">
        <f t="shared" si="16"/>
        <v>-0.04208127644</v>
      </c>
      <c r="AE46" s="17" t="str">
        <f t="shared" si="17"/>
        <v>SUB-HORIZONTAL</v>
      </c>
      <c r="AG46" s="1">
        <f t="shared" si="18"/>
        <v>-0.04110713855</v>
      </c>
      <c r="AH46" s="17" t="str">
        <f t="shared" si="19"/>
        <v>SUB-HORIZONTAL</v>
      </c>
      <c r="AJ46" s="1">
        <f t="shared" si="20"/>
        <v>0.2496379501</v>
      </c>
      <c r="AK46" s="15" t="str">
        <f t="shared" si="21"/>
        <v>SUB-VERTICAL</v>
      </c>
    </row>
    <row r="47" ht="15.75" customHeight="1">
      <c r="A47" s="1">
        <v>5578.1829</v>
      </c>
      <c r="B47" s="1">
        <v>285.2965</v>
      </c>
      <c r="C47" s="1">
        <v>284.2531</v>
      </c>
      <c r="D47" s="1">
        <v>298.4921</v>
      </c>
      <c r="E47" s="1">
        <v>263.101</v>
      </c>
      <c r="F47" s="1">
        <v>252.0005</v>
      </c>
      <c r="G47" s="1">
        <v>259.326</v>
      </c>
      <c r="H47" s="1">
        <v>265.8962</v>
      </c>
      <c r="J47" s="1">
        <f t="shared" si="1"/>
        <v>-0.0250207022</v>
      </c>
      <c r="K47" s="17" t="str">
        <f t="shared" si="2"/>
        <v>SUB-HORIZONTAL</v>
      </c>
      <c r="L47" s="1" t="str">
        <f t="shared" si="22"/>
        <v>2</v>
      </c>
      <c r="M47" s="1">
        <f t="shared" si="4"/>
        <v>-0.1241775651</v>
      </c>
      <c r="N47" s="17" t="str">
        <f t="shared" si="5"/>
        <v>SUB-HORIZONTAL</v>
      </c>
      <c r="O47" s="1">
        <v>5578.1829</v>
      </c>
      <c r="Q47" s="1">
        <f t="shared" si="6"/>
        <v>-0.05368137888</v>
      </c>
      <c r="R47" s="17" t="str">
        <f t="shared" si="7"/>
        <v>SUB-HORIZONTAL</v>
      </c>
      <c r="T47" s="1">
        <f t="shared" si="8"/>
        <v>-0.09547926309</v>
      </c>
      <c r="U47" s="17" t="str">
        <f t="shared" si="9"/>
        <v>SUB-HORIZONTAL</v>
      </c>
      <c r="V47" s="1">
        <f t="shared" si="10"/>
        <v>-0.07734631665</v>
      </c>
      <c r="W47" s="17" t="str">
        <f t="shared" si="11"/>
        <v>SUB-HORIZONTAL</v>
      </c>
      <c r="Y47" s="1">
        <f t="shared" si="12"/>
        <v>-0.1262892521</v>
      </c>
      <c r="Z47" s="17" t="str">
        <f t="shared" si="23"/>
        <v>SUB-HORIZONTAL</v>
      </c>
      <c r="AA47" s="1">
        <f t="shared" si="14"/>
        <v>-0.08101313929</v>
      </c>
      <c r="AB47" s="17" t="str">
        <f t="shared" si="15"/>
        <v>SUB-HORIZONTAL</v>
      </c>
      <c r="AD47" s="1">
        <f t="shared" si="16"/>
        <v>0.04888329415</v>
      </c>
      <c r="AE47" s="16" t="str">
        <f t="shared" si="17"/>
        <v>MERGULHO</v>
      </c>
      <c r="AG47" s="1">
        <f t="shared" si="18"/>
        <v>-0.003663953941</v>
      </c>
      <c r="AH47" s="17" t="str">
        <f t="shared" si="19"/>
        <v>SUB-HORIZONTAL</v>
      </c>
      <c r="AJ47" s="1">
        <f t="shared" si="20"/>
        <v>0.07043753651</v>
      </c>
      <c r="AK47" s="16" t="str">
        <f t="shared" si="21"/>
        <v>MERGULHO</v>
      </c>
    </row>
    <row r="48" ht="15.75" customHeight="1">
      <c r="A48" s="1">
        <v>5578.2591</v>
      </c>
      <c r="B48" s="1">
        <v>212.612</v>
      </c>
      <c r="C48" s="1">
        <v>215.5946</v>
      </c>
      <c r="D48" s="1">
        <v>229.7936</v>
      </c>
      <c r="E48" s="1">
        <v>209.3979</v>
      </c>
      <c r="F48" s="1">
        <v>200.0676</v>
      </c>
      <c r="G48" s="1">
        <v>208.3989</v>
      </c>
      <c r="H48" s="1">
        <v>226.2562</v>
      </c>
      <c r="J48" s="1">
        <f t="shared" si="1"/>
        <v>-0.08223710989</v>
      </c>
      <c r="K48" s="17" t="str">
        <f t="shared" si="2"/>
        <v>SUB-HORIZONTAL</v>
      </c>
      <c r="L48" s="1" t="str">
        <f t="shared" si="22"/>
        <v>2</v>
      </c>
      <c r="M48" s="1">
        <f t="shared" si="4"/>
        <v>-0.06082297044</v>
      </c>
      <c r="N48" s="17" t="str">
        <f t="shared" si="5"/>
        <v>SUB-HORIZONTAL</v>
      </c>
      <c r="O48" s="1">
        <v>5578.2591</v>
      </c>
      <c r="Q48" s="1">
        <f t="shared" si="6"/>
        <v>-0.1230902509</v>
      </c>
      <c r="R48" s="17" t="str">
        <f t="shared" si="7"/>
        <v>SUB-HORIZONTAL</v>
      </c>
      <c r="T48" s="1">
        <f t="shared" si="8"/>
        <v>-0.02001521087</v>
      </c>
      <c r="U48" s="17" t="str">
        <f t="shared" si="9"/>
        <v>SUB-HORIZONTAL</v>
      </c>
      <c r="V48" s="1">
        <f t="shared" si="10"/>
        <v>-0.02916455611</v>
      </c>
      <c r="W48" s="17" t="str">
        <f t="shared" si="11"/>
        <v>SUB-HORIZONTAL</v>
      </c>
      <c r="Y48" s="1">
        <f t="shared" si="12"/>
        <v>-0.09297870432</v>
      </c>
      <c r="Z48" s="17" t="str">
        <f t="shared" si="23"/>
        <v>SUB-HORIZONTAL</v>
      </c>
      <c r="AA48" s="1">
        <f t="shared" si="14"/>
        <v>-0.01523278588</v>
      </c>
      <c r="AB48" s="17" t="str">
        <f t="shared" si="15"/>
        <v>SUB-HORIZONTAL</v>
      </c>
      <c r="AD48" s="1">
        <f t="shared" si="16"/>
        <v>0.06379253422</v>
      </c>
      <c r="AE48" s="16" t="str">
        <f t="shared" si="17"/>
        <v>MERGULHO</v>
      </c>
      <c r="AG48" s="1">
        <f t="shared" si="18"/>
        <v>0.01393099665</v>
      </c>
      <c r="AH48" s="16" t="str">
        <f t="shared" si="19"/>
        <v>MERGULHO</v>
      </c>
      <c r="AJ48" s="1">
        <f t="shared" si="20"/>
        <v>-0.06220910396</v>
      </c>
      <c r="AK48" s="17" t="str">
        <f t="shared" si="21"/>
        <v>SUB-HORIZONTAL</v>
      </c>
    </row>
    <row r="49" ht="15.75" customHeight="1">
      <c r="A49" s="1">
        <v>5578.3353</v>
      </c>
      <c r="B49" s="1">
        <v>167.0933</v>
      </c>
      <c r="C49" s="1">
        <v>164.5711</v>
      </c>
      <c r="D49" s="1">
        <v>175.077</v>
      </c>
      <c r="E49" s="1">
        <v>159.4776</v>
      </c>
      <c r="F49" s="1">
        <v>153.5773</v>
      </c>
      <c r="G49" s="1">
        <v>159.3792</v>
      </c>
      <c r="H49" s="1">
        <v>181.5357</v>
      </c>
      <c r="J49" s="1">
        <f t="shared" si="1"/>
        <v>-0.1302579725</v>
      </c>
      <c r="K49" s="17" t="str">
        <f t="shared" si="2"/>
        <v>SUB-HORIZONTAL</v>
      </c>
      <c r="L49" s="1" t="str">
        <f t="shared" si="22"/>
        <v>2</v>
      </c>
      <c r="M49" s="1">
        <f t="shared" si="4"/>
        <v>-0.08437332243</v>
      </c>
      <c r="N49" s="17" t="str">
        <f t="shared" si="5"/>
        <v>SUB-HORIZONTAL</v>
      </c>
      <c r="O49" s="1">
        <v>5578.3353</v>
      </c>
      <c r="Q49" s="1">
        <f t="shared" si="6"/>
        <v>-0.1674433013</v>
      </c>
      <c r="R49" s="17" t="str">
        <f t="shared" si="7"/>
        <v>SUB-HORIZONTAL</v>
      </c>
      <c r="T49" s="1">
        <f t="shared" si="8"/>
        <v>-0.04727047051</v>
      </c>
      <c r="U49" s="17" t="str">
        <f t="shared" si="9"/>
        <v>SUB-HORIZONTAL</v>
      </c>
      <c r="V49" s="1">
        <f t="shared" si="10"/>
        <v>-0.031440517</v>
      </c>
      <c r="W49" s="17" t="str">
        <f t="shared" si="11"/>
        <v>SUB-HORIZONTAL</v>
      </c>
      <c r="Y49" s="1">
        <f t="shared" si="12"/>
        <v>-0.09335627199</v>
      </c>
      <c r="Z49" s="17" t="str">
        <f t="shared" si="23"/>
        <v>SUB-HORIZONTAL</v>
      </c>
      <c r="AA49" s="1">
        <f t="shared" si="14"/>
        <v>-0.04665309539</v>
      </c>
      <c r="AB49" s="17" t="str">
        <f t="shared" si="15"/>
        <v>SUB-HORIZONTAL</v>
      </c>
      <c r="AD49" s="1">
        <f t="shared" si="16"/>
        <v>0.06189305626</v>
      </c>
      <c r="AE49" s="16" t="str">
        <f t="shared" si="17"/>
        <v>MERGULHO</v>
      </c>
      <c r="AG49" s="1">
        <f t="shared" si="18"/>
        <v>-0.01520978998</v>
      </c>
      <c r="AH49" s="17" t="str">
        <f t="shared" si="19"/>
        <v>SUB-HORIZONTAL</v>
      </c>
      <c r="AJ49" s="1">
        <f t="shared" si="20"/>
        <v>-0.08292373001</v>
      </c>
      <c r="AK49" s="17" t="str">
        <f t="shared" si="21"/>
        <v>SUB-HORIZONTAL</v>
      </c>
    </row>
    <row r="50" ht="15.75" customHeight="1">
      <c r="A50" s="1">
        <v>5578.4115</v>
      </c>
      <c r="B50" s="1">
        <v>145.3689</v>
      </c>
      <c r="C50" s="1">
        <v>150.8694</v>
      </c>
      <c r="D50" s="1">
        <v>162.4037</v>
      </c>
      <c r="E50" s="1">
        <v>147.2208</v>
      </c>
      <c r="F50" s="1">
        <v>142.6344</v>
      </c>
      <c r="G50" s="1">
        <v>147.4074</v>
      </c>
      <c r="H50" s="1">
        <v>171.0029</v>
      </c>
      <c r="J50" s="1">
        <f t="shared" si="1"/>
        <v>-0.1486167651</v>
      </c>
      <c r="K50" s="17" t="str">
        <f t="shared" si="2"/>
        <v>SUB-HORIZONTAL</v>
      </c>
      <c r="L50" s="1" t="str">
        <f t="shared" si="22"/>
        <v>2</v>
      </c>
      <c r="M50" s="1">
        <f t="shared" si="4"/>
        <v>-0.01899022174</v>
      </c>
      <c r="N50" s="17" t="str">
        <f t="shared" si="5"/>
        <v>SUB-HORIZONTAL</v>
      </c>
      <c r="O50" s="1">
        <v>5578.4115</v>
      </c>
      <c r="Q50" s="1">
        <f t="shared" si="6"/>
        <v>-0.1816446016</v>
      </c>
      <c r="R50" s="17" t="str">
        <f t="shared" si="7"/>
        <v>SUB-HORIZONTAL</v>
      </c>
      <c r="T50" s="1">
        <f t="shared" si="8"/>
        <v>0.01392564503</v>
      </c>
      <c r="U50" s="16" t="str">
        <f t="shared" si="9"/>
        <v>MERGULHO</v>
      </c>
      <c r="V50" s="1">
        <f t="shared" si="10"/>
        <v>-0.02448167259</v>
      </c>
      <c r="W50" s="17" t="str">
        <f t="shared" si="11"/>
        <v>SUB-HORIZONTAL</v>
      </c>
      <c r="Y50" s="1">
        <f t="shared" si="12"/>
        <v>-0.09819111355</v>
      </c>
      <c r="Z50" s="17" t="str">
        <f t="shared" si="23"/>
        <v>SUB-HORIZONTAL</v>
      </c>
      <c r="AA50" s="1">
        <f t="shared" si="14"/>
        <v>0.01265893567</v>
      </c>
      <c r="AB50" s="16" t="str">
        <f t="shared" si="15"/>
        <v>MERGULHO</v>
      </c>
      <c r="AD50" s="1">
        <f t="shared" si="16"/>
        <v>0.07368730983</v>
      </c>
      <c r="AE50" s="16" t="str">
        <f t="shared" si="17"/>
        <v>MERGULHO</v>
      </c>
      <c r="AG50" s="1">
        <f t="shared" si="18"/>
        <v>0.03714204701</v>
      </c>
      <c r="AH50" s="16" t="str">
        <f t="shared" si="19"/>
        <v>MERGULHO</v>
      </c>
      <c r="AJ50" s="1">
        <f t="shared" si="20"/>
        <v>-0.1625844065</v>
      </c>
      <c r="AK50" s="17" t="str">
        <f t="shared" si="21"/>
        <v>SUB-HORIZONTAL</v>
      </c>
    </row>
    <row r="51" ht="15.75" customHeight="1">
      <c r="A51" s="1">
        <v>5578.4877</v>
      </c>
      <c r="B51" s="1">
        <v>145.591</v>
      </c>
      <c r="C51" s="1">
        <v>170.2631</v>
      </c>
      <c r="D51" s="1">
        <v>184.0228</v>
      </c>
      <c r="E51" s="1">
        <v>163.3352</v>
      </c>
      <c r="F51" s="1">
        <v>158.047</v>
      </c>
      <c r="G51" s="1">
        <v>167.5273</v>
      </c>
      <c r="H51" s="1">
        <v>189.5884</v>
      </c>
      <c r="J51" s="1">
        <f t="shared" si="1"/>
        <v>-0.1237879834</v>
      </c>
      <c r="K51" s="17" t="str">
        <f t="shared" si="2"/>
        <v>SUB-HORIZONTAL</v>
      </c>
      <c r="L51" s="1" t="str">
        <f t="shared" si="22"/>
        <v>2</v>
      </c>
      <c r="M51" s="1">
        <f t="shared" si="4"/>
        <v>0.08211418878</v>
      </c>
      <c r="N51" s="16" t="str">
        <f t="shared" si="5"/>
        <v>MERGULHO</v>
      </c>
      <c r="O51" s="1">
        <v>5578.4877</v>
      </c>
      <c r="Q51" s="1">
        <f t="shared" si="6"/>
        <v>-0.1822140902</v>
      </c>
      <c r="R51" s="17" t="str">
        <f t="shared" si="7"/>
        <v>SUB-HORIZONTAL</v>
      </c>
      <c r="T51" s="1">
        <f t="shared" si="8"/>
        <v>0.1404602114</v>
      </c>
      <c r="U51" s="15" t="str">
        <f t="shared" si="9"/>
        <v>SUB-VERTICAL</v>
      </c>
      <c r="V51" s="1">
        <f t="shared" si="10"/>
        <v>-0.04154334361</v>
      </c>
      <c r="W51" s="17" t="str">
        <f t="shared" si="11"/>
        <v>SUB-HORIZONTAL</v>
      </c>
      <c r="Y51" s="1">
        <f t="shared" si="12"/>
        <v>-0.1193258121</v>
      </c>
      <c r="Z51" s="17" t="str">
        <f t="shared" si="23"/>
        <v>SUB-HORIZONTAL</v>
      </c>
      <c r="AA51" s="1">
        <f t="shared" si="14"/>
        <v>0.1150665959</v>
      </c>
      <c r="AB51" s="15" t="str">
        <f t="shared" si="15"/>
        <v>SUB-VERTICAL</v>
      </c>
      <c r="AD51" s="1">
        <f t="shared" si="16"/>
        <v>0.07773433359</v>
      </c>
      <c r="AE51" s="16" t="str">
        <f t="shared" si="17"/>
        <v>MERGULHO</v>
      </c>
      <c r="AG51" s="1">
        <f t="shared" si="18"/>
        <v>0.1567034593</v>
      </c>
      <c r="AH51" s="15" t="str">
        <f t="shared" si="19"/>
        <v>SUB-VERTICAL</v>
      </c>
      <c r="AJ51" s="1">
        <f t="shared" si="20"/>
        <v>-0.264821882</v>
      </c>
      <c r="AK51" s="17" t="str">
        <f t="shared" si="21"/>
        <v>SUB-HORIZONTAL</v>
      </c>
    </row>
    <row r="52" ht="15.75" customHeight="1">
      <c r="A52" s="1">
        <v>5578.5639</v>
      </c>
      <c r="B52" s="1">
        <v>185.2076</v>
      </c>
      <c r="C52" s="1">
        <v>228.0257</v>
      </c>
      <c r="D52" s="1">
        <v>232.5632</v>
      </c>
      <c r="E52" s="1">
        <v>193.9013</v>
      </c>
      <c r="F52" s="1">
        <v>186.6458</v>
      </c>
      <c r="G52" s="1">
        <v>189.0912</v>
      </c>
      <c r="H52" s="1">
        <v>217.6008</v>
      </c>
      <c r="J52" s="1">
        <f t="shared" si="1"/>
        <v>-0.1405481784</v>
      </c>
      <c r="K52" s="17" t="str">
        <f t="shared" si="2"/>
        <v>SUB-HORIZONTAL</v>
      </c>
      <c r="L52" s="1" t="str">
        <f t="shared" si="22"/>
        <v>2</v>
      </c>
      <c r="M52" s="1">
        <f t="shared" si="4"/>
        <v>0.007735364297</v>
      </c>
      <c r="N52" s="16" t="str">
        <f t="shared" si="5"/>
        <v>MERGULHO</v>
      </c>
      <c r="O52" s="1">
        <v>5578.5639</v>
      </c>
      <c r="Q52" s="1">
        <f t="shared" si="6"/>
        <v>-0.1536000842</v>
      </c>
      <c r="R52" s="17" t="str">
        <f t="shared" si="7"/>
        <v>SUB-HORIZONTAL</v>
      </c>
      <c r="T52" s="1">
        <f t="shared" si="8"/>
        <v>0.02075245264</v>
      </c>
      <c r="U52" s="16" t="str">
        <f t="shared" si="9"/>
        <v>MERGULHO</v>
      </c>
      <c r="V52" s="1">
        <f t="shared" si="10"/>
        <v>-0.1622866386</v>
      </c>
      <c r="W52" s="17" t="str">
        <f t="shared" si="11"/>
        <v>SUB-HORIZONTAL</v>
      </c>
      <c r="Y52" s="1">
        <f t="shared" si="12"/>
        <v>-0.1820632686</v>
      </c>
      <c r="Z52" s="17" t="str">
        <f t="shared" si="23"/>
        <v>SUB-HORIZONTAL</v>
      </c>
      <c r="AA52" s="1">
        <f t="shared" si="14"/>
        <v>0.04587593061</v>
      </c>
      <c r="AB52" s="16" t="str">
        <f t="shared" si="15"/>
        <v>MERGULHO</v>
      </c>
      <c r="AD52" s="1">
        <f t="shared" si="16"/>
        <v>0.01970399288</v>
      </c>
      <c r="AE52" s="16" t="str">
        <f t="shared" si="17"/>
        <v>MERGULHO</v>
      </c>
      <c r="AG52" s="1">
        <f t="shared" si="18"/>
        <v>0.2083560384</v>
      </c>
      <c r="AH52" s="15" t="str">
        <f t="shared" si="19"/>
        <v>SUB-VERTICAL</v>
      </c>
      <c r="AJ52" s="1">
        <f t="shared" si="20"/>
        <v>-0.1613593763</v>
      </c>
      <c r="AK52" s="17" t="str">
        <f t="shared" si="21"/>
        <v>SUB-HORIZONTAL</v>
      </c>
    </row>
    <row r="53" ht="15.75" customHeight="1">
      <c r="A53" s="1">
        <v>5578.6401</v>
      </c>
      <c r="B53" s="1">
        <v>284.5828</v>
      </c>
      <c r="C53" s="1">
        <v>344.4867</v>
      </c>
      <c r="D53" s="1">
        <v>283.7743</v>
      </c>
      <c r="E53" s="1">
        <v>223.6463</v>
      </c>
      <c r="F53" s="1">
        <v>214.1918</v>
      </c>
      <c r="G53" s="1">
        <v>206.4063</v>
      </c>
      <c r="H53" s="1">
        <v>248.4923</v>
      </c>
      <c r="J53" s="1">
        <f t="shared" si="1"/>
        <v>-0.1858316609</v>
      </c>
      <c r="K53" s="17" t="str">
        <f t="shared" si="2"/>
        <v>SUB-HORIZONTAL</v>
      </c>
      <c r="L53" s="1" t="str">
        <f t="shared" si="22"/>
        <v>2</v>
      </c>
      <c r="M53" s="1">
        <f t="shared" si="4"/>
        <v>-0.2851093045</v>
      </c>
      <c r="N53" s="17" t="str">
        <f t="shared" si="5"/>
        <v>SUB-HORIZONTAL</v>
      </c>
      <c r="O53" s="1">
        <v>5578.6401</v>
      </c>
      <c r="Q53" s="1">
        <f t="shared" si="6"/>
        <v>-0.1486765801</v>
      </c>
      <c r="R53" s="17" t="str">
        <f t="shared" si="7"/>
        <v>SUB-HORIZONTAL</v>
      </c>
      <c r="T53" s="1">
        <f t="shared" si="8"/>
        <v>-0.3225599362</v>
      </c>
      <c r="U53" s="17" t="str">
        <f t="shared" si="9"/>
        <v>SUB-HORIZONTAL</v>
      </c>
      <c r="V53" s="1">
        <f t="shared" si="10"/>
        <v>-0.4353565328</v>
      </c>
      <c r="W53" s="17" t="str">
        <f t="shared" si="11"/>
        <v>SUB-HORIZONTAL</v>
      </c>
      <c r="Y53" s="1">
        <f t="shared" si="12"/>
        <v>-0.2386763398</v>
      </c>
      <c r="Z53" s="17" t="str">
        <f t="shared" si="23"/>
        <v>SUB-HORIZONTAL</v>
      </c>
      <c r="AA53" s="1">
        <f t="shared" si="14"/>
        <v>-0.2415418138</v>
      </c>
      <c r="AB53" s="17" t="str">
        <f t="shared" si="15"/>
        <v>SUB-HORIZONTAL</v>
      </c>
      <c r="AD53" s="1">
        <f t="shared" si="16"/>
        <v>-0.1941800645</v>
      </c>
      <c r="AE53" s="17" t="str">
        <f t="shared" si="17"/>
        <v>SUB-HORIZONTAL</v>
      </c>
      <c r="AG53" s="1">
        <f t="shared" si="18"/>
        <v>0.1913218378</v>
      </c>
      <c r="AH53" s="15" t="str">
        <f t="shared" si="19"/>
        <v>SUB-VERTICAL</v>
      </c>
      <c r="AJ53" s="1">
        <f t="shared" si="20"/>
        <v>0.1357163299</v>
      </c>
      <c r="AK53" s="15" t="str">
        <f t="shared" si="21"/>
        <v>SUB-VERTICAL</v>
      </c>
    </row>
    <row r="54" ht="15.75" customHeight="1">
      <c r="A54" s="1">
        <v>5578.7163</v>
      </c>
      <c r="B54" s="1">
        <v>356.6383</v>
      </c>
      <c r="C54" s="1">
        <v>412.6135</v>
      </c>
      <c r="D54" s="1">
        <v>352.3995</v>
      </c>
      <c r="E54" s="1">
        <v>277.7834</v>
      </c>
      <c r="F54" s="1">
        <v>269.4407</v>
      </c>
      <c r="G54" s="1">
        <v>261.8212</v>
      </c>
      <c r="H54" s="1">
        <v>297.3618</v>
      </c>
      <c r="J54" s="1">
        <f t="shared" si="1"/>
        <v>-0.1273736994</v>
      </c>
      <c r="K54" s="17" t="str">
        <f t="shared" si="2"/>
        <v>SUB-HORIZONTAL</v>
      </c>
      <c r="L54" s="1" t="str">
        <f t="shared" si="22"/>
        <v>2</v>
      </c>
      <c r="M54" s="1">
        <f t="shared" si="4"/>
        <v>-0.2812930112</v>
      </c>
      <c r="N54" s="17" t="str">
        <f t="shared" si="5"/>
        <v>SUB-HORIZONTAL</v>
      </c>
      <c r="O54" s="1">
        <v>5578.7163</v>
      </c>
      <c r="Q54" s="1">
        <f t="shared" si="6"/>
        <v>-0.09864119763</v>
      </c>
      <c r="R54" s="17" t="str">
        <f t="shared" si="7"/>
        <v>SUB-HORIZONTAL</v>
      </c>
      <c r="T54" s="1">
        <f t="shared" si="8"/>
        <v>-0.3102917817</v>
      </c>
      <c r="U54" s="17" t="str">
        <f t="shared" si="9"/>
        <v>SUB-HORIZONTAL</v>
      </c>
      <c r="V54" s="1">
        <f t="shared" si="10"/>
        <v>-0.3982556955</v>
      </c>
      <c r="W54" s="17" t="str">
        <f t="shared" si="11"/>
        <v>SUB-HORIZONTAL</v>
      </c>
      <c r="Y54" s="1">
        <f t="shared" si="12"/>
        <v>-0.2384853794</v>
      </c>
      <c r="Z54" s="17" t="str">
        <f t="shared" si="23"/>
        <v>SUB-HORIZONTAL</v>
      </c>
      <c r="AA54" s="1">
        <f t="shared" si="14"/>
        <v>-0.2505310452</v>
      </c>
      <c r="AB54" s="17" t="str">
        <f t="shared" si="15"/>
        <v>SUB-HORIZONTAL</v>
      </c>
      <c r="AD54" s="1">
        <f t="shared" si="16"/>
        <v>-0.1579094496</v>
      </c>
      <c r="AE54" s="17" t="str">
        <f t="shared" si="17"/>
        <v>SUB-HORIZONTAL</v>
      </c>
      <c r="AG54" s="1">
        <f t="shared" si="18"/>
        <v>0.1459183623</v>
      </c>
      <c r="AH54" s="15" t="str">
        <f t="shared" si="19"/>
        <v>SUB-VERTICAL</v>
      </c>
      <c r="AJ54" s="1">
        <f t="shared" si="20"/>
        <v>0.1820228767</v>
      </c>
      <c r="AK54" s="15" t="str">
        <f t="shared" si="21"/>
        <v>SUB-VERTICAL</v>
      </c>
    </row>
    <row r="55" ht="15.75" customHeight="1">
      <c r="A55" s="1">
        <v>5578.7925</v>
      </c>
      <c r="B55" s="1">
        <v>372.7299</v>
      </c>
      <c r="C55" s="1">
        <v>395.4146</v>
      </c>
      <c r="D55" s="1">
        <v>379.2807</v>
      </c>
      <c r="E55" s="1">
        <v>276.2273</v>
      </c>
      <c r="F55" s="1">
        <v>267.1942</v>
      </c>
      <c r="G55" s="1">
        <v>277.8305</v>
      </c>
      <c r="H55" s="1">
        <v>320.1348</v>
      </c>
      <c r="J55" s="1">
        <f t="shared" si="1"/>
        <v>-0.1418495982</v>
      </c>
      <c r="K55" s="17" t="str">
        <f t="shared" si="2"/>
        <v>SUB-HORIZONTAL</v>
      </c>
      <c r="L55" s="1" t="str">
        <f t="shared" si="22"/>
        <v>2</v>
      </c>
      <c r="M55" s="1">
        <f t="shared" si="4"/>
        <v>-0.3344173225</v>
      </c>
      <c r="N55" s="17" t="str">
        <f t="shared" si="5"/>
        <v>SUB-HORIZONTAL</v>
      </c>
      <c r="O55" s="1">
        <v>5578.7925</v>
      </c>
      <c r="Q55" s="1">
        <f t="shared" si="6"/>
        <v>-0.18101264</v>
      </c>
      <c r="R55" s="17" t="str">
        <f t="shared" si="7"/>
        <v>SUB-HORIZONTAL</v>
      </c>
      <c r="T55" s="1">
        <f t="shared" si="8"/>
        <v>-0.2949010983</v>
      </c>
      <c r="U55" s="17" t="str">
        <f t="shared" si="9"/>
        <v>SUB-HORIZONTAL</v>
      </c>
      <c r="V55" s="1">
        <f t="shared" si="10"/>
        <v>-0.3606370418</v>
      </c>
      <c r="W55" s="17" t="str">
        <f t="shared" si="11"/>
        <v>SUB-HORIZONTAL</v>
      </c>
      <c r="Y55" s="1">
        <f t="shared" si="12"/>
        <v>-0.3183821079</v>
      </c>
      <c r="Z55" s="17" t="str">
        <f t="shared" si="23"/>
        <v>SUB-HORIZONTAL</v>
      </c>
      <c r="AA55" s="1">
        <f t="shared" si="14"/>
        <v>-0.3007520517</v>
      </c>
      <c r="AB55" s="17" t="str">
        <f t="shared" si="15"/>
        <v>SUB-HORIZONTAL</v>
      </c>
      <c r="AD55" s="1">
        <f t="shared" si="16"/>
        <v>-0.04166128282</v>
      </c>
      <c r="AE55" s="17" t="str">
        <f t="shared" si="17"/>
        <v>SUB-HORIZONTAL</v>
      </c>
      <c r="AG55" s="1">
        <f t="shared" si="18"/>
        <v>0.05908939908</v>
      </c>
      <c r="AH55" s="16" t="str">
        <f t="shared" si="19"/>
        <v>MERGULHO</v>
      </c>
      <c r="AJ55" s="1">
        <f t="shared" si="20"/>
        <v>0.1522585626</v>
      </c>
      <c r="AK55" s="15" t="str">
        <f t="shared" si="21"/>
        <v>SUB-VERTICAL</v>
      </c>
    </row>
    <row r="56" ht="15.75" customHeight="1">
      <c r="A56" s="1">
        <v>5578.8687</v>
      </c>
      <c r="B56" s="1">
        <v>397.6988</v>
      </c>
      <c r="C56" s="1">
        <v>349.9297</v>
      </c>
      <c r="D56" s="1">
        <v>401.1132</v>
      </c>
      <c r="E56" s="1">
        <v>300.0067</v>
      </c>
      <c r="F56" s="1">
        <v>285.4422</v>
      </c>
      <c r="G56" s="1">
        <v>293.9232</v>
      </c>
      <c r="H56" s="1">
        <v>339.3479</v>
      </c>
      <c r="J56" s="1">
        <f t="shared" si="1"/>
        <v>-0.143831017</v>
      </c>
      <c r="K56" s="17" t="str">
        <f t="shared" si="2"/>
        <v>SUB-HORIZONTAL</v>
      </c>
      <c r="L56" s="1" t="str">
        <f t="shared" si="22"/>
        <v>2</v>
      </c>
      <c r="M56" s="1">
        <f t="shared" si="4"/>
        <v>-0.3331774915</v>
      </c>
      <c r="N56" s="17" t="str">
        <f t="shared" si="5"/>
        <v>SUB-HORIZONTAL</v>
      </c>
      <c r="O56" s="1">
        <v>5578.8687</v>
      </c>
      <c r="Q56" s="1">
        <f t="shared" si="6"/>
        <v>-0.1732020456</v>
      </c>
      <c r="R56" s="17" t="str">
        <f t="shared" si="7"/>
        <v>SUB-HORIZONTAL</v>
      </c>
      <c r="T56" s="1">
        <f t="shared" si="8"/>
        <v>-0.3035296905</v>
      </c>
      <c r="U56" s="17" t="str">
        <f t="shared" si="9"/>
        <v>SUB-HORIZONTAL</v>
      </c>
      <c r="V56" s="1">
        <f t="shared" si="10"/>
        <v>-0.1540794772</v>
      </c>
      <c r="W56" s="17" t="str">
        <f t="shared" si="11"/>
        <v>SUB-HORIZONTAL</v>
      </c>
      <c r="Y56" s="1">
        <f t="shared" si="12"/>
        <v>-0.2914607799</v>
      </c>
      <c r="Z56" s="17" t="str">
        <f t="shared" si="23"/>
        <v>SUB-HORIZONTAL</v>
      </c>
      <c r="AA56" s="1">
        <f t="shared" si="14"/>
        <v>-0.2828243698</v>
      </c>
      <c r="AB56" s="17" t="str">
        <f t="shared" si="15"/>
        <v>SUB-HORIZONTAL</v>
      </c>
      <c r="AD56" s="1">
        <f t="shared" si="16"/>
        <v>0.1366174267</v>
      </c>
      <c r="AE56" s="15" t="str">
        <f t="shared" si="17"/>
        <v>SUB-VERTICAL</v>
      </c>
      <c r="AG56" s="1">
        <f t="shared" si="18"/>
        <v>-0.1280499804</v>
      </c>
      <c r="AH56" s="17" t="str">
        <f t="shared" si="19"/>
        <v>SUB-HORIZONTAL</v>
      </c>
      <c r="AJ56" s="1">
        <f t="shared" si="20"/>
        <v>0.1588355955</v>
      </c>
      <c r="AK56" s="15" t="str">
        <f t="shared" si="21"/>
        <v>SUB-VERTICAL</v>
      </c>
    </row>
    <row r="57" ht="15.75" customHeight="1">
      <c r="A57" s="1">
        <v>5578.9449</v>
      </c>
      <c r="B57" s="1">
        <v>381.452</v>
      </c>
      <c r="C57" s="1">
        <v>307.7982</v>
      </c>
      <c r="D57" s="1">
        <v>402.8221</v>
      </c>
      <c r="E57" s="1">
        <v>313.0877</v>
      </c>
      <c r="F57" s="1">
        <v>297.7354</v>
      </c>
      <c r="G57" s="1">
        <v>312.6296</v>
      </c>
      <c r="H57" s="1">
        <v>346.5491</v>
      </c>
      <c r="J57" s="1">
        <f t="shared" si="1"/>
        <v>-0.1030509516</v>
      </c>
      <c r="K57" s="17" t="str">
        <f t="shared" si="2"/>
        <v>SUB-HORIZONTAL</v>
      </c>
      <c r="L57" s="1" t="str">
        <f t="shared" si="22"/>
        <v>2</v>
      </c>
      <c r="M57" s="1">
        <f t="shared" si="4"/>
        <v>-0.248414188</v>
      </c>
      <c r="N57" s="17" t="str">
        <f t="shared" si="5"/>
        <v>SUB-HORIZONTAL</v>
      </c>
      <c r="O57" s="1">
        <v>5578.9449</v>
      </c>
      <c r="Q57" s="1">
        <f t="shared" si="6"/>
        <v>-0.1519651849</v>
      </c>
      <c r="R57" s="17" t="str">
        <f t="shared" si="7"/>
        <v>SUB-HORIZONTAL</v>
      </c>
      <c r="T57" s="1">
        <f t="shared" si="8"/>
        <v>-0.1992942725</v>
      </c>
      <c r="U57" s="17" t="str">
        <f t="shared" si="9"/>
        <v>SUB-HORIZONTAL</v>
      </c>
      <c r="V57" s="1">
        <f t="shared" si="10"/>
        <v>0.01703917567</v>
      </c>
      <c r="W57" s="16" t="str">
        <f t="shared" si="11"/>
        <v>MERGULHO</v>
      </c>
      <c r="Y57" s="1">
        <f t="shared" si="12"/>
        <v>-0.2526790967</v>
      </c>
      <c r="Z57" s="17" t="str">
        <f t="shared" si="23"/>
        <v>SUB-HORIZONTAL</v>
      </c>
      <c r="AA57" s="1">
        <f t="shared" si="14"/>
        <v>-0.1978228344</v>
      </c>
      <c r="AB57" s="17" t="str">
        <f t="shared" si="15"/>
        <v>SUB-HORIZONTAL</v>
      </c>
      <c r="AD57" s="1">
        <f t="shared" si="16"/>
        <v>0.2698628909</v>
      </c>
      <c r="AE57" s="15" t="str">
        <f t="shared" si="17"/>
        <v>SUB-VERTICAL</v>
      </c>
      <c r="AG57" s="1">
        <f t="shared" si="18"/>
        <v>-0.2149523375</v>
      </c>
      <c r="AH57" s="17" t="str">
        <f t="shared" si="19"/>
        <v>SUB-HORIZONTAL</v>
      </c>
      <c r="AJ57" s="1">
        <f t="shared" si="20"/>
        <v>0.09599733511</v>
      </c>
      <c r="AK57" s="16" t="str">
        <f t="shared" si="21"/>
        <v>MERGULHO</v>
      </c>
    </row>
    <row r="58" ht="15.75" customHeight="1">
      <c r="A58" s="1">
        <v>5579.0211</v>
      </c>
      <c r="B58" s="1">
        <v>388.9895</v>
      </c>
      <c r="C58" s="1">
        <v>355.1144</v>
      </c>
      <c r="D58" s="1">
        <v>474.4732</v>
      </c>
      <c r="E58" s="1">
        <v>351.6394</v>
      </c>
      <c r="F58" s="1">
        <v>334.2902</v>
      </c>
      <c r="G58" s="1">
        <v>345.7523</v>
      </c>
      <c r="H58" s="1">
        <v>378.5062</v>
      </c>
      <c r="J58" s="1">
        <f t="shared" si="1"/>
        <v>-0.09054072776</v>
      </c>
      <c r="K58" s="17" t="str">
        <f t="shared" si="2"/>
        <v>SUB-HORIZONTAL</v>
      </c>
      <c r="L58" s="1" t="str">
        <f t="shared" si="22"/>
        <v>2</v>
      </c>
      <c r="M58" s="1">
        <f t="shared" si="4"/>
        <v>-0.1516879237</v>
      </c>
      <c r="N58" s="17" t="str">
        <f t="shared" si="5"/>
        <v>SUB-HORIZONTAL</v>
      </c>
      <c r="O58" s="1">
        <v>5579.0211</v>
      </c>
      <c r="Q58" s="1">
        <f t="shared" si="6"/>
        <v>-0.1243028626</v>
      </c>
      <c r="R58" s="17" t="str">
        <f t="shared" si="7"/>
        <v>SUB-HORIZONTAL</v>
      </c>
      <c r="T58" s="1">
        <f t="shared" si="8"/>
        <v>-0.1178979038</v>
      </c>
      <c r="U58" s="17" t="str">
        <f t="shared" si="9"/>
        <v>SUB-HORIZONTAL</v>
      </c>
      <c r="V58" s="1">
        <f t="shared" si="10"/>
        <v>-0.009833812016</v>
      </c>
      <c r="W58" s="17" t="str">
        <f t="shared" si="11"/>
        <v>SUB-HORIZONTAL</v>
      </c>
      <c r="Y58" s="1">
        <f t="shared" si="12"/>
        <v>-0.300720669</v>
      </c>
      <c r="Z58" s="17" t="str">
        <f t="shared" si="23"/>
        <v>SUB-HORIZONTAL</v>
      </c>
      <c r="AA58" s="1">
        <f t="shared" si="14"/>
        <v>-0.1009889983</v>
      </c>
      <c r="AB58" s="17" t="str">
        <f t="shared" si="15"/>
        <v>SUB-HORIZONTAL</v>
      </c>
      <c r="AD58" s="1">
        <f t="shared" si="16"/>
        <v>0.2907799508</v>
      </c>
      <c r="AE58" s="15" t="str">
        <f t="shared" si="17"/>
        <v>SUB-VERTICAL</v>
      </c>
      <c r="AG58" s="1">
        <f t="shared" si="18"/>
        <v>-0.09114387839</v>
      </c>
      <c r="AH58" s="17" t="str">
        <f t="shared" si="19"/>
        <v>SUB-HORIZONTAL</v>
      </c>
      <c r="AJ58" s="1">
        <f t="shared" si="20"/>
        <v>0.0273207474</v>
      </c>
      <c r="AK58" s="16" t="str">
        <f t="shared" si="21"/>
        <v>MERGULHO</v>
      </c>
    </row>
    <row r="59" ht="15.75" customHeight="1">
      <c r="A59" s="1">
        <v>5579.0973</v>
      </c>
      <c r="B59" s="1">
        <v>415.7861</v>
      </c>
      <c r="C59" s="1">
        <v>438.9806</v>
      </c>
      <c r="D59" s="1">
        <v>539.3312</v>
      </c>
      <c r="E59" s="1">
        <v>398.231</v>
      </c>
      <c r="F59" s="1">
        <v>375.5977</v>
      </c>
      <c r="G59" s="1">
        <v>385.5418</v>
      </c>
      <c r="H59" s="1">
        <v>413.7318</v>
      </c>
      <c r="J59" s="1">
        <f t="shared" si="1"/>
        <v>-0.07058296358</v>
      </c>
      <c r="K59" s="17" t="str">
        <f t="shared" si="2"/>
        <v>SUB-HORIZONTAL</v>
      </c>
      <c r="L59" s="1" t="str">
        <f t="shared" si="22"/>
        <v>2</v>
      </c>
      <c r="M59" s="1">
        <f t="shared" si="4"/>
        <v>-0.1016960936</v>
      </c>
      <c r="N59" s="17" t="str">
        <f t="shared" si="5"/>
        <v>SUB-HORIZONTAL</v>
      </c>
      <c r="O59" s="1">
        <v>5579.0973</v>
      </c>
      <c r="Q59" s="1">
        <f t="shared" si="6"/>
        <v>-0.09673699393</v>
      </c>
      <c r="R59" s="17" t="str">
        <f t="shared" si="7"/>
        <v>SUB-HORIZONTAL</v>
      </c>
      <c r="T59" s="1">
        <f t="shared" si="8"/>
        <v>-0.07553927611</v>
      </c>
      <c r="U59" s="17" t="str">
        <f t="shared" si="9"/>
        <v>SUB-HORIZONTAL</v>
      </c>
      <c r="V59" s="1">
        <f t="shared" si="10"/>
        <v>-0.09746151409</v>
      </c>
      <c r="W59" s="17" t="str">
        <f t="shared" si="11"/>
        <v>SUB-HORIZONTAL</v>
      </c>
      <c r="Y59" s="1">
        <f t="shared" si="12"/>
        <v>-0.3044614594</v>
      </c>
      <c r="Z59" s="17" t="str">
        <f t="shared" si="23"/>
        <v>SUB-HORIZONTAL</v>
      </c>
      <c r="AA59" s="1">
        <f t="shared" si="14"/>
        <v>-0.04314205144</v>
      </c>
      <c r="AB59" s="17" t="str">
        <f t="shared" si="15"/>
        <v>SUB-HORIZONTAL</v>
      </c>
      <c r="AD59" s="1">
        <f t="shared" si="16"/>
        <v>0.2062384031</v>
      </c>
      <c r="AE59" s="15" t="str">
        <f t="shared" si="17"/>
        <v>SUB-VERTICAL</v>
      </c>
      <c r="AG59" s="1">
        <f t="shared" si="18"/>
        <v>0.05429094083</v>
      </c>
      <c r="AH59" s="16" t="str">
        <f t="shared" si="19"/>
        <v>MERGULHO</v>
      </c>
      <c r="AJ59" s="1">
        <f t="shared" si="20"/>
        <v>0.004953012586</v>
      </c>
      <c r="AK59" s="16" t="str">
        <f t="shared" si="21"/>
        <v>MERGULHO</v>
      </c>
    </row>
    <row r="60" ht="15.75" customHeight="1">
      <c r="A60" s="1">
        <v>5579.1735</v>
      </c>
      <c r="B60" s="1">
        <v>439.3704</v>
      </c>
      <c r="C60" s="1">
        <v>457.9726</v>
      </c>
      <c r="D60" s="1">
        <v>555.8877</v>
      </c>
      <c r="E60" s="1">
        <v>426.2851</v>
      </c>
      <c r="F60" s="1">
        <v>399.9622</v>
      </c>
      <c r="G60" s="1">
        <v>414.2502</v>
      </c>
      <c r="H60" s="1">
        <v>441.2415</v>
      </c>
      <c r="J60" s="1">
        <f t="shared" si="1"/>
        <v>-0.06313268539</v>
      </c>
      <c r="K60" s="17" t="str">
        <f t="shared" si="2"/>
        <v>SUB-HORIZONTAL</v>
      </c>
      <c r="L60" s="1" t="str">
        <f t="shared" si="22"/>
        <v>2</v>
      </c>
      <c r="M60" s="1">
        <f t="shared" si="4"/>
        <v>-0.09400733185</v>
      </c>
      <c r="N60" s="17" t="str">
        <f t="shared" si="5"/>
        <v>SUB-HORIZONTAL</v>
      </c>
      <c r="O60" s="1">
        <v>5579.1735</v>
      </c>
      <c r="Q60" s="1">
        <f t="shared" si="6"/>
        <v>-0.09826179054</v>
      </c>
      <c r="R60" s="17" t="str">
        <f t="shared" si="7"/>
        <v>SUB-HORIZONTAL</v>
      </c>
      <c r="T60" s="1">
        <f t="shared" si="8"/>
        <v>-0.05888115652</v>
      </c>
      <c r="U60" s="17" t="str">
        <f t="shared" si="9"/>
        <v>SUB-HORIZONTAL</v>
      </c>
      <c r="V60" s="1">
        <f t="shared" si="10"/>
        <v>-0.07171634578</v>
      </c>
      <c r="W60" s="17" t="str">
        <f t="shared" si="11"/>
        <v>SUB-HORIZONTAL</v>
      </c>
      <c r="Y60" s="1">
        <f t="shared" si="12"/>
        <v>-0.2662380387</v>
      </c>
      <c r="Z60" s="17" t="str">
        <f t="shared" si="23"/>
        <v>SUB-HORIZONTAL</v>
      </c>
      <c r="AA60" s="1">
        <f t="shared" si="14"/>
        <v>-0.03023557344</v>
      </c>
      <c r="AB60" s="17" t="str">
        <f t="shared" si="15"/>
        <v>SUB-HORIZONTAL</v>
      </c>
      <c r="AD60" s="1">
        <f t="shared" si="16"/>
        <v>0.194060163</v>
      </c>
      <c r="AE60" s="15" t="str">
        <f t="shared" si="17"/>
        <v>SUB-VERTICAL</v>
      </c>
      <c r="AG60" s="1">
        <f t="shared" si="18"/>
        <v>0.04146953483</v>
      </c>
      <c r="AH60" s="16" t="str">
        <f t="shared" si="19"/>
        <v>MERGULHO</v>
      </c>
      <c r="AJ60" s="1">
        <f t="shared" si="20"/>
        <v>-0.00424955471</v>
      </c>
      <c r="AK60" s="17" t="str">
        <f t="shared" si="21"/>
        <v>SUB-HORIZONTAL</v>
      </c>
    </row>
    <row r="61" ht="15.75" customHeight="1">
      <c r="A61" s="1">
        <v>5579.2497</v>
      </c>
      <c r="B61" s="1">
        <v>429.3161</v>
      </c>
      <c r="C61" s="1">
        <v>404.8034</v>
      </c>
      <c r="D61" s="1">
        <v>528.8337</v>
      </c>
      <c r="E61" s="1">
        <v>421.9393</v>
      </c>
      <c r="F61" s="1">
        <v>396.1419</v>
      </c>
      <c r="G61" s="1">
        <v>403.0627</v>
      </c>
      <c r="H61" s="1">
        <v>414.5379</v>
      </c>
      <c r="J61" s="1">
        <f t="shared" si="1"/>
        <v>-0.02807319467</v>
      </c>
      <c r="K61" s="17" t="str">
        <f t="shared" si="2"/>
        <v>SUB-HORIZONTAL</v>
      </c>
      <c r="L61" s="1" t="str">
        <f t="shared" si="22"/>
        <v>2</v>
      </c>
      <c r="M61" s="1">
        <f t="shared" si="4"/>
        <v>-0.0804426707</v>
      </c>
      <c r="N61" s="17" t="str">
        <f t="shared" si="5"/>
        <v>SUB-HORIZONTAL</v>
      </c>
      <c r="O61" s="1">
        <v>5579.2497</v>
      </c>
      <c r="Q61" s="1">
        <f t="shared" si="6"/>
        <v>-0.04539582251</v>
      </c>
      <c r="R61" s="17" t="str">
        <f t="shared" si="7"/>
        <v>SUB-HORIZONTAL</v>
      </c>
      <c r="T61" s="1">
        <f t="shared" si="8"/>
        <v>-0.06311181397</v>
      </c>
      <c r="U61" s="17" t="str">
        <f t="shared" si="9"/>
        <v>SUB-HORIZONTAL</v>
      </c>
      <c r="V61" s="1">
        <f t="shared" si="10"/>
        <v>0.04146291719</v>
      </c>
      <c r="W61" s="16" t="str">
        <f t="shared" si="11"/>
        <v>MERGULHO</v>
      </c>
      <c r="Y61" s="1">
        <f t="shared" si="12"/>
        <v>-0.2262926267</v>
      </c>
      <c r="Z61" s="17" t="str">
        <f t="shared" si="23"/>
        <v>SUB-HORIZONTAL</v>
      </c>
      <c r="AA61" s="1">
        <f t="shared" si="14"/>
        <v>-0.01733222955</v>
      </c>
      <c r="AB61" s="17" t="str">
        <f t="shared" si="15"/>
        <v>SUB-HORIZONTAL</v>
      </c>
      <c r="AD61" s="1">
        <f t="shared" si="16"/>
        <v>0.2680687301</v>
      </c>
      <c r="AE61" s="15" t="str">
        <f t="shared" si="17"/>
        <v>SUB-VERTICAL</v>
      </c>
      <c r="AG61" s="1">
        <f t="shared" si="18"/>
        <v>-0.05880042791</v>
      </c>
      <c r="AH61" s="17" t="str">
        <f t="shared" si="19"/>
        <v>SUB-HORIZONTAL</v>
      </c>
      <c r="AJ61" s="1">
        <f t="shared" si="20"/>
        <v>0.03503086252</v>
      </c>
      <c r="AK61" s="16" t="str">
        <f t="shared" si="21"/>
        <v>MERGULHO</v>
      </c>
    </row>
    <row r="62" ht="15.75" customHeight="1">
      <c r="A62" s="1">
        <v>5579.3259</v>
      </c>
      <c r="B62" s="1">
        <v>379.6276</v>
      </c>
      <c r="C62" s="1">
        <v>324.5244</v>
      </c>
      <c r="D62" s="1">
        <v>451.7822</v>
      </c>
      <c r="E62" s="1">
        <v>375.2179</v>
      </c>
      <c r="F62" s="1">
        <v>354.1053</v>
      </c>
      <c r="G62" s="1">
        <v>360.0053</v>
      </c>
      <c r="H62" s="1">
        <v>360.5083</v>
      </c>
      <c r="J62" s="1">
        <f t="shared" si="1"/>
        <v>-0.001396226588</v>
      </c>
      <c r="K62" s="17" t="str">
        <f t="shared" si="2"/>
        <v>SUB-HORIZONTAL</v>
      </c>
      <c r="L62" s="1" t="str">
        <f t="shared" si="22"/>
        <v>2</v>
      </c>
      <c r="M62" s="1">
        <f t="shared" si="4"/>
        <v>-0.06961049244</v>
      </c>
      <c r="N62" s="17" t="str">
        <f t="shared" si="5"/>
        <v>SUB-HORIZONTAL</v>
      </c>
      <c r="O62" s="1">
        <v>5579.3259</v>
      </c>
      <c r="Q62" s="1">
        <f t="shared" si="6"/>
        <v>-0.01792089331</v>
      </c>
      <c r="R62" s="17" t="str">
        <f t="shared" si="7"/>
        <v>SUB-HORIZONTAL</v>
      </c>
      <c r="T62" s="1">
        <f t="shared" si="8"/>
        <v>-0.05307824739</v>
      </c>
      <c r="U62" s="17" t="str">
        <f t="shared" si="9"/>
        <v>SUB-HORIZONTAL</v>
      </c>
      <c r="V62" s="1">
        <f t="shared" si="10"/>
        <v>0.1452736422</v>
      </c>
      <c r="W62" s="15" t="str">
        <f t="shared" si="11"/>
        <v>SUB-VERTICAL</v>
      </c>
      <c r="Y62" s="1">
        <f t="shared" si="12"/>
        <v>-0.1859601912</v>
      </c>
      <c r="Z62" s="17" t="str">
        <f t="shared" si="23"/>
        <v>SUB-HORIZONTAL</v>
      </c>
      <c r="AA62" s="1">
        <f t="shared" si="14"/>
        <v>-0.01168391478</v>
      </c>
      <c r="AB62" s="17" t="str">
        <f t="shared" si="15"/>
        <v>SUB-HORIZONTAL</v>
      </c>
      <c r="AD62" s="1">
        <f t="shared" si="16"/>
        <v>0.3323503766</v>
      </c>
      <c r="AE62" s="15" t="str">
        <f t="shared" si="17"/>
        <v>SUB-VERTICAL</v>
      </c>
      <c r="AG62" s="1">
        <f t="shared" si="18"/>
        <v>-0.1569908182</v>
      </c>
      <c r="AH62" s="17" t="str">
        <f t="shared" si="19"/>
        <v>SUB-HORIZONTAL</v>
      </c>
      <c r="AJ62" s="1">
        <f t="shared" si="20"/>
        <v>0.05168154213</v>
      </c>
      <c r="AK62" s="16" t="str">
        <f t="shared" si="21"/>
        <v>MERGULHO</v>
      </c>
    </row>
    <row r="63" ht="15.75" customHeight="1">
      <c r="A63" s="1">
        <v>5579.4021</v>
      </c>
      <c r="B63" s="1">
        <v>329.6544</v>
      </c>
      <c r="C63" s="1">
        <v>265.5557</v>
      </c>
      <c r="D63" s="1">
        <v>379.4936</v>
      </c>
      <c r="E63" s="1">
        <v>329.0269</v>
      </c>
      <c r="F63" s="1">
        <v>312.8777</v>
      </c>
      <c r="G63" s="1">
        <v>321.3116</v>
      </c>
      <c r="H63" s="1">
        <v>317.7296</v>
      </c>
      <c r="J63" s="1">
        <f t="shared" si="1"/>
        <v>0.01121072091</v>
      </c>
      <c r="K63" s="16" t="str">
        <f t="shared" si="2"/>
        <v>MERGULHO</v>
      </c>
      <c r="L63" s="1" t="str">
        <f t="shared" si="22"/>
        <v>3</v>
      </c>
      <c r="M63" s="1">
        <f t="shared" si="4"/>
        <v>-0.05223839139</v>
      </c>
      <c r="N63" s="17" t="str">
        <f t="shared" si="5"/>
        <v>SUB-HORIZONTAL</v>
      </c>
      <c r="O63" s="1">
        <v>5579.4021</v>
      </c>
      <c r="Q63" s="1">
        <f t="shared" si="6"/>
        <v>-0.01538847907</v>
      </c>
      <c r="R63" s="17" t="str">
        <f t="shared" si="7"/>
        <v>SUB-HORIZONTAL</v>
      </c>
      <c r="T63" s="1">
        <f t="shared" si="8"/>
        <v>-0.02563416596</v>
      </c>
      <c r="U63" s="17" t="str">
        <f t="shared" si="9"/>
        <v>SUB-HORIZONTAL</v>
      </c>
      <c r="V63" s="1">
        <f t="shared" si="10"/>
        <v>0.2147252873</v>
      </c>
      <c r="W63" s="15" t="str">
        <f t="shared" si="11"/>
        <v>SUB-VERTICAL</v>
      </c>
      <c r="Y63" s="1">
        <f t="shared" si="12"/>
        <v>-0.1428193251</v>
      </c>
      <c r="Z63" s="17" t="str">
        <f t="shared" si="23"/>
        <v>SUB-HORIZONTAL</v>
      </c>
      <c r="AA63" s="1">
        <f t="shared" si="14"/>
        <v>-0.001905322907</v>
      </c>
      <c r="AB63" s="17" t="str">
        <f t="shared" si="15"/>
        <v>SUB-HORIZONTAL</v>
      </c>
      <c r="AD63" s="1">
        <f t="shared" si="16"/>
        <v>0.3589121569</v>
      </c>
      <c r="AE63" s="15" t="str">
        <f t="shared" si="17"/>
        <v>SUB-VERTICAL</v>
      </c>
      <c r="AG63" s="1">
        <f t="shared" si="18"/>
        <v>-0.2166416573</v>
      </c>
      <c r="AH63" s="17" t="str">
        <f t="shared" si="19"/>
        <v>SUB-HORIZONTAL</v>
      </c>
      <c r="AJ63" s="1">
        <f t="shared" si="20"/>
        <v>0.03684621038</v>
      </c>
      <c r="AK63" s="16" t="str">
        <f t="shared" si="21"/>
        <v>MERGULHO</v>
      </c>
    </row>
    <row r="64" ht="15.75" customHeight="1">
      <c r="A64" s="1">
        <v>5579.4783</v>
      </c>
      <c r="B64" s="1">
        <v>308.276</v>
      </c>
      <c r="C64" s="1">
        <v>261.0481</v>
      </c>
      <c r="D64" s="1">
        <v>357.2594</v>
      </c>
      <c r="E64" s="1">
        <v>304.2947</v>
      </c>
      <c r="F64" s="1">
        <v>289.0162</v>
      </c>
      <c r="G64" s="1">
        <v>299.4161</v>
      </c>
      <c r="H64" s="1">
        <v>289.6896</v>
      </c>
      <c r="J64" s="1">
        <f t="shared" si="1"/>
        <v>0.03302574053</v>
      </c>
      <c r="K64" s="16" t="str">
        <f t="shared" si="2"/>
        <v>MERGULHO</v>
      </c>
      <c r="L64" s="1" t="str">
        <f t="shared" si="22"/>
        <v>3</v>
      </c>
      <c r="M64" s="1">
        <f t="shared" si="4"/>
        <v>-0.06452393159</v>
      </c>
      <c r="N64" s="17" t="str">
        <f t="shared" si="5"/>
        <v>SUB-HORIZONTAL</v>
      </c>
      <c r="O64" s="1">
        <v>5579.4783</v>
      </c>
      <c r="Q64" s="1">
        <f t="shared" si="6"/>
        <v>-0.002327263545</v>
      </c>
      <c r="R64" s="17" t="str">
        <f t="shared" si="7"/>
        <v>SUB-HORIZONTAL</v>
      </c>
      <c r="T64" s="1">
        <f t="shared" si="8"/>
        <v>-0.02916227412</v>
      </c>
      <c r="U64" s="17" t="str">
        <f t="shared" si="9"/>
        <v>SUB-HORIZONTAL</v>
      </c>
      <c r="V64" s="1">
        <f t="shared" si="10"/>
        <v>0.1534420906</v>
      </c>
      <c r="W64" s="15" t="str">
        <f t="shared" si="11"/>
        <v>SUB-VERTICAL</v>
      </c>
      <c r="Y64" s="1">
        <f t="shared" si="12"/>
        <v>-0.1606377048</v>
      </c>
      <c r="Z64" s="17" t="str">
        <f t="shared" si="23"/>
        <v>SUB-HORIZONTAL</v>
      </c>
      <c r="AA64" s="1">
        <f t="shared" si="14"/>
        <v>-0.0129989374</v>
      </c>
      <c r="AB64" s="17" t="str">
        <f t="shared" si="15"/>
        <v>SUB-HORIZONTAL</v>
      </c>
      <c r="AD64" s="1">
        <f t="shared" si="16"/>
        <v>0.315046009</v>
      </c>
      <c r="AE64" s="15" t="str">
        <f t="shared" si="17"/>
        <v>SUB-VERTICAL</v>
      </c>
      <c r="AG64" s="1">
        <f t="shared" si="18"/>
        <v>-0.1664824694</v>
      </c>
      <c r="AH64" s="17" t="str">
        <f t="shared" si="19"/>
        <v>SUB-HORIZONTAL</v>
      </c>
      <c r="AJ64" s="1">
        <f t="shared" si="20"/>
        <v>0.06219550089</v>
      </c>
      <c r="AK64" s="16" t="str">
        <f t="shared" si="21"/>
        <v>MERGULHO</v>
      </c>
    </row>
    <row r="65" ht="15.75" customHeight="1">
      <c r="A65" s="1">
        <v>5579.5545</v>
      </c>
      <c r="B65" s="1">
        <v>292.2373</v>
      </c>
      <c r="C65" s="1">
        <v>257.3274</v>
      </c>
      <c r="D65" s="1">
        <v>334.9797</v>
      </c>
      <c r="E65" s="1">
        <v>282.8887</v>
      </c>
      <c r="F65" s="1">
        <v>268.4208</v>
      </c>
      <c r="G65" s="1">
        <v>280.3131</v>
      </c>
      <c r="H65" s="1">
        <v>269.2582</v>
      </c>
      <c r="J65" s="1">
        <f t="shared" si="1"/>
        <v>0.04023913646</v>
      </c>
      <c r="K65" s="16" t="str">
        <f t="shared" si="2"/>
        <v>MERGULHO</v>
      </c>
      <c r="L65" s="1" t="str">
        <f t="shared" si="22"/>
        <v>3</v>
      </c>
      <c r="M65" s="1">
        <f t="shared" si="4"/>
        <v>-0.0850358452</v>
      </c>
      <c r="N65" s="17" t="str">
        <f t="shared" si="5"/>
        <v>SUB-HORIZONTAL</v>
      </c>
      <c r="O65" s="1">
        <v>5579.5545</v>
      </c>
      <c r="Q65" s="1">
        <f t="shared" si="6"/>
        <v>-0.00311487343</v>
      </c>
      <c r="R65" s="17" t="str">
        <f t="shared" si="7"/>
        <v>SUB-HORIZONTAL</v>
      </c>
      <c r="T65" s="1">
        <f t="shared" si="8"/>
        <v>-0.04166196322</v>
      </c>
      <c r="U65" s="17" t="str">
        <f t="shared" si="9"/>
        <v>SUB-HORIZONTAL</v>
      </c>
      <c r="V65" s="1">
        <f t="shared" si="10"/>
        <v>0.09473972538</v>
      </c>
      <c r="W65" s="16" t="str">
        <f t="shared" si="11"/>
        <v>MERGULHO</v>
      </c>
      <c r="Y65" s="1">
        <f t="shared" si="12"/>
        <v>-0.1692176463</v>
      </c>
      <c r="Z65" s="17" t="str">
        <f t="shared" si="23"/>
        <v>SUB-HORIZONTAL</v>
      </c>
      <c r="AA65" s="1">
        <f t="shared" si="14"/>
        <v>-0.03251404142</v>
      </c>
      <c r="AB65" s="17" t="str">
        <f t="shared" si="15"/>
        <v>SUB-HORIZONTAL</v>
      </c>
      <c r="AD65" s="1">
        <f t="shared" si="16"/>
        <v>0.2644856191</v>
      </c>
      <c r="AE65" s="15" t="str">
        <f t="shared" si="17"/>
        <v>SUB-VERTICAL</v>
      </c>
      <c r="AG65" s="1">
        <f t="shared" si="18"/>
        <v>-0.1273027441</v>
      </c>
      <c r="AH65" s="17" t="str">
        <f t="shared" si="19"/>
        <v>SUB-HORIZONTAL</v>
      </c>
      <c r="AJ65" s="1">
        <f t="shared" si="20"/>
        <v>0.08191826068</v>
      </c>
      <c r="AK65" s="16" t="str">
        <f t="shared" si="21"/>
        <v>MERGULHO</v>
      </c>
    </row>
    <row r="66" ht="15.75" customHeight="1">
      <c r="A66" s="1">
        <v>5579.6307</v>
      </c>
      <c r="B66" s="1">
        <v>262.4262</v>
      </c>
      <c r="C66" s="1">
        <v>227.7157</v>
      </c>
      <c r="D66" s="1">
        <v>299.5516</v>
      </c>
      <c r="E66" s="1">
        <v>259.5175</v>
      </c>
      <c r="F66" s="1">
        <v>247.0827</v>
      </c>
      <c r="G66" s="1">
        <v>259.1052</v>
      </c>
      <c r="H66" s="1">
        <v>246.662</v>
      </c>
      <c r="J66" s="1">
        <f t="shared" si="1"/>
        <v>0.04922014546</v>
      </c>
      <c r="K66" s="16" t="str">
        <f t="shared" si="2"/>
        <v>MERGULHO</v>
      </c>
      <c r="L66" s="1" t="str">
        <f t="shared" si="22"/>
        <v>3</v>
      </c>
      <c r="M66" s="1">
        <f t="shared" si="4"/>
        <v>-0.06025591318</v>
      </c>
      <c r="N66" s="17" t="str">
        <f t="shared" si="5"/>
        <v>SUB-HORIZONTAL</v>
      </c>
      <c r="O66" s="1">
        <v>5579.6307</v>
      </c>
      <c r="Q66" s="1">
        <f t="shared" si="6"/>
        <v>0.001704120177</v>
      </c>
      <c r="R66" s="16" t="str">
        <f t="shared" si="7"/>
        <v>MERGULHO</v>
      </c>
      <c r="T66" s="1">
        <f t="shared" si="8"/>
        <v>-0.01273582888</v>
      </c>
      <c r="U66" s="17" t="str">
        <f t="shared" si="9"/>
        <v>SUB-HORIZONTAL</v>
      </c>
      <c r="V66" s="1">
        <f t="shared" si="10"/>
        <v>0.1308193209</v>
      </c>
      <c r="W66" s="15" t="str">
        <f t="shared" si="11"/>
        <v>SUB-VERTICAL</v>
      </c>
      <c r="Y66" s="1">
        <f t="shared" si="12"/>
        <v>-0.1435856119</v>
      </c>
      <c r="Z66" s="17" t="str">
        <f t="shared" si="23"/>
        <v>SUB-HORIZONTAL</v>
      </c>
      <c r="AA66" s="1">
        <f t="shared" si="14"/>
        <v>-0.01114581963</v>
      </c>
      <c r="AB66" s="17" t="str">
        <f t="shared" si="15"/>
        <v>SUB-HORIZONTAL</v>
      </c>
      <c r="AD66" s="1">
        <f t="shared" si="16"/>
        <v>0.2750484667</v>
      </c>
      <c r="AE66" s="15" t="str">
        <f t="shared" si="17"/>
        <v>SUB-VERTICAL</v>
      </c>
      <c r="AG66" s="1">
        <f t="shared" si="18"/>
        <v>-0.1419909898</v>
      </c>
      <c r="AH66" s="17" t="str">
        <f t="shared" si="19"/>
        <v>SUB-HORIZONTAL</v>
      </c>
      <c r="AJ66" s="1">
        <f t="shared" si="20"/>
        <v>0.06196082846</v>
      </c>
      <c r="AK66" s="16" t="str">
        <f t="shared" si="21"/>
        <v>MERGULHO</v>
      </c>
    </row>
    <row r="67" ht="15.75" customHeight="1">
      <c r="A67" s="1">
        <v>5579.7069</v>
      </c>
      <c r="B67" s="1">
        <v>244.8144</v>
      </c>
      <c r="C67" s="1">
        <v>222.5092</v>
      </c>
      <c r="D67" s="1">
        <v>284.0475</v>
      </c>
      <c r="E67" s="1">
        <v>247.5678</v>
      </c>
      <c r="F67" s="1">
        <v>236.4057</v>
      </c>
      <c r="G67" s="1">
        <v>250.0391</v>
      </c>
      <c r="H67" s="1">
        <v>227.0841</v>
      </c>
      <c r="J67" s="1">
        <f t="shared" si="1"/>
        <v>0.09633408355</v>
      </c>
      <c r="K67" s="16" t="str">
        <f t="shared" si="2"/>
        <v>MERGULHO</v>
      </c>
      <c r="L67" s="1" t="str">
        <f t="shared" si="22"/>
        <v>3</v>
      </c>
      <c r="M67" s="1">
        <f t="shared" si="4"/>
        <v>-0.03495275451</v>
      </c>
      <c r="N67" s="17" t="str">
        <f t="shared" si="5"/>
        <v>SUB-HORIZONTAL</v>
      </c>
      <c r="O67" s="1">
        <v>5579.7069</v>
      </c>
      <c r="Q67" s="1">
        <f t="shared" si="6"/>
        <v>0.04023167624</v>
      </c>
      <c r="R67" s="16" t="str">
        <f t="shared" si="7"/>
        <v>MERGULHO</v>
      </c>
      <c r="T67" s="1">
        <f t="shared" si="8"/>
        <v>0.02111732555</v>
      </c>
      <c r="U67" s="16" t="str">
        <f t="shared" si="9"/>
        <v>MERGULHO</v>
      </c>
      <c r="V67" s="1">
        <f t="shared" si="10"/>
        <v>0.1067666802</v>
      </c>
      <c r="W67" s="15" t="str">
        <f t="shared" si="11"/>
        <v>SUB-VERTICAL</v>
      </c>
      <c r="Y67" s="1">
        <f t="shared" si="12"/>
        <v>-0.1375652348</v>
      </c>
      <c r="Z67" s="17" t="str">
        <f t="shared" si="23"/>
        <v>SUB-HORIZONTAL</v>
      </c>
      <c r="AA67" s="1">
        <f t="shared" si="14"/>
        <v>0.01118416974</v>
      </c>
      <c r="AB67" s="16" t="str">
        <f t="shared" si="15"/>
        <v>MERGULHO</v>
      </c>
      <c r="AD67" s="1">
        <f t="shared" si="16"/>
        <v>0.2447800521</v>
      </c>
      <c r="AE67" s="15" t="str">
        <f t="shared" si="17"/>
        <v>SUB-VERTICAL</v>
      </c>
      <c r="AG67" s="1">
        <f t="shared" si="18"/>
        <v>-0.09556825492</v>
      </c>
      <c r="AH67" s="17" t="str">
        <f t="shared" si="19"/>
        <v>SUB-HORIZONTAL</v>
      </c>
      <c r="AJ67" s="1">
        <f t="shared" si="20"/>
        <v>0.07519764519</v>
      </c>
      <c r="AK67" s="16" t="str">
        <f t="shared" si="21"/>
        <v>MERGULHO</v>
      </c>
    </row>
    <row r="68" ht="15.75" customHeight="1">
      <c r="A68" s="1">
        <v>5579.7831</v>
      </c>
      <c r="B68" s="1">
        <v>256.795</v>
      </c>
      <c r="C68" s="1">
        <v>261.0797</v>
      </c>
      <c r="D68" s="1">
        <v>322.7029</v>
      </c>
      <c r="E68" s="1">
        <v>285.3151</v>
      </c>
      <c r="F68" s="1">
        <v>269.6091</v>
      </c>
      <c r="G68" s="1">
        <v>284.8376</v>
      </c>
      <c r="H68" s="1">
        <v>227.2241</v>
      </c>
      <c r="J68" s="1">
        <f t="shared" si="1"/>
        <v>0.2264635987</v>
      </c>
      <c r="K68" s="15" t="str">
        <f t="shared" si="2"/>
        <v>SUB-VERTICAL</v>
      </c>
      <c r="L68" s="1" t="str">
        <f t="shared" si="22"/>
        <v>1</v>
      </c>
      <c r="M68" s="1">
        <f t="shared" si="4"/>
        <v>0.04869984218</v>
      </c>
      <c r="N68" s="16" t="str">
        <f t="shared" si="5"/>
        <v>MERGULHO</v>
      </c>
      <c r="O68" s="1">
        <v>5579.7831</v>
      </c>
      <c r="Q68" s="1">
        <f t="shared" si="6"/>
        <v>0.1712449284</v>
      </c>
      <c r="R68" s="15" t="str">
        <f t="shared" si="7"/>
        <v>SUB-VERTICAL</v>
      </c>
      <c r="T68" s="1">
        <f t="shared" si="8"/>
        <v>0.1036874841</v>
      </c>
      <c r="U68" s="15" t="str">
        <f t="shared" si="9"/>
        <v>SUB-VERTICAL</v>
      </c>
      <c r="V68" s="1">
        <f t="shared" si="10"/>
        <v>0.08879760679</v>
      </c>
      <c r="W68" s="16" t="str">
        <f t="shared" si="11"/>
        <v>MERGULHO</v>
      </c>
      <c r="Y68" s="1">
        <f t="shared" si="12"/>
        <v>-0.1232157141</v>
      </c>
      <c r="Z68" s="17" t="str">
        <f t="shared" si="23"/>
        <v>SUB-HORIZONTAL</v>
      </c>
      <c r="AA68" s="1">
        <f t="shared" si="14"/>
        <v>0.1053647604</v>
      </c>
      <c r="AB68" s="15" t="str">
        <f t="shared" si="15"/>
        <v>SUB-VERTICAL</v>
      </c>
      <c r="AD68" s="1">
        <f t="shared" si="16"/>
        <v>0.2123030631</v>
      </c>
      <c r="AE68" s="15" t="str">
        <f t="shared" si="17"/>
        <v>SUB-VERTICAL</v>
      </c>
      <c r="AG68" s="1">
        <f t="shared" si="18"/>
        <v>0.01654781227</v>
      </c>
      <c r="AH68" s="16" t="str">
        <f t="shared" si="19"/>
        <v>MERGULHO</v>
      </c>
      <c r="AJ68" s="1">
        <f t="shared" si="20"/>
        <v>0.1224176575</v>
      </c>
      <c r="AK68" s="15" t="str">
        <f t="shared" si="21"/>
        <v>SUB-VERTICAL</v>
      </c>
    </row>
    <row r="69" ht="15.75" customHeight="1">
      <c r="A69" s="1">
        <v>5579.8593</v>
      </c>
      <c r="B69" s="1">
        <v>238.6445</v>
      </c>
      <c r="C69" s="1">
        <v>276.9934</v>
      </c>
      <c r="D69" s="1">
        <v>296.2648</v>
      </c>
      <c r="E69" s="1">
        <v>254.0625</v>
      </c>
      <c r="F69" s="1">
        <v>241.5083</v>
      </c>
      <c r="G69" s="1">
        <v>253.3114</v>
      </c>
      <c r="H69" s="1">
        <v>205.1998</v>
      </c>
      <c r="J69" s="1">
        <f t="shared" si="1"/>
        <v>0.2110250277</v>
      </c>
      <c r="K69" s="15" t="str">
        <f t="shared" si="2"/>
        <v>SUB-VERTICAL</v>
      </c>
      <c r="L69" s="1" t="str">
        <f t="shared" si="22"/>
        <v>1</v>
      </c>
      <c r="M69" s="1">
        <f t="shared" si="4"/>
        <v>0.01192891487</v>
      </c>
      <c r="N69" s="16" t="str">
        <f t="shared" si="5"/>
        <v>MERGULHO</v>
      </c>
      <c r="O69" s="1">
        <v>5579.8593</v>
      </c>
      <c r="Q69" s="1">
        <f t="shared" si="6"/>
        <v>0.1630999434</v>
      </c>
      <c r="R69" s="15" t="str">
        <f t="shared" si="7"/>
        <v>SUB-VERTICAL</v>
      </c>
      <c r="T69" s="1">
        <f t="shared" si="8"/>
        <v>0.05965340643</v>
      </c>
      <c r="U69" s="16" t="str">
        <f t="shared" si="9"/>
        <v>MERGULHO</v>
      </c>
      <c r="V69" s="1">
        <f t="shared" si="10"/>
        <v>-0.0864402683</v>
      </c>
      <c r="W69" s="17" t="str">
        <f t="shared" si="11"/>
        <v>SUB-HORIZONTAL</v>
      </c>
      <c r="Y69" s="1">
        <f t="shared" si="12"/>
        <v>-0.1538246053</v>
      </c>
      <c r="Z69" s="17" t="str">
        <f t="shared" si="23"/>
        <v>SUB-HORIZONTAL</v>
      </c>
      <c r="AA69" s="1">
        <f t="shared" si="14"/>
        <v>0.06261552739</v>
      </c>
      <c r="AB69" s="16" t="str">
        <f t="shared" si="15"/>
        <v>MERGULHO</v>
      </c>
      <c r="AD69" s="1">
        <f t="shared" si="16"/>
        <v>0.06727264877</v>
      </c>
      <c r="AE69" s="16" t="str">
        <f t="shared" si="17"/>
        <v>MERGULHO</v>
      </c>
      <c r="AG69" s="1">
        <f t="shared" si="18"/>
        <v>0.1491566036</v>
      </c>
      <c r="AH69" s="15" t="str">
        <f t="shared" si="19"/>
        <v>SUB-VERTICAL</v>
      </c>
      <c r="AJ69" s="1">
        <f t="shared" si="20"/>
        <v>0.1511343294</v>
      </c>
      <c r="AK69" s="15" t="str">
        <f t="shared" si="21"/>
        <v>SUB-VERTICAL</v>
      </c>
    </row>
    <row r="70" ht="15.75" customHeight="1">
      <c r="A70" s="1">
        <v>5579.9355</v>
      </c>
      <c r="B70" s="1">
        <v>193.3675</v>
      </c>
      <c r="C70" s="1">
        <v>223.2444</v>
      </c>
      <c r="D70" s="1">
        <v>245.1106</v>
      </c>
      <c r="E70" s="1">
        <v>211.3651</v>
      </c>
      <c r="F70" s="1">
        <v>203.2906</v>
      </c>
      <c r="G70" s="1">
        <v>211.3729</v>
      </c>
      <c r="H70" s="1">
        <v>180.7644</v>
      </c>
      <c r="J70" s="1">
        <f t="shared" si="1"/>
        <v>0.1565888888</v>
      </c>
      <c r="K70" s="15" t="str">
        <f t="shared" si="2"/>
        <v>SUB-VERTICAL</v>
      </c>
      <c r="L70" s="1" t="str">
        <f t="shared" si="22"/>
        <v>1</v>
      </c>
      <c r="M70" s="1">
        <f t="shared" si="4"/>
        <v>0.05004918133</v>
      </c>
      <c r="N70" s="16" t="str">
        <f t="shared" si="5"/>
        <v>MERGULHO</v>
      </c>
      <c r="O70" s="1">
        <v>5579.9355</v>
      </c>
      <c r="Q70" s="1">
        <f t="shared" si="6"/>
        <v>0.1175094612</v>
      </c>
      <c r="R70" s="15" t="str">
        <f t="shared" si="7"/>
        <v>SUB-VERTICAL</v>
      </c>
      <c r="T70" s="1">
        <f t="shared" si="8"/>
        <v>0.0890607565</v>
      </c>
      <c r="U70" s="16" t="str">
        <f t="shared" si="9"/>
        <v>MERGULHO</v>
      </c>
      <c r="V70" s="1">
        <f t="shared" si="10"/>
        <v>-0.05468697784</v>
      </c>
      <c r="W70" s="17" t="str">
        <f t="shared" si="11"/>
        <v>SUB-HORIZONTAL</v>
      </c>
      <c r="Y70" s="1">
        <f t="shared" si="12"/>
        <v>-0.148258015</v>
      </c>
      <c r="Z70" s="17" t="str">
        <f t="shared" si="23"/>
        <v>SUB-HORIZONTAL</v>
      </c>
      <c r="AA70" s="1">
        <f t="shared" si="14"/>
        <v>0.08902381765</v>
      </c>
      <c r="AB70" s="16" t="str">
        <f t="shared" si="15"/>
        <v>MERGULHO</v>
      </c>
      <c r="AD70" s="1">
        <f t="shared" si="16"/>
        <v>0.09347640095</v>
      </c>
      <c r="AE70" s="16" t="str">
        <f t="shared" si="17"/>
        <v>MERGULHO</v>
      </c>
      <c r="AG70" s="1">
        <f t="shared" si="18"/>
        <v>0.1437982184</v>
      </c>
      <c r="AH70" s="15" t="str">
        <f t="shared" si="19"/>
        <v>SUB-VERTICAL</v>
      </c>
      <c r="AJ70" s="1">
        <f t="shared" si="20"/>
        <v>0.06741075465</v>
      </c>
      <c r="AK70" s="16" t="str">
        <f t="shared" si="21"/>
        <v>MERGULHO</v>
      </c>
    </row>
    <row r="71" ht="15.75" customHeight="1">
      <c r="A71" s="1">
        <v>5580.0117</v>
      </c>
      <c r="B71" s="1">
        <v>153.3614</v>
      </c>
      <c r="C71" s="1">
        <v>168.983</v>
      </c>
      <c r="D71" s="1">
        <v>199.7323</v>
      </c>
      <c r="E71" s="1">
        <v>183.4217</v>
      </c>
      <c r="F71" s="1">
        <v>177.531</v>
      </c>
      <c r="G71" s="1">
        <v>183.7346</v>
      </c>
      <c r="H71" s="1">
        <v>163.606</v>
      </c>
      <c r="J71" s="1">
        <f t="shared" si="1"/>
        <v>0.1160963276</v>
      </c>
      <c r="K71" s="15" t="str">
        <f t="shared" si="2"/>
        <v>SUB-VERTICAL</v>
      </c>
      <c r="L71" s="1" t="str">
        <f t="shared" si="22"/>
        <v>1</v>
      </c>
      <c r="M71" s="1">
        <f t="shared" si="4"/>
        <v>0.1464786508</v>
      </c>
      <c r="N71" s="15" t="str">
        <f t="shared" si="5"/>
        <v>SUB-VERTICAL</v>
      </c>
      <c r="O71" s="1">
        <v>5580.0117</v>
      </c>
      <c r="Q71" s="1">
        <f t="shared" si="6"/>
        <v>0.08170685435</v>
      </c>
      <c r="R71" s="16" t="str">
        <f t="shared" si="7"/>
        <v>MERGULHO</v>
      </c>
      <c r="T71" s="1">
        <f t="shared" si="8"/>
        <v>0.1809410239</v>
      </c>
      <c r="U71" s="15" t="str">
        <f t="shared" si="9"/>
        <v>SUB-VERTICAL</v>
      </c>
      <c r="V71" s="1">
        <f t="shared" si="10"/>
        <v>0.08201272227</v>
      </c>
      <c r="W71" s="16" t="str">
        <f t="shared" si="11"/>
        <v>MERGULHO</v>
      </c>
      <c r="Y71" s="1">
        <f t="shared" si="12"/>
        <v>-0.08521585947</v>
      </c>
      <c r="Z71" s="17" t="str">
        <f t="shared" si="23"/>
        <v>SUB-HORIZONTAL</v>
      </c>
      <c r="AA71" s="1">
        <f t="shared" si="14"/>
        <v>0.1792296766</v>
      </c>
      <c r="AB71" s="15" t="str">
        <f t="shared" si="15"/>
        <v>SUB-VERTICAL</v>
      </c>
      <c r="AD71" s="1">
        <f t="shared" si="16"/>
        <v>0.1673746085</v>
      </c>
      <c r="AE71" s="15" t="str">
        <f t="shared" si="17"/>
        <v>SUB-VERTICAL</v>
      </c>
      <c r="AG71" s="1">
        <f t="shared" si="18"/>
        <v>0.09703892417</v>
      </c>
      <c r="AH71" s="16" t="str">
        <f t="shared" si="19"/>
        <v>MERGULHO</v>
      </c>
      <c r="AJ71" s="1">
        <f t="shared" si="20"/>
        <v>-0.06467513747</v>
      </c>
      <c r="AK71" s="17" t="str">
        <f t="shared" si="21"/>
        <v>SUB-HORIZONTAL</v>
      </c>
    </row>
    <row r="72" ht="15.75" customHeight="1">
      <c r="A72" s="1">
        <v>5580.0879</v>
      </c>
      <c r="B72" s="1">
        <v>133.358</v>
      </c>
      <c r="C72" s="1">
        <v>149.8186</v>
      </c>
      <c r="D72" s="1">
        <v>178.2238</v>
      </c>
      <c r="E72" s="1">
        <v>166.8473</v>
      </c>
      <c r="F72" s="1">
        <v>161.895</v>
      </c>
      <c r="G72" s="1">
        <v>168.6253</v>
      </c>
      <c r="H72" s="1">
        <v>153.2523</v>
      </c>
      <c r="J72" s="1">
        <f t="shared" si="1"/>
        <v>0.09562991262</v>
      </c>
      <c r="K72" s="16" t="str">
        <f t="shared" si="2"/>
        <v>MERGULHO</v>
      </c>
      <c r="L72" s="1" t="str">
        <f t="shared" si="22"/>
        <v>3</v>
      </c>
      <c r="M72" s="1">
        <f t="shared" si="4"/>
        <v>0.194214683</v>
      </c>
      <c r="N72" s="15" t="str">
        <f t="shared" si="5"/>
        <v>SUB-VERTICAL</v>
      </c>
      <c r="O72" s="1">
        <v>5580.0879</v>
      </c>
      <c r="Q72" s="1">
        <f t="shared" si="6"/>
        <v>0.05486927473</v>
      </c>
      <c r="R72" s="16" t="str">
        <f t="shared" si="7"/>
        <v>MERGULHO</v>
      </c>
      <c r="T72" s="1">
        <f t="shared" si="8"/>
        <v>0.2351804991</v>
      </c>
      <c r="U72" s="15" t="str">
        <f t="shared" si="9"/>
        <v>SUB-VERTICAL</v>
      </c>
      <c r="V72" s="1">
        <f t="shared" si="10"/>
        <v>0.1077057863</v>
      </c>
      <c r="W72" s="15" t="str">
        <f t="shared" si="11"/>
        <v>SUB-VERTICAL</v>
      </c>
      <c r="Y72" s="1">
        <f t="shared" si="12"/>
        <v>-0.0659729995</v>
      </c>
      <c r="Z72" s="17" t="str">
        <f t="shared" si="23"/>
        <v>SUB-HORIZONTAL</v>
      </c>
      <c r="AA72" s="1">
        <f t="shared" si="14"/>
        <v>0.2245106471</v>
      </c>
      <c r="AB72" s="15" t="str">
        <f t="shared" si="15"/>
        <v>SUB-VERTICAL</v>
      </c>
      <c r="AD72" s="1">
        <f t="shared" si="16"/>
        <v>0.1738329637</v>
      </c>
      <c r="AE72" s="15" t="str">
        <f t="shared" si="17"/>
        <v>SUB-VERTICAL</v>
      </c>
      <c r="AG72" s="1">
        <f t="shared" si="18"/>
        <v>0.1164536908</v>
      </c>
      <c r="AH72" s="15" t="str">
        <f t="shared" si="19"/>
        <v>SUB-VERTICAL</v>
      </c>
      <c r="AJ72" s="1">
        <f t="shared" si="20"/>
        <v>-0.1391603862</v>
      </c>
      <c r="AK72" s="17" t="str">
        <f t="shared" si="21"/>
        <v>SUB-HORIZONTAL</v>
      </c>
    </row>
    <row r="73" ht="15.75" customHeight="1">
      <c r="A73" s="1">
        <v>5580.1641</v>
      </c>
      <c r="B73" s="1">
        <v>130.7809</v>
      </c>
      <c r="C73" s="1">
        <v>145.8206</v>
      </c>
      <c r="D73" s="1">
        <v>170.9018</v>
      </c>
      <c r="E73" s="1">
        <v>162.7993</v>
      </c>
      <c r="F73" s="1">
        <v>158.0223</v>
      </c>
      <c r="G73" s="1">
        <v>164.267</v>
      </c>
      <c r="H73" s="1">
        <v>150.4657</v>
      </c>
      <c r="J73" s="1">
        <f t="shared" si="1"/>
        <v>0.0877861653</v>
      </c>
      <c r="K73" s="16" t="str">
        <f t="shared" si="2"/>
        <v>MERGULHO</v>
      </c>
      <c r="L73" s="1" t="str">
        <f t="shared" si="22"/>
        <v>3</v>
      </c>
      <c r="M73" s="1">
        <f t="shared" si="4"/>
        <v>0.1894951387</v>
      </c>
      <c r="N73" s="15" t="str">
        <f t="shared" si="5"/>
        <v>SUB-VERTICAL</v>
      </c>
      <c r="O73" s="1">
        <v>5580.1641</v>
      </c>
      <c r="Q73" s="1">
        <f t="shared" si="6"/>
        <v>0.04900591356</v>
      </c>
      <c r="R73" s="16" t="str">
        <f t="shared" si="7"/>
        <v>MERGULHO</v>
      </c>
      <c r="T73" s="1">
        <f t="shared" si="8"/>
        <v>0.2284637211</v>
      </c>
      <c r="U73" s="15" t="str">
        <f t="shared" si="9"/>
        <v>SUB-VERTICAL</v>
      </c>
      <c r="V73" s="1">
        <f t="shared" si="10"/>
        <v>0.1101967352</v>
      </c>
      <c r="W73" s="15" t="str">
        <f t="shared" si="11"/>
        <v>SUB-VERTICAL</v>
      </c>
      <c r="Y73" s="1">
        <f t="shared" si="12"/>
        <v>-0.04857574328</v>
      </c>
      <c r="Z73" s="17" t="str">
        <f t="shared" si="23"/>
        <v>SUB-HORIZONTAL</v>
      </c>
      <c r="AA73" s="1">
        <f t="shared" si="14"/>
        <v>0.219432625</v>
      </c>
      <c r="AB73" s="15" t="str">
        <f t="shared" si="15"/>
        <v>SUB-VERTICAL</v>
      </c>
      <c r="AD73" s="1">
        <f t="shared" si="16"/>
        <v>0.1588786542</v>
      </c>
      <c r="AE73" s="15" t="str">
        <f t="shared" si="17"/>
        <v>SUB-VERTICAL</v>
      </c>
      <c r="AG73" s="1">
        <f t="shared" si="18"/>
        <v>0.1089074456</v>
      </c>
      <c r="AH73" s="15" t="str">
        <f t="shared" si="19"/>
        <v>SUB-VERTICAL</v>
      </c>
      <c r="AJ73" s="1">
        <f t="shared" si="20"/>
        <v>-0.1403266285</v>
      </c>
      <c r="AK73" s="17" t="str">
        <f t="shared" si="21"/>
        <v>SUB-HORIZONTAL</v>
      </c>
    </row>
    <row r="74" ht="15.75" customHeight="1">
      <c r="A74" s="1">
        <v>5580.2403</v>
      </c>
      <c r="B74" s="1">
        <v>138.261</v>
      </c>
      <c r="C74" s="1">
        <v>141.1817</v>
      </c>
      <c r="D74" s="1">
        <v>165.5588</v>
      </c>
      <c r="E74" s="1">
        <v>158.1128</v>
      </c>
      <c r="F74" s="1">
        <v>153.5286</v>
      </c>
      <c r="G74" s="1">
        <v>158.7037</v>
      </c>
      <c r="H74" s="1">
        <v>149.7504</v>
      </c>
      <c r="J74" s="1">
        <f t="shared" si="1"/>
        <v>0.05807719265</v>
      </c>
      <c r="K74" s="16" t="str">
        <f t="shared" si="2"/>
        <v>MERGULHO</v>
      </c>
      <c r="L74" s="1" t="str">
        <f t="shared" si="22"/>
        <v>3</v>
      </c>
      <c r="M74" s="1">
        <f t="shared" si="4"/>
        <v>0.1047915542</v>
      </c>
      <c r="N74" s="15" t="str">
        <f t="shared" si="5"/>
        <v>SUB-VERTICAL</v>
      </c>
      <c r="O74" s="1">
        <v>5580.2403</v>
      </c>
      <c r="Q74" s="1">
        <f t="shared" si="6"/>
        <v>0.02491760536</v>
      </c>
      <c r="R74" s="16" t="str">
        <f t="shared" si="7"/>
        <v>MERGULHO</v>
      </c>
      <c r="T74" s="1">
        <f t="shared" si="8"/>
        <v>0.1380050194</v>
      </c>
      <c r="U74" s="15" t="str">
        <f t="shared" si="9"/>
        <v>SUB-VERTICAL</v>
      </c>
      <c r="V74" s="1">
        <f t="shared" si="10"/>
        <v>0.113321537</v>
      </c>
      <c r="W74" s="15" t="str">
        <f t="shared" si="11"/>
        <v>SUB-VERTICAL</v>
      </c>
      <c r="Y74" s="1">
        <f t="shared" si="12"/>
        <v>-0.04602177683</v>
      </c>
      <c r="Z74" s="17" t="str">
        <f t="shared" si="23"/>
        <v>SUB-HORIZONTAL</v>
      </c>
      <c r="AA74" s="1">
        <f t="shared" si="14"/>
        <v>0.134266148</v>
      </c>
      <c r="AB74" s="15" t="str">
        <f t="shared" si="15"/>
        <v>SUB-VERTICAL</v>
      </c>
      <c r="AD74" s="1">
        <f t="shared" si="16"/>
        <v>0.1594471278</v>
      </c>
      <c r="AE74" s="15" t="str">
        <f t="shared" si="17"/>
        <v>SUB-VERTICAL</v>
      </c>
      <c r="AG74" s="1">
        <f t="shared" si="18"/>
        <v>0.02090489066</v>
      </c>
      <c r="AH74" s="16" t="str">
        <f t="shared" si="19"/>
        <v>MERGULHO</v>
      </c>
      <c r="AJ74" s="1">
        <f t="shared" si="20"/>
        <v>-0.07984790156</v>
      </c>
      <c r="AK74" s="17" t="str">
        <f t="shared" si="21"/>
        <v>SUB-HORIZONTAL</v>
      </c>
    </row>
    <row r="75" ht="15.75" customHeight="1">
      <c r="A75" s="1">
        <v>5580.3165</v>
      </c>
      <c r="B75" s="1">
        <v>151.8688</v>
      </c>
      <c r="C75" s="1">
        <v>147.7213</v>
      </c>
      <c r="D75" s="1">
        <v>169.892</v>
      </c>
      <c r="E75" s="1">
        <v>160.1848</v>
      </c>
      <c r="F75" s="1">
        <v>155.3231</v>
      </c>
      <c r="G75" s="1">
        <v>160.587</v>
      </c>
      <c r="H75" s="1">
        <v>156.3863</v>
      </c>
      <c r="J75" s="1">
        <f t="shared" si="1"/>
        <v>0.02650739941</v>
      </c>
      <c r="K75" s="16" t="str">
        <f t="shared" si="2"/>
        <v>MERGULHO</v>
      </c>
      <c r="L75" s="1" t="str">
        <f t="shared" si="22"/>
        <v>3</v>
      </c>
      <c r="M75" s="1">
        <f t="shared" si="4"/>
        <v>0.02249094725</v>
      </c>
      <c r="N75" s="16" t="str">
        <f t="shared" si="5"/>
        <v>MERGULHO</v>
      </c>
      <c r="O75" s="1">
        <v>5580.3165</v>
      </c>
      <c r="Q75" s="1">
        <f t="shared" si="6"/>
        <v>-0.006821778135</v>
      </c>
      <c r="R75" s="17" t="str">
        <f t="shared" si="7"/>
        <v>SUB-HORIZONTAL</v>
      </c>
      <c r="T75" s="1">
        <f t="shared" si="8"/>
        <v>0.05582610841</v>
      </c>
      <c r="U75" s="16" t="str">
        <f t="shared" si="9"/>
        <v>MERGULHO</v>
      </c>
      <c r="V75" s="1">
        <f t="shared" si="10"/>
        <v>0.08102290417</v>
      </c>
      <c r="W75" s="16" t="str">
        <f t="shared" si="11"/>
        <v>MERGULHO</v>
      </c>
      <c r="Y75" s="1">
        <f t="shared" si="12"/>
        <v>-0.05884327845</v>
      </c>
      <c r="Z75" s="17" t="str">
        <f t="shared" si="23"/>
        <v>SUB-HORIZONTAL</v>
      </c>
      <c r="AA75" s="1">
        <f t="shared" si="14"/>
        <v>0.05331747185</v>
      </c>
      <c r="AB75" s="16" t="str">
        <f t="shared" si="15"/>
        <v>MERGULHO</v>
      </c>
      <c r="AD75" s="1">
        <f t="shared" si="16"/>
        <v>0.1399495094</v>
      </c>
      <c r="AE75" s="15" t="str">
        <f t="shared" si="17"/>
        <v>SUB-VERTICAL</v>
      </c>
      <c r="AG75" s="1">
        <f t="shared" si="18"/>
        <v>-0.02769048443</v>
      </c>
      <c r="AH75" s="17" t="str">
        <f t="shared" si="19"/>
        <v>SUB-HORIZONTAL</v>
      </c>
      <c r="AJ75" s="1">
        <f t="shared" si="20"/>
        <v>-0.02931328755</v>
      </c>
      <c r="AK75" s="17" t="str">
        <f t="shared" si="21"/>
        <v>SUB-HORIZONTAL</v>
      </c>
    </row>
    <row r="76" ht="15.75" customHeight="1">
      <c r="A76" s="1">
        <v>5580.3927</v>
      </c>
      <c r="B76" s="1">
        <v>170.1454</v>
      </c>
      <c r="C76" s="1">
        <v>156.6212</v>
      </c>
      <c r="D76" s="1">
        <v>189.863</v>
      </c>
      <c r="E76" s="1">
        <v>179.7467</v>
      </c>
      <c r="F76" s="1">
        <v>173.9733</v>
      </c>
      <c r="G76" s="1">
        <v>179.996</v>
      </c>
      <c r="H76" s="1">
        <v>168.0816</v>
      </c>
      <c r="J76" s="1">
        <f t="shared" si="1"/>
        <v>0.06849843714</v>
      </c>
      <c r="K76" s="16" t="str">
        <f t="shared" si="2"/>
        <v>MERGULHO</v>
      </c>
      <c r="L76" s="1" t="str">
        <f t="shared" si="22"/>
        <v>3</v>
      </c>
      <c r="M76" s="1">
        <f t="shared" si="4"/>
        <v>0.02224893242</v>
      </c>
      <c r="N76" s="16" t="str">
        <f t="shared" si="5"/>
        <v>MERGULHO</v>
      </c>
      <c r="O76" s="1">
        <v>5580.3927</v>
      </c>
      <c r="Q76" s="1">
        <f t="shared" si="6"/>
        <v>0.03445396731</v>
      </c>
      <c r="R76" s="16" t="str">
        <f t="shared" si="7"/>
        <v>MERGULHO</v>
      </c>
      <c r="T76" s="1">
        <f t="shared" si="8"/>
        <v>0.05628869125</v>
      </c>
      <c r="U76" s="16" t="str">
        <f t="shared" si="9"/>
        <v>MERGULHO</v>
      </c>
      <c r="V76" s="1">
        <f t="shared" si="10"/>
        <v>0.1378273465</v>
      </c>
      <c r="W76" s="15" t="str">
        <f t="shared" si="11"/>
        <v>SUB-VERTICAL</v>
      </c>
      <c r="Y76" s="1">
        <f t="shared" si="12"/>
        <v>-0.05476096183</v>
      </c>
      <c r="Z76" s="17" t="str">
        <f t="shared" si="23"/>
        <v>SUB-HORIZONTAL</v>
      </c>
      <c r="AA76" s="1">
        <f t="shared" si="14"/>
        <v>0.05490216501</v>
      </c>
      <c r="AB76" s="16" t="str">
        <f t="shared" si="15"/>
        <v>MERGULHO</v>
      </c>
      <c r="AD76" s="1">
        <f t="shared" si="16"/>
        <v>0.192769841</v>
      </c>
      <c r="AE76" s="15" t="str">
        <f t="shared" si="17"/>
        <v>SUB-VERTICAL</v>
      </c>
      <c r="AG76" s="1">
        <f t="shared" si="18"/>
        <v>-0.08284688904</v>
      </c>
      <c r="AH76" s="17" t="str">
        <f t="shared" si="19"/>
        <v>SUB-HORIZONTAL</v>
      </c>
      <c r="AJ76" s="1">
        <f t="shared" si="20"/>
        <v>0.01220386558</v>
      </c>
      <c r="AK76" s="16" t="str">
        <f t="shared" si="21"/>
        <v>MERGULHO</v>
      </c>
    </row>
    <row r="77" ht="15.75" customHeight="1">
      <c r="A77" s="1">
        <v>5580.4689</v>
      </c>
      <c r="B77" s="1">
        <v>188.5485</v>
      </c>
      <c r="C77" s="1">
        <v>172.1227</v>
      </c>
      <c r="D77" s="1">
        <v>205.7178</v>
      </c>
      <c r="E77" s="1">
        <v>196.7893</v>
      </c>
      <c r="F77" s="1">
        <v>189.9555</v>
      </c>
      <c r="G77" s="1">
        <v>197.3566</v>
      </c>
      <c r="H77" s="1">
        <v>183.8644</v>
      </c>
      <c r="J77" s="1">
        <f t="shared" si="1"/>
        <v>0.07082851208</v>
      </c>
      <c r="K77" s="16" t="str">
        <f t="shared" si="2"/>
        <v>MERGULHO</v>
      </c>
      <c r="L77" s="1" t="str">
        <f t="shared" si="22"/>
        <v>3</v>
      </c>
      <c r="M77" s="1">
        <f t="shared" si="4"/>
        <v>0.007434583101</v>
      </c>
      <c r="N77" s="16" t="str">
        <f t="shared" si="5"/>
        <v>MERGULHO</v>
      </c>
      <c r="O77" s="1">
        <v>5580.4689</v>
      </c>
      <c r="Q77" s="1">
        <f t="shared" si="6"/>
        <v>0.03259274725</v>
      </c>
      <c r="R77" s="16" t="str">
        <f t="shared" si="7"/>
        <v>MERGULHO</v>
      </c>
      <c r="T77" s="1">
        <f t="shared" si="8"/>
        <v>0.04566094216</v>
      </c>
      <c r="U77" s="16" t="str">
        <f t="shared" si="9"/>
        <v>MERGULHO</v>
      </c>
      <c r="V77" s="1">
        <f t="shared" si="10"/>
        <v>0.1340261295</v>
      </c>
      <c r="W77" s="15" t="str">
        <f t="shared" si="11"/>
        <v>SUB-VERTICAL</v>
      </c>
      <c r="Y77" s="1">
        <f t="shared" si="12"/>
        <v>-0.04437535362</v>
      </c>
      <c r="Z77" s="17" t="str">
        <f t="shared" si="23"/>
        <v>SUB-HORIZONTAL</v>
      </c>
      <c r="AA77" s="1">
        <f t="shared" si="14"/>
        <v>0.0427816069</v>
      </c>
      <c r="AB77" s="16" t="str">
        <f t="shared" si="15"/>
        <v>MERGULHO</v>
      </c>
      <c r="AD77" s="1">
        <f t="shared" si="16"/>
        <v>0.1785339968</v>
      </c>
      <c r="AE77" s="15" t="str">
        <f t="shared" si="17"/>
        <v>SUB-VERTICAL</v>
      </c>
      <c r="AG77" s="1">
        <f t="shared" si="18"/>
        <v>-0.09117922882</v>
      </c>
      <c r="AH77" s="17" t="str">
        <f t="shared" si="19"/>
        <v>SUB-HORIZONTAL</v>
      </c>
      <c r="AJ77" s="1">
        <f t="shared" si="20"/>
        <v>0.02515740219</v>
      </c>
      <c r="AK77" s="16" t="str">
        <f t="shared" si="21"/>
        <v>MERGULHO</v>
      </c>
    </row>
    <row r="78" ht="15.75" customHeight="1">
      <c r="A78" s="1">
        <v>5580.5451</v>
      </c>
      <c r="B78" s="1">
        <v>203.7023</v>
      </c>
      <c r="C78" s="1">
        <v>191.5665</v>
      </c>
      <c r="D78" s="1">
        <v>216.583</v>
      </c>
      <c r="E78" s="1">
        <v>215.9746</v>
      </c>
      <c r="F78" s="1">
        <v>208.3418</v>
      </c>
      <c r="G78" s="1">
        <v>216.8715</v>
      </c>
      <c r="H78" s="1">
        <v>201.574</v>
      </c>
      <c r="J78" s="1">
        <f t="shared" si="1"/>
        <v>0.07316476184</v>
      </c>
      <c r="K78" s="16" t="str">
        <f t="shared" si="2"/>
        <v>MERGULHO</v>
      </c>
      <c r="L78" s="1" t="str">
        <f t="shared" si="22"/>
        <v>3</v>
      </c>
      <c r="M78" s="1">
        <f t="shared" si="4"/>
        <v>0.02252086186</v>
      </c>
      <c r="N78" s="16" t="str">
        <f t="shared" si="5"/>
        <v>MERGULHO</v>
      </c>
      <c r="O78" s="1">
        <v>5580.5451</v>
      </c>
      <c r="Q78" s="1">
        <f t="shared" si="6"/>
        <v>0.0330249412</v>
      </c>
      <c r="R78" s="16" t="str">
        <f t="shared" si="7"/>
        <v>MERGULHO</v>
      </c>
      <c r="T78" s="1">
        <f t="shared" si="8"/>
        <v>0.06265564215</v>
      </c>
      <c r="U78" s="16" t="str">
        <f t="shared" si="9"/>
        <v>MERGULHO</v>
      </c>
      <c r="V78" s="1">
        <f t="shared" si="10"/>
        <v>0.1199976808</v>
      </c>
      <c r="W78" s="15" t="str">
        <f t="shared" si="11"/>
        <v>SUB-VERTICAL</v>
      </c>
      <c r="Y78" s="1">
        <f t="shared" si="12"/>
        <v>-0.002813038549</v>
      </c>
      <c r="Z78" s="17" t="str">
        <f t="shared" si="23"/>
        <v>SUB-HORIZONTAL</v>
      </c>
      <c r="AA78" s="1">
        <f t="shared" si="14"/>
        <v>0.0585095365</v>
      </c>
      <c r="AB78" s="16" t="str">
        <f t="shared" si="15"/>
        <v>MERGULHO</v>
      </c>
      <c r="AD78" s="1">
        <f t="shared" si="16"/>
        <v>0.1228158968</v>
      </c>
      <c r="AE78" s="15" t="str">
        <f t="shared" si="17"/>
        <v>SUB-VERTICAL</v>
      </c>
      <c r="AG78" s="1">
        <f t="shared" si="18"/>
        <v>-0.06143426433</v>
      </c>
      <c r="AH78" s="17" t="str">
        <f t="shared" si="19"/>
        <v>SUB-HORIZONTAL</v>
      </c>
      <c r="AJ78" s="1">
        <f t="shared" si="20"/>
        <v>0.01050310293</v>
      </c>
      <c r="AK78" s="16" t="str">
        <f t="shared" si="21"/>
        <v>MERGULHO</v>
      </c>
    </row>
    <row r="79" ht="15.75" customHeight="1">
      <c r="A79" s="1">
        <v>5580.6213</v>
      </c>
      <c r="B79" s="1">
        <v>234.8372</v>
      </c>
      <c r="C79" s="1">
        <v>232.9697</v>
      </c>
      <c r="D79" s="1">
        <v>214.3013</v>
      </c>
      <c r="E79" s="1">
        <v>210.5773</v>
      </c>
      <c r="F79" s="1">
        <v>203.5715</v>
      </c>
      <c r="G79" s="1">
        <v>216.4332</v>
      </c>
      <c r="H79" s="1">
        <v>236.5912</v>
      </c>
      <c r="J79" s="1">
        <f t="shared" si="1"/>
        <v>-0.08908123042</v>
      </c>
      <c r="K79" s="17" t="str">
        <f t="shared" si="2"/>
        <v>SUB-HORIZONTAL</v>
      </c>
      <c r="L79" s="1" t="str">
        <f t="shared" si="22"/>
        <v>2</v>
      </c>
      <c r="M79" s="1">
        <f t="shared" si="4"/>
        <v>-0.1429967679</v>
      </c>
      <c r="N79" s="17" t="str">
        <f t="shared" si="5"/>
        <v>SUB-HORIZONTAL</v>
      </c>
      <c r="O79" s="1">
        <v>5580.6213</v>
      </c>
      <c r="Q79" s="1">
        <f t="shared" si="6"/>
        <v>-0.1504580197</v>
      </c>
      <c r="R79" s="17" t="str">
        <f t="shared" si="7"/>
        <v>SUB-HORIZONTAL</v>
      </c>
      <c r="T79" s="1">
        <f t="shared" si="8"/>
        <v>-0.08163320309</v>
      </c>
      <c r="U79" s="17" t="str">
        <f t="shared" si="9"/>
        <v>SUB-HORIZONTAL</v>
      </c>
      <c r="V79" s="1">
        <f t="shared" si="10"/>
        <v>-0.1010986012</v>
      </c>
      <c r="W79" s="17" t="str">
        <f t="shared" si="11"/>
        <v>SUB-HORIZONTAL</v>
      </c>
      <c r="Y79" s="1">
        <f t="shared" si="12"/>
        <v>-0.01753038657</v>
      </c>
      <c r="Z79" s="17" t="str">
        <f t="shared" si="23"/>
        <v>SUB-HORIZONTAL</v>
      </c>
      <c r="AA79" s="1">
        <f t="shared" si="14"/>
        <v>-0.1090937281</v>
      </c>
      <c r="AB79" s="17" t="str">
        <f t="shared" si="15"/>
        <v>SUB-HORIZONTAL</v>
      </c>
      <c r="AD79" s="1">
        <f t="shared" si="16"/>
        <v>-0.08354971538</v>
      </c>
      <c r="AE79" s="17" t="str">
        <f t="shared" si="17"/>
        <v>SUB-HORIZONTAL</v>
      </c>
      <c r="AG79" s="1">
        <f t="shared" si="18"/>
        <v>-0.007984127129</v>
      </c>
      <c r="AH79" s="17" t="str">
        <f t="shared" si="19"/>
        <v>SUB-HORIZONTAL</v>
      </c>
      <c r="AJ79" s="1">
        <f t="shared" si="20"/>
        <v>-0.007441266332</v>
      </c>
      <c r="AK79" s="17" t="str">
        <f t="shared" si="21"/>
        <v>SUB-HORIZONTAL</v>
      </c>
    </row>
    <row r="80" ht="15.75" customHeight="1">
      <c r="A80" s="1">
        <v>5580.6975</v>
      </c>
      <c r="B80" s="1">
        <v>268.4663</v>
      </c>
      <c r="C80" s="1">
        <v>245.0318</v>
      </c>
      <c r="D80" s="1">
        <v>247.1462</v>
      </c>
      <c r="E80" s="1">
        <v>236.8495</v>
      </c>
      <c r="F80" s="1">
        <v>228.8722</v>
      </c>
      <c r="G80" s="1">
        <v>240.5461</v>
      </c>
      <c r="H80" s="1">
        <v>253.3736</v>
      </c>
      <c r="J80" s="1">
        <f t="shared" si="1"/>
        <v>-0.05195916728</v>
      </c>
      <c r="K80" s="17" t="str">
        <f t="shared" si="2"/>
        <v>SUB-HORIZONTAL</v>
      </c>
      <c r="L80" s="1" t="str">
        <f t="shared" si="22"/>
        <v>2</v>
      </c>
      <c r="M80" s="1">
        <f t="shared" si="4"/>
        <v>-0.1597309464</v>
      </c>
      <c r="N80" s="17" t="str">
        <f t="shared" si="5"/>
        <v>SUB-HORIZONTAL</v>
      </c>
      <c r="O80" s="1">
        <v>5580.6975</v>
      </c>
      <c r="Q80" s="1">
        <f t="shared" si="6"/>
        <v>-0.1017451455</v>
      </c>
      <c r="R80" s="17" t="str">
        <f t="shared" si="7"/>
        <v>SUB-HORIZONTAL</v>
      </c>
      <c r="T80" s="1">
        <f t="shared" si="8"/>
        <v>-0.1098688241</v>
      </c>
      <c r="U80" s="17" t="str">
        <f t="shared" si="9"/>
        <v>SUB-HORIZONTAL</v>
      </c>
      <c r="V80" s="1">
        <f t="shared" si="10"/>
        <v>-0.03396471207</v>
      </c>
      <c r="W80" s="17" t="str">
        <f t="shared" si="11"/>
        <v>SUB-HORIZONTAL</v>
      </c>
      <c r="Y80" s="1">
        <f t="shared" si="12"/>
        <v>-0.04255835714</v>
      </c>
      <c r="Z80" s="17" t="str">
        <f t="shared" si="23"/>
        <v>SUB-HORIZONTAL</v>
      </c>
      <c r="AA80" s="1">
        <f t="shared" si="14"/>
        <v>-0.1253824602</v>
      </c>
      <c r="AB80" s="17" t="str">
        <f t="shared" si="15"/>
        <v>SUB-HORIZONTAL</v>
      </c>
      <c r="AD80" s="1">
        <f t="shared" si="16"/>
        <v>0.008592092745</v>
      </c>
      <c r="AE80" s="16" t="str">
        <f t="shared" si="17"/>
        <v>MERGULHO</v>
      </c>
      <c r="AG80" s="1">
        <f t="shared" si="18"/>
        <v>-0.09136914857</v>
      </c>
      <c r="AH80" s="17" t="str">
        <f t="shared" si="19"/>
        <v>SUB-HORIZONTAL</v>
      </c>
      <c r="AJ80" s="1">
        <f t="shared" si="20"/>
        <v>0.05786838603</v>
      </c>
      <c r="AK80" s="16" t="str">
        <f t="shared" si="21"/>
        <v>MERGULHO</v>
      </c>
    </row>
    <row r="81" ht="15.75" customHeight="1">
      <c r="A81" s="1">
        <v>5580.7737</v>
      </c>
      <c r="B81" s="1">
        <v>264.0682</v>
      </c>
      <c r="C81" s="1">
        <v>261.1604</v>
      </c>
      <c r="D81" s="1">
        <v>277.5011</v>
      </c>
      <c r="E81" s="1">
        <v>229.8559</v>
      </c>
      <c r="F81" s="1">
        <v>224.2389</v>
      </c>
      <c r="G81" s="1">
        <v>247.5467</v>
      </c>
      <c r="H81" s="1">
        <v>246.3966</v>
      </c>
      <c r="J81" s="1">
        <f t="shared" si="1"/>
        <v>0.004656822423</v>
      </c>
      <c r="K81" s="16" t="str">
        <f t="shared" si="2"/>
        <v>MERGULHO</v>
      </c>
      <c r="L81" s="1" t="str">
        <f t="shared" si="22"/>
        <v>3</v>
      </c>
      <c r="M81" s="1">
        <f t="shared" si="4"/>
        <v>-0.1636775607</v>
      </c>
      <c r="N81" s="17" t="str">
        <f t="shared" si="5"/>
        <v>SUB-HORIZONTAL</v>
      </c>
      <c r="O81" s="1">
        <v>5580.7737</v>
      </c>
      <c r="Q81" s="1">
        <f t="shared" si="6"/>
        <v>-0.09426529815</v>
      </c>
      <c r="R81" s="17" t="str">
        <f t="shared" si="7"/>
        <v>SUB-HORIZONTAL</v>
      </c>
      <c r="T81" s="1">
        <f t="shared" si="8"/>
        <v>-0.06461938963</v>
      </c>
      <c r="U81" s="17" t="str">
        <f t="shared" si="9"/>
        <v>SUB-HORIZONTAL</v>
      </c>
      <c r="V81" s="1">
        <f t="shared" si="10"/>
        <v>-0.1277689369</v>
      </c>
      <c r="W81" s="17" t="str">
        <f t="shared" si="11"/>
        <v>SUB-HORIZONTAL</v>
      </c>
      <c r="Y81" s="1">
        <f t="shared" si="12"/>
        <v>-0.1886509393</v>
      </c>
      <c r="Z81" s="17" t="str">
        <f t="shared" si="23"/>
        <v>SUB-HORIZONTAL</v>
      </c>
      <c r="AA81" s="1">
        <f t="shared" si="14"/>
        <v>-0.1388661487</v>
      </c>
      <c r="AB81" s="17" t="str">
        <f t="shared" si="15"/>
        <v>SUB-HORIZONTAL</v>
      </c>
      <c r="AD81" s="1">
        <f t="shared" si="16"/>
        <v>0.06069943377</v>
      </c>
      <c r="AE81" s="16" t="str">
        <f t="shared" si="17"/>
        <v>MERGULHO</v>
      </c>
      <c r="AG81" s="1">
        <f t="shared" si="18"/>
        <v>-0.01107268174</v>
      </c>
      <c r="AH81" s="17" t="str">
        <f t="shared" si="19"/>
        <v>SUB-HORIZONTAL</v>
      </c>
      <c r="AJ81" s="1">
        <f t="shared" si="20"/>
        <v>0.06927881726</v>
      </c>
      <c r="AK81" s="16" t="str">
        <f t="shared" si="21"/>
        <v>MERGULHO</v>
      </c>
    </row>
    <row r="82" ht="15.75" customHeight="1">
      <c r="A82" s="1">
        <v>5580.8499</v>
      </c>
      <c r="B82" s="1">
        <v>278.7315</v>
      </c>
      <c r="C82" s="1">
        <v>306.4663</v>
      </c>
      <c r="D82" s="1">
        <v>370.0581</v>
      </c>
      <c r="E82" s="1">
        <v>303.1191</v>
      </c>
      <c r="F82" s="1">
        <v>293.3513</v>
      </c>
      <c r="G82" s="1">
        <v>310.8654</v>
      </c>
      <c r="H82" s="1">
        <v>281.8531</v>
      </c>
      <c r="J82" s="1">
        <f t="shared" si="1"/>
        <v>0.09801319768</v>
      </c>
      <c r="K82" s="16" t="str">
        <f t="shared" si="2"/>
        <v>MERGULHO</v>
      </c>
      <c r="L82" s="1" t="str">
        <f t="shared" si="22"/>
        <v>3</v>
      </c>
      <c r="M82" s="1">
        <f t="shared" si="4"/>
        <v>0.05112748111</v>
      </c>
      <c r="N82" s="16" t="str">
        <f t="shared" si="5"/>
        <v>MERGULHO</v>
      </c>
      <c r="O82" s="1">
        <v>5580.8499</v>
      </c>
      <c r="Q82" s="1">
        <f t="shared" si="6"/>
        <v>0.03998751739</v>
      </c>
      <c r="R82" s="16" t="str">
        <f t="shared" si="7"/>
        <v>MERGULHO</v>
      </c>
      <c r="T82" s="1">
        <f t="shared" si="8"/>
        <v>0.1091652009</v>
      </c>
      <c r="U82" s="15" t="str">
        <f t="shared" si="9"/>
        <v>SUB-VERTICAL</v>
      </c>
      <c r="V82" s="1">
        <f t="shared" si="10"/>
        <v>-0.01098205587</v>
      </c>
      <c r="W82" s="17" t="str">
        <f t="shared" si="11"/>
        <v>SUB-HORIZONTAL</v>
      </c>
      <c r="Y82" s="1">
        <f t="shared" si="12"/>
        <v>-0.1998653974</v>
      </c>
      <c r="Z82" s="17" t="str">
        <f t="shared" si="23"/>
        <v>SUB-HORIZONTAL</v>
      </c>
      <c r="AA82" s="1">
        <f t="shared" si="14"/>
        <v>0.08390143442</v>
      </c>
      <c r="AB82" s="16" t="str">
        <f t="shared" si="15"/>
        <v>MERGULHO</v>
      </c>
      <c r="AD82" s="1">
        <f t="shared" si="16"/>
        <v>0.1888316544</v>
      </c>
      <c r="AE82" s="15" t="str">
        <f t="shared" si="17"/>
        <v>SUB-VERTICAL</v>
      </c>
      <c r="AG82" s="1">
        <f t="shared" si="18"/>
        <v>0.09489441437</v>
      </c>
      <c r="AH82" s="16" t="str">
        <f t="shared" si="19"/>
        <v>MERGULHO</v>
      </c>
      <c r="AJ82" s="1">
        <f t="shared" si="20"/>
        <v>-0.01113711792</v>
      </c>
      <c r="AK82" s="17" t="str">
        <f t="shared" si="21"/>
        <v>SUB-HORIZONTAL</v>
      </c>
    </row>
    <row r="83" ht="15.75" customHeight="1">
      <c r="A83" s="1">
        <v>5580.9261</v>
      </c>
      <c r="B83" s="1">
        <v>346.4059</v>
      </c>
      <c r="C83" s="1">
        <v>445.0212</v>
      </c>
      <c r="D83" s="1">
        <v>539.548</v>
      </c>
      <c r="E83" s="1">
        <v>431.7433</v>
      </c>
      <c r="F83" s="1">
        <v>412.7807</v>
      </c>
      <c r="G83" s="1">
        <v>423.7464</v>
      </c>
      <c r="H83" s="1">
        <v>382.0515</v>
      </c>
      <c r="J83" s="1">
        <f t="shared" si="1"/>
        <v>0.1036260565</v>
      </c>
      <c r="K83" s="15" t="str">
        <f t="shared" si="2"/>
        <v>SUB-VERTICAL</v>
      </c>
      <c r="L83" s="1" t="str">
        <f t="shared" si="22"/>
        <v>1</v>
      </c>
      <c r="M83" s="1">
        <f t="shared" si="4"/>
        <v>0.1755298144</v>
      </c>
      <c r="N83" s="15" t="str">
        <f t="shared" si="5"/>
        <v>SUB-VERTICAL</v>
      </c>
      <c r="O83" s="1">
        <v>5580.9261</v>
      </c>
      <c r="Q83" s="1">
        <f t="shared" si="6"/>
        <v>0.07738033541</v>
      </c>
      <c r="R83" s="16" t="str">
        <f t="shared" si="7"/>
        <v>MERGULHO</v>
      </c>
      <c r="T83" s="1">
        <f t="shared" si="8"/>
        <v>0.2018651387</v>
      </c>
      <c r="U83" s="15" t="str">
        <f t="shared" si="9"/>
        <v>SUB-VERTICAL</v>
      </c>
      <c r="V83" s="1">
        <f t="shared" si="10"/>
        <v>-0.03029188085</v>
      </c>
      <c r="W83" s="17" t="str">
        <f t="shared" si="11"/>
        <v>SUB-HORIZONTAL</v>
      </c>
      <c r="Y83" s="1">
        <f t="shared" si="12"/>
        <v>-0.2233622874</v>
      </c>
      <c r="Z83" s="17" t="str">
        <f t="shared" si="23"/>
        <v>SUB-HORIZONTAL</v>
      </c>
      <c r="AA83" s="1">
        <f t="shared" si="14"/>
        <v>0.2206652586</v>
      </c>
      <c r="AB83" s="15" t="str">
        <f t="shared" si="15"/>
        <v>SUB-VERTICAL</v>
      </c>
      <c r="AD83" s="1">
        <f t="shared" si="16"/>
        <v>0.1929076997</v>
      </c>
      <c r="AE83" s="15" t="str">
        <f t="shared" si="17"/>
        <v>SUB-VERTICAL</v>
      </c>
      <c r="AG83" s="1">
        <f t="shared" si="18"/>
        <v>0.2511662664</v>
      </c>
      <c r="AH83" s="15" t="str">
        <f t="shared" si="19"/>
        <v>SUB-VERTICAL</v>
      </c>
      <c r="AJ83" s="1">
        <f t="shared" si="20"/>
        <v>-0.09798336148</v>
      </c>
      <c r="AK83" s="17" t="str">
        <f t="shared" si="21"/>
        <v>SUB-HORIZONTAL</v>
      </c>
    </row>
    <row r="84" ht="15.75" customHeight="1">
      <c r="A84" s="1">
        <v>5581.0023</v>
      </c>
      <c r="B84" s="1">
        <v>515.9935</v>
      </c>
      <c r="C84" s="1">
        <v>678.8842</v>
      </c>
      <c r="D84" s="1">
        <v>857.6448</v>
      </c>
      <c r="E84" s="1">
        <v>580.2955</v>
      </c>
      <c r="F84" s="1">
        <v>547.6121</v>
      </c>
      <c r="G84" s="1">
        <v>563.2166</v>
      </c>
      <c r="H84" s="1">
        <v>543.7844</v>
      </c>
      <c r="J84" s="1">
        <f t="shared" si="1"/>
        <v>0.03511323768</v>
      </c>
      <c r="K84" s="16" t="str">
        <f t="shared" si="2"/>
        <v>MERGULHO</v>
      </c>
      <c r="L84" s="1" t="str">
        <f t="shared" si="22"/>
        <v>3</v>
      </c>
      <c r="M84" s="1">
        <f t="shared" si="4"/>
        <v>0.05948178641</v>
      </c>
      <c r="N84" s="16" t="str">
        <f t="shared" si="5"/>
        <v>MERGULHO</v>
      </c>
      <c r="O84" s="1">
        <v>5581.0023</v>
      </c>
      <c r="Q84" s="1">
        <f t="shared" si="6"/>
        <v>0.007014359201</v>
      </c>
      <c r="R84" s="16" t="str">
        <f t="shared" si="7"/>
        <v>MERGULHO</v>
      </c>
      <c r="T84" s="1">
        <f t="shared" si="8"/>
        <v>0.08759809358</v>
      </c>
      <c r="U84" s="16" t="str">
        <f t="shared" si="9"/>
        <v>MERGULHO</v>
      </c>
      <c r="V84" s="1">
        <f t="shared" si="10"/>
        <v>-0.1570741391</v>
      </c>
      <c r="W84" s="17" t="str">
        <f t="shared" si="11"/>
        <v>SUB-HORIZONTAL</v>
      </c>
      <c r="Y84" s="1">
        <f t="shared" si="12"/>
        <v>-0.3931413669</v>
      </c>
      <c r="Z84" s="17" t="str">
        <f t="shared" si="23"/>
        <v>SUB-HORIZONTAL</v>
      </c>
      <c r="AA84" s="1">
        <f t="shared" si="14"/>
        <v>0.117510795</v>
      </c>
      <c r="AB84" s="15" t="str">
        <f t="shared" si="15"/>
        <v>SUB-VERTICAL</v>
      </c>
      <c r="AD84" s="1">
        <f t="shared" si="16"/>
        <v>0.2342719129</v>
      </c>
      <c r="AE84" s="15" t="str">
        <f t="shared" si="17"/>
        <v>SUB-VERTICAL</v>
      </c>
      <c r="AG84" s="1">
        <f t="shared" si="18"/>
        <v>0.2752176762</v>
      </c>
      <c r="AH84" s="15" t="str">
        <f t="shared" si="19"/>
        <v>SUB-VERTICAL</v>
      </c>
      <c r="AJ84" s="1">
        <f t="shared" si="20"/>
        <v>-0.05246469154</v>
      </c>
      <c r="AK84" s="17" t="str">
        <f t="shared" si="21"/>
        <v>SUB-HORIZONTAL</v>
      </c>
    </row>
    <row r="85" ht="15.75" customHeight="1">
      <c r="A85" s="1">
        <v>5581.0785</v>
      </c>
      <c r="B85" s="1">
        <v>801.8865</v>
      </c>
      <c r="C85" s="1">
        <v>1074.4752</v>
      </c>
      <c r="D85" s="1">
        <v>1288.1257</v>
      </c>
      <c r="E85" s="1">
        <v>676.6855</v>
      </c>
      <c r="F85" s="1">
        <v>663.414</v>
      </c>
      <c r="G85" s="1">
        <v>653.2498</v>
      </c>
      <c r="H85" s="1">
        <v>609.5341</v>
      </c>
      <c r="J85" s="1">
        <f t="shared" si="1"/>
        <v>0.06927855023</v>
      </c>
      <c r="K85" s="16" t="str">
        <f t="shared" si="2"/>
        <v>MERGULHO</v>
      </c>
      <c r="L85" s="1" t="str">
        <f t="shared" si="22"/>
        <v>3</v>
      </c>
      <c r="M85" s="1">
        <f t="shared" si="4"/>
        <v>-0.1898518205</v>
      </c>
      <c r="N85" s="17" t="str">
        <f t="shared" si="5"/>
        <v>SUB-HORIZONTAL</v>
      </c>
      <c r="O85" s="1">
        <v>5581.0785</v>
      </c>
      <c r="Q85" s="1">
        <f t="shared" si="6"/>
        <v>0.08472965956</v>
      </c>
      <c r="R85" s="16" t="str">
        <f t="shared" si="7"/>
        <v>MERGULHO</v>
      </c>
      <c r="T85" s="1">
        <f t="shared" si="8"/>
        <v>-0.2053666699</v>
      </c>
      <c r="U85" s="17" t="str">
        <f t="shared" si="9"/>
        <v>SUB-HORIZONTAL</v>
      </c>
      <c r="V85" s="1">
        <f t="shared" si="10"/>
        <v>-0.4665110128</v>
      </c>
      <c r="W85" s="17" t="str">
        <f t="shared" si="11"/>
        <v>SUB-HORIZONTAL</v>
      </c>
      <c r="Y85" s="1">
        <f t="shared" si="12"/>
        <v>-0.6549097119</v>
      </c>
      <c r="Z85" s="17" t="str">
        <f t="shared" si="23"/>
        <v>SUB-HORIZONTAL</v>
      </c>
      <c r="AA85" s="1">
        <f t="shared" si="14"/>
        <v>-0.1699643788</v>
      </c>
      <c r="AB85" s="17" t="str">
        <f t="shared" si="15"/>
        <v>SUB-HORIZONTAL</v>
      </c>
      <c r="AD85" s="1">
        <f t="shared" si="16"/>
        <v>0.1816044947</v>
      </c>
      <c r="AE85" s="15" t="str">
        <f t="shared" si="17"/>
        <v>SUB-VERTICAL</v>
      </c>
      <c r="AG85" s="1">
        <f t="shared" si="18"/>
        <v>0.2936656833</v>
      </c>
      <c r="AH85" s="15" t="str">
        <f t="shared" si="19"/>
        <v>SUB-VERTICAL</v>
      </c>
      <c r="AJ85" s="1">
        <f t="shared" si="20"/>
        <v>0.275132665</v>
      </c>
      <c r="AK85" s="15" t="str">
        <f t="shared" si="21"/>
        <v>SUB-VERTICAL</v>
      </c>
    </row>
    <row r="86" ht="15.75" customHeight="1">
      <c r="A86" s="1">
        <v>5581.1547</v>
      </c>
      <c r="B86" s="1">
        <v>1039.2368</v>
      </c>
      <c r="C86" s="1">
        <v>1069.1127</v>
      </c>
      <c r="D86" s="1">
        <v>1403.1847</v>
      </c>
      <c r="E86" s="1">
        <v>664.7947</v>
      </c>
      <c r="F86" s="1">
        <v>639.3735</v>
      </c>
      <c r="G86" s="1">
        <v>649.8528</v>
      </c>
      <c r="H86" s="1">
        <v>594.5243</v>
      </c>
      <c r="J86" s="1">
        <f t="shared" si="1"/>
        <v>0.08901364678</v>
      </c>
      <c r="K86" s="16" t="str">
        <f t="shared" si="2"/>
        <v>MERGULHO</v>
      </c>
      <c r="L86" s="1" t="str">
        <f t="shared" si="22"/>
        <v>3</v>
      </c>
      <c r="M86" s="1">
        <f t="shared" si="4"/>
        <v>-0.4905428741</v>
      </c>
      <c r="N86" s="17" t="str">
        <f t="shared" si="5"/>
        <v>SUB-HORIZONTAL</v>
      </c>
      <c r="O86" s="1">
        <v>5581.1547</v>
      </c>
      <c r="Q86" s="1">
        <f t="shared" si="6"/>
        <v>0.07274322974</v>
      </c>
      <c r="R86" s="16" t="str">
        <f t="shared" si="7"/>
        <v>MERGULHO</v>
      </c>
      <c r="T86" s="1">
        <f t="shared" si="8"/>
        <v>-0.4738199542</v>
      </c>
      <c r="U86" s="17" t="str">
        <f t="shared" si="9"/>
        <v>SUB-HORIZONTAL</v>
      </c>
      <c r="V86" s="1">
        <f t="shared" si="10"/>
        <v>-0.4795871717</v>
      </c>
      <c r="W86" s="17" t="str">
        <f t="shared" si="11"/>
        <v>SUB-HORIZONTAL</v>
      </c>
      <c r="Y86" s="1">
        <f t="shared" si="12"/>
        <v>-0.7645125374</v>
      </c>
      <c r="Z86" s="17" t="str">
        <f t="shared" si="23"/>
        <v>SUB-HORIZONTAL</v>
      </c>
      <c r="AA86" s="1">
        <f t="shared" si="14"/>
        <v>-0.4504884281</v>
      </c>
      <c r="AB86" s="17" t="str">
        <f t="shared" si="15"/>
        <v>SUB-HORIZONTAL</v>
      </c>
      <c r="AD86" s="1">
        <f t="shared" si="16"/>
        <v>0.2727538645</v>
      </c>
      <c r="AE86" s="15" t="str">
        <f t="shared" si="17"/>
        <v>SUB-VERTICAL</v>
      </c>
      <c r="AG86" s="1">
        <f t="shared" si="18"/>
        <v>0.02834340316</v>
      </c>
      <c r="AH86" s="16" t="str">
        <f t="shared" si="19"/>
        <v>MERGULHO</v>
      </c>
      <c r="AJ86" s="1">
        <f t="shared" si="20"/>
        <v>0.5657665581</v>
      </c>
      <c r="AK86" s="15" t="str">
        <f t="shared" si="21"/>
        <v>SUB-VERTICAL</v>
      </c>
    </row>
    <row r="87" ht="15.75" customHeight="1">
      <c r="A87" s="1">
        <v>5581.2309</v>
      </c>
      <c r="B87" s="1">
        <v>1033.7458</v>
      </c>
      <c r="C87" s="1">
        <v>1031.6194</v>
      </c>
      <c r="D87" s="1">
        <v>1243.823</v>
      </c>
      <c r="E87" s="1">
        <v>611.2242</v>
      </c>
      <c r="F87" s="1">
        <v>571.7587</v>
      </c>
      <c r="G87" s="1">
        <v>592.7784</v>
      </c>
      <c r="H87" s="1">
        <v>594.8344</v>
      </c>
      <c r="J87" s="1">
        <f t="shared" si="1"/>
        <v>-0.003462413138</v>
      </c>
      <c r="K87" s="17" t="str">
        <f t="shared" si="2"/>
        <v>SUB-HORIZONTAL</v>
      </c>
      <c r="L87" s="1" t="str">
        <f t="shared" si="22"/>
        <v>2</v>
      </c>
      <c r="M87" s="1">
        <f t="shared" si="4"/>
        <v>-0.6009198901</v>
      </c>
      <c r="N87" s="17" t="str">
        <f t="shared" si="5"/>
        <v>SUB-HORIZONTAL</v>
      </c>
      <c r="O87" s="1">
        <v>5581.2309</v>
      </c>
      <c r="Q87" s="1">
        <f t="shared" si="6"/>
        <v>-0.03956857911</v>
      </c>
      <c r="R87" s="17" t="str">
        <f t="shared" si="7"/>
        <v>SUB-HORIZONTAL</v>
      </c>
      <c r="T87" s="1">
        <f t="shared" si="8"/>
        <v>-0.5633177291</v>
      </c>
      <c r="U87" s="17" t="str">
        <f t="shared" si="9"/>
        <v>SUB-HORIZONTAL</v>
      </c>
      <c r="V87" s="1">
        <f t="shared" si="10"/>
        <v>-0.5294168114</v>
      </c>
      <c r="W87" s="17" t="str">
        <f t="shared" si="11"/>
        <v>SUB-HORIZONTAL</v>
      </c>
      <c r="Y87" s="1">
        <f t="shared" si="12"/>
        <v>-0.7255190191</v>
      </c>
      <c r="Z87" s="17" t="str">
        <f t="shared" si="23"/>
        <v>SUB-HORIZONTAL</v>
      </c>
      <c r="AA87" s="1">
        <f t="shared" si="14"/>
        <v>-0.5315471161</v>
      </c>
      <c r="AB87" s="17" t="str">
        <f t="shared" si="15"/>
        <v>SUB-HORIZONTAL</v>
      </c>
      <c r="AD87" s="1">
        <f t="shared" si="16"/>
        <v>0.1873327487</v>
      </c>
      <c r="AE87" s="15" t="str">
        <f t="shared" si="17"/>
        <v>SUB-VERTICAL</v>
      </c>
      <c r="AG87" s="1">
        <f t="shared" si="18"/>
        <v>-0.002059104247</v>
      </c>
      <c r="AH87" s="17" t="str">
        <f t="shared" si="19"/>
        <v>SUB-HORIZONTAL</v>
      </c>
      <c r="AJ87" s="1">
        <f t="shared" si="20"/>
        <v>0.5597214414</v>
      </c>
      <c r="AK87" s="15" t="str">
        <f t="shared" si="21"/>
        <v>SUB-VERTICAL</v>
      </c>
    </row>
    <row r="88" ht="15.75" customHeight="1">
      <c r="A88" s="1">
        <v>5581.3071</v>
      </c>
      <c r="B88" s="1">
        <v>1047.7156</v>
      </c>
      <c r="C88" s="1">
        <v>1065.2152</v>
      </c>
      <c r="D88" s="1">
        <v>1479.6067</v>
      </c>
      <c r="E88" s="1">
        <v>667.1757</v>
      </c>
      <c r="F88" s="1">
        <v>603.1235</v>
      </c>
      <c r="G88" s="1">
        <v>624.4707</v>
      </c>
      <c r="H88" s="1">
        <v>662.9927</v>
      </c>
      <c r="J88" s="1">
        <f t="shared" si="1"/>
        <v>-0.05986850599</v>
      </c>
      <c r="K88" s="17" t="str">
        <f t="shared" si="2"/>
        <v>SUB-HORIZONTAL</v>
      </c>
      <c r="L88" s="1" t="str">
        <f t="shared" si="22"/>
        <v>2</v>
      </c>
      <c r="M88" s="1">
        <f t="shared" si="4"/>
        <v>-0.5592898154</v>
      </c>
      <c r="N88" s="17" t="str">
        <f t="shared" si="5"/>
        <v>SUB-HORIZONTAL</v>
      </c>
      <c r="O88" s="1">
        <v>5581.3071</v>
      </c>
      <c r="Q88" s="1">
        <f t="shared" si="6"/>
        <v>-0.09467732008</v>
      </c>
      <c r="R88" s="17" t="str">
        <f t="shared" si="7"/>
        <v>SUB-HORIZONTAL</v>
      </c>
      <c r="T88" s="1">
        <f t="shared" si="8"/>
        <v>-0.523255733</v>
      </c>
      <c r="U88" s="17" t="str">
        <f t="shared" si="9"/>
        <v>SUB-HORIZONTAL</v>
      </c>
      <c r="V88" s="1">
        <f t="shared" si="10"/>
        <v>-0.4721580348</v>
      </c>
      <c r="W88" s="17" t="str">
        <f t="shared" si="11"/>
        <v>SUB-HORIZONTAL</v>
      </c>
      <c r="Y88" s="1">
        <f t="shared" si="12"/>
        <v>-0.817698558</v>
      </c>
      <c r="Z88" s="17" t="str">
        <f t="shared" si="23"/>
        <v>SUB-HORIZONTAL</v>
      </c>
      <c r="AA88" s="1">
        <f t="shared" si="14"/>
        <v>-0.4551540218</v>
      </c>
      <c r="AB88" s="17" t="str">
        <f t="shared" si="15"/>
        <v>SUB-HORIZONTAL</v>
      </c>
      <c r="AD88" s="1">
        <f t="shared" si="16"/>
        <v>0.3300798524</v>
      </c>
      <c r="AE88" s="15" t="str">
        <f t="shared" si="17"/>
        <v>SUB-VERTICAL</v>
      </c>
      <c r="AG88" s="1">
        <f t="shared" si="18"/>
        <v>0.01656485883</v>
      </c>
      <c r="AH88" s="16" t="str">
        <f t="shared" si="19"/>
        <v>MERGULHO</v>
      </c>
      <c r="AJ88" s="1">
        <f t="shared" si="20"/>
        <v>0.4616065464</v>
      </c>
      <c r="AK88" s="15" t="str">
        <f t="shared" si="21"/>
        <v>SUB-VERTICAL</v>
      </c>
    </row>
    <row r="89" ht="15.75" customHeight="1">
      <c r="A89" s="1">
        <v>5581.3833</v>
      </c>
      <c r="B89" s="1">
        <v>935.3281</v>
      </c>
      <c r="C89" s="1">
        <v>979.4077</v>
      </c>
      <c r="D89" s="1">
        <v>1379.9121</v>
      </c>
      <c r="E89" s="1">
        <v>617.846</v>
      </c>
      <c r="F89" s="1">
        <v>565.6111</v>
      </c>
      <c r="G89" s="1">
        <v>573.5693</v>
      </c>
      <c r="H89" s="1">
        <v>662.9252</v>
      </c>
      <c r="J89" s="1">
        <f t="shared" si="1"/>
        <v>-0.1449098878</v>
      </c>
      <c r="K89" s="17" t="str">
        <f t="shared" si="2"/>
        <v>SUB-HORIZONTAL</v>
      </c>
      <c r="L89" s="1" t="str">
        <f t="shared" si="22"/>
        <v>2</v>
      </c>
      <c r="M89" s="1">
        <f t="shared" si="4"/>
        <v>-0.508309782</v>
      </c>
      <c r="N89" s="17" t="str">
        <f t="shared" si="5"/>
        <v>SUB-HORIZONTAL</v>
      </c>
      <c r="O89" s="1">
        <v>5581.3833</v>
      </c>
      <c r="Q89" s="1">
        <f t="shared" si="6"/>
        <v>-0.1589221912</v>
      </c>
      <c r="R89" s="17" t="str">
        <f t="shared" si="7"/>
        <v>SUB-HORIZONTAL</v>
      </c>
      <c r="T89" s="1">
        <f t="shared" si="8"/>
        <v>-0.4939058435</v>
      </c>
      <c r="U89" s="17" t="str">
        <f t="shared" si="9"/>
        <v>SUB-HORIZONTAL</v>
      </c>
      <c r="V89" s="1">
        <f t="shared" si="10"/>
        <v>-0.464794032</v>
      </c>
      <c r="W89" s="17" t="str">
        <f t="shared" si="11"/>
        <v>SUB-HORIZONTAL</v>
      </c>
      <c r="Y89" s="1">
        <f t="shared" si="12"/>
        <v>-0.8253284418</v>
      </c>
      <c r="Z89" s="17" t="str">
        <f t="shared" si="23"/>
        <v>SUB-HORIZONTAL</v>
      </c>
      <c r="AA89" s="1">
        <f t="shared" si="14"/>
        <v>-0.4176352365</v>
      </c>
      <c r="AB89" s="17" t="str">
        <f t="shared" si="15"/>
        <v>SUB-HORIZONTAL</v>
      </c>
      <c r="AD89" s="1">
        <f t="shared" si="16"/>
        <v>0.344508406</v>
      </c>
      <c r="AE89" s="15" t="str">
        <f t="shared" si="17"/>
        <v>SUB-VERTICAL</v>
      </c>
      <c r="AG89" s="1">
        <f t="shared" si="18"/>
        <v>0.04605469355</v>
      </c>
      <c r="AH89" s="16" t="str">
        <f t="shared" si="19"/>
        <v>MERGULHO</v>
      </c>
      <c r="AJ89" s="1">
        <f t="shared" si="20"/>
        <v>0.3459373638</v>
      </c>
      <c r="AK89" s="15" t="str">
        <f t="shared" si="21"/>
        <v>SUB-VERTICAL</v>
      </c>
    </row>
    <row r="90" ht="15.75" customHeight="1">
      <c r="A90" s="1">
        <v>5581.4595</v>
      </c>
      <c r="B90" s="1">
        <v>758.4761</v>
      </c>
      <c r="C90" s="1">
        <v>723.1504</v>
      </c>
      <c r="D90" s="1">
        <v>988.6627</v>
      </c>
      <c r="E90" s="1">
        <v>511.4042</v>
      </c>
      <c r="F90" s="1">
        <v>480.6629</v>
      </c>
      <c r="G90" s="1">
        <v>464.1394</v>
      </c>
      <c r="H90" s="1">
        <v>611.1597</v>
      </c>
      <c r="J90" s="1">
        <f t="shared" si="1"/>
        <v>-0.2760423601</v>
      </c>
      <c r="K90" s="17" t="str">
        <f t="shared" si="2"/>
        <v>SUB-HORIZONTAL</v>
      </c>
      <c r="L90" s="1" t="str">
        <f t="shared" si="22"/>
        <v>2</v>
      </c>
      <c r="M90" s="1">
        <f t="shared" si="4"/>
        <v>-0.4601099504</v>
      </c>
      <c r="N90" s="17" t="str">
        <f t="shared" si="5"/>
        <v>SUB-HORIZONTAL</v>
      </c>
      <c r="O90" s="1">
        <v>5581.4595</v>
      </c>
      <c r="Q90" s="1">
        <f t="shared" si="6"/>
        <v>-0.2407699078</v>
      </c>
      <c r="R90" s="17" t="str">
        <f t="shared" si="7"/>
        <v>SUB-HORIZONTAL</v>
      </c>
      <c r="T90" s="1">
        <f t="shared" si="8"/>
        <v>-0.4960771781</v>
      </c>
      <c r="U90" s="17" t="str">
        <f t="shared" si="9"/>
        <v>SUB-HORIZONTAL</v>
      </c>
      <c r="V90" s="1">
        <f t="shared" si="10"/>
        <v>-0.3481923015</v>
      </c>
      <c r="W90" s="17" t="str">
        <f t="shared" si="11"/>
        <v>SUB-HORIZONTAL</v>
      </c>
      <c r="Y90" s="1">
        <f t="shared" si="12"/>
        <v>-0.6711930517</v>
      </c>
      <c r="Z90" s="17" t="str">
        <f t="shared" si="23"/>
        <v>SUB-HORIZONTAL</v>
      </c>
      <c r="AA90" s="1">
        <f t="shared" si="14"/>
        <v>-0.3967073615</v>
      </c>
      <c r="AB90" s="17" t="str">
        <f t="shared" si="15"/>
        <v>SUB-HORIZONTAL</v>
      </c>
      <c r="AD90" s="1">
        <f t="shared" si="16"/>
        <v>0.314012007</v>
      </c>
      <c r="AE90" s="15" t="str">
        <f t="shared" si="17"/>
        <v>SUB-VERTICAL</v>
      </c>
      <c r="AG90" s="1">
        <f t="shared" si="18"/>
        <v>-0.04769858666</v>
      </c>
      <c r="AH90" s="17" t="str">
        <f t="shared" si="19"/>
        <v>SUB-HORIZONTAL</v>
      </c>
      <c r="AJ90" s="1">
        <f t="shared" si="20"/>
        <v>0.2163728635</v>
      </c>
      <c r="AK90" s="15" t="str">
        <f t="shared" si="21"/>
        <v>SUB-VERTICAL</v>
      </c>
    </row>
    <row r="91" ht="15.75" customHeight="1">
      <c r="A91" s="1">
        <v>5581.5357</v>
      </c>
      <c r="B91" s="1">
        <v>559.63</v>
      </c>
      <c r="C91" s="1">
        <v>562.6732</v>
      </c>
      <c r="D91" s="1">
        <v>709.2905</v>
      </c>
      <c r="E91" s="1">
        <v>403.1908</v>
      </c>
      <c r="F91" s="1">
        <v>384.4682</v>
      </c>
      <c r="G91" s="1">
        <v>385.1412</v>
      </c>
      <c r="H91" s="1">
        <v>564.1857</v>
      </c>
      <c r="J91" s="1">
        <f t="shared" si="1"/>
        <v>-0.3840961534</v>
      </c>
      <c r="K91" s="17" t="str">
        <f t="shared" si="2"/>
        <v>SUB-HORIZONTAL</v>
      </c>
      <c r="L91" s="1" t="str">
        <f t="shared" si="22"/>
        <v>2</v>
      </c>
      <c r="M91" s="1">
        <f t="shared" si="4"/>
        <v>-0.377623222</v>
      </c>
      <c r="N91" s="17" t="str">
        <f t="shared" si="5"/>
        <v>SUB-HORIZONTAL</v>
      </c>
      <c r="O91" s="1">
        <v>5581.5357</v>
      </c>
      <c r="Q91" s="1">
        <f t="shared" si="6"/>
        <v>-0.3858772007</v>
      </c>
      <c r="R91" s="17" t="str">
        <f t="shared" si="7"/>
        <v>SUB-HORIZONTAL</v>
      </c>
      <c r="T91" s="1">
        <f t="shared" si="8"/>
        <v>-0.3758435249</v>
      </c>
      <c r="U91" s="17" t="str">
        <f t="shared" si="9"/>
        <v>SUB-HORIZONTAL</v>
      </c>
      <c r="V91" s="1">
        <f t="shared" si="10"/>
        <v>-0.3348338377</v>
      </c>
      <c r="W91" s="17" t="str">
        <f t="shared" si="11"/>
        <v>SUB-HORIZONTAL</v>
      </c>
      <c r="Y91" s="1">
        <f t="shared" si="12"/>
        <v>-0.5723945968</v>
      </c>
      <c r="Z91" s="17" t="str">
        <f t="shared" si="23"/>
        <v>SUB-HORIZONTAL</v>
      </c>
      <c r="AA91" s="1">
        <f t="shared" si="14"/>
        <v>-0.3293364393</v>
      </c>
      <c r="AB91" s="17" t="str">
        <f t="shared" si="15"/>
        <v>SUB-HORIZONTAL</v>
      </c>
      <c r="AD91" s="1">
        <f t="shared" si="16"/>
        <v>0.2320839091</v>
      </c>
      <c r="AE91" s="15" t="str">
        <f t="shared" si="17"/>
        <v>SUB-VERTICAL</v>
      </c>
      <c r="AG91" s="1">
        <f t="shared" si="18"/>
        <v>0.005423153365</v>
      </c>
      <c r="AH91" s="16" t="str">
        <f t="shared" si="19"/>
        <v>MERGULHO</v>
      </c>
      <c r="AJ91" s="1">
        <f t="shared" si="20"/>
        <v>-0.008107623755</v>
      </c>
      <c r="AK91" s="17" t="str">
        <f t="shared" si="21"/>
        <v>SUB-HORIZONTAL</v>
      </c>
    </row>
    <row r="92" ht="15.75" customHeight="1">
      <c r="A92" s="1">
        <v>5581.6119</v>
      </c>
      <c r="B92" s="1">
        <v>406.0007</v>
      </c>
      <c r="C92" s="1">
        <v>447.9662</v>
      </c>
      <c r="D92" s="1">
        <v>540.8618</v>
      </c>
      <c r="E92" s="1">
        <v>352.9025</v>
      </c>
      <c r="F92" s="1">
        <v>339.0969</v>
      </c>
      <c r="G92" s="1">
        <v>351.4859</v>
      </c>
      <c r="H92" s="1">
        <v>506.3126</v>
      </c>
      <c r="J92" s="1">
        <f t="shared" si="1"/>
        <v>-0.3670139195</v>
      </c>
      <c r="K92" s="17" t="str">
        <f t="shared" si="2"/>
        <v>SUB-HORIZONTAL</v>
      </c>
      <c r="L92" s="1" t="str">
        <f t="shared" si="22"/>
        <v>2</v>
      </c>
      <c r="M92" s="1">
        <f t="shared" si="4"/>
        <v>-0.1803123546</v>
      </c>
      <c r="N92" s="17" t="str">
        <f t="shared" si="5"/>
        <v>SUB-HORIZONTAL</v>
      </c>
      <c r="O92" s="1">
        <v>5581.6119</v>
      </c>
      <c r="Q92" s="1">
        <f t="shared" si="6"/>
        <v>-0.403557826</v>
      </c>
      <c r="R92" s="17" t="str">
        <f t="shared" si="7"/>
        <v>SUB-HORIZONTAL</v>
      </c>
      <c r="T92" s="1">
        <f t="shared" si="8"/>
        <v>-0.1443102164</v>
      </c>
      <c r="U92" s="17" t="str">
        <f t="shared" si="9"/>
        <v>SUB-HORIZONTAL</v>
      </c>
      <c r="V92" s="1">
        <f t="shared" si="10"/>
        <v>-0.2390918226</v>
      </c>
      <c r="W92" s="17" t="str">
        <f t="shared" si="11"/>
        <v>SUB-HORIZONTAL</v>
      </c>
      <c r="Y92" s="1">
        <f t="shared" si="12"/>
        <v>-0.4302226756</v>
      </c>
      <c r="Z92" s="17" t="str">
        <f t="shared" si="23"/>
        <v>SUB-HORIZONTAL</v>
      </c>
      <c r="AA92" s="1">
        <f t="shared" si="14"/>
        <v>-0.1402778304</v>
      </c>
      <c r="AB92" s="17" t="str">
        <f t="shared" si="15"/>
        <v>SUB-HORIZONTAL</v>
      </c>
      <c r="AD92" s="1">
        <f t="shared" si="16"/>
        <v>0.1887249705</v>
      </c>
      <c r="AE92" s="15" t="str">
        <f t="shared" si="17"/>
        <v>SUB-VERTICAL</v>
      </c>
      <c r="AG92" s="1">
        <f t="shared" si="18"/>
        <v>0.09840255781</v>
      </c>
      <c r="AH92" s="16" t="str">
        <f t="shared" si="19"/>
        <v>MERGULHO</v>
      </c>
      <c r="AJ92" s="1">
        <f t="shared" si="20"/>
        <v>-0.2212481753</v>
      </c>
      <c r="AK92" s="17" t="str">
        <f t="shared" si="21"/>
        <v>SUB-HORIZONTAL</v>
      </c>
    </row>
    <row r="93" ht="15.75" customHeight="1">
      <c r="A93" s="1">
        <v>5581.6881</v>
      </c>
      <c r="B93" s="1">
        <v>353.5434</v>
      </c>
      <c r="C93" s="1">
        <v>446.0331</v>
      </c>
      <c r="D93" s="1">
        <v>472.7209</v>
      </c>
      <c r="E93" s="1">
        <v>332.5149</v>
      </c>
      <c r="F93" s="1">
        <v>321.096</v>
      </c>
      <c r="G93" s="1">
        <v>333.7124</v>
      </c>
      <c r="H93" s="1">
        <v>456.2232</v>
      </c>
      <c r="J93" s="1">
        <f t="shared" si="1"/>
        <v>-0.3139782181</v>
      </c>
      <c r="K93" s="17" t="str">
        <f t="shared" si="2"/>
        <v>SUB-HORIZONTAL</v>
      </c>
      <c r="L93" s="1" t="str">
        <f t="shared" si="22"/>
        <v>2</v>
      </c>
      <c r="M93" s="1">
        <f t="shared" si="4"/>
        <v>-0.09630328195</v>
      </c>
      <c r="N93" s="17" t="str">
        <f t="shared" si="5"/>
        <v>SUB-HORIZONTAL</v>
      </c>
      <c r="O93" s="1">
        <v>5581.6881</v>
      </c>
      <c r="Q93" s="1">
        <f t="shared" si="6"/>
        <v>-0.3530503504</v>
      </c>
      <c r="R93" s="17" t="str">
        <f t="shared" si="7"/>
        <v>SUB-HORIZONTAL</v>
      </c>
      <c r="T93" s="1">
        <f t="shared" si="8"/>
        <v>-0.05773472151</v>
      </c>
      <c r="U93" s="17" t="str">
        <f t="shared" si="9"/>
        <v>SUB-HORIZONTAL</v>
      </c>
      <c r="V93" s="1">
        <f t="shared" si="10"/>
        <v>-0.2947653269</v>
      </c>
      <c r="W93" s="17" t="str">
        <f t="shared" si="11"/>
        <v>SUB-HORIZONTAL</v>
      </c>
      <c r="Y93" s="1">
        <f t="shared" si="12"/>
        <v>-0.3536377689</v>
      </c>
      <c r="Z93" s="17" t="str">
        <f t="shared" si="23"/>
        <v>SUB-HORIZONTAL</v>
      </c>
      <c r="AA93" s="1">
        <f t="shared" si="14"/>
        <v>-0.06133118731</v>
      </c>
      <c r="AB93" s="17" t="str">
        <f t="shared" si="15"/>
        <v>SUB-HORIZONTAL</v>
      </c>
      <c r="AD93" s="1">
        <f t="shared" si="16"/>
        <v>0.05812016359</v>
      </c>
      <c r="AE93" s="16" t="str">
        <f t="shared" si="17"/>
        <v>MERGULHO</v>
      </c>
      <c r="AG93" s="1">
        <f t="shared" si="18"/>
        <v>0.2329101737</v>
      </c>
      <c r="AH93" s="15" t="str">
        <f t="shared" si="19"/>
        <v>SUB-VERTICAL</v>
      </c>
      <c r="AJ93" s="1">
        <f t="shared" si="20"/>
        <v>-0.2556671697</v>
      </c>
      <c r="AK93" s="17" t="str">
        <f t="shared" si="21"/>
        <v>SUB-HORIZONTAL</v>
      </c>
    </row>
    <row r="94" ht="15.75" customHeight="1">
      <c r="A94" s="1">
        <v>5581.7643</v>
      </c>
      <c r="B94" s="1">
        <v>351.5662</v>
      </c>
      <c r="C94" s="1">
        <v>458.6676</v>
      </c>
      <c r="D94" s="1">
        <v>501.6991</v>
      </c>
      <c r="E94" s="1">
        <v>329.9853</v>
      </c>
      <c r="F94" s="1">
        <v>319.3913</v>
      </c>
      <c r="G94" s="1">
        <v>329.2165</v>
      </c>
      <c r="H94" s="1">
        <v>443.9205</v>
      </c>
      <c r="J94" s="1">
        <f t="shared" si="1"/>
        <v>-0.3000441515</v>
      </c>
      <c r="K94" s="17" t="str">
        <f t="shared" si="2"/>
        <v>SUB-HORIZONTAL</v>
      </c>
      <c r="L94" s="1" t="str">
        <f t="shared" si="22"/>
        <v>2</v>
      </c>
      <c r="M94" s="1">
        <f t="shared" si="4"/>
        <v>-0.09601787878</v>
      </c>
      <c r="N94" s="17" t="str">
        <f t="shared" si="5"/>
        <v>SUB-HORIZONTAL</v>
      </c>
      <c r="O94" s="1">
        <v>5581.7643</v>
      </c>
      <c r="Q94" s="1">
        <f t="shared" si="6"/>
        <v>-0.3307174088</v>
      </c>
      <c r="R94" s="17" t="str">
        <f t="shared" si="7"/>
        <v>SUB-HORIZONTAL</v>
      </c>
      <c r="T94" s="1">
        <f t="shared" si="8"/>
        <v>-0.06569424772</v>
      </c>
      <c r="U94" s="17" t="str">
        <f t="shared" si="9"/>
        <v>SUB-HORIZONTAL</v>
      </c>
      <c r="V94" s="1">
        <f t="shared" si="10"/>
        <v>-0.3307672377</v>
      </c>
      <c r="W94" s="17" t="str">
        <f t="shared" si="11"/>
        <v>SUB-HORIZONTAL</v>
      </c>
      <c r="Y94" s="1">
        <f t="shared" si="12"/>
        <v>-0.4220231176</v>
      </c>
      <c r="Z94" s="17" t="str">
        <f t="shared" si="23"/>
        <v>SUB-HORIZONTAL</v>
      </c>
      <c r="AA94" s="1">
        <f t="shared" si="14"/>
        <v>-0.06336051494</v>
      </c>
      <c r="AB94" s="17" t="str">
        <f t="shared" si="15"/>
        <v>SUB-HORIZONTAL</v>
      </c>
      <c r="AD94" s="1">
        <f t="shared" si="16"/>
        <v>0.0897048228</v>
      </c>
      <c r="AE94" s="16" t="str">
        <f t="shared" si="17"/>
        <v>MERGULHO</v>
      </c>
      <c r="AG94" s="1">
        <f t="shared" si="18"/>
        <v>0.2667120018</v>
      </c>
      <c r="AH94" s="15" t="str">
        <f t="shared" si="19"/>
        <v>SUB-VERTICAL</v>
      </c>
      <c r="AJ94" s="1">
        <f t="shared" si="20"/>
        <v>-0.2337765596</v>
      </c>
      <c r="AK94" s="17" t="str">
        <f t="shared" si="21"/>
        <v>SUB-HORIZONTAL</v>
      </c>
    </row>
    <row r="95" ht="15.75" customHeight="1">
      <c r="A95" s="1">
        <v>5581.8405</v>
      </c>
      <c r="B95" s="1">
        <v>356.668</v>
      </c>
      <c r="C95" s="1">
        <v>423.8164</v>
      </c>
      <c r="D95" s="1">
        <v>519.1217</v>
      </c>
      <c r="E95" s="1">
        <v>332.1964</v>
      </c>
      <c r="F95" s="1">
        <v>322.296</v>
      </c>
      <c r="G95" s="1">
        <v>335.662</v>
      </c>
      <c r="H95" s="1">
        <v>453.7095</v>
      </c>
      <c r="J95" s="1">
        <f t="shared" si="1"/>
        <v>-0.3024940027</v>
      </c>
      <c r="K95" s="17" t="str">
        <f t="shared" si="2"/>
        <v>SUB-HORIZONTAL</v>
      </c>
      <c r="L95" s="1" t="str">
        <f t="shared" si="22"/>
        <v>2</v>
      </c>
      <c r="M95" s="1">
        <f t="shared" si="4"/>
        <v>-0.1013783625</v>
      </c>
      <c r="N95" s="17" t="str">
        <f t="shared" si="5"/>
        <v>SUB-HORIZONTAL</v>
      </c>
      <c r="O95" s="1">
        <v>5581.8405</v>
      </c>
      <c r="Q95" s="1">
        <f t="shared" si="6"/>
        <v>-0.3436557288</v>
      </c>
      <c r="R95" s="17" t="str">
        <f t="shared" si="7"/>
        <v>SUB-HORIZONTAL</v>
      </c>
      <c r="T95" s="1">
        <f t="shared" si="8"/>
        <v>-0.06070999526</v>
      </c>
      <c r="U95" s="17" t="str">
        <f t="shared" si="9"/>
        <v>SUB-HORIZONTAL</v>
      </c>
      <c r="V95" s="1">
        <f t="shared" si="10"/>
        <v>-0.2441765468</v>
      </c>
      <c r="W95" s="17" t="str">
        <f t="shared" si="11"/>
        <v>SUB-HORIZONTAL</v>
      </c>
      <c r="Y95" s="1">
        <f t="shared" si="12"/>
        <v>-0.4501280051</v>
      </c>
      <c r="Z95" s="17" t="str">
        <f t="shared" si="23"/>
        <v>SUB-HORIZONTAL</v>
      </c>
      <c r="AA95" s="1">
        <f t="shared" si="14"/>
        <v>-0.07109398057</v>
      </c>
      <c r="AB95" s="17" t="str">
        <f t="shared" si="15"/>
        <v>SUB-HORIZONTAL</v>
      </c>
      <c r="AD95" s="1">
        <f t="shared" si="16"/>
        <v>0.203185907</v>
      </c>
      <c r="AE95" s="15" t="str">
        <f t="shared" si="17"/>
        <v>SUB-VERTICAL</v>
      </c>
      <c r="AG95" s="1">
        <f t="shared" si="18"/>
        <v>0.1727088994</v>
      </c>
      <c r="AH95" s="15" t="str">
        <f t="shared" si="19"/>
        <v>SUB-VERTICAL</v>
      </c>
      <c r="AJ95" s="1">
        <f t="shared" si="20"/>
        <v>-0.2412328742</v>
      </c>
      <c r="AK95" s="17" t="str">
        <f t="shared" si="21"/>
        <v>SUB-HORIZONTAL</v>
      </c>
    </row>
    <row r="96" ht="15.75" customHeight="1">
      <c r="A96" s="1">
        <v>5581.9167</v>
      </c>
      <c r="B96" s="1">
        <v>403.49</v>
      </c>
      <c r="C96" s="1">
        <v>388.7556</v>
      </c>
      <c r="D96" s="1">
        <v>484.357</v>
      </c>
      <c r="E96" s="1">
        <v>328.9037</v>
      </c>
      <c r="F96" s="1">
        <v>319.9106</v>
      </c>
      <c r="G96" s="1">
        <v>334.9256</v>
      </c>
      <c r="H96" s="1">
        <v>474.837</v>
      </c>
      <c r="J96" s="1">
        <f t="shared" si="1"/>
        <v>-0.3508380222</v>
      </c>
      <c r="K96" s="17" t="str">
        <f t="shared" si="2"/>
        <v>SUB-HORIZONTAL</v>
      </c>
      <c r="L96" s="1" t="str">
        <f t="shared" si="22"/>
        <v>2</v>
      </c>
      <c r="M96" s="1">
        <f t="shared" si="4"/>
        <v>-0.2326315134</v>
      </c>
      <c r="N96" s="17" t="str">
        <f t="shared" si="5"/>
        <v>SUB-HORIZONTAL</v>
      </c>
      <c r="O96" s="1">
        <v>5581.9167</v>
      </c>
      <c r="Q96" s="1">
        <f t="shared" si="6"/>
        <v>-0.3975015605</v>
      </c>
      <c r="R96" s="17" t="str">
        <f t="shared" si="7"/>
        <v>SUB-HORIZONTAL</v>
      </c>
      <c r="T96" s="1">
        <f t="shared" si="8"/>
        <v>-0.1865125759</v>
      </c>
      <c r="U96" s="17" t="str">
        <f t="shared" si="9"/>
        <v>SUB-HORIZONTAL</v>
      </c>
      <c r="V96" s="1">
        <f t="shared" si="10"/>
        <v>-0.1673806435</v>
      </c>
      <c r="W96" s="17" t="str">
        <f t="shared" si="11"/>
        <v>SUB-HORIZONTAL</v>
      </c>
      <c r="Y96" s="1">
        <f t="shared" si="12"/>
        <v>-0.3894778607</v>
      </c>
      <c r="Z96" s="17" t="str">
        <f t="shared" si="23"/>
        <v>SUB-HORIZONTAL</v>
      </c>
      <c r="AA96" s="1">
        <f t="shared" si="14"/>
        <v>-0.2047426388</v>
      </c>
      <c r="AB96" s="17" t="str">
        <f t="shared" si="15"/>
        <v>SUB-HORIZONTAL</v>
      </c>
      <c r="AD96" s="1">
        <f t="shared" si="16"/>
        <v>0.2203145262</v>
      </c>
      <c r="AE96" s="15" t="str">
        <f t="shared" si="17"/>
        <v>SUB-VERTICAL</v>
      </c>
      <c r="AG96" s="1">
        <f t="shared" si="18"/>
        <v>-0.03720298085</v>
      </c>
      <c r="AH96" s="17" t="str">
        <f t="shared" si="19"/>
        <v>SUB-HORIZONTAL</v>
      </c>
      <c r="AJ96" s="1">
        <f t="shared" si="20"/>
        <v>-0.1629997929</v>
      </c>
      <c r="AK96" s="17" t="str">
        <f t="shared" si="21"/>
        <v>SUB-HORIZONTAL</v>
      </c>
    </row>
    <row r="97" ht="15.75" customHeight="1">
      <c r="A97" s="1">
        <v>5581.9929</v>
      </c>
      <c r="B97" s="1">
        <v>453.8287</v>
      </c>
      <c r="C97" s="1">
        <v>410.1525</v>
      </c>
      <c r="D97" s="1">
        <v>486.7028</v>
      </c>
      <c r="E97" s="1">
        <v>336.539</v>
      </c>
      <c r="F97" s="1">
        <v>327.8571</v>
      </c>
      <c r="G97" s="1">
        <v>340.485</v>
      </c>
      <c r="H97" s="1">
        <v>501.802</v>
      </c>
      <c r="J97" s="1">
        <f t="shared" si="1"/>
        <v>-0.3902698046</v>
      </c>
      <c r="K97" s="17" t="str">
        <f t="shared" si="2"/>
        <v>SUB-HORIZONTAL</v>
      </c>
      <c r="L97" s="1" t="str">
        <f t="shared" si="22"/>
        <v>2</v>
      </c>
      <c r="M97" s="1">
        <f t="shared" si="4"/>
        <v>-0.326576079</v>
      </c>
      <c r="N97" s="17" t="str">
        <f t="shared" si="5"/>
        <v>SUB-HORIZONTAL</v>
      </c>
      <c r="O97" s="1">
        <v>5581.9929</v>
      </c>
      <c r="Q97" s="1">
        <f t="shared" si="6"/>
        <v>-0.4288478226</v>
      </c>
      <c r="R97" s="17" t="str">
        <f t="shared" si="7"/>
        <v>SUB-HORIZONTAL</v>
      </c>
      <c r="T97" s="1">
        <f t="shared" si="8"/>
        <v>-0.2883383542</v>
      </c>
      <c r="U97" s="17" t="str">
        <f t="shared" si="9"/>
        <v>SUB-HORIZONTAL</v>
      </c>
      <c r="V97" s="1">
        <f t="shared" si="10"/>
        <v>-0.1981376855</v>
      </c>
      <c r="W97" s="17" t="str">
        <f t="shared" si="11"/>
        <v>SUB-HORIZONTAL</v>
      </c>
      <c r="Y97" s="1">
        <f t="shared" si="12"/>
        <v>-0.3710356396</v>
      </c>
      <c r="Z97" s="17" t="str">
        <f t="shared" si="23"/>
        <v>SUB-HORIZONTAL</v>
      </c>
      <c r="AA97" s="1">
        <f t="shared" si="14"/>
        <v>-0.3001208702</v>
      </c>
      <c r="AB97" s="17" t="str">
        <f t="shared" si="15"/>
        <v>SUB-HORIZONTAL</v>
      </c>
      <c r="AD97" s="1">
        <f t="shared" si="16"/>
        <v>0.1713335025</v>
      </c>
      <c r="AE97" s="15" t="str">
        <f t="shared" si="17"/>
        <v>SUB-VERTICAL</v>
      </c>
      <c r="AG97" s="1">
        <f t="shared" si="18"/>
        <v>-0.1012339508</v>
      </c>
      <c r="AH97" s="17" t="str">
        <f t="shared" si="19"/>
        <v>SUB-HORIZONTAL</v>
      </c>
      <c r="AJ97" s="1">
        <f t="shared" si="20"/>
        <v>-0.1005280877</v>
      </c>
      <c r="AK97" s="17" t="str">
        <f t="shared" si="21"/>
        <v>SUB-HORIZONTAL</v>
      </c>
    </row>
    <row r="98" ht="15.75" customHeight="1">
      <c r="A98" s="1">
        <v>5582.0691</v>
      </c>
      <c r="B98" s="1">
        <v>473.1146</v>
      </c>
      <c r="C98" s="1">
        <v>460.2591</v>
      </c>
      <c r="D98" s="1">
        <v>541.016</v>
      </c>
      <c r="E98" s="1">
        <v>358.2119</v>
      </c>
      <c r="F98" s="1">
        <v>349.4585</v>
      </c>
      <c r="G98" s="1">
        <v>358.1487</v>
      </c>
      <c r="H98" s="1">
        <v>540.9119</v>
      </c>
      <c r="J98" s="1">
        <f t="shared" si="1"/>
        <v>-0.41523485</v>
      </c>
      <c r="K98" s="17" t="str">
        <f t="shared" si="2"/>
        <v>SUB-HORIZONTAL</v>
      </c>
      <c r="L98" s="1" t="str">
        <f t="shared" si="22"/>
        <v>2</v>
      </c>
      <c r="M98" s="1">
        <f t="shared" si="4"/>
        <v>-0.3041127061</v>
      </c>
      <c r="N98" s="17" t="str">
        <f t="shared" si="5"/>
        <v>SUB-HORIZONTAL</v>
      </c>
      <c r="O98" s="1">
        <v>5582.0691</v>
      </c>
      <c r="Q98" s="1">
        <f t="shared" si="6"/>
        <v>-0.4403540664</v>
      </c>
      <c r="R98" s="17" t="str">
        <f t="shared" si="7"/>
        <v>SUB-HORIZONTAL</v>
      </c>
      <c r="T98" s="1">
        <f t="shared" si="8"/>
        <v>-0.2792892236</v>
      </c>
      <c r="U98" s="17" t="str">
        <f t="shared" si="9"/>
        <v>SUB-HORIZONTAL</v>
      </c>
      <c r="V98" s="1">
        <f t="shared" si="10"/>
        <v>-0.2513216465</v>
      </c>
      <c r="W98" s="17" t="str">
        <f t="shared" si="11"/>
        <v>SUB-HORIZONTAL</v>
      </c>
      <c r="Y98" s="1">
        <f t="shared" si="12"/>
        <v>-0.4152511777</v>
      </c>
      <c r="Z98" s="17" t="str">
        <f t="shared" si="23"/>
        <v>SUB-HORIZONTAL</v>
      </c>
      <c r="AA98" s="1">
        <f t="shared" si="14"/>
        <v>-0.2791110652</v>
      </c>
      <c r="AB98" s="17" t="str">
        <f t="shared" si="15"/>
        <v>SUB-HORIZONTAL</v>
      </c>
      <c r="AD98" s="1">
        <f t="shared" si="16"/>
        <v>0.1618353506</v>
      </c>
      <c r="AE98" s="15" t="str">
        <f t="shared" si="17"/>
        <v>SUB-VERTICAL</v>
      </c>
      <c r="AG98" s="1">
        <f t="shared" si="18"/>
        <v>-0.02754892176</v>
      </c>
      <c r="AH98" s="17" t="str">
        <f t="shared" si="19"/>
        <v>SUB-HORIZONTAL</v>
      </c>
      <c r="AJ98" s="1">
        <f t="shared" si="20"/>
        <v>-0.1340188711</v>
      </c>
      <c r="AK98" s="17" t="str">
        <f t="shared" si="21"/>
        <v>SUB-HORIZONTAL</v>
      </c>
    </row>
    <row r="99" ht="15.75" customHeight="1">
      <c r="A99" s="1">
        <v>5582.1453</v>
      </c>
      <c r="B99" s="1">
        <v>496.3062</v>
      </c>
      <c r="C99" s="1">
        <v>470.4284</v>
      </c>
      <c r="D99" s="1">
        <v>567.2252</v>
      </c>
      <c r="E99" s="1">
        <v>383.1929</v>
      </c>
      <c r="F99" s="1">
        <v>373.6865</v>
      </c>
      <c r="G99" s="1">
        <v>380.292</v>
      </c>
      <c r="H99" s="1">
        <v>600.7729</v>
      </c>
      <c r="J99" s="1">
        <f t="shared" si="1"/>
        <v>-0.4612721256</v>
      </c>
      <c r="K99" s="17" t="str">
        <f t="shared" si="2"/>
        <v>SUB-HORIZONTAL</v>
      </c>
      <c r="L99" s="1" t="str">
        <f t="shared" si="22"/>
        <v>2</v>
      </c>
      <c r="M99" s="1">
        <f t="shared" si="4"/>
        <v>-0.2847289947</v>
      </c>
      <c r="N99" s="17" t="str">
        <f t="shared" si="5"/>
        <v>SUB-HORIZONTAL</v>
      </c>
      <c r="O99" s="1">
        <v>5582.1453</v>
      </c>
      <c r="Q99" s="1">
        <f t="shared" si="6"/>
        <v>-0.4792722172</v>
      </c>
      <c r="R99" s="17" t="str">
        <f t="shared" si="7"/>
        <v>SUB-HORIZONTAL</v>
      </c>
      <c r="T99" s="1">
        <f t="shared" si="8"/>
        <v>-0.2670408518</v>
      </c>
      <c r="U99" s="17" t="str">
        <f t="shared" si="9"/>
        <v>SUB-HORIZONTAL</v>
      </c>
      <c r="V99" s="1">
        <f t="shared" si="10"/>
        <v>-0.205464957</v>
      </c>
      <c r="W99" s="17" t="str">
        <f t="shared" si="11"/>
        <v>SUB-HORIZONTAL</v>
      </c>
      <c r="Y99" s="1">
        <f t="shared" si="12"/>
        <v>-0.3947367568</v>
      </c>
      <c r="Z99" s="17" t="str">
        <f t="shared" si="23"/>
        <v>SUB-HORIZONTAL</v>
      </c>
      <c r="AA99" s="1">
        <f t="shared" si="14"/>
        <v>-0.2593761835</v>
      </c>
      <c r="AB99" s="17" t="str">
        <f t="shared" si="15"/>
        <v>SUB-HORIZONTAL</v>
      </c>
      <c r="AD99" s="1">
        <f t="shared" si="16"/>
        <v>0.187385713</v>
      </c>
      <c r="AE99" s="15" t="str">
        <f t="shared" si="17"/>
        <v>SUB-VERTICAL</v>
      </c>
      <c r="AG99" s="1">
        <f t="shared" si="18"/>
        <v>-0.05355570437</v>
      </c>
      <c r="AH99" s="17" t="str">
        <f t="shared" si="19"/>
        <v>SUB-HORIZONTAL</v>
      </c>
      <c r="AJ99" s="1">
        <f t="shared" si="20"/>
        <v>-0.1913144875</v>
      </c>
      <c r="AK99" s="17" t="str">
        <f t="shared" si="21"/>
        <v>SUB-HORIZONTAL</v>
      </c>
    </row>
    <row r="100" ht="15.75" customHeight="1">
      <c r="A100" s="1">
        <v>5582.2215</v>
      </c>
      <c r="B100" s="1">
        <v>545.3602</v>
      </c>
      <c r="C100" s="1">
        <v>441.7914</v>
      </c>
      <c r="D100" s="1">
        <v>572.6639</v>
      </c>
      <c r="E100" s="1">
        <v>397.2768</v>
      </c>
      <c r="F100" s="1">
        <v>387.5615</v>
      </c>
      <c r="G100" s="1">
        <v>396.933</v>
      </c>
      <c r="H100" s="1">
        <v>672.34</v>
      </c>
      <c r="J100" s="1">
        <f t="shared" si="1"/>
        <v>-0.5331162203</v>
      </c>
      <c r="K100" s="17" t="str">
        <f t="shared" si="2"/>
        <v>SUB-HORIZONTAL</v>
      </c>
      <c r="L100" s="1" t="str">
        <f t="shared" si="22"/>
        <v>2</v>
      </c>
      <c r="M100" s="1">
        <f t="shared" si="4"/>
        <v>-0.3432348577</v>
      </c>
      <c r="N100" s="17" t="str">
        <f t="shared" si="5"/>
        <v>SUB-HORIZONTAL</v>
      </c>
      <c r="O100" s="1">
        <v>5582.2215</v>
      </c>
      <c r="Q100" s="1">
        <f t="shared" si="6"/>
        <v>-0.5578820771</v>
      </c>
      <c r="R100" s="17" t="str">
        <f t="shared" si="7"/>
        <v>SUB-HORIZONTAL</v>
      </c>
      <c r="T100" s="1">
        <f t="shared" si="8"/>
        <v>-0.3190165187</v>
      </c>
      <c r="U100" s="17" t="str">
        <f t="shared" si="9"/>
        <v>SUB-HORIZONTAL</v>
      </c>
      <c r="V100" s="1">
        <f t="shared" si="10"/>
        <v>-0.1062544786</v>
      </c>
      <c r="W100" s="17" t="str">
        <f t="shared" si="11"/>
        <v>SUB-HORIZONTAL</v>
      </c>
      <c r="Y100" s="1">
        <f t="shared" si="12"/>
        <v>-0.3677063601</v>
      </c>
      <c r="Z100" s="17" t="str">
        <f t="shared" si="23"/>
        <v>SUB-HORIZONTAL</v>
      </c>
      <c r="AA100" s="1">
        <f t="shared" si="14"/>
        <v>-0.3181398377</v>
      </c>
      <c r="AB100" s="17" t="str">
        <f t="shared" si="15"/>
        <v>SUB-HORIZONTAL</v>
      </c>
      <c r="AD100" s="1">
        <f t="shared" si="16"/>
        <v>0.2601895599</v>
      </c>
      <c r="AE100" s="15" t="str">
        <f t="shared" si="17"/>
        <v>SUB-VERTICAL</v>
      </c>
      <c r="AG100" s="1">
        <f t="shared" si="18"/>
        <v>-0.2109981247</v>
      </c>
      <c r="AH100" s="17" t="str">
        <f t="shared" si="19"/>
        <v>SUB-HORIZONTAL</v>
      </c>
      <c r="AJ100" s="1">
        <f t="shared" si="20"/>
        <v>-0.2097000064</v>
      </c>
      <c r="AK100" s="17" t="str">
        <f t="shared" si="21"/>
        <v>SUB-HORIZONTAL</v>
      </c>
    </row>
    <row r="101" ht="15.75" customHeight="1">
      <c r="A101" s="1">
        <v>5582.2977</v>
      </c>
      <c r="B101" s="1">
        <v>618.2883</v>
      </c>
      <c r="C101" s="1">
        <v>387.4758</v>
      </c>
      <c r="D101" s="1">
        <v>551.3174</v>
      </c>
      <c r="E101" s="1">
        <v>420.4649</v>
      </c>
      <c r="F101" s="1">
        <v>410.2702</v>
      </c>
      <c r="G101" s="1">
        <v>420.2466</v>
      </c>
      <c r="H101" s="1">
        <v>753.3162</v>
      </c>
      <c r="J101" s="1">
        <f t="shared" si="1"/>
        <v>-0.5919625574</v>
      </c>
      <c r="K101" s="17" t="str">
        <f t="shared" si="2"/>
        <v>SUB-HORIZONTAL</v>
      </c>
      <c r="L101" s="1" t="str">
        <f t="shared" si="22"/>
        <v>2</v>
      </c>
      <c r="M101" s="1">
        <f t="shared" si="4"/>
        <v>-0.4130195646</v>
      </c>
      <c r="N101" s="17" t="str">
        <f t="shared" si="5"/>
        <v>SUB-HORIZONTAL</v>
      </c>
      <c r="O101" s="1">
        <v>5582.2977</v>
      </c>
      <c r="Q101" s="1">
        <f t="shared" si="6"/>
        <v>-0.6170618824</v>
      </c>
      <c r="R101" s="17" t="str">
        <f t="shared" si="7"/>
        <v>SUB-HORIZONTAL</v>
      </c>
      <c r="T101" s="1">
        <f t="shared" si="8"/>
        <v>-0.388516106</v>
      </c>
      <c r="U101" s="17" t="str">
        <f t="shared" si="9"/>
        <v>SUB-HORIZONTAL</v>
      </c>
      <c r="V101" s="1">
        <f t="shared" si="10"/>
        <v>0.08173033933</v>
      </c>
      <c r="W101" s="16" t="str">
        <f t="shared" si="11"/>
        <v>MERGULHO</v>
      </c>
      <c r="Y101" s="1">
        <f t="shared" si="12"/>
        <v>-0.2717792534</v>
      </c>
      <c r="Z101" s="17" t="str">
        <f t="shared" si="23"/>
        <v>SUB-HORIZONTAL</v>
      </c>
      <c r="AA101" s="1">
        <f t="shared" si="14"/>
        <v>-0.3879870892</v>
      </c>
      <c r="AB101" s="17" t="str">
        <f t="shared" si="15"/>
        <v>SUB-HORIZONTAL</v>
      </c>
      <c r="AD101" s="1">
        <f t="shared" si="16"/>
        <v>0.3544875925</v>
      </c>
      <c r="AE101" s="15" t="str">
        <f t="shared" si="17"/>
        <v>SUB-VERTICAL</v>
      </c>
      <c r="AG101" s="1">
        <f t="shared" si="18"/>
        <v>-0.4715649513</v>
      </c>
      <c r="AH101" s="17" t="str">
        <f t="shared" si="19"/>
        <v>SUB-HORIZONTAL</v>
      </c>
      <c r="AJ101" s="1">
        <f t="shared" si="20"/>
        <v>-0.1978514993</v>
      </c>
      <c r="AK101" s="17" t="str">
        <f t="shared" si="21"/>
        <v>SUB-HORIZONTAL</v>
      </c>
    </row>
    <row r="102" ht="15.75" customHeight="1">
      <c r="A102" s="1">
        <v>5582.3739</v>
      </c>
      <c r="B102" s="1">
        <v>712.4839</v>
      </c>
      <c r="C102" s="1">
        <v>397.8827</v>
      </c>
      <c r="D102" s="1">
        <v>608.2162</v>
      </c>
      <c r="E102" s="1">
        <v>469.2344</v>
      </c>
      <c r="F102" s="1">
        <v>455.3875</v>
      </c>
      <c r="G102" s="1">
        <v>468.5294</v>
      </c>
      <c r="H102" s="1">
        <v>854.5427</v>
      </c>
      <c r="J102" s="1">
        <f t="shared" si="1"/>
        <v>-0.6100521475</v>
      </c>
      <c r="K102" s="17" t="str">
        <f t="shared" si="2"/>
        <v>SUB-HORIZONTAL</v>
      </c>
      <c r="L102" s="1" t="str">
        <f t="shared" si="22"/>
        <v>2</v>
      </c>
      <c r="M102" s="1">
        <f t="shared" si="4"/>
        <v>-0.4513546439</v>
      </c>
      <c r="N102" s="17" t="str">
        <f t="shared" si="5"/>
        <v>SUB-HORIZONTAL</v>
      </c>
      <c r="O102" s="1">
        <v>5582.3739</v>
      </c>
      <c r="Q102" s="1">
        <f t="shared" si="6"/>
        <v>-0.6398591053</v>
      </c>
      <c r="R102" s="17" t="str">
        <f t="shared" si="7"/>
        <v>SUB-HORIZONTAL</v>
      </c>
      <c r="T102" s="1">
        <f t="shared" si="8"/>
        <v>-0.4222336894</v>
      </c>
      <c r="U102" s="17" t="str">
        <f t="shared" si="9"/>
        <v>SUB-HORIZONTAL</v>
      </c>
      <c r="V102" s="1">
        <f t="shared" si="10"/>
        <v>0.1651322412</v>
      </c>
      <c r="W102" s="15" t="str">
        <f t="shared" si="11"/>
        <v>SUB-VERTICAL</v>
      </c>
      <c r="Y102" s="1">
        <f t="shared" si="12"/>
        <v>-0.2601561032</v>
      </c>
      <c r="Z102" s="17" t="str">
        <f t="shared" si="23"/>
        <v>SUB-HORIZONTAL</v>
      </c>
      <c r="AA102" s="1">
        <f t="shared" si="14"/>
        <v>-0.4206970892</v>
      </c>
      <c r="AB102" s="17" t="str">
        <f t="shared" si="15"/>
        <v>SUB-HORIZONTAL</v>
      </c>
      <c r="AD102" s="1">
        <f t="shared" si="16"/>
        <v>0.427564785</v>
      </c>
      <c r="AE102" s="15" t="str">
        <f t="shared" si="17"/>
        <v>SUB-VERTICAL</v>
      </c>
      <c r="AG102" s="1">
        <f t="shared" si="18"/>
        <v>-0.590874597</v>
      </c>
      <c r="AH102" s="17" t="str">
        <f t="shared" si="19"/>
        <v>SUB-HORIZONTAL</v>
      </c>
      <c r="AJ102" s="1">
        <f t="shared" si="20"/>
        <v>-0.1820596611</v>
      </c>
      <c r="AK102" s="17" t="str">
        <f t="shared" si="21"/>
        <v>SUB-HORIZONTAL</v>
      </c>
    </row>
    <row r="103" ht="15.75" customHeight="1">
      <c r="A103" s="1">
        <v>5582.4501</v>
      </c>
      <c r="B103" s="1">
        <v>849.9286</v>
      </c>
      <c r="C103" s="1">
        <v>505.898</v>
      </c>
      <c r="D103" s="1">
        <v>779.5103</v>
      </c>
      <c r="E103" s="1">
        <v>574.7661</v>
      </c>
      <c r="F103" s="1">
        <v>556.697</v>
      </c>
      <c r="G103" s="1">
        <v>566.0853</v>
      </c>
      <c r="H103" s="1">
        <v>984.5167</v>
      </c>
      <c r="J103" s="1">
        <f t="shared" si="1"/>
        <v>-0.5604950547</v>
      </c>
      <c r="K103" s="17" t="str">
        <f t="shared" si="2"/>
        <v>SUB-HORIZONTAL</v>
      </c>
      <c r="L103" s="1" t="str">
        <f t="shared" si="22"/>
        <v>2</v>
      </c>
      <c r="M103" s="1">
        <f t="shared" si="4"/>
        <v>-0.4262948715</v>
      </c>
      <c r="N103" s="17" t="str">
        <f t="shared" si="5"/>
        <v>SUB-HORIZONTAL</v>
      </c>
      <c r="O103" s="1">
        <v>5582.4501</v>
      </c>
      <c r="Q103" s="1">
        <f t="shared" si="6"/>
        <v>-0.577882835</v>
      </c>
      <c r="R103" s="17" t="str">
        <f t="shared" si="7"/>
        <v>SUB-HORIZONTAL</v>
      </c>
      <c r="T103" s="1">
        <f t="shared" si="8"/>
        <v>-0.4092102344</v>
      </c>
      <c r="U103" s="17" t="str">
        <f t="shared" si="9"/>
        <v>SUB-HORIZONTAL</v>
      </c>
      <c r="V103" s="1">
        <f t="shared" si="10"/>
        <v>0.127714747</v>
      </c>
      <c r="W103" s="15" t="str">
        <f t="shared" si="11"/>
        <v>SUB-VERTICAL</v>
      </c>
      <c r="Y103" s="1">
        <f t="shared" si="12"/>
        <v>-0.3058828347</v>
      </c>
      <c r="Z103" s="17" t="str">
        <f t="shared" si="23"/>
        <v>SUB-HORIZONTAL</v>
      </c>
      <c r="AA103" s="1">
        <f t="shared" si="14"/>
        <v>-0.3936882492</v>
      </c>
      <c r="AB103" s="17" t="str">
        <f t="shared" si="15"/>
        <v>SUB-HORIZONTAL</v>
      </c>
      <c r="AD103" s="1">
        <f t="shared" si="16"/>
        <v>0.4357056649</v>
      </c>
      <c r="AE103" s="15" t="str">
        <f t="shared" si="17"/>
        <v>SUB-VERTICAL</v>
      </c>
      <c r="AG103" s="1">
        <f t="shared" si="18"/>
        <v>-0.5246556691</v>
      </c>
      <c r="AH103" s="17" t="str">
        <f t="shared" si="19"/>
        <v>SUB-HORIZONTAL</v>
      </c>
      <c r="AJ103" s="1">
        <f t="shared" si="20"/>
        <v>-0.1471309018</v>
      </c>
      <c r="AK103" s="17" t="str">
        <f t="shared" si="21"/>
        <v>SUB-HORIZONTAL</v>
      </c>
    </row>
    <row r="104" ht="15.75" customHeight="1">
      <c r="A104" s="1">
        <v>5582.5263</v>
      </c>
      <c r="B104" s="1">
        <v>1161.3947</v>
      </c>
      <c r="C104" s="1">
        <v>654.9106</v>
      </c>
      <c r="D104" s="1">
        <v>975.6472</v>
      </c>
      <c r="E104" s="1">
        <v>714.118</v>
      </c>
      <c r="F104" s="1">
        <v>691.7594</v>
      </c>
      <c r="G104" s="1">
        <v>700.0919</v>
      </c>
      <c r="H104" s="1">
        <v>1194.3003</v>
      </c>
      <c r="J104" s="1">
        <f t="shared" si="1"/>
        <v>-0.5404752681</v>
      </c>
      <c r="K104" s="17" t="str">
        <f t="shared" si="2"/>
        <v>SUB-HORIZONTAL</v>
      </c>
      <c r="L104" s="1" t="str">
        <f t="shared" si="22"/>
        <v>2</v>
      </c>
      <c r="M104" s="1">
        <f t="shared" si="4"/>
        <v>-0.5239541427</v>
      </c>
      <c r="N104" s="17" t="str">
        <f t="shared" si="5"/>
        <v>SUB-HORIZONTAL</v>
      </c>
      <c r="O104" s="1">
        <v>5582.5263</v>
      </c>
      <c r="Q104" s="1">
        <f t="shared" si="6"/>
        <v>-0.5528879285</v>
      </c>
      <c r="R104" s="17" t="str">
        <f t="shared" si="7"/>
        <v>SUB-HORIZONTAL</v>
      </c>
      <c r="T104" s="1">
        <f t="shared" si="8"/>
        <v>-0.511585992</v>
      </c>
      <c r="U104" s="17" t="str">
        <f t="shared" si="9"/>
        <v>SUB-HORIZONTAL</v>
      </c>
      <c r="V104" s="1">
        <f t="shared" si="10"/>
        <v>0.08657649313</v>
      </c>
      <c r="W104" s="16" t="str">
        <f t="shared" si="11"/>
        <v>MERGULHO</v>
      </c>
      <c r="Y104" s="1">
        <f t="shared" si="12"/>
        <v>-0.3133204878</v>
      </c>
      <c r="Z104" s="17" t="str">
        <f t="shared" si="23"/>
        <v>SUB-HORIZONTAL</v>
      </c>
      <c r="AA104" s="1">
        <f t="shared" si="14"/>
        <v>-0.4911355435</v>
      </c>
      <c r="AB104" s="17" t="str">
        <f t="shared" si="15"/>
        <v>SUB-HORIZONTAL</v>
      </c>
      <c r="AD104" s="1">
        <f t="shared" si="16"/>
        <v>0.401246364</v>
      </c>
      <c r="AE104" s="15" t="str">
        <f t="shared" si="17"/>
        <v>SUB-VERTICAL</v>
      </c>
      <c r="AG104" s="1">
        <f t="shared" si="18"/>
        <v>-0.580744207</v>
      </c>
      <c r="AH104" s="17" t="str">
        <f t="shared" si="19"/>
        <v>SUB-HORIZONTAL</v>
      </c>
      <c r="AJ104" s="1">
        <f t="shared" si="20"/>
        <v>-0.0279397891</v>
      </c>
      <c r="AK104" s="17" t="str">
        <f t="shared" si="21"/>
        <v>SUB-HORIZONTAL</v>
      </c>
    </row>
    <row r="105" ht="15.75" customHeight="1">
      <c r="A105" s="1">
        <v>5582.6025</v>
      </c>
      <c r="B105" s="1">
        <v>1522.4272</v>
      </c>
      <c r="C105" s="1">
        <v>694.8767</v>
      </c>
      <c r="D105" s="1">
        <v>1157.4481</v>
      </c>
      <c r="E105" s="1">
        <v>824.8038</v>
      </c>
      <c r="F105" s="1">
        <v>797.1466</v>
      </c>
      <c r="G105" s="1">
        <v>804.1201</v>
      </c>
      <c r="H105" s="1">
        <v>1413.1248</v>
      </c>
      <c r="J105" s="1">
        <f t="shared" si="1"/>
        <v>-0.571307501</v>
      </c>
      <c r="K105" s="17" t="str">
        <f t="shared" si="2"/>
        <v>SUB-HORIZONTAL</v>
      </c>
      <c r="L105" s="1" t="str">
        <f t="shared" si="22"/>
        <v>2</v>
      </c>
      <c r="M105" s="1">
        <f t="shared" si="4"/>
        <v>-0.658367971</v>
      </c>
      <c r="N105" s="17" t="str">
        <f t="shared" si="5"/>
        <v>SUB-HORIZONTAL</v>
      </c>
      <c r="O105" s="1">
        <v>5582.6025</v>
      </c>
      <c r="Q105" s="1">
        <f t="shared" si="6"/>
        <v>-0.5803713752</v>
      </c>
      <c r="R105" s="17" t="str">
        <f t="shared" si="7"/>
        <v>SUB-HORIZONTAL</v>
      </c>
      <c r="T105" s="1">
        <f t="shared" si="8"/>
        <v>-0.6492043676</v>
      </c>
      <c r="U105" s="17" t="str">
        <f t="shared" si="9"/>
        <v>SUB-HORIZONTAL</v>
      </c>
      <c r="V105" s="1">
        <f t="shared" si="10"/>
        <v>0.1716210456</v>
      </c>
      <c r="W105" s="15" t="str">
        <f t="shared" si="11"/>
        <v>SUB-VERTICAL</v>
      </c>
      <c r="Y105" s="1">
        <f t="shared" si="12"/>
        <v>-0.3404505156</v>
      </c>
      <c r="Z105" s="17" t="str">
        <f t="shared" si="23"/>
        <v>SUB-HORIZONTAL</v>
      </c>
      <c r="AA105" s="1">
        <f t="shared" si="14"/>
        <v>-0.6225545988</v>
      </c>
      <c r="AB105" s="17" t="str">
        <f t="shared" si="15"/>
        <v>SUB-HORIZONTAL</v>
      </c>
      <c r="AD105" s="1">
        <f t="shared" si="16"/>
        <v>0.515791451</v>
      </c>
      <c r="AE105" s="15" t="str">
        <f t="shared" si="17"/>
        <v>SUB-VERTICAL</v>
      </c>
      <c r="AG105" s="1">
        <f t="shared" si="18"/>
        <v>-0.8045857997</v>
      </c>
      <c r="AH105" s="17" t="str">
        <f t="shared" si="19"/>
        <v>SUB-HORIZONTAL</v>
      </c>
      <c r="AJ105" s="1">
        <f t="shared" si="20"/>
        <v>0.07451971266</v>
      </c>
      <c r="AK105" s="16" t="str">
        <f t="shared" si="21"/>
        <v>MERGULHO</v>
      </c>
    </row>
    <row r="106" ht="15.75" customHeight="1">
      <c r="A106" s="1">
        <v>5582.6787</v>
      </c>
      <c r="B106" s="1">
        <v>1817.8593</v>
      </c>
      <c r="C106" s="1">
        <v>797.1878</v>
      </c>
      <c r="D106" s="1">
        <v>1392.6709</v>
      </c>
      <c r="E106" s="1">
        <v>987.8518</v>
      </c>
      <c r="F106" s="1">
        <v>949.0994</v>
      </c>
      <c r="G106" s="1">
        <v>964.1464</v>
      </c>
      <c r="H106" s="1">
        <v>1610.5852</v>
      </c>
      <c r="J106" s="1">
        <f t="shared" si="1"/>
        <v>-0.5187571211</v>
      </c>
      <c r="K106" s="17" t="str">
        <f t="shared" si="2"/>
        <v>SUB-HORIZONTAL</v>
      </c>
      <c r="L106" s="1" t="str">
        <f t="shared" si="22"/>
        <v>2</v>
      </c>
      <c r="M106" s="1">
        <f t="shared" si="4"/>
        <v>-0.6613993809</v>
      </c>
      <c r="N106" s="17" t="str">
        <f t="shared" si="5"/>
        <v>SUB-HORIZONTAL</v>
      </c>
      <c r="O106" s="1">
        <v>5582.6787</v>
      </c>
      <c r="Q106" s="1">
        <f t="shared" si="6"/>
        <v>-0.5350234584</v>
      </c>
      <c r="R106" s="17" t="str">
        <f t="shared" si="7"/>
        <v>SUB-HORIZONTAL</v>
      </c>
      <c r="T106" s="1">
        <f t="shared" si="8"/>
        <v>-0.6448522488</v>
      </c>
      <c r="U106" s="17" t="str">
        <f t="shared" si="9"/>
        <v>SUB-HORIZONTAL</v>
      </c>
      <c r="V106" s="1">
        <f t="shared" si="10"/>
        <v>0.2148535235</v>
      </c>
      <c r="W106" s="15" t="str">
        <f t="shared" si="11"/>
        <v>SUB-VERTICAL</v>
      </c>
      <c r="Y106" s="1">
        <f t="shared" si="12"/>
        <v>-0.3451364651</v>
      </c>
      <c r="Z106" s="17" t="str">
        <f t="shared" si="23"/>
        <v>SUB-HORIZONTAL</v>
      </c>
      <c r="AA106" s="1">
        <f t="shared" si="14"/>
        <v>-0.6193783001</v>
      </c>
      <c r="AB106" s="17" t="str">
        <f t="shared" si="15"/>
        <v>SUB-HORIZONTAL</v>
      </c>
      <c r="AD106" s="1">
        <f t="shared" si="16"/>
        <v>0.5651514786</v>
      </c>
      <c r="AE106" s="15" t="str">
        <f t="shared" si="17"/>
        <v>SUB-VERTICAL</v>
      </c>
      <c r="AG106" s="1">
        <f t="shared" si="18"/>
        <v>-0.8478627067</v>
      </c>
      <c r="AH106" s="17" t="str">
        <f t="shared" si="19"/>
        <v>SUB-HORIZONTAL</v>
      </c>
      <c r="AJ106" s="1">
        <f t="shared" si="20"/>
        <v>0.1211359509</v>
      </c>
      <c r="AK106" s="15" t="str">
        <f t="shared" si="21"/>
        <v>SUB-VERTICAL</v>
      </c>
    </row>
    <row r="107" ht="15.75" customHeight="1">
      <c r="A107" s="1">
        <v>5582.7549</v>
      </c>
      <c r="B107" s="1">
        <v>1934.1796</v>
      </c>
      <c r="C107" s="1">
        <v>1008.3027</v>
      </c>
      <c r="D107" s="1">
        <v>1746.9451</v>
      </c>
      <c r="E107" s="1">
        <v>1385.1062</v>
      </c>
      <c r="F107" s="1">
        <v>1308.1849</v>
      </c>
      <c r="G107" s="1">
        <v>1335.8868</v>
      </c>
      <c r="H107" s="1">
        <v>1755.0193</v>
      </c>
      <c r="J107" s="1">
        <f t="shared" si="1"/>
        <v>-0.2737319934</v>
      </c>
      <c r="K107" s="17" t="str">
        <f t="shared" si="2"/>
        <v>SUB-HORIZONTAL</v>
      </c>
      <c r="L107" s="1" t="str">
        <f t="shared" si="22"/>
        <v>2</v>
      </c>
      <c r="M107" s="1">
        <f t="shared" si="4"/>
        <v>-0.3935389215</v>
      </c>
      <c r="N107" s="17" t="str">
        <f t="shared" si="5"/>
        <v>SUB-HORIZONTAL</v>
      </c>
      <c r="O107" s="1">
        <v>5582.7549</v>
      </c>
      <c r="Q107" s="1">
        <f t="shared" si="6"/>
        <v>-0.2948974967</v>
      </c>
      <c r="R107" s="17" t="str">
        <f t="shared" si="7"/>
        <v>SUB-HORIZONTAL</v>
      </c>
      <c r="T107" s="1">
        <f t="shared" si="8"/>
        <v>-0.3722035817</v>
      </c>
      <c r="U107" s="17" t="str">
        <f t="shared" si="9"/>
        <v>SUB-HORIZONTAL</v>
      </c>
      <c r="V107" s="1">
        <f t="shared" si="10"/>
        <v>0.3188437633</v>
      </c>
      <c r="W107" s="15" t="str">
        <f t="shared" si="11"/>
        <v>SUB-VERTICAL</v>
      </c>
      <c r="Y107" s="1">
        <f t="shared" si="12"/>
        <v>-0.2326130573</v>
      </c>
      <c r="Z107" s="17" t="str">
        <f t="shared" si="23"/>
        <v>SUB-HORIZONTAL</v>
      </c>
      <c r="AA107" s="1">
        <f t="shared" si="14"/>
        <v>-0.3354597885</v>
      </c>
      <c r="AB107" s="17" t="str">
        <f t="shared" si="15"/>
        <v>SUB-HORIZONTAL</v>
      </c>
      <c r="AD107" s="1">
        <f t="shared" si="16"/>
        <v>0.5565435323</v>
      </c>
      <c r="AE107" s="15" t="str">
        <f t="shared" si="17"/>
        <v>SUB-VERTICAL</v>
      </c>
      <c r="AG107" s="1">
        <f t="shared" si="18"/>
        <v>-0.662993674</v>
      </c>
      <c r="AH107" s="17" t="str">
        <f t="shared" si="19"/>
        <v>SUB-HORIZONTAL</v>
      </c>
      <c r="AJ107" s="1">
        <f t="shared" si="20"/>
        <v>0.09724167553</v>
      </c>
      <c r="AK107" s="16" t="str">
        <f t="shared" si="21"/>
        <v>MERGULHO</v>
      </c>
    </row>
    <row r="108" ht="15.75" customHeight="1">
      <c r="A108" s="1">
        <v>5582.8311</v>
      </c>
      <c r="B108" s="1">
        <v>1949.9945</v>
      </c>
      <c r="C108" s="1">
        <v>1214.2714</v>
      </c>
      <c r="D108" s="1">
        <v>1923.6234</v>
      </c>
      <c r="E108" s="1">
        <v>1613.3413</v>
      </c>
      <c r="F108" s="1">
        <v>1526.7588</v>
      </c>
      <c r="G108" s="1">
        <v>1535.1051</v>
      </c>
      <c r="H108" s="1">
        <v>1853.6932</v>
      </c>
      <c r="J108" s="1">
        <f t="shared" si="1"/>
        <v>-0.1888606866</v>
      </c>
      <c r="K108" s="17" t="str">
        <f t="shared" si="2"/>
        <v>SUB-HORIZONTAL</v>
      </c>
      <c r="L108" s="1" t="str">
        <f t="shared" si="22"/>
        <v>2</v>
      </c>
      <c r="M108" s="1">
        <f t="shared" si="4"/>
        <v>-0.2452903056</v>
      </c>
      <c r="N108" s="17" t="str">
        <f t="shared" si="5"/>
        <v>SUB-HORIZONTAL</v>
      </c>
      <c r="O108" s="1">
        <v>5582.8311</v>
      </c>
      <c r="Q108" s="1">
        <f t="shared" si="6"/>
        <v>-0.1943374389</v>
      </c>
      <c r="R108" s="17" t="str">
        <f t="shared" si="7"/>
        <v>SUB-HORIZONTAL</v>
      </c>
      <c r="T108" s="1">
        <f t="shared" si="8"/>
        <v>-0.2397985699</v>
      </c>
      <c r="U108" s="17" t="str">
        <f t="shared" si="9"/>
        <v>SUB-HORIZONTAL</v>
      </c>
      <c r="V108" s="1">
        <f t="shared" si="10"/>
        <v>0.2851201845</v>
      </c>
      <c r="W108" s="15" t="str">
        <f t="shared" si="11"/>
        <v>SUB-VERTICAL</v>
      </c>
      <c r="Y108" s="1">
        <f t="shared" si="12"/>
        <v>-0.1761300955</v>
      </c>
      <c r="Z108" s="17" t="str">
        <f t="shared" si="23"/>
        <v>SUB-HORIZONTAL</v>
      </c>
      <c r="AA108" s="1">
        <f t="shared" si="14"/>
        <v>-0.1898029368</v>
      </c>
      <c r="AB108" s="17" t="str">
        <f t="shared" si="15"/>
        <v>SUB-HORIZONTAL</v>
      </c>
      <c r="AD108" s="1">
        <f t="shared" si="16"/>
        <v>0.4641345398</v>
      </c>
      <c r="AE108" s="15" t="str">
        <f t="shared" si="17"/>
        <v>SUB-VERTICAL</v>
      </c>
      <c r="AG108" s="1">
        <f t="shared" si="18"/>
        <v>-0.4781231982</v>
      </c>
      <c r="AH108" s="17" t="str">
        <f t="shared" si="19"/>
        <v>SUB-HORIZONTAL</v>
      </c>
      <c r="AJ108" s="1">
        <f t="shared" si="20"/>
        <v>0.05065199184</v>
      </c>
      <c r="AK108" s="16" t="str">
        <f t="shared" si="21"/>
        <v>MERGULHO</v>
      </c>
    </row>
    <row r="109" ht="15.75" customHeight="1">
      <c r="A109" s="1">
        <v>5582.9073</v>
      </c>
      <c r="B109" s="1">
        <v>1950.0</v>
      </c>
      <c r="C109" s="1">
        <v>1398.0919</v>
      </c>
      <c r="D109" s="1">
        <v>1949.991</v>
      </c>
      <c r="E109" s="1">
        <v>1449.2954</v>
      </c>
      <c r="F109" s="1">
        <v>1397.9821</v>
      </c>
      <c r="G109" s="1">
        <v>1396.2733</v>
      </c>
      <c r="H109" s="1">
        <v>1906.4534</v>
      </c>
      <c r="J109" s="1">
        <f t="shared" si="1"/>
        <v>-0.3126980701</v>
      </c>
      <c r="K109" s="17" t="str">
        <f t="shared" si="2"/>
        <v>SUB-HORIZONTAL</v>
      </c>
      <c r="L109" s="1" t="str">
        <f t="shared" si="22"/>
        <v>2</v>
      </c>
      <c r="M109" s="1">
        <f t="shared" si="4"/>
        <v>-0.3343374683</v>
      </c>
      <c r="N109" s="17" t="str">
        <f t="shared" si="5"/>
        <v>SUB-HORIZONTAL</v>
      </c>
      <c r="O109" s="1">
        <v>5582.9073</v>
      </c>
      <c r="Q109" s="1">
        <f t="shared" si="6"/>
        <v>-0.3114601887</v>
      </c>
      <c r="R109" s="17" t="str">
        <f t="shared" si="7"/>
        <v>SUB-HORIZONTAL</v>
      </c>
      <c r="T109" s="1">
        <f t="shared" si="8"/>
        <v>-0.3355775838</v>
      </c>
      <c r="U109" s="17" t="str">
        <f t="shared" si="9"/>
        <v>SUB-HORIZONTAL</v>
      </c>
      <c r="V109" s="1">
        <f t="shared" si="10"/>
        <v>0.03597106791</v>
      </c>
      <c r="W109" s="16" t="str">
        <f t="shared" si="11"/>
        <v>MERGULHO</v>
      </c>
      <c r="Y109" s="1">
        <f t="shared" si="12"/>
        <v>-0.2978372509</v>
      </c>
      <c r="Z109" s="17" t="str">
        <f t="shared" si="23"/>
        <v>SUB-HORIZONTAL</v>
      </c>
      <c r="AA109" s="1">
        <f t="shared" si="14"/>
        <v>-0.2978419172</v>
      </c>
      <c r="AB109" s="17" t="str">
        <f t="shared" si="15"/>
        <v>SUB-HORIZONTAL</v>
      </c>
      <c r="AD109" s="1">
        <f t="shared" si="16"/>
        <v>0.3342531607</v>
      </c>
      <c r="AE109" s="15" t="str">
        <f t="shared" si="17"/>
        <v>SUB-VERTICAL</v>
      </c>
      <c r="AG109" s="1">
        <f t="shared" si="18"/>
        <v>-0.3342578401</v>
      </c>
      <c r="AH109" s="17" t="str">
        <f t="shared" si="19"/>
        <v>SUB-HORIZONTAL</v>
      </c>
      <c r="AJ109" s="1">
        <f t="shared" si="20"/>
        <v>0.02258519525</v>
      </c>
      <c r="AK109" s="16" t="str">
        <f t="shared" si="21"/>
        <v>MERGULHO</v>
      </c>
    </row>
    <row r="110" ht="15.75" customHeight="1">
      <c r="A110" s="1">
        <v>5582.9835</v>
      </c>
      <c r="B110" s="1">
        <v>1950.0</v>
      </c>
      <c r="C110" s="1">
        <v>1567.1659</v>
      </c>
      <c r="D110" s="1">
        <v>1950.0</v>
      </c>
      <c r="E110" s="1">
        <v>1288.6343</v>
      </c>
      <c r="F110" s="1">
        <v>1264.4655</v>
      </c>
      <c r="G110" s="1">
        <v>1258.3981</v>
      </c>
      <c r="H110" s="1">
        <v>1930.9105</v>
      </c>
      <c r="J110" s="1">
        <f t="shared" si="1"/>
        <v>-0.4314298573</v>
      </c>
      <c r="K110" s="17" t="str">
        <f t="shared" si="2"/>
        <v>SUB-HORIZONTAL</v>
      </c>
      <c r="L110" s="1" t="str">
        <f t="shared" si="22"/>
        <v>2</v>
      </c>
      <c r="M110" s="1">
        <f t="shared" si="4"/>
        <v>-0.4365746535</v>
      </c>
      <c r="N110" s="17" t="str">
        <f t="shared" si="5"/>
        <v>SUB-HORIZONTAL</v>
      </c>
      <c r="O110" s="1">
        <v>5582.9835</v>
      </c>
      <c r="Q110" s="1">
        <f t="shared" si="6"/>
        <v>-0.426510522</v>
      </c>
      <c r="R110" s="17" t="str">
        <f t="shared" si="7"/>
        <v>SUB-HORIZONTAL</v>
      </c>
      <c r="T110" s="1">
        <f t="shared" si="8"/>
        <v>-0.4414991229</v>
      </c>
      <c r="U110" s="17" t="str">
        <f t="shared" si="9"/>
        <v>SUB-HORIZONTAL</v>
      </c>
      <c r="V110" s="1">
        <f t="shared" si="10"/>
        <v>-0.1959982275</v>
      </c>
      <c r="W110" s="17" t="str">
        <f t="shared" si="11"/>
        <v>SUB-HORIZONTAL</v>
      </c>
      <c r="Y110" s="1">
        <f t="shared" si="12"/>
        <v>-0.4172146199</v>
      </c>
      <c r="Z110" s="17" t="str">
        <f t="shared" si="23"/>
        <v>SUB-HORIZONTAL</v>
      </c>
      <c r="AA110" s="1">
        <f t="shared" si="14"/>
        <v>-0.4172146199</v>
      </c>
      <c r="AB110" s="17" t="str">
        <f t="shared" si="15"/>
        <v>SUB-HORIZONTAL</v>
      </c>
      <c r="AD110" s="1">
        <f t="shared" si="16"/>
        <v>0.2189958184</v>
      </c>
      <c r="AE110" s="15" t="str">
        <f t="shared" si="17"/>
        <v>SUB-VERTICAL</v>
      </c>
      <c r="AG110" s="1">
        <f t="shared" si="18"/>
        <v>-0.2189958184</v>
      </c>
      <c r="AH110" s="17" t="str">
        <f t="shared" si="19"/>
        <v>SUB-HORIZONTAL</v>
      </c>
      <c r="AJ110" s="1">
        <f t="shared" si="20"/>
        <v>0.009837758916</v>
      </c>
      <c r="AK110" s="16" t="str">
        <f t="shared" si="21"/>
        <v>MERGULHO</v>
      </c>
    </row>
    <row r="111" ht="15.75" customHeight="1">
      <c r="A111" s="1">
        <v>5583.0597</v>
      </c>
      <c r="B111" s="1">
        <v>1950.0</v>
      </c>
      <c r="C111" s="1">
        <v>1705.3448</v>
      </c>
      <c r="D111" s="1">
        <v>1950.0</v>
      </c>
      <c r="E111" s="1">
        <v>1161.6425</v>
      </c>
      <c r="F111" s="1">
        <v>1147.6313</v>
      </c>
      <c r="G111" s="1">
        <v>1144.0953</v>
      </c>
      <c r="H111" s="1">
        <v>1944.5005</v>
      </c>
      <c r="J111" s="1">
        <f t="shared" si="1"/>
        <v>-0.5366297814</v>
      </c>
      <c r="K111" s="17" t="str">
        <f t="shared" si="2"/>
        <v>SUB-HORIZONTAL</v>
      </c>
      <c r="L111" s="1" t="str">
        <f t="shared" si="22"/>
        <v>2</v>
      </c>
      <c r="M111" s="1">
        <f t="shared" si="4"/>
        <v>-0.5363588869</v>
      </c>
      <c r="N111" s="17" t="str">
        <f t="shared" si="5"/>
        <v>SUB-HORIZONTAL</v>
      </c>
      <c r="O111" s="1">
        <v>5583.0597</v>
      </c>
      <c r="Q111" s="1">
        <f t="shared" si="6"/>
        <v>-0.5334353831</v>
      </c>
      <c r="R111" s="17" t="str">
        <f t="shared" si="7"/>
        <v>SUB-HORIZONTAL</v>
      </c>
      <c r="T111" s="1">
        <f t="shared" si="8"/>
        <v>-0.5395544542</v>
      </c>
      <c r="U111" s="17" t="str">
        <f t="shared" si="9"/>
        <v>SUB-HORIZONTAL</v>
      </c>
      <c r="V111" s="1">
        <f t="shared" si="10"/>
        <v>-0.3862947654</v>
      </c>
      <c r="W111" s="17" t="str">
        <f t="shared" si="11"/>
        <v>SUB-HORIZONTAL</v>
      </c>
      <c r="Y111" s="1">
        <f t="shared" si="12"/>
        <v>-0.5238050143</v>
      </c>
      <c r="Z111" s="17" t="str">
        <f t="shared" si="23"/>
        <v>SUB-HORIZONTAL</v>
      </c>
      <c r="AA111" s="1">
        <f t="shared" si="14"/>
        <v>-0.5238050143</v>
      </c>
      <c r="AB111" s="17" t="str">
        <f t="shared" si="15"/>
        <v>SUB-HORIZONTAL</v>
      </c>
      <c r="AD111" s="1">
        <f t="shared" si="16"/>
        <v>0.1341624698</v>
      </c>
      <c r="AE111" s="15" t="str">
        <f t="shared" si="17"/>
        <v>SUB-VERTICAL</v>
      </c>
      <c r="AG111" s="1">
        <f t="shared" si="18"/>
        <v>-0.1341624698</v>
      </c>
      <c r="AH111" s="17" t="str">
        <f t="shared" si="19"/>
        <v>SUB-HORIZONTAL</v>
      </c>
      <c r="AJ111" s="1">
        <f t="shared" si="20"/>
        <v>0.002824241765</v>
      </c>
      <c r="AK111" s="16" t="str">
        <f t="shared" si="21"/>
        <v>MERGULHO</v>
      </c>
    </row>
    <row r="112" ht="15.75" customHeight="1">
      <c r="A112" s="1">
        <v>5583.1359</v>
      </c>
      <c r="B112" s="1">
        <v>1950.0</v>
      </c>
      <c r="C112" s="1">
        <v>1793.8849</v>
      </c>
      <c r="D112" s="1">
        <v>1950.0</v>
      </c>
      <c r="E112" s="1">
        <v>1047.3472</v>
      </c>
      <c r="F112" s="1">
        <v>1038.7965</v>
      </c>
      <c r="G112" s="1">
        <v>1041.7142</v>
      </c>
      <c r="H112" s="1">
        <v>1949.3639</v>
      </c>
      <c r="J112" s="1">
        <f t="shared" si="1"/>
        <v>-0.6369385234</v>
      </c>
      <c r="K112" s="17" t="str">
        <f t="shared" si="2"/>
        <v>SUB-HORIZONTAL</v>
      </c>
      <c r="L112" s="1" t="str">
        <f t="shared" si="22"/>
        <v>2</v>
      </c>
      <c r="M112" s="1">
        <f t="shared" si="4"/>
        <v>-0.6402253035</v>
      </c>
      <c r="N112" s="17" t="str">
        <f t="shared" si="5"/>
        <v>SUB-HORIZONTAL</v>
      </c>
      <c r="O112" s="1">
        <v>5583.1359</v>
      </c>
      <c r="Q112" s="1">
        <f t="shared" si="6"/>
        <v>-0.6398827451</v>
      </c>
      <c r="R112" s="17" t="str">
        <f t="shared" si="7"/>
        <v>SUB-HORIZONTAL</v>
      </c>
      <c r="T112" s="1">
        <f t="shared" si="8"/>
        <v>-0.6372809357</v>
      </c>
      <c r="U112" s="17" t="str">
        <f t="shared" si="9"/>
        <v>SUB-HORIZONTAL</v>
      </c>
      <c r="V112" s="1">
        <f t="shared" si="10"/>
        <v>-0.5446394798</v>
      </c>
      <c r="W112" s="17" t="str">
        <f t="shared" si="11"/>
        <v>SUB-HORIZONTAL</v>
      </c>
      <c r="Y112" s="1">
        <f t="shared" si="12"/>
        <v>-0.6316232238</v>
      </c>
      <c r="Z112" s="17" t="str">
        <f t="shared" si="23"/>
        <v>SUB-HORIZONTAL</v>
      </c>
      <c r="AA112" s="1">
        <f t="shared" si="14"/>
        <v>-0.6316232238</v>
      </c>
      <c r="AB112" s="17" t="str">
        <f t="shared" si="15"/>
        <v>SUB-HORIZONTAL</v>
      </c>
      <c r="AD112" s="1">
        <f t="shared" si="16"/>
        <v>0.0834699818</v>
      </c>
      <c r="AE112" s="16" t="str">
        <f t="shared" si="17"/>
        <v>MERGULHO</v>
      </c>
      <c r="AG112" s="1">
        <f t="shared" si="18"/>
        <v>-0.0834699818</v>
      </c>
      <c r="AH112" s="17" t="str">
        <f t="shared" si="19"/>
        <v>SUB-HORIZONTAL</v>
      </c>
      <c r="AJ112" s="1">
        <f t="shared" si="20"/>
        <v>0.0003262583461</v>
      </c>
      <c r="AK112" s="16" t="str">
        <f t="shared" si="21"/>
        <v>MERGULHO</v>
      </c>
    </row>
    <row r="113" ht="15.75" customHeight="1">
      <c r="A113" s="1">
        <v>5583.2121</v>
      </c>
      <c r="B113" s="1">
        <v>1950.0</v>
      </c>
      <c r="C113" s="1">
        <v>1822.3361</v>
      </c>
      <c r="D113" s="1">
        <v>1950.0</v>
      </c>
      <c r="E113" s="1">
        <v>971.3132</v>
      </c>
      <c r="F113" s="1">
        <v>967.5668</v>
      </c>
      <c r="G113" s="1">
        <v>964.087</v>
      </c>
      <c r="H113" s="1">
        <v>1949.9999</v>
      </c>
      <c r="J113" s="1">
        <f t="shared" si="1"/>
        <v>-0.7190567064</v>
      </c>
      <c r="K113" s="17" t="str">
        <f t="shared" si="2"/>
        <v>SUB-HORIZONTAL</v>
      </c>
      <c r="L113" s="1" t="str">
        <f t="shared" si="22"/>
        <v>2</v>
      </c>
      <c r="M113" s="1">
        <f t="shared" si="4"/>
        <v>-0.7152292149</v>
      </c>
      <c r="N113" s="17" t="str">
        <f t="shared" si="5"/>
        <v>SUB-HORIZONTAL</v>
      </c>
      <c r="O113" s="1">
        <v>5583.2121</v>
      </c>
      <c r="Q113" s="1">
        <f t="shared" si="6"/>
        <v>-0.7152291604</v>
      </c>
      <c r="R113" s="17" t="str">
        <f t="shared" si="7"/>
        <v>SUB-HORIZONTAL</v>
      </c>
      <c r="T113" s="1">
        <f t="shared" si="8"/>
        <v>-0.7190567609</v>
      </c>
      <c r="U113" s="17" t="str">
        <f t="shared" si="9"/>
        <v>SUB-HORIZONTAL</v>
      </c>
      <c r="V113" s="1">
        <f t="shared" si="10"/>
        <v>-0.639657302</v>
      </c>
      <c r="W113" s="17" t="str">
        <f t="shared" si="11"/>
        <v>SUB-HORIZONTAL</v>
      </c>
      <c r="Y113" s="1">
        <f t="shared" si="12"/>
        <v>-0.711126364</v>
      </c>
      <c r="Z113" s="17" t="str">
        <f t="shared" si="23"/>
        <v>SUB-HORIZONTAL</v>
      </c>
      <c r="AA113" s="1">
        <f t="shared" si="14"/>
        <v>-0.711126364</v>
      </c>
      <c r="AB113" s="17" t="str">
        <f t="shared" si="15"/>
        <v>SUB-HORIZONTAL</v>
      </c>
      <c r="AD113" s="1">
        <f t="shared" si="16"/>
        <v>0.06772305837</v>
      </c>
      <c r="AE113" s="16" t="str">
        <f t="shared" si="17"/>
        <v>MERGULHO</v>
      </c>
      <c r="AG113" s="1">
        <f t="shared" si="18"/>
        <v>-0.06772305837</v>
      </c>
      <c r="AH113" s="17" t="str">
        <f t="shared" si="19"/>
        <v>SUB-HORIZONTAL</v>
      </c>
      <c r="AJ113" s="1">
        <f t="shared" si="20"/>
        <v>0.00000005128205258</v>
      </c>
      <c r="AK113" s="16" t="str">
        <f t="shared" si="21"/>
        <v>MERGULHO</v>
      </c>
    </row>
    <row r="114" ht="15.75" customHeight="1">
      <c r="A114" s="1">
        <v>5583.2883</v>
      </c>
      <c r="B114" s="1">
        <v>1950.0</v>
      </c>
      <c r="C114" s="1">
        <v>1791.5626</v>
      </c>
      <c r="D114" s="1">
        <v>1950.0</v>
      </c>
      <c r="E114" s="1">
        <v>918.4639</v>
      </c>
      <c r="F114" s="1">
        <v>918.4962</v>
      </c>
      <c r="G114" s="1">
        <v>910.6187</v>
      </c>
      <c r="H114" s="1">
        <v>1950.0</v>
      </c>
      <c r="J114" s="1">
        <f t="shared" si="1"/>
        <v>-0.7799904961</v>
      </c>
      <c r="K114" s="17" t="str">
        <f t="shared" si="2"/>
        <v>SUB-HORIZONTAL</v>
      </c>
      <c r="L114" s="1" t="str">
        <f t="shared" si="22"/>
        <v>2</v>
      </c>
      <c r="M114" s="1">
        <f t="shared" si="4"/>
        <v>-0.770752327</v>
      </c>
      <c r="N114" s="17" t="str">
        <f t="shared" si="5"/>
        <v>SUB-HORIZONTAL</v>
      </c>
      <c r="O114" s="1">
        <v>5583.2883</v>
      </c>
      <c r="Q114" s="1">
        <f t="shared" si="6"/>
        <v>-0.770752327</v>
      </c>
      <c r="R114" s="17" t="str">
        <f t="shared" si="7"/>
        <v>SUB-HORIZONTAL</v>
      </c>
      <c r="T114" s="1">
        <f t="shared" si="8"/>
        <v>-0.7799904961</v>
      </c>
      <c r="U114" s="17" t="str">
        <f t="shared" si="9"/>
        <v>SUB-HORIZONTAL</v>
      </c>
      <c r="V114" s="1">
        <f t="shared" si="10"/>
        <v>-0.6806381725</v>
      </c>
      <c r="W114" s="17" t="str">
        <f t="shared" si="11"/>
        <v>SUB-HORIZONTAL</v>
      </c>
      <c r="Y114" s="1">
        <f t="shared" si="12"/>
        <v>-0.770790015</v>
      </c>
      <c r="Z114" s="17" t="str">
        <f t="shared" si="23"/>
        <v>SUB-HORIZONTAL</v>
      </c>
      <c r="AA114" s="1">
        <f t="shared" si="14"/>
        <v>-0.770790015</v>
      </c>
      <c r="AB114" s="17" t="str">
        <f t="shared" si="15"/>
        <v>SUB-HORIZONTAL</v>
      </c>
      <c r="AD114" s="1">
        <f t="shared" si="16"/>
        <v>0.08476653041</v>
      </c>
      <c r="AE114" s="16" t="str">
        <f t="shared" si="17"/>
        <v>MERGULHO</v>
      </c>
      <c r="AG114" s="1">
        <f t="shared" si="18"/>
        <v>-0.08476653041</v>
      </c>
      <c r="AH114" s="17" t="str">
        <f t="shared" si="19"/>
        <v>SUB-HORIZONTAL</v>
      </c>
      <c r="AJ114" s="1">
        <f t="shared" si="20"/>
        <v>0</v>
      </c>
      <c r="AK114" s="16" t="str">
        <f t="shared" si="21"/>
        <v>MERGULHO</v>
      </c>
    </row>
    <row r="115" ht="15.75" customHeight="1">
      <c r="A115" s="1">
        <v>5583.3645</v>
      </c>
      <c r="B115" s="1">
        <v>1950.0</v>
      </c>
      <c r="C115" s="1">
        <v>1710.8855</v>
      </c>
      <c r="D115" s="1">
        <v>1950.0</v>
      </c>
      <c r="E115" s="1">
        <v>860.1507</v>
      </c>
      <c r="F115" s="1">
        <v>862.6205</v>
      </c>
      <c r="G115" s="1">
        <v>857.003</v>
      </c>
      <c r="H115" s="1">
        <v>1950.0</v>
      </c>
      <c r="J115" s="1">
        <f t="shared" si="1"/>
        <v>-0.8454939282</v>
      </c>
      <c r="K115" s="17" t="str">
        <f t="shared" si="2"/>
        <v>SUB-HORIZONTAL</v>
      </c>
      <c r="L115" s="1" t="str">
        <f t="shared" si="22"/>
        <v>2</v>
      </c>
      <c r="M115" s="1">
        <f t="shared" si="4"/>
        <v>-0.8384051706</v>
      </c>
      <c r="N115" s="17" t="str">
        <f t="shared" si="5"/>
        <v>SUB-HORIZONTAL</v>
      </c>
      <c r="O115" s="1">
        <v>5583.3645</v>
      </c>
      <c r="Q115" s="1">
        <f t="shared" si="6"/>
        <v>-0.8384051706</v>
      </c>
      <c r="R115" s="17" t="str">
        <f t="shared" si="7"/>
        <v>SUB-HORIZONTAL</v>
      </c>
      <c r="T115" s="1">
        <f t="shared" si="8"/>
        <v>-0.8454939282</v>
      </c>
      <c r="U115" s="17" t="str">
        <f t="shared" si="9"/>
        <v>SUB-HORIZONTAL</v>
      </c>
      <c r="V115" s="1">
        <f t="shared" si="10"/>
        <v>-0.7012880717</v>
      </c>
      <c r="W115" s="17" t="str">
        <f t="shared" si="11"/>
        <v>SUB-HORIZONTAL</v>
      </c>
      <c r="Y115" s="1">
        <f t="shared" si="12"/>
        <v>-0.8415150168</v>
      </c>
      <c r="Z115" s="17" t="str">
        <f t="shared" si="23"/>
        <v>SUB-HORIZONTAL</v>
      </c>
      <c r="AA115" s="1">
        <f t="shared" si="14"/>
        <v>-0.8415150168</v>
      </c>
      <c r="AB115" s="17" t="str">
        <f t="shared" si="15"/>
        <v>SUB-HORIZONTAL</v>
      </c>
      <c r="AD115" s="1">
        <f t="shared" si="16"/>
        <v>0.130911601</v>
      </c>
      <c r="AE115" s="15" t="str">
        <f t="shared" si="17"/>
        <v>SUB-VERTICAL</v>
      </c>
      <c r="AG115" s="1">
        <f t="shared" si="18"/>
        <v>-0.130911601</v>
      </c>
      <c r="AH115" s="17" t="str">
        <f t="shared" si="19"/>
        <v>SUB-HORIZONTAL</v>
      </c>
      <c r="AJ115" s="1">
        <f t="shared" si="20"/>
        <v>0</v>
      </c>
      <c r="AK115" s="16" t="str">
        <f t="shared" si="21"/>
        <v>MERGULHO</v>
      </c>
    </row>
    <row r="116" ht="15.75" customHeight="1">
      <c r="A116" s="1">
        <v>5583.4407</v>
      </c>
      <c r="B116" s="1">
        <v>1950.0</v>
      </c>
      <c r="C116" s="1">
        <v>1600.5769</v>
      </c>
      <c r="D116" s="1">
        <v>1950.0</v>
      </c>
      <c r="E116" s="1">
        <v>832.3177</v>
      </c>
      <c r="F116" s="1">
        <v>837.3654</v>
      </c>
      <c r="G116" s="1">
        <v>828.1232</v>
      </c>
      <c r="H116" s="1">
        <v>1950.0</v>
      </c>
      <c r="J116" s="1">
        <f t="shared" si="1"/>
        <v>-0.8828367139</v>
      </c>
      <c r="K116" s="17" t="str">
        <f t="shared" si="2"/>
        <v>SUB-HORIZONTAL</v>
      </c>
      <c r="L116" s="1" t="str">
        <f t="shared" si="22"/>
        <v>2</v>
      </c>
      <c r="M116" s="1">
        <f t="shared" si="4"/>
        <v>-0.8707184553</v>
      </c>
      <c r="N116" s="17" t="str">
        <f t="shared" si="5"/>
        <v>SUB-HORIZONTAL</v>
      </c>
      <c r="O116" s="1">
        <v>5583.4407</v>
      </c>
      <c r="Q116" s="1">
        <f t="shared" si="6"/>
        <v>-0.8707184553</v>
      </c>
      <c r="R116" s="17" t="str">
        <f t="shared" si="7"/>
        <v>SUB-HORIZONTAL</v>
      </c>
      <c r="T116" s="1">
        <f t="shared" si="8"/>
        <v>-0.8828367139</v>
      </c>
      <c r="U116" s="17" t="str">
        <f t="shared" si="9"/>
        <v>SUB-HORIZONTAL</v>
      </c>
      <c r="V116" s="1">
        <f t="shared" si="10"/>
        <v>-0.6656178073</v>
      </c>
      <c r="W116" s="17" t="str">
        <f t="shared" si="11"/>
        <v>SUB-HORIZONTAL</v>
      </c>
      <c r="Y116" s="1">
        <f t="shared" si="12"/>
        <v>-0.8773169143</v>
      </c>
      <c r="Z116" s="17" t="str">
        <f t="shared" si="23"/>
        <v>SUB-HORIZONTAL</v>
      </c>
      <c r="AA116" s="1">
        <f t="shared" si="14"/>
        <v>-0.8773169143</v>
      </c>
      <c r="AB116" s="17" t="str">
        <f t="shared" si="15"/>
        <v>SUB-HORIZONTAL</v>
      </c>
      <c r="AD116" s="1">
        <f t="shared" si="16"/>
        <v>0.1977862217</v>
      </c>
      <c r="AE116" s="15" t="str">
        <f t="shared" si="17"/>
        <v>SUB-VERTICAL</v>
      </c>
      <c r="AG116" s="1">
        <f t="shared" si="18"/>
        <v>-0.1977862217</v>
      </c>
      <c r="AH116" s="17" t="str">
        <f t="shared" si="19"/>
        <v>SUB-HORIZONTAL</v>
      </c>
      <c r="AJ116" s="1">
        <f t="shared" si="20"/>
        <v>0</v>
      </c>
      <c r="AK116" s="16" t="str">
        <f t="shared" si="21"/>
        <v>MERGULHO</v>
      </c>
    </row>
    <row r="117" ht="15.75" customHeight="1">
      <c r="A117" s="1">
        <v>5583.5169</v>
      </c>
      <c r="B117" s="1">
        <v>1950.0</v>
      </c>
      <c r="C117" s="1">
        <v>1486.1318</v>
      </c>
      <c r="D117" s="1">
        <v>1950.0</v>
      </c>
      <c r="E117" s="1">
        <v>809.4394</v>
      </c>
      <c r="F117" s="1">
        <v>816.658</v>
      </c>
      <c r="G117" s="1">
        <v>807.5306</v>
      </c>
      <c r="H117" s="1">
        <v>1942.9189</v>
      </c>
      <c r="J117" s="1">
        <f t="shared" si="1"/>
        <v>-0.906436915</v>
      </c>
      <c r="K117" s="17" t="str">
        <f t="shared" si="2"/>
        <v>SUB-HORIZONTAL</v>
      </c>
      <c r="L117" s="1" t="str">
        <f t="shared" si="22"/>
        <v>2</v>
      </c>
      <c r="M117" s="1">
        <f t="shared" si="4"/>
        <v>-0.8980976651</v>
      </c>
      <c r="N117" s="17" t="str">
        <f t="shared" si="5"/>
        <v>SUB-HORIZONTAL</v>
      </c>
      <c r="O117" s="1">
        <v>5583.5169</v>
      </c>
      <c r="Q117" s="1">
        <f t="shared" si="6"/>
        <v>-0.8941112519</v>
      </c>
      <c r="R117" s="17" t="str">
        <f t="shared" si="7"/>
        <v>SUB-HORIZONTAL</v>
      </c>
      <c r="T117" s="1">
        <f t="shared" si="8"/>
        <v>-0.9104325513</v>
      </c>
      <c r="U117" s="17" t="str">
        <f t="shared" si="9"/>
        <v>SUB-HORIZONTAL</v>
      </c>
      <c r="V117" s="1">
        <f t="shared" si="10"/>
        <v>-0.6169791178</v>
      </c>
      <c r="W117" s="17" t="str">
        <f t="shared" si="11"/>
        <v>SUB-HORIZONTAL</v>
      </c>
      <c r="Y117" s="1">
        <f t="shared" si="12"/>
        <v>-0.907839112</v>
      </c>
      <c r="Z117" s="17" t="str">
        <f t="shared" si="23"/>
        <v>SUB-HORIZONTAL</v>
      </c>
      <c r="AA117" s="1">
        <f t="shared" si="14"/>
        <v>-0.907839112</v>
      </c>
      <c r="AB117" s="17" t="str">
        <f t="shared" si="15"/>
        <v>SUB-HORIZONTAL</v>
      </c>
      <c r="AD117" s="1">
        <f t="shared" si="16"/>
        <v>0.2724887845</v>
      </c>
      <c r="AE117" s="15" t="str">
        <f t="shared" si="17"/>
        <v>SUB-VERTICAL</v>
      </c>
      <c r="AG117" s="1">
        <f t="shared" si="18"/>
        <v>-0.2724887845</v>
      </c>
      <c r="AH117" s="17" t="str">
        <f t="shared" si="19"/>
        <v>SUB-HORIZONTAL</v>
      </c>
      <c r="AJ117" s="1">
        <f t="shared" si="20"/>
        <v>0.003637944636</v>
      </c>
      <c r="AK117" s="16" t="str">
        <f t="shared" si="21"/>
        <v>MERGULHO</v>
      </c>
    </row>
    <row r="118" ht="15.75" customHeight="1">
      <c r="A118" s="1">
        <v>5583.5931</v>
      </c>
      <c r="B118" s="1">
        <v>1950.0</v>
      </c>
      <c r="C118" s="1">
        <v>1340.4679</v>
      </c>
      <c r="D118" s="1">
        <v>1800.3269</v>
      </c>
      <c r="E118" s="1">
        <v>754.5225</v>
      </c>
      <c r="F118" s="1">
        <v>761.9662</v>
      </c>
      <c r="G118" s="1">
        <v>756.8547</v>
      </c>
      <c r="H118" s="1">
        <v>1929.6539</v>
      </c>
      <c r="J118" s="1">
        <f t="shared" si="1"/>
        <v>-0.9704601221</v>
      </c>
      <c r="K118" s="17" t="str">
        <f t="shared" si="2"/>
        <v>SUB-HORIZONTAL</v>
      </c>
      <c r="L118" s="1" t="str">
        <f t="shared" si="22"/>
        <v>2</v>
      </c>
      <c r="M118" s="1">
        <f t="shared" si="4"/>
        <v>-0.9746386676</v>
      </c>
      <c r="N118" s="17" t="str">
        <f t="shared" si="5"/>
        <v>SUB-HORIZONTAL</v>
      </c>
      <c r="O118" s="1">
        <v>5583.5931</v>
      </c>
      <c r="Q118" s="1">
        <f t="shared" si="6"/>
        <v>-0.962984155</v>
      </c>
      <c r="R118" s="17" t="str">
        <f t="shared" si="7"/>
        <v>SUB-HORIZONTAL</v>
      </c>
      <c r="T118" s="1">
        <f t="shared" si="8"/>
        <v>-0.9821317999</v>
      </c>
      <c r="U118" s="17" t="str">
        <f t="shared" si="9"/>
        <v>SUB-HORIZONTAL</v>
      </c>
      <c r="V118" s="1">
        <f t="shared" si="10"/>
        <v>-0.5826299992</v>
      </c>
      <c r="W118" s="17" t="str">
        <f t="shared" si="11"/>
        <v>SUB-HORIZONTAL</v>
      </c>
      <c r="Y118" s="1">
        <f t="shared" si="12"/>
        <v>-0.8973020952</v>
      </c>
      <c r="Z118" s="17" t="str">
        <f t="shared" si="23"/>
        <v>SUB-HORIZONTAL</v>
      </c>
      <c r="AA118" s="1">
        <f t="shared" si="14"/>
        <v>-0.9855711984</v>
      </c>
      <c r="AB118" s="17" t="str">
        <f t="shared" si="15"/>
        <v>SUB-HORIZONTAL</v>
      </c>
      <c r="AD118" s="1">
        <f t="shared" si="16"/>
        <v>0.296019824</v>
      </c>
      <c r="AE118" s="15" t="str">
        <f t="shared" si="17"/>
        <v>SUB-VERTICAL</v>
      </c>
      <c r="AG118" s="1">
        <f t="shared" si="18"/>
        <v>-0.377008435</v>
      </c>
      <c r="AH118" s="17" t="str">
        <f t="shared" si="19"/>
        <v>SUB-HORIZONTAL</v>
      </c>
      <c r="AJ118" s="1">
        <f t="shared" si="20"/>
        <v>0.01048876024</v>
      </c>
      <c r="AK118" s="16" t="str">
        <f t="shared" si="21"/>
        <v>MERGULHO</v>
      </c>
    </row>
    <row r="119" ht="15.75" customHeight="1">
      <c r="A119" s="1">
        <v>5583.6693</v>
      </c>
      <c r="B119" s="1">
        <v>1950.0</v>
      </c>
      <c r="C119" s="1">
        <v>1281.3265</v>
      </c>
      <c r="D119" s="1">
        <v>1828.9279</v>
      </c>
      <c r="E119" s="1">
        <v>720.4268</v>
      </c>
      <c r="F119" s="1">
        <v>727.886</v>
      </c>
      <c r="G119" s="1">
        <v>725.2305</v>
      </c>
      <c r="H119" s="1">
        <v>1913.8644</v>
      </c>
      <c r="J119" s="1">
        <f t="shared" si="1"/>
        <v>-1.008914817</v>
      </c>
      <c r="K119" s="17" t="str">
        <f t="shared" si="2"/>
        <v>SUB-HORIZONTAL</v>
      </c>
      <c r="L119" s="1" t="str">
        <f t="shared" si="22"/>
        <v>2</v>
      </c>
      <c r="M119" s="1">
        <f t="shared" si="4"/>
        <v>-1.025800084</v>
      </c>
      <c r="N119" s="17" t="str">
        <f t="shared" si="5"/>
        <v>SUB-HORIZONTAL</v>
      </c>
      <c r="O119" s="1">
        <v>5583.6693</v>
      </c>
      <c r="Q119" s="1">
        <f t="shared" si="6"/>
        <v>-1.004822877</v>
      </c>
      <c r="R119" s="17" t="str">
        <f t="shared" si="7"/>
        <v>SUB-HORIZONTAL</v>
      </c>
      <c r="T119" s="1">
        <f t="shared" si="8"/>
        <v>-1.029909412</v>
      </c>
      <c r="U119" s="17" t="str">
        <f t="shared" si="9"/>
        <v>SUB-HORIZONTAL</v>
      </c>
      <c r="V119" s="1">
        <f t="shared" si="10"/>
        <v>-0.5837950032</v>
      </c>
      <c r="W119" s="17" t="str">
        <f t="shared" si="11"/>
        <v>SUB-HORIZONTAL</v>
      </c>
      <c r="Y119" s="1">
        <f t="shared" si="12"/>
        <v>-0.9657014995</v>
      </c>
      <c r="Z119" s="17" t="str">
        <f t="shared" si="23"/>
        <v>SUB-HORIZONTAL</v>
      </c>
      <c r="AA119" s="1">
        <f t="shared" si="14"/>
        <v>-1.037390228</v>
      </c>
      <c r="AB119" s="17" t="str">
        <f t="shared" si="15"/>
        <v>SUB-HORIZONTAL</v>
      </c>
      <c r="AD119" s="1">
        <f t="shared" si="16"/>
        <v>0.3577143422</v>
      </c>
      <c r="AE119" s="15" t="str">
        <f t="shared" si="17"/>
        <v>SUB-VERTICAL</v>
      </c>
      <c r="AG119" s="1">
        <f t="shared" si="18"/>
        <v>-0.4230258457</v>
      </c>
      <c r="AH119" s="17" t="str">
        <f t="shared" si="19"/>
        <v>SUB-HORIZONTAL</v>
      </c>
      <c r="AJ119" s="1">
        <f t="shared" si="20"/>
        <v>0.01870520113</v>
      </c>
      <c r="AK119" s="16" t="str">
        <f t="shared" si="21"/>
        <v>MERGULHO</v>
      </c>
    </row>
    <row r="120" ht="15.75" customHeight="1">
      <c r="A120" s="1">
        <v>5583.7455</v>
      </c>
      <c r="B120" s="1">
        <v>1950.0</v>
      </c>
      <c r="C120" s="1">
        <v>1239.4127</v>
      </c>
      <c r="D120" s="1">
        <v>1894.3281</v>
      </c>
      <c r="E120" s="1">
        <v>782.345</v>
      </c>
      <c r="F120" s="1">
        <v>793.607</v>
      </c>
      <c r="G120" s="1">
        <v>792.4294</v>
      </c>
      <c r="H120" s="1">
        <v>1900.5077</v>
      </c>
      <c r="J120" s="1">
        <f t="shared" si="1"/>
        <v>-0.9029326206</v>
      </c>
      <c r="K120" s="17" t="str">
        <f t="shared" si="2"/>
        <v>SUB-HORIZONTAL</v>
      </c>
      <c r="L120" s="1" t="str">
        <f t="shared" si="22"/>
        <v>2</v>
      </c>
      <c r="M120" s="1">
        <f t="shared" si="4"/>
        <v>-0.9295770724</v>
      </c>
      <c r="N120" s="17" t="str">
        <f t="shared" si="5"/>
        <v>SUB-HORIZONTAL</v>
      </c>
      <c r="O120" s="1">
        <v>5583.7455</v>
      </c>
      <c r="Q120" s="1">
        <f t="shared" si="6"/>
        <v>-0.901303589</v>
      </c>
      <c r="R120" s="17" t="str">
        <f t="shared" si="7"/>
        <v>SUB-HORIZONTAL</v>
      </c>
      <c r="T120" s="1">
        <f t="shared" si="8"/>
        <v>-0.9312148486</v>
      </c>
      <c r="U120" s="17" t="str">
        <f t="shared" si="9"/>
        <v>SUB-HORIZONTAL</v>
      </c>
      <c r="V120" s="1">
        <f t="shared" si="10"/>
        <v>-0.4641660852</v>
      </c>
      <c r="W120" s="17" t="str">
        <f t="shared" si="11"/>
        <v>SUB-HORIZONTAL</v>
      </c>
      <c r="Y120" s="1">
        <f t="shared" si="12"/>
        <v>-0.9134219221</v>
      </c>
      <c r="Z120" s="17" t="str">
        <f t="shared" si="23"/>
        <v>SUB-HORIZONTAL</v>
      </c>
      <c r="AA120" s="1">
        <f t="shared" si="14"/>
        <v>-0.9453618709</v>
      </c>
      <c r="AB120" s="17" t="str">
        <f t="shared" si="15"/>
        <v>SUB-HORIZONTAL</v>
      </c>
      <c r="AD120" s="1">
        <f t="shared" si="16"/>
        <v>0.4274148735</v>
      </c>
      <c r="AE120" s="15" t="str">
        <f t="shared" si="17"/>
        <v>SUB-VERTICAL</v>
      </c>
      <c r="AG120" s="1">
        <f t="shared" si="18"/>
        <v>-0.4570799431</v>
      </c>
      <c r="AH120" s="17" t="str">
        <f t="shared" si="19"/>
        <v>SUB-HORIZONTAL</v>
      </c>
      <c r="AJ120" s="1">
        <f t="shared" si="20"/>
        <v>0.02570901954</v>
      </c>
      <c r="AK120" s="16" t="str">
        <f t="shared" si="21"/>
        <v>MERGULHO</v>
      </c>
    </row>
    <row r="121" ht="15.75" customHeight="1">
      <c r="A121" s="1">
        <v>5583.8217</v>
      </c>
      <c r="B121" s="1">
        <v>1950.0</v>
      </c>
      <c r="C121" s="1">
        <v>1212.1858</v>
      </c>
      <c r="D121" s="1">
        <v>1930.8569</v>
      </c>
      <c r="E121" s="1">
        <v>922.621</v>
      </c>
      <c r="F121" s="1">
        <v>943.267</v>
      </c>
      <c r="G121" s="1">
        <v>918.678</v>
      </c>
      <c r="H121" s="1">
        <v>1905.5337</v>
      </c>
      <c r="J121" s="1">
        <f t="shared" si="1"/>
        <v>-0.7458709263</v>
      </c>
      <c r="K121" s="17" t="str">
        <f t="shared" si="2"/>
        <v>SUB-HORIZONTAL</v>
      </c>
      <c r="L121" s="1" t="str">
        <f t="shared" si="22"/>
        <v>2</v>
      </c>
      <c r="M121" s="1">
        <f t="shared" si="4"/>
        <v>-0.7423003726</v>
      </c>
      <c r="N121" s="17" t="str">
        <f t="shared" si="5"/>
        <v>SUB-HORIZONTAL</v>
      </c>
      <c r="O121" s="1">
        <v>5583.8217</v>
      </c>
      <c r="Q121" s="1">
        <f t="shared" si="6"/>
        <v>-0.7177444113</v>
      </c>
      <c r="R121" s="17" t="str">
        <f t="shared" si="7"/>
        <v>SUB-HORIZONTAL</v>
      </c>
      <c r="T121" s="1">
        <f t="shared" si="8"/>
        <v>-0.7705402302</v>
      </c>
      <c r="U121" s="17" t="str">
        <f t="shared" si="9"/>
        <v>SUB-HORIZONTAL</v>
      </c>
      <c r="V121" s="1">
        <f t="shared" si="10"/>
        <v>-0.2738101249</v>
      </c>
      <c r="W121" s="17" t="str">
        <f t="shared" si="11"/>
        <v>SUB-HORIZONTAL</v>
      </c>
      <c r="Y121" s="1">
        <f t="shared" si="12"/>
        <v>-0.7553973296</v>
      </c>
      <c r="Z121" s="17" t="str">
        <f t="shared" si="23"/>
        <v>SUB-HORIZONTAL</v>
      </c>
      <c r="AA121" s="1">
        <f t="shared" si="14"/>
        <v>-0.7659522759</v>
      </c>
      <c r="AB121" s="17" t="str">
        <f t="shared" si="15"/>
        <v>SUB-HORIZONTAL</v>
      </c>
      <c r="AD121" s="1">
        <f t="shared" si="16"/>
        <v>0.4697540581</v>
      </c>
      <c r="AE121" s="15" t="str">
        <f t="shared" si="17"/>
        <v>SUB-VERTICAL</v>
      </c>
      <c r="AG121" s="1">
        <f t="shared" si="18"/>
        <v>-0.4798937652</v>
      </c>
      <c r="AH121" s="17" t="str">
        <f t="shared" si="19"/>
        <v>SUB-HORIZONTAL</v>
      </c>
      <c r="AJ121" s="1">
        <f t="shared" si="20"/>
        <v>0.02306775717</v>
      </c>
      <c r="AK121" s="16" t="str">
        <f t="shared" si="21"/>
        <v>MERGULHO</v>
      </c>
    </row>
    <row r="122" ht="15.75" customHeight="1">
      <c r="A122" s="1">
        <v>5583.8979</v>
      </c>
      <c r="B122" s="1">
        <v>1950.0</v>
      </c>
      <c r="C122" s="1">
        <v>1175.2739</v>
      </c>
      <c r="D122" s="1">
        <v>1947.2118</v>
      </c>
      <c r="E122" s="1">
        <v>1024.8705</v>
      </c>
      <c r="F122" s="1">
        <v>1056.0549</v>
      </c>
      <c r="G122" s="1">
        <v>1014.4241</v>
      </c>
      <c r="H122" s="1">
        <v>1926.6924</v>
      </c>
      <c r="J122" s="1">
        <f t="shared" si="1"/>
        <v>-0.6525392098</v>
      </c>
      <c r="K122" s="17" t="str">
        <f t="shared" si="2"/>
        <v>SUB-HORIZONTAL</v>
      </c>
      <c r="L122" s="1" t="str">
        <f t="shared" si="22"/>
        <v>2</v>
      </c>
      <c r="M122" s="1">
        <f t="shared" si="4"/>
        <v>-0.6229458465</v>
      </c>
      <c r="N122" s="17" t="str">
        <f t="shared" si="5"/>
        <v>SUB-HORIZONTAL</v>
      </c>
      <c r="O122" s="1">
        <v>5583.8979</v>
      </c>
      <c r="Q122" s="1">
        <f t="shared" si="6"/>
        <v>-0.6103626206</v>
      </c>
      <c r="R122" s="17" t="str">
        <f t="shared" si="7"/>
        <v>SUB-HORIZONTAL</v>
      </c>
      <c r="T122" s="1">
        <f t="shared" si="8"/>
        <v>-0.6651995415</v>
      </c>
      <c r="U122" s="17" t="str">
        <f t="shared" si="9"/>
        <v>SUB-HORIZONTAL</v>
      </c>
      <c r="V122" s="1">
        <f t="shared" si="10"/>
        <v>-0.1370419759</v>
      </c>
      <c r="W122" s="17" t="str">
        <f t="shared" si="11"/>
        <v>SUB-HORIZONTAL</v>
      </c>
      <c r="Y122" s="1">
        <f t="shared" si="12"/>
        <v>-0.6529058547</v>
      </c>
      <c r="Z122" s="17" t="str">
        <f t="shared" si="23"/>
        <v>SUB-HORIZONTAL</v>
      </c>
      <c r="AA122" s="1">
        <f t="shared" si="14"/>
        <v>-0.6544112064</v>
      </c>
      <c r="AB122" s="17" t="str">
        <f t="shared" si="15"/>
        <v>SUB-HORIZONTAL</v>
      </c>
      <c r="AD122" s="1">
        <f t="shared" si="16"/>
        <v>0.5102772683</v>
      </c>
      <c r="AE122" s="15" t="str">
        <f t="shared" si="17"/>
        <v>SUB-VERTICAL</v>
      </c>
      <c r="AG122" s="1">
        <f t="shared" si="18"/>
        <v>-0.5117541059</v>
      </c>
      <c r="AH122" s="17" t="str">
        <f t="shared" si="19"/>
        <v>SUB-HORIZONTAL</v>
      </c>
      <c r="AJ122" s="1">
        <f t="shared" si="20"/>
        <v>0.01202469469</v>
      </c>
      <c r="AK122" s="16" t="str">
        <f t="shared" si="21"/>
        <v>MERGULHO</v>
      </c>
    </row>
    <row r="123" ht="15.75" customHeight="1">
      <c r="A123" s="1">
        <v>5583.9741</v>
      </c>
      <c r="B123" s="1">
        <v>1950.0</v>
      </c>
      <c r="C123" s="1">
        <v>1114.8896</v>
      </c>
      <c r="D123" s="1">
        <v>1925.1201</v>
      </c>
      <c r="E123" s="1">
        <v>987.6619</v>
      </c>
      <c r="F123" s="1">
        <v>1020.0291</v>
      </c>
      <c r="G123" s="1">
        <v>978.8544</v>
      </c>
      <c r="H123" s="1">
        <v>1923.65</v>
      </c>
      <c r="J123" s="1">
        <f t="shared" si="1"/>
        <v>-0.6885187712</v>
      </c>
      <c r="K123" s="17" t="str">
        <f t="shared" si="2"/>
        <v>SUB-HORIZONTAL</v>
      </c>
      <c r="L123" s="1" t="str">
        <f t="shared" si="22"/>
        <v>2</v>
      </c>
      <c r="M123" s="1">
        <f t="shared" si="4"/>
        <v>-0.6593951866</v>
      </c>
      <c r="N123" s="17" t="str">
        <f t="shared" si="5"/>
        <v>SUB-HORIZONTAL</v>
      </c>
      <c r="O123" s="1">
        <v>5583.9741</v>
      </c>
      <c r="Q123" s="1">
        <f t="shared" si="6"/>
        <v>-0.6450850215</v>
      </c>
      <c r="R123" s="17" t="str">
        <f t="shared" si="7"/>
        <v>SUB-HORIZONTAL</v>
      </c>
      <c r="T123" s="1">
        <f t="shared" si="8"/>
        <v>-0.7029233862</v>
      </c>
      <c r="U123" s="17" t="str">
        <f t="shared" si="9"/>
        <v>SUB-HORIZONTAL</v>
      </c>
      <c r="V123" s="1">
        <f t="shared" si="10"/>
        <v>-0.1212443735</v>
      </c>
      <c r="W123" s="17" t="str">
        <f t="shared" si="11"/>
        <v>SUB-HORIZONTAL</v>
      </c>
      <c r="Y123" s="1">
        <f t="shared" si="12"/>
        <v>-0.6798589945</v>
      </c>
      <c r="Z123" s="17" t="str">
        <f t="shared" si="23"/>
        <v>SUB-HORIZONTAL</v>
      </c>
      <c r="AA123" s="1">
        <f t="shared" si="14"/>
        <v>-0.6934357442</v>
      </c>
      <c r="AB123" s="17" t="str">
        <f t="shared" si="15"/>
        <v>SUB-HORIZONTAL</v>
      </c>
      <c r="AD123" s="1">
        <f t="shared" si="16"/>
        <v>0.5530491653</v>
      </c>
      <c r="AE123" s="15" t="str">
        <f t="shared" si="17"/>
        <v>SUB-VERTICAL</v>
      </c>
      <c r="AG123" s="1">
        <f t="shared" si="18"/>
        <v>-0.5663835802</v>
      </c>
      <c r="AH123" s="17" t="str">
        <f t="shared" si="19"/>
        <v>SUB-HORIZONTAL</v>
      </c>
      <c r="AJ123" s="1">
        <f t="shared" si="20"/>
        <v>0.01360505449</v>
      </c>
      <c r="AK123" s="16" t="str">
        <f t="shared" si="21"/>
        <v>MERGULHO</v>
      </c>
    </row>
    <row r="124" ht="15.75" customHeight="1">
      <c r="A124" s="1">
        <v>5584.0503</v>
      </c>
      <c r="B124" s="1">
        <v>1950.0</v>
      </c>
      <c r="C124" s="1">
        <v>1015.5777</v>
      </c>
      <c r="D124" s="1">
        <v>1792.8761</v>
      </c>
      <c r="E124" s="1">
        <v>858.4221</v>
      </c>
      <c r="F124" s="1">
        <v>884.0889</v>
      </c>
      <c r="G124" s="1">
        <v>852.5325</v>
      </c>
      <c r="H124" s="1">
        <v>1935.8843</v>
      </c>
      <c r="J124" s="1">
        <f t="shared" si="1"/>
        <v>-0.8432849282</v>
      </c>
      <c r="K124" s="17" t="str">
        <f t="shared" si="2"/>
        <v>SUB-HORIZONTAL</v>
      </c>
      <c r="L124" s="1" t="str">
        <f t="shared" si="22"/>
        <v>2</v>
      </c>
      <c r="M124" s="1">
        <f t="shared" si="4"/>
        <v>-0.8118124552</v>
      </c>
      <c r="N124" s="17" t="str">
        <f t="shared" si="5"/>
        <v>SUB-HORIZONTAL</v>
      </c>
      <c r="O124" s="1">
        <v>5584.0503</v>
      </c>
      <c r="Q124" s="1">
        <f t="shared" si="6"/>
        <v>-0.8039769529</v>
      </c>
      <c r="R124" s="17" t="str">
        <f t="shared" si="7"/>
        <v>SUB-HORIZONTAL</v>
      </c>
      <c r="T124" s="1">
        <f t="shared" si="8"/>
        <v>-0.8511750607</v>
      </c>
      <c r="U124" s="17" t="str">
        <f t="shared" si="9"/>
        <v>SUB-HORIZONTAL</v>
      </c>
      <c r="V124" s="1">
        <f t="shared" si="10"/>
        <v>-0.1683150064</v>
      </c>
      <c r="W124" s="17" t="str">
        <f t="shared" si="11"/>
        <v>SUB-HORIZONTAL</v>
      </c>
      <c r="Y124" s="1">
        <f t="shared" si="12"/>
        <v>-0.7532382114</v>
      </c>
      <c r="Z124" s="17" t="str">
        <f t="shared" si="23"/>
        <v>SUB-HORIZONTAL</v>
      </c>
      <c r="AA124" s="1">
        <f t="shared" si="14"/>
        <v>-0.8436979303</v>
      </c>
      <c r="AB124" s="17" t="str">
        <f t="shared" si="15"/>
        <v>SUB-HORIZONTAL</v>
      </c>
      <c r="AD124" s="1">
        <f t="shared" si="16"/>
        <v>0.5760445297</v>
      </c>
      <c r="AE124" s="15" t="str">
        <f t="shared" si="17"/>
        <v>SUB-VERTICAL</v>
      </c>
      <c r="AG124" s="1">
        <f t="shared" si="18"/>
        <v>-0.6640018825</v>
      </c>
      <c r="AH124" s="17" t="str">
        <f t="shared" si="19"/>
        <v>SUB-HORIZONTAL</v>
      </c>
      <c r="AJ124" s="1">
        <f t="shared" si="20"/>
        <v>0.007265163882</v>
      </c>
      <c r="AK124" s="16" t="str">
        <f t="shared" si="21"/>
        <v>MERGULHO</v>
      </c>
    </row>
    <row r="125" ht="15.75" customHeight="1">
      <c r="A125" s="1">
        <v>5584.1265</v>
      </c>
      <c r="B125" s="1">
        <v>1461.6207</v>
      </c>
      <c r="C125" s="1">
        <v>888.3198</v>
      </c>
      <c r="D125" s="1">
        <v>1408.8566</v>
      </c>
      <c r="E125" s="1">
        <v>959.1543</v>
      </c>
      <c r="F125" s="1">
        <v>992.9572</v>
      </c>
      <c r="G125" s="1">
        <v>930.1373</v>
      </c>
      <c r="H125" s="1">
        <v>1812.3109</v>
      </c>
      <c r="J125" s="1">
        <f t="shared" si="1"/>
        <v>-0.6794604389</v>
      </c>
      <c r="K125" s="17" t="str">
        <f t="shared" si="2"/>
        <v>SUB-HORIZONTAL</v>
      </c>
      <c r="L125" s="1" t="str">
        <f t="shared" si="22"/>
        <v>2</v>
      </c>
      <c r="M125" s="1">
        <f t="shared" si="4"/>
        <v>-0.3890259074</v>
      </c>
      <c r="N125" s="17" t="str">
        <f t="shared" si="5"/>
        <v>SUB-HORIZONTAL</v>
      </c>
      <c r="O125" s="1">
        <v>5584.1265</v>
      </c>
      <c r="Q125" s="1">
        <f t="shared" si="6"/>
        <v>-0.6107870259</v>
      </c>
      <c r="R125" s="17" t="str">
        <f t="shared" si="7"/>
        <v>SUB-HORIZONTAL</v>
      </c>
      <c r="T125" s="1">
        <f t="shared" si="8"/>
        <v>-0.4558257254</v>
      </c>
      <c r="U125" s="17" t="str">
        <f t="shared" si="9"/>
        <v>SUB-HORIZONTAL</v>
      </c>
      <c r="V125" s="1">
        <f t="shared" si="10"/>
        <v>0.07673896235</v>
      </c>
      <c r="W125" s="16" t="str">
        <f t="shared" si="11"/>
        <v>MERGULHO</v>
      </c>
      <c r="Y125" s="1">
        <f t="shared" si="12"/>
        <v>-0.3868543408</v>
      </c>
      <c r="Z125" s="17" t="str">
        <f t="shared" si="23"/>
        <v>SUB-HORIZONTAL</v>
      </c>
      <c r="AA125" s="1">
        <f t="shared" si="14"/>
        <v>-0.4243707518</v>
      </c>
      <c r="AB125" s="17" t="str">
        <f t="shared" si="15"/>
        <v>SUB-HORIZONTAL</v>
      </c>
      <c r="AD125" s="1">
        <f t="shared" si="16"/>
        <v>0.4653003416</v>
      </c>
      <c r="AE125" s="15" t="str">
        <f t="shared" si="17"/>
        <v>SUB-VERTICAL</v>
      </c>
      <c r="AG125" s="1">
        <f t="shared" si="18"/>
        <v>-0.503130459</v>
      </c>
      <c r="AH125" s="17" t="str">
        <f t="shared" si="19"/>
        <v>SUB-HORIZONTAL</v>
      </c>
      <c r="AJ125" s="1">
        <f t="shared" si="20"/>
        <v>-0.2154715501</v>
      </c>
      <c r="AK125" s="17" t="str">
        <f t="shared" si="21"/>
        <v>SUB-HORIZONTAL</v>
      </c>
    </row>
    <row r="126" ht="15.75" customHeight="1">
      <c r="A126" s="1">
        <v>5584.2027</v>
      </c>
      <c r="B126" s="1">
        <v>1340.6993</v>
      </c>
      <c r="C126" s="1">
        <v>914.3404</v>
      </c>
      <c r="D126" s="1">
        <v>1335.9154</v>
      </c>
      <c r="E126" s="1">
        <v>977.903</v>
      </c>
      <c r="F126" s="1">
        <v>1019.8407</v>
      </c>
      <c r="G126" s="1">
        <v>950.0154</v>
      </c>
      <c r="H126" s="1">
        <v>1828.1462</v>
      </c>
      <c r="J126" s="1">
        <f t="shared" si="1"/>
        <v>-0.6663285555</v>
      </c>
      <c r="K126" s="17" t="str">
        <f t="shared" si="2"/>
        <v>SUB-HORIZONTAL</v>
      </c>
      <c r="L126" s="1" t="str">
        <f t="shared" si="22"/>
        <v>2</v>
      </c>
      <c r="M126" s="1">
        <f t="shared" si="4"/>
        <v>-0.2743985569</v>
      </c>
      <c r="N126" s="17" t="str">
        <f t="shared" si="5"/>
        <v>SUB-HORIZONTAL</v>
      </c>
      <c r="O126" s="1">
        <v>5584.2027</v>
      </c>
      <c r="Q126" s="1">
        <f t="shared" si="6"/>
        <v>-0.5919757302</v>
      </c>
      <c r="R126" s="17" t="str">
        <f t="shared" si="7"/>
        <v>SUB-HORIZONTAL</v>
      </c>
      <c r="T126" s="1">
        <f t="shared" si="8"/>
        <v>-0.3461740431</v>
      </c>
      <c r="U126" s="17" t="str">
        <f t="shared" si="9"/>
        <v>SUB-HORIZONTAL</v>
      </c>
      <c r="V126" s="1">
        <f t="shared" si="10"/>
        <v>0.06722020144</v>
      </c>
      <c r="W126" s="16" t="str">
        <f t="shared" si="11"/>
        <v>MERGULHO</v>
      </c>
      <c r="Y126" s="1">
        <f t="shared" si="12"/>
        <v>-0.3132280895</v>
      </c>
      <c r="Z126" s="17" t="str">
        <f t="shared" si="23"/>
        <v>SUB-HORIZONTAL</v>
      </c>
      <c r="AA126" s="1">
        <f t="shared" si="14"/>
        <v>-0.3168467587</v>
      </c>
      <c r="AB126" s="17" t="str">
        <f t="shared" si="15"/>
        <v>SUB-HORIZONTAL</v>
      </c>
      <c r="AD126" s="1">
        <f t="shared" si="16"/>
        <v>0.3814445515</v>
      </c>
      <c r="AE126" s="15" t="str">
        <f t="shared" si="17"/>
        <v>SUB-VERTICAL</v>
      </c>
      <c r="AG126" s="1">
        <f t="shared" si="18"/>
        <v>-0.3850841886</v>
      </c>
      <c r="AH126" s="17" t="str">
        <f t="shared" si="19"/>
        <v>SUB-HORIZONTAL</v>
      </c>
      <c r="AJ126" s="1">
        <f t="shared" si="20"/>
        <v>-0.3113552259</v>
      </c>
      <c r="AK126" s="17" t="str">
        <f t="shared" si="21"/>
        <v>SUB-HORIZONTAL</v>
      </c>
    </row>
    <row r="127" ht="15.75" customHeight="1">
      <c r="A127" s="1">
        <v>5584.2789</v>
      </c>
      <c r="B127" s="1">
        <v>1635.9011</v>
      </c>
      <c r="C127" s="1">
        <v>1032.4763</v>
      </c>
      <c r="D127" s="1">
        <v>1409.5765</v>
      </c>
      <c r="E127" s="1">
        <v>920.2025</v>
      </c>
      <c r="F127" s="1">
        <v>957.2189</v>
      </c>
      <c r="G127" s="1">
        <v>905.1464</v>
      </c>
      <c r="H127" s="1">
        <v>1876.6318</v>
      </c>
      <c r="J127" s="1">
        <f t="shared" si="1"/>
        <v>-0.7453964641</v>
      </c>
      <c r="K127" s="17" t="str">
        <f t="shared" si="2"/>
        <v>SUB-HORIZONTAL</v>
      </c>
      <c r="L127" s="1" t="str">
        <f t="shared" si="22"/>
        <v>2</v>
      </c>
      <c r="M127" s="1">
        <f t="shared" si="4"/>
        <v>-0.5423533215</v>
      </c>
      <c r="N127" s="17" t="str">
        <f t="shared" si="5"/>
        <v>SUB-HORIZONTAL</v>
      </c>
      <c r="O127" s="1">
        <v>5584.2789</v>
      </c>
      <c r="Q127" s="1">
        <f t="shared" si="6"/>
        <v>-0.6859862721</v>
      </c>
      <c r="R127" s="17" t="str">
        <f t="shared" si="7"/>
        <v>SUB-HORIZONTAL</v>
      </c>
      <c r="T127" s="1">
        <f t="shared" si="8"/>
        <v>-0.6005285799</v>
      </c>
      <c r="U127" s="17" t="str">
        <f t="shared" si="9"/>
        <v>SUB-HORIZONTAL</v>
      </c>
      <c r="V127" s="1">
        <f t="shared" si="10"/>
        <v>-0.1151851976</v>
      </c>
      <c r="W127" s="17" t="str">
        <f t="shared" si="11"/>
        <v>SUB-HORIZONTAL</v>
      </c>
      <c r="Y127" s="1">
        <f t="shared" si="12"/>
        <v>-0.4296896196</v>
      </c>
      <c r="Z127" s="17" t="str">
        <f t="shared" si="23"/>
        <v>SUB-HORIZONTAL</v>
      </c>
      <c r="AA127" s="1">
        <f t="shared" si="14"/>
        <v>-0.5833241287</v>
      </c>
      <c r="AB127" s="17" t="str">
        <f t="shared" si="15"/>
        <v>SUB-HORIZONTAL</v>
      </c>
      <c r="AD127" s="1">
        <f t="shared" si="16"/>
        <v>0.3125880647</v>
      </c>
      <c r="AE127" s="15" t="str">
        <f t="shared" si="17"/>
        <v>SUB-VERTICAL</v>
      </c>
      <c r="AG127" s="1">
        <f t="shared" si="18"/>
        <v>-0.4643063115</v>
      </c>
      <c r="AH127" s="17" t="str">
        <f t="shared" si="19"/>
        <v>SUB-HORIZONTAL</v>
      </c>
      <c r="AJ127" s="1">
        <f t="shared" si="20"/>
        <v>-0.1373926249</v>
      </c>
      <c r="AK127" s="17" t="str">
        <f t="shared" si="21"/>
        <v>SUB-HORIZONTAL</v>
      </c>
    </row>
    <row r="128" ht="15.75" customHeight="1">
      <c r="A128" s="1">
        <v>5584.3551</v>
      </c>
      <c r="B128" s="1">
        <v>1867.1719</v>
      </c>
      <c r="C128" s="1">
        <v>1220.765</v>
      </c>
      <c r="D128" s="1">
        <v>1722.6329</v>
      </c>
      <c r="E128" s="1">
        <v>872.8136</v>
      </c>
      <c r="F128" s="1">
        <v>905.8437</v>
      </c>
      <c r="G128" s="1">
        <v>866.6076</v>
      </c>
      <c r="H128" s="1">
        <v>1884.1345</v>
      </c>
      <c r="J128" s="1">
        <f t="shared" si="1"/>
        <v>-0.7963036413</v>
      </c>
      <c r="K128" s="17" t="str">
        <f t="shared" si="2"/>
        <v>SUB-HORIZONTAL</v>
      </c>
      <c r="L128" s="1" t="str">
        <f t="shared" si="22"/>
        <v>2</v>
      </c>
      <c r="M128" s="1">
        <f t="shared" si="4"/>
        <v>-0.7391845769</v>
      </c>
      <c r="N128" s="17" t="str">
        <f t="shared" si="5"/>
        <v>SUB-HORIZONTAL</v>
      </c>
      <c r="O128" s="1">
        <v>5584.3551</v>
      </c>
      <c r="Q128" s="1">
        <f t="shared" si="6"/>
        <v>-0.7488337059</v>
      </c>
      <c r="R128" s="17" t="str">
        <f t="shared" si="7"/>
        <v>SUB-HORIZONTAL</v>
      </c>
      <c r="T128" s="1">
        <f t="shared" si="8"/>
        <v>-0.7865776555</v>
      </c>
      <c r="U128" s="17" t="str">
        <f t="shared" si="9"/>
        <v>SUB-HORIZONTAL</v>
      </c>
      <c r="V128" s="1">
        <f t="shared" si="10"/>
        <v>-0.3370868426</v>
      </c>
      <c r="W128" s="17" t="str">
        <f t="shared" si="11"/>
        <v>SUB-HORIZONTAL</v>
      </c>
      <c r="Y128" s="1">
        <f t="shared" si="12"/>
        <v>-0.6930578212</v>
      </c>
      <c r="Z128" s="17" t="str">
        <f t="shared" si="23"/>
        <v>SUB-HORIZONTAL</v>
      </c>
      <c r="AA128" s="1">
        <f t="shared" si="14"/>
        <v>-0.7789148781</v>
      </c>
      <c r="AB128" s="17" t="str">
        <f t="shared" si="15"/>
        <v>SUB-HORIZONTAL</v>
      </c>
      <c r="AD128" s="1">
        <f t="shared" si="16"/>
        <v>0.3460804089</v>
      </c>
      <c r="AE128" s="15" t="str">
        <f t="shared" si="17"/>
        <v>SUB-VERTICAL</v>
      </c>
      <c r="AG128" s="1">
        <f t="shared" si="18"/>
        <v>-0.428151823</v>
      </c>
      <c r="AH128" s="17" t="str">
        <f t="shared" si="19"/>
        <v>SUB-HORIZONTAL</v>
      </c>
      <c r="AJ128" s="1">
        <f t="shared" si="20"/>
        <v>-0.009043661918</v>
      </c>
      <c r="AK128" s="17" t="str">
        <f t="shared" si="21"/>
        <v>SUB-HORIZONTAL</v>
      </c>
    </row>
    <row r="129" ht="15.75" customHeight="1">
      <c r="A129" s="1">
        <v>5584.4313</v>
      </c>
      <c r="B129" s="1">
        <v>1939.4381</v>
      </c>
      <c r="C129" s="1">
        <v>1430.8379</v>
      </c>
      <c r="D129" s="1">
        <v>1917.861</v>
      </c>
      <c r="E129" s="1">
        <v>896.8849</v>
      </c>
      <c r="F129" s="1">
        <v>936.9432</v>
      </c>
      <c r="G129" s="1">
        <v>888.424</v>
      </c>
      <c r="H129" s="1">
        <v>1908.4225</v>
      </c>
      <c r="J129" s="1">
        <f t="shared" si="1"/>
        <v>-0.7833432905</v>
      </c>
      <c r="K129" s="17" t="str">
        <f t="shared" si="2"/>
        <v>SUB-HORIZONTAL</v>
      </c>
      <c r="L129" s="1" t="str">
        <f t="shared" si="22"/>
        <v>2</v>
      </c>
      <c r="M129" s="1">
        <f t="shared" si="4"/>
        <v>-0.7436825285</v>
      </c>
      <c r="N129" s="17" t="str">
        <f t="shared" si="5"/>
        <v>SUB-HORIZONTAL</v>
      </c>
      <c r="O129" s="1">
        <v>5584.4313</v>
      </c>
      <c r="Q129" s="1">
        <f t="shared" si="6"/>
        <v>-0.7265067527</v>
      </c>
      <c r="R129" s="17" t="str">
        <f t="shared" si="7"/>
        <v>SUB-HORIZONTAL</v>
      </c>
      <c r="T129" s="1">
        <f t="shared" si="8"/>
        <v>-0.8006826905</v>
      </c>
      <c r="U129" s="17" t="str">
        <f t="shared" si="9"/>
        <v>SUB-HORIZONTAL</v>
      </c>
      <c r="V129" s="1">
        <f t="shared" si="10"/>
        <v>-0.4713455999</v>
      </c>
      <c r="W129" s="17" t="str">
        <f t="shared" si="11"/>
        <v>SUB-HORIZONTAL</v>
      </c>
      <c r="Y129" s="1">
        <f t="shared" si="12"/>
        <v>-0.7784642193</v>
      </c>
      <c r="Z129" s="17" t="str">
        <f t="shared" si="23"/>
        <v>SUB-HORIZONTAL</v>
      </c>
      <c r="AA129" s="1">
        <f t="shared" si="14"/>
        <v>-0.7904818597</v>
      </c>
      <c r="AB129" s="17" t="str">
        <f t="shared" si="15"/>
        <v>SUB-HORIZONTAL</v>
      </c>
      <c r="AD129" s="1">
        <f t="shared" si="16"/>
        <v>0.2939989499</v>
      </c>
      <c r="AE129" s="15" t="str">
        <f t="shared" si="17"/>
        <v>SUB-VERTICAL</v>
      </c>
      <c r="AG129" s="1">
        <f t="shared" si="18"/>
        <v>-0.3053116298</v>
      </c>
      <c r="AH129" s="17" t="str">
        <f t="shared" si="19"/>
        <v>SUB-HORIZONTAL</v>
      </c>
      <c r="AJ129" s="1">
        <f t="shared" si="20"/>
        <v>0.01612148195</v>
      </c>
      <c r="AK129" s="16" t="str">
        <f t="shared" si="21"/>
        <v>MERGULHO</v>
      </c>
    </row>
    <row r="130" ht="15.75" customHeight="1">
      <c r="A130" s="1">
        <v>5584.5075</v>
      </c>
      <c r="B130" s="1">
        <v>1949.5527</v>
      </c>
      <c r="C130" s="1">
        <v>1635.6273</v>
      </c>
      <c r="D130" s="1">
        <v>1949.989</v>
      </c>
      <c r="E130" s="1">
        <v>874.0322</v>
      </c>
      <c r="F130" s="1">
        <v>914.6664</v>
      </c>
      <c r="G130" s="1">
        <v>868.8861</v>
      </c>
      <c r="H130" s="1">
        <v>1904.9664</v>
      </c>
      <c r="J130" s="1">
        <f t="shared" si="1"/>
        <v>-0.8053197153</v>
      </c>
      <c r="K130" s="17" t="str">
        <f t="shared" si="2"/>
        <v>SUB-HORIZONTAL</v>
      </c>
      <c r="L130" s="1" t="str">
        <f t="shared" si="22"/>
        <v>2</v>
      </c>
      <c r="M130" s="1">
        <f t="shared" si="4"/>
        <v>-0.7749858716</v>
      </c>
      <c r="N130" s="17" t="str">
        <f t="shared" si="5"/>
        <v>SUB-HORIZONTAL</v>
      </c>
      <c r="O130" s="1">
        <v>5584.5075</v>
      </c>
      <c r="Q130" s="1">
        <f t="shared" si="6"/>
        <v>-0.750225387</v>
      </c>
      <c r="R130" s="17" t="str">
        <f t="shared" si="7"/>
        <v>SUB-HORIZONTAL</v>
      </c>
      <c r="T130" s="1">
        <f t="shared" si="8"/>
        <v>-0.8303148676</v>
      </c>
      <c r="U130" s="17" t="str">
        <f t="shared" si="9"/>
        <v>SUB-HORIZONTAL</v>
      </c>
      <c r="V130" s="1">
        <f t="shared" si="10"/>
        <v>-0.6369689309</v>
      </c>
      <c r="W130" s="17" t="str">
        <f t="shared" si="11"/>
        <v>SUB-HORIZONTAL</v>
      </c>
      <c r="Y130" s="1">
        <f t="shared" si="12"/>
        <v>-0.8241666515</v>
      </c>
      <c r="Z130" s="17" t="str">
        <f t="shared" si="23"/>
        <v>SUB-HORIZONTAL</v>
      </c>
      <c r="AA130" s="1">
        <f t="shared" si="14"/>
        <v>-0.8239246319</v>
      </c>
      <c r="AB130" s="17" t="str">
        <f t="shared" si="15"/>
        <v>SUB-HORIZONTAL</v>
      </c>
      <c r="AD130" s="1">
        <f t="shared" si="16"/>
        <v>0.176023792</v>
      </c>
      <c r="AE130" s="15" t="str">
        <f t="shared" si="17"/>
        <v>SUB-VERTICAL</v>
      </c>
      <c r="AG130" s="1">
        <f t="shared" si="18"/>
        <v>-0.1757991582</v>
      </c>
      <c r="AH130" s="17" t="str">
        <f t="shared" si="19"/>
        <v>SUB-HORIZONTAL</v>
      </c>
      <c r="AJ130" s="1">
        <f t="shared" si="20"/>
        <v>0.023136107</v>
      </c>
      <c r="AK130" s="16" t="str">
        <f t="shared" si="21"/>
        <v>MERGULHO</v>
      </c>
    </row>
    <row r="131" ht="15.75" customHeight="1">
      <c r="A131" s="1">
        <v>5584.5837</v>
      </c>
      <c r="B131" s="1">
        <v>1949.9999</v>
      </c>
      <c r="C131" s="1">
        <v>1792.6465</v>
      </c>
      <c r="D131" s="1">
        <v>1937.0999</v>
      </c>
      <c r="E131" s="1">
        <v>800.0778</v>
      </c>
      <c r="F131" s="1">
        <v>835.6771</v>
      </c>
      <c r="G131" s="1">
        <v>803.1803</v>
      </c>
      <c r="H131" s="1">
        <v>1898.9934</v>
      </c>
      <c r="J131" s="1">
        <f t="shared" si="1"/>
        <v>-0.887295413</v>
      </c>
      <c r="K131" s="17" t="str">
        <f t="shared" si="2"/>
        <v>SUB-HORIZONTAL</v>
      </c>
      <c r="L131" s="1" t="str">
        <f t="shared" si="22"/>
        <v>2</v>
      </c>
      <c r="M131" s="1">
        <f t="shared" si="4"/>
        <v>-0.8729200551</v>
      </c>
      <c r="N131" s="17" t="str">
        <f t="shared" si="5"/>
        <v>SUB-HORIZONTAL</v>
      </c>
      <c r="O131" s="1">
        <v>5584.5837</v>
      </c>
      <c r="Q131" s="1">
        <f t="shared" si="6"/>
        <v>-0.8440758855</v>
      </c>
      <c r="R131" s="17" t="str">
        <f t="shared" si="7"/>
        <v>SUB-HORIZONTAL</v>
      </c>
      <c r="T131" s="1">
        <f t="shared" si="8"/>
        <v>-0.9163708977</v>
      </c>
      <c r="U131" s="17" t="str">
        <f t="shared" si="9"/>
        <v>SUB-HORIZONTAL</v>
      </c>
      <c r="V131" s="1">
        <f t="shared" si="10"/>
        <v>-0.8287950281</v>
      </c>
      <c r="W131" s="17" t="str">
        <f t="shared" si="11"/>
        <v>SUB-HORIZONTAL</v>
      </c>
      <c r="Y131" s="1">
        <f t="shared" si="12"/>
        <v>-0.9133280307</v>
      </c>
      <c r="Z131" s="17" t="str">
        <f t="shared" si="23"/>
        <v>SUB-HORIZONTAL</v>
      </c>
      <c r="AA131" s="1">
        <f t="shared" si="14"/>
        <v>-0.9206297735</v>
      </c>
      <c r="AB131" s="17" t="str">
        <f t="shared" si="15"/>
        <v>SUB-HORIZONTAL</v>
      </c>
      <c r="AD131" s="1">
        <f t="shared" si="16"/>
        <v>0.07751833396</v>
      </c>
      <c r="AE131" s="16" t="str">
        <f t="shared" si="17"/>
        <v>MERGULHO</v>
      </c>
      <c r="AG131" s="1">
        <f t="shared" si="18"/>
        <v>-0.08416112032</v>
      </c>
      <c r="AH131" s="17" t="str">
        <f t="shared" si="19"/>
        <v>SUB-HORIZONTAL</v>
      </c>
      <c r="AJ131" s="1">
        <f t="shared" si="20"/>
        <v>0.02650614086</v>
      </c>
      <c r="AK131" s="16" t="str">
        <f t="shared" si="21"/>
        <v>MERGULHO</v>
      </c>
    </row>
    <row r="132" ht="15.75" customHeight="1">
      <c r="A132" s="1">
        <v>5584.6599</v>
      </c>
      <c r="B132" s="1">
        <v>1950.0</v>
      </c>
      <c r="C132" s="1">
        <v>1864.1493</v>
      </c>
      <c r="D132" s="1">
        <v>1896.6753</v>
      </c>
      <c r="E132" s="1">
        <v>728.4454</v>
      </c>
      <c r="F132" s="1">
        <v>759.649</v>
      </c>
      <c r="G132" s="1">
        <v>744.0435</v>
      </c>
      <c r="H132" s="1">
        <v>1910.4786</v>
      </c>
      <c r="J132" s="1">
        <f t="shared" si="1"/>
        <v>-0.9783411655</v>
      </c>
      <c r="K132" s="17" t="str">
        <f t="shared" si="2"/>
        <v>SUB-HORIZONTAL</v>
      </c>
      <c r="L132" s="1" t="str">
        <f t="shared" si="22"/>
        <v>2</v>
      </c>
      <c r="M132" s="1">
        <f t="shared" si="4"/>
        <v>-0.978027914</v>
      </c>
      <c r="N132" s="17" t="str">
        <f t="shared" si="5"/>
        <v>SUB-HORIZONTAL</v>
      </c>
      <c r="O132" s="1">
        <v>5584.6599</v>
      </c>
      <c r="Q132" s="1">
        <f t="shared" si="6"/>
        <v>-0.9552860807</v>
      </c>
      <c r="R132" s="17" t="str">
        <f t="shared" si="7"/>
        <v>SUB-HORIZONTAL</v>
      </c>
      <c r="T132" s="1">
        <f t="shared" si="8"/>
        <v>-1.001186935</v>
      </c>
      <c r="U132" s="17" t="str">
        <f t="shared" si="9"/>
        <v>SUB-HORIZONTAL</v>
      </c>
      <c r="V132" s="1">
        <f t="shared" si="10"/>
        <v>-0.9745996891</v>
      </c>
      <c r="W132" s="17" t="str">
        <f t="shared" si="11"/>
        <v>SUB-HORIZONTAL</v>
      </c>
      <c r="Y132" s="1">
        <f t="shared" si="12"/>
        <v>-0.9938785568</v>
      </c>
      <c r="Z132" s="17" t="str">
        <f t="shared" si="23"/>
        <v>SUB-HORIZONTAL</v>
      </c>
      <c r="AA132" s="1">
        <f t="shared" si="14"/>
        <v>-1.024936773</v>
      </c>
      <c r="AB132" s="17" t="str">
        <f t="shared" si="15"/>
        <v>SUB-HORIZONTAL</v>
      </c>
      <c r="AD132" s="1">
        <f t="shared" si="16"/>
        <v>0.01729791734</v>
      </c>
      <c r="AE132" s="16" t="str">
        <f t="shared" si="17"/>
        <v>MERGULHO</v>
      </c>
      <c r="AG132" s="1">
        <f t="shared" si="18"/>
        <v>-0.04502836615</v>
      </c>
      <c r="AH132" s="17" t="str">
        <f t="shared" si="19"/>
        <v>SUB-HORIZONTAL</v>
      </c>
      <c r="AJ132" s="1">
        <f t="shared" si="20"/>
        <v>0.02047594367</v>
      </c>
      <c r="AK132" s="16" t="str">
        <f t="shared" si="21"/>
        <v>MERGULHO</v>
      </c>
    </row>
    <row r="133" ht="15.75" customHeight="1">
      <c r="A133" s="1">
        <v>5584.7361</v>
      </c>
      <c r="B133" s="1">
        <v>1950.0</v>
      </c>
      <c r="C133" s="1">
        <v>1877.6323</v>
      </c>
      <c r="D133" s="1">
        <v>1864.6183</v>
      </c>
      <c r="E133" s="1">
        <v>681.194</v>
      </c>
      <c r="F133" s="1">
        <v>709.706</v>
      </c>
      <c r="G133" s="1">
        <v>703.4489</v>
      </c>
      <c r="H133" s="1">
        <v>1929.1357</v>
      </c>
      <c r="J133" s="1">
        <f t="shared" si="1"/>
        <v>-1.052160134</v>
      </c>
      <c r="K133" s="17" t="str">
        <f t="shared" si="2"/>
        <v>SUB-HORIZONTAL</v>
      </c>
      <c r="L133" s="1" t="str">
        <f t="shared" si="22"/>
        <v>2</v>
      </c>
      <c r="M133" s="1">
        <f t="shared" si="4"/>
        <v>-1.054309449</v>
      </c>
      <c r="N133" s="17" t="str">
        <f t="shared" si="5"/>
        <v>SUB-HORIZONTAL</v>
      </c>
      <c r="O133" s="1">
        <v>5584.7361</v>
      </c>
      <c r="Q133" s="1">
        <f t="shared" si="6"/>
        <v>-1.042164177</v>
      </c>
      <c r="R133" s="17" t="str">
        <f t="shared" si="7"/>
        <v>SUB-HORIZONTAL</v>
      </c>
      <c r="T133" s="1">
        <f t="shared" si="8"/>
        <v>-1.064330489</v>
      </c>
      <c r="U133" s="17" t="str">
        <f t="shared" si="9"/>
        <v>SUB-HORIZONTAL</v>
      </c>
      <c r="V133" s="1">
        <f t="shared" si="10"/>
        <v>-1.057912202</v>
      </c>
      <c r="W133" s="17" t="str">
        <f t="shared" si="11"/>
        <v>SUB-HORIZONTAL</v>
      </c>
      <c r="Y133" s="1">
        <f t="shared" si="12"/>
        <v>-1.050050303</v>
      </c>
      <c r="Z133" s="17" t="str">
        <f t="shared" si="23"/>
        <v>SUB-HORIZONTAL</v>
      </c>
      <c r="AA133" s="1">
        <f t="shared" si="14"/>
        <v>-1.100886411</v>
      </c>
      <c r="AB133" s="17" t="str">
        <f t="shared" si="15"/>
        <v>SUB-HORIZONTAL</v>
      </c>
      <c r="AD133" s="1">
        <f t="shared" si="16"/>
        <v>-0.006955214968</v>
      </c>
      <c r="AE133" s="17" t="str">
        <f t="shared" si="17"/>
        <v>SUB-HORIZONTAL</v>
      </c>
      <c r="AG133" s="1">
        <f t="shared" si="18"/>
        <v>-0.037820058</v>
      </c>
      <c r="AH133" s="17" t="str">
        <f t="shared" si="19"/>
        <v>SUB-HORIZONTAL</v>
      </c>
      <c r="AJ133" s="1">
        <f t="shared" si="20"/>
        <v>0.01075734566</v>
      </c>
      <c r="AK133" s="16" t="str">
        <f t="shared" si="21"/>
        <v>MERGULHO</v>
      </c>
    </row>
    <row r="134" ht="15.75" customHeight="1">
      <c r="A134" s="1">
        <v>5584.8123</v>
      </c>
      <c r="B134" s="1">
        <v>1950.0</v>
      </c>
      <c r="C134" s="1">
        <v>1882.5446</v>
      </c>
      <c r="D134" s="1">
        <v>1884.4696</v>
      </c>
      <c r="E134" s="1">
        <v>665.7502</v>
      </c>
      <c r="F134" s="1">
        <v>693.1388</v>
      </c>
      <c r="G134" s="1">
        <v>695.3268</v>
      </c>
      <c r="H134" s="1">
        <v>1943.9265</v>
      </c>
      <c r="J134" s="1">
        <f t="shared" si="1"/>
        <v>-1.07396177</v>
      </c>
      <c r="K134" s="17" t="str">
        <f t="shared" si="2"/>
        <v>SUB-HORIZONTAL</v>
      </c>
      <c r="L134" s="1" t="str">
        <f t="shared" si="22"/>
        <v>2</v>
      </c>
      <c r="M134" s="1">
        <f t="shared" si="4"/>
        <v>-1.081085167</v>
      </c>
      <c r="N134" s="17" t="str">
        <f t="shared" si="5"/>
        <v>SUB-HORIZONTAL</v>
      </c>
      <c r="O134" s="1">
        <v>5584.8123</v>
      </c>
      <c r="Q134" s="1">
        <f t="shared" si="6"/>
        <v>-1.077540436</v>
      </c>
      <c r="R134" s="17" t="str">
        <f t="shared" si="7"/>
        <v>SUB-HORIZONTAL</v>
      </c>
      <c r="T134" s="1">
        <f t="shared" si="8"/>
        <v>-1.077503852</v>
      </c>
      <c r="U134" s="17" t="str">
        <f t="shared" si="9"/>
        <v>SUB-HORIZONTAL</v>
      </c>
      <c r="V134" s="1">
        <f t="shared" si="10"/>
        <v>-1.086898308</v>
      </c>
      <c r="W134" s="17" t="str">
        <f t="shared" si="11"/>
        <v>SUB-HORIZONTAL</v>
      </c>
      <c r="Y134" s="1">
        <f t="shared" si="12"/>
        <v>-1.088061651</v>
      </c>
      <c r="Z134" s="17" t="str">
        <f t="shared" si="23"/>
        <v>SUB-HORIZONTAL</v>
      </c>
      <c r="AA134" s="1">
        <f t="shared" si="14"/>
        <v>-1.12713659</v>
      </c>
      <c r="AB134" s="17" t="str">
        <f t="shared" si="15"/>
        <v>SUB-HORIZONTAL</v>
      </c>
      <c r="AD134" s="1">
        <f t="shared" si="16"/>
        <v>0.001022029729</v>
      </c>
      <c r="AE134" s="16" t="str">
        <f t="shared" si="17"/>
        <v>MERGULHO</v>
      </c>
      <c r="AG134" s="1">
        <f t="shared" si="18"/>
        <v>-0.03520681833</v>
      </c>
      <c r="AH134" s="17" t="str">
        <f t="shared" si="19"/>
        <v>SUB-HORIZONTAL</v>
      </c>
      <c r="AJ134" s="1">
        <f t="shared" si="20"/>
        <v>0.003119477159</v>
      </c>
      <c r="AK134" s="16" t="str">
        <f t="shared" si="21"/>
        <v>MERGULHO</v>
      </c>
    </row>
    <row r="135" ht="15.75" customHeight="1">
      <c r="A135" s="1">
        <v>5584.8885</v>
      </c>
      <c r="B135" s="1">
        <v>1950.0</v>
      </c>
      <c r="C135" s="1">
        <v>1892.3427</v>
      </c>
      <c r="D135" s="1">
        <v>1913.4784</v>
      </c>
      <c r="E135" s="1">
        <v>683.4883</v>
      </c>
      <c r="F135" s="1">
        <v>711.0665</v>
      </c>
      <c r="G135" s="1">
        <v>716.712</v>
      </c>
      <c r="H135" s="1">
        <v>1949.3112</v>
      </c>
      <c r="J135" s="1">
        <f t="shared" si="1"/>
        <v>-1.042819046</v>
      </c>
      <c r="K135" s="17" t="str">
        <f t="shared" si="2"/>
        <v>SUB-HORIZONTAL</v>
      </c>
      <c r="L135" s="1" t="str">
        <f t="shared" si="22"/>
        <v>2</v>
      </c>
      <c r="M135" s="1">
        <f t="shared" si="4"/>
        <v>-1.052144965</v>
      </c>
      <c r="N135" s="17" t="str">
        <f t="shared" si="5"/>
        <v>SUB-HORIZONTAL</v>
      </c>
      <c r="O135" s="1">
        <v>5584.8885</v>
      </c>
      <c r="Q135" s="1">
        <f t="shared" si="6"/>
        <v>-1.051745783</v>
      </c>
      <c r="R135" s="17" t="str">
        <f t="shared" si="7"/>
        <v>SUB-HORIZONTAL</v>
      </c>
      <c r="T135" s="1">
        <f t="shared" si="8"/>
        <v>-1.043217496</v>
      </c>
      <c r="U135" s="17" t="str">
        <f t="shared" si="9"/>
        <v>SUB-HORIZONTAL</v>
      </c>
      <c r="V135" s="1">
        <f t="shared" si="10"/>
        <v>-1.06293953</v>
      </c>
      <c r="W135" s="17" t="str">
        <f t="shared" si="11"/>
        <v>SUB-HORIZONTAL</v>
      </c>
      <c r="Y135" s="1">
        <f t="shared" si="12"/>
        <v>-1.075534365</v>
      </c>
      <c r="Z135" s="17" t="str">
        <f t="shared" si="23"/>
        <v>SUB-HORIZONTAL</v>
      </c>
      <c r="AA135" s="1">
        <f t="shared" si="14"/>
        <v>-1.097049839</v>
      </c>
      <c r="AB135" s="17" t="str">
        <f t="shared" si="15"/>
        <v>SUB-HORIZONTAL</v>
      </c>
      <c r="AD135" s="1">
        <f t="shared" si="16"/>
        <v>0.01110720939</v>
      </c>
      <c r="AE135" s="16" t="str">
        <f t="shared" si="17"/>
        <v>MERGULHO</v>
      </c>
      <c r="AG135" s="1">
        <f t="shared" si="18"/>
        <v>-0.03001491383</v>
      </c>
      <c r="AH135" s="17" t="str">
        <f t="shared" si="19"/>
        <v>SUB-HORIZONTAL</v>
      </c>
      <c r="AJ135" s="1">
        <f t="shared" si="20"/>
        <v>0.0003532931718</v>
      </c>
      <c r="AK135" s="16" t="str">
        <f t="shared" si="21"/>
        <v>MERGULHO</v>
      </c>
    </row>
    <row r="136" ht="15.75" customHeight="1">
      <c r="A136" s="1">
        <v>5584.9647</v>
      </c>
      <c r="B136" s="1">
        <v>1950.0</v>
      </c>
      <c r="C136" s="1">
        <v>1926.4861</v>
      </c>
      <c r="D136" s="1">
        <v>1937.7867</v>
      </c>
      <c r="E136" s="1">
        <v>732.0546</v>
      </c>
      <c r="F136" s="1">
        <v>761.0382</v>
      </c>
      <c r="G136" s="1">
        <v>762.6417</v>
      </c>
      <c r="H136" s="1">
        <v>1949.9998</v>
      </c>
      <c r="J136" s="1">
        <f t="shared" si="1"/>
        <v>-0.9736529002</v>
      </c>
      <c r="K136" s="17" t="str">
        <f t="shared" si="2"/>
        <v>SUB-HORIZONTAL</v>
      </c>
      <c r="L136" s="1" t="str">
        <f t="shared" si="22"/>
        <v>2</v>
      </c>
      <c r="M136" s="1">
        <f t="shared" si="4"/>
        <v>-0.9759944937</v>
      </c>
      <c r="N136" s="17" t="str">
        <f t="shared" si="5"/>
        <v>SUB-HORIZONTAL</v>
      </c>
      <c r="O136" s="1">
        <v>5584.9647</v>
      </c>
      <c r="Q136" s="1">
        <f t="shared" si="6"/>
        <v>-0.9759943796</v>
      </c>
      <c r="R136" s="17" t="str">
        <f t="shared" si="7"/>
        <v>SUB-HORIZONTAL</v>
      </c>
      <c r="T136" s="1">
        <f t="shared" si="8"/>
        <v>-0.9736530143</v>
      </c>
      <c r="U136" s="17" t="str">
        <f t="shared" si="9"/>
        <v>SUB-HORIZONTAL</v>
      </c>
      <c r="V136" s="1">
        <f t="shared" si="10"/>
        <v>-1.005788282</v>
      </c>
      <c r="W136" s="17" t="str">
        <f t="shared" si="11"/>
        <v>SUB-HORIZONTAL</v>
      </c>
      <c r="Y136" s="1">
        <f t="shared" si="12"/>
        <v>-1.012339309</v>
      </c>
      <c r="Z136" s="17" t="str">
        <f t="shared" si="23"/>
        <v>SUB-HORIZONTAL</v>
      </c>
      <c r="AA136" s="1">
        <f t="shared" si="14"/>
        <v>-1.019386263</v>
      </c>
      <c r="AB136" s="17" t="str">
        <f t="shared" si="15"/>
        <v>SUB-HORIZONTAL</v>
      </c>
      <c r="AD136" s="1">
        <f t="shared" si="16"/>
        <v>0.005848783927</v>
      </c>
      <c r="AE136" s="16" t="str">
        <f t="shared" si="17"/>
        <v>MERGULHO</v>
      </c>
      <c r="AG136" s="1">
        <f t="shared" si="18"/>
        <v>-0.01213177707</v>
      </c>
      <c r="AH136" s="17" t="str">
        <f t="shared" si="19"/>
        <v>SUB-HORIZONTAL</v>
      </c>
      <c r="AJ136" s="1">
        <f t="shared" si="20"/>
        <v>0.0000001025641078</v>
      </c>
      <c r="AK136" s="16" t="str">
        <f t="shared" si="21"/>
        <v>MERGULHO</v>
      </c>
    </row>
    <row r="137" ht="15.75" customHeight="1">
      <c r="A137" s="1">
        <v>5585.0409</v>
      </c>
      <c r="B137" s="1">
        <v>1950.0</v>
      </c>
      <c r="C137" s="1">
        <v>1894.0071</v>
      </c>
      <c r="D137" s="1">
        <v>1948.4248</v>
      </c>
      <c r="E137" s="1">
        <v>814.0471</v>
      </c>
      <c r="F137" s="1">
        <v>845.1776</v>
      </c>
      <c r="G137" s="1">
        <v>831.4376</v>
      </c>
      <c r="H137" s="1">
        <v>1950.0</v>
      </c>
      <c r="J137" s="1">
        <f t="shared" si="1"/>
        <v>-0.8784723177</v>
      </c>
      <c r="K137" s="17" t="str">
        <f t="shared" si="2"/>
        <v>SUB-HORIZONTAL</v>
      </c>
      <c r="L137" s="1" t="str">
        <f t="shared" si="22"/>
        <v>2</v>
      </c>
      <c r="M137" s="1">
        <f t="shared" si="4"/>
        <v>-0.8605996716</v>
      </c>
      <c r="N137" s="17" t="str">
        <f t="shared" si="5"/>
        <v>SUB-HORIZONTAL</v>
      </c>
      <c r="O137" s="1">
        <v>5585.0409</v>
      </c>
      <c r="Q137" s="1">
        <f t="shared" si="6"/>
        <v>-0.8605996716</v>
      </c>
      <c r="R137" s="17" t="str">
        <f t="shared" si="7"/>
        <v>SUB-HORIZONTAL</v>
      </c>
      <c r="T137" s="1">
        <f t="shared" si="8"/>
        <v>-0.8784723177</v>
      </c>
      <c r="U137" s="17" t="str">
        <f t="shared" si="9"/>
        <v>SUB-HORIZONTAL</v>
      </c>
      <c r="V137" s="1">
        <f t="shared" si="10"/>
        <v>-0.8697453232</v>
      </c>
      <c r="W137" s="17" t="str">
        <f t="shared" si="11"/>
        <v>SUB-HORIZONTAL</v>
      </c>
      <c r="Y137" s="1">
        <f t="shared" si="12"/>
        <v>-0.9007226613</v>
      </c>
      <c r="Z137" s="17" t="str">
        <f t="shared" si="23"/>
        <v>SUB-HORIZONTAL</v>
      </c>
      <c r="AA137" s="1">
        <f t="shared" si="14"/>
        <v>-0.9016090289</v>
      </c>
      <c r="AB137" s="17" t="str">
        <f t="shared" si="15"/>
        <v>SUB-HORIZONTAL</v>
      </c>
      <c r="AD137" s="1">
        <f t="shared" si="16"/>
        <v>0.02832745487</v>
      </c>
      <c r="AE137" s="16" t="str">
        <f t="shared" si="17"/>
        <v>MERGULHO</v>
      </c>
      <c r="AG137" s="1">
        <f t="shared" si="18"/>
        <v>-0.02913565958</v>
      </c>
      <c r="AH137" s="17" t="str">
        <f t="shared" si="19"/>
        <v>SUB-HORIZONTAL</v>
      </c>
      <c r="AJ137" s="1">
        <f t="shared" si="20"/>
        <v>0</v>
      </c>
      <c r="AK137" s="16" t="str">
        <f t="shared" si="21"/>
        <v>MERGULHO</v>
      </c>
    </row>
    <row r="138" ht="15.75" customHeight="1">
      <c r="A138" s="1">
        <v>5585.1171</v>
      </c>
      <c r="B138" s="1">
        <v>1950.0</v>
      </c>
      <c r="C138" s="1">
        <v>1851.5112</v>
      </c>
      <c r="D138" s="1">
        <v>1928.0848</v>
      </c>
      <c r="E138" s="1">
        <v>922.8239</v>
      </c>
      <c r="F138" s="1">
        <v>957.0654</v>
      </c>
      <c r="G138" s="1">
        <v>934.3362</v>
      </c>
      <c r="H138" s="1">
        <v>1950.0</v>
      </c>
      <c r="J138" s="1">
        <f t="shared" si="1"/>
        <v>-0.7524559493</v>
      </c>
      <c r="K138" s="17" t="str">
        <f t="shared" si="2"/>
        <v>SUB-HORIZONTAL</v>
      </c>
      <c r="L138" s="1" t="str">
        <f t="shared" si="22"/>
        <v>2</v>
      </c>
      <c r="M138" s="1">
        <f t="shared" si="4"/>
        <v>-0.726829475</v>
      </c>
      <c r="N138" s="17" t="str">
        <f t="shared" si="5"/>
        <v>SUB-HORIZONTAL</v>
      </c>
      <c r="O138" s="1">
        <v>5585.1171</v>
      </c>
      <c r="Q138" s="1">
        <f t="shared" si="6"/>
        <v>-0.726829475</v>
      </c>
      <c r="R138" s="17" t="str">
        <f t="shared" si="7"/>
        <v>SUB-HORIZONTAL</v>
      </c>
      <c r="T138" s="1">
        <f t="shared" si="8"/>
        <v>-0.7524559493</v>
      </c>
      <c r="U138" s="17" t="str">
        <f t="shared" si="9"/>
        <v>SUB-HORIZONTAL</v>
      </c>
      <c r="V138" s="1">
        <f t="shared" si="10"/>
        <v>-0.7104719199</v>
      </c>
      <c r="W138" s="17" t="str">
        <f t="shared" si="11"/>
        <v>SUB-HORIZONTAL</v>
      </c>
      <c r="Y138" s="1">
        <f t="shared" si="12"/>
        <v>-0.7536267555</v>
      </c>
      <c r="Z138" s="17" t="str">
        <f t="shared" si="23"/>
        <v>SUB-HORIZONTAL</v>
      </c>
      <c r="AA138" s="1">
        <f t="shared" si="14"/>
        <v>-0.7657168134</v>
      </c>
      <c r="AB138" s="17" t="str">
        <f t="shared" si="15"/>
        <v>SUB-HORIZONTAL</v>
      </c>
      <c r="AD138" s="1">
        <f t="shared" si="16"/>
        <v>0.04052778123</v>
      </c>
      <c r="AE138" s="16" t="str">
        <f t="shared" si="17"/>
        <v>MERGULHO</v>
      </c>
      <c r="AG138" s="1">
        <f t="shared" si="18"/>
        <v>-0.05183300272</v>
      </c>
      <c r="AH138" s="17" t="str">
        <f t="shared" si="19"/>
        <v>SUB-HORIZONTAL</v>
      </c>
      <c r="AJ138" s="1">
        <f t="shared" si="20"/>
        <v>0</v>
      </c>
      <c r="AK138" s="16" t="str">
        <f t="shared" si="21"/>
        <v>MERGULHO</v>
      </c>
    </row>
    <row r="139" ht="15.75" customHeight="1">
      <c r="A139" s="1">
        <v>5585.1933</v>
      </c>
      <c r="B139" s="1">
        <v>1950.0</v>
      </c>
      <c r="C139" s="1">
        <v>1813.6469</v>
      </c>
      <c r="D139" s="1">
        <v>1917.8276</v>
      </c>
      <c r="E139" s="1">
        <v>962.6183</v>
      </c>
      <c r="F139" s="1">
        <v>986.5409</v>
      </c>
      <c r="G139" s="1">
        <v>1002.2565</v>
      </c>
      <c r="H139" s="1">
        <v>1950.0</v>
      </c>
      <c r="J139" s="1">
        <f t="shared" si="1"/>
        <v>-0.677928775</v>
      </c>
      <c r="K139" s="17" t="str">
        <f t="shared" si="2"/>
        <v>SUB-HORIZONTAL</v>
      </c>
      <c r="L139" s="1" t="str">
        <f t="shared" si="22"/>
        <v>2</v>
      </c>
      <c r="M139" s="1">
        <f t="shared" si="4"/>
        <v>-0.6946378278</v>
      </c>
      <c r="N139" s="17" t="str">
        <f t="shared" si="5"/>
        <v>SUB-HORIZONTAL</v>
      </c>
      <c r="O139" s="1">
        <v>5585.1933</v>
      </c>
      <c r="Q139" s="1">
        <f t="shared" si="6"/>
        <v>-0.6946378278</v>
      </c>
      <c r="R139" s="17" t="str">
        <f t="shared" si="7"/>
        <v>SUB-HORIZONTAL</v>
      </c>
      <c r="T139" s="1">
        <f t="shared" si="8"/>
        <v>-0.677928775</v>
      </c>
      <c r="U139" s="17" t="str">
        <f t="shared" si="9"/>
        <v>SUB-HORIZONTAL</v>
      </c>
      <c r="V139" s="1">
        <f t="shared" si="10"/>
        <v>-0.6440813585</v>
      </c>
      <c r="W139" s="17" t="str">
        <f t="shared" si="11"/>
        <v>SUB-HORIZONTAL</v>
      </c>
      <c r="Y139" s="1">
        <f t="shared" si="12"/>
        <v>-0.7030184182</v>
      </c>
      <c r="Z139" s="17" t="str">
        <f t="shared" si="23"/>
        <v>SUB-HORIZONTAL</v>
      </c>
      <c r="AA139" s="1">
        <f t="shared" si="14"/>
        <v>-0.7206770818</v>
      </c>
      <c r="AB139" s="17" t="str">
        <f t="shared" si="15"/>
        <v>SUB-HORIZONTAL</v>
      </c>
      <c r="AD139" s="1">
        <f t="shared" si="16"/>
        <v>0.05586066738</v>
      </c>
      <c r="AE139" s="16" t="str">
        <f t="shared" si="17"/>
        <v>MERGULHO</v>
      </c>
      <c r="AG139" s="1">
        <f t="shared" si="18"/>
        <v>-0.07250556506</v>
      </c>
      <c r="AH139" s="17" t="str">
        <f t="shared" si="19"/>
        <v>SUB-HORIZONTAL</v>
      </c>
      <c r="AJ139" s="1">
        <f t="shared" si="20"/>
        <v>0</v>
      </c>
      <c r="AK139" s="16" t="str">
        <f t="shared" si="21"/>
        <v>MERGULHO</v>
      </c>
    </row>
    <row r="140" ht="15.75" customHeight="1">
      <c r="A140" s="1">
        <v>5585.2695</v>
      </c>
      <c r="B140" s="1">
        <v>1950.0</v>
      </c>
      <c r="C140" s="1">
        <v>1764.1738</v>
      </c>
      <c r="D140" s="1">
        <v>1935.8512</v>
      </c>
      <c r="E140" s="1">
        <v>1114.4382</v>
      </c>
      <c r="F140" s="1">
        <v>1147.8506</v>
      </c>
      <c r="G140" s="1">
        <v>1143.3507</v>
      </c>
      <c r="H140" s="1">
        <v>1950.0</v>
      </c>
      <c r="J140" s="1">
        <f t="shared" si="1"/>
        <v>-0.5402287895</v>
      </c>
      <c r="K140" s="17" t="str">
        <f t="shared" si="2"/>
        <v>SUB-HORIZONTAL</v>
      </c>
      <c r="L140" s="1" t="str">
        <f t="shared" si="22"/>
        <v>2</v>
      </c>
      <c r="M140" s="1">
        <f t="shared" si="4"/>
        <v>-0.5361610667</v>
      </c>
      <c r="N140" s="17" t="str">
        <f t="shared" si="5"/>
        <v>SUB-HORIZONTAL</v>
      </c>
      <c r="O140" s="1">
        <v>5585.2695</v>
      </c>
      <c r="Q140" s="1">
        <f t="shared" si="6"/>
        <v>-0.5361610667</v>
      </c>
      <c r="R140" s="17" t="str">
        <f t="shared" si="7"/>
        <v>SUB-HORIZONTAL</v>
      </c>
      <c r="T140" s="1">
        <f t="shared" si="8"/>
        <v>-0.5402287895</v>
      </c>
      <c r="U140" s="17" t="str">
        <f t="shared" si="9"/>
        <v>SUB-HORIZONTAL</v>
      </c>
      <c r="V140" s="1">
        <f t="shared" si="10"/>
        <v>-0.4633807456</v>
      </c>
      <c r="W140" s="17" t="str">
        <f t="shared" si="11"/>
        <v>SUB-HORIZONTAL</v>
      </c>
      <c r="Y140" s="1">
        <f t="shared" si="12"/>
        <v>-0.5592391807</v>
      </c>
      <c r="Z140" s="17" t="str">
        <f t="shared" si="23"/>
        <v>SUB-HORIZONTAL</v>
      </c>
      <c r="AA140" s="1">
        <f t="shared" si="14"/>
        <v>-0.5668044824</v>
      </c>
      <c r="AB140" s="17" t="str">
        <f t="shared" si="15"/>
        <v>SUB-HORIZONTAL</v>
      </c>
      <c r="AD140" s="1">
        <f t="shared" si="16"/>
        <v>0.09289801994</v>
      </c>
      <c r="AE140" s="16" t="str">
        <f t="shared" si="17"/>
        <v>MERGULHO</v>
      </c>
      <c r="AG140" s="1">
        <f t="shared" si="18"/>
        <v>-0.1001887496</v>
      </c>
      <c r="AH140" s="17" t="str">
        <f t="shared" si="19"/>
        <v>SUB-HORIZONTAL</v>
      </c>
      <c r="AJ140" s="1">
        <f t="shared" si="20"/>
        <v>0</v>
      </c>
      <c r="AK140" s="16" t="str">
        <f t="shared" si="21"/>
        <v>MERGULHO</v>
      </c>
    </row>
    <row r="141" ht="15.75" customHeight="1">
      <c r="A141" s="1">
        <v>5585.3457</v>
      </c>
      <c r="B141" s="1">
        <v>1950.0</v>
      </c>
      <c r="C141" s="1">
        <v>1736.2695</v>
      </c>
      <c r="D141" s="1">
        <v>1948.0583</v>
      </c>
      <c r="E141" s="1">
        <v>1258.1543</v>
      </c>
      <c r="F141" s="1">
        <v>1302.9602</v>
      </c>
      <c r="G141" s="1">
        <v>1261.5618</v>
      </c>
      <c r="H141" s="1">
        <v>1950.0</v>
      </c>
      <c r="J141" s="1">
        <f t="shared" si="1"/>
        <v>-0.4389281046</v>
      </c>
      <c r="K141" s="17" t="str">
        <f t="shared" si="2"/>
        <v>SUB-HORIZONTAL</v>
      </c>
      <c r="L141" s="1" t="str">
        <f t="shared" si="22"/>
        <v>2</v>
      </c>
      <c r="M141" s="1">
        <f t="shared" si="4"/>
        <v>-0.405927164</v>
      </c>
      <c r="N141" s="17" t="str">
        <f t="shared" si="5"/>
        <v>SUB-HORIZONTAL</v>
      </c>
      <c r="O141" s="1">
        <v>5585.3457</v>
      </c>
      <c r="Q141" s="1">
        <f t="shared" si="6"/>
        <v>-0.405927164</v>
      </c>
      <c r="R141" s="17" t="str">
        <f t="shared" si="7"/>
        <v>SUB-HORIZONTAL</v>
      </c>
      <c r="T141" s="1">
        <f t="shared" si="8"/>
        <v>-0.4389281046</v>
      </c>
      <c r="U141" s="17" t="str">
        <f t="shared" si="9"/>
        <v>SUB-HORIZONTAL</v>
      </c>
      <c r="V141" s="1">
        <f t="shared" si="10"/>
        <v>-0.3234871469</v>
      </c>
      <c r="W141" s="17" t="str">
        <f t="shared" si="11"/>
        <v>SUB-HORIZONTAL</v>
      </c>
      <c r="Y141" s="1">
        <f t="shared" si="12"/>
        <v>-0.4406773558</v>
      </c>
      <c r="Z141" s="17" t="str">
        <f t="shared" si="23"/>
        <v>SUB-HORIZONTAL</v>
      </c>
      <c r="AA141" s="1">
        <f t="shared" si="14"/>
        <v>-0.4416975469</v>
      </c>
      <c r="AB141" s="17" t="str">
        <f t="shared" si="15"/>
        <v>SUB-HORIZONTAL</v>
      </c>
      <c r="AD141" s="1">
        <f t="shared" si="16"/>
        <v>0.1151578231</v>
      </c>
      <c r="AE141" s="15" t="str">
        <f t="shared" si="17"/>
        <v>SUB-VERTICAL</v>
      </c>
      <c r="AG141" s="1">
        <f t="shared" si="18"/>
        <v>-0.1161557272</v>
      </c>
      <c r="AH141" s="17" t="str">
        <f t="shared" si="19"/>
        <v>SUB-HORIZONTAL</v>
      </c>
      <c r="AJ141" s="1">
        <f t="shared" si="20"/>
        <v>0</v>
      </c>
      <c r="AK141" s="16" t="str">
        <f t="shared" si="21"/>
        <v>MERGULHO</v>
      </c>
    </row>
    <row r="142" ht="15.75" customHeight="1">
      <c r="A142" s="1">
        <v>5585.4219</v>
      </c>
      <c r="B142" s="1">
        <v>1950.0</v>
      </c>
      <c r="C142" s="1">
        <v>1704.4449</v>
      </c>
      <c r="D142" s="1">
        <v>1949.9994</v>
      </c>
      <c r="E142" s="1">
        <v>1313.376</v>
      </c>
      <c r="F142" s="1">
        <v>1361.2517</v>
      </c>
      <c r="G142" s="1">
        <v>1311.2532</v>
      </c>
      <c r="H142" s="1">
        <v>1950.0</v>
      </c>
      <c r="J142" s="1">
        <f t="shared" si="1"/>
        <v>-0.3994552664</v>
      </c>
      <c r="K142" s="17" t="str">
        <f t="shared" si="2"/>
        <v>SUB-HORIZONTAL</v>
      </c>
      <c r="L142" s="1" t="str">
        <f t="shared" si="22"/>
        <v>2</v>
      </c>
      <c r="M142" s="1">
        <f t="shared" si="4"/>
        <v>-0.3613625505</v>
      </c>
      <c r="N142" s="17" t="str">
        <f t="shared" si="5"/>
        <v>SUB-HORIZONTAL</v>
      </c>
      <c r="O142" s="1">
        <v>5585.4219</v>
      </c>
      <c r="Q142" s="1">
        <f t="shared" si="6"/>
        <v>-0.3613625505</v>
      </c>
      <c r="R142" s="17" t="str">
        <f t="shared" si="7"/>
        <v>SUB-HORIZONTAL</v>
      </c>
      <c r="T142" s="1">
        <f t="shared" si="8"/>
        <v>-0.3994552664</v>
      </c>
      <c r="U142" s="17" t="str">
        <f t="shared" si="9"/>
        <v>SUB-HORIZONTAL</v>
      </c>
      <c r="V142" s="1">
        <f t="shared" si="10"/>
        <v>-0.2613769336</v>
      </c>
      <c r="W142" s="17" t="str">
        <f t="shared" si="11"/>
        <v>SUB-HORIZONTAL</v>
      </c>
      <c r="Y142" s="1">
        <f t="shared" si="12"/>
        <v>-0.3978055344</v>
      </c>
      <c r="Z142" s="17" t="str">
        <f t="shared" si="23"/>
        <v>SUB-HORIZONTAL</v>
      </c>
      <c r="AA142" s="1">
        <f t="shared" si="14"/>
        <v>-0.3978058481</v>
      </c>
      <c r="AB142" s="17" t="str">
        <f t="shared" si="15"/>
        <v>SUB-HORIZONTAL</v>
      </c>
      <c r="AD142" s="1">
        <f t="shared" si="16"/>
        <v>0.1346911855</v>
      </c>
      <c r="AE142" s="15" t="str">
        <f t="shared" si="17"/>
        <v>SUB-VERTICAL</v>
      </c>
      <c r="AG142" s="1">
        <f t="shared" si="18"/>
        <v>-0.1346914939</v>
      </c>
      <c r="AH142" s="17" t="str">
        <f t="shared" si="19"/>
        <v>SUB-HORIZONTAL</v>
      </c>
      <c r="AJ142" s="1">
        <f t="shared" si="20"/>
        <v>0</v>
      </c>
      <c r="AK142" s="16" t="str">
        <f t="shared" si="21"/>
        <v>MERGULHO</v>
      </c>
    </row>
    <row r="143" ht="15.75" customHeight="1">
      <c r="A143" s="1">
        <v>5585.4981</v>
      </c>
      <c r="B143" s="1">
        <v>1950.0</v>
      </c>
      <c r="C143" s="1">
        <v>1662.3029</v>
      </c>
      <c r="D143" s="1">
        <v>1950.0</v>
      </c>
      <c r="E143" s="1">
        <v>1306.099</v>
      </c>
      <c r="F143" s="1">
        <v>1354.3652</v>
      </c>
      <c r="G143" s="1">
        <v>1280.4368</v>
      </c>
      <c r="H143" s="1">
        <v>1950.0</v>
      </c>
      <c r="J143" s="1">
        <f t="shared" si="1"/>
        <v>-0.4237358384</v>
      </c>
      <c r="K143" s="17" t="str">
        <f t="shared" si="2"/>
        <v>SUB-HORIZONTAL</v>
      </c>
      <c r="L143" s="1" t="str">
        <f t="shared" si="22"/>
        <v>2</v>
      </c>
      <c r="M143" s="1">
        <f t="shared" si="4"/>
        <v>-0.3665176259</v>
      </c>
      <c r="N143" s="17" t="str">
        <f t="shared" si="5"/>
        <v>SUB-HORIZONTAL</v>
      </c>
      <c r="O143" s="1">
        <v>5585.4981</v>
      </c>
      <c r="Q143" s="1">
        <f t="shared" si="6"/>
        <v>-0.3665176259</v>
      </c>
      <c r="R143" s="17" t="str">
        <f t="shared" si="7"/>
        <v>SUB-HORIZONTAL</v>
      </c>
      <c r="T143" s="1">
        <f t="shared" si="8"/>
        <v>-0.4237358384</v>
      </c>
      <c r="U143" s="17" t="str">
        <f t="shared" si="9"/>
        <v>SUB-HORIZONTAL</v>
      </c>
      <c r="V143" s="1">
        <f t="shared" si="10"/>
        <v>-0.241743909</v>
      </c>
      <c r="W143" s="17" t="str">
        <f t="shared" si="11"/>
        <v>SUB-HORIZONTAL</v>
      </c>
      <c r="Y143" s="1">
        <f t="shared" si="12"/>
        <v>-0.4034723199</v>
      </c>
      <c r="Z143" s="17" t="str">
        <f t="shared" si="23"/>
        <v>SUB-HORIZONTAL</v>
      </c>
      <c r="AA143" s="1">
        <f t="shared" si="14"/>
        <v>-0.4034723199</v>
      </c>
      <c r="AB143" s="17" t="str">
        <f t="shared" si="15"/>
        <v>SUB-HORIZONTAL</v>
      </c>
      <c r="AD143" s="1">
        <f t="shared" si="16"/>
        <v>0.1597949673</v>
      </c>
      <c r="AE143" s="15" t="str">
        <f t="shared" si="17"/>
        <v>SUB-VERTICAL</v>
      </c>
      <c r="AG143" s="1">
        <f t="shared" si="18"/>
        <v>-0.1597949673</v>
      </c>
      <c r="AH143" s="17" t="str">
        <f t="shared" si="19"/>
        <v>SUB-HORIZONTAL</v>
      </c>
      <c r="AJ143" s="1">
        <f t="shared" si="20"/>
        <v>0</v>
      </c>
      <c r="AK143" s="16" t="str">
        <f t="shared" si="21"/>
        <v>MERGULHO</v>
      </c>
    </row>
    <row r="144" ht="15.75" customHeight="1">
      <c r="A144" s="1">
        <v>5585.5743</v>
      </c>
      <c r="B144" s="1">
        <v>1950.0</v>
      </c>
      <c r="C144" s="1">
        <v>1502.151</v>
      </c>
      <c r="D144" s="1">
        <v>1904.1558</v>
      </c>
      <c r="E144" s="1">
        <v>1208.5238</v>
      </c>
      <c r="F144" s="1">
        <v>1247.2106</v>
      </c>
      <c r="G144" s="1">
        <v>1190.9463</v>
      </c>
      <c r="H144" s="1">
        <v>1950.0</v>
      </c>
      <c r="J144" s="1">
        <f t="shared" si="1"/>
        <v>-0.4980914721</v>
      </c>
      <c r="K144" s="17" t="str">
        <f t="shared" si="2"/>
        <v>SUB-HORIZONTAL</v>
      </c>
      <c r="L144" s="1" t="str">
        <f t="shared" si="22"/>
        <v>2</v>
      </c>
      <c r="M144" s="1">
        <f t="shared" si="4"/>
        <v>-0.450648573</v>
      </c>
      <c r="N144" s="17" t="str">
        <f t="shared" si="5"/>
        <v>SUB-HORIZONTAL</v>
      </c>
      <c r="O144" s="1">
        <v>5585.5743</v>
      </c>
      <c r="Q144" s="1">
        <f t="shared" si="6"/>
        <v>-0.450648573</v>
      </c>
      <c r="R144" s="17" t="str">
        <f t="shared" si="7"/>
        <v>SUB-HORIZONTAL</v>
      </c>
      <c r="T144" s="1">
        <f t="shared" si="8"/>
        <v>-0.4980914721</v>
      </c>
      <c r="U144" s="17" t="str">
        <f t="shared" si="9"/>
        <v>SUB-HORIZONTAL</v>
      </c>
      <c r="V144" s="1">
        <f t="shared" si="10"/>
        <v>-0.2179274235</v>
      </c>
      <c r="W144" s="17" t="str">
        <f t="shared" si="11"/>
        <v>SUB-HORIZONTAL</v>
      </c>
      <c r="Y144" s="1">
        <f t="shared" si="12"/>
        <v>-0.4585647931</v>
      </c>
      <c r="Z144" s="17" t="str">
        <f t="shared" si="23"/>
        <v>SUB-HORIZONTAL</v>
      </c>
      <c r="AA144" s="1">
        <f t="shared" si="14"/>
        <v>-0.4830057558</v>
      </c>
      <c r="AB144" s="17" t="str">
        <f t="shared" si="15"/>
        <v>SUB-HORIZONTAL</v>
      </c>
      <c r="AD144" s="1">
        <f t="shared" si="16"/>
        <v>0.2376967278</v>
      </c>
      <c r="AE144" s="15" t="str">
        <f t="shared" si="17"/>
        <v>SUB-VERTICAL</v>
      </c>
      <c r="AG144" s="1">
        <f t="shared" si="18"/>
        <v>-0.2616721529</v>
      </c>
      <c r="AH144" s="17" t="str">
        <f t="shared" si="19"/>
        <v>SUB-HORIZONTAL</v>
      </c>
      <c r="AJ144" s="1">
        <f t="shared" si="20"/>
        <v>0</v>
      </c>
      <c r="AK144" s="16" t="str">
        <f t="shared" si="21"/>
        <v>MERGULHO</v>
      </c>
    </row>
    <row r="145" ht="15.75" customHeight="1">
      <c r="A145" s="1">
        <v>5585.6505</v>
      </c>
      <c r="B145" s="1">
        <v>1950.0</v>
      </c>
      <c r="C145" s="1">
        <v>1218.2596</v>
      </c>
      <c r="D145" s="1">
        <v>1467.4287</v>
      </c>
      <c r="E145" s="1">
        <v>995.8041</v>
      </c>
      <c r="F145" s="1">
        <v>1011.6835</v>
      </c>
      <c r="G145" s="1">
        <v>1008.373</v>
      </c>
      <c r="H145" s="1">
        <v>1950.0</v>
      </c>
      <c r="J145" s="1">
        <f t="shared" si="1"/>
        <v>-0.6715076937</v>
      </c>
      <c r="K145" s="17" t="str">
        <f t="shared" si="2"/>
        <v>SUB-HORIZONTAL</v>
      </c>
      <c r="L145" s="1" t="str">
        <f t="shared" si="22"/>
        <v>2</v>
      </c>
      <c r="M145" s="1">
        <f t="shared" si="4"/>
        <v>-0.6680511473</v>
      </c>
      <c r="N145" s="17" t="str">
        <f t="shared" si="5"/>
        <v>SUB-HORIZONTAL</v>
      </c>
      <c r="O145" s="1">
        <v>5585.6505</v>
      </c>
      <c r="Q145" s="1">
        <f t="shared" si="6"/>
        <v>-0.6680511473</v>
      </c>
      <c r="R145" s="17" t="str">
        <f t="shared" si="7"/>
        <v>SUB-HORIZONTAL</v>
      </c>
      <c r="T145" s="1">
        <f t="shared" si="8"/>
        <v>-0.6715076937</v>
      </c>
      <c r="U145" s="17" t="str">
        <f t="shared" si="9"/>
        <v>SUB-HORIZONTAL</v>
      </c>
      <c r="V145" s="1">
        <f t="shared" si="10"/>
        <v>-0.2019697238</v>
      </c>
      <c r="W145" s="17" t="str">
        <f t="shared" si="11"/>
        <v>SUB-HORIZONTAL</v>
      </c>
      <c r="Y145" s="1">
        <f t="shared" si="12"/>
        <v>-0.3901494423</v>
      </c>
      <c r="Z145" s="17" t="str">
        <f t="shared" si="23"/>
        <v>SUB-HORIZONTAL</v>
      </c>
      <c r="AA145" s="1">
        <f t="shared" si="14"/>
        <v>-0.6847519622</v>
      </c>
      <c r="AB145" s="17" t="str">
        <f t="shared" si="15"/>
        <v>SUB-HORIZONTAL</v>
      </c>
      <c r="AD145" s="1">
        <f t="shared" si="16"/>
        <v>0.1863570204</v>
      </c>
      <c r="AE145" s="15" t="str">
        <f t="shared" si="17"/>
        <v>SUB-VERTICAL</v>
      </c>
      <c r="AG145" s="1">
        <f t="shared" si="18"/>
        <v>-0.4747552834</v>
      </c>
      <c r="AH145" s="17" t="str">
        <f t="shared" si="19"/>
        <v>SUB-HORIZONTAL</v>
      </c>
      <c r="AJ145" s="1">
        <f t="shared" si="20"/>
        <v>0</v>
      </c>
      <c r="AK145" s="16" t="str">
        <f t="shared" si="21"/>
        <v>MERGULHO</v>
      </c>
    </row>
    <row r="146" ht="15.75" customHeight="1">
      <c r="A146" s="1">
        <v>5585.7267</v>
      </c>
      <c r="B146" s="1">
        <v>1950.0</v>
      </c>
      <c r="C146" s="1">
        <v>1406.6248</v>
      </c>
      <c r="D146" s="1">
        <v>1485.6458</v>
      </c>
      <c r="E146" s="1">
        <v>1046.6453</v>
      </c>
      <c r="F146" s="1">
        <v>1065.4991</v>
      </c>
      <c r="G146" s="1">
        <v>1053.3616</v>
      </c>
      <c r="H146" s="1">
        <v>1950.0</v>
      </c>
      <c r="J146" s="1">
        <f t="shared" si="1"/>
        <v>-0.6256209559</v>
      </c>
      <c r="K146" s="17" t="str">
        <f t="shared" si="2"/>
        <v>SUB-HORIZONTAL</v>
      </c>
      <c r="L146" s="1" t="str">
        <f t="shared" si="22"/>
        <v>2</v>
      </c>
      <c r="M146" s="1">
        <f t="shared" si="4"/>
        <v>-0.6136269566</v>
      </c>
      <c r="N146" s="17" t="str">
        <f t="shared" si="5"/>
        <v>SUB-HORIZONTAL</v>
      </c>
      <c r="O146" s="1">
        <v>5585.7267</v>
      </c>
      <c r="Q146" s="1">
        <f t="shared" si="6"/>
        <v>-0.6136269566</v>
      </c>
      <c r="R146" s="17" t="str">
        <f t="shared" si="7"/>
        <v>SUB-HORIZONTAL</v>
      </c>
      <c r="T146" s="1">
        <f t="shared" si="8"/>
        <v>-0.6256209559</v>
      </c>
      <c r="U146" s="17" t="str">
        <f t="shared" si="9"/>
        <v>SUB-HORIZONTAL</v>
      </c>
      <c r="V146" s="1">
        <f t="shared" si="10"/>
        <v>-0.29668041</v>
      </c>
      <c r="W146" s="17" t="str">
        <f t="shared" si="11"/>
        <v>SUB-HORIZONTAL</v>
      </c>
      <c r="Y146" s="1">
        <f t="shared" si="12"/>
        <v>-0.3520526448</v>
      </c>
      <c r="Z146" s="17" t="str">
        <f t="shared" si="23"/>
        <v>SUB-HORIZONTAL</v>
      </c>
      <c r="AA146" s="1">
        <f t="shared" si="14"/>
        <v>-0.6323262904</v>
      </c>
      <c r="AB146" s="17" t="str">
        <f t="shared" si="15"/>
        <v>SUB-HORIZONTAL</v>
      </c>
      <c r="AD146" s="1">
        <f t="shared" si="16"/>
        <v>0.05466328744</v>
      </c>
      <c r="AE146" s="16" t="str">
        <f t="shared" si="17"/>
        <v>MERGULHO</v>
      </c>
      <c r="AG146" s="1">
        <f t="shared" si="18"/>
        <v>-0.3280902861</v>
      </c>
      <c r="AH146" s="17" t="str">
        <f t="shared" si="19"/>
        <v>SUB-HORIZONTAL</v>
      </c>
      <c r="AJ146" s="1">
        <f t="shared" si="20"/>
        <v>0</v>
      </c>
      <c r="AK146" s="16" t="str">
        <f t="shared" si="21"/>
        <v>MERGULHO</v>
      </c>
    </row>
    <row r="147" ht="15.75" customHeight="1">
      <c r="A147" s="1">
        <v>5585.8029</v>
      </c>
      <c r="B147" s="1">
        <v>1950.0</v>
      </c>
      <c r="C147" s="1">
        <v>1640.3783</v>
      </c>
      <c r="D147" s="1">
        <v>1734.7466</v>
      </c>
      <c r="E147" s="1">
        <v>1192.6412</v>
      </c>
      <c r="F147" s="1">
        <v>1227.0499</v>
      </c>
      <c r="G147" s="1">
        <v>1180.223</v>
      </c>
      <c r="H147" s="1">
        <v>1950.0</v>
      </c>
      <c r="J147" s="1">
        <f t="shared" si="1"/>
        <v>-0.5074176716</v>
      </c>
      <c r="K147" s="17" t="str">
        <f t="shared" si="2"/>
        <v>SUB-HORIZONTAL</v>
      </c>
      <c r="L147" s="1" t="str">
        <f t="shared" si="22"/>
        <v>2</v>
      </c>
      <c r="M147" s="1">
        <f t="shared" si="4"/>
        <v>-0.4673690016</v>
      </c>
      <c r="N147" s="17" t="str">
        <f t="shared" si="5"/>
        <v>SUB-HORIZONTAL</v>
      </c>
      <c r="O147" s="1">
        <v>5585.8029</v>
      </c>
      <c r="Q147" s="1">
        <f t="shared" si="6"/>
        <v>-0.4673690016</v>
      </c>
      <c r="R147" s="17" t="str">
        <f t="shared" si="7"/>
        <v>SUB-HORIZONTAL</v>
      </c>
      <c r="T147" s="1">
        <f t="shared" si="8"/>
        <v>-0.5074176716</v>
      </c>
      <c r="U147" s="17" t="str">
        <f t="shared" si="9"/>
        <v>SUB-HORIZONTAL</v>
      </c>
      <c r="V147" s="1">
        <f t="shared" si="10"/>
        <v>-0.3201077363</v>
      </c>
      <c r="W147" s="17" t="str">
        <f t="shared" si="11"/>
        <v>SUB-HORIZONTAL</v>
      </c>
      <c r="Y147" s="1">
        <f t="shared" si="12"/>
        <v>-0.3768866957</v>
      </c>
      <c r="Z147" s="17" t="str">
        <f t="shared" si="23"/>
        <v>SUB-HORIZONTAL</v>
      </c>
      <c r="AA147" s="1">
        <f t="shared" si="14"/>
        <v>-0.4966260157</v>
      </c>
      <c r="AB147" s="17" t="str">
        <f t="shared" si="15"/>
        <v>SUB-HORIZONTAL</v>
      </c>
      <c r="AD147" s="1">
        <f t="shared" si="16"/>
        <v>0.05594175685</v>
      </c>
      <c r="AE147" s="16" t="str">
        <f t="shared" si="17"/>
        <v>MERGULHO</v>
      </c>
      <c r="AG147" s="1">
        <f t="shared" si="18"/>
        <v>-0.1731179407</v>
      </c>
      <c r="AH147" s="17" t="str">
        <f t="shared" si="19"/>
        <v>SUB-HORIZONTAL</v>
      </c>
      <c r="AJ147" s="1">
        <f t="shared" si="20"/>
        <v>0</v>
      </c>
      <c r="AK147" s="16" t="str">
        <f t="shared" si="21"/>
        <v>MERGULHO</v>
      </c>
    </row>
    <row r="148" ht="15.75" customHeight="1">
      <c r="A148" s="1">
        <v>5585.8791</v>
      </c>
      <c r="B148" s="1">
        <v>1950.0</v>
      </c>
      <c r="C148" s="1">
        <v>1812.4242</v>
      </c>
      <c r="D148" s="1">
        <v>1831.119</v>
      </c>
      <c r="E148" s="1">
        <v>1200.7471</v>
      </c>
      <c r="F148" s="1">
        <v>1236.1187</v>
      </c>
      <c r="G148" s="1">
        <v>1184.4189</v>
      </c>
      <c r="H148" s="1">
        <v>1950.0</v>
      </c>
      <c r="J148" s="1">
        <f t="shared" si="1"/>
        <v>-0.5037571616</v>
      </c>
      <c r="K148" s="17" t="str">
        <f t="shared" si="2"/>
        <v>SUB-HORIZONTAL</v>
      </c>
      <c r="L148" s="1" t="str">
        <f t="shared" si="22"/>
        <v>2</v>
      </c>
      <c r="M148" s="1">
        <f t="shared" si="4"/>
        <v>-0.4598102115</v>
      </c>
      <c r="N148" s="17" t="str">
        <f t="shared" si="5"/>
        <v>SUB-HORIZONTAL</v>
      </c>
      <c r="O148" s="1">
        <v>5585.8791</v>
      </c>
      <c r="Q148" s="1">
        <f t="shared" si="6"/>
        <v>-0.4598102115</v>
      </c>
      <c r="R148" s="17" t="str">
        <f t="shared" si="7"/>
        <v>SUB-HORIZONTAL</v>
      </c>
      <c r="T148" s="1">
        <f t="shared" si="8"/>
        <v>-0.5037571616</v>
      </c>
      <c r="U148" s="17" t="str">
        <f t="shared" si="9"/>
        <v>SUB-HORIZONTAL</v>
      </c>
      <c r="V148" s="1">
        <f t="shared" si="10"/>
        <v>-0.414635538</v>
      </c>
      <c r="W148" s="17" t="str">
        <f t="shared" si="11"/>
        <v>SUB-HORIZONTAL</v>
      </c>
      <c r="Y148" s="1">
        <f t="shared" si="12"/>
        <v>-0.4251212242</v>
      </c>
      <c r="Z148" s="17" t="str">
        <f t="shared" si="23"/>
        <v>SUB-HORIZONTAL</v>
      </c>
      <c r="AA148" s="1">
        <f t="shared" si="14"/>
        <v>-0.4896495432</v>
      </c>
      <c r="AB148" s="17" t="str">
        <f t="shared" si="15"/>
        <v>SUB-HORIZONTAL</v>
      </c>
      <c r="AD148" s="1">
        <f t="shared" si="16"/>
        <v>0.01026201423</v>
      </c>
      <c r="AE148" s="16" t="str">
        <f t="shared" si="17"/>
        <v>MERGULHO</v>
      </c>
      <c r="AG148" s="1">
        <f t="shared" si="18"/>
        <v>-0.07318040607</v>
      </c>
      <c r="AH148" s="17" t="str">
        <f t="shared" si="19"/>
        <v>SUB-HORIZONTAL</v>
      </c>
      <c r="AJ148" s="1">
        <f t="shared" si="20"/>
        <v>0</v>
      </c>
      <c r="AK148" s="16" t="str">
        <f t="shared" si="21"/>
        <v>MERGULHO</v>
      </c>
    </row>
    <row r="149" ht="15.75" customHeight="1">
      <c r="A149" s="1">
        <v>5585.9553</v>
      </c>
      <c r="B149" s="1">
        <v>1950.0</v>
      </c>
      <c r="C149" s="1">
        <v>1917.4247</v>
      </c>
      <c r="D149" s="1">
        <v>1726.1843</v>
      </c>
      <c r="E149" s="1">
        <v>1103.86</v>
      </c>
      <c r="F149" s="1">
        <v>1132.2097</v>
      </c>
      <c r="G149" s="1">
        <v>1079.1604</v>
      </c>
      <c r="H149" s="1">
        <v>1939.6417</v>
      </c>
      <c r="J149" s="1">
        <f t="shared" si="1"/>
        <v>-0.5947544228</v>
      </c>
      <c r="K149" s="17" t="str">
        <f t="shared" si="2"/>
        <v>SUB-HORIZONTAL</v>
      </c>
      <c r="L149" s="1" t="str">
        <f t="shared" si="22"/>
        <v>2</v>
      </c>
      <c r="M149" s="1">
        <f t="shared" si="4"/>
        <v>-0.5503781875</v>
      </c>
      <c r="N149" s="17" t="str">
        <f t="shared" si="5"/>
        <v>SUB-HORIZONTAL</v>
      </c>
      <c r="O149" s="1">
        <v>5585.9553</v>
      </c>
      <c r="Q149" s="1">
        <f t="shared" si="6"/>
        <v>-0.5448560348</v>
      </c>
      <c r="R149" s="17" t="str">
        <f t="shared" si="7"/>
        <v>SUB-HORIZONTAL</v>
      </c>
      <c r="T149" s="1">
        <f t="shared" si="8"/>
        <v>-0.6003131596</v>
      </c>
      <c r="U149" s="17" t="str">
        <f t="shared" si="9"/>
        <v>SUB-HORIZONTAL</v>
      </c>
      <c r="V149" s="1">
        <f t="shared" si="10"/>
        <v>-0.5592113013</v>
      </c>
      <c r="W149" s="17" t="str">
        <f t="shared" si="11"/>
        <v>SUB-HORIZONTAL</v>
      </c>
      <c r="Y149" s="1">
        <f t="shared" si="12"/>
        <v>-0.4508335004</v>
      </c>
      <c r="Z149" s="17" t="str">
        <f t="shared" si="23"/>
        <v>SUB-HORIZONTAL</v>
      </c>
      <c r="AA149" s="1">
        <f t="shared" si="14"/>
        <v>-0.5767238641</v>
      </c>
      <c r="AB149" s="17" t="str">
        <f t="shared" si="15"/>
        <v>SUB-HORIZONTAL</v>
      </c>
      <c r="AD149" s="1">
        <f t="shared" si="16"/>
        <v>-0.105117955</v>
      </c>
      <c r="AE149" s="17" t="str">
        <f t="shared" si="17"/>
        <v>SUB-HORIZONTAL</v>
      </c>
      <c r="AG149" s="1">
        <f t="shared" si="18"/>
        <v>-0.01684658818</v>
      </c>
      <c r="AH149" s="17" t="str">
        <f t="shared" si="19"/>
        <v>SUB-HORIZONTAL</v>
      </c>
      <c r="AJ149" s="1">
        <f t="shared" si="20"/>
        <v>0.005326113575</v>
      </c>
      <c r="AK149" s="16" t="str">
        <f t="shared" si="21"/>
        <v>MERGULHO</v>
      </c>
    </row>
    <row r="150" ht="15.75" customHeight="1">
      <c r="A150" s="1">
        <v>5586.0315</v>
      </c>
      <c r="B150" s="1">
        <v>1950.0</v>
      </c>
      <c r="C150" s="1">
        <v>1947.144</v>
      </c>
      <c r="D150" s="1">
        <v>1532.4987</v>
      </c>
      <c r="E150" s="1">
        <v>974.6373</v>
      </c>
      <c r="F150" s="1">
        <v>996.9723</v>
      </c>
      <c r="G150" s="1">
        <v>955.2625</v>
      </c>
      <c r="H150" s="1">
        <v>1882.5958</v>
      </c>
      <c r="J150" s="1">
        <f t="shared" si="1"/>
        <v>-0.6915059924</v>
      </c>
      <c r="K150" s="17" t="str">
        <f t="shared" si="2"/>
        <v>SUB-HORIZONTAL</v>
      </c>
      <c r="L150" s="1" t="str">
        <f t="shared" si="22"/>
        <v>2</v>
      </c>
      <c r="M150" s="1">
        <f t="shared" si="4"/>
        <v>-0.6835128316</v>
      </c>
      <c r="N150" s="17" t="str">
        <f t="shared" si="5"/>
        <v>SUB-HORIZONTAL</v>
      </c>
      <c r="O150" s="1">
        <v>5586.0315</v>
      </c>
      <c r="Q150" s="1">
        <f t="shared" si="6"/>
        <v>-0.6464412231</v>
      </c>
      <c r="R150" s="17" t="str">
        <f t="shared" si="7"/>
        <v>SUB-HORIZONTAL</v>
      </c>
      <c r="T150" s="1">
        <f t="shared" si="8"/>
        <v>-0.728836007</v>
      </c>
      <c r="U150" s="17" t="str">
        <f t="shared" si="9"/>
        <v>SUB-HORIZONTAL</v>
      </c>
      <c r="V150" s="1">
        <f t="shared" si="10"/>
        <v>-0.7059469279</v>
      </c>
      <c r="W150" s="17" t="str">
        <f t="shared" si="11"/>
        <v>SUB-HORIZONTAL</v>
      </c>
      <c r="Y150" s="1">
        <f t="shared" si="12"/>
        <v>-0.4564621179</v>
      </c>
      <c r="Z150" s="17" t="str">
        <f t="shared" si="23"/>
        <v>SUB-HORIZONTAL</v>
      </c>
      <c r="AA150" s="1">
        <f t="shared" si="14"/>
        <v>-0.7075014324</v>
      </c>
      <c r="AB150" s="17" t="str">
        <f t="shared" si="15"/>
        <v>SUB-HORIZONTAL</v>
      </c>
      <c r="AD150" s="1">
        <f t="shared" si="16"/>
        <v>-0.2400367037</v>
      </c>
      <c r="AE150" s="17" t="str">
        <f t="shared" si="17"/>
        <v>SUB-HORIZONTAL</v>
      </c>
      <c r="AG150" s="1">
        <f t="shared" si="18"/>
        <v>-0.001465689113</v>
      </c>
      <c r="AH150" s="17" t="str">
        <f t="shared" si="19"/>
        <v>SUB-HORIZONTAL</v>
      </c>
      <c r="AJ150" s="1">
        <f t="shared" si="20"/>
        <v>0.03517961726</v>
      </c>
      <c r="AK150" s="16" t="str">
        <f t="shared" si="21"/>
        <v>MERGULHO</v>
      </c>
    </row>
    <row r="151" ht="15.75" customHeight="1">
      <c r="A151" s="1">
        <v>5586.1077</v>
      </c>
      <c r="B151" s="1">
        <v>1950.0</v>
      </c>
      <c r="C151" s="1">
        <v>1813.0719</v>
      </c>
      <c r="D151" s="1">
        <v>1313.766</v>
      </c>
      <c r="E151" s="1">
        <v>848.8323</v>
      </c>
      <c r="F151" s="1">
        <v>866.3483</v>
      </c>
      <c r="G151" s="1">
        <v>845.6877</v>
      </c>
      <c r="H151" s="1">
        <v>1877.4387</v>
      </c>
      <c r="J151" s="1">
        <f t="shared" si="1"/>
        <v>-0.8188172974</v>
      </c>
      <c r="K151" s="17" t="str">
        <f t="shared" si="2"/>
        <v>SUB-HORIZONTAL</v>
      </c>
      <c r="L151" s="1" t="str">
        <f t="shared" si="22"/>
        <v>2</v>
      </c>
      <c r="M151" s="1">
        <f t="shared" si="4"/>
        <v>-0.8337313788</v>
      </c>
      <c r="N151" s="17" t="str">
        <f t="shared" si="5"/>
        <v>SUB-HORIZONTAL</v>
      </c>
      <c r="O151" s="1">
        <v>5586.1077</v>
      </c>
      <c r="Q151" s="1">
        <f t="shared" si="6"/>
        <v>-0.7927948864</v>
      </c>
      <c r="R151" s="17" t="str">
        <f t="shared" si="7"/>
        <v>SUB-HORIZONTAL</v>
      </c>
      <c r="T151" s="1">
        <f t="shared" si="8"/>
        <v>-0.8599428635</v>
      </c>
      <c r="U151" s="17" t="str">
        <f t="shared" si="9"/>
        <v>SUB-HORIZONTAL</v>
      </c>
      <c r="V151" s="1">
        <f t="shared" si="10"/>
        <v>-0.7772603277</v>
      </c>
      <c r="W151" s="17" t="str">
        <f t="shared" si="11"/>
        <v>SUB-HORIZONTAL</v>
      </c>
      <c r="Y151" s="1">
        <f t="shared" si="12"/>
        <v>-0.4402720024</v>
      </c>
      <c r="Z151" s="17" t="str">
        <f t="shared" si="23"/>
        <v>SUB-HORIZONTAL</v>
      </c>
      <c r="AA151" s="1">
        <f t="shared" si="14"/>
        <v>-0.8559043029</v>
      </c>
      <c r="AB151" s="17" t="str">
        <f t="shared" si="15"/>
        <v>SUB-HORIZONTAL</v>
      </c>
      <c r="AD151" s="1">
        <f t="shared" si="16"/>
        <v>-0.3235192859</v>
      </c>
      <c r="AE151" s="17" t="str">
        <f t="shared" si="17"/>
        <v>SUB-HORIZONTAL</v>
      </c>
      <c r="AG151" s="1">
        <f t="shared" si="18"/>
        <v>-0.07282286531</v>
      </c>
      <c r="AH151" s="17" t="str">
        <f t="shared" si="19"/>
        <v>SUB-HORIZONTAL</v>
      </c>
      <c r="AJ151" s="1">
        <f t="shared" si="20"/>
        <v>0.03792319038</v>
      </c>
      <c r="AK151" s="16" t="str">
        <f t="shared" si="21"/>
        <v>MERGULHO</v>
      </c>
    </row>
    <row r="152" ht="15.75" customHeight="1">
      <c r="A152" s="1">
        <v>5586.1839</v>
      </c>
      <c r="B152" s="1">
        <v>1644.2682</v>
      </c>
      <c r="C152" s="1">
        <v>1404.1189</v>
      </c>
      <c r="D152" s="1">
        <v>1069.1396</v>
      </c>
      <c r="E152" s="1">
        <v>741.67</v>
      </c>
      <c r="F152" s="1">
        <v>754.9996</v>
      </c>
      <c r="G152" s="1">
        <v>744.5779</v>
      </c>
      <c r="H152" s="1">
        <v>1790.2949</v>
      </c>
      <c r="J152" s="1">
        <f t="shared" si="1"/>
        <v>-0.9057259486</v>
      </c>
      <c r="K152" s="17" t="str">
        <f t="shared" si="2"/>
        <v>SUB-HORIZONTAL</v>
      </c>
      <c r="L152" s="1" t="str">
        <f t="shared" si="22"/>
        <v>2</v>
      </c>
      <c r="M152" s="1">
        <f t="shared" si="4"/>
        <v>-0.7981293251</v>
      </c>
      <c r="N152" s="17" t="str">
        <f t="shared" si="5"/>
        <v>SUB-HORIZONTAL</v>
      </c>
      <c r="O152" s="1">
        <v>5586.1839</v>
      </c>
      <c r="Q152" s="1">
        <f t="shared" si="6"/>
        <v>-0.8904890724</v>
      </c>
      <c r="R152" s="17" t="str">
        <f t="shared" si="7"/>
        <v>SUB-HORIZONTAL</v>
      </c>
      <c r="T152" s="1">
        <f t="shared" si="8"/>
        <v>-0.8131143741</v>
      </c>
      <c r="U152" s="17" t="str">
        <f t="shared" si="9"/>
        <v>SUB-HORIZONTAL</v>
      </c>
      <c r="V152" s="1">
        <f t="shared" si="10"/>
        <v>-0.6491500344</v>
      </c>
      <c r="W152" s="17" t="str">
        <f t="shared" si="11"/>
        <v>SUB-HORIZONTAL</v>
      </c>
      <c r="Y152" s="1">
        <f t="shared" si="12"/>
        <v>-0.367746396</v>
      </c>
      <c r="Z152" s="17" t="str">
        <f t="shared" si="23"/>
        <v>SUB-HORIZONTAL</v>
      </c>
      <c r="AA152" s="1">
        <f t="shared" si="14"/>
        <v>-0.8173400462</v>
      </c>
      <c r="AB152" s="17" t="str">
        <f t="shared" si="15"/>
        <v>SUB-HORIZONTAL</v>
      </c>
      <c r="AD152" s="1">
        <f t="shared" si="16"/>
        <v>-0.2734001952</v>
      </c>
      <c r="AE152" s="17" t="str">
        <f t="shared" si="17"/>
        <v>SUB-HORIZONTAL</v>
      </c>
      <c r="AG152" s="1">
        <f t="shared" si="18"/>
        <v>-0.1580494736</v>
      </c>
      <c r="AH152" s="17" t="str">
        <f t="shared" si="19"/>
        <v>SUB-HORIZONTAL</v>
      </c>
      <c r="AJ152" s="1">
        <f t="shared" si="20"/>
        <v>-0.08511060052</v>
      </c>
      <c r="AK152" s="17" t="str">
        <f t="shared" si="21"/>
        <v>SUB-HORIZONTAL</v>
      </c>
    </row>
    <row r="153" ht="15.75" customHeight="1">
      <c r="A153" s="1">
        <v>5586.2601</v>
      </c>
      <c r="B153" s="1">
        <v>1238.2419</v>
      </c>
      <c r="C153" s="1">
        <v>1277.1104</v>
      </c>
      <c r="D153" s="1">
        <v>1015.6413</v>
      </c>
      <c r="E153" s="1">
        <v>710.3205</v>
      </c>
      <c r="F153" s="1">
        <v>722.2909</v>
      </c>
      <c r="G153" s="1">
        <v>727.939</v>
      </c>
      <c r="H153" s="1">
        <v>1663.8154</v>
      </c>
      <c r="J153" s="1">
        <f t="shared" si="1"/>
        <v>-0.850390563</v>
      </c>
      <c r="K153" s="17" t="str">
        <f t="shared" si="2"/>
        <v>SUB-HORIZONTAL</v>
      </c>
      <c r="L153" s="1" t="str">
        <f t="shared" si="22"/>
        <v>2</v>
      </c>
      <c r="M153" s="1">
        <f t="shared" si="4"/>
        <v>-0.5455689421</v>
      </c>
      <c r="N153" s="17" t="str">
        <f t="shared" si="5"/>
        <v>SUB-HORIZONTAL</v>
      </c>
      <c r="O153" s="1">
        <v>5586.2601</v>
      </c>
      <c r="Q153" s="1">
        <f t="shared" si="6"/>
        <v>-0.8588612011</v>
      </c>
      <c r="R153" s="17" t="str">
        <f t="shared" si="7"/>
        <v>SUB-HORIZONTAL</v>
      </c>
      <c r="T153" s="1">
        <f t="shared" si="8"/>
        <v>-0.5374991659</v>
      </c>
      <c r="U153" s="17" t="str">
        <f t="shared" si="9"/>
        <v>SUB-HORIZONTAL</v>
      </c>
      <c r="V153" s="1">
        <f t="shared" si="10"/>
        <v>-0.5950873351</v>
      </c>
      <c r="W153" s="17" t="str">
        <f t="shared" si="11"/>
        <v>SUB-HORIZONTAL</v>
      </c>
      <c r="Y153" s="1">
        <f t="shared" si="12"/>
        <v>-0.3594670114</v>
      </c>
      <c r="Z153" s="17" t="str">
        <f t="shared" si="23"/>
        <v>SUB-HORIZONTAL</v>
      </c>
      <c r="AA153" s="1">
        <f t="shared" si="14"/>
        <v>-0.5629104938</v>
      </c>
      <c r="AB153" s="17" t="str">
        <f t="shared" si="15"/>
        <v>SUB-HORIZONTAL</v>
      </c>
      <c r="AD153" s="1">
        <f t="shared" si="16"/>
        <v>-0.2295810167</v>
      </c>
      <c r="AE153" s="17" t="str">
        <f t="shared" si="17"/>
        <v>SUB-HORIZONTAL</v>
      </c>
      <c r="AG153" s="1">
        <f t="shared" si="18"/>
        <v>0.03090870519</v>
      </c>
      <c r="AH153" s="16" t="str">
        <f t="shared" si="19"/>
        <v>MERGULHO</v>
      </c>
      <c r="AJ153" s="1">
        <f t="shared" si="20"/>
        <v>-0.2964962872</v>
      </c>
      <c r="AK153" s="17" t="str">
        <f t="shared" si="21"/>
        <v>SUB-HORIZONTAL</v>
      </c>
    </row>
    <row r="154" ht="15.75" customHeight="1">
      <c r="A154" s="1">
        <v>5586.3363</v>
      </c>
      <c r="B154" s="1">
        <v>1155.6857</v>
      </c>
      <c r="C154" s="1">
        <v>1662.8313</v>
      </c>
      <c r="D154" s="1">
        <v>1153.0142</v>
      </c>
      <c r="E154" s="1">
        <v>752.3543</v>
      </c>
      <c r="F154" s="1">
        <v>765.2635</v>
      </c>
      <c r="G154" s="1">
        <v>774.9762</v>
      </c>
      <c r="H154" s="1">
        <v>1684.2015</v>
      </c>
      <c r="J154" s="1">
        <f t="shared" si="1"/>
        <v>-0.7958483209</v>
      </c>
      <c r="K154" s="17" t="str">
        <f t="shared" si="2"/>
        <v>SUB-HORIZONTAL</v>
      </c>
      <c r="L154" s="1" t="str">
        <f t="shared" si="22"/>
        <v>2</v>
      </c>
      <c r="M154" s="1">
        <f t="shared" si="4"/>
        <v>-0.4151539121</v>
      </c>
      <c r="N154" s="17" t="str">
        <f t="shared" si="5"/>
        <v>SUB-HORIZONTAL</v>
      </c>
      <c r="O154" s="1">
        <v>5586.3363</v>
      </c>
      <c r="Q154" s="1">
        <f t="shared" si="6"/>
        <v>-0.809438181</v>
      </c>
      <c r="R154" s="17" t="str">
        <f t="shared" si="7"/>
        <v>SUB-HORIZONTAL</v>
      </c>
      <c r="T154" s="1">
        <f t="shared" si="8"/>
        <v>-0.4022811303</v>
      </c>
      <c r="U154" s="17" t="str">
        <f t="shared" si="9"/>
        <v>SUB-HORIZONTAL</v>
      </c>
      <c r="V154" s="1">
        <f t="shared" si="10"/>
        <v>-0.814017385</v>
      </c>
      <c r="W154" s="17" t="str">
        <f t="shared" si="11"/>
        <v>SUB-HORIZONTAL</v>
      </c>
      <c r="Y154" s="1">
        <f t="shared" si="12"/>
        <v>-0.4301771586</v>
      </c>
      <c r="Z154" s="17" t="str">
        <f t="shared" si="23"/>
        <v>SUB-HORIZONTAL</v>
      </c>
      <c r="AA154" s="1">
        <f t="shared" si="14"/>
        <v>-0.4325446655</v>
      </c>
      <c r="AB154" s="17" t="str">
        <f t="shared" si="15"/>
        <v>SUB-HORIZONTAL</v>
      </c>
      <c r="AD154" s="1">
        <f t="shared" si="16"/>
        <v>-0.3681908359</v>
      </c>
      <c r="AE154" s="17" t="str">
        <f t="shared" si="17"/>
        <v>SUB-HORIZONTAL</v>
      </c>
      <c r="AG154" s="1">
        <f t="shared" si="18"/>
        <v>0.3658379011</v>
      </c>
      <c r="AH154" s="15" t="str">
        <f t="shared" si="19"/>
        <v>SUB-VERTICAL</v>
      </c>
      <c r="AJ154" s="1">
        <f t="shared" si="20"/>
        <v>-0.3788271358</v>
      </c>
      <c r="AK154" s="17" t="str">
        <f t="shared" si="21"/>
        <v>SUB-HORIZONTAL</v>
      </c>
    </row>
    <row r="155" ht="15.75" customHeight="1">
      <c r="A155" s="1">
        <v>5586.4125</v>
      </c>
      <c r="B155" s="1">
        <v>1611.8699</v>
      </c>
      <c r="C155" s="1">
        <v>1910.7645</v>
      </c>
      <c r="D155" s="1">
        <v>1293.6704</v>
      </c>
      <c r="E155" s="1">
        <v>815.9857</v>
      </c>
      <c r="F155" s="1">
        <v>829.5562</v>
      </c>
      <c r="G155" s="1">
        <v>817.0359</v>
      </c>
      <c r="H155" s="1">
        <v>1809.4426</v>
      </c>
      <c r="J155" s="1">
        <f t="shared" si="1"/>
        <v>-0.8162002294</v>
      </c>
      <c r="K155" s="17" t="str">
        <f t="shared" si="2"/>
        <v>SUB-HORIZONTAL</v>
      </c>
      <c r="L155" s="1" t="str">
        <f t="shared" si="22"/>
        <v>2</v>
      </c>
      <c r="M155" s="1">
        <f t="shared" si="4"/>
        <v>-0.6765393102</v>
      </c>
      <c r="N155" s="17" t="str">
        <f t="shared" si="5"/>
        <v>SUB-HORIZONTAL</v>
      </c>
      <c r="O155" s="1">
        <v>5586.4125</v>
      </c>
      <c r="Q155" s="1">
        <f t="shared" si="6"/>
        <v>-0.7997981918</v>
      </c>
      <c r="R155" s="17" t="str">
        <f t="shared" si="7"/>
        <v>SUB-HORIZONTAL</v>
      </c>
      <c r="T155" s="1">
        <f t="shared" si="8"/>
        <v>-0.6926133749</v>
      </c>
      <c r="U155" s="17" t="str">
        <f t="shared" si="9"/>
        <v>SUB-HORIZONTAL</v>
      </c>
      <c r="V155" s="1">
        <f t="shared" si="10"/>
        <v>-0.8767616049</v>
      </c>
      <c r="W155" s="17" t="str">
        <f t="shared" si="11"/>
        <v>SUB-HORIZONTAL</v>
      </c>
      <c r="Y155" s="1">
        <f t="shared" si="12"/>
        <v>-0.4649307134</v>
      </c>
      <c r="Z155" s="17" t="str">
        <f t="shared" si="23"/>
        <v>SUB-HORIZONTAL</v>
      </c>
      <c r="AA155" s="1">
        <f t="shared" si="14"/>
        <v>-0.6939746659</v>
      </c>
      <c r="AB155" s="17" t="str">
        <f t="shared" si="15"/>
        <v>SUB-HORIZONTAL</v>
      </c>
      <c r="AD155" s="1">
        <f t="shared" si="16"/>
        <v>-0.3924966836</v>
      </c>
      <c r="AE155" s="17" t="str">
        <f t="shared" si="17"/>
        <v>SUB-HORIZONTAL</v>
      </c>
      <c r="AG155" s="1">
        <f t="shared" si="18"/>
        <v>0.1703136648</v>
      </c>
      <c r="AH155" s="15" t="str">
        <f t="shared" si="19"/>
        <v>SUB-VERTICAL</v>
      </c>
      <c r="AJ155" s="1">
        <f t="shared" si="20"/>
        <v>-0.115688326</v>
      </c>
      <c r="AK155" s="17" t="str">
        <f t="shared" si="21"/>
        <v>SUB-HORIZONTAL</v>
      </c>
    </row>
    <row r="156" ht="15.75" customHeight="1">
      <c r="A156" s="1">
        <v>5586.4887</v>
      </c>
      <c r="B156" s="1">
        <v>1903.293</v>
      </c>
      <c r="C156" s="1">
        <v>1949.9865</v>
      </c>
      <c r="D156" s="1">
        <v>1397.3929</v>
      </c>
      <c r="E156" s="1">
        <v>867.7622</v>
      </c>
      <c r="F156" s="1">
        <v>881.1147</v>
      </c>
      <c r="G156" s="1">
        <v>857.7216</v>
      </c>
      <c r="H156" s="1">
        <v>1891.3495</v>
      </c>
      <c r="J156" s="1">
        <f t="shared" si="1"/>
        <v>-0.8115310769</v>
      </c>
      <c r="K156" s="17" t="str">
        <f t="shared" si="2"/>
        <v>SUB-HORIZONTAL</v>
      </c>
      <c r="L156" s="1" t="str">
        <f t="shared" si="22"/>
        <v>2</v>
      </c>
      <c r="M156" s="1">
        <f t="shared" si="4"/>
        <v>-0.7893281809</v>
      </c>
      <c r="N156" s="17" t="str">
        <f t="shared" si="5"/>
        <v>SUB-HORIZONTAL</v>
      </c>
      <c r="O156" s="1">
        <v>5586.4887</v>
      </c>
      <c r="Q156" s="1">
        <f t="shared" si="6"/>
        <v>-0.7825646154</v>
      </c>
      <c r="R156" s="17" t="str">
        <f t="shared" si="7"/>
        <v>SUB-HORIZONTAL</v>
      </c>
      <c r="T156" s="1">
        <f t="shared" si="8"/>
        <v>-0.8183285375</v>
      </c>
      <c r="U156" s="17" t="str">
        <f t="shared" si="9"/>
        <v>SUB-HORIZONTAL</v>
      </c>
      <c r="V156" s="1">
        <f t="shared" si="10"/>
        <v>-0.8319574494</v>
      </c>
      <c r="W156" s="17" t="str">
        <f t="shared" si="11"/>
        <v>SUB-HORIZONTAL</v>
      </c>
      <c r="Y156" s="1">
        <f t="shared" si="12"/>
        <v>-0.480965052</v>
      </c>
      <c r="Z156" s="17" t="str">
        <f t="shared" si="23"/>
        <v>SUB-HORIZONTAL</v>
      </c>
      <c r="AA156" s="1">
        <f t="shared" si="14"/>
        <v>-0.8057676577</v>
      </c>
      <c r="AB156" s="17" t="str">
        <f t="shared" si="15"/>
        <v>SUB-HORIZONTAL</v>
      </c>
      <c r="AD156" s="1">
        <f t="shared" si="16"/>
        <v>-0.3347578595</v>
      </c>
      <c r="AE156" s="17" t="str">
        <f t="shared" si="17"/>
        <v>SUB-HORIZONTAL</v>
      </c>
      <c r="AG156" s="1">
        <f t="shared" si="18"/>
        <v>0.02423749882</v>
      </c>
      <c r="AH156" s="16" t="str">
        <f t="shared" si="19"/>
        <v>MERGULHO</v>
      </c>
      <c r="AJ156" s="1">
        <f t="shared" si="20"/>
        <v>0.006294958832</v>
      </c>
      <c r="AK156" s="16" t="str">
        <f t="shared" si="21"/>
        <v>MERGULHO</v>
      </c>
    </row>
    <row r="157" ht="15.75" customHeight="1">
      <c r="A157" s="1">
        <v>5586.5649</v>
      </c>
      <c r="B157" s="1">
        <v>1949.9838</v>
      </c>
      <c r="C157" s="1">
        <v>1950.0</v>
      </c>
      <c r="D157" s="1">
        <v>1466.5724</v>
      </c>
      <c r="E157" s="1">
        <v>879.4133</v>
      </c>
      <c r="F157" s="1">
        <v>891.8395</v>
      </c>
      <c r="G157" s="1">
        <v>867.6262</v>
      </c>
      <c r="H157" s="1">
        <v>1906.2529</v>
      </c>
      <c r="J157" s="1">
        <f t="shared" si="1"/>
        <v>-0.807612245</v>
      </c>
      <c r="K157" s="17" t="str">
        <f t="shared" si="2"/>
        <v>SUB-HORIZONTAL</v>
      </c>
      <c r="L157" s="1" t="str">
        <f t="shared" si="22"/>
        <v>2</v>
      </c>
      <c r="M157" s="1">
        <f t="shared" si="4"/>
        <v>-0.80239099</v>
      </c>
      <c r="N157" s="17" t="str">
        <f t="shared" si="5"/>
        <v>SUB-HORIZONTAL</v>
      </c>
      <c r="O157" s="1">
        <v>5586.5649</v>
      </c>
      <c r="Q157" s="1">
        <f t="shared" si="6"/>
        <v>-0.7780031708</v>
      </c>
      <c r="R157" s="17" t="str">
        <f t="shared" si="7"/>
        <v>SUB-HORIZONTAL</v>
      </c>
      <c r="T157" s="1">
        <f t="shared" si="8"/>
        <v>-0.8321257095</v>
      </c>
      <c r="U157" s="17" t="str">
        <f t="shared" si="9"/>
        <v>SUB-HORIZONTAL</v>
      </c>
      <c r="V157" s="1">
        <f t="shared" si="10"/>
        <v>-0.8175381414</v>
      </c>
      <c r="W157" s="17" t="str">
        <f t="shared" si="11"/>
        <v>SUB-HORIZONTAL</v>
      </c>
      <c r="Y157" s="1">
        <f t="shared" si="12"/>
        <v>-0.5170202194</v>
      </c>
      <c r="Z157" s="17" t="str">
        <f t="shared" si="23"/>
        <v>SUB-HORIZONTAL</v>
      </c>
      <c r="AA157" s="1">
        <f t="shared" si="14"/>
        <v>-0.8175291664</v>
      </c>
      <c r="AB157" s="17" t="str">
        <f t="shared" si="15"/>
        <v>SUB-HORIZONTAL</v>
      </c>
      <c r="AD157" s="1">
        <f t="shared" si="16"/>
        <v>-0.2858659193</v>
      </c>
      <c r="AE157" s="17" t="str">
        <f t="shared" si="17"/>
        <v>SUB-HORIZONTAL</v>
      </c>
      <c r="AG157" s="1">
        <f t="shared" si="18"/>
        <v>0.000008307726817</v>
      </c>
      <c r="AH157" s="16" t="str">
        <f t="shared" si="19"/>
        <v>MERGULHO</v>
      </c>
      <c r="AJ157" s="1">
        <f t="shared" si="20"/>
        <v>0.02268206836</v>
      </c>
      <c r="AK157" s="16" t="str">
        <f t="shared" si="21"/>
        <v>MERGULHO</v>
      </c>
    </row>
    <row r="158" ht="15.75" customHeight="1">
      <c r="A158" s="1">
        <v>5586.6411</v>
      </c>
      <c r="B158" s="1">
        <v>1950.0</v>
      </c>
      <c r="C158" s="1">
        <v>1950.0</v>
      </c>
      <c r="D158" s="1">
        <v>1469.022</v>
      </c>
      <c r="E158" s="1">
        <v>839.9223</v>
      </c>
      <c r="F158" s="1">
        <v>850.9647</v>
      </c>
      <c r="G158" s="1">
        <v>826.9249</v>
      </c>
      <c r="H158" s="1">
        <v>1892.3932</v>
      </c>
      <c r="J158" s="1">
        <f t="shared" si="1"/>
        <v>-0.8517297343</v>
      </c>
      <c r="K158" s="17" t="str">
        <f t="shared" si="2"/>
        <v>SUB-HORIZONTAL</v>
      </c>
      <c r="L158" s="1" t="str">
        <f t="shared" si="22"/>
        <v>2</v>
      </c>
      <c r="M158" s="1">
        <f t="shared" si="4"/>
        <v>-0.8531758693</v>
      </c>
      <c r="N158" s="17" t="str">
        <f t="shared" si="5"/>
        <v>SUB-HORIZONTAL</v>
      </c>
      <c r="O158" s="1">
        <v>5586.6411</v>
      </c>
      <c r="Q158" s="1">
        <f t="shared" si="6"/>
        <v>-0.8206689395</v>
      </c>
      <c r="R158" s="17" t="str">
        <f t="shared" si="7"/>
        <v>SUB-HORIZONTAL</v>
      </c>
      <c r="T158" s="1">
        <f t="shared" si="8"/>
        <v>-0.8844198026</v>
      </c>
      <c r="U158" s="17" t="str">
        <f t="shared" si="9"/>
        <v>SUB-HORIZONTAL</v>
      </c>
      <c r="V158" s="1">
        <f t="shared" si="10"/>
        <v>-0.8673942057</v>
      </c>
      <c r="W158" s="17" t="str">
        <f t="shared" si="11"/>
        <v>SUB-HORIZONTAL</v>
      </c>
      <c r="Y158" s="1">
        <f t="shared" si="12"/>
        <v>-0.5663511311</v>
      </c>
      <c r="Z158" s="17" t="str">
        <f t="shared" si="23"/>
        <v>SUB-HORIZONTAL</v>
      </c>
      <c r="AA158" s="1">
        <f t="shared" si="14"/>
        <v>-0.8673942057</v>
      </c>
      <c r="AB158" s="17" t="str">
        <f t="shared" si="15"/>
        <v>SUB-HORIZONTAL</v>
      </c>
      <c r="AD158" s="1">
        <f t="shared" si="16"/>
        <v>-0.2841801614</v>
      </c>
      <c r="AE158" s="17" t="str">
        <f t="shared" si="17"/>
        <v>SUB-HORIZONTAL</v>
      </c>
      <c r="AG158" s="1">
        <f t="shared" si="18"/>
        <v>0</v>
      </c>
      <c r="AH158" s="16" t="str">
        <f t="shared" si="19"/>
        <v>MERGULHO</v>
      </c>
      <c r="AJ158" s="1">
        <f t="shared" si="20"/>
        <v>0.02998822469</v>
      </c>
      <c r="AK158" s="16" t="str">
        <f t="shared" si="21"/>
        <v>MERGULHO</v>
      </c>
    </row>
    <row r="159" ht="15.75" customHeight="1">
      <c r="A159" s="1">
        <v>5586.7173</v>
      </c>
      <c r="B159" s="1">
        <v>1881.4705</v>
      </c>
      <c r="C159" s="1">
        <v>1503.04</v>
      </c>
      <c r="D159" s="1">
        <v>1412.1318</v>
      </c>
      <c r="E159" s="1">
        <v>780.155</v>
      </c>
      <c r="F159" s="1">
        <v>789.9525</v>
      </c>
      <c r="G159" s="1">
        <v>774.7551</v>
      </c>
      <c r="H159" s="1">
        <v>1864.7406</v>
      </c>
      <c r="J159" s="1">
        <f t="shared" si="1"/>
        <v>-0.9068371125</v>
      </c>
      <c r="K159" s="17" t="str">
        <f t="shared" si="2"/>
        <v>SUB-HORIZONTAL</v>
      </c>
      <c r="L159" s="1" t="str">
        <f t="shared" si="22"/>
        <v>2</v>
      </c>
      <c r="M159" s="1">
        <f t="shared" si="4"/>
        <v>-0.8953270512</v>
      </c>
      <c r="N159" s="17" t="str">
        <f t="shared" si="5"/>
        <v>SUB-HORIZONTAL</v>
      </c>
      <c r="O159" s="1">
        <v>5586.7173</v>
      </c>
      <c r="Q159" s="1">
        <f t="shared" si="6"/>
        <v>-0.8855501217</v>
      </c>
      <c r="R159" s="17" t="str">
        <f t="shared" si="7"/>
        <v>SUB-HORIZONTAL</v>
      </c>
      <c r="T159" s="1">
        <f t="shared" si="8"/>
        <v>-0.9166531278</v>
      </c>
      <c r="U159" s="17" t="str">
        <f t="shared" si="9"/>
        <v>SUB-HORIZONTAL</v>
      </c>
      <c r="V159" s="1">
        <f t="shared" si="10"/>
        <v>-0.6675649031</v>
      </c>
      <c r="W159" s="17" t="str">
        <f t="shared" si="11"/>
        <v>SUB-HORIZONTAL</v>
      </c>
      <c r="Y159" s="1">
        <f t="shared" si="12"/>
        <v>-0.6021061607</v>
      </c>
      <c r="Z159" s="17" t="str">
        <f t="shared" si="23"/>
        <v>SUB-HORIZONTAL</v>
      </c>
      <c r="AA159" s="1">
        <f t="shared" si="14"/>
        <v>-0.9090182381</v>
      </c>
      <c r="AB159" s="17" t="str">
        <f t="shared" si="15"/>
        <v>SUB-HORIZONTAL</v>
      </c>
      <c r="AD159" s="1">
        <f t="shared" si="16"/>
        <v>-0.0623993654</v>
      </c>
      <c r="AE159" s="17" t="str">
        <f t="shared" si="17"/>
        <v>SUB-HORIZONTAL</v>
      </c>
      <c r="AG159" s="1">
        <f t="shared" si="18"/>
        <v>-0.2250360808</v>
      </c>
      <c r="AH159" s="17" t="str">
        <f t="shared" si="19"/>
        <v>SUB-HORIZONTAL</v>
      </c>
      <c r="AJ159" s="1">
        <f t="shared" si="20"/>
        <v>0.008931726687</v>
      </c>
      <c r="AK159" s="16" t="str">
        <f t="shared" si="21"/>
        <v>MERGULHO</v>
      </c>
    </row>
    <row r="160" ht="15.75" customHeight="1">
      <c r="A160" s="1">
        <v>5586.7935</v>
      </c>
      <c r="B160" s="1">
        <v>1893.601</v>
      </c>
      <c r="C160" s="1">
        <v>1212.6324</v>
      </c>
      <c r="D160" s="1">
        <v>1175.4314</v>
      </c>
      <c r="E160" s="1">
        <v>703.7451</v>
      </c>
      <c r="F160" s="1">
        <v>711.7462</v>
      </c>
      <c r="G160" s="1">
        <v>704.41</v>
      </c>
      <c r="H160" s="1">
        <v>1886.0995</v>
      </c>
      <c r="J160" s="1">
        <f t="shared" si="1"/>
        <v>-1.025199346</v>
      </c>
      <c r="K160" s="17" t="str">
        <f t="shared" si="2"/>
        <v>SUB-HORIZONTAL</v>
      </c>
      <c r="L160" s="1" t="str">
        <f t="shared" si="22"/>
        <v>2</v>
      </c>
      <c r="M160" s="1">
        <f t="shared" si="4"/>
        <v>-1.018022338</v>
      </c>
      <c r="N160" s="17" t="str">
        <f t="shared" si="5"/>
        <v>SUB-HORIZONTAL</v>
      </c>
      <c r="O160" s="1">
        <v>5586.7935</v>
      </c>
      <c r="Q160" s="1">
        <f t="shared" si="6"/>
        <v>-1.013570341</v>
      </c>
      <c r="R160" s="17" t="str">
        <f t="shared" si="7"/>
        <v>SUB-HORIZONTAL</v>
      </c>
      <c r="T160" s="1">
        <f t="shared" si="8"/>
        <v>-1.029661846</v>
      </c>
      <c r="U160" s="17" t="str">
        <f t="shared" si="9"/>
        <v>SUB-HORIZONTAL</v>
      </c>
      <c r="V160" s="1">
        <f t="shared" si="10"/>
        <v>-0.5508702727</v>
      </c>
      <c r="W160" s="17" t="str">
        <f t="shared" si="11"/>
        <v>SUB-HORIZONTAL</v>
      </c>
      <c r="Y160" s="1">
        <f t="shared" si="12"/>
        <v>-0.5186172123</v>
      </c>
      <c r="Z160" s="17" t="str">
        <f t="shared" si="23"/>
        <v>SUB-HORIZONTAL</v>
      </c>
      <c r="AA160" s="1">
        <f t="shared" si="14"/>
        <v>-1.03072412</v>
      </c>
      <c r="AB160" s="17" t="str">
        <f t="shared" si="15"/>
        <v>SUB-HORIZONTAL</v>
      </c>
      <c r="AD160" s="1">
        <f t="shared" si="16"/>
        <v>-0.03115956502</v>
      </c>
      <c r="AE160" s="17" t="str">
        <f t="shared" si="17"/>
        <v>SUB-HORIZONTAL</v>
      </c>
      <c r="AG160" s="1">
        <f t="shared" si="18"/>
        <v>-0.449384683</v>
      </c>
      <c r="AH160" s="17" t="str">
        <f t="shared" si="19"/>
        <v>SUB-HORIZONTAL</v>
      </c>
      <c r="AJ160" s="1">
        <f t="shared" si="20"/>
        <v>0.00396936994</v>
      </c>
      <c r="AK160" s="16" t="str">
        <f t="shared" si="21"/>
        <v>MERGULHO</v>
      </c>
    </row>
    <row r="161" ht="15.75" customHeight="1">
      <c r="A161" s="1">
        <v>5586.8697</v>
      </c>
      <c r="B161" s="1">
        <v>1935.3665</v>
      </c>
      <c r="C161" s="1">
        <v>1500.4956</v>
      </c>
      <c r="D161" s="1">
        <v>1139.0488</v>
      </c>
      <c r="E161" s="1">
        <v>683.6094</v>
      </c>
      <c r="F161" s="1">
        <v>691.3326</v>
      </c>
      <c r="G161" s="1">
        <v>691.0173</v>
      </c>
      <c r="H161" s="1">
        <v>1917.5957</v>
      </c>
      <c r="J161" s="1">
        <f t="shared" si="1"/>
        <v>-1.065546308</v>
      </c>
      <c r="K161" s="17" t="str">
        <f t="shared" si="2"/>
        <v>SUB-HORIZONTAL</v>
      </c>
      <c r="L161" s="1" t="str">
        <f t="shared" si="22"/>
        <v>2</v>
      </c>
      <c r="M161" s="1">
        <f t="shared" si="4"/>
        <v>-1.075491759</v>
      </c>
      <c r="N161" s="17" t="str">
        <f t="shared" si="5"/>
        <v>SUB-HORIZONTAL</v>
      </c>
      <c r="O161" s="1">
        <v>5586.8697</v>
      </c>
      <c r="Q161" s="1">
        <f t="shared" si="6"/>
        <v>-1.065029453</v>
      </c>
      <c r="R161" s="17" t="str">
        <f t="shared" si="7"/>
        <v>SUB-HORIZONTAL</v>
      </c>
      <c r="T161" s="1">
        <f t="shared" si="8"/>
        <v>-1.076009741</v>
      </c>
      <c r="U161" s="17" t="str">
        <f t="shared" si="9"/>
        <v>SUB-HORIZONTAL</v>
      </c>
      <c r="V161" s="1">
        <f t="shared" si="10"/>
        <v>-0.8065665062</v>
      </c>
      <c r="W161" s="17" t="str">
        <f t="shared" si="11"/>
        <v>SUB-HORIZONTAL</v>
      </c>
      <c r="Y161" s="1">
        <f t="shared" si="12"/>
        <v>-0.5161256232</v>
      </c>
      <c r="Z161" s="17" t="str">
        <f t="shared" si="23"/>
        <v>SUB-HORIZONTAL</v>
      </c>
      <c r="AA161" s="1">
        <f t="shared" si="14"/>
        <v>-1.088264446</v>
      </c>
      <c r="AB161" s="17" t="str">
        <f t="shared" si="15"/>
        <v>SUB-HORIZONTAL</v>
      </c>
      <c r="AD161" s="1">
        <f t="shared" si="16"/>
        <v>-0.2764749929</v>
      </c>
      <c r="AE161" s="17" t="str">
        <f t="shared" si="17"/>
        <v>SUB-HORIZONTAL</v>
      </c>
      <c r="AG161" s="1">
        <f t="shared" si="18"/>
        <v>-0.2551886617</v>
      </c>
      <c r="AH161" s="17" t="str">
        <f t="shared" si="19"/>
        <v>SUB-HORIZONTAL</v>
      </c>
      <c r="AJ161" s="1">
        <f t="shared" si="20"/>
        <v>0.009224585188</v>
      </c>
      <c r="AK161" s="16" t="str">
        <f t="shared" si="21"/>
        <v>MERGULHO</v>
      </c>
    </row>
    <row r="162" ht="15.75" customHeight="1">
      <c r="A162" s="1">
        <v>5586.9459</v>
      </c>
      <c r="B162" s="1">
        <v>1948.8329</v>
      </c>
      <c r="C162" s="1">
        <v>1830.0244</v>
      </c>
      <c r="D162" s="1">
        <v>1302.9724</v>
      </c>
      <c r="E162" s="1">
        <v>714.8257</v>
      </c>
      <c r="F162" s="1">
        <v>723.2604</v>
      </c>
      <c r="G162" s="1">
        <v>724.2562</v>
      </c>
      <c r="H162" s="1">
        <v>1935.6487</v>
      </c>
      <c r="J162" s="1">
        <f t="shared" si="1"/>
        <v>-1.023117468</v>
      </c>
      <c r="K162" s="17" t="str">
        <f t="shared" si="2"/>
        <v>SUB-HORIZONTAL</v>
      </c>
      <c r="L162" s="1" t="str">
        <f t="shared" si="22"/>
        <v>2</v>
      </c>
      <c r="M162" s="1">
        <f t="shared" si="4"/>
        <v>-1.03229628</v>
      </c>
      <c r="N162" s="17" t="str">
        <f t="shared" si="5"/>
        <v>SUB-HORIZONTAL</v>
      </c>
      <c r="O162" s="1">
        <v>5586.9459</v>
      </c>
      <c r="Q162" s="1">
        <f t="shared" si="6"/>
        <v>-1.024663162</v>
      </c>
      <c r="R162" s="17" t="str">
        <f t="shared" si="7"/>
        <v>SUB-HORIZONTAL</v>
      </c>
      <c r="T162" s="1">
        <f t="shared" si="8"/>
        <v>-1.030748187</v>
      </c>
      <c r="U162" s="17" t="str">
        <f t="shared" si="9"/>
        <v>SUB-HORIZONTAL</v>
      </c>
      <c r="V162" s="1">
        <f t="shared" si="10"/>
        <v>-0.9750429247</v>
      </c>
      <c r="W162" s="17" t="str">
        <f t="shared" si="11"/>
        <v>SUB-HORIZONTAL</v>
      </c>
      <c r="Y162" s="1">
        <f t="shared" si="12"/>
        <v>-0.6094217883</v>
      </c>
      <c r="Z162" s="17" t="str">
        <f t="shared" si="23"/>
        <v>SUB-HORIZONTAL</v>
      </c>
      <c r="AA162" s="1">
        <f t="shared" si="14"/>
        <v>-1.045515109</v>
      </c>
      <c r="AB162" s="17" t="str">
        <f t="shared" si="15"/>
        <v>SUB-HORIZONTAL</v>
      </c>
      <c r="AD162" s="1">
        <f t="shared" si="16"/>
        <v>-0.3413166051</v>
      </c>
      <c r="AE162" s="17" t="str">
        <f t="shared" si="17"/>
        <v>SUB-HORIZONTAL</v>
      </c>
      <c r="AG162" s="1">
        <f t="shared" si="18"/>
        <v>-0.06291175076</v>
      </c>
      <c r="AH162" s="17" t="str">
        <f t="shared" si="19"/>
        <v>SUB-HORIZONTAL</v>
      </c>
      <c r="AJ162" s="1">
        <f t="shared" si="20"/>
        <v>0.00678817783</v>
      </c>
      <c r="AK162" s="16" t="str">
        <f t="shared" si="21"/>
        <v>MERGULHO</v>
      </c>
    </row>
    <row r="163" ht="15.75" customHeight="1">
      <c r="A163" s="1">
        <v>5587.0221</v>
      </c>
      <c r="B163" s="1">
        <v>1949.9996</v>
      </c>
      <c r="C163" s="1">
        <v>1926.5597</v>
      </c>
      <c r="D163" s="1">
        <v>1437.9447</v>
      </c>
      <c r="E163" s="1">
        <v>762.6722</v>
      </c>
      <c r="F163" s="1">
        <v>771.6061</v>
      </c>
      <c r="G163" s="1">
        <v>767.0672</v>
      </c>
      <c r="H163" s="1">
        <v>1945.9268</v>
      </c>
      <c r="J163" s="1">
        <f t="shared" si="1"/>
        <v>-0.9648996048</v>
      </c>
      <c r="K163" s="17" t="str">
        <f t="shared" si="2"/>
        <v>SUB-HORIZONTAL</v>
      </c>
      <c r="L163" s="1" t="str">
        <f t="shared" si="22"/>
        <v>2</v>
      </c>
      <c r="M163" s="1">
        <f t="shared" si="4"/>
        <v>-0.9606722613</v>
      </c>
      <c r="N163" s="17" t="str">
        <f t="shared" si="5"/>
        <v>SUB-HORIZONTAL</v>
      </c>
      <c r="O163" s="1">
        <v>5587.0221</v>
      </c>
      <c r="Q163" s="1">
        <f t="shared" si="6"/>
        <v>-0.9583532953</v>
      </c>
      <c r="R163" s="17" t="str">
        <f t="shared" si="7"/>
        <v>SUB-HORIZONTAL</v>
      </c>
      <c r="T163" s="1">
        <f t="shared" si="8"/>
        <v>-0.9672215399</v>
      </c>
      <c r="U163" s="17" t="str">
        <f t="shared" si="9"/>
        <v>SUB-HORIZONTAL</v>
      </c>
      <c r="V163" s="1">
        <f t="shared" si="10"/>
        <v>-0.9601759197</v>
      </c>
      <c r="W163" s="17" t="str">
        <f t="shared" si="11"/>
        <v>SUB-HORIZONTAL</v>
      </c>
      <c r="Y163" s="1">
        <f t="shared" si="12"/>
        <v>-0.6448207633</v>
      </c>
      <c r="Z163" s="17" t="str">
        <f t="shared" si="23"/>
        <v>SUB-HORIZONTAL</v>
      </c>
      <c r="AA163" s="1">
        <f t="shared" si="14"/>
        <v>-0.9736083073</v>
      </c>
      <c r="AB163" s="17" t="str">
        <f t="shared" si="15"/>
        <v>SUB-HORIZONTAL</v>
      </c>
      <c r="AD163" s="1">
        <f t="shared" si="16"/>
        <v>-0.2935651293</v>
      </c>
      <c r="AE163" s="17" t="str">
        <f t="shared" si="17"/>
        <v>SUB-HORIZONTAL</v>
      </c>
      <c r="AG163" s="1">
        <f t="shared" si="18"/>
        <v>-0.0120933677</v>
      </c>
      <c r="AH163" s="17" t="str">
        <f t="shared" si="19"/>
        <v>SUB-HORIZONTAL</v>
      </c>
      <c r="AJ163" s="1">
        <f t="shared" si="20"/>
        <v>0.002090800394</v>
      </c>
      <c r="AK163" s="16" t="str">
        <f t="shared" si="21"/>
        <v>MERGULHO</v>
      </c>
    </row>
    <row r="164" ht="15.75" customHeight="1">
      <c r="A164" s="1">
        <v>5587.0983</v>
      </c>
      <c r="B164" s="1">
        <v>1950.0</v>
      </c>
      <c r="C164" s="1">
        <v>1942.2238</v>
      </c>
      <c r="D164" s="1">
        <v>1582.005</v>
      </c>
      <c r="E164" s="1">
        <v>816.2117</v>
      </c>
      <c r="F164" s="1">
        <v>825.2322</v>
      </c>
      <c r="G164" s="1">
        <v>805.4223</v>
      </c>
      <c r="H164" s="1">
        <v>1949.5393</v>
      </c>
      <c r="J164" s="1">
        <f t="shared" si="1"/>
        <v>-0.9130459124</v>
      </c>
      <c r="K164" s="17" t="str">
        <f t="shared" si="2"/>
        <v>SUB-HORIZONTAL</v>
      </c>
      <c r="L164" s="1" t="str">
        <f t="shared" si="22"/>
        <v>2</v>
      </c>
      <c r="M164" s="1">
        <f t="shared" si="4"/>
        <v>-0.8866607551</v>
      </c>
      <c r="N164" s="17" t="str">
        <f t="shared" si="5"/>
        <v>SUB-HORIZONTAL</v>
      </c>
      <c r="O164" s="1">
        <v>5587.0983</v>
      </c>
      <c r="Q164" s="1">
        <f t="shared" si="6"/>
        <v>-0.886402298</v>
      </c>
      <c r="R164" s="17" t="str">
        <f t="shared" si="7"/>
        <v>SUB-HORIZONTAL</v>
      </c>
      <c r="T164" s="1">
        <f t="shared" si="8"/>
        <v>-0.913305661</v>
      </c>
      <c r="U164" s="17" t="str">
        <f t="shared" si="9"/>
        <v>SUB-HORIZONTAL</v>
      </c>
      <c r="V164" s="1">
        <f t="shared" si="10"/>
        <v>-0.8943180859</v>
      </c>
      <c r="W164" s="17" t="str">
        <f t="shared" si="11"/>
        <v>SUB-HORIZONTAL</v>
      </c>
      <c r="Y164" s="1">
        <f t="shared" si="12"/>
        <v>-0.6739167155</v>
      </c>
      <c r="Z164" s="17" t="str">
        <f t="shared" si="23"/>
        <v>SUB-HORIZONTAL</v>
      </c>
      <c r="AA164" s="1">
        <f t="shared" si="14"/>
        <v>-0.8986969285</v>
      </c>
      <c r="AB164" s="17" t="str">
        <f t="shared" si="15"/>
        <v>SUB-HORIZONTAL</v>
      </c>
      <c r="AD164" s="1">
        <f t="shared" si="16"/>
        <v>-0.2055004671</v>
      </c>
      <c r="AE164" s="17" t="str">
        <f t="shared" si="17"/>
        <v>SUB-HORIZONTAL</v>
      </c>
      <c r="AG164" s="1">
        <f t="shared" si="18"/>
        <v>-0.003995769986</v>
      </c>
      <c r="AH164" s="17" t="str">
        <f t="shared" si="19"/>
        <v>SUB-HORIZONTAL</v>
      </c>
      <c r="AJ164" s="1">
        <f t="shared" si="20"/>
        <v>0.0002362843237</v>
      </c>
      <c r="AK164" s="16" t="str">
        <f t="shared" si="21"/>
        <v>MERGULHO</v>
      </c>
    </row>
    <row r="165" ht="15.75" customHeight="1">
      <c r="A165" s="1">
        <v>5587.1745</v>
      </c>
      <c r="B165" s="1">
        <v>1950.0</v>
      </c>
      <c r="C165" s="1">
        <v>1948.7128</v>
      </c>
      <c r="D165" s="1">
        <v>1732.2808</v>
      </c>
      <c r="E165" s="1">
        <v>867.0803</v>
      </c>
      <c r="F165" s="1">
        <v>875.7983</v>
      </c>
      <c r="G165" s="1">
        <v>852.1334</v>
      </c>
      <c r="H165" s="1">
        <v>1949.9999</v>
      </c>
      <c r="J165" s="1">
        <f t="shared" si="1"/>
        <v>-0.8516839141</v>
      </c>
      <c r="K165" s="17" t="str">
        <f t="shared" si="2"/>
        <v>SUB-HORIZONTAL</v>
      </c>
      <c r="L165" s="1" t="str">
        <f t="shared" si="22"/>
        <v>2</v>
      </c>
      <c r="M165" s="1">
        <f t="shared" si="4"/>
        <v>-0.821989899</v>
      </c>
      <c r="N165" s="17" t="str">
        <f t="shared" si="5"/>
        <v>SUB-HORIZONTAL</v>
      </c>
      <c r="O165" s="1">
        <v>5587.1745</v>
      </c>
      <c r="Q165" s="1">
        <f t="shared" si="6"/>
        <v>-0.8219898435</v>
      </c>
      <c r="R165" s="17" t="str">
        <f t="shared" si="7"/>
        <v>SUB-HORIZONTAL</v>
      </c>
      <c r="T165" s="1">
        <f t="shared" si="8"/>
        <v>-0.8516839698</v>
      </c>
      <c r="U165" s="17" t="str">
        <f t="shared" si="9"/>
        <v>SUB-HORIZONTAL</v>
      </c>
      <c r="V165" s="1">
        <f t="shared" si="10"/>
        <v>-0.8321012025</v>
      </c>
      <c r="W165" s="17" t="str">
        <f t="shared" si="11"/>
        <v>SUB-HORIZONTAL</v>
      </c>
      <c r="Y165" s="1">
        <f t="shared" si="12"/>
        <v>-0.7059565243</v>
      </c>
      <c r="Z165" s="17" t="str">
        <f t="shared" si="23"/>
        <v>SUB-HORIZONTAL</v>
      </c>
      <c r="AA165" s="1">
        <f t="shared" si="14"/>
        <v>-0.8328164387</v>
      </c>
      <c r="AB165" s="17" t="str">
        <f t="shared" si="15"/>
        <v>SUB-HORIZONTAL</v>
      </c>
      <c r="AD165" s="1">
        <f t="shared" si="16"/>
        <v>-0.1177981331</v>
      </c>
      <c r="AE165" s="17" t="str">
        <f t="shared" si="17"/>
        <v>SUB-HORIZONTAL</v>
      </c>
      <c r="AG165" s="1">
        <f t="shared" si="18"/>
        <v>-0.0006603205397</v>
      </c>
      <c r="AH165" s="17" t="str">
        <f t="shared" si="19"/>
        <v>SUB-HORIZONTAL</v>
      </c>
      <c r="AJ165" s="1">
        <f t="shared" si="20"/>
        <v>0.00000005128205258</v>
      </c>
      <c r="AK165" s="16" t="str">
        <f t="shared" si="21"/>
        <v>MERGULHO</v>
      </c>
    </row>
    <row r="166" ht="15.75" customHeight="1">
      <c r="A166" s="1">
        <v>5587.2507</v>
      </c>
      <c r="B166" s="1">
        <v>1950.0</v>
      </c>
      <c r="C166" s="1">
        <v>1949.9996</v>
      </c>
      <c r="D166" s="1">
        <v>1877.4331</v>
      </c>
      <c r="E166" s="1">
        <v>904.0477</v>
      </c>
      <c r="F166" s="1">
        <v>913.0826</v>
      </c>
      <c r="G166" s="1">
        <v>891.0927</v>
      </c>
      <c r="H166" s="1">
        <v>1950.0</v>
      </c>
      <c r="J166" s="1">
        <f t="shared" si="1"/>
        <v>-0.803302639</v>
      </c>
      <c r="K166" s="17" t="str">
        <f t="shared" si="2"/>
        <v>SUB-HORIZONTAL</v>
      </c>
      <c r="L166" s="1" t="str">
        <f t="shared" si="22"/>
        <v>2</v>
      </c>
      <c r="M166" s="1">
        <f t="shared" si="4"/>
        <v>-0.7770908998</v>
      </c>
      <c r="N166" s="17" t="str">
        <f t="shared" si="5"/>
        <v>SUB-HORIZONTAL</v>
      </c>
      <c r="O166" s="1">
        <v>5587.2507</v>
      </c>
      <c r="Q166" s="1">
        <f t="shared" si="6"/>
        <v>-0.7770908998</v>
      </c>
      <c r="R166" s="17" t="str">
        <f t="shared" si="7"/>
        <v>SUB-HORIZONTAL</v>
      </c>
      <c r="T166" s="1">
        <f t="shared" si="8"/>
        <v>-0.803302639</v>
      </c>
      <c r="U166" s="17" t="str">
        <f t="shared" si="9"/>
        <v>SUB-HORIZONTAL</v>
      </c>
      <c r="V166" s="1">
        <f t="shared" si="10"/>
        <v>-0.7877688052</v>
      </c>
      <c r="W166" s="17" t="str">
        <f t="shared" si="11"/>
        <v>SUB-HORIZONTAL</v>
      </c>
      <c r="Y166" s="1">
        <f t="shared" si="12"/>
        <v>-0.7471484845</v>
      </c>
      <c r="Z166" s="17" t="str">
        <f t="shared" si="23"/>
        <v>SUB-HORIZONTAL</v>
      </c>
      <c r="AA166" s="1">
        <f t="shared" si="14"/>
        <v>-0.7877690257</v>
      </c>
      <c r="AB166" s="17" t="str">
        <f t="shared" si="15"/>
        <v>SUB-HORIZONTAL</v>
      </c>
      <c r="AD166" s="1">
        <f t="shared" si="16"/>
        <v>-0.03792596855</v>
      </c>
      <c r="AE166" s="17" t="str">
        <f t="shared" si="17"/>
        <v>SUB-HORIZONTAL</v>
      </c>
      <c r="AG166" s="1">
        <f t="shared" si="18"/>
        <v>-0.0000002051282261</v>
      </c>
      <c r="AH166" s="17" t="str">
        <f t="shared" si="19"/>
        <v>SUB-HORIZONTAL</v>
      </c>
      <c r="AJ166" s="1">
        <f t="shared" si="20"/>
        <v>0</v>
      </c>
      <c r="AK166" s="16" t="str">
        <f t="shared" si="21"/>
        <v>MERGULHO</v>
      </c>
    </row>
    <row r="167" ht="15.75" customHeight="1">
      <c r="A167" s="1">
        <v>5587.3269</v>
      </c>
      <c r="B167" s="1">
        <v>1950.0</v>
      </c>
      <c r="C167" s="1">
        <v>1923.1636</v>
      </c>
      <c r="D167" s="1">
        <v>1940.91</v>
      </c>
      <c r="E167" s="1">
        <v>926.5602</v>
      </c>
      <c r="F167" s="1">
        <v>934.5093</v>
      </c>
      <c r="G167" s="1">
        <v>919.084</v>
      </c>
      <c r="H167" s="1">
        <v>1950.0</v>
      </c>
      <c r="J167" s="1">
        <f t="shared" si="1"/>
        <v>-0.7700667494</v>
      </c>
      <c r="K167" s="17" t="str">
        <f t="shared" si="2"/>
        <v>SUB-HORIZONTAL</v>
      </c>
      <c r="L167" s="1" t="str">
        <f t="shared" si="22"/>
        <v>2</v>
      </c>
      <c r="M167" s="1">
        <f t="shared" si="4"/>
        <v>-0.7522580275</v>
      </c>
      <c r="N167" s="17" t="str">
        <f t="shared" si="5"/>
        <v>SUB-HORIZONTAL</v>
      </c>
      <c r="O167" s="1">
        <v>5587.3269</v>
      </c>
      <c r="Q167" s="1">
        <f t="shared" si="6"/>
        <v>-0.7522580275</v>
      </c>
      <c r="R167" s="17" t="str">
        <f t="shared" si="7"/>
        <v>SUB-HORIZONTAL</v>
      </c>
      <c r="T167" s="1">
        <f t="shared" si="8"/>
        <v>-0.7700667494</v>
      </c>
      <c r="U167" s="17" t="str">
        <f t="shared" si="9"/>
        <v>SUB-HORIZONTAL</v>
      </c>
      <c r="V167" s="1">
        <f t="shared" si="10"/>
        <v>-0.7465818516</v>
      </c>
      <c r="W167" s="17" t="str">
        <f t="shared" si="11"/>
        <v>SUB-HORIZONTAL</v>
      </c>
      <c r="Y167" s="1">
        <f t="shared" si="12"/>
        <v>-0.7563942669</v>
      </c>
      <c r="Z167" s="17" t="str">
        <f t="shared" si="23"/>
        <v>SUB-HORIZONTAL</v>
      </c>
      <c r="AA167" s="1">
        <f t="shared" si="14"/>
        <v>-0.7613917656</v>
      </c>
      <c r="AB167" s="17" t="str">
        <f t="shared" si="15"/>
        <v>SUB-HORIZONTAL</v>
      </c>
      <c r="AD167" s="1">
        <f t="shared" si="16"/>
        <v>0.00918542916</v>
      </c>
      <c r="AE167" s="16" t="str">
        <f t="shared" si="17"/>
        <v>MERGULHO</v>
      </c>
      <c r="AG167" s="1">
        <f t="shared" si="18"/>
        <v>-0.01385794507</v>
      </c>
      <c r="AH167" s="17" t="str">
        <f t="shared" si="19"/>
        <v>SUB-HORIZONTAL</v>
      </c>
      <c r="AJ167" s="1">
        <f t="shared" si="20"/>
        <v>0</v>
      </c>
      <c r="AK167" s="16" t="str">
        <f t="shared" si="21"/>
        <v>MERGULHO</v>
      </c>
    </row>
    <row r="168" ht="15.75" customHeight="1">
      <c r="A168" s="1">
        <v>5587.4031</v>
      </c>
      <c r="B168" s="1">
        <v>1950.0</v>
      </c>
      <c r="C168" s="1">
        <v>1847.1031</v>
      </c>
      <c r="D168" s="1">
        <v>1949.9968</v>
      </c>
      <c r="E168" s="1">
        <v>929.64</v>
      </c>
      <c r="F168" s="1">
        <v>936.2768</v>
      </c>
      <c r="G168" s="1">
        <v>923.0363</v>
      </c>
      <c r="H168" s="1">
        <v>1950.0</v>
      </c>
      <c r="J168" s="1">
        <f t="shared" si="1"/>
        <v>-0.7654703916</v>
      </c>
      <c r="K168" s="17" t="str">
        <f t="shared" si="2"/>
        <v>SUB-HORIZONTAL</v>
      </c>
      <c r="L168" s="1" t="str">
        <f t="shared" si="22"/>
        <v>2</v>
      </c>
      <c r="M168" s="1">
        <f t="shared" si="4"/>
        <v>-0.75023954</v>
      </c>
      <c r="N168" s="17" t="str">
        <f t="shared" si="5"/>
        <v>SUB-HORIZONTAL</v>
      </c>
      <c r="O168" s="1">
        <v>5587.4031</v>
      </c>
      <c r="Q168" s="1">
        <f t="shared" si="6"/>
        <v>-0.75023954</v>
      </c>
      <c r="R168" s="17" t="str">
        <f t="shared" si="7"/>
        <v>SUB-HORIZONTAL</v>
      </c>
      <c r="T168" s="1">
        <f t="shared" si="8"/>
        <v>-0.7654703916</v>
      </c>
      <c r="U168" s="17" t="str">
        <f t="shared" si="9"/>
        <v>SUB-HORIZONTAL</v>
      </c>
      <c r="V168" s="1">
        <f t="shared" si="10"/>
        <v>-0.7001412031</v>
      </c>
      <c r="W168" s="17" t="str">
        <f t="shared" si="11"/>
        <v>SUB-HORIZONTAL</v>
      </c>
      <c r="Y168" s="1">
        <f t="shared" si="12"/>
        <v>-0.7578403289</v>
      </c>
      <c r="Z168" s="17" t="str">
        <f t="shared" si="23"/>
        <v>SUB-HORIZONTAL</v>
      </c>
      <c r="AA168" s="1">
        <f t="shared" si="14"/>
        <v>-0.7578420838</v>
      </c>
      <c r="AB168" s="17" t="str">
        <f t="shared" si="15"/>
        <v>SUB-HORIZONTAL</v>
      </c>
      <c r="AD168" s="1">
        <f t="shared" si="16"/>
        <v>0.05421584944</v>
      </c>
      <c r="AE168" s="16" t="str">
        <f t="shared" si="17"/>
        <v>MERGULHO</v>
      </c>
      <c r="AG168" s="1">
        <f t="shared" si="18"/>
        <v>-0.05421749107</v>
      </c>
      <c r="AH168" s="17" t="str">
        <f t="shared" si="19"/>
        <v>SUB-HORIZONTAL</v>
      </c>
      <c r="AJ168" s="1">
        <f t="shared" si="20"/>
        <v>0</v>
      </c>
      <c r="AK168" s="16" t="str">
        <f t="shared" si="21"/>
        <v>MERGULHO</v>
      </c>
    </row>
    <row r="169" ht="15.75" customHeight="1">
      <c r="A169" s="1">
        <v>5587.4793</v>
      </c>
      <c r="B169" s="1">
        <v>1950.0</v>
      </c>
      <c r="C169" s="1">
        <v>1756.6298</v>
      </c>
      <c r="D169" s="1">
        <v>1947.9496</v>
      </c>
      <c r="E169" s="1">
        <v>923.8773</v>
      </c>
      <c r="F169" s="1">
        <v>929.739</v>
      </c>
      <c r="G169" s="1">
        <v>916.1172</v>
      </c>
      <c r="H169" s="1">
        <v>1950.0</v>
      </c>
      <c r="J169" s="1">
        <f t="shared" si="1"/>
        <v>-0.7735323589</v>
      </c>
      <c r="K169" s="17" t="str">
        <f t="shared" si="2"/>
        <v>SUB-HORIZONTAL</v>
      </c>
      <c r="L169" s="1" t="str">
        <f t="shared" si="22"/>
        <v>2</v>
      </c>
      <c r="M169" s="1">
        <f t="shared" si="4"/>
        <v>-0.7577282092</v>
      </c>
      <c r="N169" s="17" t="str">
        <f t="shared" si="5"/>
        <v>SUB-HORIZONTAL</v>
      </c>
      <c r="O169" s="1">
        <v>5587.4793</v>
      </c>
      <c r="Q169" s="1">
        <f t="shared" si="6"/>
        <v>-0.7577282092</v>
      </c>
      <c r="R169" s="17" t="str">
        <f t="shared" si="7"/>
        <v>SUB-HORIZONTAL</v>
      </c>
      <c r="T169" s="1">
        <f t="shared" si="8"/>
        <v>-0.7735323589</v>
      </c>
      <c r="U169" s="17" t="str">
        <f t="shared" si="9"/>
        <v>SUB-HORIZONTAL</v>
      </c>
      <c r="V169" s="1">
        <f t="shared" si="10"/>
        <v>-0.6536852326</v>
      </c>
      <c r="W169" s="17" t="str">
        <f t="shared" si="11"/>
        <v>SUB-HORIZONTAL</v>
      </c>
      <c r="Y169" s="1">
        <f t="shared" si="12"/>
        <v>-0.7633691641</v>
      </c>
      <c r="Z169" s="17" t="str">
        <f t="shared" si="23"/>
        <v>SUB-HORIZONTAL</v>
      </c>
      <c r="AA169" s="1">
        <f t="shared" si="14"/>
        <v>-0.7644953379</v>
      </c>
      <c r="AB169" s="17" t="str">
        <f t="shared" si="15"/>
        <v>SUB-HORIZONTAL</v>
      </c>
      <c r="AD169" s="1">
        <f t="shared" si="16"/>
        <v>0.1034262878</v>
      </c>
      <c r="AE169" s="15" t="str">
        <f t="shared" si="17"/>
        <v>SUB-VERTICAL</v>
      </c>
      <c r="AG169" s="1">
        <f t="shared" si="18"/>
        <v>-0.1044797483</v>
      </c>
      <c r="AH169" s="17" t="str">
        <f t="shared" si="19"/>
        <v>SUB-HORIZONTAL</v>
      </c>
      <c r="AJ169" s="1">
        <f t="shared" si="20"/>
        <v>0</v>
      </c>
      <c r="AK169" s="16" t="str">
        <f t="shared" si="21"/>
        <v>MERGULHO</v>
      </c>
    </row>
    <row r="170" ht="15.75" customHeight="1">
      <c r="A170" s="1">
        <v>5587.5555</v>
      </c>
      <c r="B170" s="1">
        <v>1942.5413</v>
      </c>
      <c r="C170" s="1">
        <v>1690.2699</v>
      </c>
      <c r="D170" s="1">
        <v>1948.6267</v>
      </c>
      <c r="E170" s="1">
        <v>920.3688</v>
      </c>
      <c r="F170" s="1">
        <v>925.8931</v>
      </c>
      <c r="G170" s="1">
        <v>909.4162</v>
      </c>
      <c r="H170" s="1">
        <v>1941.912</v>
      </c>
      <c r="J170" s="1">
        <f t="shared" si="1"/>
        <v>-0.7769484021</v>
      </c>
      <c r="K170" s="17" t="str">
        <f t="shared" si="2"/>
        <v>SUB-HORIZONTAL</v>
      </c>
      <c r="L170" s="1" t="str">
        <f t="shared" si="22"/>
        <v>2</v>
      </c>
      <c r="M170" s="1">
        <f t="shared" si="4"/>
        <v>-0.758062724</v>
      </c>
      <c r="N170" s="17" t="str">
        <f t="shared" si="5"/>
        <v>SUB-HORIZONTAL</v>
      </c>
      <c r="O170" s="1">
        <v>5587.5555</v>
      </c>
      <c r="Q170" s="1">
        <f t="shared" si="6"/>
        <v>-0.7577162308</v>
      </c>
      <c r="R170" s="17" t="str">
        <f t="shared" si="7"/>
        <v>SUB-HORIZONTAL</v>
      </c>
      <c r="T170" s="1">
        <f t="shared" si="8"/>
        <v>-0.7772960116</v>
      </c>
      <c r="U170" s="17" t="str">
        <f t="shared" si="9"/>
        <v>SUB-HORIZONTAL</v>
      </c>
      <c r="V170" s="1">
        <f t="shared" si="10"/>
        <v>-0.6172711328</v>
      </c>
      <c r="W170" s="17" t="str">
        <f t="shared" si="11"/>
        <v>SUB-HORIZONTAL</v>
      </c>
      <c r="Y170" s="1">
        <f t="shared" si="12"/>
        <v>-0.7678153433</v>
      </c>
      <c r="Z170" s="17" t="str">
        <f t="shared" si="23"/>
        <v>SUB-HORIZONTAL</v>
      </c>
      <c r="AA170" s="1">
        <f t="shared" si="14"/>
        <v>-0.7644659007</v>
      </c>
      <c r="AB170" s="17" t="str">
        <f t="shared" si="15"/>
        <v>SUB-HORIZONTAL</v>
      </c>
      <c r="AD170" s="1">
        <f t="shared" si="16"/>
        <v>0.1423565792</v>
      </c>
      <c r="AE170" s="15" t="str">
        <f t="shared" si="17"/>
        <v>SUB-VERTICAL</v>
      </c>
      <c r="AG170" s="1">
        <f t="shared" si="18"/>
        <v>-0.139221035</v>
      </c>
      <c r="AH170" s="17" t="str">
        <f t="shared" si="19"/>
        <v>SUB-HORIZONTAL</v>
      </c>
      <c r="AJ170" s="1">
        <f t="shared" si="20"/>
        <v>0.0003240095631</v>
      </c>
      <c r="AK170" s="16" t="str">
        <f t="shared" si="21"/>
        <v>MERGULHO</v>
      </c>
    </row>
    <row r="171" ht="15.75" customHeight="1">
      <c r="A171" s="1">
        <v>5587.6317</v>
      </c>
      <c r="B171" s="1">
        <v>1902.7831</v>
      </c>
      <c r="C171" s="1">
        <v>1653.864</v>
      </c>
      <c r="D171" s="1">
        <v>1949.547</v>
      </c>
      <c r="E171" s="1">
        <v>902.0366</v>
      </c>
      <c r="F171" s="1">
        <v>906.7365</v>
      </c>
      <c r="G171" s="1">
        <v>893.6732</v>
      </c>
      <c r="H171" s="1">
        <v>1904.2108</v>
      </c>
      <c r="J171" s="1">
        <f t="shared" si="1"/>
        <v>-0.7746501302</v>
      </c>
      <c r="K171" s="17" t="str">
        <f t="shared" si="2"/>
        <v>SUB-HORIZONTAL</v>
      </c>
      <c r="L171" s="1" t="str">
        <f t="shared" si="22"/>
        <v>2</v>
      </c>
      <c r="M171" s="1">
        <f t="shared" si="4"/>
        <v>-0.7583059531</v>
      </c>
      <c r="N171" s="17" t="str">
        <f t="shared" si="5"/>
        <v>SUB-HORIZONTAL</v>
      </c>
      <c r="O171" s="1">
        <v>5587.6317</v>
      </c>
      <c r="Q171" s="1">
        <f t="shared" si="6"/>
        <v>-0.7591081493</v>
      </c>
      <c r="R171" s="17" t="str">
        <f t="shared" si="7"/>
        <v>SUB-HORIZONTAL</v>
      </c>
      <c r="T171" s="1">
        <f t="shared" si="8"/>
        <v>-0.7738458485</v>
      </c>
      <c r="U171" s="17" t="str">
        <f t="shared" si="9"/>
        <v>SUB-HORIZONTAL</v>
      </c>
      <c r="V171" s="1">
        <f t="shared" si="10"/>
        <v>-0.6155398476</v>
      </c>
      <c r="W171" s="17" t="str">
        <f t="shared" si="11"/>
        <v>SUB-HORIZONTAL</v>
      </c>
      <c r="Y171" s="1">
        <f t="shared" si="12"/>
        <v>-0.7899132686</v>
      </c>
      <c r="Z171" s="17" t="str">
        <f t="shared" si="23"/>
        <v>SUB-HORIZONTAL</v>
      </c>
      <c r="AA171" s="1">
        <f t="shared" si="14"/>
        <v>-0.7638663125</v>
      </c>
      <c r="AB171" s="17" t="str">
        <f t="shared" si="15"/>
        <v>SUB-HORIZONTAL</v>
      </c>
      <c r="AD171" s="1">
        <f t="shared" si="16"/>
        <v>0.1646681491</v>
      </c>
      <c r="AE171" s="15" t="str">
        <f t="shared" si="17"/>
        <v>SUB-VERTICAL</v>
      </c>
      <c r="AG171" s="1">
        <f t="shared" si="18"/>
        <v>-0.1403180958</v>
      </c>
      <c r="AH171" s="17" t="str">
        <f t="shared" si="19"/>
        <v>SUB-HORIZONTAL</v>
      </c>
      <c r="AJ171" s="1">
        <f t="shared" si="20"/>
        <v>-0.0007500406556</v>
      </c>
      <c r="AK171" s="17" t="str">
        <f t="shared" si="21"/>
        <v>SUB-HORIZONTAL</v>
      </c>
    </row>
    <row r="172" ht="15.75" customHeight="1">
      <c r="A172" s="1">
        <v>5587.7079</v>
      </c>
      <c r="B172" s="1">
        <v>1834.2786</v>
      </c>
      <c r="C172" s="1">
        <v>1648.9209</v>
      </c>
      <c r="D172" s="1">
        <v>1933.0569</v>
      </c>
      <c r="E172" s="1">
        <v>886.5042</v>
      </c>
      <c r="F172" s="1">
        <v>890.8504</v>
      </c>
      <c r="G172" s="1">
        <v>879.6703</v>
      </c>
      <c r="H172" s="1">
        <v>1847.4554</v>
      </c>
      <c r="J172" s="1">
        <f t="shared" si="1"/>
        <v>-0.7591576721</v>
      </c>
      <c r="K172" s="17" t="str">
        <f t="shared" si="2"/>
        <v>SUB-HORIZONTAL</v>
      </c>
      <c r="L172" s="1" t="str">
        <f t="shared" si="22"/>
        <v>2</v>
      </c>
      <c r="M172" s="1">
        <f t="shared" si="4"/>
        <v>-0.7380296577</v>
      </c>
      <c r="N172" s="17" t="str">
        <f t="shared" si="5"/>
        <v>SUB-HORIZONTAL</v>
      </c>
      <c r="O172" s="1">
        <v>5587.7079</v>
      </c>
      <c r="Q172" s="1">
        <f t="shared" si="6"/>
        <v>-0.7456641704</v>
      </c>
      <c r="R172" s="17" t="str">
        <f t="shared" si="7"/>
        <v>SUB-HORIZONTAL</v>
      </c>
      <c r="T172" s="1">
        <f t="shared" si="8"/>
        <v>-0.7515062413</v>
      </c>
      <c r="U172" s="17" t="str">
        <f t="shared" si="9"/>
        <v>SUB-HORIZONTAL</v>
      </c>
      <c r="V172" s="1">
        <f t="shared" si="10"/>
        <v>-0.6305972761</v>
      </c>
      <c r="W172" s="17" t="str">
        <f t="shared" si="11"/>
        <v>SUB-HORIZONTAL</v>
      </c>
      <c r="Y172" s="1">
        <f t="shared" si="12"/>
        <v>-0.7994630293</v>
      </c>
      <c r="Z172" s="17" t="str">
        <f t="shared" si="23"/>
        <v>SUB-HORIZONTAL</v>
      </c>
      <c r="AA172" s="1">
        <f t="shared" si="14"/>
        <v>-0.7432448789</v>
      </c>
      <c r="AB172" s="17" t="str">
        <f t="shared" si="15"/>
        <v>SUB-HORIZONTAL</v>
      </c>
      <c r="AD172" s="1">
        <f t="shared" si="16"/>
        <v>0.1591490432</v>
      </c>
      <c r="AE172" s="15" t="str">
        <f t="shared" si="17"/>
        <v>SUB-VERTICAL</v>
      </c>
      <c r="AG172" s="1">
        <f t="shared" si="18"/>
        <v>-0.1065805779</v>
      </c>
      <c r="AH172" s="17" t="str">
        <f t="shared" si="19"/>
        <v>SUB-HORIZONTAL</v>
      </c>
      <c r="AJ172" s="1">
        <f t="shared" si="20"/>
        <v>-0.007157977405</v>
      </c>
      <c r="AK172" s="17" t="str">
        <f t="shared" si="21"/>
        <v>SUB-HORIZONTAL</v>
      </c>
    </row>
    <row r="173" ht="15.75" customHeight="1">
      <c r="A173" s="1">
        <v>5587.7841</v>
      </c>
      <c r="B173" s="1">
        <v>1743.7635</v>
      </c>
      <c r="C173" s="1">
        <v>1670.6782</v>
      </c>
      <c r="D173" s="1">
        <v>1910.9022</v>
      </c>
      <c r="E173" s="1">
        <v>873.9925</v>
      </c>
      <c r="F173" s="1">
        <v>878.2047</v>
      </c>
      <c r="G173" s="1">
        <v>868.6826</v>
      </c>
      <c r="H173" s="1">
        <v>1803.1257</v>
      </c>
      <c r="J173" s="1">
        <f t="shared" si="1"/>
        <v>-0.7466366402</v>
      </c>
      <c r="K173" s="17" t="str">
        <f t="shared" si="2"/>
        <v>SUB-HORIZONTAL</v>
      </c>
      <c r="L173" s="1" t="str">
        <f t="shared" si="22"/>
        <v>2</v>
      </c>
      <c r="M173" s="1">
        <f t="shared" si="4"/>
        <v>-0.699447152</v>
      </c>
      <c r="N173" s="17" t="str">
        <f t="shared" si="5"/>
        <v>SUB-HORIZONTAL</v>
      </c>
      <c r="O173" s="1">
        <v>5587.7841</v>
      </c>
      <c r="Q173" s="1">
        <f t="shared" si="6"/>
        <v>-0.7350108665</v>
      </c>
      <c r="R173" s="17" t="str">
        <f t="shared" si="7"/>
        <v>SUB-HORIZONTAL</v>
      </c>
      <c r="T173" s="1">
        <f t="shared" si="8"/>
        <v>-0.7110069601</v>
      </c>
      <c r="U173" s="17" t="str">
        <f t="shared" si="9"/>
        <v>SUB-HORIZONTAL</v>
      </c>
      <c r="V173" s="1">
        <f t="shared" si="10"/>
        <v>-0.6593056024</v>
      </c>
      <c r="W173" s="17" t="str">
        <f t="shared" si="11"/>
        <v>SUB-HORIZONTAL</v>
      </c>
      <c r="Y173" s="1">
        <f t="shared" si="12"/>
        <v>-0.8023573846</v>
      </c>
      <c r="Z173" s="17" t="str">
        <f t="shared" si="23"/>
        <v>SUB-HORIZONTAL</v>
      </c>
      <c r="AA173" s="1">
        <f t="shared" si="14"/>
        <v>-0.7045426343</v>
      </c>
      <c r="AB173" s="17" t="str">
        <f t="shared" si="15"/>
        <v>SUB-HORIZONTAL</v>
      </c>
      <c r="AD173" s="1">
        <f t="shared" si="16"/>
        <v>0.1344468901</v>
      </c>
      <c r="AE173" s="15" t="str">
        <f t="shared" si="17"/>
        <v>SUB-VERTICAL</v>
      </c>
      <c r="AG173" s="1">
        <f t="shared" si="18"/>
        <v>-0.04281932725</v>
      </c>
      <c r="AH173" s="17" t="str">
        <f t="shared" si="19"/>
        <v>SUB-HORIZONTAL</v>
      </c>
      <c r="AJ173" s="1">
        <f t="shared" si="20"/>
        <v>-0.03347751356</v>
      </c>
      <c r="AK173" s="17" t="str">
        <f t="shared" si="21"/>
        <v>SUB-HORIZONTAL</v>
      </c>
    </row>
    <row r="174" ht="15.75" customHeight="1">
      <c r="A174" s="1">
        <v>5587.8603</v>
      </c>
      <c r="B174" s="1">
        <v>1636.2261</v>
      </c>
      <c r="C174" s="1">
        <v>1710.2723</v>
      </c>
      <c r="D174" s="1">
        <v>1926.5844</v>
      </c>
      <c r="E174" s="1">
        <v>857.288</v>
      </c>
      <c r="F174" s="1">
        <v>861.3347</v>
      </c>
      <c r="G174" s="1">
        <v>854.0999</v>
      </c>
      <c r="H174" s="1">
        <v>1769.3677</v>
      </c>
      <c r="J174" s="1">
        <f t="shared" si="1"/>
        <v>-0.7445344555</v>
      </c>
      <c r="K174" s="17" t="str">
        <f t="shared" si="2"/>
        <v>SUB-HORIZONTAL</v>
      </c>
      <c r="L174" s="1" t="str">
        <f t="shared" si="22"/>
        <v>2</v>
      </c>
      <c r="M174" s="1">
        <f t="shared" si="4"/>
        <v>-0.6527294551</v>
      </c>
      <c r="N174" s="17" t="str">
        <f t="shared" si="5"/>
        <v>SUB-HORIZONTAL</v>
      </c>
      <c r="O174" s="1">
        <v>5587.8603</v>
      </c>
      <c r="Q174" s="1">
        <f t="shared" si="6"/>
        <v>-0.7355405374</v>
      </c>
      <c r="R174" s="17" t="str">
        <f t="shared" si="7"/>
        <v>SUB-HORIZONTAL</v>
      </c>
      <c r="T174" s="1">
        <f t="shared" si="8"/>
        <v>-0.6616081415</v>
      </c>
      <c r="U174" s="17" t="str">
        <f t="shared" si="9"/>
        <v>SUB-HORIZONTAL</v>
      </c>
      <c r="V174" s="1">
        <f t="shared" si="10"/>
        <v>-0.7044416642</v>
      </c>
      <c r="W174" s="17" t="str">
        <f t="shared" si="11"/>
        <v>SUB-HORIZONTAL</v>
      </c>
      <c r="Y174" s="1">
        <f t="shared" si="12"/>
        <v>-0.8320333086</v>
      </c>
      <c r="Z174" s="17" t="str">
        <f t="shared" si="23"/>
        <v>SUB-HORIZONTAL</v>
      </c>
      <c r="AA174" s="1">
        <f t="shared" si="14"/>
        <v>-0.6576849692</v>
      </c>
      <c r="AB174" s="17" t="str">
        <f t="shared" si="15"/>
        <v>SUB-HORIZONTAL</v>
      </c>
      <c r="AD174" s="1">
        <f t="shared" si="16"/>
        <v>0.1191664942</v>
      </c>
      <c r="AE174" s="15" t="str">
        <f t="shared" si="17"/>
        <v>SUB-VERTICAL</v>
      </c>
      <c r="AG174" s="1">
        <f t="shared" si="18"/>
        <v>0.04426377879</v>
      </c>
      <c r="AH174" s="16" t="str">
        <f t="shared" si="19"/>
        <v>MERGULHO</v>
      </c>
      <c r="AJ174" s="1">
        <f t="shared" si="20"/>
        <v>-0.07824976938</v>
      </c>
      <c r="AK174" s="17" t="str">
        <f t="shared" si="21"/>
        <v>SUB-HORIZONTAL</v>
      </c>
    </row>
    <row r="175" ht="15.75" customHeight="1">
      <c r="A175" s="1">
        <v>5587.9365</v>
      </c>
      <c r="B175" s="1">
        <v>1554.3149</v>
      </c>
      <c r="C175" s="1">
        <v>1823.1732</v>
      </c>
      <c r="D175" s="1">
        <v>1944.9601</v>
      </c>
      <c r="E175" s="1">
        <v>838.1503</v>
      </c>
      <c r="F175" s="1">
        <v>842.0186</v>
      </c>
      <c r="G175" s="1">
        <v>841.3475</v>
      </c>
      <c r="H175" s="1">
        <v>1730.4225</v>
      </c>
      <c r="J175" s="1">
        <f t="shared" si="1"/>
        <v>-0.7368424152</v>
      </c>
      <c r="K175" s="17" t="str">
        <f t="shared" si="2"/>
        <v>SUB-HORIZONTAL</v>
      </c>
      <c r="L175" s="1" t="str">
        <f t="shared" si="22"/>
        <v>2</v>
      </c>
      <c r="M175" s="1">
        <f t="shared" si="4"/>
        <v>-0.6226304278</v>
      </c>
      <c r="N175" s="17" t="str">
        <f t="shared" si="5"/>
        <v>SUB-HORIZONTAL</v>
      </c>
      <c r="O175" s="1">
        <v>5587.9365</v>
      </c>
      <c r="Q175" s="1">
        <f t="shared" si="6"/>
        <v>-0.7359927515</v>
      </c>
      <c r="R175" s="17" t="str">
        <f t="shared" si="7"/>
        <v>SUB-HORIZONTAL</v>
      </c>
      <c r="T175" s="1">
        <f t="shared" si="8"/>
        <v>-0.6234655525</v>
      </c>
      <c r="U175" s="17" t="str">
        <f t="shared" si="9"/>
        <v>SUB-HORIZONTAL</v>
      </c>
      <c r="V175" s="1">
        <f t="shared" si="10"/>
        <v>-0.7968405208</v>
      </c>
      <c r="W175" s="17" t="str">
        <f t="shared" si="11"/>
        <v>SUB-HORIZONTAL</v>
      </c>
      <c r="Y175" s="1">
        <f t="shared" si="12"/>
        <v>-0.8668754328</v>
      </c>
      <c r="Z175" s="17" t="str">
        <f t="shared" si="23"/>
        <v>SUB-HORIZONTAL</v>
      </c>
      <c r="AA175" s="1">
        <f t="shared" si="14"/>
        <v>-0.6274547227</v>
      </c>
      <c r="AB175" s="17" t="str">
        <f t="shared" si="15"/>
        <v>SUB-HORIZONTAL</v>
      </c>
      <c r="AD175" s="1">
        <f t="shared" si="16"/>
        <v>0.06467422953</v>
      </c>
      <c r="AE175" s="16" t="str">
        <f t="shared" si="17"/>
        <v>MERGULHO</v>
      </c>
      <c r="AG175" s="1">
        <f t="shared" si="18"/>
        <v>0.1597128939</v>
      </c>
      <c r="AH175" s="15" t="str">
        <f t="shared" si="19"/>
        <v>SUB-VERTICAL</v>
      </c>
      <c r="AJ175" s="1">
        <f t="shared" si="20"/>
        <v>-0.1073822542</v>
      </c>
      <c r="AK175" s="17" t="str">
        <f t="shared" si="21"/>
        <v>SUB-HORIZONTAL</v>
      </c>
    </row>
    <row r="176" ht="15.75" customHeight="1">
      <c r="A176" s="1">
        <v>5588.0127</v>
      </c>
      <c r="B176" s="1">
        <v>1385.5452</v>
      </c>
      <c r="C176" s="1">
        <v>1837.7977</v>
      </c>
      <c r="D176" s="1">
        <v>1935.1644</v>
      </c>
      <c r="E176" s="1">
        <v>823.8278</v>
      </c>
      <c r="F176" s="1">
        <v>827.5563</v>
      </c>
      <c r="G176" s="1">
        <v>837.6761</v>
      </c>
      <c r="H176" s="1">
        <v>1654.3621</v>
      </c>
      <c r="J176" s="1">
        <f t="shared" si="1"/>
        <v>-0.6937480292</v>
      </c>
      <c r="K176" s="17" t="str">
        <f t="shared" si="2"/>
        <v>SUB-HORIZONTAL</v>
      </c>
      <c r="L176" s="1" t="str">
        <f t="shared" si="22"/>
        <v>2</v>
      </c>
      <c r="M176" s="1">
        <f t="shared" si="4"/>
        <v>-0.521094436</v>
      </c>
      <c r="N176" s="17" t="str">
        <f t="shared" si="5"/>
        <v>SUB-HORIZONTAL</v>
      </c>
      <c r="O176" s="1">
        <v>5588.0127</v>
      </c>
      <c r="Q176" s="1">
        <f t="shared" si="6"/>
        <v>-0.7066257409</v>
      </c>
      <c r="R176" s="17" t="str">
        <f t="shared" si="7"/>
        <v>SUB-HORIZONTAL</v>
      </c>
      <c r="T176" s="1">
        <f t="shared" si="8"/>
        <v>-0.5085438369</v>
      </c>
      <c r="U176" s="17" t="str">
        <f t="shared" si="9"/>
        <v>SUB-HORIZONTAL</v>
      </c>
      <c r="V176" s="1">
        <f t="shared" si="10"/>
        <v>-0.824058398</v>
      </c>
      <c r="W176" s="17" t="str">
        <f t="shared" si="11"/>
        <v>SUB-HORIZONTAL</v>
      </c>
      <c r="Y176" s="1">
        <f t="shared" si="12"/>
        <v>-0.8801738526</v>
      </c>
      <c r="Z176" s="17" t="str">
        <f t="shared" si="23"/>
        <v>SUB-HORIZONTAL</v>
      </c>
      <c r="AA176" s="1">
        <f t="shared" si="14"/>
        <v>-0.5257621362</v>
      </c>
      <c r="AB176" s="17" t="str">
        <f t="shared" si="15"/>
        <v>SUB-HORIZONTAL</v>
      </c>
      <c r="AD176" s="1">
        <f t="shared" si="16"/>
        <v>0.05163006432</v>
      </c>
      <c r="AE176" s="16" t="str">
        <f t="shared" si="17"/>
        <v>MERGULHO</v>
      </c>
      <c r="AG176" s="1">
        <f t="shared" si="18"/>
        <v>0.2834143105</v>
      </c>
      <c r="AH176" s="15" t="str">
        <f t="shared" si="19"/>
        <v>SUB-VERTICAL</v>
      </c>
      <c r="AJ176" s="1">
        <f t="shared" si="20"/>
        <v>-0.1775541932</v>
      </c>
      <c r="AK176" s="17" t="str">
        <f t="shared" si="21"/>
        <v>SUB-HORIZONTAL</v>
      </c>
    </row>
    <row r="177" ht="15.75" customHeight="1">
      <c r="A177" s="1">
        <v>5588.0889</v>
      </c>
      <c r="B177" s="1">
        <v>1100.2334</v>
      </c>
      <c r="C177" s="1">
        <v>1820.6213</v>
      </c>
      <c r="D177" s="1">
        <v>1914.7079</v>
      </c>
      <c r="E177" s="1">
        <v>822.5892</v>
      </c>
      <c r="F177" s="1">
        <v>826.1661</v>
      </c>
      <c r="G177" s="1">
        <v>832.8532</v>
      </c>
      <c r="H177" s="1">
        <v>1613.0024</v>
      </c>
      <c r="J177" s="1">
        <f t="shared" si="1"/>
        <v>-0.6730943287</v>
      </c>
      <c r="K177" s="17" t="str">
        <f t="shared" si="2"/>
        <v>SUB-HORIZONTAL</v>
      </c>
      <c r="L177" s="1" t="str">
        <f t="shared" si="22"/>
        <v>2</v>
      </c>
      <c r="M177" s="1">
        <f t="shared" si="4"/>
        <v>-0.2874624506</v>
      </c>
      <c r="N177" s="17" t="str">
        <f t="shared" si="5"/>
        <v>SUB-HORIZONTAL</v>
      </c>
      <c r="O177" s="1">
        <v>5588.0889</v>
      </c>
      <c r="Q177" s="1">
        <f t="shared" si="6"/>
        <v>-0.6816056714</v>
      </c>
      <c r="R177" s="17" t="str">
        <f t="shared" si="7"/>
        <v>SUB-HORIZONTAL</v>
      </c>
      <c r="T177" s="1">
        <f t="shared" si="8"/>
        <v>-0.2793203658</v>
      </c>
      <c r="U177" s="17" t="str">
        <f t="shared" si="9"/>
        <v>SUB-HORIZONTAL</v>
      </c>
      <c r="V177" s="1">
        <f t="shared" si="10"/>
        <v>-0.815536116</v>
      </c>
      <c r="W177" s="17" t="str">
        <f t="shared" si="11"/>
        <v>SUB-HORIZONTAL</v>
      </c>
      <c r="Y177" s="1">
        <f t="shared" si="12"/>
        <v>-0.8702160264</v>
      </c>
      <c r="Z177" s="17" t="str">
        <f t="shared" si="23"/>
        <v>SUB-HORIZONTAL</v>
      </c>
      <c r="AA177" s="1">
        <f t="shared" si="14"/>
        <v>-0.2918466358</v>
      </c>
      <c r="AB177" s="17" t="str">
        <f t="shared" si="15"/>
        <v>SUB-HORIZONTAL</v>
      </c>
      <c r="AD177" s="1">
        <f t="shared" si="16"/>
        <v>0.05039259236</v>
      </c>
      <c r="AE177" s="16" t="str">
        <f t="shared" si="17"/>
        <v>MERGULHO</v>
      </c>
      <c r="AG177" s="1">
        <f t="shared" si="18"/>
        <v>0.5089957868</v>
      </c>
      <c r="AH177" s="15" t="str">
        <f t="shared" si="19"/>
        <v>SUB-VERTICAL</v>
      </c>
      <c r="AJ177" s="1">
        <f t="shared" si="20"/>
        <v>-0.384912347</v>
      </c>
      <c r="AK177" s="17" t="str">
        <f t="shared" si="21"/>
        <v>SUB-HORIZONTAL</v>
      </c>
    </row>
    <row r="178" ht="15.75" customHeight="1">
      <c r="A178" s="1">
        <v>5588.1651</v>
      </c>
      <c r="B178" s="1">
        <v>1170.964</v>
      </c>
      <c r="C178" s="1">
        <v>1812.3337</v>
      </c>
      <c r="D178" s="1">
        <v>1903.3777</v>
      </c>
      <c r="E178" s="1">
        <v>840.2912</v>
      </c>
      <c r="F178" s="1">
        <v>843.6352</v>
      </c>
      <c r="G178" s="1">
        <v>851.8561</v>
      </c>
      <c r="H178" s="1">
        <v>1682.7388</v>
      </c>
      <c r="J178" s="1">
        <f t="shared" si="1"/>
        <v>-0.6939820594</v>
      </c>
      <c r="K178" s="17" t="str">
        <f t="shared" si="2"/>
        <v>SUB-HORIZONTAL</v>
      </c>
      <c r="L178" s="1" t="str">
        <f t="shared" si="22"/>
        <v>2</v>
      </c>
      <c r="M178" s="1">
        <f t="shared" si="4"/>
        <v>-0.3293328865</v>
      </c>
      <c r="N178" s="17" t="str">
        <f t="shared" si="5"/>
        <v>SUB-HORIZONTAL</v>
      </c>
      <c r="O178" s="1">
        <v>5588.1651</v>
      </c>
      <c r="Q178" s="1">
        <f t="shared" si="6"/>
        <v>-0.7042549108</v>
      </c>
      <c r="R178" s="17" t="str">
        <f t="shared" si="7"/>
        <v>SUB-HORIZONTAL</v>
      </c>
      <c r="T178" s="1">
        <f t="shared" si="8"/>
        <v>-0.3195086833</v>
      </c>
      <c r="U178" s="17" t="str">
        <f t="shared" si="9"/>
        <v>SUB-HORIZONTAL</v>
      </c>
      <c r="V178" s="1">
        <f t="shared" si="10"/>
        <v>-0.7876826199</v>
      </c>
      <c r="W178" s="17" t="str">
        <f t="shared" si="11"/>
        <v>SUB-HORIZONTAL</v>
      </c>
      <c r="Y178" s="1">
        <f t="shared" si="12"/>
        <v>-0.8406035254</v>
      </c>
      <c r="Z178" s="17" t="str">
        <f t="shared" si="23"/>
        <v>SUB-HORIZONTAL</v>
      </c>
      <c r="AA178" s="1">
        <f t="shared" si="14"/>
        <v>-0.3333586997</v>
      </c>
      <c r="AB178" s="17" t="str">
        <f t="shared" si="15"/>
        <v>SUB-HORIZONTAL</v>
      </c>
      <c r="AD178" s="1">
        <f t="shared" si="16"/>
        <v>0.0490195995</v>
      </c>
      <c r="AE178" s="16" t="str">
        <f t="shared" si="17"/>
        <v>MERGULHO</v>
      </c>
      <c r="AG178" s="1">
        <f t="shared" si="18"/>
        <v>0.4402684697</v>
      </c>
      <c r="AH178" s="15" t="str">
        <f t="shared" si="19"/>
        <v>SUB-VERTICAL</v>
      </c>
      <c r="AJ178" s="1">
        <f t="shared" si="20"/>
        <v>-0.3645849787</v>
      </c>
      <c r="AK178" s="17" t="str">
        <f t="shared" si="21"/>
        <v>SUB-HORIZONTAL</v>
      </c>
    </row>
    <row r="179" ht="15.75" customHeight="1">
      <c r="A179" s="1">
        <v>5588.2413</v>
      </c>
      <c r="B179" s="1">
        <v>1388.2478</v>
      </c>
      <c r="C179" s="1">
        <v>1848.6676</v>
      </c>
      <c r="D179" s="1">
        <v>1881.2872</v>
      </c>
      <c r="E179" s="1">
        <v>883.4479</v>
      </c>
      <c r="F179" s="1">
        <v>886.4283</v>
      </c>
      <c r="G179" s="1">
        <v>896.4559</v>
      </c>
      <c r="H179" s="1">
        <v>1729.5303</v>
      </c>
      <c r="J179" s="1">
        <f t="shared" si="1"/>
        <v>-0.669044857</v>
      </c>
      <c r="K179" s="17" t="str">
        <f t="shared" si="2"/>
        <v>SUB-HORIZONTAL</v>
      </c>
      <c r="L179" s="1" t="str">
        <f t="shared" si="22"/>
        <v>2</v>
      </c>
      <c r="M179" s="1">
        <f t="shared" si="4"/>
        <v>-0.4523683689</v>
      </c>
      <c r="N179" s="17" t="str">
        <f t="shared" si="5"/>
        <v>SUB-HORIZONTAL</v>
      </c>
      <c r="O179" s="1">
        <v>5588.2413</v>
      </c>
      <c r="Q179" s="1">
        <f t="shared" si="6"/>
        <v>-0.6809170762</v>
      </c>
      <c r="R179" s="17" t="str">
        <f t="shared" si="7"/>
        <v>SUB-HORIZONTAL</v>
      </c>
      <c r="T179" s="1">
        <f t="shared" si="8"/>
        <v>-0.4408424523</v>
      </c>
      <c r="U179" s="17" t="str">
        <f t="shared" si="9"/>
        <v>SUB-HORIZONTAL</v>
      </c>
      <c r="V179" s="1">
        <f t="shared" si="10"/>
        <v>-0.7552770546</v>
      </c>
      <c r="W179" s="17" t="str">
        <f t="shared" si="11"/>
        <v>SUB-HORIZONTAL</v>
      </c>
      <c r="Y179" s="1">
        <f t="shared" si="12"/>
        <v>-0.7740028913</v>
      </c>
      <c r="Z179" s="17" t="str">
        <f t="shared" si="23"/>
        <v>SUB-HORIZONTAL</v>
      </c>
      <c r="AA179" s="1">
        <f t="shared" si="14"/>
        <v>-0.45582201</v>
      </c>
      <c r="AB179" s="17" t="str">
        <f t="shared" si="15"/>
        <v>SUB-HORIZONTAL</v>
      </c>
      <c r="AD179" s="1">
        <f t="shared" si="16"/>
        <v>0.01749128298</v>
      </c>
      <c r="AE179" s="16" t="str">
        <f t="shared" si="17"/>
        <v>MERGULHO</v>
      </c>
      <c r="AG179" s="1">
        <f t="shared" si="18"/>
        <v>0.2874028563</v>
      </c>
      <c r="AH179" s="15" t="str">
        <f t="shared" si="19"/>
        <v>SUB-VERTICAL</v>
      </c>
      <c r="AJ179" s="1">
        <f t="shared" si="20"/>
        <v>-0.2202502627</v>
      </c>
      <c r="AK179" s="17" t="str">
        <f t="shared" si="21"/>
        <v>SUB-HORIZONTAL</v>
      </c>
    </row>
    <row r="180" ht="15.75" customHeight="1">
      <c r="A180" s="1">
        <v>5588.3175</v>
      </c>
      <c r="B180" s="1">
        <v>1538.252</v>
      </c>
      <c r="C180" s="1">
        <v>1914.5547</v>
      </c>
      <c r="D180" s="1">
        <v>1915.2909</v>
      </c>
      <c r="E180" s="1">
        <v>950.3156</v>
      </c>
      <c r="F180" s="1">
        <v>952.7466</v>
      </c>
      <c r="G180" s="1">
        <v>957.8345</v>
      </c>
      <c r="H180" s="1">
        <v>1736.8762</v>
      </c>
      <c r="J180" s="1">
        <f t="shared" si="1"/>
        <v>-0.6039917895</v>
      </c>
      <c r="K180" s="17" t="str">
        <f t="shared" si="2"/>
        <v>SUB-HORIZONTAL</v>
      </c>
      <c r="L180" s="1" t="str">
        <f t="shared" si="22"/>
        <v>2</v>
      </c>
      <c r="M180" s="1">
        <f t="shared" si="4"/>
        <v>-0.4836469539</v>
      </c>
      <c r="N180" s="17" t="str">
        <f t="shared" si="5"/>
        <v>SUB-HORIZONTAL</v>
      </c>
      <c r="O180" s="1">
        <v>5588.3175</v>
      </c>
      <c r="Q180" s="1">
        <f t="shared" si="6"/>
        <v>-0.6095575466</v>
      </c>
      <c r="R180" s="17" t="str">
        <f t="shared" si="7"/>
        <v>SUB-HORIZONTAL</v>
      </c>
      <c r="T180" s="1">
        <f t="shared" si="8"/>
        <v>-0.4781691091</v>
      </c>
      <c r="U180" s="17" t="str">
        <f t="shared" si="9"/>
        <v>SUB-HORIZONTAL</v>
      </c>
      <c r="V180" s="1">
        <f t="shared" si="10"/>
        <v>-0.7148532886</v>
      </c>
      <c r="W180" s="17" t="str">
        <f t="shared" si="11"/>
        <v>SUB-HORIZONTAL</v>
      </c>
      <c r="Y180" s="1">
        <f t="shared" si="12"/>
        <v>-0.7152615758</v>
      </c>
      <c r="Z180" s="17" t="str">
        <f t="shared" si="23"/>
        <v>SUB-HORIZONTAL</v>
      </c>
      <c r="AA180" s="1">
        <f t="shared" si="14"/>
        <v>-0.4862758205</v>
      </c>
      <c r="AB180" s="17" t="str">
        <f t="shared" si="15"/>
        <v>SUB-HORIZONTAL</v>
      </c>
      <c r="AD180" s="1">
        <f t="shared" si="16"/>
        <v>0.000384454148</v>
      </c>
      <c r="AE180" s="16" t="str">
        <f t="shared" si="17"/>
        <v>MERGULHO</v>
      </c>
      <c r="AG180" s="1">
        <f t="shared" si="18"/>
        <v>0.2192752934</v>
      </c>
      <c r="AH180" s="15" t="str">
        <f t="shared" si="19"/>
        <v>SUB-VERTICAL</v>
      </c>
      <c r="AJ180" s="1">
        <f t="shared" si="20"/>
        <v>-0.1215161454</v>
      </c>
      <c r="AK180" s="17" t="str">
        <f t="shared" si="21"/>
        <v>SUB-HORIZONTAL</v>
      </c>
    </row>
    <row r="181" ht="15.75" customHeight="1">
      <c r="A181" s="1">
        <v>5588.3937</v>
      </c>
      <c r="B181" s="1">
        <v>1649.8588</v>
      </c>
      <c r="C181" s="1">
        <v>1867.9456</v>
      </c>
      <c r="D181" s="1">
        <v>1944.7625</v>
      </c>
      <c r="E181" s="1">
        <v>1034.9247</v>
      </c>
      <c r="F181" s="1">
        <v>1036.7501</v>
      </c>
      <c r="G181" s="1">
        <v>1024.7909</v>
      </c>
      <c r="H181" s="1">
        <v>1774.3281</v>
      </c>
      <c r="J181" s="1">
        <f t="shared" si="1"/>
        <v>-0.5558512628</v>
      </c>
      <c r="K181" s="17" t="str">
        <f t="shared" si="2"/>
        <v>SUB-HORIZONTAL</v>
      </c>
      <c r="L181" s="1" t="str">
        <f t="shared" si="22"/>
        <v>2</v>
      </c>
      <c r="M181" s="1">
        <f t="shared" si="4"/>
        <v>-0.4687886055</v>
      </c>
      <c r="N181" s="17" t="str">
        <f t="shared" si="5"/>
        <v>SUB-HORIZONTAL</v>
      </c>
      <c r="O181" s="1">
        <v>5588.3937</v>
      </c>
      <c r="Q181" s="1">
        <f t="shared" si="6"/>
        <v>-0.5438184606</v>
      </c>
      <c r="R181" s="17" t="str">
        <f t="shared" si="7"/>
        <v>SUB-HORIZONTAL</v>
      </c>
      <c r="T181" s="1">
        <f t="shared" si="8"/>
        <v>-0.4807133438</v>
      </c>
      <c r="U181" s="17" t="str">
        <f t="shared" si="9"/>
        <v>SUB-HORIZONTAL</v>
      </c>
      <c r="V181" s="1">
        <f t="shared" si="10"/>
        <v>-0.5991277144</v>
      </c>
      <c r="W181" s="17" t="str">
        <f t="shared" si="11"/>
        <v>SUB-HORIZONTAL</v>
      </c>
      <c r="Y181" s="1">
        <f t="shared" si="12"/>
        <v>-0.6413222597</v>
      </c>
      <c r="Z181" s="17" t="str">
        <f t="shared" si="23"/>
        <v>SUB-HORIZONTAL</v>
      </c>
      <c r="AA181" s="1">
        <f t="shared" si="14"/>
        <v>-0.4705987961</v>
      </c>
      <c r="AB181" s="17" t="str">
        <f t="shared" si="15"/>
        <v>SUB-HORIZONTAL</v>
      </c>
      <c r="AD181" s="1">
        <f t="shared" si="16"/>
        <v>0.04030337162</v>
      </c>
      <c r="AE181" s="16" t="str">
        <f t="shared" si="17"/>
        <v>MERGULHO</v>
      </c>
      <c r="AG181" s="1">
        <f t="shared" si="18"/>
        <v>0.1242292546</v>
      </c>
      <c r="AH181" s="15" t="str">
        <f t="shared" si="19"/>
        <v>SUB-VERTICAL</v>
      </c>
      <c r="AJ181" s="1">
        <f t="shared" si="20"/>
        <v>-0.07274813987</v>
      </c>
      <c r="AK181" s="17" t="str">
        <f t="shared" si="21"/>
        <v>SUB-HORIZONTAL</v>
      </c>
    </row>
    <row r="182" ht="15.75" customHeight="1">
      <c r="A182" s="1">
        <v>5588.4699</v>
      </c>
      <c r="B182" s="1">
        <v>1738.2572</v>
      </c>
      <c r="C182" s="1">
        <v>1816.1971</v>
      </c>
      <c r="D182" s="1">
        <v>1910.0901</v>
      </c>
      <c r="E182" s="1">
        <v>1100.0486</v>
      </c>
      <c r="F182" s="1">
        <v>1100.9568</v>
      </c>
      <c r="G182" s="1">
        <v>1083.0657</v>
      </c>
      <c r="H182" s="1">
        <v>1821.1558</v>
      </c>
      <c r="J182" s="1">
        <f t="shared" si="1"/>
        <v>-0.5255432088</v>
      </c>
      <c r="K182" s="17" t="str">
        <f t="shared" si="2"/>
        <v>SUB-HORIZONTAL</v>
      </c>
      <c r="L182" s="1" t="str">
        <f t="shared" si="22"/>
        <v>2</v>
      </c>
      <c r="M182" s="1">
        <f t="shared" si="4"/>
        <v>-0.4606828379</v>
      </c>
      <c r="N182" s="17" t="str">
        <f t="shared" si="5"/>
        <v>SUB-HORIZONTAL</v>
      </c>
      <c r="O182" s="1">
        <v>5588.4699</v>
      </c>
      <c r="Q182" s="1">
        <f t="shared" si="6"/>
        <v>-0.5086204576</v>
      </c>
      <c r="R182" s="17" t="str">
        <f t="shared" si="7"/>
        <v>SUB-HORIZONTAL</v>
      </c>
      <c r="T182" s="1">
        <f t="shared" si="8"/>
        <v>-0.4775114997</v>
      </c>
      <c r="U182" s="17" t="str">
        <f t="shared" si="9"/>
        <v>SUB-HORIZONTAL</v>
      </c>
      <c r="V182" s="1">
        <f t="shared" si="10"/>
        <v>-0.506658883</v>
      </c>
      <c r="W182" s="17" t="str">
        <f t="shared" si="11"/>
        <v>SUB-HORIZONTAL</v>
      </c>
      <c r="Y182" s="1">
        <f t="shared" si="12"/>
        <v>-0.5588231719</v>
      </c>
      <c r="Z182" s="17" t="str">
        <f t="shared" si="23"/>
        <v>SUB-HORIZONTAL</v>
      </c>
      <c r="AA182" s="1">
        <f t="shared" si="14"/>
        <v>-0.4615297464</v>
      </c>
      <c r="AB182" s="17" t="str">
        <f t="shared" si="15"/>
        <v>SUB-HORIZONTAL</v>
      </c>
      <c r="AD182" s="1">
        <f t="shared" si="16"/>
        <v>0.05041094047</v>
      </c>
      <c r="AE182" s="16" t="str">
        <f t="shared" si="17"/>
        <v>MERGULHO</v>
      </c>
      <c r="AG182" s="1">
        <f t="shared" si="18"/>
        <v>0.04386532353</v>
      </c>
      <c r="AH182" s="16" t="str">
        <f t="shared" si="19"/>
        <v>MERGULHO</v>
      </c>
      <c r="AJ182" s="1">
        <f t="shared" si="20"/>
        <v>-0.04659256579</v>
      </c>
      <c r="AK182" s="17" t="str">
        <f t="shared" si="21"/>
        <v>SUB-HORIZONTAL</v>
      </c>
    </row>
    <row r="183" ht="15.75" customHeight="1">
      <c r="A183" s="1">
        <v>5588.5461</v>
      </c>
      <c r="B183" s="1">
        <v>1790.1099</v>
      </c>
      <c r="C183" s="1">
        <v>1783.6141</v>
      </c>
      <c r="D183" s="1">
        <v>1894.2404</v>
      </c>
      <c r="E183" s="1">
        <v>1252.7794</v>
      </c>
      <c r="F183" s="1">
        <v>1257.7814</v>
      </c>
      <c r="G183" s="1">
        <v>1240.7352</v>
      </c>
      <c r="H183" s="1">
        <v>1844.5984</v>
      </c>
      <c r="J183" s="1">
        <f t="shared" si="1"/>
        <v>-0.3991609969</v>
      </c>
      <c r="K183" s="17" t="str">
        <f t="shared" si="2"/>
        <v>SUB-HORIZONTAL</v>
      </c>
      <c r="L183" s="1" t="str">
        <f t="shared" si="22"/>
        <v>2</v>
      </c>
      <c r="M183" s="1">
        <f t="shared" si="4"/>
        <v>-0.3547621571</v>
      </c>
      <c r="N183" s="17" t="str">
        <f t="shared" si="5"/>
        <v>SUB-HORIZONTAL</v>
      </c>
      <c r="O183" s="1">
        <v>5588.5461</v>
      </c>
      <c r="Q183" s="1">
        <f t="shared" si="6"/>
        <v>-0.3852558029</v>
      </c>
      <c r="R183" s="17" t="str">
        <f t="shared" si="7"/>
        <v>SUB-HORIZONTAL</v>
      </c>
      <c r="T183" s="1">
        <f t="shared" si="8"/>
        <v>-0.3686287948</v>
      </c>
      <c r="U183" s="17" t="str">
        <f t="shared" si="9"/>
        <v>SUB-HORIZONTAL</v>
      </c>
      <c r="V183" s="1">
        <f t="shared" si="10"/>
        <v>-0.3551170745</v>
      </c>
      <c r="W183" s="17" t="str">
        <f t="shared" si="11"/>
        <v>SUB-HORIZONTAL</v>
      </c>
      <c r="Y183" s="1">
        <f t="shared" si="12"/>
        <v>-0.4164044938</v>
      </c>
      <c r="Z183" s="17" t="str">
        <f t="shared" si="23"/>
        <v>SUB-HORIZONTAL</v>
      </c>
      <c r="AA183" s="1">
        <f t="shared" si="14"/>
        <v>-0.3588098393</v>
      </c>
      <c r="AB183" s="17" t="str">
        <f t="shared" si="15"/>
        <v>SUB-HORIZONTAL</v>
      </c>
      <c r="AD183" s="1">
        <f t="shared" si="16"/>
        <v>0.06018529469</v>
      </c>
      <c r="AE183" s="16" t="str">
        <f t="shared" si="17"/>
        <v>MERGULHO</v>
      </c>
      <c r="AG183" s="1">
        <f t="shared" si="18"/>
        <v>-0.003635317518</v>
      </c>
      <c r="AH183" s="17" t="str">
        <f t="shared" si="19"/>
        <v>SUB-HORIZONTAL</v>
      </c>
      <c r="AJ183" s="1">
        <f t="shared" si="20"/>
        <v>-0.02998569308</v>
      </c>
      <c r="AK183" s="17" t="str">
        <f t="shared" si="21"/>
        <v>SUB-HORIZONTAL</v>
      </c>
    </row>
    <row r="184" ht="15.75" customHeight="1">
      <c r="A184" s="1">
        <v>5588.6223</v>
      </c>
      <c r="B184" s="1">
        <v>1796.6594</v>
      </c>
      <c r="C184" s="1">
        <v>1756.1381</v>
      </c>
      <c r="D184" s="1">
        <v>1887.4426</v>
      </c>
      <c r="E184" s="1">
        <v>1333.7183</v>
      </c>
      <c r="F184" s="1">
        <v>1336.5428</v>
      </c>
      <c r="G184" s="1">
        <v>1320.5688</v>
      </c>
      <c r="H184" s="1">
        <v>1865.1626</v>
      </c>
      <c r="J184" s="1">
        <f t="shared" si="1"/>
        <v>-0.3470034777</v>
      </c>
      <c r="K184" s="17" t="str">
        <f t="shared" si="2"/>
        <v>SUB-HORIZONTAL</v>
      </c>
      <c r="L184" s="1" t="str">
        <f t="shared" si="22"/>
        <v>2</v>
      </c>
      <c r="M184" s="1">
        <f t="shared" si="4"/>
        <v>-0.2969228289</v>
      </c>
      <c r="N184" s="17" t="str">
        <f t="shared" si="5"/>
        <v>SUB-HORIZONTAL</v>
      </c>
      <c r="O184" s="1">
        <v>5588.6223</v>
      </c>
      <c r="Q184" s="1">
        <f t="shared" si="6"/>
        <v>-0.3348063154</v>
      </c>
      <c r="R184" s="17" t="str">
        <f t="shared" si="7"/>
        <v>SUB-HORIZONTAL</v>
      </c>
      <c r="T184" s="1">
        <f t="shared" si="8"/>
        <v>-0.3090837791</v>
      </c>
      <c r="U184" s="17" t="str">
        <f t="shared" si="9"/>
        <v>SUB-HORIZONTAL</v>
      </c>
      <c r="V184" s="1">
        <f t="shared" si="10"/>
        <v>-0.2760151236</v>
      </c>
      <c r="W184" s="17" t="str">
        <f t="shared" si="11"/>
        <v>SUB-HORIZONTAL</v>
      </c>
      <c r="Y184" s="1">
        <f t="shared" si="12"/>
        <v>-0.3489993766</v>
      </c>
      <c r="Z184" s="17" t="str">
        <f t="shared" si="23"/>
        <v>SUB-HORIZONTAL</v>
      </c>
      <c r="AA184" s="1">
        <f t="shared" si="14"/>
        <v>-0.2990617065</v>
      </c>
      <c r="AB184" s="17" t="str">
        <f t="shared" si="15"/>
        <v>SUB-HORIZONTAL</v>
      </c>
      <c r="AD184" s="1">
        <f t="shared" si="16"/>
        <v>0.07212127589</v>
      </c>
      <c r="AE184" s="16" t="str">
        <f t="shared" si="17"/>
        <v>MERGULHO</v>
      </c>
      <c r="AG184" s="1">
        <f t="shared" si="18"/>
        <v>-0.02281240958</v>
      </c>
      <c r="AH184" s="17" t="str">
        <f t="shared" si="19"/>
        <v>SUB-HORIZONTAL</v>
      </c>
      <c r="AJ184" s="1">
        <f t="shared" si="20"/>
        <v>-0.03742136569</v>
      </c>
      <c r="AK184" s="17" t="str">
        <f t="shared" si="21"/>
        <v>SUB-HORIZONTAL</v>
      </c>
    </row>
    <row r="185" ht="15.75" customHeight="1">
      <c r="A185" s="1">
        <v>5588.6985</v>
      </c>
      <c r="B185" s="1">
        <v>1757.2579</v>
      </c>
      <c r="C185" s="1">
        <v>1718.7312</v>
      </c>
      <c r="D185" s="1">
        <v>1920.8649</v>
      </c>
      <c r="E185" s="1">
        <v>1287.6243</v>
      </c>
      <c r="F185" s="1">
        <v>1288.6279</v>
      </c>
      <c r="G185" s="1">
        <v>1254.7964</v>
      </c>
      <c r="H185" s="1">
        <v>1824.2194</v>
      </c>
      <c r="J185" s="1">
        <f t="shared" si="1"/>
        <v>-0.3763655274</v>
      </c>
      <c r="K185" s="17" t="str">
        <f t="shared" si="2"/>
        <v>SUB-HORIZONTAL</v>
      </c>
      <c r="L185" s="1" t="str">
        <f t="shared" si="22"/>
        <v>2</v>
      </c>
      <c r="M185" s="1">
        <f t="shared" si="4"/>
        <v>-0.311421484</v>
      </c>
      <c r="N185" s="17" t="str">
        <f t="shared" si="5"/>
        <v>SUB-HORIZONTAL</v>
      </c>
      <c r="O185" s="1">
        <v>5588.6985</v>
      </c>
      <c r="Q185" s="1">
        <f t="shared" si="6"/>
        <v>-0.3493263741</v>
      </c>
      <c r="R185" s="17" t="str">
        <f t="shared" si="7"/>
        <v>SUB-HORIZONTAL</v>
      </c>
      <c r="T185" s="1">
        <f t="shared" si="8"/>
        <v>-0.3383751071</v>
      </c>
      <c r="U185" s="17" t="str">
        <f t="shared" si="9"/>
        <v>SUB-HORIZONTAL</v>
      </c>
      <c r="V185" s="1">
        <f t="shared" si="10"/>
        <v>-0.2897920129</v>
      </c>
      <c r="W185" s="17" t="str">
        <f t="shared" si="11"/>
        <v>SUB-HORIZONTAL</v>
      </c>
      <c r="Y185" s="1">
        <f t="shared" si="12"/>
        <v>-0.4026481975</v>
      </c>
      <c r="Z185" s="17" t="str">
        <f t="shared" si="23"/>
        <v>SUB-HORIZONTAL</v>
      </c>
      <c r="AA185" s="1">
        <f t="shared" si="14"/>
        <v>-0.3122100126</v>
      </c>
      <c r="AB185" s="17" t="str">
        <f t="shared" si="15"/>
        <v>SUB-HORIZONTAL</v>
      </c>
      <c r="AD185" s="1">
        <f t="shared" si="16"/>
        <v>0.1112464945</v>
      </c>
      <c r="AE185" s="15" t="str">
        <f t="shared" si="17"/>
        <v>SUB-VERTICAL</v>
      </c>
      <c r="AG185" s="1">
        <f t="shared" si="18"/>
        <v>-0.02216869246</v>
      </c>
      <c r="AH185" s="17" t="str">
        <f t="shared" si="19"/>
        <v>SUB-HORIZONTAL</v>
      </c>
      <c r="AJ185" s="1">
        <f t="shared" si="20"/>
        <v>-0.03739976613</v>
      </c>
      <c r="AK185" s="17" t="str">
        <f t="shared" si="21"/>
        <v>SUB-HORIZONTAL</v>
      </c>
    </row>
    <row r="186" ht="15.75" customHeight="1">
      <c r="A186" s="1">
        <v>5588.7747</v>
      </c>
      <c r="B186" s="1">
        <v>1679.339</v>
      </c>
      <c r="C186" s="1">
        <v>1706.8102</v>
      </c>
      <c r="D186" s="1">
        <v>1945.7068</v>
      </c>
      <c r="E186" s="1">
        <v>1174.6129</v>
      </c>
      <c r="F186" s="1">
        <v>1176.3915</v>
      </c>
      <c r="G186" s="1">
        <v>1147.3105</v>
      </c>
      <c r="H186" s="1">
        <v>1824.666</v>
      </c>
      <c r="J186" s="1">
        <f t="shared" si="1"/>
        <v>-0.4681494178</v>
      </c>
      <c r="K186" s="17" t="str">
        <f t="shared" si="2"/>
        <v>SUB-HORIZONTAL</v>
      </c>
      <c r="L186" s="1" t="str">
        <f t="shared" si="22"/>
        <v>2</v>
      </c>
      <c r="M186" s="1">
        <f t="shared" si="4"/>
        <v>-0.3578306422</v>
      </c>
      <c r="N186" s="17" t="str">
        <f t="shared" si="5"/>
        <v>SUB-HORIZONTAL</v>
      </c>
      <c r="O186" s="1">
        <v>5588.7747</v>
      </c>
      <c r="Q186" s="1">
        <f t="shared" si="6"/>
        <v>-0.4424776206</v>
      </c>
      <c r="R186" s="17" t="str">
        <f t="shared" si="7"/>
        <v>SUB-HORIZONTAL</v>
      </c>
      <c r="T186" s="1">
        <f t="shared" si="8"/>
        <v>-0.3832880034</v>
      </c>
      <c r="U186" s="17" t="str">
        <f t="shared" si="9"/>
        <v>SUB-HORIZONTAL</v>
      </c>
      <c r="V186" s="1">
        <f t="shared" si="10"/>
        <v>-0.3758656771</v>
      </c>
      <c r="W186" s="17" t="str">
        <f t="shared" si="11"/>
        <v>SUB-HORIZONTAL</v>
      </c>
      <c r="Y186" s="1">
        <f t="shared" si="12"/>
        <v>-0.5100599055</v>
      </c>
      <c r="Z186" s="17" t="str">
        <f t="shared" si="23"/>
        <v>SUB-HORIZONTAL</v>
      </c>
      <c r="AA186" s="1">
        <f t="shared" si="14"/>
        <v>-0.3593678267</v>
      </c>
      <c r="AB186" s="17" t="str">
        <f t="shared" si="15"/>
        <v>SUB-HORIZONTAL</v>
      </c>
      <c r="AD186" s="1">
        <f t="shared" si="16"/>
        <v>0.1310927445</v>
      </c>
      <c r="AE186" s="15" t="str">
        <f t="shared" si="17"/>
        <v>SUB-VERTICAL</v>
      </c>
      <c r="AG186" s="1">
        <f t="shared" si="18"/>
        <v>0.0162261628</v>
      </c>
      <c r="AH186" s="16" t="str">
        <f t="shared" si="19"/>
        <v>MERGULHO</v>
      </c>
      <c r="AJ186" s="1">
        <f t="shared" si="20"/>
        <v>-0.08302051664</v>
      </c>
      <c r="AK186" s="17" t="str">
        <f t="shared" si="21"/>
        <v>SUB-HORIZONTAL</v>
      </c>
    </row>
    <row r="187" ht="15.75" customHeight="1">
      <c r="A187" s="1">
        <v>5588.8509</v>
      </c>
      <c r="B187" s="1">
        <v>1580.7705</v>
      </c>
      <c r="C187" s="1">
        <v>1709.6061</v>
      </c>
      <c r="D187" s="1">
        <v>1949.9985</v>
      </c>
      <c r="E187" s="1">
        <v>1039.6697</v>
      </c>
      <c r="F187" s="1">
        <v>1042.1211</v>
      </c>
      <c r="G187" s="1">
        <v>1020.6888</v>
      </c>
      <c r="H187" s="1">
        <v>1843.2258</v>
      </c>
      <c r="J187" s="1">
        <f t="shared" si="1"/>
        <v>-0.5996799074</v>
      </c>
      <c r="K187" s="17" t="str">
        <f t="shared" si="2"/>
        <v>SUB-HORIZONTAL</v>
      </c>
      <c r="L187" s="1" t="str">
        <f t="shared" si="22"/>
        <v>2</v>
      </c>
      <c r="M187" s="1">
        <f t="shared" si="4"/>
        <v>-0.4196745897</v>
      </c>
      <c r="N187" s="17" t="str">
        <f t="shared" si="5"/>
        <v>SUB-HORIZONTAL</v>
      </c>
      <c r="O187" s="1">
        <v>5588.8509</v>
      </c>
      <c r="Q187" s="1">
        <f t="shared" si="6"/>
        <v>-0.5780174035</v>
      </c>
      <c r="R187" s="17" t="str">
        <f t="shared" si="7"/>
        <v>SUB-HORIZONTAL</v>
      </c>
      <c r="T187" s="1">
        <f t="shared" si="8"/>
        <v>-0.4409306584</v>
      </c>
      <c r="U187" s="17" t="str">
        <f t="shared" si="9"/>
        <v>SUB-HORIZONTAL</v>
      </c>
      <c r="V187" s="1">
        <f t="shared" si="10"/>
        <v>-0.5025020667</v>
      </c>
      <c r="W187" s="17" t="str">
        <f t="shared" si="11"/>
        <v>SUB-HORIZONTAL</v>
      </c>
      <c r="Y187" s="1">
        <f t="shared" si="12"/>
        <v>-0.6393423168</v>
      </c>
      <c r="Z187" s="17" t="str">
        <f t="shared" si="23"/>
        <v>SUB-HORIZONTAL</v>
      </c>
      <c r="AA187" s="1">
        <f t="shared" si="14"/>
        <v>-0.4220812608</v>
      </c>
      <c r="AB187" s="17" t="str">
        <f t="shared" si="15"/>
        <v>SUB-HORIZONTAL</v>
      </c>
      <c r="AD187" s="1">
        <f t="shared" si="16"/>
        <v>0.1316605198</v>
      </c>
      <c r="AE187" s="15" t="str">
        <f t="shared" si="17"/>
        <v>SUB-VERTICAL</v>
      </c>
      <c r="AG187" s="1">
        <f t="shared" si="18"/>
        <v>0.07837064908</v>
      </c>
      <c r="AH187" s="16" t="str">
        <f t="shared" si="19"/>
        <v>MERGULHO</v>
      </c>
      <c r="AJ187" s="1">
        <f t="shared" si="20"/>
        <v>-0.1537558561</v>
      </c>
      <c r="AK187" s="17" t="str">
        <f t="shared" si="21"/>
        <v>SUB-HORIZONTAL</v>
      </c>
    </row>
    <row r="188" ht="15.75" customHeight="1">
      <c r="A188" s="1">
        <v>5588.9271</v>
      </c>
      <c r="B188" s="1">
        <v>1423.8577</v>
      </c>
      <c r="C188" s="1">
        <v>1718.5227</v>
      </c>
      <c r="D188" s="1">
        <v>1950.0</v>
      </c>
      <c r="E188" s="1">
        <v>905.8303</v>
      </c>
      <c r="F188" s="1">
        <v>908.3755</v>
      </c>
      <c r="G188" s="1">
        <v>887.6653</v>
      </c>
      <c r="H188" s="1">
        <v>1834.0457</v>
      </c>
      <c r="J188" s="1">
        <f t="shared" si="1"/>
        <v>-0.7417132532</v>
      </c>
      <c r="K188" s="17" t="str">
        <f t="shared" si="2"/>
        <v>SUB-HORIZONTAL</v>
      </c>
      <c r="L188" s="1" t="str">
        <f t="shared" si="22"/>
        <v>2</v>
      </c>
      <c r="M188" s="1">
        <f t="shared" si="4"/>
        <v>-0.4532602909</v>
      </c>
      <c r="N188" s="17" t="str">
        <f t="shared" si="5"/>
        <v>SUB-HORIZONTAL</v>
      </c>
      <c r="O188" s="1">
        <v>5588.9271</v>
      </c>
      <c r="Q188" s="1">
        <f t="shared" si="6"/>
        <v>-0.7171640318</v>
      </c>
      <c r="R188" s="17" t="str">
        <f t="shared" si="7"/>
        <v>SUB-HORIZONTAL</v>
      </c>
      <c r="T188" s="1">
        <f t="shared" si="8"/>
        <v>-0.4769388919</v>
      </c>
      <c r="U188" s="17" t="str">
        <f t="shared" si="9"/>
        <v>SUB-HORIZONTAL</v>
      </c>
      <c r="V188" s="1">
        <f t="shared" si="10"/>
        <v>-0.6513660817</v>
      </c>
      <c r="W188" s="17" t="str">
        <f t="shared" si="11"/>
        <v>SUB-HORIZONTAL</v>
      </c>
      <c r="Y188" s="1">
        <f t="shared" si="12"/>
        <v>-0.7856522508</v>
      </c>
      <c r="Z188" s="17" t="str">
        <f t="shared" si="23"/>
        <v>SUB-HORIZONTAL</v>
      </c>
      <c r="AA188" s="1">
        <f t="shared" si="14"/>
        <v>-0.4561377495</v>
      </c>
      <c r="AB188" s="17" t="str">
        <f t="shared" si="15"/>
        <v>SUB-HORIZONTAL</v>
      </c>
      <c r="AD188" s="1">
        <f t="shared" si="16"/>
        <v>0.1264484371</v>
      </c>
      <c r="AE188" s="15" t="str">
        <f t="shared" si="17"/>
        <v>SUB-VERTICAL</v>
      </c>
      <c r="AG188" s="1">
        <f t="shared" si="18"/>
        <v>0.1883725528</v>
      </c>
      <c r="AH188" s="15" t="str">
        <f t="shared" si="19"/>
        <v>SUB-VERTICAL</v>
      </c>
      <c r="AJ188" s="1">
        <f t="shared" si="20"/>
        <v>-0.253830953</v>
      </c>
      <c r="AK188" s="17" t="str">
        <f t="shared" si="21"/>
        <v>SUB-HORIZONTAL</v>
      </c>
    </row>
    <row r="189" ht="15.75" customHeight="1">
      <c r="A189" s="1">
        <v>5589.0033</v>
      </c>
      <c r="B189" s="1">
        <v>1263.2324</v>
      </c>
      <c r="C189" s="1">
        <v>1760.4839</v>
      </c>
      <c r="D189" s="1">
        <v>1568.4585</v>
      </c>
      <c r="E189" s="1">
        <v>778.4785</v>
      </c>
      <c r="F189" s="1">
        <v>780.5663</v>
      </c>
      <c r="G189" s="1">
        <v>780.7005</v>
      </c>
      <c r="H189" s="1">
        <v>1794.7003</v>
      </c>
      <c r="J189" s="1">
        <f t="shared" si="1"/>
        <v>-0.8566426103</v>
      </c>
      <c r="K189" s="17" t="str">
        <f t="shared" si="2"/>
        <v>SUB-HORIZONTAL</v>
      </c>
      <c r="L189" s="1" t="str">
        <f t="shared" si="22"/>
        <v>2</v>
      </c>
      <c r="M189" s="1">
        <f t="shared" si="4"/>
        <v>-0.4860716264</v>
      </c>
      <c r="N189" s="17" t="str">
        <f t="shared" si="5"/>
        <v>SUB-HORIZONTAL</v>
      </c>
      <c r="O189" s="1">
        <v>5589.0033</v>
      </c>
      <c r="Q189" s="1">
        <f t="shared" si="6"/>
        <v>-0.8568296309</v>
      </c>
      <c r="R189" s="17" t="str">
        <f t="shared" si="7"/>
        <v>SUB-HORIZONTAL</v>
      </c>
      <c r="T189" s="1">
        <f t="shared" si="8"/>
        <v>-0.4858947122</v>
      </c>
      <c r="U189" s="17" t="str">
        <f t="shared" si="9"/>
        <v>SUB-HORIZONTAL</v>
      </c>
      <c r="V189" s="1">
        <f t="shared" si="10"/>
        <v>-0.8388311232</v>
      </c>
      <c r="W189" s="17" t="str">
        <f t="shared" si="11"/>
        <v>SUB-HORIZONTAL</v>
      </c>
      <c r="Y189" s="1">
        <f t="shared" si="12"/>
        <v>-0.7149180612</v>
      </c>
      <c r="Z189" s="17" t="str">
        <f t="shared" si="23"/>
        <v>SUB-HORIZONTAL</v>
      </c>
      <c r="AA189" s="1">
        <f t="shared" si="14"/>
        <v>-0.4888283355</v>
      </c>
      <c r="AB189" s="17" t="str">
        <f t="shared" si="15"/>
        <v>SUB-HORIZONTAL</v>
      </c>
      <c r="AD189" s="1">
        <f t="shared" si="16"/>
        <v>-0.1155596276</v>
      </c>
      <c r="AE189" s="17" t="str">
        <f t="shared" si="17"/>
        <v>SUB-HORIZONTAL</v>
      </c>
      <c r="AG189" s="1">
        <f t="shared" si="18"/>
        <v>0.333440574</v>
      </c>
      <c r="AH189" s="15" t="str">
        <f t="shared" si="19"/>
        <v>SUB-VERTICAL</v>
      </c>
      <c r="AJ189" s="1">
        <f t="shared" si="20"/>
        <v>-0.3529713395</v>
      </c>
      <c r="AK189" s="17" t="str">
        <f t="shared" si="21"/>
        <v>SUB-HORIZONTAL</v>
      </c>
    </row>
    <row r="190" ht="15.75" customHeight="1">
      <c r="A190" s="1">
        <v>5589.0795</v>
      </c>
      <c r="B190" s="1">
        <v>1208.149</v>
      </c>
      <c r="C190" s="1">
        <v>1579.2528</v>
      </c>
      <c r="D190" s="1">
        <v>1437.1132</v>
      </c>
      <c r="E190" s="1">
        <v>590.0471</v>
      </c>
      <c r="F190" s="1">
        <v>591.6796</v>
      </c>
      <c r="G190" s="1">
        <v>626.0022</v>
      </c>
      <c r="H190" s="1">
        <v>1712.3987</v>
      </c>
      <c r="J190" s="1">
        <f t="shared" si="1"/>
        <v>-1.049295918</v>
      </c>
      <c r="K190" s="17" t="str">
        <f t="shared" si="2"/>
        <v>SUB-HORIZONTAL</v>
      </c>
      <c r="L190" s="1" t="str">
        <f t="shared" si="22"/>
        <v>2</v>
      </c>
      <c r="M190" s="1">
        <f t="shared" si="4"/>
        <v>-0.7291350522</v>
      </c>
      <c r="N190" s="17" t="str">
        <f t="shared" si="5"/>
        <v>SUB-HORIZONTAL</v>
      </c>
      <c r="O190" s="1">
        <v>5589.0795</v>
      </c>
      <c r="Q190" s="1">
        <f t="shared" si="6"/>
        <v>-1.113399523</v>
      </c>
      <c r="R190" s="17" t="str">
        <f t="shared" si="7"/>
        <v>SUB-HORIZONTAL</v>
      </c>
      <c r="T190" s="1">
        <f t="shared" si="8"/>
        <v>-0.6693978843</v>
      </c>
      <c r="U190" s="17" t="str">
        <f t="shared" si="9"/>
        <v>SUB-HORIZONTAL</v>
      </c>
      <c r="V190" s="1">
        <f t="shared" si="10"/>
        <v>-1.024748856</v>
      </c>
      <c r="W190" s="17" t="str">
        <f t="shared" si="11"/>
        <v>SUB-HORIZONTAL</v>
      </c>
      <c r="Y190" s="1">
        <f t="shared" si="12"/>
        <v>-0.9198742717</v>
      </c>
      <c r="Z190" s="17" t="str">
        <f t="shared" si="23"/>
        <v>SUB-HORIZONTAL</v>
      </c>
      <c r="AA190" s="1">
        <f t="shared" si="14"/>
        <v>-0.7320765389</v>
      </c>
      <c r="AB190" s="17" t="str">
        <f t="shared" si="15"/>
        <v>SUB-HORIZONTAL</v>
      </c>
      <c r="AD190" s="1">
        <f t="shared" si="16"/>
        <v>-0.0943504057</v>
      </c>
      <c r="AE190" s="17" t="str">
        <f t="shared" si="17"/>
        <v>SUB-HORIZONTAL</v>
      </c>
      <c r="AG190" s="1">
        <f t="shared" si="18"/>
        <v>0.2686639059</v>
      </c>
      <c r="AH190" s="15" t="str">
        <f t="shared" si="19"/>
        <v>SUB-VERTICAL</v>
      </c>
      <c r="AJ190" s="1">
        <f t="shared" si="20"/>
        <v>-0.3505766239</v>
      </c>
      <c r="AK190" s="17" t="str">
        <f t="shared" si="21"/>
        <v>SUB-HORIZONTAL</v>
      </c>
    </row>
    <row r="191" ht="15.75" customHeight="1">
      <c r="A191" s="1">
        <v>5589.1557</v>
      </c>
      <c r="B191" s="1">
        <v>1295.3329</v>
      </c>
      <c r="C191" s="1">
        <v>1575.4637</v>
      </c>
      <c r="D191" s="1">
        <v>1564.2936</v>
      </c>
      <c r="E191" s="1">
        <v>602.5347</v>
      </c>
      <c r="F191" s="1">
        <v>603.979</v>
      </c>
      <c r="G191" s="1">
        <v>632.4374</v>
      </c>
      <c r="H191" s="1">
        <v>1765.8003</v>
      </c>
      <c r="J191" s="1">
        <f t="shared" si="1"/>
        <v>-1.072480555</v>
      </c>
      <c r="K191" s="17" t="str">
        <f t="shared" si="2"/>
        <v>SUB-HORIZONTAL</v>
      </c>
      <c r="L191" s="1" t="str">
        <f t="shared" si="22"/>
        <v>2</v>
      </c>
      <c r="M191" s="1">
        <f t="shared" si="4"/>
        <v>-0.7816256442</v>
      </c>
      <c r="N191" s="17" t="str">
        <f t="shared" si="5"/>
        <v>SUB-HORIZONTAL</v>
      </c>
      <c r="O191" s="1">
        <v>5589.1557</v>
      </c>
      <c r="Q191" s="1">
        <f t="shared" si="6"/>
        <v>-1.125013209</v>
      </c>
      <c r="R191" s="17" t="str">
        <f t="shared" si="7"/>
        <v>SUB-HORIZONTAL</v>
      </c>
      <c r="T191" s="1">
        <f t="shared" si="8"/>
        <v>-0.7323953874</v>
      </c>
      <c r="U191" s="17" t="str">
        <f t="shared" si="9"/>
        <v>SUB-HORIZONTAL</v>
      </c>
      <c r="V191" s="1">
        <f t="shared" si="10"/>
        <v>-0.9985870197</v>
      </c>
      <c r="W191" s="17" t="str">
        <f t="shared" si="11"/>
        <v>SUB-HORIZONTAL</v>
      </c>
      <c r="Y191" s="1">
        <f t="shared" si="12"/>
        <v>-0.9906404294</v>
      </c>
      <c r="Z191" s="17" t="str">
        <f t="shared" si="23"/>
        <v>SUB-HORIZONTAL</v>
      </c>
      <c r="AA191" s="1">
        <f t="shared" si="14"/>
        <v>-0.7841967192</v>
      </c>
      <c r="AB191" s="17" t="str">
        <f t="shared" si="15"/>
        <v>SUB-HORIZONTAL</v>
      </c>
      <c r="AD191" s="1">
        <f t="shared" si="16"/>
        <v>-0.007115308364</v>
      </c>
      <c r="AE191" s="17" t="str">
        <f t="shared" si="17"/>
        <v>SUB-HORIZONTAL</v>
      </c>
      <c r="AG191" s="1">
        <f t="shared" si="18"/>
        <v>0.1960947483</v>
      </c>
      <c r="AH191" s="15" t="str">
        <f t="shared" si="19"/>
        <v>SUB-VERTICAL</v>
      </c>
      <c r="AJ191" s="1">
        <f t="shared" si="20"/>
        <v>-0.3110771018</v>
      </c>
      <c r="AK191" s="17" t="str">
        <f t="shared" si="21"/>
        <v>SUB-HORIZONTAL</v>
      </c>
    </row>
    <row r="192" ht="15.75" customHeight="1">
      <c r="A192" s="1">
        <v>5589.2319</v>
      </c>
      <c r="B192" s="1">
        <v>1487.2328</v>
      </c>
      <c r="C192" s="1">
        <v>1619.5475</v>
      </c>
      <c r="D192" s="1">
        <v>1723.0458</v>
      </c>
      <c r="E192" s="1">
        <v>660.3161</v>
      </c>
      <c r="F192" s="1">
        <v>661.5645</v>
      </c>
      <c r="G192" s="1">
        <v>678.6659</v>
      </c>
      <c r="H192" s="1">
        <v>1842.0756</v>
      </c>
      <c r="J192" s="1">
        <f t="shared" si="1"/>
        <v>-1.04052122</v>
      </c>
      <c r="K192" s="17" t="str">
        <f t="shared" si="2"/>
        <v>SUB-HORIZONTAL</v>
      </c>
      <c r="L192" s="1" t="str">
        <f t="shared" si="22"/>
        <v>2</v>
      </c>
      <c r="M192" s="1">
        <f t="shared" si="4"/>
        <v>-0.8323961008</v>
      </c>
      <c r="N192" s="17" t="str">
        <f t="shared" si="5"/>
        <v>SUB-HORIZONTAL</v>
      </c>
      <c r="O192" s="1">
        <v>5589.2319</v>
      </c>
      <c r="Q192" s="1">
        <f t="shared" si="6"/>
        <v>-1.069375558</v>
      </c>
      <c r="R192" s="17" t="str">
        <f t="shared" si="7"/>
        <v>SUB-HORIZONTAL</v>
      </c>
      <c r="T192" s="1">
        <f t="shared" si="8"/>
        <v>-0.804819457</v>
      </c>
      <c r="U192" s="17" t="str">
        <f t="shared" si="9"/>
        <v>SUB-HORIZONTAL</v>
      </c>
      <c r="V192" s="1">
        <f t="shared" si="10"/>
        <v>-0.9275783393</v>
      </c>
      <c r="W192" s="17" t="str">
        <f t="shared" si="11"/>
        <v>SUB-HORIZONTAL</v>
      </c>
      <c r="Y192" s="1">
        <f t="shared" si="12"/>
        <v>-0.996319118</v>
      </c>
      <c r="Z192" s="17" t="str">
        <f t="shared" si="23"/>
        <v>SUB-HORIZONTAL</v>
      </c>
      <c r="AA192" s="1">
        <f t="shared" si="14"/>
        <v>-0.8344423588</v>
      </c>
      <c r="AB192" s="17" t="str">
        <f t="shared" si="15"/>
        <v>SUB-HORIZONTAL</v>
      </c>
      <c r="AD192" s="1">
        <f t="shared" si="16"/>
        <v>0.06195665474</v>
      </c>
      <c r="AE192" s="16" t="str">
        <f t="shared" si="17"/>
        <v>MERGULHO</v>
      </c>
      <c r="AG192" s="1">
        <f t="shared" si="18"/>
        <v>0.08525537597</v>
      </c>
      <c r="AH192" s="16" t="str">
        <f t="shared" si="19"/>
        <v>MERGULHO</v>
      </c>
      <c r="AJ192" s="1">
        <f t="shared" si="20"/>
        <v>-0.2143842099</v>
      </c>
      <c r="AK192" s="17" t="str">
        <f t="shared" si="21"/>
        <v>SUB-HORIZONTAL</v>
      </c>
    </row>
    <row r="193" ht="15.75" customHeight="1">
      <c r="A193" s="1">
        <v>5589.3081</v>
      </c>
      <c r="B193" s="1">
        <v>1781.7637</v>
      </c>
      <c r="C193" s="1">
        <v>1787.2041</v>
      </c>
      <c r="D193" s="1">
        <v>1863.8848</v>
      </c>
      <c r="E193" s="1">
        <v>703.6101</v>
      </c>
      <c r="F193" s="1">
        <v>704.6633</v>
      </c>
      <c r="G193" s="1">
        <v>712.47</v>
      </c>
      <c r="H193" s="1">
        <v>1888.8307</v>
      </c>
      <c r="J193" s="1">
        <f t="shared" si="1"/>
        <v>-1.014053106</v>
      </c>
      <c r="K193" s="17" t="str">
        <f t="shared" si="2"/>
        <v>SUB-HORIZONTAL</v>
      </c>
      <c r="L193" s="1" t="str">
        <f t="shared" si="22"/>
        <v>2</v>
      </c>
      <c r="M193" s="1">
        <f t="shared" si="4"/>
        <v>-0.9612587524</v>
      </c>
      <c r="N193" s="17" t="str">
        <f t="shared" si="5"/>
        <v>SUB-HORIZONTAL</v>
      </c>
      <c r="O193" s="1">
        <v>5589.3081</v>
      </c>
      <c r="Q193" s="1">
        <f t="shared" si="6"/>
        <v>-1.026421541</v>
      </c>
      <c r="R193" s="17" t="str">
        <f t="shared" si="7"/>
        <v>SUB-HORIZONTAL</v>
      </c>
      <c r="T193" s="1">
        <f t="shared" si="8"/>
        <v>-0.9490490605</v>
      </c>
      <c r="U193" s="17" t="str">
        <f t="shared" si="9"/>
        <v>SUB-HORIZONTAL</v>
      </c>
      <c r="V193" s="1">
        <f t="shared" si="10"/>
        <v>-0.9663033455</v>
      </c>
      <c r="W193" s="17" t="str">
        <f t="shared" si="11"/>
        <v>SUB-HORIZONTAL</v>
      </c>
      <c r="Y193" s="1">
        <f t="shared" si="12"/>
        <v>-1.013176847</v>
      </c>
      <c r="Z193" s="17" t="str">
        <f t="shared" si="23"/>
        <v>SUB-HORIZONTAL</v>
      </c>
      <c r="AA193" s="1">
        <f t="shared" si="14"/>
        <v>-0.9629185463</v>
      </c>
      <c r="AB193" s="17" t="str">
        <f t="shared" si="15"/>
        <v>SUB-HORIZONTAL</v>
      </c>
      <c r="AD193" s="1">
        <f t="shared" si="16"/>
        <v>0.04201355773</v>
      </c>
      <c r="AE193" s="16" t="str">
        <f t="shared" si="17"/>
        <v>MERGULHO</v>
      </c>
      <c r="AG193" s="1">
        <f t="shared" si="18"/>
        <v>0.003048728162</v>
      </c>
      <c r="AH193" s="16" t="str">
        <f t="shared" si="19"/>
        <v>MERGULHO</v>
      </c>
      <c r="AJ193" s="1">
        <f t="shared" si="20"/>
        <v>-0.05836252381</v>
      </c>
      <c r="AK193" s="17" t="str">
        <f t="shared" si="21"/>
        <v>SUB-HORIZONTAL</v>
      </c>
    </row>
    <row r="194" ht="15.75" customHeight="1">
      <c r="A194" s="1">
        <v>5589.3843</v>
      </c>
      <c r="B194" s="1">
        <v>1928.151</v>
      </c>
      <c r="C194" s="1">
        <v>1880.019</v>
      </c>
      <c r="D194" s="1">
        <v>1765.4082</v>
      </c>
      <c r="E194" s="1">
        <v>727.593</v>
      </c>
      <c r="F194" s="1">
        <v>728.4314</v>
      </c>
      <c r="G194" s="1">
        <v>734.4563</v>
      </c>
      <c r="H194" s="1">
        <v>1905.6356</v>
      </c>
      <c r="J194" s="1">
        <f t="shared" si="1"/>
        <v>-0.9899664552</v>
      </c>
      <c r="K194" s="17" t="str">
        <f t="shared" si="2"/>
        <v>SUB-HORIZONTAL</v>
      </c>
      <c r="L194" s="1" t="str">
        <f t="shared" si="22"/>
        <v>2</v>
      </c>
      <c r="M194" s="1">
        <f t="shared" si="4"/>
        <v>-1.012313209</v>
      </c>
      <c r="N194" s="17" t="str">
        <f t="shared" si="5"/>
        <v>SUB-HORIZONTAL</v>
      </c>
      <c r="O194" s="1">
        <v>5589.3843</v>
      </c>
      <c r="Q194" s="1">
        <f t="shared" si="6"/>
        <v>-0.9991657647</v>
      </c>
      <c r="R194" s="17" t="str">
        <f t="shared" si="7"/>
        <v>SUB-HORIZONTAL</v>
      </c>
      <c r="T194" s="1">
        <f t="shared" si="8"/>
        <v>-1.003089685</v>
      </c>
      <c r="U194" s="17" t="str">
        <f t="shared" si="9"/>
        <v>SUB-HORIZONTAL</v>
      </c>
      <c r="V194" s="1">
        <f t="shared" si="10"/>
        <v>-0.9853435376</v>
      </c>
      <c r="W194" s="17" t="str">
        <f t="shared" si="11"/>
        <v>SUB-HORIZONTAL</v>
      </c>
      <c r="Y194" s="1">
        <f t="shared" si="12"/>
        <v>-0.9156999729</v>
      </c>
      <c r="Z194" s="17" t="str">
        <f t="shared" si="23"/>
        <v>SUB-HORIZONTAL</v>
      </c>
      <c r="AA194" s="1">
        <f t="shared" si="14"/>
        <v>-1.013604124</v>
      </c>
      <c r="AB194" s="17" t="str">
        <f t="shared" si="15"/>
        <v>SUB-HORIZONTAL</v>
      </c>
      <c r="AD194" s="1">
        <f t="shared" si="16"/>
        <v>-0.06291031432</v>
      </c>
      <c r="AE194" s="17" t="str">
        <f t="shared" si="17"/>
        <v>SUB-HORIZONTAL</v>
      </c>
      <c r="AG194" s="1">
        <f t="shared" si="18"/>
        <v>-0.02528030259</v>
      </c>
      <c r="AH194" s="17" t="str">
        <f t="shared" si="19"/>
        <v>SUB-HORIZONTAL</v>
      </c>
      <c r="AJ194" s="1">
        <f t="shared" si="20"/>
        <v>0.01174597892</v>
      </c>
      <c r="AK194" s="16" t="str">
        <f t="shared" si="21"/>
        <v>MERGULHO</v>
      </c>
    </row>
    <row r="195" ht="15.75" customHeight="1">
      <c r="A195" s="1">
        <v>5589.4605</v>
      </c>
      <c r="B195" s="1">
        <v>1835.3785</v>
      </c>
      <c r="C195" s="1">
        <v>1803.1522</v>
      </c>
      <c r="D195" s="1">
        <v>1632.0164</v>
      </c>
      <c r="E195" s="1">
        <v>725.9445</v>
      </c>
      <c r="F195" s="1">
        <v>726.5652</v>
      </c>
      <c r="G195" s="1">
        <v>734.9136</v>
      </c>
      <c r="H195" s="1">
        <v>1912.3206</v>
      </c>
      <c r="J195" s="1">
        <f t="shared" si="1"/>
        <v>-0.9931803526</v>
      </c>
      <c r="K195" s="17" t="str">
        <f t="shared" si="2"/>
        <v>SUB-HORIZONTAL</v>
      </c>
      <c r="L195" s="1" t="str">
        <f t="shared" si="22"/>
        <v>2</v>
      </c>
      <c r="M195" s="1">
        <f t="shared" si="4"/>
        <v>-0.9601925017</v>
      </c>
      <c r="N195" s="17" t="str">
        <f t="shared" si="5"/>
        <v>SUB-HORIZONTAL</v>
      </c>
      <c r="O195" s="1">
        <v>5589.4605</v>
      </c>
      <c r="Q195" s="1">
        <f t="shared" si="6"/>
        <v>-1.005952474</v>
      </c>
      <c r="R195" s="17" t="str">
        <f t="shared" si="7"/>
        <v>SUB-HORIZONTAL</v>
      </c>
      <c r="T195" s="1">
        <f t="shared" si="8"/>
        <v>-0.9475349389</v>
      </c>
      <c r="U195" s="17" t="str">
        <f t="shared" si="9"/>
        <v>SUB-HORIZONTAL</v>
      </c>
      <c r="V195" s="1">
        <f t="shared" si="10"/>
        <v>-0.9415243286</v>
      </c>
      <c r="W195" s="17" t="str">
        <f t="shared" si="11"/>
        <v>SUB-HORIZONTAL</v>
      </c>
      <c r="Y195" s="1">
        <f t="shared" si="12"/>
        <v>-0.8324318583</v>
      </c>
      <c r="Z195" s="17" t="str">
        <f t="shared" si="23"/>
        <v>SUB-HORIZONTAL</v>
      </c>
      <c r="AA195" s="1">
        <f t="shared" si="14"/>
        <v>-0.9611406415</v>
      </c>
      <c r="AB195" s="17" t="str">
        <f t="shared" si="15"/>
        <v>SUB-HORIZONTAL</v>
      </c>
      <c r="AD195" s="1">
        <f t="shared" si="16"/>
        <v>-0.09976137286</v>
      </c>
      <c r="AE195" s="17" t="str">
        <f t="shared" si="17"/>
        <v>SUB-HORIZONTAL</v>
      </c>
      <c r="AG195" s="1">
        <f t="shared" si="18"/>
        <v>-0.01771460336</v>
      </c>
      <c r="AH195" s="17" t="str">
        <f t="shared" si="19"/>
        <v>SUB-HORIZONTAL</v>
      </c>
      <c r="AJ195" s="1">
        <f t="shared" si="20"/>
        <v>-0.04106963695</v>
      </c>
      <c r="AK195" s="17" t="str">
        <f t="shared" si="21"/>
        <v>SUB-HORIZONTAL</v>
      </c>
    </row>
    <row r="196" ht="15.75" customHeight="1">
      <c r="A196" s="1">
        <v>5589.5367</v>
      </c>
      <c r="B196" s="1">
        <v>1821.0347</v>
      </c>
      <c r="C196" s="1">
        <v>1751.0996</v>
      </c>
      <c r="D196" s="1">
        <v>1354.5352</v>
      </c>
      <c r="E196" s="1">
        <v>705.603</v>
      </c>
      <c r="F196" s="1">
        <v>706.0032</v>
      </c>
      <c r="G196" s="1">
        <v>717.0887</v>
      </c>
      <c r="H196" s="1">
        <v>1924.0286</v>
      </c>
      <c r="J196" s="1">
        <f t="shared" si="1"/>
        <v>-1.027527476</v>
      </c>
      <c r="K196" s="17" t="str">
        <f t="shared" si="2"/>
        <v>SUB-HORIZONTAL</v>
      </c>
      <c r="L196" s="1" t="str">
        <f t="shared" si="22"/>
        <v>2</v>
      </c>
      <c r="M196" s="1">
        <f t="shared" si="4"/>
        <v>-0.9833875169</v>
      </c>
      <c r="N196" s="17" t="str">
        <f t="shared" si="5"/>
        <v>SUB-HORIZONTAL</v>
      </c>
      <c r="O196" s="1">
        <v>5589.5367</v>
      </c>
      <c r="Q196" s="1">
        <f t="shared" si="6"/>
        <v>-1.045074494</v>
      </c>
      <c r="R196" s="17" t="str">
        <f t="shared" si="7"/>
        <v>SUB-HORIZONTAL</v>
      </c>
      <c r="T196" s="1">
        <f t="shared" si="8"/>
        <v>-0.9660559508</v>
      </c>
      <c r="U196" s="17" t="str">
        <f t="shared" si="9"/>
        <v>SUB-HORIZONTAL</v>
      </c>
      <c r="V196" s="1">
        <f t="shared" si="10"/>
        <v>-0.9405610523</v>
      </c>
      <c r="W196" s="17" t="str">
        <f t="shared" si="11"/>
        <v>SUB-HORIZONTAL</v>
      </c>
      <c r="Y196" s="1">
        <f t="shared" si="12"/>
        <v>-0.6637797013</v>
      </c>
      <c r="Z196" s="17" t="str">
        <f t="shared" si="23"/>
        <v>SUB-HORIZONTAL</v>
      </c>
      <c r="AA196" s="1">
        <f t="shared" si="14"/>
        <v>-0.9840194048</v>
      </c>
      <c r="AB196" s="17" t="str">
        <f t="shared" si="15"/>
        <v>SUB-HORIZONTAL</v>
      </c>
      <c r="AD196" s="1">
        <f t="shared" si="16"/>
        <v>-0.2574916513</v>
      </c>
      <c r="AE196" s="17" t="str">
        <f t="shared" si="17"/>
        <v>SUB-HORIZONTAL</v>
      </c>
      <c r="AG196" s="1">
        <f t="shared" si="18"/>
        <v>-0.03916342495</v>
      </c>
      <c r="AH196" s="17" t="str">
        <f t="shared" si="19"/>
        <v>SUB-HORIZONTAL</v>
      </c>
      <c r="AJ196" s="1">
        <f t="shared" si="20"/>
        <v>-0.05502329971</v>
      </c>
      <c r="AK196" s="17" t="str">
        <f t="shared" si="21"/>
        <v>SUB-HORIZONTAL</v>
      </c>
    </row>
    <row r="197" ht="15.75" customHeight="1">
      <c r="A197" s="1">
        <v>5589.6129</v>
      </c>
      <c r="B197" s="1">
        <v>1891.0474</v>
      </c>
      <c r="C197" s="1">
        <v>1475.5654</v>
      </c>
      <c r="D197" s="1">
        <v>1210.0985</v>
      </c>
      <c r="E197" s="1">
        <v>686.8169</v>
      </c>
      <c r="F197" s="1">
        <v>687.061</v>
      </c>
      <c r="G197" s="1">
        <v>707.842</v>
      </c>
      <c r="H197" s="1">
        <v>1939.5792</v>
      </c>
      <c r="J197" s="1">
        <f t="shared" si="1"/>
        <v>-1.051226099</v>
      </c>
      <c r="K197" s="17" t="str">
        <f t="shared" si="2"/>
        <v>SUB-HORIZONTAL</v>
      </c>
      <c r="L197" s="1" t="str">
        <f t="shared" si="22"/>
        <v>2</v>
      </c>
      <c r="M197" s="1">
        <f t="shared" si="4"/>
        <v>-1.056264601</v>
      </c>
      <c r="N197" s="17" t="str">
        <f t="shared" si="5"/>
        <v>SUB-HORIZONTAL</v>
      </c>
      <c r="O197" s="1">
        <v>5589.6129</v>
      </c>
      <c r="Q197" s="1">
        <f t="shared" si="6"/>
        <v>-1.085007244</v>
      </c>
      <c r="R197" s="17" t="str">
        <f t="shared" si="7"/>
        <v>SUB-HORIZONTAL</v>
      </c>
      <c r="T197" s="1">
        <f t="shared" si="8"/>
        <v>-1.022682376</v>
      </c>
      <c r="U197" s="17" t="str">
        <f t="shared" si="9"/>
        <v>SUB-HORIZONTAL</v>
      </c>
      <c r="V197" s="1">
        <f t="shared" si="10"/>
        <v>-0.7834996888</v>
      </c>
      <c r="W197" s="17" t="str">
        <f t="shared" si="11"/>
        <v>SUB-HORIZONTAL</v>
      </c>
      <c r="Y197" s="1">
        <f t="shared" si="12"/>
        <v>-0.5739903833</v>
      </c>
      <c r="Z197" s="17" t="str">
        <f t="shared" si="23"/>
        <v>SUB-HORIZONTAL</v>
      </c>
      <c r="AA197" s="1">
        <f t="shared" si="14"/>
        <v>-1.056666475</v>
      </c>
      <c r="AB197" s="17" t="str">
        <f t="shared" si="15"/>
        <v>SUB-HORIZONTAL</v>
      </c>
      <c r="AD197" s="1">
        <f t="shared" si="16"/>
        <v>-0.1986647365</v>
      </c>
      <c r="AE197" s="17" t="str">
        <f t="shared" si="17"/>
        <v>SUB-HORIZONTAL</v>
      </c>
      <c r="AG197" s="1">
        <f t="shared" si="18"/>
        <v>-0.2487263373</v>
      </c>
      <c r="AH197" s="17" t="str">
        <f t="shared" si="19"/>
        <v>SUB-HORIZONTAL</v>
      </c>
      <c r="AJ197" s="1">
        <f t="shared" si="20"/>
        <v>-0.02534086485</v>
      </c>
      <c r="AK197" s="17" t="str">
        <f t="shared" si="21"/>
        <v>SUB-HORIZONTAL</v>
      </c>
    </row>
    <row r="198" ht="15.75" customHeight="1">
      <c r="A198" s="1">
        <v>5589.6891</v>
      </c>
      <c r="B198" s="1">
        <v>1936.6519</v>
      </c>
      <c r="C198" s="1">
        <v>1200.2911</v>
      </c>
      <c r="D198" s="1">
        <v>1439.233</v>
      </c>
      <c r="E198" s="1">
        <v>743.3422</v>
      </c>
      <c r="F198" s="1">
        <v>743.4255</v>
      </c>
      <c r="G198" s="1">
        <v>746.6924</v>
      </c>
      <c r="H198" s="1">
        <v>1947.9908</v>
      </c>
      <c r="J198" s="1">
        <f t="shared" si="1"/>
        <v>-0.9960624826</v>
      </c>
      <c r="K198" s="17" t="str">
        <f t="shared" si="2"/>
        <v>SUB-HORIZONTAL</v>
      </c>
      <c r="L198" s="1" t="str">
        <f t="shared" si="22"/>
        <v>2</v>
      </c>
      <c r="M198" s="1">
        <f t="shared" si="4"/>
        <v>-0.9944394474</v>
      </c>
      <c r="N198" s="17" t="str">
        <f t="shared" si="5"/>
        <v>SUB-HORIZONTAL</v>
      </c>
      <c r="O198" s="1">
        <v>5589.6891</v>
      </c>
      <c r="Q198" s="1">
        <f t="shared" si="6"/>
        <v>-1.000963337</v>
      </c>
      <c r="R198" s="17" t="str">
        <f t="shared" si="7"/>
        <v>SUB-HORIZONTAL</v>
      </c>
      <c r="T198" s="1">
        <f t="shared" si="8"/>
        <v>-0.9895449617</v>
      </c>
      <c r="U198" s="17" t="str">
        <f t="shared" si="9"/>
        <v>SUB-HORIZONTAL</v>
      </c>
      <c r="V198" s="1">
        <f t="shared" si="10"/>
        <v>-0.4837599926</v>
      </c>
      <c r="W198" s="17" t="str">
        <f t="shared" si="11"/>
        <v>SUB-HORIZONTAL</v>
      </c>
      <c r="Y198" s="1">
        <f t="shared" si="12"/>
        <v>-0.6727925077</v>
      </c>
      <c r="Z198" s="17" t="str">
        <f t="shared" si="23"/>
        <v>SUB-HORIZONTAL</v>
      </c>
      <c r="AA198" s="1">
        <f t="shared" si="14"/>
        <v>-0.9945645915</v>
      </c>
      <c r="AB198" s="17" t="str">
        <f t="shared" si="15"/>
        <v>SUB-HORIZONTAL</v>
      </c>
      <c r="AD198" s="1">
        <f t="shared" si="16"/>
        <v>0.181795641</v>
      </c>
      <c r="AE198" s="15" t="str">
        <f t="shared" si="17"/>
        <v>SUB-VERTICAL</v>
      </c>
      <c r="AG198" s="1">
        <f t="shared" si="18"/>
        <v>-0.48297159</v>
      </c>
      <c r="AH198" s="17" t="str">
        <f t="shared" si="19"/>
        <v>SUB-HORIZONTAL</v>
      </c>
      <c r="AJ198" s="1">
        <f t="shared" si="20"/>
        <v>-0.005837833325</v>
      </c>
      <c r="AK198" s="17" t="str">
        <f t="shared" si="21"/>
        <v>SUB-HORIZONTAL</v>
      </c>
    </row>
    <row r="199" ht="15.75" customHeight="1">
      <c r="A199" s="1">
        <v>5589.7653</v>
      </c>
      <c r="B199" s="1">
        <v>1948.7469</v>
      </c>
      <c r="C199" s="1">
        <v>1586.1863</v>
      </c>
      <c r="D199" s="1">
        <v>1632.5647</v>
      </c>
      <c r="E199" s="1">
        <v>784.3997</v>
      </c>
      <c r="F199" s="1">
        <v>784.0674</v>
      </c>
      <c r="G199" s="1">
        <v>780.3324</v>
      </c>
      <c r="H199" s="1">
        <v>1949.8604</v>
      </c>
      <c r="J199" s="1">
        <f t="shared" si="1"/>
        <v>-0.9481325238</v>
      </c>
      <c r="K199" s="17" t="str">
        <f t="shared" si="2"/>
        <v>SUB-HORIZONTAL</v>
      </c>
      <c r="L199" s="1" t="str">
        <f t="shared" si="22"/>
        <v>2</v>
      </c>
      <c r="M199" s="1">
        <f t="shared" si="4"/>
        <v>-0.9422193396</v>
      </c>
      <c r="N199" s="17" t="str">
        <f t="shared" si="5"/>
        <v>SUB-HORIZONTAL</v>
      </c>
      <c r="O199" s="1">
        <v>5589.7653</v>
      </c>
      <c r="Q199" s="1">
        <f t="shared" si="6"/>
        <v>-0.9428508243</v>
      </c>
      <c r="R199" s="17" t="str">
        <f t="shared" si="7"/>
        <v>SUB-HORIZONTAL</v>
      </c>
      <c r="T199" s="1">
        <f t="shared" si="8"/>
        <v>-0.9475003946</v>
      </c>
      <c r="U199" s="17" t="str">
        <f t="shared" si="9"/>
        <v>SUB-HORIZONTAL</v>
      </c>
      <c r="V199" s="1">
        <f t="shared" si="10"/>
        <v>-0.7188081408</v>
      </c>
      <c r="W199" s="17" t="str">
        <f t="shared" si="11"/>
        <v>SUB-HORIZONTAL</v>
      </c>
      <c r="Y199" s="1">
        <f t="shared" si="12"/>
        <v>-0.7495082831</v>
      </c>
      <c r="Z199" s="17" t="str">
        <f t="shared" si="23"/>
        <v>SUB-HORIZONTAL</v>
      </c>
      <c r="AA199" s="1">
        <f t="shared" si="14"/>
        <v>-0.9417509674</v>
      </c>
      <c r="AB199" s="17" t="str">
        <f t="shared" si="15"/>
        <v>SUB-HORIZONTAL</v>
      </c>
      <c r="AD199" s="1">
        <f t="shared" si="16"/>
        <v>0.02882062959</v>
      </c>
      <c r="AE199" s="16" t="str">
        <f t="shared" si="17"/>
        <v>MERGULHO</v>
      </c>
      <c r="AG199" s="1">
        <f t="shared" si="18"/>
        <v>-0.2062176298</v>
      </c>
      <c r="AH199" s="17" t="str">
        <f t="shared" si="19"/>
        <v>SUB-HORIZONTAL</v>
      </c>
      <c r="AJ199" s="1">
        <f t="shared" si="20"/>
        <v>-0.0005712296519</v>
      </c>
      <c r="AK199" s="17" t="str">
        <f t="shared" si="21"/>
        <v>SUB-HORIZONTAL</v>
      </c>
    </row>
    <row r="200" ht="15.75" customHeight="1">
      <c r="A200" s="1">
        <v>5589.8415</v>
      </c>
      <c r="B200" s="1">
        <v>1949.9996</v>
      </c>
      <c r="C200" s="1">
        <v>1859.2339</v>
      </c>
      <c r="D200" s="1">
        <v>1749.0654</v>
      </c>
      <c r="E200" s="1">
        <v>820.6191</v>
      </c>
      <c r="F200" s="1">
        <v>819.6019</v>
      </c>
      <c r="G200" s="1">
        <v>810.8129</v>
      </c>
      <c r="H200" s="1">
        <v>1950.0</v>
      </c>
      <c r="J200" s="1">
        <f t="shared" si="1"/>
        <v>-0.905977533</v>
      </c>
      <c r="K200" s="17" t="str">
        <f t="shared" si="2"/>
        <v>SUB-HORIZONTAL</v>
      </c>
      <c r="L200" s="1" t="str">
        <f t="shared" si="22"/>
        <v>2</v>
      </c>
      <c r="M200" s="1">
        <f t="shared" si="4"/>
        <v>-0.8941544161</v>
      </c>
      <c r="N200" s="17" t="str">
        <f t="shared" si="5"/>
        <v>SUB-HORIZONTAL</v>
      </c>
      <c r="O200" s="1">
        <v>5589.8415</v>
      </c>
      <c r="Q200" s="1">
        <f t="shared" si="6"/>
        <v>-0.8941546408</v>
      </c>
      <c r="R200" s="17" t="str">
        <f t="shared" si="7"/>
        <v>SUB-HORIZONTAL</v>
      </c>
      <c r="T200" s="1">
        <f t="shared" si="8"/>
        <v>-0.9059773078</v>
      </c>
      <c r="U200" s="17" t="str">
        <f t="shared" si="9"/>
        <v>SUB-HORIZONTAL</v>
      </c>
      <c r="V200" s="1">
        <f t="shared" si="10"/>
        <v>-0.8408464243</v>
      </c>
      <c r="W200" s="17" t="str">
        <f t="shared" si="11"/>
        <v>SUB-HORIZONTAL</v>
      </c>
      <c r="Y200" s="1">
        <f t="shared" si="12"/>
        <v>-0.7749665457</v>
      </c>
      <c r="Z200" s="17" t="str">
        <f t="shared" si="23"/>
        <v>SUB-HORIZONTAL</v>
      </c>
      <c r="AA200" s="1">
        <f t="shared" si="14"/>
        <v>-0.8927959536</v>
      </c>
      <c r="AB200" s="17" t="str">
        <f t="shared" si="15"/>
        <v>SUB-HORIZONTAL</v>
      </c>
      <c r="AD200" s="1">
        <f t="shared" si="16"/>
        <v>-0.06109242964</v>
      </c>
      <c r="AE200" s="17" t="str">
        <f t="shared" si="17"/>
        <v>SUB-HORIZONTAL</v>
      </c>
      <c r="AG200" s="1">
        <f t="shared" si="18"/>
        <v>-0.04766915851</v>
      </c>
      <c r="AH200" s="17" t="str">
        <f t="shared" si="19"/>
        <v>SUB-HORIZONTAL</v>
      </c>
      <c r="AJ200" s="1">
        <f t="shared" si="20"/>
        <v>-0.0000002051282261</v>
      </c>
      <c r="AK200" s="17" t="str">
        <f t="shared" si="21"/>
        <v>SUB-HORIZONTAL</v>
      </c>
    </row>
    <row r="201" ht="15.75" customHeight="1">
      <c r="A201" s="1">
        <v>5589.9177</v>
      </c>
      <c r="B201" s="1">
        <v>1950.0</v>
      </c>
      <c r="C201" s="1">
        <v>1924.8236</v>
      </c>
      <c r="D201" s="1">
        <v>1836.9653</v>
      </c>
      <c r="E201" s="1">
        <v>843.0877</v>
      </c>
      <c r="F201" s="1">
        <v>841.2987</v>
      </c>
      <c r="G201" s="1">
        <v>834.9125</v>
      </c>
      <c r="H201" s="1">
        <v>1950.0</v>
      </c>
      <c r="J201" s="1">
        <f t="shared" si="1"/>
        <v>-0.8739189571</v>
      </c>
      <c r="K201" s="17" t="str">
        <f t="shared" si="2"/>
        <v>SUB-HORIZONTAL</v>
      </c>
      <c r="L201" s="1" t="str">
        <f t="shared" si="22"/>
        <v>2</v>
      </c>
      <c r="M201" s="1">
        <f t="shared" si="4"/>
        <v>-0.8656097552</v>
      </c>
      <c r="N201" s="17" t="str">
        <f t="shared" si="5"/>
        <v>SUB-HORIZONTAL</v>
      </c>
      <c r="O201" s="1">
        <v>5589.9177</v>
      </c>
      <c r="Q201" s="1">
        <f t="shared" si="6"/>
        <v>-0.8656097552</v>
      </c>
      <c r="R201" s="17" t="str">
        <f t="shared" si="7"/>
        <v>SUB-HORIZONTAL</v>
      </c>
      <c r="T201" s="1">
        <f t="shared" si="8"/>
        <v>-0.8739189571</v>
      </c>
      <c r="U201" s="17" t="str">
        <f t="shared" si="9"/>
        <v>SUB-HORIZONTAL</v>
      </c>
      <c r="V201" s="1">
        <f t="shared" si="10"/>
        <v>-0.849159747</v>
      </c>
      <c r="W201" s="17" t="str">
        <f t="shared" si="11"/>
        <v>SUB-HORIZONTAL</v>
      </c>
      <c r="Y201" s="1">
        <f t="shared" si="12"/>
        <v>-0.7986307898</v>
      </c>
      <c r="Z201" s="17" t="str">
        <f t="shared" si="23"/>
        <v>SUB-HORIZONTAL</v>
      </c>
      <c r="AA201" s="1">
        <f t="shared" si="14"/>
        <v>-0.8632956071</v>
      </c>
      <c r="AB201" s="17" t="str">
        <f t="shared" si="15"/>
        <v>SUB-HORIZONTAL</v>
      </c>
      <c r="AD201" s="1">
        <f t="shared" si="16"/>
        <v>-0.04672365967</v>
      </c>
      <c r="AE201" s="17" t="str">
        <f t="shared" si="17"/>
        <v>SUB-HORIZONTAL</v>
      </c>
      <c r="AG201" s="1">
        <f t="shared" si="18"/>
        <v>-0.01299513684</v>
      </c>
      <c r="AH201" s="17" t="str">
        <f t="shared" si="19"/>
        <v>SUB-HORIZONTAL</v>
      </c>
      <c r="AJ201" s="1">
        <f t="shared" si="20"/>
        <v>0</v>
      </c>
      <c r="AK201" s="16" t="str">
        <f t="shared" si="21"/>
        <v>MERGULHO</v>
      </c>
    </row>
    <row r="202" ht="15.75" customHeight="1">
      <c r="A202" s="1">
        <v>5589.9939</v>
      </c>
      <c r="B202" s="1">
        <v>1950.0</v>
      </c>
      <c r="C202" s="1">
        <v>1945.8329</v>
      </c>
      <c r="D202" s="1">
        <v>1860.2562</v>
      </c>
      <c r="E202" s="1">
        <v>832.3165</v>
      </c>
      <c r="F202" s="1">
        <v>829.9355</v>
      </c>
      <c r="G202" s="1">
        <v>832.3071</v>
      </c>
      <c r="H202" s="1">
        <v>1950.0</v>
      </c>
      <c r="J202" s="1">
        <f t="shared" si="1"/>
        <v>-0.8773308214</v>
      </c>
      <c r="K202" s="17" t="str">
        <f t="shared" si="2"/>
        <v>SUB-HORIZONTAL</v>
      </c>
      <c r="L202" s="1" t="str">
        <f t="shared" si="22"/>
        <v>2</v>
      </c>
      <c r="M202" s="1">
        <f t="shared" si="4"/>
        <v>-0.8804476855</v>
      </c>
      <c r="N202" s="17" t="str">
        <f t="shared" si="5"/>
        <v>SUB-HORIZONTAL</v>
      </c>
      <c r="O202" s="1">
        <v>5589.9939</v>
      </c>
      <c r="Q202" s="1">
        <f t="shared" si="6"/>
        <v>-0.8804476855</v>
      </c>
      <c r="R202" s="17" t="str">
        <f t="shared" si="7"/>
        <v>SUB-HORIZONTAL</v>
      </c>
      <c r="T202" s="1">
        <f t="shared" si="8"/>
        <v>-0.8773308214</v>
      </c>
      <c r="U202" s="17" t="str">
        <f t="shared" si="9"/>
        <v>SUB-HORIZONTAL</v>
      </c>
      <c r="V202" s="1">
        <f t="shared" si="10"/>
        <v>-0.8749829584</v>
      </c>
      <c r="W202" s="17" t="str">
        <f t="shared" si="11"/>
        <v>SUB-HORIZONTAL</v>
      </c>
      <c r="Y202" s="1">
        <f t="shared" si="12"/>
        <v>-0.8261083403</v>
      </c>
      <c r="Z202" s="17" t="str">
        <f t="shared" si="23"/>
        <v>SUB-HORIZONTAL</v>
      </c>
      <c r="AA202" s="1">
        <f t="shared" si="14"/>
        <v>-0.8773184887</v>
      </c>
      <c r="AB202" s="17" t="str">
        <f t="shared" si="15"/>
        <v>SUB-HORIZONTAL</v>
      </c>
      <c r="AD202" s="1">
        <f t="shared" si="16"/>
        <v>-0.04497968233</v>
      </c>
      <c r="AE202" s="17" t="str">
        <f t="shared" si="17"/>
        <v>SUB-HORIZONTAL</v>
      </c>
      <c r="AG202" s="1">
        <f t="shared" si="18"/>
        <v>-0.002139261355</v>
      </c>
      <c r="AH202" s="17" t="str">
        <f t="shared" si="19"/>
        <v>SUB-HORIZONTAL</v>
      </c>
      <c r="AJ202" s="1">
        <f t="shared" si="20"/>
        <v>0</v>
      </c>
      <c r="AK202" s="16" t="str">
        <f t="shared" si="21"/>
        <v>MERGULHO</v>
      </c>
    </row>
    <row r="203" ht="15.75" customHeight="1">
      <c r="A203" s="1">
        <v>5590.0701</v>
      </c>
      <c r="B203" s="1">
        <v>1950.0</v>
      </c>
      <c r="C203" s="1">
        <v>1945.4255</v>
      </c>
      <c r="D203" s="1">
        <v>1822.86</v>
      </c>
      <c r="E203" s="1">
        <v>815.127</v>
      </c>
      <c r="F203" s="1">
        <v>811.8564</v>
      </c>
      <c r="G203" s="1">
        <v>822.9429</v>
      </c>
      <c r="H203" s="1">
        <v>1950.0</v>
      </c>
      <c r="J203" s="1">
        <f t="shared" si="1"/>
        <v>-0.8897003516</v>
      </c>
      <c r="K203" s="17" t="str">
        <f t="shared" si="2"/>
        <v>SUB-HORIZONTAL</v>
      </c>
      <c r="L203" s="1" t="str">
        <f t="shared" si="22"/>
        <v>2</v>
      </c>
      <c r="M203" s="1">
        <f t="shared" si="4"/>
        <v>-0.904565762</v>
      </c>
      <c r="N203" s="17" t="str">
        <f t="shared" si="5"/>
        <v>SUB-HORIZONTAL</v>
      </c>
      <c r="O203" s="1">
        <v>5590.0701</v>
      </c>
      <c r="Q203" s="1">
        <f t="shared" si="6"/>
        <v>-0.904565762</v>
      </c>
      <c r="R203" s="17" t="str">
        <f t="shared" si="7"/>
        <v>SUB-HORIZONTAL</v>
      </c>
      <c r="T203" s="1">
        <f t="shared" si="8"/>
        <v>-0.8897003516</v>
      </c>
      <c r="U203" s="17" t="str">
        <f t="shared" si="9"/>
        <v>SUB-HORIZONTAL</v>
      </c>
      <c r="V203" s="1">
        <f t="shared" si="10"/>
        <v>-0.8975800884</v>
      </c>
      <c r="W203" s="17" t="str">
        <f t="shared" si="11"/>
        <v>SUB-HORIZONTAL</v>
      </c>
      <c r="Y203" s="1">
        <f t="shared" si="12"/>
        <v>-0.8267156967</v>
      </c>
      <c r="Z203" s="17" t="str">
        <f t="shared" si="23"/>
        <v>SUB-HORIZONTAL</v>
      </c>
      <c r="AA203" s="1">
        <f t="shared" si="14"/>
        <v>-0.9001550425</v>
      </c>
      <c r="AB203" s="17" t="str">
        <f t="shared" si="15"/>
        <v>SUB-HORIZONTAL</v>
      </c>
      <c r="AD203" s="1">
        <f t="shared" si="16"/>
        <v>-0.06508550541</v>
      </c>
      <c r="AE203" s="17" t="str">
        <f t="shared" si="17"/>
        <v>SUB-HORIZONTAL</v>
      </c>
      <c r="AG203" s="1">
        <f t="shared" si="18"/>
        <v>-0.002348653904</v>
      </c>
      <c r="AH203" s="17" t="str">
        <f t="shared" si="19"/>
        <v>SUB-HORIZONTAL</v>
      </c>
      <c r="AJ203" s="1">
        <f t="shared" si="20"/>
        <v>0</v>
      </c>
      <c r="AK203" s="16" t="str">
        <f t="shared" si="21"/>
        <v>MERGULHO</v>
      </c>
    </row>
    <row r="204" ht="15.75" customHeight="1">
      <c r="A204" s="1">
        <v>5590.1463</v>
      </c>
      <c r="B204" s="1">
        <v>1950.0</v>
      </c>
      <c r="C204" s="1">
        <v>1820.9792</v>
      </c>
      <c r="D204" s="1">
        <v>1785.0636</v>
      </c>
      <c r="E204" s="1">
        <v>807.7845</v>
      </c>
      <c r="F204" s="1">
        <v>803.4267</v>
      </c>
      <c r="G204" s="1">
        <v>820.1775</v>
      </c>
      <c r="H204" s="1">
        <v>1950.0</v>
      </c>
      <c r="J204" s="1">
        <f t="shared" si="1"/>
        <v>-0.8933856824</v>
      </c>
      <c r="K204" s="17" t="str">
        <f t="shared" si="2"/>
        <v>SUB-HORIZONTAL</v>
      </c>
      <c r="L204" s="1" t="str">
        <f t="shared" si="22"/>
        <v>2</v>
      </c>
      <c r="M204" s="1">
        <f t="shared" si="4"/>
        <v>-0.9160335674</v>
      </c>
      <c r="N204" s="17" t="str">
        <f t="shared" si="5"/>
        <v>SUB-HORIZONTAL</v>
      </c>
      <c r="O204" s="1">
        <v>5590.1463</v>
      </c>
      <c r="Q204" s="1">
        <f t="shared" si="6"/>
        <v>-0.9160335674</v>
      </c>
      <c r="R204" s="17" t="str">
        <f t="shared" si="7"/>
        <v>SUB-HORIZONTAL</v>
      </c>
      <c r="T204" s="1">
        <f t="shared" si="8"/>
        <v>-0.8933856824</v>
      </c>
      <c r="U204" s="17" t="str">
        <f t="shared" si="9"/>
        <v>SUB-HORIZONTAL</v>
      </c>
      <c r="V204" s="1">
        <f t="shared" si="10"/>
        <v>-0.8353965146</v>
      </c>
      <c r="W204" s="17" t="str">
        <f t="shared" si="11"/>
        <v>SUB-HORIZONTAL</v>
      </c>
      <c r="Y204" s="1">
        <f t="shared" si="12"/>
        <v>-0.8138493224</v>
      </c>
      <c r="Z204" s="17" t="str">
        <f t="shared" si="23"/>
        <v>SUB-HORIZONTAL</v>
      </c>
      <c r="AA204" s="1">
        <f t="shared" si="14"/>
        <v>-0.9100871573</v>
      </c>
      <c r="AB204" s="17" t="str">
        <f t="shared" si="15"/>
        <v>SUB-HORIZONTAL</v>
      </c>
      <c r="AD204" s="1">
        <f t="shared" si="16"/>
        <v>-0.0199206629</v>
      </c>
      <c r="AE204" s="17" t="str">
        <f t="shared" si="17"/>
        <v>SUB-HORIZONTAL</v>
      </c>
      <c r="AG204" s="1">
        <f t="shared" si="18"/>
        <v>-0.06846836106</v>
      </c>
      <c r="AH204" s="17" t="str">
        <f t="shared" si="19"/>
        <v>SUB-HORIZONTAL</v>
      </c>
      <c r="AJ204" s="1">
        <f t="shared" si="20"/>
        <v>0</v>
      </c>
      <c r="AK204" s="16" t="str">
        <f t="shared" si="21"/>
        <v>MERGULHO</v>
      </c>
    </row>
    <row r="205" ht="15.75" customHeight="1">
      <c r="A205" s="1">
        <v>5590.2225</v>
      </c>
      <c r="B205" s="1">
        <v>1950.0</v>
      </c>
      <c r="C205" s="1">
        <v>1865.1226</v>
      </c>
      <c r="D205" s="1">
        <v>1816.0713</v>
      </c>
      <c r="E205" s="1">
        <v>825.1642</v>
      </c>
      <c r="F205" s="1">
        <v>819.9832</v>
      </c>
      <c r="G205" s="1">
        <v>834.2392</v>
      </c>
      <c r="H205" s="1">
        <v>1950.0</v>
      </c>
      <c r="J205" s="1">
        <f t="shared" si="1"/>
        <v>-0.8747994415</v>
      </c>
      <c r="K205" s="17" t="str">
        <f t="shared" si="2"/>
        <v>SUB-HORIZONTAL</v>
      </c>
      <c r="L205" s="1" t="str">
        <f t="shared" si="22"/>
        <v>2</v>
      </c>
      <c r="M205" s="1">
        <f t="shared" si="4"/>
        <v>-0.8936451799</v>
      </c>
      <c r="N205" s="17" t="str">
        <f t="shared" si="5"/>
        <v>SUB-HORIZONTAL</v>
      </c>
      <c r="O205" s="1">
        <v>5590.2225</v>
      </c>
      <c r="Q205" s="1">
        <f t="shared" si="6"/>
        <v>-0.8936451799</v>
      </c>
      <c r="R205" s="17" t="str">
        <f t="shared" si="7"/>
        <v>SUB-HORIZONTAL</v>
      </c>
      <c r="T205" s="1">
        <f t="shared" si="8"/>
        <v>-0.8747994415</v>
      </c>
      <c r="U205" s="17" t="str">
        <f t="shared" si="9"/>
        <v>SUB-HORIZONTAL</v>
      </c>
      <c r="V205" s="1">
        <f t="shared" si="10"/>
        <v>-0.8382857546</v>
      </c>
      <c r="W205" s="17" t="str">
        <f t="shared" si="11"/>
        <v>SUB-HORIZONTAL</v>
      </c>
      <c r="Y205" s="1">
        <f t="shared" si="12"/>
        <v>-0.8094616981</v>
      </c>
      <c r="Z205" s="17" t="str">
        <f t="shared" si="23"/>
        <v>SUB-HORIZONTAL</v>
      </c>
      <c r="AA205" s="1">
        <f t="shared" si="14"/>
        <v>-0.8867508952</v>
      </c>
      <c r="AB205" s="17" t="str">
        <f t="shared" si="15"/>
        <v>SUB-HORIZONTAL</v>
      </c>
      <c r="AD205" s="1">
        <f t="shared" si="16"/>
        <v>-0.02665203544</v>
      </c>
      <c r="AE205" s="17" t="str">
        <f t="shared" si="17"/>
        <v>SUB-HORIZONTAL</v>
      </c>
      <c r="AG205" s="1">
        <f t="shared" si="18"/>
        <v>-0.04450625682</v>
      </c>
      <c r="AH205" s="17" t="str">
        <f t="shared" si="19"/>
        <v>SUB-HORIZONTAL</v>
      </c>
      <c r="AJ205" s="1">
        <f t="shared" si="20"/>
        <v>0</v>
      </c>
      <c r="AK205" s="16" t="str">
        <f t="shared" si="21"/>
        <v>MERGULHO</v>
      </c>
    </row>
    <row r="206" ht="15.75" customHeight="1">
      <c r="A206" s="1">
        <v>5590.2987</v>
      </c>
      <c r="B206" s="1">
        <v>1950.0</v>
      </c>
      <c r="C206" s="1">
        <v>1936.0251</v>
      </c>
      <c r="D206" s="1">
        <v>1859.5331</v>
      </c>
      <c r="E206" s="1">
        <v>885.6428</v>
      </c>
      <c r="F206" s="1">
        <v>877.842</v>
      </c>
      <c r="G206" s="1">
        <v>902.5276</v>
      </c>
      <c r="H206" s="1">
        <v>1950.0</v>
      </c>
      <c r="J206" s="1">
        <f t="shared" si="1"/>
        <v>-0.789577996</v>
      </c>
      <c r="K206" s="17" t="str">
        <f t="shared" si="2"/>
        <v>SUB-HORIZONTAL</v>
      </c>
      <c r="L206" s="1" t="str">
        <f t="shared" si="22"/>
        <v>2</v>
      </c>
      <c r="M206" s="1">
        <f t="shared" si="4"/>
        <v>-0.8194704677</v>
      </c>
      <c r="N206" s="17" t="str">
        <f t="shared" si="5"/>
        <v>SUB-HORIZONTAL</v>
      </c>
      <c r="O206" s="1">
        <v>5590.2987</v>
      </c>
      <c r="Q206" s="1">
        <f t="shared" si="6"/>
        <v>-0.8194704677</v>
      </c>
      <c r="R206" s="17" t="str">
        <f t="shared" si="7"/>
        <v>SUB-HORIZONTAL</v>
      </c>
      <c r="T206" s="1">
        <f t="shared" si="8"/>
        <v>-0.789577996</v>
      </c>
      <c r="U206" s="17" t="str">
        <f t="shared" si="9"/>
        <v>SUB-HORIZONTAL</v>
      </c>
      <c r="V206" s="1">
        <f t="shared" si="10"/>
        <v>-0.8021629608</v>
      </c>
      <c r="W206" s="17" t="str">
        <f t="shared" si="11"/>
        <v>SUB-HORIZONTAL</v>
      </c>
      <c r="Y206" s="1">
        <f t="shared" si="12"/>
        <v>-0.758889922</v>
      </c>
      <c r="Z206" s="17" t="str">
        <f t="shared" si="23"/>
        <v>SUB-HORIZONTAL</v>
      </c>
      <c r="AA206" s="1">
        <f t="shared" si="14"/>
        <v>-0.8099175291</v>
      </c>
      <c r="AB206" s="17" t="str">
        <f t="shared" si="15"/>
        <v>SUB-HORIZONTAL</v>
      </c>
      <c r="AD206" s="1">
        <f t="shared" si="16"/>
        <v>-0.04031424845</v>
      </c>
      <c r="AE206" s="17" t="str">
        <f t="shared" si="17"/>
        <v>SUB-HORIZONTAL</v>
      </c>
      <c r="AG206" s="1">
        <f t="shared" si="18"/>
        <v>-0.007192434432</v>
      </c>
      <c r="AH206" s="17" t="str">
        <f t="shared" si="19"/>
        <v>SUB-HORIZONTAL</v>
      </c>
      <c r="AJ206" s="1">
        <f t="shared" si="20"/>
        <v>0</v>
      </c>
      <c r="AK206" s="16" t="str">
        <f t="shared" si="21"/>
        <v>MERGULHO</v>
      </c>
    </row>
    <row r="207" ht="15.75" customHeight="1">
      <c r="A207" s="1">
        <v>5590.3749</v>
      </c>
      <c r="B207" s="1">
        <v>1950.0</v>
      </c>
      <c r="C207" s="1">
        <v>1949.9952</v>
      </c>
      <c r="D207" s="1">
        <v>1891.0867</v>
      </c>
      <c r="E207" s="1">
        <v>985.3463</v>
      </c>
      <c r="F207" s="1">
        <v>973.3413</v>
      </c>
      <c r="G207" s="1">
        <v>981.9144</v>
      </c>
      <c r="H207" s="1">
        <v>1950.0</v>
      </c>
      <c r="J207" s="1">
        <f t="shared" si="1"/>
        <v>-0.6996158499</v>
      </c>
      <c r="K207" s="17" t="str">
        <f t="shared" si="2"/>
        <v>SUB-HORIZONTAL</v>
      </c>
      <c r="L207" s="1" t="str">
        <f t="shared" si="22"/>
        <v>2</v>
      </c>
      <c r="M207" s="1">
        <f t="shared" si="4"/>
        <v>-0.708913002</v>
      </c>
      <c r="N207" s="17" t="str">
        <f t="shared" si="5"/>
        <v>SUB-HORIZONTAL</v>
      </c>
      <c r="O207" s="1">
        <v>5590.3749</v>
      </c>
      <c r="Q207" s="1">
        <f t="shared" si="6"/>
        <v>-0.708913002</v>
      </c>
      <c r="R207" s="17" t="str">
        <f t="shared" si="7"/>
        <v>SUB-HORIZONTAL</v>
      </c>
      <c r="T207" s="1">
        <f t="shared" si="8"/>
        <v>-0.6996158499</v>
      </c>
      <c r="U207" s="17" t="str">
        <f t="shared" si="9"/>
        <v>SUB-HORIZONTAL</v>
      </c>
      <c r="V207" s="1">
        <f t="shared" si="10"/>
        <v>-0.6959179799</v>
      </c>
      <c r="W207" s="17" t="str">
        <f t="shared" si="11"/>
        <v>SUB-HORIZONTAL</v>
      </c>
      <c r="Y207" s="1">
        <f t="shared" si="12"/>
        <v>-0.6635193223</v>
      </c>
      <c r="Z207" s="17" t="str">
        <f t="shared" si="23"/>
        <v>SUB-HORIZONTAL</v>
      </c>
      <c r="AA207" s="1">
        <f t="shared" si="14"/>
        <v>-0.6959205862</v>
      </c>
      <c r="AB207" s="17" t="str">
        <f t="shared" si="15"/>
        <v>SUB-HORIZONTAL</v>
      </c>
      <c r="AD207" s="1">
        <f t="shared" si="16"/>
        <v>-0.03067647636</v>
      </c>
      <c r="AE207" s="17" t="str">
        <f t="shared" si="17"/>
        <v>SUB-HORIZONTAL</v>
      </c>
      <c r="AG207" s="1">
        <f t="shared" si="18"/>
        <v>-0.000002461541491</v>
      </c>
      <c r="AH207" s="17" t="str">
        <f t="shared" si="19"/>
        <v>SUB-HORIZONTAL</v>
      </c>
      <c r="AJ207" s="1">
        <f t="shared" si="20"/>
        <v>0</v>
      </c>
      <c r="AK207" s="16" t="str">
        <f t="shared" si="21"/>
        <v>MERGULHO</v>
      </c>
    </row>
    <row r="208" ht="15.75" customHeight="1">
      <c r="A208" s="1">
        <v>5590.4511</v>
      </c>
      <c r="B208" s="1">
        <v>1950.0</v>
      </c>
      <c r="C208" s="1">
        <v>1950.0</v>
      </c>
      <c r="D208" s="1">
        <v>1913.8477</v>
      </c>
      <c r="E208" s="1">
        <v>1110.5668</v>
      </c>
      <c r="F208" s="1">
        <v>1093.026</v>
      </c>
      <c r="G208" s="1">
        <v>1088.4886</v>
      </c>
      <c r="H208" s="1">
        <v>1950.0</v>
      </c>
      <c r="J208" s="1">
        <f t="shared" si="1"/>
        <v>-0.5913325432</v>
      </c>
      <c r="K208" s="17" t="str">
        <f t="shared" si="2"/>
        <v>SUB-HORIZONTAL</v>
      </c>
      <c r="L208" s="1" t="str">
        <f t="shared" si="22"/>
        <v>2</v>
      </c>
      <c r="M208" s="1">
        <f t="shared" si="4"/>
        <v>-0.5869959352</v>
      </c>
      <c r="N208" s="17" t="str">
        <f t="shared" si="5"/>
        <v>SUB-HORIZONTAL</v>
      </c>
      <c r="O208" s="1">
        <v>5590.4511</v>
      </c>
      <c r="Q208" s="1">
        <f t="shared" si="6"/>
        <v>-0.5869959352</v>
      </c>
      <c r="R208" s="17" t="str">
        <f t="shared" si="7"/>
        <v>SUB-HORIZONTAL</v>
      </c>
      <c r="T208" s="1">
        <f t="shared" si="8"/>
        <v>-0.5913325432</v>
      </c>
      <c r="U208" s="17" t="str">
        <f t="shared" si="9"/>
        <v>SUB-HORIZONTAL</v>
      </c>
      <c r="V208" s="1">
        <f t="shared" si="10"/>
        <v>-0.5704222968</v>
      </c>
      <c r="W208" s="17" t="str">
        <f t="shared" si="11"/>
        <v>SUB-HORIZONTAL</v>
      </c>
      <c r="Y208" s="1">
        <f t="shared" si="12"/>
        <v>-0.5509870736</v>
      </c>
      <c r="Z208" s="17" t="str">
        <f t="shared" si="23"/>
        <v>SUB-HORIZONTAL</v>
      </c>
      <c r="AA208" s="1">
        <f t="shared" si="14"/>
        <v>-0.5704222968</v>
      </c>
      <c r="AB208" s="17" t="str">
        <f t="shared" si="15"/>
        <v>SUB-HORIZONTAL</v>
      </c>
      <c r="AD208" s="1">
        <f t="shared" si="16"/>
        <v>-0.01871392735</v>
      </c>
      <c r="AE208" s="17" t="str">
        <f t="shared" si="17"/>
        <v>SUB-HORIZONTAL</v>
      </c>
      <c r="AG208" s="1">
        <f t="shared" si="18"/>
        <v>0</v>
      </c>
      <c r="AH208" s="16" t="str">
        <f t="shared" si="19"/>
        <v>MERGULHO</v>
      </c>
      <c r="AJ208" s="1">
        <f t="shared" si="20"/>
        <v>0</v>
      </c>
      <c r="AK208" s="16" t="str">
        <f t="shared" si="21"/>
        <v>MERGULHO</v>
      </c>
    </row>
    <row r="209" ht="15.75" customHeight="1">
      <c r="A209" s="1">
        <v>5590.5273</v>
      </c>
      <c r="B209" s="1">
        <v>1950.0</v>
      </c>
      <c r="C209" s="1">
        <v>1950.0</v>
      </c>
      <c r="D209" s="1">
        <v>1924.4808</v>
      </c>
      <c r="E209" s="1">
        <v>1236.5642</v>
      </c>
      <c r="F209" s="1">
        <v>1212.8204</v>
      </c>
      <c r="G209" s="1">
        <v>1215.4023</v>
      </c>
      <c r="H209" s="1">
        <v>1950.0</v>
      </c>
      <c r="J209" s="1">
        <f t="shared" si="1"/>
        <v>-0.4771690113</v>
      </c>
      <c r="K209" s="17" t="str">
        <f t="shared" si="2"/>
        <v>SUB-HORIZONTAL</v>
      </c>
      <c r="L209" s="1" t="str">
        <f t="shared" si="22"/>
        <v>2</v>
      </c>
      <c r="M209" s="1">
        <f t="shared" si="4"/>
        <v>-0.4793555457</v>
      </c>
      <c r="N209" s="17" t="str">
        <f t="shared" si="5"/>
        <v>SUB-HORIZONTAL</v>
      </c>
      <c r="O209" s="1">
        <v>5590.5273</v>
      </c>
      <c r="Q209" s="1">
        <f t="shared" si="6"/>
        <v>-0.4793555457</v>
      </c>
      <c r="R209" s="17" t="str">
        <f t="shared" si="7"/>
        <v>SUB-HORIZONTAL</v>
      </c>
      <c r="T209" s="1">
        <f t="shared" si="8"/>
        <v>-0.4771690113</v>
      </c>
      <c r="U209" s="17" t="str">
        <f t="shared" si="9"/>
        <v>SUB-HORIZONTAL</v>
      </c>
      <c r="V209" s="1">
        <f t="shared" si="10"/>
        <v>-0.4594404812</v>
      </c>
      <c r="W209" s="17" t="str">
        <f t="shared" si="11"/>
        <v>SUB-HORIZONTAL</v>
      </c>
      <c r="Y209" s="1">
        <f t="shared" si="12"/>
        <v>-0.4459340796</v>
      </c>
      <c r="Z209" s="17" t="str">
        <f t="shared" si="23"/>
        <v>SUB-HORIZONTAL</v>
      </c>
      <c r="AA209" s="1">
        <f t="shared" si="14"/>
        <v>-0.4594404812</v>
      </c>
      <c r="AB209" s="17" t="str">
        <f t="shared" si="15"/>
        <v>SUB-HORIZONTAL</v>
      </c>
      <c r="AD209" s="1">
        <f t="shared" si="16"/>
        <v>-0.01317325075</v>
      </c>
      <c r="AE209" s="17" t="str">
        <f t="shared" si="17"/>
        <v>SUB-HORIZONTAL</v>
      </c>
      <c r="AG209" s="1">
        <f t="shared" si="18"/>
        <v>0</v>
      </c>
      <c r="AH209" s="16" t="str">
        <f t="shared" si="19"/>
        <v>MERGULHO</v>
      </c>
      <c r="AJ209" s="1">
        <f t="shared" si="20"/>
        <v>0</v>
      </c>
      <c r="AK209" s="16" t="str">
        <f t="shared" si="21"/>
        <v>MERGULHO</v>
      </c>
    </row>
    <row r="210" ht="15.75" customHeight="1">
      <c r="A210" s="1">
        <v>5590.6035</v>
      </c>
      <c r="B210" s="1">
        <v>1950.0</v>
      </c>
      <c r="C210" s="1">
        <v>1950.0</v>
      </c>
      <c r="D210" s="1">
        <v>1915.113</v>
      </c>
      <c r="E210" s="1">
        <v>1320.7051</v>
      </c>
      <c r="F210" s="1">
        <v>1292.454</v>
      </c>
      <c r="G210" s="1">
        <v>1304.9255</v>
      </c>
      <c r="H210" s="1">
        <v>1950.0</v>
      </c>
      <c r="J210" s="1">
        <f t="shared" si="1"/>
        <v>-0.4043893503</v>
      </c>
      <c r="K210" s="17" t="str">
        <f t="shared" si="2"/>
        <v>SUB-HORIZONTAL</v>
      </c>
      <c r="L210" s="1" t="str">
        <f t="shared" si="22"/>
        <v>2</v>
      </c>
      <c r="M210" s="1">
        <f t="shared" si="4"/>
        <v>-0.4141916001</v>
      </c>
      <c r="N210" s="17" t="str">
        <f t="shared" si="5"/>
        <v>SUB-HORIZONTAL</v>
      </c>
      <c r="O210" s="1">
        <v>5590.6035</v>
      </c>
      <c r="Q210" s="1">
        <f t="shared" si="6"/>
        <v>-0.4141916001</v>
      </c>
      <c r="R210" s="17" t="str">
        <f t="shared" si="7"/>
        <v>SUB-HORIZONTAL</v>
      </c>
      <c r="T210" s="1">
        <f t="shared" si="8"/>
        <v>-0.4043893503</v>
      </c>
      <c r="U210" s="17" t="str">
        <f t="shared" si="9"/>
        <v>SUB-HORIZONTAL</v>
      </c>
      <c r="V210" s="1">
        <f t="shared" si="10"/>
        <v>-0.39213353</v>
      </c>
      <c r="W210" s="17" t="str">
        <f t="shared" si="11"/>
        <v>SUB-HORIZONTAL</v>
      </c>
      <c r="Y210" s="1">
        <f t="shared" si="12"/>
        <v>-0.3737527899</v>
      </c>
      <c r="Z210" s="17" t="str">
        <f t="shared" si="23"/>
        <v>SUB-HORIZONTAL</v>
      </c>
      <c r="AA210" s="1">
        <f t="shared" si="14"/>
        <v>-0.39213353</v>
      </c>
      <c r="AB210" s="17" t="str">
        <f t="shared" si="15"/>
        <v>SUB-HORIZONTAL</v>
      </c>
      <c r="AD210" s="1">
        <f t="shared" si="16"/>
        <v>-0.01805298899</v>
      </c>
      <c r="AE210" s="17" t="str">
        <f t="shared" si="17"/>
        <v>SUB-HORIZONTAL</v>
      </c>
      <c r="AG210" s="1">
        <f t="shared" si="18"/>
        <v>0</v>
      </c>
      <c r="AH210" s="16" t="str">
        <f t="shared" si="19"/>
        <v>MERGULHO</v>
      </c>
      <c r="AJ210" s="1">
        <f t="shared" si="20"/>
        <v>0</v>
      </c>
      <c r="AK210" s="16" t="str">
        <f t="shared" si="21"/>
        <v>MERGULHO</v>
      </c>
    </row>
    <row r="211" ht="15.75" customHeight="1">
      <c r="A211" s="1">
        <v>5590.6797</v>
      </c>
      <c r="B211" s="1">
        <v>1950.0</v>
      </c>
      <c r="C211" s="1">
        <v>1950.0</v>
      </c>
      <c r="D211" s="1">
        <v>1880.1492</v>
      </c>
      <c r="E211" s="1">
        <v>1326.4156</v>
      </c>
      <c r="F211" s="1">
        <v>1297.7416</v>
      </c>
      <c r="G211" s="1">
        <v>1314.1003</v>
      </c>
      <c r="H211" s="1">
        <v>1950.0</v>
      </c>
      <c r="J211" s="1">
        <f t="shared" si="1"/>
        <v>-0.3972437355</v>
      </c>
      <c r="K211" s="17" t="str">
        <f t="shared" si="2"/>
        <v>SUB-HORIZONTAL</v>
      </c>
      <c r="L211" s="1" t="str">
        <f t="shared" si="22"/>
        <v>2</v>
      </c>
      <c r="M211" s="1">
        <f t="shared" si="4"/>
        <v>-0.4100230406</v>
      </c>
      <c r="N211" s="17" t="str">
        <f t="shared" si="5"/>
        <v>SUB-HORIZONTAL</v>
      </c>
      <c r="O211" s="1">
        <v>5590.6797</v>
      </c>
      <c r="Q211" s="1">
        <f t="shared" si="6"/>
        <v>-0.4100230406</v>
      </c>
      <c r="R211" s="17" t="str">
        <f t="shared" si="7"/>
        <v>SUB-HORIZONTAL</v>
      </c>
      <c r="T211" s="1">
        <f t="shared" si="8"/>
        <v>-0.3972437355</v>
      </c>
      <c r="U211" s="17" t="str">
        <f t="shared" si="9"/>
        <v>SUB-HORIZONTAL</v>
      </c>
      <c r="V211" s="1">
        <f t="shared" si="10"/>
        <v>-0.3877377858</v>
      </c>
      <c r="W211" s="17" t="str">
        <f t="shared" si="11"/>
        <v>SUB-HORIZONTAL</v>
      </c>
      <c r="Y211" s="1">
        <f t="shared" si="12"/>
        <v>-0.3506427868</v>
      </c>
      <c r="Z211" s="17" t="str">
        <f t="shared" si="23"/>
        <v>SUB-HORIZONTAL</v>
      </c>
      <c r="AA211" s="1">
        <f t="shared" si="14"/>
        <v>-0.3877377858</v>
      </c>
      <c r="AB211" s="17" t="str">
        <f t="shared" si="15"/>
        <v>SUB-HORIZONTAL</v>
      </c>
      <c r="AD211" s="1">
        <f t="shared" si="16"/>
        <v>-0.03648025972</v>
      </c>
      <c r="AE211" s="17" t="str">
        <f t="shared" si="17"/>
        <v>SUB-HORIZONTAL</v>
      </c>
      <c r="AG211" s="1">
        <f t="shared" si="18"/>
        <v>0</v>
      </c>
      <c r="AH211" s="16" t="str">
        <f t="shared" si="19"/>
        <v>MERGULHO</v>
      </c>
      <c r="AJ211" s="1">
        <f t="shared" si="20"/>
        <v>0</v>
      </c>
      <c r="AK211" s="16" t="str">
        <f t="shared" si="21"/>
        <v>MERGULHO</v>
      </c>
    </row>
    <row r="212" ht="15.75" customHeight="1">
      <c r="A212" s="1">
        <v>5590.7559</v>
      </c>
      <c r="B212" s="1">
        <v>1950.0</v>
      </c>
      <c r="C212" s="1">
        <v>1950.0</v>
      </c>
      <c r="D212" s="1">
        <v>1819.5481</v>
      </c>
      <c r="E212" s="1">
        <v>1251.3386</v>
      </c>
      <c r="F212" s="1">
        <v>1226.1686</v>
      </c>
      <c r="G212" s="1">
        <v>1237.2366</v>
      </c>
      <c r="H212" s="1">
        <v>1950.0</v>
      </c>
      <c r="J212" s="1">
        <f t="shared" si="1"/>
        <v>-0.4588827219</v>
      </c>
      <c r="K212" s="17" t="str">
        <f t="shared" si="2"/>
        <v>SUB-HORIZONTAL</v>
      </c>
      <c r="L212" s="1" t="str">
        <f t="shared" si="22"/>
        <v>2</v>
      </c>
      <c r="M212" s="1">
        <f t="shared" si="4"/>
        <v>-0.4681068734</v>
      </c>
      <c r="N212" s="17" t="str">
        <f t="shared" si="5"/>
        <v>SUB-HORIZONTAL</v>
      </c>
      <c r="O212" s="1">
        <v>5590.7559</v>
      </c>
      <c r="Q212" s="1">
        <f t="shared" si="6"/>
        <v>-0.4681068734</v>
      </c>
      <c r="R212" s="17" t="str">
        <f t="shared" si="7"/>
        <v>SUB-HORIZONTAL</v>
      </c>
      <c r="T212" s="1">
        <f t="shared" si="8"/>
        <v>-0.4588827219</v>
      </c>
      <c r="U212" s="17" t="str">
        <f t="shared" si="9"/>
        <v>SUB-HORIZONTAL</v>
      </c>
      <c r="V212" s="1">
        <f t="shared" si="10"/>
        <v>-0.4472620226</v>
      </c>
      <c r="W212" s="17" t="str">
        <f t="shared" si="11"/>
        <v>SUB-HORIZONTAL</v>
      </c>
      <c r="Y212" s="1">
        <f t="shared" si="12"/>
        <v>-0.3765644343</v>
      </c>
      <c r="Z212" s="17" t="str">
        <f t="shared" si="23"/>
        <v>SUB-HORIZONTAL</v>
      </c>
      <c r="AA212" s="1">
        <f t="shared" si="14"/>
        <v>-0.4472620226</v>
      </c>
      <c r="AB212" s="17" t="str">
        <f t="shared" si="15"/>
        <v>SUB-HORIZONTAL</v>
      </c>
      <c r="AD212" s="1">
        <f t="shared" si="16"/>
        <v>-0.06925503177</v>
      </c>
      <c r="AE212" s="17" t="str">
        <f t="shared" si="17"/>
        <v>SUB-HORIZONTAL</v>
      </c>
      <c r="AG212" s="1">
        <f t="shared" si="18"/>
        <v>0</v>
      </c>
      <c r="AH212" s="16" t="str">
        <f t="shared" si="19"/>
        <v>MERGULHO</v>
      </c>
      <c r="AJ212" s="1">
        <f t="shared" si="20"/>
        <v>0</v>
      </c>
      <c r="AK212" s="16" t="str">
        <f t="shared" si="21"/>
        <v>MERGULHO</v>
      </c>
    </row>
    <row r="213" ht="15.75" customHeight="1">
      <c r="A213" s="1">
        <v>5590.8321</v>
      </c>
      <c r="B213" s="1">
        <v>1950.0</v>
      </c>
      <c r="C213" s="1">
        <v>1950.0</v>
      </c>
      <c r="D213" s="1">
        <v>1740.4194</v>
      </c>
      <c r="E213" s="1">
        <v>1129.5049</v>
      </c>
      <c r="F213" s="1">
        <v>1109.4283</v>
      </c>
      <c r="G213" s="1">
        <v>1117.7523</v>
      </c>
      <c r="H213" s="1">
        <v>1950.0</v>
      </c>
      <c r="J213" s="1">
        <f t="shared" si="1"/>
        <v>-0.563718791</v>
      </c>
      <c r="K213" s="17" t="str">
        <f t="shared" si="2"/>
        <v>SUB-HORIZONTAL</v>
      </c>
      <c r="L213" s="1" t="str">
        <f t="shared" si="22"/>
        <v>2</v>
      </c>
      <c r="M213" s="1">
        <f t="shared" si="4"/>
        <v>-0.5714889514</v>
      </c>
      <c r="N213" s="17" t="str">
        <f t="shared" si="5"/>
        <v>SUB-HORIZONTAL</v>
      </c>
      <c r="O213" s="1">
        <v>5590.8321</v>
      </c>
      <c r="Q213" s="1">
        <f t="shared" si="6"/>
        <v>-0.5714889514</v>
      </c>
      <c r="R213" s="17" t="str">
        <f t="shared" si="7"/>
        <v>SUB-HORIZONTAL</v>
      </c>
      <c r="T213" s="1">
        <f t="shared" si="8"/>
        <v>-0.563718791</v>
      </c>
      <c r="U213" s="17" t="str">
        <f t="shared" si="9"/>
        <v>SUB-HORIZONTAL</v>
      </c>
      <c r="V213" s="1">
        <f t="shared" si="10"/>
        <v>-0.5528593088</v>
      </c>
      <c r="W213" s="17" t="str">
        <f t="shared" si="11"/>
        <v>SUB-HORIZONTAL</v>
      </c>
      <c r="Y213" s="1">
        <f t="shared" si="12"/>
        <v>-0.4357219271</v>
      </c>
      <c r="Z213" s="17" t="str">
        <f t="shared" si="23"/>
        <v>SUB-HORIZONTAL</v>
      </c>
      <c r="AA213" s="1">
        <f t="shared" si="14"/>
        <v>-0.5528593088</v>
      </c>
      <c r="AB213" s="17" t="str">
        <f t="shared" si="15"/>
        <v>SUB-HORIZONTAL</v>
      </c>
      <c r="AD213" s="1">
        <f t="shared" si="16"/>
        <v>-0.113764514</v>
      </c>
      <c r="AE213" s="17" t="str">
        <f t="shared" si="17"/>
        <v>SUB-HORIZONTAL</v>
      </c>
      <c r="AG213" s="1">
        <f t="shared" si="18"/>
        <v>0</v>
      </c>
      <c r="AH213" s="16" t="str">
        <f t="shared" si="19"/>
        <v>MERGULHO</v>
      </c>
      <c r="AJ213" s="1">
        <f t="shared" si="20"/>
        <v>0</v>
      </c>
      <c r="AK213" s="16" t="str">
        <f t="shared" si="21"/>
        <v>MERGULHO</v>
      </c>
    </row>
    <row r="214" ht="15.75" customHeight="1">
      <c r="A214" s="1">
        <v>5590.9083</v>
      </c>
      <c r="B214" s="1">
        <v>1950.0</v>
      </c>
      <c r="C214" s="1">
        <v>1950.0</v>
      </c>
      <c r="D214" s="1">
        <v>1656.9196</v>
      </c>
      <c r="E214" s="1">
        <v>1003.8104</v>
      </c>
      <c r="F214" s="1">
        <v>987.6544</v>
      </c>
      <c r="G214" s="1">
        <v>1008.1192</v>
      </c>
      <c r="H214" s="1">
        <v>1950.0</v>
      </c>
      <c r="J214" s="1">
        <f t="shared" si="1"/>
        <v>-0.671773233</v>
      </c>
      <c r="K214" s="17" t="str">
        <f t="shared" si="2"/>
        <v>SUB-HORIZONTAL</v>
      </c>
      <c r="L214" s="1" t="str">
        <f t="shared" si="22"/>
        <v>2</v>
      </c>
      <c r="M214" s="1">
        <f t="shared" si="4"/>
        <v>-0.6934437814</v>
      </c>
      <c r="N214" s="17" t="str">
        <f t="shared" si="5"/>
        <v>SUB-HORIZONTAL</v>
      </c>
      <c r="O214" s="1">
        <v>5590.9083</v>
      </c>
      <c r="Q214" s="1">
        <f t="shared" si="6"/>
        <v>-0.6934437814</v>
      </c>
      <c r="R214" s="17" t="str">
        <f t="shared" si="7"/>
        <v>SUB-HORIZONTAL</v>
      </c>
      <c r="T214" s="1">
        <f t="shared" si="8"/>
        <v>-0.671773233</v>
      </c>
      <c r="U214" s="17" t="str">
        <f t="shared" si="9"/>
        <v>SUB-HORIZONTAL</v>
      </c>
      <c r="V214" s="1">
        <f t="shared" si="10"/>
        <v>-0.6762931975</v>
      </c>
      <c r="W214" s="17" t="str">
        <f t="shared" si="11"/>
        <v>SUB-HORIZONTAL</v>
      </c>
      <c r="Y214" s="1">
        <f t="shared" si="12"/>
        <v>-0.506418122</v>
      </c>
      <c r="Z214" s="17" t="str">
        <f t="shared" si="23"/>
        <v>SUB-HORIZONTAL</v>
      </c>
      <c r="AA214" s="1">
        <f t="shared" si="14"/>
        <v>-0.6762931975</v>
      </c>
      <c r="AB214" s="17" t="str">
        <f t="shared" si="15"/>
        <v>SUB-HORIZONTAL</v>
      </c>
      <c r="AD214" s="1">
        <f t="shared" si="16"/>
        <v>-0.16304923</v>
      </c>
      <c r="AE214" s="17" t="str">
        <f t="shared" si="17"/>
        <v>SUB-HORIZONTAL</v>
      </c>
      <c r="AG214" s="1">
        <f t="shared" si="18"/>
        <v>0</v>
      </c>
      <c r="AH214" s="16" t="str">
        <f t="shared" si="19"/>
        <v>MERGULHO</v>
      </c>
      <c r="AJ214" s="1">
        <f t="shared" si="20"/>
        <v>0</v>
      </c>
      <c r="AK214" s="16" t="str">
        <f t="shared" si="21"/>
        <v>MERGULHO</v>
      </c>
    </row>
    <row r="215" ht="15.75" customHeight="1">
      <c r="A215" s="1">
        <v>5590.9845</v>
      </c>
      <c r="B215" s="1">
        <v>1950.0</v>
      </c>
      <c r="C215" s="1">
        <v>1950.0</v>
      </c>
      <c r="D215" s="1">
        <v>1585.5039</v>
      </c>
      <c r="E215" s="1">
        <v>902.0233</v>
      </c>
      <c r="F215" s="1">
        <v>888.9702</v>
      </c>
      <c r="G215" s="1">
        <v>918.1921</v>
      </c>
      <c r="H215" s="1">
        <v>1950.0</v>
      </c>
      <c r="J215" s="1">
        <f t="shared" si="1"/>
        <v>-0.7711072157</v>
      </c>
      <c r="K215" s="17" t="str">
        <f t="shared" si="2"/>
        <v>SUB-HORIZONTAL</v>
      </c>
      <c r="L215" s="1" t="str">
        <f t="shared" si="22"/>
        <v>2</v>
      </c>
      <c r="M215" s="1">
        <f t="shared" si="4"/>
        <v>-0.8058731283</v>
      </c>
      <c r="N215" s="17" t="str">
        <f t="shared" si="5"/>
        <v>SUB-HORIZONTAL</v>
      </c>
      <c r="O215" s="1">
        <v>5590.9845</v>
      </c>
      <c r="Q215" s="1">
        <f t="shared" si="6"/>
        <v>-0.8058731283</v>
      </c>
      <c r="R215" s="17" t="str">
        <f t="shared" si="7"/>
        <v>SUB-HORIZONTAL</v>
      </c>
      <c r="T215" s="1">
        <f t="shared" si="8"/>
        <v>-0.7711072157</v>
      </c>
      <c r="U215" s="17" t="str">
        <f t="shared" si="9"/>
        <v>SUB-HORIZONTAL</v>
      </c>
      <c r="V215" s="1">
        <f t="shared" si="10"/>
        <v>-0.7901789268</v>
      </c>
      <c r="W215" s="17" t="str">
        <f t="shared" si="11"/>
        <v>SUB-HORIZONTAL</v>
      </c>
      <c r="Y215" s="1">
        <f t="shared" si="12"/>
        <v>-0.5715229266</v>
      </c>
      <c r="Z215" s="17" t="str">
        <f t="shared" si="23"/>
        <v>SUB-HORIZONTAL</v>
      </c>
      <c r="AA215" s="1">
        <f t="shared" si="14"/>
        <v>-0.7901789268</v>
      </c>
      <c r="AB215" s="17" t="str">
        <f t="shared" si="15"/>
        <v>SUB-HORIZONTAL</v>
      </c>
      <c r="AD215" s="1">
        <f t="shared" si="16"/>
        <v>-0.2072964777</v>
      </c>
      <c r="AE215" s="17" t="str">
        <f t="shared" si="17"/>
        <v>SUB-HORIZONTAL</v>
      </c>
      <c r="AG215" s="1">
        <f t="shared" si="18"/>
        <v>0</v>
      </c>
      <c r="AH215" s="16" t="str">
        <f t="shared" si="19"/>
        <v>MERGULHO</v>
      </c>
      <c r="AJ215" s="1">
        <f t="shared" si="20"/>
        <v>0</v>
      </c>
      <c r="AK215" s="16" t="str">
        <f t="shared" si="21"/>
        <v>MERGULHO</v>
      </c>
    </row>
    <row r="216" ht="15.75" customHeight="1">
      <c r="A216" s="1">
        <v>5591.0607</v>
      </c>
      <c r="B216" s="1">
        <v>1950.0</v>
      </c>
      <c r="C216" s="1">
        <v>1930.8342</v>
      </c>
      <c r="D216" s="1">
        <v>1538.9988</v>
      </c>
      <c r="E216" s="1">
        <v>838.5915</v>
      </c>
      <c r="F216" s="1">
        <v>827.2674</v>
      </c>
      <c r="G216" s="1">
        <v>857.9943</v>
      </c>
      <c r="H216" s="1">
        <v>1950.0</v>
      </c>
      <c r="J216" s="1">
        <f t="shared" si="1"/>
        <v>-0.8442389758</v>
      </c>
      <c r="K216" s="17" t="str">
        <f t="shared" si="2"/>
        <v>SUB-HORIZONTAL</v>
      </c>
      <c r="L216" s="1" t="str">
        <f t="shared" si="22"/>
        <v>2</v>
      </c>
      <c r="M216" s="1">
        <f t="shared" si="4"/>
        <v>-0.8839670404</v>
      </c>
      <c r="N216" s="17" t="str">
        <f t="shared" si="5"/>
        <v>SUB-HORIZONTAL</v>
      </c>
      <c r="O216" s="1">
        <v>5591.0607</v>
      </c>
      <c r="Q216" s="1">
        <f t="shared" si="6"/>
        <v>-0.8839670404</v>
      </c>
      <c r="R216" s="17" t="str">
        <f t="shared" si="7"/>
        <v>SUB-HORIZONTAL</v>
      </c>
      <c r="T216" s="1">
        <f t="shared" si="8"/>
        <v>-0.8442389758</v>
      </c>
      <c r="U216" s="17" t="str">
        <f t="shared" si="9"/>
        <v>SUB-HORIZONTAL</v>
      </c>
      <c r="V216" s="1">
        <f t="shared" si="10"/>
        <v>-0.8583638745</v>
      </c>
      <c r="W216" s="17" t="str">
        <f t="shared" si="11"/>
        <v>SUB-HORIZONTAL</v>
      </c>
      <c r="Y216" s="1">
        <f t="shared" si="12"/>
        <v>-0.6165329546</v>
      </c>
      <c r="Z216" s="17" t="str">
        <f t="shared" si="23"/>
        <v>SUB-HORIZONTAL</v>
      </c>
      <c r="AA216" s="1">
        <f t="shared" si="14"/>
        <v>-0.8691228743</v>
      </c>
      <c r="AB216" s="17" t="str">
        <f t="shared" si="15"/>
        <v>SUB-HORIZONTAL</v>
      </c>
      <c r="AD216" s="1">
        <f t="shared" si="16"/>
        <v>-0.2273065955</v>
      </c>
      <c r="AE216" s="17" t="str">
        <f t="shared" si="17"/>
        <v>SUB-HORIZONTAL</v>
      </c>
      <c r="AG216" s="1">
        <f t="shared" si="18"/>
        <v>-0.009877275214</v>
      </c>
      <c r="AH216" s="17" t="str">
        <f t="shared" si="19"/>
        <v>SUB-HORIZONTAL</v>
      </c>
      <c r="AJ216" s="1">
        <f t="shared" si="20"/>
        <v>0</v>
      </c>
      <c r="AK216" s="16" t="str">
        <f t="shared" si="21"/>
        <v>MERGULHO</v>
      </c>
    </row>
    <row r="217" ht="15.75" customHeight="1">
      <c r="A217" s="1">
        <v>5591.1369</v>
      </c>
      <c r="B217" s="1">
        <v>1950.0</v>
      </c>
      <c r="C217" s="1">
        <v>1937.1624</v>
      </c>
      <c r="D217" s="1">
        <v>1532.5046</v>
      </c>
      <c r="E217" s="1">
        <v>817.3889</v>
      </c>
      <c r="F217" s="1">
        <v>806.3718</v>
      </c>
      <c r="G217" s="1">
        <v>841.0872</v>
      </c>
      <c r="H217" s="1">
        <v>1950.0</v>
      </c>
      <c r="J217" s="1">
        <f t="shared" si="1"/>
        <v>-0.8658837293</v>
      </c>
      <c r="K217" s="17" t="str">
        <f t="shared" si="2"/>
        <v>SUB-HORIZONTAL</v>
      </c>
      <c r="L217" s="1" t="str">
        <f t="shared" si="22"/>
        <v>2</v>
      </c>
      <c r="M217" s="1">
        <f t="shared" si="4"/>
        <v>-0.9120105966</v>
      </c>
      <c r="N217" s="17" t="str">
        <f t="shared" si="5"/>
        <v>SUB-HORIZONTAL</v>
      </c>
      <c r="O217" s="1">
        <v>5591.1369</v>
      </c>
      <c r="Q217" s="1">
        <f t="shared" si="6"/>
        <v>-0.9120105966</v>
      </c>
      <c r="R217" s="17" t="str">
        <f t="shared" si="7"/>
        <v>SUB-HORIZONTAL</v>
      </c>
      <c r="T217" s="1">
        <f t="shared" si="8"/>
        <v>-0.8658837293</v>
      </c>
      <c r="U217" s="17" t="str">
        <f t="shared" si="9"/>
        <v>SUB-HORIZONTAL</v>
      </c>
      <c r="V217" s="1">
        <f t="shared" si="10"/>
        <v>-0.8898827785</v>
      </c>
      <c r="W217" s="17" t="str">
        <f t="shared" si="11"/>
        <v>SUB-HORIZONTAL</v>
      </c>
      <c r="Y217" s="1">
        <f t="shared" si="12"/>
        <v>-0.6389414332</v>
      </c>
      <c r="Z217" s="17" t="str">
        <f t="shared" si="23"/>
        <v>SUB-HORIZONTAL</v>
      </c>
      <c r="AA217" s="1">
        <f t="shared" si="14"/>
        <v>-0.8971171106</v>
      </c>
      <c r="AB217" s="17" t="str">
        <f t="shared" si="15"/>
        <v>SUB-HORIZONTAL</v>
      </c>
      <c r="AD217" s="1">
        <f t="shared" si="16"/>
        <v>-0.2348572694</v>
      </c>
      <c r="AE217" s="17" t="str">
        <f t="shared" si="17"/>
        <v>SUB-HORIZONTAL</v>
      </c>
      <c r="AG217" s="1">
        <f t="shared" si="18"/>
        <v>-0.006605162681</v>
      </c>
      <c r="AH217" s="17" t="str">
        <f t="shared" si="19"/>
        <v>SUB-HORIZONTAL</v>
      </c>
      <c r="AJ217" s="1">
        <f t="shared" si="20"/>
        <v>0</v>
      </c>
      <c r="AK217" s="16" t="str">
        <f t="shared" si="21"/>
        <v>MERGULHO</v>
      </c>
    </row>
    <row r="218" ht="15.75" customHeight="1">
      <c r="A218" s="1">
        <v>5591.2131</v>
      </c>
      <c r="B218" s="1">
        <v>1950.0</v>
      </c>
      <c r="C218" s="1">
        <v>1947.8735</v>
      </c>
      <c r="D218" s="1">
        <v>1556.4839</v>
      </c>
      <c r="E218" s="1">
        <v>836.246</v>
      </c>
      <c r="F218" s="1">
        <v>824.5303</v>
      </c>
      <c r="G218" s="1">
        <v>864.1273</v>
      </c>
      <c r="H218" s="1">
        <v>1950.0</v>
      </c>
      <c r="J218" s="1">
        <f t="shared" si="1"/>
        <v>-0.8365130991</v>
      </c>
      <c r="K218" s="17" t="str">
        <f t="shared" si="2"/>
        <v>SUB-HORIZONTAL</v>
      </c>
      <c r="L218" s="1" t="str">
        <f t="shared" si="22"/>
        <v>2</v>
      </c>
      <c r="M218" s="1">
        <f t="shared" si="4"/>
        <v>-0.8875916169</v>
      </c>
      <c r="N218" s="17" t="str">
        <f t="shared" si="5"/>
        <v>SUB-HORIZONTAL</v>
      </c>
      <c r="O218" s="1">
        <v>5591.2131</v>
      </c>
      <c r="Q218" s="1">
        <f t="shared" si="6"/>
        <v>-0.8875916169</v>
      </c>
      <c r="R218" s="17" t="str">
        <f t="shared" si="7"/>
        <v>SUB-HORIZONTAL</v>
      </c>
      <c r="T218" s="1">
        <f t="shared" si="8"/>
        <v>-0.8365130991</v>
      </c>
      <c r="U218" s="17" t="str">
        <f t="shared" si="9"/>
        <v>SUB-HORIZONTAL</v>
      </c>
      <c r="V218" s="1">
        <f t="shared" si="10"/>
        <v>-0.8709874166</v>
      </c>
      <c r="W218" s="17" t="str">
        <f t="shared" si="11"/>
        <v>SUB-HORIZONTAL</v>
      </c>
      <c r="Y218" s="1">
        <f t="shared" si="12"/>
        <v>-0.6313012188</v>
      </c>
      <c r="Z218" s="17" t="str">
        <f t="shared" si="23"/>
        <v>SUB-HORIZONTAL</v>
      </c>
      <c r="AA218" s="1">
        <f t="shared" si="14"/>
        <v>-0.8721776318</v>
      </c>
      <c r="AB218" s="17" t="str">
        <f t="shared" si="15"/>
        <v>SUB-HORIZONTAL</v>
      </c>
      <c r="AD218" s="1">
        <f t="shared" si="16"/>
        <v>-0.2247794428</v>
      </c>
      <c r="AE218" s="17" t="str">
        <f t="shared" si="17"/>
        <v>SUB-HORIZONTAL</v>
      </c>
      <c r="AG218" s="1">
        <f t="shared" si="18"/>
        <v>-0.001091107916</v>
      </c>
      <c r="AH218" s="17" t="str">
        <f t="shared" si="19"/>
        <v>SUB-HORIZONTAL</v>
      </c>
      <c r="AJ218" s="1">
        <f t="shared" si="20"/>
        <v>0</v>
      </c>
      <c r="AK218" s="16" t="str">
        <f t="shared" si="21"/>
        <v>MERGULHO</v>
      </c>
    </row>
    <row r="219" ht="15.75" customHeight="1">
      <c r="A219" s="1">
        <v>5591.2893</v>
      </c>
      <c r="B219" s="1">
        <v>1950.0</v>
      </c>
      <c r="C219" s="1">
        <v>1949.9994</v>
      </c>
      <c r="D219" s="1">
        <v>1596.9181</v>
      </c>
      <c r="E219" s="1">
        <v>886.445</v>
      </c>
      <c r="F219" s="1">
        <v>873.3846</v>
      </c>
      <c r="G219" s="1">
        <v>903.7708</v>
      </c>
      <c r="H219" s="1">
        <v>1950.0</v>
      </c>
      <c r="J219" s="1">
        <f t="shared" si="1"/>
        <v>-0.7880982778</v>
      </c>
      <c r="K219" s="17" t="str">
        <f t="shared" si="2"/>
        <v>SUB-HORIZONTAL</v>
      </c>
      <c r="L219" s="1" t="str">
        <f t="shared" si="22"/>
        <v>2</v>
      </c>
      <c r="M219" s="1">
        <f t="shared" si="4"/>
        <v>-0.8249744855</v>
      </c>
      <c r="N219" s="17" t="str">
        <f t="shared" si="5"/>
        <v>SUB-HORIZONTAL</v>
      </c>
      <c r="O219" s="1">
        <v>5591.2893</v>
      </c>
      <c r="Q219" s="1">
        <f t="shared" si="6"/>
        <v>-0.8249744855</v>
      </c>
      <c r="R219" s="17" t="str">
        <f t="shared" si="7"/>
        <v>SUB-HORIZONTAL</v>
      </c>
      <c r="T219" s="1">
        <f t="shared" si="8"/>
        <v>-0.7880982778</v>
      </c>
      <c r="U219" s="17" t="str">
        <f t="shared" si="9"/>
        <v>SUB-HORIZONTAL</v>
      </c>
      <c r="V219" s="1">
        <f t="shared" si="10"/>
        <v>-0.8089404875</v>
      </c>
      <c r="W219" s="17" t="str">
        <f t="shared" si="11"/>
        <v>SUB-HORIZONTAL</v>
      </c>
      <c r="Y219" s="1">
        <f t="shared" si="12"/>
        <v>-0.5971458525</v>
      </c>
      <c r="Z219" s="17" t="str">
        <f t="shared" si="23"/>
        <v>SUB-HORIZONTAL</v>
      </c>
      <c r="AA219" s="1">
        <f t="shared" si="14"/>
        <v>-0.8089408194</v>
      </c>
      <c r="AB219" s="17" t="str">
        <f t="shared" si="15"/>
        <v>SUB-HORIZONTAL</v>
      </c>
      <c r="AD219" s="1">
        <f t="shared" si="16"/>
        <v>-0.2000857486</v>
      </c>
      <c r="AE219" s="17" t="str">
        <f t="shared" si="17"/>
        <v>SUB-HORIZONTAL</v>
      </c>
      <c r="AG219" s="1">
        <f t="shared" si="18"/>
        <v>-0.0000003076923551</v>
      </c>
      <c r="AH219" s="17" t="str">
        <f t="shared" si="19"/>
        <v>SUB-HORIZONTAL</v>
      </c>
      <c r="AJ219" s="1">
        <f t="shared" si="20"/>
        <v>0</v>
      </c>
      <c r="AK219" s="16" t="str">
        <f t="shared" si="21"/>
        <v>MERGULHO</v>
      </c>
    </row>
    <row r="220" ht="15.75" customHeight="1">
      <c r="A220" s="1">
        <v>5591.3655</v>
      </c>
      <c r="B220" s="1">
        <v>1950.0</v>
      </c>
      <c r="C220" s="1">
        <v>1950.0</v>
      </c>
      <c r="D220" s="1">
        <v>1633.1334</v>
      </c>
      <c r="E220" s="1">
        <v>949.443</v>
      </c>
      <c r="F220" s="1">
        <v>934.9019</v>
      </c>
      <c r="G220" s="1">
        <v>954.3773</v>
      </c>
      <c r="H220" s="1">
        <v>1950.0</v>
      </c>
      <c r="J220" s="1">
        <f t="shared" si="1"/>
        <v>-0.7298228116</v>
      </c>
      <c r="K220" s="17" t="str">
        <f t="shared" si="2"/>
        <v>SUB-HORIZONTAL</v>
      </c>
      <c r="L220" s="1" t="str">
        <f t="shared" si="22"/>
        <v>2</v>
      </c>
      <c r="M220" s="1">
        <f t="shared" si="4"/>
        <v>-0.7518092901</v>
      </c>
      <c r="N220" s="17" t="str">
        <f t="shared" si="5"/>
        <v>SUB-HORIZONTAL</v>
      </c>
      <c r="O220" s="1">
        <v>5591.3655</v>
      </c>
      <c r="Q220" s="1">
        <f t="shared" si="6"/>
        <v>-0.7518092901</v>
      </c>
      <c r="R220" s="17" t="str">
        <f t="shared" si="7"/>
        <v>SUB-HORIZONTAL</v>
      </c>
      <c r="T220" s="1">
        <f t="shared" si="8"/>
        <v>-0.7298228116</v>
      </c>
      <c r="U220" s="17" t="str">
        <f t="shared" si="9"/>
        <v>SUB-HORIZONTAL</v>
      </c>
      <c r="V220" s="1">
        <f t="shared" si="10"/>
        <v>-0.7353431998</v>
      </c>
      <c r="W220" s="17" t="str">
        <f t="shared" si="11"/>
        <v>SUB-HORIZONTAL</v>
      </c>
      <c r="Y220" s="1">
        <f t="shared" si="12"/>
        <v>-0.5490529167</v>
      </c>
      <c r="Z220" s="17" t="str">
        <f t="shared" si="23"/>
        <v>SUB-HORIZONTAL</v>
      </c>
      <c r="AA220" s="1">
        <f t="shared" si="14"/>
        <v>-0.7353431998</v>
      </c>
      <c r="AB220" s="17" t="str">
        <f t="shared" si="15"/>
        <v>SUB-HORIZONTAL</v>
      </c>
      <c r="AD220" s="1">
        <f t="shared" si="16"/>
        <v>-0.1775613048</v>
      </c>
      <c r="AE220" s="17" t="str">
        <f t="shared" si="17"/>
        <v>SUB-HORIZONTAL</v>
      </c>
      <c r="AG220" s="1">
        <f t="shared" si="18"/>
        <v>0</v>
      </c>
      <c r="AH220" s="16" t="str">
        <f t="shared" si="19"/>
        <v>MERGULHO</v>
      </c>
      <c r="AJ220" s="1">
        <f t="shared" si="20"/>
        <v>0</v>
      </c>
      <c r="AK220" s="16" t="str">
        <f t="shared" si="21"/>
        <v>MERGULHO</v>
      </c>
    </row>
    <row r="221" ht="15.75" customHeight="1">
      <c r="A221" s="1">
        <v>5591.4417</v>
      </c>
      <c r="B221" s="1">
        <v>1950.0</v>
      </c>
      <c r="C221" s="1">
        <v>1950.0</v>
      </c>
      <c r="D221" s="1">
        <v>1642.5763</v>
      </c>
      <c r="E221" s="1">
        <v>997.1362</v>
      </c>
      <c r="F221" s="1">
        <v>981.8483</v>
      </c>
      <c r="G221" s="1">
        <v>996.5032</v>
      </c>
      <c r="H221" s="1">
        <v>1950.0</v>
      </c>
      <c r="J221" s="1">
        <f t="shared" si="1"/>
        <v>-0.6840102116</v>
      </c>
      <c r="K221" s="17" t="str">
        <f t="shared" si="2"/>
        <v>SUB-HORIZONTAL</v>
      </c>
      <c r="L221" s="1" t="str">
        <f t="shared" si="22"/>
        <v>2</v>
      </c>
      <c r="M221" s="1">
        <f t="shared" si="4"/>
        <v>-0.69968717</v>
      </c>
      <c r="N221" s="17" t="str">
        <f t="shared" si="5"/>
        <v>SUB-HORIZONTAL</v>
      </c>
      <c r="O221" s="1">
        <v>5591.4417</v>
      </c>
      <c r="Q221" s="1">
        <f t="shared" si="6"/>
        <v>-0.69968717</v>
      </c>
      <c r="R221" s="17" t="str">
        <f t="shared" si="7"/>
        <v>SUB-HORIZONTAL</v>
      </c>
      <c r="T221" s="1">
        <f t="shared" si="8"/>
        <v>-0.6840102116</v>
      </c>
      <c r="U221" s="17" t="str">
        <f t="shared" si="9"/>
        <v>SUB-HORIZONTAL</v>
      </c>
      <c r="V221" s="1">
        <f t="shared" si="10"/>
        <v>-0.6833391149</v>
      </c>
      <c r="W221" s="17" t="str">
        <f t="shared" si="11"/>
        <v>SUB-HORIZONTAL</v>
      </c>
      <c r="Y221" s="1">
        <f t="shared" si="12"/>
        <v>-0.5043313044</v>
      </c>
      <c r="Z221" s="17" t="str">
        <f t="shared" si="23"/>
        <v>SUB-HORIZONTAL</v>
      </c>
      <c r="AA221" s="1">
        <f t="shared" si="14"/>
        <v>-0.6833391149</v>
      </c>
      <c r="AB221" s="17" t="str">
        <f t="shared" si="15"/>
        <v>SUB-HORIZONTAL</v>
      </c>
      <c r="AD221" s="1">
        <f t="shared" si="16"/>
        <v>-0.1717739345</v>
      </c>
      <c r="AE221" s="17" t="str">
        <f t="shared" si="17"/>
        <v>SUB-HORIZONTAL</v>
      </c>
      <c r="AG221" s="1">
        <f t="shared" si="18"/>
        <v>0</v>
      </c>
      <c r="AH221" s="16" t="str">
        <f t="shared" si="19"/>
        <v>MERGULHO</v>
      </c>
      <c r="AJ221" s="1">
        <f t="shared" si="20"/>
        <v>0</v>
      </c>
      <c r="AK221" s="16" t="str">
        <f t="shared" si="21"/>
        <v>MERGULHO</v>
      </c>
    </row>
    <row r="222" ht="15.75" customHeight="1">
      <c r="A222" s="1">
        <v>5591.5179</v>
      </c>
      <c r="B222" s="1">
        <v>1950.0</v>
      </c>
      <c r="C222" s="1">
        <v>1950.0</v>
      </c>
      <c r="D222" s="1">
        <v>1614.7776</v>
      </c>
      <c r="E222" s="1">
        <v>1004.5203</v>
      </c>
      <c r="F222" s="1">
        <v>989.8583</v>
      </c>
      <c r="G222" s="1">
        <v>994.1244</v>
      </c>
      <c r="H222" s="1">
        <v>1950.0</v>
      </c>
      <c r="J222" s="1">
        <f t="shared" si="1"/>
        <v>-0.6865366135</v>
      </c>
      <c r="K222" s="17" t="str">
        <f t="shared" si="2"/>
        <v>SUB-HORIZONTAL</v>
      </c>
      <c r="L222" s="1" t="str">
        <f t="shared" si="22"/>
        <v>2</v>
      </c>
      <c r="M222" s="1">
        <f t="shared" si="4"/>
        <v>-0.6910850717</v>
      </c>
      <c r="N222" s="17" t="str">
        <f t="shared" si="5"/>
        <v>SUB-HORIZONTAL</v>
      </c>
      <c r="O222" s="1">
        <v>5591.5179</v>
      </c>
      <c r="Q222" s="1">
        <f t="shared" si="6"/>
        <v>-0.6910850717</v>
      </c>
      <c r="R222" s="17" t="str">
        <f t="shared" si="7"/>
        <v>SUB-HORIZONTAL</v>
      </c>
      <c r="T222" s="1">
        <f t="shared" si="8"/>
        <v>-0.6865366135</v>
      </c>
      <c r="U222" s="17" t="str">
        <f t="shared" si="9"/>
        <v>SUB-HORIZONTAL</v>
      </c>
      <c r="V222" s="1">
        <f t="shared" si="10"/>
        <v>-0.6755469604</v>
      </c>
      <c r="W222" s="17" t="str">
        <f t="shared" si="11"/>
        <v>SUB-HORIZONTAL</v>
      </c>
      <c r="Y222" s="1">
        <f t="shared" si="12"/>
        <v>-0.4791563701</v>
      </c>
      <c r="Z222" s="17" t="str">
        <f t="shared" si="23"/>
        <v>SUB-HORIZONTAL</v>
      </c>
      <c r="AA222" s="1">
        <f t="shared" si="14"/>
        <v>-0.6755469604</v>
      </c>
      <c r="AB222" s="17" t="str">
        <f t="shared" si="15"/>
        <v>SUB-HORIZONTAL</v>
      </c>
      <c r="AD222" s="1">
        <f t="shared" si="16"/>
        <v>-0.1889119223</v>
      </c>
      <c r="AE222" s="17" t="str">
        <f t="shared" si="17"/>
        <v>SUB-HORIZONTAL</v>
      </c>
      <c r="AG222" s="1">
        <f t="shared" si="18"/>
        <v>0</v>
      </c>
      <c r="AH222" s="16" t="str">
        <f t="shared" si="19"/>
        <v>MERGULHO</v>
      </c>
      <c r="AJ222" s="1">
        <f t="shared" si="20"/>
        <v>0</v>
      </c>
      <c r="AK222" s="16" t="str">
        <f t="shared" si="21"/>
        <v>MERGULHO</v>
      </c>
    </row>
    <row r="223" ht="15.75" customHeight="1">
      <c r="A223" s="1">
        <v>5591.5941</v>
      </c>
      <c r="B223" s="1">
        <v>1950.0</v>
      </c>
      <c r="C223" s="1">
        <v>1950.0</v>
      </c>
      <c r="D223" s="1">
        <v>1557.5497</v>
      </c>
      <c r="E223" s="1">
        <v>969.0275</v>
      </c>
      <c r="F223" s="1">
        <v>956.2106</v>
      </c>
      <c r="G223" s="1">
        <v>957.9568</v>
      </c>
      <c r="H223" s="1">
        <v>1950.0</v>
      </c>
      <c r="J223" s="1">
        <f t="shared" si="1"/>
        <v>-0.7258390285</v>
      </c>
      <c r="K223" s="17" t="str">
        <f t="shared" si="2"/>
        <v>SUB-HORIZONTAL</v>
      </c>
      <c r="L223" s="1" t="str">
        <f t="shared" si="22"/>
        <v>2</v>
      </c>
      <c r="M223" s="1">
        <f t="shared" si="4"/>
        <v>-0.7277802697</v>
      </c>
      <c r="N223" s="17" t="str">
        <f t="shared" si="5"/>
        <v>SUB-HORIZONTAL</v>
      </c>
      <c r="O223" s="1">
        <v>5591.5941</v>
      </c>
      <c r="Q223" s="1">
        <f t="shared" si="6"/>
        <v>-0.7277802697</v>
      </c>
      <c r="R223" s="17" t="str">
        <f t="shared" si="7"/>
        <v>SUB-HORIZONTAL</v>
      </c>
      <c r="T223" s="1">
        <f t="shared" si="8"/>
        <v>-0.7258390285</v>
      </c>
      <c r="U223" s="17" t="str">
        <f t="shared" si="9"/>
        <v>SUB-HORIZONTAL</v>
      </c>
      <c r="V223" s="1">
        <f t="shared" si="10"/>
        <v>-0.7136273334</v>
      </c>
      <c r="W223" s="17" t="str">
        <f t="shared" si="11"/>
        <v>SUB-HORIZONTAL</v>
      </c>
      <c r="Y223" s="1">
        <f t="shared" si="12"/>
        <v>-0.4790422759</v>
      </c>
      <c r="Z223" s="17" t="str">
        <f t="shared" si="23"/>
        <v>SUB-HORIZONTAL</v>
      </c>
      <c r="AA223" s="1">
        <f t="shared" si="14"/>
        <v>-0.7136273334</v>
      </c>
      <c r="AB223" s="17" t="str">
        <f t="shared" si="15"/>
        <v>SUB-HORIZONTAL</v>
      </c>
      <c r="AD223" s="1">
        <f t="shared" si="16"/>
        <v>-0.2251886011</v>
      </c>
      <c r="AE223" s="17" t="str">
        <f t="shared" si="17"/>
        <v>SUB-HORIZONTAL</v>
      </c>
      <c r="AG223" s="1">
        <f t="shared" si="18"/>
        <v>0</v>
      </c>
      <c r="AH223" s="16" t="str">
        <f t="shared" si="19"/>
        <v>MERGULHO</v>
      </c>
      <c r="AJ223" s="1">
        <f t="shared" si="20"/>
        <v>0</v>
      </c>
      <c r="AK223" s="16" t="str">
        <f t="shared" si="21"/>
        <v>MERGULHO</v>
      </c>
    </row>
    <row r="224" ht="15.75" customHeight="1">
      <c r="A224" s="1">
        <v>5591.6703</v>
      </c>
      <c r="B224" s="1">
        <v>1950.0</v>
      </c>
      <c r="C224" s="1">
        <v>1950.0</v>
      </c>
      <c r="D224" s="1">
        <v>1490.6779</v>
      </c>
      <c r="E224" s="1">
        <v>909.8393</v>
      </c>
      <c r="F224" s="1">
        <v>899.3591</v>
      </c>
      <c r="G224" s="1">
        <v>906.6197</v>
      </c>
      <c r="H224" s="1">
        <v>1950.0</v>
      </c>
      <c r="J224" s="1">
        <f t="shared" si="1"/>
        <v>-0.7847164396</v>
      </c>
      <c r="K224" s="17" t="str">
        <f t="shared" si="2"/>
        <v>SUB-HORIZONTAL</v>
      </c>
      <c r="L224" s="1" t="str">
        <f t="shared" si="22"/>
        <v>2</v>
      </c>
      <c r="M224" s="1">
        <f t="shared" si="4"/>
        <v>-0.7933602388</v>
      </c>
      <c r="N224" s="17" t="str">
        <f t="shared" si="5"/>
        <v>SUB-HORIZONTAL</v>
      </c>
      <c r="O224" s="1">
        <v>5591.6703</v>
      </c>
      <c r="Q224" s="1">
        <f t="shared" si="6"/>
        <v>-0.7933602388</v>
      </c>
      <c r="R224" s="17" t="str">
        <f t="shared" si="7"/>
        <v>SUB-HORIZONTAL</v>
      </c>
      <c r="T224" s="1">
        <f t="shared" si="8"/>
        <v>-0.7847164396</v>
      </c>
      <c r="U224" s="17" t="str">
        <f t="shared" si="9"/>
        <v>SUB-HORIZONTAL</v>
      </c>
      <c r="V224" s="1">
        <f t="shared" si="10"/>
        <v>-0.7809096494</v>
      </c>
      <c r="W224" s="17" t="str">
        <f t="shared" si="11"/>
        <v>SUB-HORIZONTAL</v>
      </c>
      <c r="Y224" s="1">
        <f t="shared" si="12"/>
        <v>-0.4987480578</v>
      </c>
      <c r="Z224" s="17" t="str">
        <f t="shared" si="23"/>
        <v>SUB-HORIZONTAL</v>
      </c>
      <c r="AA224" s="1">
        <f t="shared" si="14"/>
        <v>-0.7809096494</v>
      </c>
      <c r="AB224" s="17" t="str">
        <f t="shared" si="15"/>
        <v>SUB-HORIZONTAL</v>
      </c>
      <c r="AD224" s="1">
        <f t="shared" si="16"/>
        <v>-0.2694065371</v>
      </c>
      <c r="AE224" s="17" t="str">
        <f t="shared" si="17"/>
        <v>SUB-HORIZONTAL</v>
      </c>
      <c r="AG224" s="1">
        <f t="shared" si="18"/>
        <v>0</v>
      </c>
      <c r="AH224" s="16" t="str">
        <f t="shared" si="19"/>
        <v>MERGULHO</v>
      </c>
      <c r="AJ224" s="1">
        <f t="shared" si="20"/>
        <v>0</v>
      </c>
      <c r="AK224" s="16" t="str">
        <f t="shared" si="21"/>
        <v>MERGULHO</v>
      </c>
    </row>
    <row r="225" ht="15.75" customHeight="1">
      <c r="A225" s="1">
        <v>5591.7465</v>
      </c>
      <c r="B225" s="1">
        <v>1950.0</v>
      </c>
      <c r="C225" s="1">
        <v>1950.0</v>
      </c>
      <c r="D225" s="1">
        <v>1435.9633</v>
      </c>
      <c r="E225" s="1">
        <v>853.2827</v>
      </c>
      <c r="F225" s="1">
        <v>844.9537</v>
      </c>
      <c r="G225" s="1">
        <v>861.9199</v>
      </c>
      <c r="H225" s="1">
        <v>1950.0</v>
      </c>
      <c r="J225" s="1">
        <f t="shared" si="1"/>
        <v>-0.8392862496</v>
      </c>
      <c r="K225" s="17" t="str">
        <f t="shared" si="2"/>
        <v>SUB-HORIZONTAL</v>
      </c>
      <c r="L225" s="1" t="str">
        <f t="shared" si="22"/>
        <v>2</v>
      </c>
      <c r="M225" s="1">
        <f t="shared" si="4"/>
        <v>-0.8608881167</v>
      </c>
      <c r="N225" s="17" t="str">
        <f t="shared" si="5"/>
        <v>SUB-HORIZONTAL</v>
      </c>
      <c r="O225" s="1">
        <v>5591.7465</v>
      </c>
      <c r="Q225" s="1">
        <f t="shared" si="6"/>
        <v>-0.8608881167</v>
      </c>
      <c r="R225" s="17" t="str">
        <f t="shared" si="7"/>
        <v>SUB-HORIZONTAL</v>
      </c>
      <c r="T225" s="1">
        <f t="shared" si="8"/>
        <v>-0.8392862496</v>
      </c>
      <c r="U225" s="17" t="str">
        <f t="shared" si="9"/>
        <v>SUB-HORIZONTAL</v>
      </c>
      <c r="V225" s="1">
        <f t="shared" si="10"/>
        <v>-0.8502192198</v>
      </c>
      <c r="W225" s="17" t="str">
        <f t="shared" si="11"/>
        <v>SUB-HORIZONTAL</v>
      </c>
      <c r="Y225" s="1">
        <f t="shared" si="12"/>
        <v>-0.5263958034</v>
      </c>
      <c r="Z225" s="17" t="str">
        <f t="shared" si="23"/>
        <v>SUB-HORIZONTAL</v>
      </c>
      <c r="AA225" s="1">
        <f t="shared" si="14"/>
        <v>-0.8502192198</v>
      </c>
      <c r="AB225" s="17" t="str">
        <f t="shared" si="15"/>
        <v>SUB-HORIZONTAL</v>
      </c>
      <c r="AD225" s="1">
        <f t="shared" si="16"/>
        <v>-0.3071886398</v>
      </c>
      <c r="AE225" s="17" t="str">
        <f t="shared" si="17"/>
        <v>SUB-HORIZONTAL</v>
      </c>
      <c r="AG225" s="1">
        <f t="shared" si="18"/>
        <v>0</v>
      </c>
      <c r="AH225" s="16" t="str">
        <f t="shared" si="19"/>
        <v>MERGULHO</v>
      </c>
      <c r="AJ225" s="1">
        <f t="shared" si="20"/>
        <v>0</v>
      </c>
      <c r="AK225" s="16" t="str">
        <f t="shared" si="21"/>
        <v>MERGULHO</v>
      </c>
    </row>
    <row r="226" ht="15.75" customHeight="1">
      <c r="A226" s="1">
        <v>5591.8227</v>
      </c>
      <c r="B226" s="1">
        <v>1950.0</v>
      </c>
      <c r="C226" s="1">
        <v>1950.0</v>
      </c>
      <c r="D226" s="1">
        <v>1409.4888</v>
      </c>
      <c r="E226" s="1">
        <v>818.3688</v>
      </c>
      <c r="F226" s="1">
        <v>811.7791</v>
      </c>
      <c r="G226" s="1">
        <v>834.6521</v>
      </c>
      <c r="H226" s="1">
        <v>1950.0</v>
      </c>
      <c r="J226" s="1">
        <f t="shared" si="1"/>
        <v>-0.8742593849</v>
      </c>
      <c r="K226" s="17" t="str">
        <f t="shared" si="2"/>
        <v>SUB-HORIZONTAL</v>
      </c>
      <c r="L226" s="1" t="str">
        <f t="shared" si="22"/>
        <v>2</v>
      </c>
      <c r="M226" s="1">
        <f t="shared" si="4"/>
        <v>-0.9046702676</v>
      </c>
      <c r="N226" s="17" t="str">
        <f t="shared" si="5"/>
        <v>SUB-HORIZONTAL</v>
      </c>
      <c r="O226" s="1">
        <v>5591.8227</v>
      </c>
      <c r="Q226" s="1">
        <f t="shared" si="6"/>
        <v>-0.9046702676</v>
      </c>
      <c r="R226" s="17" t="str">
        <f t="shared" si="7"/>
        <v>SUB-HORIZONTAL</v>
      </c>
      <c r="T226" s="1">
        <f t="shared" si="8"/>
        <v>-0.8742593849</v>
      </c>
      <c r="U226" s="17" t="str">
        <f t="shared" si="9"/>
        <v>SUB-HORIZONTAL</v>
      </c>
      <c r="V226" s="1">
        <f t="shared" si="10"/>
        <v>-0.8958041607</v>
      </c>
      <c r="W226" s="17" t="str">
        <f t="shared" si="11"/>
        <v>SUB-HORIZONTAL</v>
      </c>
      <c r="Y226" s="1">
        <f t="shared" si="12"/>
        <v>-0.5503897116</v>
      </c>
      <c r="Z226" s="17" t="str">
        <f t="shared" si="23"/>
        <v>SUB-HORIZONTAL</v>
      </c>
      <c r="AA226" s="1">
        <f t="shared" si="14"/>
        <v>-0.8958041607</v>
      </c>
      <c r="AB226" s="17" t="str">
        <f t="shared" si="15"/>
        <v>SUB-HORIZONTAL</v>
      </c>
      <c r="AD226" s="1">
        <f t="shared" si="16"/>
        <v>-0.3260292592</v>
      </c>
      <c r="AE226" s="17" t="str">
        <f t="shared" si="17"/>
        <v>SUB-HORIZONTAL</v>
      </c>
      <c r="AG226" s="1">
        <f t="shared" si="18"/>
        <v>0</v>
      </c>
      <c r="AH226" s="16" t="str">
        <f t="shared" si="19"/>
        <v>MERGULHO</v>
      </c>
      <c r="AJ226" s="1">
        <f t="shared" si="20"/>
        <v>0</v>
      </c>
      <c r="AK226" s="16" t="str">
        <f t="shared" si="21"/>
        <v>MERGULHO</v>
      </c>
    </row>
    <row r="227" ht="15.75" customHeight="1">
      <c r="A227" s="1">
        <v>5591.8989</v>
      </c>
      <c r="B227" s="1">
        <v>1950.0</v>
      </c>
      <c r="C227" s="1">
        <v>1950.0</v>
      </c>
      <c r="D227" s="1">
        <v>1414.9137</v>
      </c>
      <c r="E227" s="1">
        <v>807.9883</v>
      </c>
      <c r="F227" s="1">
        <v>802.9665</v>
      </c>
      <c r="G227" s="1">
        <v>826.7502</v>
      </c>
      <c r="H227" s="1">
        <v>1950.0</v>
      </c>
      <c r="J227" s="1">
        <f t="shared" si="1"/>
        <v>-0.8846508313</v>
      </c>
      <c r="K227" s="17" t="str">
        <f t="shared" si="2"/>
        <v>SUB-HORIZONTAL</v>
      </c>
      <c r="L227" s="1" t="str">
        <f t="shared" si="22"/>
        <v>2</v>
      </c>
      <c r="M227" s="1">
        <f t="shared" si="4"/>
        <v>-0.9166638042</v>
      </c>
      <c r="N227" s="17" t="str">
        <f t="shared" si="5"/>
        <v>SUB-HORIZONTAL</v>
      </c>
      <c r="O227" s="1">
        <v>5591.8989</v>
      </c>
      <c r="Q227" s="1">
        <f t="shared" si="6"/>
        <v>-0.9166638042</v>
      </c>
      <c r="R227" s="17" t="str">
        <f t="shared" si="7"/>
        <v>SUB-HORIZONTAL</v>
      </c>
      <c r="T227" s="1">
        <f t="shared" si="8"/>
        <v>-0.8846508313</v>
      </c>
      <c r="U227" s="17" t="str">
        <f t="shared" si="9"/>
        <v>SUB-HORIZONTAL</v>
      </c>
      <c r="V227" s="1">
        <f t="shared" si="10"/>
        <v>-0.9098100118</v>
      </c>
      <c r="W227" s="17" t="str">
        <f t="shared" si="11"/>
        <v>SUB-HORIZONTAL</v>
      </c>
      <c r="Y227" s="1">
        <f t="shared" si="12"/>
        <v>-0.5676332165</v>
      </c>
      <c r="Z227" s="17" t="str">
        <f t="shared" si="23"/>
        <v>SUB-HORIZONTAL</v>
      </c>
      <c r="AA227" s="1">
        <f t="shared" si="14"/>
        <v>-0.9098100118</v>
      </c>
      <c r="AB227" s="17" t="str">
        <f t="shared" si="15"/>
        <v>SUB-HORIZONTAL</v>
      </c>
      <c r="AD227" s="1">
        <f t="shared" si="16"/>
        <v>-0.3221376975</v>
      </c>
      <c r="AE227" s="17" t="str">
        <f t="shared" si="17"/>
        <v>SUB-HORIZONTAL</v>
      </c>
      <c r="AG227" s="1">
        <f t="shared" si="18"/>
        <v>0</v>
      </c>
      <c r="AH227" s="16" t="str">
        <f t="shared" si="19"/>
        <v>MERGULHO</v>
      </c>
      <c r="AJ227" s="1">
        <f t="shared" si="20"/>
        <v>0</v>
      </c>
      <c r="AK227" s="16" t="str">
        <f t="shared" si="21"/>
        <v>MERGULHO</v>
      </c>
    </row>
    <row r="228" ht="15.75" customHeight="1">
      <c r="A228" s="1">
        <v>5591.9751</v>
      </c>
      <c r="B228" s="1">
        <v>1950.0</v>
      </c>
      <c r="C228" s="1">
        <v>1950.0</v>
      </c>
      <c r="D228" s="1">
        <v>1447.2343</v>
      </c>
      <c r="E228" s="1">
        <v>814.6766</v>
      </c>
      <c r="F228" s="1">
        <v>811.4334</v>
      </c>
      <c r="G228" s="1">
        <v>824.2689</v>
      </c>
      <c r="H228" s="1">
        <v>1950.0</v>
      </c>
      <c r="J228" s="1">
        <f t="shared" si="1"/>
        <v>-0.88793853</v>
      </c>
      <c r="K228" s="17" t="str">
        <f t="shared" si="2"/>
        <v>SUB-HORIZONTAL</v>
      </c>
      <c r="L228" s="1" t="str">
        <f t="shared" si="22"/>
        <v>2</v>
      </c>
      <c r="M228" s="1">
        <f t="shared" si="4"/>
        <v>-0.9051377828</v>
      </c>
      <c r="N228" s="17" t="str">
        <f t="shared" si="5"/>
        <v>SUB-HORIZONTAL</v>
      </c>
      <c r="O228" s="1">
        <v>5591.9751</v>
      </c>
      <c r="Q228" s="1">
        <f t="shared" si="6"/>
        <v>-0.9051377828</v>
      </c>
      <c r="R228" s="17" t="str">
        <f t="shared" si="7"/>
        <v>SUB-HORIZONTAL</v>
      </c>
      <c r="T228" s="1">
        <f t="shared" si="8"/>
        <v>-0.88793853</v>
      </c>
      <c r="U228" s="17" t="str">
        <f t="shared" si="9"/>
        <v>SUB-HORIZONTAL</v>
      </c>
      <c r="V228" s="1">
        <f t="shared" si="10"/>
        <v>-0.9007611824</v>
      </c>
      <c r="W228" s="17" t="str">
        <f t="shared" si="11"/>
        <v>SUB-HORIZONTAL</v>
      </c>
      <c r="Y228" s="1">
        <f t="shared" si="12"/>
        <v>-0.5825565667</v>
      </c>
      <c r="Z228" s="17" t="str">
        <f t="shared" si="23"/>
        <v>SUB-HORIZONTAL</v>
      </c>
      <c r="AA228" s="1">
        <f t="shared" si="14"/>
        <v>-0.9007611824</v>
      </c>
      <c r="AB228" s="17" t="str">
        <f t="shared" si="15"/>
        <v>SUB-HORIZONTAL</v>
      </c>
      <c r="AD228" s="1">
        <f t="shared" si="16"/>
        <v>-0.2992808386</v>
      </c>
      <c r="AE228" s="17" t="str">
        <f t="shared" si="17"/>
        <v>SUB-HORIZONTAL</v>
      </c>
      <c r="AG228" s="1">
        <f t="shared" si="18"/>
        <v>0</v>
      </c>
      <c r="AH228" s="16" t="str">
        <f t="shared" si="19"/>
        <v>MERGULHO</v>
      </c>
      <c r="AJ228" s="1">
        <f t="shared" si="20"/>
        <v>0</v>
      </c>
      <c r="AK228" s="16" t="str">
        <f t="shared" si="21"/>
        <v>MERGULHO</v>
      </c>
    </row>
    <row r="229" ht="15.75" customHeight="1">
      <c r="A229" s="1">
        <v>5592.0513</v>
      </c>
      <c r="B229" s="1">
        <v>1950.0</v>
      </c>
      <c r="C229" s="1">
        <v>1950.0</v>
      </c>
      <c r="D229" s="1">
        <v>1493.9067</v>
      </c>
      <c r="E229" s="1">
        <v>824.987</v>
      </c>
      <c r="F229" s="1">
        <v>824.0392</v>
      </c>
      <c r="G229" s="1">
        <v>825.8643</v>
      </c>
      <c r="H229" s="1">
        <v>1950.0</v>
      </c>
      <c r="J229" s="1">
        <f t="shared" si="1"/>
        <v>-0.8858232767</v>
      </c>
      <c r="K229" s="17" t="str">
        <f t="shared" si="2"/>
        <v>SUB-HORIZONTAL</v>
      </c>
      <c r="L229" s="1" t="str">
        <f t="shared" si="22"/>
        <v>2</v>
      </c>
      <c r="M229" s="1">
        <f t="shared" si="4"/>
        <v>-0.8882434821</v>
      </c>
      <c r="N229" s="17" t="str">
        <f t="shared" si="5"/>
        <v>SUB-HORIZONTAL</v>
      </c>
      <c r="O229" s="1">
        <v>5592.0513</v>
      </c>
      <c r="Q229" s="1">
        <f t="shared" si="6"/>
        <v>-0.8882434821</v>
      </c>
      <c r="R229" s="17" t="str">
        <f t="shared" si="7"/>
        <v>SUB-HORIZONTAL</v>
      </c>
      <c r="T229" s="1">
        <f t="shared" si="8"/>
        <v>-0.8858232767</v>
      </c>
      <c r="U229" s="17" t="str">
        <f t="shared" si="9"/>
        <v>SUB-HORIZONTAL</v>
      </c>
      <c r="V229" s="1">
        <f t="shared" si="10"/>
        <v>-0.8869858318</v>
      </c>
      <c r="W229" s="17" t="str">
        <f t="shared" si="11"/>
        <v>SUB-HORIZONTAL</v>
      </c>
      <c r="Y229" s="1">
        <f t="shared" si="12"/>
        <v>-0.602543903</v>
      </c>
      <c r="Z229" s="17" t="str">
        <f t="shared" si="23"/>
        <v>SUB-HORIZONTAL</v>
      </c>
      <c r="AA229" s="1">
        <f t="shared" si="14"/>
        <v>-0.8869858318</v>
      </c>
      <c r="AB229" s="17" t="str">
        <f t="shared" si="15"/>
        <v>SUB-HORIZONTAL</v>
      </c>
      <c r="AD229" s="1">
        <f t="shared" si="16"/>
        <v>-0.2672235009</v>
      </c>
      <c r="AE229" s="17" t="str">
        <f t="shared" si="17"/>
        <v>SUB-HORIZONTAL</v>
      </c>
      <c r="AG229" s="1">
        <f t="shared" si="18"/>
        <v>0</v>
      </c>
      <c r="AH229" s="16" t="str">
        <f t="shared" si="19"/>
        <v>MERGULHO</v>
      </c>
      <c r="AJ229" s="1">
        <f t="shared" si="20"/>
        <v>0</v>
      </c>
      <c r="AK229" s="16" t="str">
        <f t="shared" si="21"/>
        <v>MERGULHO</v>
      </c>
    </row>
    <row r="230" ht="15.75" customHeight="1">
      <c r="A230" s="1">
        <v>5592.1275</v>
      </c>
      <c r="B230" s="1">
        <v>1950.0</v>
      </c>
      <c r="C230" s="1">
        <v>1950.0</v>
      </c>
      <c r="D230" s="1">
        <v>1537.9868</v>
      </c>
      <c r="E230" s="1">
        <v>824.3476</v>
      </c>
      <c r="F230" s="1">
        <v>826.1064</v>
      </c>
      <c r="G230" s="1">
        <v>812.6239</v>
      </c>
      <c r="H230" s="1">
        <v>1950.0</v>
      </c>
      <c r="J230" s="1">
        <f t="shared" si="1"/>
        <v>-0.9035287928</v>
      </c>
      <c r="K230" s="17" t="str">
        <f t="shared" si="2"/>
        <v>SUB-HORIZONTAL</v>
      </c>
      <c r="L230" s="1" t="str">
        <f t="shared" si="22"/>
        <v>2</v>
      </c>
      <c r="M230" s="1">
        <f t="shared" si="4"/>
        <v>-0.8855027191</v>
      </c>
      <c r="N230" s="17" t="str">
        <f t="shared" si="5"/>
        <v>SUB-HORIZONTAL</v>
      </c>
      <c r="O230" s="1">
        <v>5592.1275</v>
      </c>
      <c r="Q230" s="1">
        <f t="shared" si="6"/>
        <v>-0.8855027191</v>
      </c>
      <c r="R230" s="17" t="str">
        <f t="shared" si="7"/>
        <v>SUB-HORIZONTAL</v>
      </c>
      <c r="T230" s="1">
        <f t="shared" si="8"/>
        <v>-0.9035287928</v>
      </c>
      <c r="U230" s="17" t="str">
        <f t="shared" si="9"/>
        <v>SUB-HORIZONTAL</v>
      </c>
      <c r="V230" s="1">
        <f t="shared" si="10"/>
        <v>-0.8878340706</v>
      </c>
      <c r="W230" s="17" t="str">
        <f t="shared" si="11"/>
        <v>SUB-HORIZONTAL</v>
      </c>
      <c r="Y230" s="1">
        <f t="shared" si="12"/>
        <v>-0.6337926592</v>
      </c>
      <c r="Z230" s="17" t="str">
        <f t="shared" si="23"/>
        <v>SUB-HORIZONTAL</v>
      </c>
      <c r="AA230" s="1">
        <f t="shared" si="14"/>
        <v>-0.8878340706</v>
      </c>
      <c r="AB230" s="17" t="str">
        <f t="shared" si="15"/>
        <v>SUB-HORIZONTAL</v>
      </c>
      <c r="AD230" s="1">
        <f t="shared" si="16"/>
        <v>-0.2379126423</v>
      </c>
      <c r="AE230" s="17" t="str">
        <f t="shared" si="17"/>
        <v>SUB-HORIZONTAL</v>
      </c>
      <c r="AG230" s="1">
        <f t="shared" si="18"/>
        <v>0</v>
      </c>
      <c r="AH230" s="16" t="str">
        <f t="shared" si="19"/>
        <v>MERGULHO</v>
      </c>
      <c r="AJ230" s="1">
        <f t="shared" si="20"/>
        <v>0</v>
      </c>
      <c r="AK230" s="16" t="str">
        <f t="shared" si="21"/>
        <v>MERGULHO</v>
      </c>
    </row>
    <row r="231" ht="15.75" customHeight="1">
      <c r="A231" s="1">
        <v>5592.2037</v>
      </c>
      <c r="B231" s="1">
        <v>1950.0</v>
      </c>
      <c r="C231" s="1">
        <v>1950.0</v>
      </c>
      <c r="D231" s="1">
        <v>1566.6427</v>
      </c>
      <c r="E231" s="1">
        <v>807.4233</v>
      </c>
      <c r="F231" s="1">
        <v>811.8031</v>
      </c>
      <c r="G231" s="1">
        <v>802.0508</v>
      </c>
      <c r="H231" s="1">
        <v>1950.0</v>
      </c>
      <c r="J231" s="1">
        <f t="shared" si="1"/>
        <v>-0.9179191405</v>
      </c>
      <c r="K231" s="17" t="str">
        <f t="shared" si="2"/>
        <v>SUB-HORIZONTAL</v>
      </c>
      <c r="L231" s="1" t="str">
        <f t="shared" si="22"/>
        <v>2</v>
      </c>
      <c r="M231" s="1">
        <f t="shared" si="4"/>
        <v>-0.9046378196</v>
      </c>
      <c r="N231" s="17" t="str">
        <f t="shared" si="5"/>
        <v>SUB-HORIZONTAL</v>
      </c>
      <c r="O231" s="1">
        <v>5592.2037</v>
      </c>
      <c r="Q231" s="1">
        <f t="shared" si="6"/>
        <v>-0.9046378196</v>
      </c>
      <c r="R231" s="17" t="str">
        <f t="shared" si="7"/>
        <v>SUB-HORIZONTAL</v>
      </c>
      <c r="T231" s="1">
        <f t="shared" si="8"/>
        <v>-0.9179191405</v>
      </c>
      <c r="U231" s="17" t="str">
        <f t="shared" si="9"/>
        <v>SUB-HORIZONTAL</v>
      </c>
      <c r="V231" s="1">
        <f t="shared" si="10"/>
        <v>-0.9105785568</v>
      </c>
      <c r="W231" s="17" t="str">
        <f t="shared" si="11"/>
        <v>SUB-HORIZONTAL</v>
      </c>
      <c r="Y231" s="1">
        <f t="shared" si="12"/>
        <v>-0.6750433733</v>
      </c>
      <c r="Z231" s="17" t="str">
        <f t="shared" si="23"/>
        <v>SUB-HORIZONTAL</v>
      </c>
      <c r="AA231" s="1">
        <f t="shared" si="14"/>
        <v>-0.9105785568</v>
      </c>
      <c r="AB231" s="17" t="str">
        <f t="shared" si="15"/>
        <v>SUB-HORIZONTAL</v>
      </c>
      <c r="AD231" s="1">
        <f t="shared" si="16"/>
        <v>-0.219331724</v>
      </c>
      <c r="AE231" s="17" t="str">
        <f t="shared" si="17"/>
        <v>SUB-HORIZONTAL</v>
      </c>
      <c r="AG231" s="1">
        <f t="shared" si="18"/>
        <v>0</v>
      </c>
      <c r="AH231" s="16" t="str">
        <f t="shared" si="19"/>
        <v>MERGULHO</v>
      </c>
      <c r="AJ231" s="1">
        <f t="shared" si="20"/>
        <v>0</v>
      </c>
      <c r="AK231" s="16" t="str">
        <f t="shared" si="21"/>
        <v>MERGULHO</v>
      </c>
    </row>
    <row r="232" ht="15.75" customHeight="1">
      <c r="A232" s="1">
        <v>5592.2799</v>
      </c>
      <c r="B232" s="1">
        <v>1950.0</v>
      </c>
      <c r="C232" s="1">
        <v>1950.0</v>
      </c>
      <c r="D232" s="1">
        <v>1578.5914</v>
      </c>
      <c r="E232" s="1">
        <v>782.5604</v>
      </c>
      <c r="F232" s="1">
        <v>788.976</v>
      </c>
      <c r="G232" s="1">
        <v>790.5266</v>
      </c>
      <c r="H232" s="1">
        <v>1950.0</v>
      </c>
      <c r="J232" s="1">
        <f t="shared" si="1"/>
        <v>-0.9338674539</v>
      </c>
      <c r="K232" s="17" t="str">
        <f t="shared" si="2"/>
        <v>SUB-HORIZONTAL</v>
      </c>
      <c r="L232" s="1" t="str">
        <f t="shared" si="22"/>
        <v>2</v>
      </c>
      <c r="M232" s="1">
        <f t="shared" si="4"/>
        <v>-0.9360348002</v>
      </c>
      <c r="N232" s="17" t="str">
        <f t="shared" si="5"/>
        <v>SUB-HORIZONTAL</v>
      </c>
      <c r="O232" s="1">
        <v>5592.2799</v>
      </c>
      <c r="Q232" s="1">
        <f t="shared" si="6"/>
        <v>-0.9360348002</v>
      </c>
      <c r="R232" s="17" t="str">
        <f t="shared" si="7"/>
        <v>SUB-HORIZONTAL</v>
      </c>
      <c r="T232" s="1">
        <f t="shared" si="8"/>
        <v>-0.9338674539</v>
      </c>
      <c r="U232" s="17" t="str">
        <f t="shared" si="9"/>
        <v>SUB-HORIZONTAL</v>
      </c>
      <c r="V232" s="1">
        <f t="shared" si="10"/>
        <v>-0.9450573873</v>
      </c>
      <c r="W232" s="17" t="str">
        <f t="shared" si="11"/>
        <v>SUB-HORIZONTAL</v>
      </c>
      <c r="Y232" s="1">
        <f t="shared" si="12"/>
        <v>-0.7162030743</v>
      </c>
      <c r="Z232" s="17" t="str">
        <f t="shared" si="23"/>
        <v>SUB-HORIZONTAL</v>
      </c>
      <c r="AA232" s="1">
        <f t="shared" si="14"/>
        <v>-0.9450573873</v>
      </c>
      <c r="AB232" s="17" t="str">
        <f t="shared" si="15"/>
        <v>SUB-HORIZONTAL</v>
      </c>
      <c r="AD232" s="1">
        <f t="shared" si="16"/>
        <v>-0.2116897274</v>
      </c>
      <c r="AE232" s="17" t="str">
        <f t="shared" si="17"/>
        <v>SUB-HORIZONTAL</v>
      </c>
      <c r="AG232" s="1">
        <f t="shared" si="18"/>
        <v>0</v>
      </c>
      <c r="AH232" s="16" t="str">
        <f t="shared" si="19"/>
        <v>MERGULHO</v>
      </c>
      <c r="AJ232" s="1">
        <f t="shared" si="20"/>
        <v>0</v>
      </c>
      <c r="AK232" s="16" t="str">
        <f t="shared" si="21"/>
        <v>MERGULHO</v>
      </c>
    </row>
    <row r="233" ht="15.75" customHeight="1">
      <c r="A233" s="1">
        <v>5592.3561</v>
      </c>
      <c r="B233" s="1">
        <v>1950.0</v>
      </c>
      <c r="C233" s="1">
        <v>1950.0</v>
      </c>
      <c r="D233" s="1">
        <v>1583.8881</v>
      </c>
      <c r="E233" s="1">
        <v>766.1836</v>
      </c>
      <c r="F233" s="1">
        <v>774.0027</v>
      </c>
      <c r="G233" s="1">
        <v>777.4498</v>
      </c>
      <c r="H233" s="1">
        <v>1950.0</v>
      </c>
      <c r="J233" s="1">
        <f t="shared" si="1"/>
        <v>-0.9523091592</v>
      </c>
      <c r="K233" s="17" t="str">
        <f t="shared" si="2"/>
        <v>SUB-HORIZONTAL</v>
      </c>
      <c r="L233" s="1" t="str">
        <f t="shared" si="22"/>
        <v>2</v>
      </c>
      <c r="M233" s="1">
        <f t="shared" si="4"/>
        <v>-0.9572332621</v>
      </c>
      <c r="N233" s="17" t="str">
        <f t="shared" si="5"/>
        <v>SUB-HORIZONTAL</v>
      </c>
      <c r="O233" s="1">
        <v>5592.3561</v>
      </c>
      <c r="Q233" s="1">
        <f t="shared" si="6"/>
        <v>-0.9572332621</v>
      </c>
      <c r="R233" s="17" t="str">
        <f t="shared" si="7"/>
        <v>SUB-HORIZONTAL</v>
      </c>
      <c r="T233" s="1">
        <f t="shared" si="8"/>
        <v>-0.9523091592</v>
      </c>
      <c r="U233" s="17" t="str">
        <f t="shared" si="9"/>
        <v>SUB-HORIZONTAL</v>
      </c>
      <c r="V233" s="1">
        <f t="shared" si="10"/>
        <v>-0.9685022201</v>
      </c>
      <c r="W233" s="17" t="str">
        <f t="shared" si="11"/>
        <v>SUB-HORIZONTAL</v>
      </c>
      <c r="Y233" s="1">
        <f t="shared" si="12"/>
        <v>-0.7422799229</v>
      </c>
      <c r="Z233" s="17" t="str">
        <f t="shared" si="23"/>
        <v>SUB-HORIZONTAL</v>
      </c>
      <c r="AA233" s="1">
        <f t="shared" si="14"/>
        <v>-0.9685022201</v>
      </c>
      <c r="AB233" s="17" t="str">
        <f t="shared" si="15"/>
        <v>SUB-HORIZONTAL</v>
      </c>
      <c r="AD233" s="1">
        <f t="shared" si="16"/>
        <v>-0.2083215948</v>
      </c>
      <c r="AE233" s="17" t="str">
        <f t="shared" si="17"/>
        <v>SUB-HORIZONTAL</v>
      </c>
      <c r="AG233" s="1">
        <f t="shared" si="18"/>
        <v>0</v>
      </c>
      <c r="AH233" s="16" t="str">
        <f t="shared" si="19"/>
        <v>MERGULHO</v>
      </c>
      <c r="AJ233" s="1">
        <f t="shared" si="20"/>
        <v>0</v>
      </c>
      <c r="AK233" s="16" t="str">
        <f t="shared" si="21"/>
        <v>MERGULHO</v>
      </c>
    </row>
    <row r="234" ht="15.75" customHeight="1">
      <c r="A234" s="1">
        <v>5592.4323</v>
      </c>
      <c r="B234" s="1">
        <v>1950.0</v>
      </c>
      <c r="C234" s="1">
        <v>1950.0</v>
      </c>
      <c r="D234" s="1">
        <v>1596.5382</v>
      </c>
      <c r="E234" s="1">
        <v>773.9171</v>
      </c>
      <c r="F234" s="1">
        <v>782.7959</v>
      </c>
      <c r="G234" s="1">
        <v>793.3177</v>
      </c>
      <c r="H234" s="1">
        <v>1941.0059</v>
      </c>
      <c r="J234" s="1">
        <f t="shared" si="1"/>
        <v>-0.9248832551</v>
      </c>
      <c r="K234" s="17" t="str">
        <f t="shared" si="2"/>
        <v>SUB-HORIZONTAL</v>
      </c>
      <c r="L234" s="1" t="str">
        <f t="shared" si="22"/>
        <v>2</v>
      </c>
      <c r="M234" s="1">
        <f t="shared" si="4"/>
        <v>-0.9447246073</v>
      </c>
      <c r="N234" s="17" t="str">
        <f t="shared" si="5"/>
        <v>SUB-HORIZONTAL</v>
      </c>
      <c r="O234" s="1">
        <v>5592.4323</v>
      </c>
      <c r="Q234" s="1">
        <f t="shared" si="6"/>
        <v>-0.9396142864</v>
      </c>
      <c r="R234" s="17" t="str">
        <f t="shared" si="7"/>
        <v>SUB-HORIZONTAL</v>
      </c>
      <c r="T234" s="1">
        <f t="shared" si="8"/>
        <v>-0.9299791507</v>
      </c>
      <c r="U234" s="17" t="str">
        <f t="shared" si="9"/>
        <v>SUB-HORIZONTAL</v>
      </c>
      <c r="V234" s="1">
        <f t="shared" si="10"/>
        <v>-0.9573558787</v>
      </c>
      <c r="W234" s="17" t="str">
        <f t="shared" si="11"/>
        <v>SUB-HORIZONTAL</v>
      </c>
      <c r="Y234" s="1">
        <f t="shared" si="12"/>
        <v>-0.7400532435</v>
      </c>
      <c r="Z234" s="17" t="str">
        <f t="shared" si="23"/>
        <v>SUB-HORIZONTAL</v>
      </c>
      <c r="AA234" s="1">
        <f t="shared" si="14"/>
        <v>-0.9573558787</v>
      </c>
      <c r="AB234" s="17" t="str">
        <f t="shared" si="15"/>
        <v>SUB-HORIZONTAL</v>
      </c>
      <c r="AD234" s="1">
        <f t="shared" si="16"/>
        <v>-0.2003251709</v>
      </c>
      <c r="AE234" s="17" t="str">
        <f t="shared" si="17"/>
        <v>SUB-HORIZONTAL</v>
      </c>
      <c r="AG234" s="1">
        <f t="shared" si="18"/>
        <v>0</v>
      </c>
      <c r="AH234" s="16" t="str">
        <f t="shared" si="19"/>
        <v>MERGULHO</v>
      </c>
      <c r="AJ234" s="1">
        <f t="shared" si="20"/>
        <v>0.00462303284</v>
      </c>
      <c r="AK234" s="16" t="str">
        <f t="shared" si="21"/>
        <v>MERGULHO</v>
      </c>
    </row>
    <row r="235" ht="15.75" customHeight="1">
      <c r="A235" s="1">
        <v>5592.5085</v>
      </c>
      <c r="B235" s="1">
        <v>1950.0</v>
      </c>
      <c r="C235" s="1">
        <v>1950.0</v>
      </c>
      <c r="D235" s="1">
        <v>1627.4767</v>
      </c>
      <c r="E235" s="1">
        <v>817.5379</v>
      </c>
      <c r="F235" s="1">
        <v>827.4796</v>
      </c>
      <c r="G235" s="1">
        <v>844.2873</v>
      </c>
      <c r="H235" s="1">
        <v>1901.0562</v>
      </c>
      <c r="J235" s="1">
        <f t="shared" si="1"/>
        <v>-0.8341370612</v>
      </c>
      <c r="K235" s="17" t="str">
        <f t="shared" si="2"/>
        <v>SUB-HORIZONTAL</v>
      </c>
      <c r="L235" s="1" t="str">
        <f t="shared" si="22"/>
        <v>2</v>
      </c>
      <c r="M235" s="1">
        <f t="shared" si="4"/>
        <v>-0.8836866391</v>
      </c>
      <c r="N235" s="17" t="str">
        <f t="shared" si="5"/>
        <v>SUB-HORIZONTAL</v>
      </c>
      <c r="O235" s="1">
        <v>5592.5085</v>
      </c>
      <c r="Q235" s="1">
        <f t="shared" si="6"/>
        <v>-0.8559667819</v>
      </c>
      <c r="R235" s="17" t="str">
        <f t="shared" si="7"/>
        <v>SUB-HORIZONTAL</v>
      </c>
      <c r="T235" s="1">
        <f t="shared" si="8"/>
        <v>-0.8617471661</v>
      </c>
      <c r="U235" s="17" t="str">
        <f t="shared" si="9"/>
        <v>SUB-HORIZONTAL</v>
      </c>
      <c r="V235" s="1">
        <f t="shared" si="10"/>
        <v>-0.896917346</v>
      </c>
      <c r="W235" s="17" t="str">
        <f t="shared" si="11"/>
        <v>SUB-HORIZONTAL</v>
      </c>
      <c r="Y235" s="1">
        <f t="shared" si="12"/>
        <v>-0.7021677308</v>
      </c>
      <c r="Z235" s="17" t="str">
        <f t="shared" si="23"/>
        <v>SUB-HORIZONTAL</v>
      </c>
      <c r="AA235" s="1">
        <f t="shared" si="14"/>
        <v>-0.896917346</v>
      </c>
      <c r="AB235" s="17" t="str">
        <f t="shared" si="15"/>
        <v>SUB-HORIZONTAL</v>
      </c>
      <c r="AD235" s="1">
        <f t="shared" si="16"/>
        <v>-0.1810449433</v>
      </c>
      <c r="AE235" s="17" t="str">
        <f t="shared" si="17"/>
        <v>SUB-HORIZONTAL</v>
      </c>
      <c r="AG235" s="1">
        <f t="shared" si="18"/>
        <v>0</v>
      </c>
      <c r="AH235" s="16" t="str">
        <f t="shared" si="19"/>
        <v>MERGULHO</v>
      </c>
      <c r="AJ235" s="1">
        <f t="shared" si="20"/>
        <v>0.02542043051</v>
      </c>
      <c r="AK235" s="16" t="str">
        <f t="shared" si="21"/>
        <v>MERGULHO</v>
      </c>
    </row>
    <row r="236" ht="15.75" customHeight="1">
      <c r="A236" s="1">
        <v>5592.5847</v>
      </c>
      <c r="B236" s="1">
        <v>1950.0</v>
      </c>
      <c r="C236" s="1">
        <v>1950.0</v>
      </c>
      <c r="D236" s="1">
        <v>1679.5961</v>
      </c>
      <c r="E236" s="1">
        <v>905.3445</v>
      </c>
      <c r="F236" s="1">
        <v>916.5576</v>
      </c>
      <c r="G236" s="1">
        <v>933.8731</v>
      </c>
      <c r="H236" s="1">
        <v>1854.1504</v>
      </c>
      <c r="J236" s="1">
        <f t="shared" si="1"/>
        <v>-0.6993624284</v>
      </c>
      <c r="K236" s="17" t="str">
        <f t="shared" si="2"/>
        <v>SUB-HORIZONTAL</v>
      </c>
      <c r="L236" s="1" t="str">
        <f t="shared" si="22"/>
        <v>2</v>
      </c>
      <c r="M236" s="1">
        <f t="shared" si="4"/>
        <v>-0.7730170778</v>
      </c>
      <c r="N236" s="17" t="str">
        <f t="shared" si="5"/>
        <v>SUB-HORIZONTAL</v>
      </c>
      <c r="O236" s="1">
        <v>5592.5847</v>
      </c>
      <c r="Q236" s="1">
        <f t="shared" si="6"/>
        <v>-0.7192202433</v>
      </c>
      <c r="R236" s="17" t="str">
        <f t="shared" si="7"/>
        <v>SUB-HORIZONTAL</v>
      </c>
      <c r="T236" s="1">
        <f t="shared" si="8"/>
        <v>-0.7529856679</v>
      </c>
      <c r="U236" s="17" t="str">
        <f t="shared" si="9"/>
        <v>SUB-HORIZONTAL</v>
      </c>
      <c r="V236" s="1">
        <f t="shared" si="10"/>
        <v>-0.7862286324</v>
      </c>
      <c r="W236" s="17" t="str">
        <f t="shared" si="11"/>
        <v>SUB-HORIZONTAL</v>
      </c>
      <c r="Y236" s="1">
        <f t="shared" si="12"/>
        <v>-0.6278743607</v>
      </c>
      <c r="Z236" s="17" t="str">
        <f t="shared" si="23"/>
        <v>SUB-HORIZONTAL</v>
      </c>
      <c r="AA236" s="1">
        <f t="shared" si="14"/>
        <v>-0.7862286324</v>
      </c>
      <c r="AB236" s="17" t="str">
        <f t="shared" si="15"/>
        <v>SUB-HORIZONTAL</v>
      </c>
      <c r="AD236" s="1">
        <f t="shared" si="16"/>
        <v>-0.149414662</v>
      </c>
      <c r="AE236" s="17" t="str">
        <f t="shared" si="17"/>
        <v>SUB-HORIZONTAL</v>
      </c>
      <c r="AG236" s="1">
        <f t="shared" si="18"/>
        <v>0</v>
      </c>
      <c r="AH236" s="16" t="str">
        <f t="shared" si="19"/>
        <v>MERGULHO</v>
      </c>
      <c r="AJ236" s="1">
        <f t="shared" si="20"/>
        <v>0.05040812221</v>
      </c>
      <c r="AK236" s="16" t="str">
        <f t="shared" si="21"/>
        <v>MERGULHO</v>
      </c>
    </row>
    <row r="237" ht="15.75" customHeight="1">
      <c r="A237" s="1">
        <v>5592.6609</v>
      </c>
      <c r="B237" s="1">
        <v>1950.0</v>
      </c>
      <c r="C237" s="1">
        <v>1950.0</v>
      </c>
      <c r="D237" s="1">
        <v>1747.1877</v>
      </c>
      <c r="E237" s="1">
        <v>1039.8625</v>
      </c>
      <c r="F237" s="1">
        <v>1052.5345</v>
      </c>
      <c r="G237" s="1">
        <v>1036.541</v>
      </c>
      <c r="H237" s="1">
        <v>1861.4274</v>
      </c>
      <c r="J237" s="1">
        <f t="shared" si="1"/>
        <v>-0.5938514889</v>
      </c>
      <c r="K237" s="17" t="str">
        <f t="shared" si="2"/>
        <v>SUB-HORIZONTAL</v>
      </c>
      <c r="L237" s="1" t="str">
        <f t="shared" si="22"/>
        <v>2</v>
      </c>
      <c r="M237" s="1">
        <f t="shared" si="4"/>
        <v>-0.6264440475</v>
      </c>
      <c r="N237" s="17" t="str">
        <f t="shared" si="5"/>
        <v>SUB-HORIZONTAL</v>
      </c>
      <c r="O237" s="1">
        <v>5592.6609</v>
      </c>
      <c r="Q237" s="1">
        <f t="shared" si="6"/>
        <v>-0.5778961514</v>
      </c>
      <c r="R237" s="17" t="str">
        <f t="shared" si="7"/>
        <v>SUB-HORIZONTAL</v>
      </c>
      <c r="T237" s="1">
        <f t="shared" si="8"/>
        <v>-0.6425079576</v>
      </c>
      <c r="U237" s="17" t="str">
        <f t="shared" si="9"/>
        <v>SUB-HORIZONTAL</v>
      </c>
      <c r="V237" s="1">
        <f t="shared" si="10"/>
        <v>-0.6391484569</v>
      </c>
      <c r="W237" s="17" t="str">
        <f t="shared" si="11"/>
        <v>SUB-HORIZONTAL</v>
      </c>
      <c r="Y237" s="1">
        <f t="shared" si="12"/>
        <v>-0.5247608065</v>
      </c>
      <c r="Z237" s="17" t="str">
        <f t="shared" si="23"/>
        <v>SUB-HORIZONTAL</v>
      </c>
      <c r="AA237" s="1">
        <f t="shared" si="14"/>
        <v>-0.6391484569</v>
      </c>
      <c r="AB237" s="17" t="str">
        <f t="shared" si="15"/>
        <v>SUB-HORIZONTAL</v>
      </c>
      <c r="AD237" s="1">
        <f t="shared" si="16"/>
        <v>-0.1098771036</v>
      </c>
      <c r="AE237" s="17" t="str">
        <f t="shared" si="17"/>
        <v>SUB-HORIZONTAL</v>
      </c>
      <c r="AG237" s="1">
        <f t="shared" si="18"/>
        <v>0</v>
      </c>
      <c r="AH237" s="16" t="str">
        <f t="shared" si="19"/>
        <v>MERGULHO</v>
      </c>
      <c r="AJ237" s="1">
        <f t="shared" si="20"/>
        <v>0.04648994544</v>
      </c>
      <c r="AK237" s="16" t="str">
        <f t="shared" si="21"/>
        <v>MERGULHO</v>
      </c>
    </row>
    <row r="238" ht="15.75" customHeight="1">
      <c r="A238" s="1">
        <v>5592.7371</v>
      </c>
      <c r="B238" s="1">
        <v>1950.0</v>
      </c>
      <c r="C238" s="1">
        <v>1950.0</v>
      </c>
      <c r="D238" s="1">
        <v>1827.1354</v>
      </c>
      <c r="E238" s="1">
        <v>1220.9409</v>
      </c>
      <c r="F238" s="1">
        <v>1234.3035</v>
      </c>
      <c r="G238" s="1">
        <v>1183.0652</v>
      </c>
      <c r="H238" s="1">
        <v>1860.3354</v>
      </c>
      <c r="J238" s="1">
        <f t="shared" si="1"/>
        <v>-0.4565223057</v>
      </c>
      <c r="K238" s="17" t="str">
        <f t="shared" si="2"/>
        <v>SUB-HORIZONTAL</v>
      </c>
      <c r="L238" s="1" t="str">
        <f t="shared" si="22"/>
        <v>2</v>
      </c>
      <c r="M238" s="1">
        <f t="shared" si="4"/>
        <v>-0.4613182198</v>
      </c>
      <c r="N238" s="17" t="str">
        <f t="shared" si="5"/>
        <v>SUB-HORIZONTAL</v>
      </c>
      <c r="O238" s="1">
        <v>5592.7371</v>
      </c>
      <c r="Q238" s="1">
        <f t="shared" si="6"/>
        <v>-0.413132973</v>
      </c>
      <c r="R238" s="17" t="str">
        <f t="shared" si="7"/>
        <v>SUB-HORIZONTAL</v>
      </c>
      <c r="T238" s="1">
        <f t="shared" si="8"/>
        <v>-0.5049365391</v>
      </c>
      <c r="U238" s="17" t="str">
        <f t="shared" si="9"/>
        <v>SUB-HORIZONTAL</v>
      </c>
      <c r="V238" s="1">
        <f t="shared" si="10"/>
        <v>-0.4724959696</v>
      </c>
      <c r="W238" s="17" t="str">
        <f t="shared" si="11"/>
        <v>SUB-HORIZONTAL</v>
      </c>
      <c r="Y238" s="1">
        <f t="shared" si="12"/>
        <v>-0.4058628536</v>
      </c>
      <c r="Z238" s="17" t="str">
        <f t="shared" si="23"/>
        <v>SUB-HORIZONTAL</v>
      </c>
      <c r="AA238" s="1">
        <f t="shared" si="14"/>
        <v>-0.4724959696</v>
      </c>
      <c r="AB238" s="17" t="str">
        <f t="shared" si="15"/>
        <v>SUB-HORIZONTAL</v>
      </c>
      <c r="AD238" s="1">
        <f t="shared" si="16"/>
        <v>-0.06509147297</v>
      </c>
      <c r="AE238" s="17" t="str">
        <f t="shared" si="17"/>
        <v>SUB-HORIZONTAL</v>
      </c>
      <c r="AG238" s="1">
        <f t="shared" si="18"/>
        <v>0</v>
      </c>
      <c r="AH238" s="16" t="str">
        <f t="shared" si="19"/>
        <v>MERGULHO</v>
      </c>
      <c r="AJ238" s="1">
        <f t="shared" si="20"/>
        <v>0.04707692468</v>
      </c>
      <c r="AK238" s="16" t="str">
        <f t="shared" si="21"/>
        <v>MERGULHO</v>
      </c>
    </row>
    <row r="239" ht="15.75" customHeight="1">
      <c r="A239" s="1">
        <v>5592.8133</v>
      </c>
      <c r="B239" s="1">
        <v>1950.0</v>
      </c>
      <c r="C239" s="1">
        <v>1950.0</v>
      </c>
      <c r="D239" s="1">
        <v>1909.3192</v>
      </c>
      <c r="E239" s="1">
        <v>1437.3918</v>
      </c>
      <c r="F239" s="1">
        <v>1451.7433</v>
      </c>
      <c r="G239" s="1">
        <v>1378.8154</v>
      </c>
      <c r="H239" s="1">
        <v>1848.8483</v>
      </c>
      <c r="J239" s="1">
        <f t="shared" si="1"/>
        <v>-0.2943910182</v>
      </c>
      <c r="K239" s="17" t="str">
        <f t="shared" si="2"/>
        <v>SUB-HORIZONTAL</v>
      </c>
      <c r="L239" s="1" t="str">
        <f t="shared" si="22"/>
        <v>2</v>
      </c>
      <c r="M239" s="1">
        <f t="shared" si="4"/>
        <v>-0.2961358094</v>
      </c>
      <c r="N239" s="17" t="str">
        <f t="shared" si="5"/>
        <v>SUB-HORIZONTAL</v>
      </c>
      <c r="O239" s="1">
        <v>5592.8133</v>
      </c>
      <c r="Q239" s="1">
        <f t="shared" si="6"/>
        <v>-0.2423872665</v>
      </c>
      <c r="R239" s="17" t="str">
        <f t="shared" si="7"/>
        <v>SUB-HORIZONTAL</v>
      </c>
      <c r="T239" s="1">
        <f t="shared" si="8"/>
        <v>-0.3483422248</v>
      </c>
      <c r="U239" s="17" t="str">
        <f t="shared" si="9"/>
        <v>SUB-HORIZONTAL</v>
      </c>
      <c r="V239" s="1">
        <f t="shared" si="10"/>
        <v>-0.3061827095</v>
      </c>
      <c r="W239" s="17" t="str">
        <f t="shared" si="11"/>
        <v>SUB-HORIZONTAL</v>
      </c>
      <c r="Y239" s="1">
        <f t="shared" si="12"/>
        <v>-0.2848710666</v>
      </c>
      <c r="Z239" s="17" t="str">
        <f t="shared" si="23"/>
        <v>SUB-HORIZONTAL</v>
      </c>
      <c r="AA239" s="1">
        <f t="shared" si="14"/>
        <v>-0.3061827095</v>
      </c>
      <c r="AB239" s="17" t="str">
        <f t="shared" si="15"/>
        <v>SUB-HORIZONTAL</v>
      </c>
      <c r="AD239" s="1">
        <f t="shared" si="16"/>
        <v>-0.0210830243</v>
      </c>
      <c r="AE239" s="17" t="str">
        <f t="shared" si="17"/>
        <v>SUB-HORIZONTAL</v>
      </c>
      <c r="AG239" s="1">
        <f t="shared" si="18"/>
        <v>0</v>
      </c>
      <c r="AH239" s="16" t="str">
        <f t="shared" si="19"/>
        <v>MERGULHO</v>
      </c>
      <c r="AJ239" s="1">
        <f t="shared" si="20"/>
        <v>0.05327276535</v>
      </c>
      <c r="AK239" s="16" t="str">
        <f t="shared" si="21"/>
        <v>MERGULHO</v>
      </c>
    </row>
    <row r="240" ht="15.75" customHeight="1">
      <c r="A240" s="1">
        <v>5592.8895</v>
      </c>
      <c r="B240" s="1">
        <v>1950.0</v>
      </c>
      <c r="C240" s="1">
        <v>1929.8939</v>
      </c>
      <c r="D240" s="1">
        <v>1944.978</v>
      </c>
      <c r="E240" s="1">
        <v>1673.4373</v>
      </c>
      <c r="F240" s="1">
        <v>1688.5427</v>
      </c>
      <c r="G240" s="1">
        <v>1580.093</v>
      </c>
      <c r="H240" s="1">
        <v>1866.4723</v>
      </c>
      <c r="J240" s="1">
        <f t="shared" si="1"/>
        <v>-0.1667590929</v>
      </c>
      <c r="K240" s="17" t="str">
        <f t="shared" si="2"/>
        <v>SUB-HORIZONTAL</v>
      </c>
      <c r="L240" s="1" t="str">
        <f t="shared" si="22"/>
        <v>2</v>
      </c>
      <c r="M240" s="1">
        <f t="shared" si="4"/>
        <v>-0.144087877</v>
      </c>
      <c r="N240" s="17" t="str">
        <f t="shared" si="5"/>
        <v>SUB-HORIZONTAL</v>
      </c>
      <c r="O240" s="1">
        <v>5592.8895</v>
      </c>
      <c r="Q240" s="1">
        <f t="shared" si="6"/>
        <v>-0.1002262322</v>
      </c>
      <c r="R240" s="17" t="str">
        <f t="shared" si="7"/>
        <v>SUB-HORIZONTAL</v>
      </c>
      <c r="T240" s="1">
        <f t="shared" si="8"/>
        <v>-0.2107336647</v>
      </c>
      <c r="U240" s="17" t="str">
        <f t="shared" si="9"/>
        <v>SUB-HORIZONTAL</v>
      </c>
      <c r="V240" s="1">
        <f t="shared" si="10"/>
        <v>-0.1427060683</v>
      </c>
      <c r="W240" s="17" t="str">
        <f t="shared" si="11"/>
        <v>SUB-HORIZONTAL</v>
      </c>
      <c r="Y240" s="1">
        <f t="shared" si="12"/>
        <v>-0.1505126021</v>
      </c>
      <c r="Z240" s="17" t="str">
        <f t="shared" si="23"/>
        <v>SUB-HORIZONTAL</v>
      </c>
      <c r="AA240" s="1">
        <f t="shared" si="14"/>
        <v>-0.1530987265</v>
      </c>
      <c r="AB240" s="17" t="str">
        <f t="shared" si="15"/>
        <v>SUB-HORIZONTAL</v>
      </c>
      <c r="AD240" s="1">
        <f t="shared" si="16"/>
        <v>0.007785658304</v>
      </c>
      <c r="AE240" s="16" t="str">
        <f t="shared" si="17"/>
        <v>MERGULHO</v>
      </c>
      <c r="AG240" s="1">
        <f t="shared" si="18"/>
        <v>-0.01036439165</v>
      </c>
      <c r="AH240" s="17" t="str">
        <f t="shared" si="19"/>
        <v>SUB-HORIZONTAL</v>
      </c>
      <c r="AJ240" s="1">
        <f t="shared" si="20"/>
        <v>0.04378269017</v>
      </c>
      <c r="AK240" s="16" t="str">
        <f t="shared" si="21"/>
        <v>MERGULHO</v>
      </c>
    </row>
    <row r="241" ht="15.75" customHeight="1">
      <c r="A241" s="1">
        <v>5592.9657</v>
      </c>
      <c r="B241" s="1">
        <v>1950.0</v>
      </c>
      <c r="C241" s="1">
        <v>1844.2567</v>
      </c>
      <c r="D241" s="1">
        <v>1949.9983</v>
      </c>
      <c r="E241" s="1">
        <v>1866.608</v>
      </c>
      <c r="F241" s="1">
        <v>1873.312</v>
      </c>
      <c r="G241" s="1">
        <v>1719.7628</v>
      </c>
      <c r="H241" s="1">
        <v>1918.2454</v>
      </c>
      <c r="J241" s="1">
        <f t="shared" si="1"/>
        <v>-0.1092788415</v>
      </c>
      <c r="K241" s="17" t="str">
        <f t="shared" si="2"/>
        <v>SUB-HORIZONTAL</v>
      </c>
      <c r="L241" s="1" t="str">
        <f t="shared" si="22"/>
        <v>2</v>
      </c>
      <c r="M241" s="1">
        <f t="shared" si="4"/>
        <v>-0.04012407637</v>
      </c>
      <c r="N241" s="17" t="str">
        <f t="shared" si="5"/>
        <v>SUB-HORIZONTAL</v>
      </c>
      <c r="O241" s="1">
        <v>5592.9657</v>
      </c>
      <c r="Q241" s="1">
        <f t="shared" si="6"/>
        <v>-0.02370348166</v>
      </c>
      <c r="R241" s="17" t="str">
        <f t="shared" si="7"/>
        <v>SUB-HORIZONTAL</v>
      </c>
      <c r="T241" s="1">
        <f t="shared" si="8"/>
        <v>-0.1257256571</v>
      </c>
      <c r="U241" s="17" t="str">
        <f t="shared" si="9"/>
        <v>SUB-HORIZONTAL</v>
      </c>
      <c r="V241" s="1">
        <f t="shared" si="10"/>
        <v>0.01204662916</v>
      </c>
      <c r="W241" s="16" t="str">
        <f t="shared" si="11"/>
        <v>MERGULHO</v>
      </c>
      <c r="Y241" s="1">
        <f t="shared" si="12"/>
        <v>-0.04370909942</v>
      </c>
      <c r="Z241" s="17" t="str">
        <f t="shared" si="23"/>
        <v>SUB-HORIZONTAL</v>
      </c>
      <c r="AA241" s="1">
        <f t="shared" si="14"/>
        <v>-0.04370997143</v>
      </c>
      <c r="AB241" s="17" t="str">
        <f t="shared" si="15"/>
        <v>SUB-HORIZONTAL</v>
      </c>
      <c r="AD241" s="1">
        <f t="shared" si="16"/>
        <v>0.05575939799</v>
      </c>
      <c r="AE241" s="16" t="str">
        <f t="shared" si="17"/>
        <v>MERGULHO</v>
      </c>
      <c r="AG241" s="1">
        <f t="shared" si="18"/>
        <v>-0.05576027012</v>
      </c>
      <c r="AH241" s="17" t="str">
        <f t="shared" si="19"/>
        <v>SUB-HORIZONTAL</v>
      </c>
      <c r="AJ241" s="1">
        <f t="shared" si="20"/>
        <v>0.01641864293</v>
      </c>
      <c r="AK241" s="16" t="str">
        <f t="shared" si="21"/>
        <v>MERGULHO</v>
      </c>
    </row>
    <row r="242" ht="15.75" customHeight="1">
      <c r="A242" s="1">
        <v>5593.0419</v>
      </c>
      <c r="B242" s="1">
        <v>1929.9084</v>
      </c>
      <c r="C242" s="1">
        <v>1697.7338</v>
      </c>
      <c r="D242" s="1">
        <v>1950.0</v>
      </c>
      <c r="E242" s="1">
        <v>1940.2939</v>
      </c>
      <c r="F242" s="1">
        <v>1941.2494</v>
      </c>
      <c r="G242" s="1">
        <v>1705.0183</v>
      </c>
      <c r="H242" s="1">
        <v>1869.0966</v>
      </c>
      <c r="J242" s="1">
        <f t="shared" si="1"/>
        <v>-0.09191169</v>
      </c>
      <c r="K242" s="17" t="str">
        <f t="shared" si="2"/>
        <v>SUB-HORIZONTAL</v>
      </c>
      <c r="L242" s="1" t="str">
        <f t="shared" si="22"/>
        <v>2</v>
      </c>
      <c r="M242" s="1">
        <f t="shared" si="4"/>
        <v>0.005859254132</v>
      </c>
      <c r="N242" s="16" t="str">
        <f t="shared" si="5"/>
        <v>MERGULHO</v>
      </c>
      <c r="O242" s="1">
        <v>5593.0419</v>
      </c>
      <c r="Q242" s="1">
        <f t="shared" si="6"/>
        <v>0.03787883804</v>
      </c>
      <c r="R242" s="16" t="str">
        <f t="shared" si="7"/>
        <v>MERGULHO</v>
      </c>
      <c r="T242" s="1">
        <f t="shared" si="8"/>
        <v>-0.1239759563</v>
      </c>
      <c r="U242" s="17" t="str">
        <f t="shared" si="9"/>
        <v>SUB-HORIZONTAL</v>
      </c>
      <c r="V242" s="1">
        <f t="shared" si="10"/>
        <v>0.1336444125</v>
      </c>
      <c r="W242" s="15" t="str">
        <f t="shared" si="11"/>
        <v>SUB-VERTICAL</v>
      </c>
      <c r="Y242" s="1">
        <f t="shared" si="12"/>
        <v>-0.004989921306</v>
      </c>
      <c r="Z242" s="17" t="str">
        <f t="shared" si="23"/>
        <v>SUB-HORIZONTAL</v>
      </c>
      <c r="AA242" s="1">
        <f t="shared" si="14"/>
        <v>0.005366922237</v>
      </c>
      <c r="AB242" s="16" t="str">
        <f t="shared" si="15"/>
        <v>MERGULHO</v>
      </c>
      <c r="AD242" s="1">
        <f t="shared" si="16"/>
        <v>0.1386458779</v>
      </c>
      <c r="AE242" s="15" t="str">
        <f t="shared" si="17"/>
        <v>SUB-VERTICAL</v>
      </c>
      <c r="AG242" s="1">
        <f t="shared" si="18"/>
        <v>-0.1282660026</v>
      </c>
      <c r="AH242" s="17" t="str">
        <f t="shared" si="19"/>
        <v>SUB-HORIZONTAL</v>
      </c>
      <c r="AJ242" s="1">
        <f t="shared" si="20"/>
        <v>0.03201869569</v>
      </c>
      <c r="AK242" s="16" t="str">
        <f t="shared" si="21"/>
        <v>MERGULHO</v>
      </c>
    </row>
    <row r="243" ht="15.75" customHeight="1">
      <c r="A243" s="1">
        <v>5593.1181</v>
      </c>
      <c r="B243" s="1">
        <v>1861.0276</v>
      </c>
      <c r="C243" s="1">
        <v>1524.2131</v>
      </c>
      <c r="D243" s="1">
        <v>1950.0</v>
      </c>
      <c r="E243" s="1">
        <v>1949.9967</v>
      </c>
      <c r="F243" s="1">
        <v>1949.9969</v>
      </c>
      <c r="G243" s="1">
        <v>1618.0637</v>
      </c>
      <c r="H243" s="1">
        <v>1759.0349</v>
      </c>
      <c r="J243" s="1">
        <f t="shared" si="1"/>
        <v>-0.08355940928</v>
      </c>
      <c r="K243" s="17" t="str">
        <f t="shared" si="2"/>
        <v>SUB-HORIZONTAL</v>
      </c>
      <c r="L243" s="1" t="str">
        <f t="shared" si="22"/>
        <v>2</v>
      </c>
      <c r="M243" s="1">
        <f t="shared" si="4"/>
        <v>0.04670321803</v>
      </c>
      <c r="N243" s="16" t="str">
        <f t="shared" si="5"/>
        <v>MERGULHO</v>
      </c>
      <c r="O243" s="1">
        <v>5593.1181</v>
      </c>
      <c r="Q243" s="1">
        <f t="shared" si="6"/>
        <v>0.1031080957</v>
      </c>
      <c r="R243" s="15" t="str">
        <f t="shared" si="7"/>
        <v>SUB-VERTICAL</v>
      </c>
      <c r="T243" s="1">
        <f t="shared" si="8"/>
        <v>-0.1400127339</v>
      </c>
      <c r="U243" s="17" t="str">
        <f t="shared" si="9"/>
        <v>SUB-HORIZONTAL</v>
      </c>
      <c r="V243" s="1">
        <f t="shared" si="10"/>
        <v>0.2469728119</v>
      </c>
      <c r="W243" s="15" t="str">
        <f t="shared" si="11"/>
        <v>SUB-VERTICAL</v>
      </c>
      <c r="Y243" s="1">
        <f t="shared" si="12"/>
        <v>-0.000001692309124</v>
      </c>
      <c r="Z243" s="17" t="str">
        <f t="shared" si="23"/>
        <v>SUB-HORIZONTAL</v>
      </c>
      <c r="AA243" s="1">
        <f t="shared" si="14"/>
        <v>0.04670311544</v>
      </c>
      <c r="AB243" s="16" t="str">
        <f t="shared" si="15"/>
        <v>MERGULHO</v>
      </c>
      <c r="AD243" s="1">
        <f t="shared" si="16"/>
        <v>0.2469745171</v>
      </c>
      <c r="AE243" s="15" t="str">
        <f t="shared" si="17"/>
        <v>SUB-VERTICAL</v>
      </c>
      <c r="AG243" s="1">
        <f t="shared" si="18"/>
        <v>-0.1999822857</v>
      </c>
      <c r="AH243" s="17" t="str">
        <f t="shared" si="19"/>
        <v>SUB-HORIZONTAL</v>
      </c>
      <c r="AJ243" s="1">
        <f t="shared" si="20"/>
        <v>0.05637096296</v>
      </c>
      <c r="AK243" s="16" t="str">
        <f t="shared" si="21"/>
        <v>MERGULHO</v>
      </c>
    </row>
    <row r="244" ht="15.75" customHeight="1">
      <c r="A244" s="1">
        <v>5593.1943</v>
      </c>
      <c r="B244" s="1">
        <v>1741.3652</v>
      </c>
      <c r="C244" s="1">
        <v>1329.6569</v>
      </c>
      <c r="D244" s="1">
        <v>1950.0</v>
      </c>
      <c r="E244" s="1">
        <v>1950.0</v>
      </c>
      <c r="F244" s="1">
        <v>1944.8667</v>
      </c>
      <c r="G244" s="1">
        <v>1425.3402</v>
      </c>
      <c r="H244" s="1">
        <v>1584.4297</v>
      </c>
      <c r="J244" s="1">
        <f t="shared" si="1"/>
        <v>-0.1058633816</v>
      </c>
      <c r="K244" s="17" t="str">
        <f t="shared" si="2"/>
        <v>SUB-HORIZONTAL</v>
      </c>
      <c r="L244" s="1" t="str">
        <f t="shared" si="22"/>
        <v>2</v>
      </c>
      <c r="M244" s="1">
        <f t="shared" si="4"/>
        <v>0.1105803</v>
      </c>
      <c r="N244" s="15" t="str">
        <f t="shared" si="5"/>
        <v>SUB-VERTICAL</v>
      </c>
      <c r="O244" s="1">
        <v>5593.1943</v>
      </c>
      <c r="Q244" s="1">
        <f t="shared" si="6"/>
        <v>0.2053278969</v>
      </c>
      <c r="R244" s="15" t="str">
        <f t="shared" si="7"/>
        <v>SUB-VERTICAL</v>
      </c>
      <c r="T244" s="1">
        <f t="shared" si="8"/>
        <v>-0.2005936784</v>
      </c>
      <c r="U244" s="17" t="str">
        <f t="shared" si="9"/>
        <v>SUB-HORIZONTAL</v>
      </c>
      <c r="V244" s="1">
        <f t="shared" si="10"/>
        <v>0.3852519579</v>
      </c>
      <c r="W244" s="15" t="str">
        <f t="shared" si="11"/>
        <v>SUB-VERTICAL</v>
      </c>
      <c r="Y244" s="1">
        <f t="shared" si="12"/>
        <v>0</v>
      </c>
      <c r="Z244" s="16" t="str">
        <f t="shared" si="23"/>
        <v>MERGULHO</v>
      </c>
      <c r="AA244" s="1">
        <f t="shared" si="14"/>
        <v>0.1132203553</v>
      </c>
      <c r="AB244" s="16" t="str">
        <f t="shared" si="15"/>
        <v>SUB-VERTICAL</v>
      </c>
      <c r="AD244" s="1">
        <f t="shared" si="16"/>
        <v>0.3852519579</v>
      </c>
      <c r="AE244" s="15" t="str">
        <f t="shared" si="17"/>
        <v>SUB-VERTICAL</v>
      </c>
      <c r="AG244" s="1">
        <f t="shared" si="18"/>
        <v>-0.2705670435</v>
      </c>
      <c r="AH244" s="17" t="str">
        <f t="shared" si="19"/>
        <v>SUB-HORIZONTAL</v>
      </c>
      <c r="AJ244" s="1">
        <f t="shared" si="20"/>
        <v>0.09447997671</v>
      </c>
      <c r="AK244" s="16" t="str">
        <f t="shared" si="21"/>
        <v>MERGULHO</v>
      </c>
    </row>
    <row r="245" ht="15.75" customHeight="1">
      <c r="A245" s="1">
        <v>5593.2705</v>
      </c>
      <c r="B245" s="1">
        <v>1534.1802</v>
      </c>
      <c r="C245" s="1">
        <v>1097.1077</v>
      </c>
      <c r="D245" s="1">
        <v>1821.1648</v>
      </c>
      <c r="E245" s="1">
        <v>1610.6099</v>
      </c>
      <c r="F245" s="1">
        <v>1594.1392</v>
      </c>
      <c r="G245" s="1">
        <v>1120.7179</v>
      </c>
      <c r="H245" s="1">
        <v>1313.6255</v>
      </c>
      <c r="J245" s="1">
        <f t="shared" si="1"/>
        <v>-0.1589883853</v>
      </c>
      <c r="K245" s="17" t="str">
        <f t="shared" si="2"/>
        <v>SUB-HORIZONTAL</v>
      </c>
      <c r="L245" s="1" t="str">
        <f t="shared" si="22"/>
        <v>2</v>
      </c>
      <c r="M245" s="1">
        <f t="shared" si="4"/>
        <v>0.0383400852</v>
      </c>
      <c r="N245" s="16" t="str">
        <f t="shared" si="5"/>
        <v>MERGULHO</v>
      </c>
      <c r="O245" s="1">
        <v>5593.2705</v>
      </c>
      <c r="Q245" s="1">
        <f t="shared" si="6"/>
        <v>0.1938452533</v>
      </c>
      <c r="R245" s="15" t="str">
        <f t="shared" si="7"/>
        <v>SUB-VERTICAL</v>
      </c>
      <c r="T245" s="1">
        <f t="shared" si="8"/>
        <v>-0.3153185895</v>
      </c>
      <c r="U245" s="17" t="str">
        <f t="shared" si="9"/>
        <v>SUB-HORIZONTAL</v>
      </c>
      <c r="V245" s="1">
        <f t="shared" si="10"/>
        <v>0.3862980313</v>
      </c>
      <c r="W245" s="15" t="str">
        <f t="shared" si="11"/>
        <v>SUB-VERTICAL</v>
      </c>
      <c r="Y245" s="1">
        <f t="shared" si="12"/>
        <v>-0.1229406618</v>
      </c>
      <c r="Z245" s="17" t="str">
        <f t="shared" si="23"/>
        <v>SUB-HORIZONTAL</v>
      </c>
      <c r="AA245" s="1">
        <f t="shared" si="14"/>
        <v>0.04862154849</v>
      </c>
      <c r="AB245" s="16" t="str">
        <f t="shared" si="15"/>
        <v>MERGULHO</v>
      </c>
      <c r="AD245" s="1">
        <f t="shared" si="16"/>
        <v>0.5122400853</v>
      </c>
      <c r="AE245" s="15" t="str">
        <f t="shared" si="17"/>
        <v>SUB-VERTICAL</v>
      </c>
      <c r="AG245" s="1">
        <f t="shared" si="18"/>
        <v>-0.3368919734</v>
      </c>
      <c r="AH245" s="17" t="str">
        <f t="shared" si="19"/>
        <v>SUB-HORIZONTAL</v>
      </c>
      <c r="AJ245" s="1">
        <f t="shared" si="20"/>
        <v>0.1553611206</v>
      </c>
      <c r="AK245" s="15" t="str">
        <f t="shared" si="21"/>
        <v>SUB-VERTICAL</v>
      </c>
    </row>
    <row r="246" ht="15.75" customHeight="1">
      <c r="A246" s="1">
        <v>5593.3467</v>
      </c>
      <c r="B246" s="1">
        <v>1089.3093</v>
      </c>
      <c r="C246" s="1">
        <v>827.6068</v>
      </c>
      <c r="D246" s="1">
        <v>1228.522</v>
      </c>
      <c r="E246" s="1">
        <v>994.0002</v>
      </c>
      <c r="F246" s="1">
        <v>979.2739</v>
      </c>
      <c r="G246" s="1">
        <v>752.6857</v>
      </c>
      <c r="H246" s="1">
        <v>920.5736</v>
      </c>
      <c r="J246" s="1">
        <f t="shared" si="1"/>
        <v>-0.2016895078</v>
      </c>
      <c r="K246" s="17" t="str">
        <f t="shared" si="2"/>
        <v>SUB-HORIZONTAL</v>
      </c>
      <c r="L246" s="1" t="str">
        <f t="shared" si="22"/>
        <v>2</v>
      </c>
      <c r="M246" s="1">
        <f t="shared" si="4"/>
        <v>-0.1065380469</v>
      </c>
      <c r="N246" s="17" t="str">
        <f t="shared" si="5"/>
        <v>SUB-HORIZONTAL</v>
      </c>
      <c r="O246" s="1">
        <v>5593.3467</v>
      </c>
      <c r="Q246" s="1">
        <f t="shared" si="6"/>
        <v>0.06182426656</v>
      </c>
      <c r="R246" s="16" t="str">
        <f t="shared" si="7"/>
        <v>MERGULHO</v>
      </c>
      <c r="T246" s="1">
        <f t="shared" si="8"/>
        <v>-0.3717595399</v>
      </c>
      <c r="U246" s="17" t="str">
        <f t="shared" si="9"/>
        <v>SUB-HORIZONTAL</v>
      </c>
      <c r="V246" s="1">
        <f t="shared" si="10"/>
        <v>0.1834555416</v>
      </c>
      <c r="W246" s="15" t="str">
        <f t="shared" si="11"/>
        <v>SUB-VERTICAL</v>
      </c>
      <c r="Y246" s="1">
        <f t="shared" si="12"/>
        <v>-0.2122259635</v>
      </c>
      <c r="Z246" s="17" t="str">
        <f t="shared" si="23"/>
        <v>SUB-HORIZONTAL</v>
      </c>
      <c r="AA246" s="1">
        <f t="shared" si="14"/>
        <v>-0.09159368395</v>
      </c>
      <c r="AB246" s="17" t="str">
        <f t="shared" si="15"/>
        <v>SUB-HORIZONTAL</v>
      </c>
      <c r="AD246" s="1">
        <f t="shared" si="16"/>
        <v>0.397602428</v>
      </c>
      <c r="AE246" s="15" t="str">
        <f t="shared" si="17"/>
        <v>SUB-VERTICAL</v>
      </c>
      <c r="AG246" s="1">
        <f t="shared" si="18"/>
        <v>-0.2756260368</v>
      </c>
      <c r="AH246" s="17" t="str">
        <f t="shared" si="19"/>
        <v>SUB-HORIZONTAL</v>
      </c>
      <c r="AJ246" s="1">
        <f t="shared" si="20"/>
        <v>0.1685008569</v>
      </c>
      <c r="AK246" s="15" t="str">
        <f t="shared" si="21"/>
        <v>SUB-VERTICAL</v>
      </c>
    </row>
    <row r="247" ht="15.75" customHeight="1">
      <c r="A247" s="1">
        <v>5593.4229</v>
      </c>
      <c r="B247" s="1">
        <v>709.2079</v>
      </c>
      <c r="C247" s="1">
        <v>546.4996</v>
      </c>
      <c r="D247" s="1">
        <v>699.8153</v>
      </c>
      <c r="E247" s="1">
        <v>558.8959</v>
      </c>
      <c r="F247" s="1">
        <v>551.3735</v>
      </c>
      <c r="G247" s="1">
        <v>475.5446</v>
      </c>
      <c r="H247" s="1">
        <v>589.6899</v>
      </c>
      <c r="J247" s="1">
        <f t="shared" si="1"/>
        <v>-0.2155512581</v>
      </c>
      <c r="K247" s="17" t="str">
        <f t="shared" si="2"/>
        <v>SUB-HORIZONTAL</v>
      </c>
      <c r="L247" s="1" t="str">
        <f t="shared" si="22"/>
        <v>2</v>
      </c>
      <c r="M247" s="1">
        <f t="shared" si="4"/>
        <v>-0.252401503</v>
      </c>
      <c r="N247" s="17" t="str">
        <f t="shared" si="5"/>
        <v>SUB-HORIZONTAL</v>
      </c>
      <c r="O247" s="1">
        <v>5593.4229</v>
      </c>
      <c r="Q247" s="1">
        <f t="shared" si="6"/>
        <v>-0.0671970038</v>
      </c>
      <c r="R247" s="17" t="str">
        <f t="shared" si="7"/>
        <v>SUB-HORIZONTAL</v>
      </c>
      <c r="T247" s="1">
        <f t="shared" si="8"/>
        <v>-0.4023537898</v>
      </c>
      <c r="U247" s="17" t="str">
        <f t="shared" si="9"/>
        <v>SUB-HORIZONTAL</v>
      </c>
      <c r="V247" s="1">
        <f t="shared" si="10"/>
        <v>0.0224301249</v>
      </c>
      <c r="W247" s="16" t="str">
        <f t="shared" si="11"/>
        <v>MERGULHO</v>
      </c>
      <c r="Y247" s="1">
        <f t="shared" si="12"/>
        <v>-0.2253271932</v>
      </c>
      <c r="Z247" s="17" t="str">
        <f t="shared" si="23"/>
        <v>SUB-HORIZONTAL</v>
      </c>
      <c r="AA247" s="1">
        <f t="shared" si="14"/>
        <v>-0.2387489165</v>
      </c>
      <c r="AB247" s="17" t="str">
        <f t="shared" si="15"/>
        <v>SUB-HORIZONTAL</v>
      </c>
      <c r="AD247" s="1">
        <f t="shared" si="16"/>
        <v>0.2479133931</v>
      </c>
      <c r="AE247" s="15" t="str">
        <f t="shared" si="17"/>
        <v>SUB-VERTICAL</v>
      </c>
      <c r="AG247" s="1">
        <f t="shared" si="18"/>
        <v>-0.2613533077</v>
      </c>
      <c r="AH247" s="17" t="str">
        <f t="shared" si="19"/>
        <v>SUB-HORIZONTAL</v>
      </c>
      <c r="AJ247" s="1">
        <f t="shared" si="20"/>
        <v>0.1848139248</v>
      </c>
      <c r="AK247" s="15" t="str">
        <f t="shared" si="21"/>
        <v>SUB-VERTICAL</v>
      </c>
    </row>
    <row r="248" ht="15.75" customHeight="1">
      <c r="A248" s="1">
        <v>5593.4991</v>
      </c>
      <c r="B248" s="1">
        <v>473.8241</v>
      </c>
      <c r="C248" s="1">
        <v>397.4141</v>
      </c>
      <c r="D248" s="1">
        <v>465.929</v>
      </c>
      <c r="E248" s="1">
        <v>369.3962</v>
      </c>
      <c r="F248" s="1">
        <v>365.5759</v>
      </c>
      <c r="G248" s="1">
        <v>332.7021</v>
      </c>
      <c r="H248" s="1">
        <v>423.6115</v>
      </c>
      <c r="J248" s="1">
        <f t="shared" si="1"/>
        <v>-0.242157068</v>
      </c>
      <c r="K248" s="17" t="str">
        <f t="shared" si="2"/>
        <v>SUB-HORIZONTAL</v>
      </c>
      <c r="L248" s="1" t="str">
        <f t="shared" si="22"/>
        <v>2</v>
      </c>
      <c r="M248" s="1">
        <f t="shared" si="4"/>
        <v>-0.2600898064</v>
      </c>
      <c r="N248" s="17" t="str">
        <f t="shared" si="5"/>
        <v>SUB-HORIZONTAL</v>
      </c>
      <c r="O248" s="1">
        <v>5593.4991</v>
      </c>
      <c r="Q248" s="1">
        <f t="shared" si="6"/>
        <v>-0.1474761628</v>
      </c>
      <c r="R248" s="17" t="str">
        <f t="shared" si="7"/>
        <v>SUB-HORIZONTAL</v>
      </c>
      <c r="T248" s="1">
        <f t="shared" si="8"/>
        <v>-0.3554335166</v>
      </c>
      <c r="U248" s="17" t="str">
        <f t="shared" si="9"/>
        <v>SUB-HORIZONTAL</v>
      </c>
      <c r="V248" s="1">
        <f t="shared" si="10"/>
        <v>-0.07312531222</v>
      </c>
      <c r="W248" s="17" t="str">
        <f t="shared" si="11"/>
        <v>SUB-HORIZONTAL</v>
      </c>
      <c r="Y248" s="1">
        <f t="shared" si="12"/>
        <v>-0.232685232</v>
      </c>
      <c r="Z248" s="17" t="str">
        <f t="shared" si="23"/>
        <v>SUB-HORIZONTAL</v>
      </c>
      <c r="AA248" s="1">
        <f t="shared" si="14"/>
        <v>-0.2496098732</v>
      </c>
      <c r="AB248" s="17" t="str">
        <f t="shared" si="15"/>
        <v>SUB-HORIZONTAL</v>
      </c>
      <c r="AD248" s="1">
        <f t="shared" si="16"/>
        <v>0.1592221637</v>
      </c>
      <c r="AE248" s="15" t="str">
        <f t="shared" si="17"/>
        <v>SUB-VERTICAL</v>
      </c>
      <c r="AG248" s="1">
        <f t="shared" si="18"/>
        <v>-0.1760840387</v>
      </c>
      <c r="AH248" s="17" t="str">
        <f t="shared" si="19"/>
        <v>SUB-HORIZONTAL</v>
      </c>
      <c r="AJ248" s="1">
        <f t="shared" si="20"/>
        <v>0.1120779724</v>
      </c>
      <c r="AK248" s="15" t="str">
        <f t="shared" si="21"/>
        <v>SUB-VERTICAL</v>
      </c>
    </row>
    <row r="249" ht="15.75" customHeight="1">
      <c r="A249" s="1">
        <v>5593.5753</v>
      </c>
      <c r="B249" s="1">
        <v>321.3131</v>
      </c>
      <c r="C249" s="1">
        <v>312.1118</v>
      </c>
      <c r="D249" s="1">
        <v>347.0823</v>
      </c>
      <c r="E249" s="1">
        <v>275.6001</v>
      </c>
      <c r="F249" s="1">
        <v>272.8703</v>
      </c>
      <c r="G249" s="1">
        <v>258.0393</v>
      </c>
      <c r="H249" s="1">
        <v>336.1828</v>
      </c>
      <c r="J249" s="1">
        <f t="shared" si="1"/>
        <v>-0.2653152336</v>
      </c>
      <c r="K249" s="17" t="str">
        <f t="shared" si="2"/>
        <v>SUB-HORIZONTAL</v>
      </c>
      <c r="L249" s="1" t="str">
        <f t="shared" si="22"/>
        <v>2</v>
      </c>
      <c r="M249" s="1">
        <f t="shared" si="4"/>
        <v>-0.1636013516</v>
      </c>
      <c r="N249" s="17" t="str">
        <f t="shared" si="5"/>
        <v>SUB-HORIZONTAL</v>
      </c>
      <c r="O249" s="1">
        <v>5593.5753</v>
      </c>
      <c r="Q249" s="1">
        <f t="shared" si="6"/>
        <v>-0.2090372019</v>
      </c>
      <c r="R249" s="17" t="str">
        <f t="shared" si="7"/>
        <v>SUB-HORIZONTAL</v>
      </c>
      <c r="T249" s="1">
        <f t="shared" si="8"/>
        <v>-0.2197438725</v>
      </c>
      <c r="U249" s="17" t="str">
        <f t="shared" si="9"/>
        <v>SUB-HORIZONTAL</v>
      </c>
      <c r="V249" s="1">
        <f t="shared" si="10"/>
        <v>-0.1244908049</v>
      </c>
      <c r="W249" s="17" t="str">
        <f t="shared" si="11"/>
        <v>SUB-HORIZONTAL</v>
      </c>
      <c r="Y249" s="1">
        <f t="shared" si="12"/>
        <v>-0.2311223749</v>
      </c>
      <c r="Z249" s="17" t="str">
        <f t="shared" si="23"/>
        <v>SUB-HORIZONTAL</v>
      </c>
      <c r="AA249" s="1">
        <f t="shared" si="14"/>
        <v>-0.1536157771</v>
      </c>
      <c r="AB249" s="17" t="str">
        <f t="shared" si="15"/>
        <v>SUB-HORIZONTAL</v>
      </c>
      <c r="AD249" s="1">
        <f t="shared" si="16"/>
        <v>0.1062503855</v>
      </c>
      <c r="AE249" s="15" t="str">
        <f t="shared" si="17"/>
        <v>SUB-VERTICAL</v>
      </c>
      <c r="AG249" s="1">
        <f t="shared" si="18"/>
        <v>-0.02905560217</v>
      </c>
      <c r="AH249" s="17" t="str">
        <f t="shared" si="19"/>
        <v>SUB-HORIZONTAL</v>
      </c>
      <c r="AJ249" s="1">
        <f t="shared" si="20"/>
        <v>-0.04524288029</v>
      </c>
      <c r="AK249" s="17" t="str">
        <f t="shared" si="21"/>
        <v>SUB-HORIZONTAL</v>
      </c>
    </row>
    <row r="250" ht="15.75" customHeight="1">
      <c r="A250" s="1">
        <v>5593.6515</v>
      </c>
      <c r="B250" s="1">
        <v>237.0759</v>
      </c>
      <c r="C250" s="1">
        <v>247.7317</v>
      </c>
      <c r="D250" s="1">
        <v>262.8674</v>
      </c>
      <c r="E250" s="1">
        <v>209.9877</v>
      </c>
      <c r="F250" s="1">
        <v>207.7739</v>
      </c>
      <c r="G250" s="1">
        <v>202.3057</v>
      </c>
      <c r="H250" s="1">
        <v>265.0505</v>
      </c>
      <c r="J250" s="1">
        <f t="shared" si="1"/>
        <v>-0.2709626093</v>
      </c>
      <c r="K250" s="17" t="str">
        <f t="shared" si="2"/>
        <v>SUB-HORIZONTAL</v>
      </c>
      <c r="L250" s="1" t="str">
        <f t="shared" si="22"/>
        <v>2</v>
      </c>
      <c r="M250" s="1">
        <f t="shared" si="4"/>
        <v>-0.132025574</v>
      </c>
      <c r="N250" s="17" t="str">
        <f t="shared" si="5"/>
        <v>SUB-HORIZONTAL</v>
      </c>
      <c r="O250" s="1">
        <v>5593.6515</v>
      </c>
      <c r="Q250" s="1">
        <f t="shared" si="6"/>
        <v>-0.2440716966</v>
      </c>
      <c r="R250" s="17" t="str">
        <f t="shared" si="7"/>
        <v>SUB-HORIZONTAL</v>
      </c>
      <c r="T250" s="1">
        <f t="shared" si="8"/>
        <v>-0.1587667026</v>
      </c>
      <c r="U250" s="17" t="str">
        <f t="shared" si="9"/>
        <v>SUB-HORIZONTAL</v>
      </c>
      <c r="V250" s="1">
        <f t="shared" si="10"/>
        <v>-0.165485598</v>
      </c>
      <c r="W250" s="17" t="str">
        <f t="shared" si="11"/>
        <v>SUB-HORIZONTAL</v>
      </c>
      <c r="Y250" s="1">
        <f t="shared" si="12"/>
        <v>-0.2250731502</v>
      </c>
      <c r="Z250" s="17" t="str">
        <f t="shared" si="23"/>
        <v>SUB-HORIZONTAL</v>
      </c>
      <c r="AA250" s="1">
        <f t="shared" si="14"/>
        <v>-0.1214058223</v>
      </c>
      <c r="AB250" s="17" t="str">
        <f t="shared" si="15"/>
        <v>SUB-HORIZONTAL</v>
      </c>
      <c r="AD250" s="1">
        <f t="shared" si="16"/>
        <v>0.05931210737</v>
      </c>
      <c r="AE250" s="16" t="str">
        <f t="shared" si="17"/>
        <v>MERGULHO</v>
      </c>
      <c r="AG250" s="1">
        <f t="shared" si="18"/>
        <v>0.04396950386</v>
      </c>
      <c r="AH250" s="16" t="str">
        <f t="shared" si="19"/>
        <v>MERGULHO</v>
      </c>
      <c r="AJ250" s="1">
        <f t="shared" si="20"/>
        <v>-0.1115978602</v>
      </c>
      <c r="AK250" s="17" t="str">
        <f t="shared" si="21"/>
        <v>SUB-HORIZONTAL</v>
      </c>
    </row>
    <row r="251" ht="15.75" customHeight="1">
      <c r="A251" s="1">
        <v>5593.7277</v>
      </c>
      <c r="B251" s="1">
        <v>201.5703</v>
      </c>
      <c r="C251" s="1">
        <v>222.4814</v>
      </c>
      <c r="D251" s="1">
        <v>218.6181</v>
      </c>
      <c r="E251" s="1">
        <v>178.2361</v>
      </c>
      <c r="F251" s="1">
        <v>176.191</v>
      </c>
      <c r="G251" s="1">
        <v>171.8894</v>
      </c>
      <c r="H251" s="1">
        <v>230.9518</v>
      </c>
      <c r="J251" s="1">
        <f t="shared" si="1"/>
        <v>-0.2964325343</v>
      </c>
      <c r="K251" s="17" t="str">
        <f t="shared" si="2"/>
        <v>SUB-HORIZONTAL</v>
      </c>
      <c r="L251" s="1" t="str">
        <f t="shared" si="22"/>
        <v>2</v>
      </c>
      <c r="M251" s="1">
        <f t="shared" si="4"/>
        <v>-0.1346711312</v>
      </c>
      <c r="N251" s="17" t="str">
        <f t="shared" si="5"/>
        <v>SUB-HORIZONTAL</v>
      </c>
      <c r="O251" s="1">
        <v>5593.7277</v>
      </c>
      <c r="Q251" s="1">
        <f t="shared" si="6"/>
        <v>-0.2714671279</v>
      </c>
      <c r="R251" s="17" t="str">
        <f t="shared" si="7"/>
        <v>SUB-HORIZONTAL</v>
      </c>
      <c r="T251" s="1">
        <f t="shared" si="8"/>
        <v>-0.1594554057</v>
      </c>
      <c r="U251" s="17" t="str">
        <f t="shared" si="9"/>
        <v>SUB-HORIZONTAL</v>
      </c>
      <c r="V251" s="1">
        <f t="shared" si="10"/>
        <v>-0.2221889489</v>
      </c>
      <c r="W251" s="17" t="str">
        <f t="shared" si="11"/>
        <v>SUB-HORIZONTAL</v>
      </c>
      <c r="Y251" s="1">
        <f t="shared" si="12"/>
        <v>-0.2045723487</v>
      </c>
      <c r="Z251" s="17" t="str">
        <f t="shared" si="23"/>
        <v>SUB-HORIZONTAL</v>
      </c>
      <c r="AA251" s="1">
        <f t="shared" si="14"/>
        <v>-0.1231067339</v>
      </c>
      <c r="AB251" s="17" t="str">
        <f t="shared" si="15"/>
        <v>SUB-HORIZONTAL</v>
      </c>
      <c r="AD251" s="1">
        <f t="shared" si="16"/>
        <v>-0.01751735462</v>
      </c>
      <c r="AE251" s="17" t="str">
        <f t="shared" si="17"/>
        <v>SUB-HORIZONTAL</v>
      </c>
      <c r="AG251" s="1">
        <f t="shared" si="18"/>
        <v>0.09874537272</v>
      </c>
      <c r="AH251" s="16" t="str">
        <f t="shared" si="19"/>
        <v>MERGULHO</v>
      </c>
      <c r="AJ251" s="1">
        <f t="shared" si="20"/>
        <v>-0.1361758256</v>
      </c>
      <c r="AK251" s="17" t="str">
        <f t="shared" si="21"/>
        <v>SUB-HORIZONTAL</v>
      </c>
    </row>
    <row r="252" ht="15.75" customHeight="1">
      <c r="A252" s="1">
        <v>5593.8039</v>
      </c>
      <c r="B252" s="1">
        <v>185.8255</v>
      </c>
      <c r="C252" s="1">
        <v>219.8745</v>
      </c>
      <c r="D252" s="1">
        <v>212.712</v>
      </c>
      <c r="E252" s="1">
        <v>164.5677</v>
      </c>
      <c r="F252" s="1">
        <v>162.4846</v>
      </c>
      <c r="G252" s="1">
        <v>161.3242</v>
      </c>
      <c r="H252" s="1">
        <v>218.2043</v>
      </c>
      <c r="J252" s="1">
        <f t="shared" si="1"/>
        <v>-0.3031649146</v>
      </c>
      <c r="K252" s="17" t="str">
        <f t="shared" si="2"/>
        <v>SUB-HORIZONTAL</v>
      </c>
      <c r="L252" s="1" t="str">
        <f t="shared" si="22"/>
        <v>2</v>
      </c>
      <c r="M252" s="1">
        <f t="shared" si="4"/>
        <v>-0.1343256158</v>
      </c>
      <c r="N252" s="17" t="str">
        <f t="shared" si="5"/>
        <v>SUB-HORIZONTAL</v>
      </c>
      <c r="O252" s="1">
        <v>5593.8039</v>
      </c>
      <c r="Q252" s="1">
        <f t="shared" si="6"/>
        <v>-0.2959177487</v>
      </c>
      <c r="R252" s="17" t="str">
        <f t="shared" si="7"/>
        <v>SUB-HORIZONTAL</v>
      </c>
      <c r="T252" s="1">
        <f t="shared" si="8"/>
        <v>-0.1415098638</v>
      </c>
      <c r="U252" s="17" t="str">
        <f t="shared" si="9"/>
        <v>SUB-HORIZONTAL</v>
      </c>
      <c r="V252" s="1">
        <f t="shared" si="10"/>
        <v>-0.2907493812</v>
      </c>
      <c r="W252" s="17" t="str">
        <f t="shared" si="11"/>
        <v>SUB-HORIZONTAL</v>
      </c>
      <c r="Y252" s="1">
        <f t="shared" si="12"/>
        <v>-0.2573218004</v>
      </c>
      <c r="Z252" s="17" t="str">
        <f t="shared" si="23"/>
        <v>SUB-HORIZONTAL</v>
      </c>
      <c r="AA252" s="1">
        <f t="shared" si="14"/>
        <v>-0.1215607475</v>
      </c>
      <c r="AB252" s="17" t="str">
        <f t="shared" si="15"/>
        <v>SUB-HORIZONTAL</v>
      </c>
      <c r="AD252" s="1">
        <f t="shared" si="16"/>
        <v>-0.03311930442</v>
      </c>
      <c r="AE252" s="17" t="str">
        <f t="shared" si="17"/>
        <v>SUB-HORIZONTAL</v>
      </c>
      <c r="AG252" s="1">
        <f t="shared" si="18"/>
        <v>0.1684473853</v>
      </c>
      <c r="AH252" s="15" t="str">
        <f t="shared" si="19"/>
        <v>SUB-VERTICAL</v>
      </c>
      <c r="AJ252" s="1">
        <f t="shared" si="20"/>
        <v>-0.1607964446</v>
      </c>
      <c r="AK252" s="17" t="str">
        <f t="shared" si="21"/>
        <v>SUB-HORIZONTAL</v>
      </c>
    </row>
    <row r="253" ht="15.75" customHeight="1">
      <c r="A253" s="1">
        <v>5593.8801</v>
      </c>
      <c r="B253" s="1">
        <v>189.6054</v>
      </c>
      <c r="C253" s="1">
        <v>228.6042</v>
      </c>
      <c r="D253" s="1">
        <v>216.0077</v>
      </c>
      <c r="E253" s="1">
        <v>161.2904</v>
      </c>
      <c r="F253" s="1">
        <v>158.7996</v>
      </c>
      <c r="G253" s="1">
        <v>162.2877</v>
      </c>
      <c r="H253" s="1">
        <v>208.7564</v>
      </c>
      <c r="J253" s="1">
        <f t="shared" si="1"/>
        <v>-0.2524630478</v>
      </c>
      <c r="K253" s="17" t="str">
        <f t="shared" si="2"/>
        <v>SUB-HORIZONTAL</v>
      </c>
      <c r="L253" s="1" t="str">
        <f t="shared" si="22"/>
        <v>2</v>
      </c>
      <c r="M253" s="1">
        <f t="shared" si="4"/>
        <v>-0.177534368</v>
      </c>
      <c r="N253" s="17" t="str">
        <f t="shared" si="5"/>
        <v>SUB-HORIZONTAL</v>
      </c>
      <c r="O253" s="1">
        <v>5593.8801</v>
      </c>
      <c r="Q253" s="1">
        <f t="shared" si="6"/>
        <v>-0.2743784575</v>
      </c>
      <c r="R253" s="17" t="str">
        <f t="shared" si="7"/>
        <v>SUB-HORIZONTAL</v>
      </c>
      <c r="T253" s="1">
        <f t="shared" si="8"/>
        <v>-0.1557313246</v>
      </c>
      <c r="U253" s="17" t="str">
        <f t="shared" si="9"/>
        <v>SUB-HORIZONTAL</v>
      </c>
      <c r="V253" s="1">
        <f t="shared" si="10"/>
        <v>-0.3505562754</v>
      </c>
      <c r="W253" s="17" t="str">
        <f t="shared" si="11"/>
        <v>SUB-HORIZONTAL</v>
      </c>
      <c r="Y253" s="1">
        <f t="shared" si="12"/>
        <v>-0.2931472223</v>
      </c>
      <c r="Z253" s="17" t="str">
        <f t="shared" si="23"/>
        <v>SUB-HORIZONTAL</v>
      </c>
      <c r="AA253" s="1">
        <f t="shared" si="14"/>
        <v>-0.161914952</v>
      </c>
      <c r="AB253" s="17" t="str">
        <f t="shared" si="15"/>
        <v>SUB-HORIZONTAL</v>
      </c>
      <c r="AD253" s="1">
        <f t="shared" si="16"/>
        <v>-0.05668565537</v>
      </c>
      <c r="AE253" s="17" t="str">
        <f t="shared" si="17"/>
        <v>SUB-HORIZONTAL</v>
      </c>
      <c r="AG253" s="1">
        <f t="shared" si="18"/>
        <v>0.1873198453</v>
      </c>
      <c r="AH253" s="15" t="str">
        <f t="shared" si="19"/>
        <v>SUB-VERTICAL</v>
      </c>
      <c r="AJ253" s="1">
        <f t="shared" si="20"/>
        <v>-0.09626007725</v>
      </c>
      <c r="AK253" s="17" t="str">
        <f t="shared" si="21"/>
        <v>SUB-HORIZONTAL</v>
      </c>
    </row>
    <row r="254" ht="15.75" customHeight="1">
      <c r="A254" s="1">
        <v>5593.9563</v>
      </c>
      <c r="B254" s="1">
        <v>198.764</v>
      </c>
      <c r="C254" s="1">
        <v>224.7538</v>
      </c>
      <c r="D254" s="1">
        <v>208.7725</v>
      </c>
      <c r="E254" s="1">
        <v>154.8115</v>
      </c>
      <c r="F254" s="1">
        <v>151.9693</v>
      </c>
      <c r="G254" s="1">
        <v>158.4897</v>
      </c>
      <c r="H254" s="1">
        <v>199.6277</v>
      </c>
      <c r="J254" s="1">
        <f t="shared" si="1"/>
        <v>-0.2312768963</v>
      </c>
      <c r="K254" s="17" t="str">
        <f t="shared" si="2"/>
        <v>SUB-HORIZONTAL</v>
      </c>
      <c r="L254" s="1" t="str">
        <f t="shared" si="22"/>
        <v>2</v>
      </c>
      <c r="M254" s="1">
        <f t="shared" si="4"/>
        <v>-0.2692463793</v>
      </c>
      <c r="N254" s="17" t="str">
        <f t="shared" si="5"/>
        <v>SUB-HORIZONTAL</v>
      </c>
      <c r="O254" s="1">
        <v>5593.9563</v>
      </c>
      <c r="Q254" s="1">
        <f t="shared" si="6"/>
        <v>-0.2736220705</v>
      </c>
      <c r="R254" s="17" t="str">
        <f t="shared" si="7"/>
        <v>SUB-HORIZONTAL</v>
      </c>
      <c r="T254" s="1">
        <f t="shared" si="8"/>
        <v>-0.2269126016</v>
      </c>
      <c r="U254" s="17" t="str">
        <f t="shared" si="9"/>
        <v>SUB-HORIZONTAL</v>
      </c>
      <c r="V254" s="1">
        <f t="shared" si="10"/>
        <v>-0.3749598603</v>
      </c>
      <c r="W254" s="17" t="str">
        <f t="shared" si="11"/>
        <v>SUB-HORIZONTAL</v>
      </c>
      <c r="Y254" s="1">
        <f t="shared" si="12"/>
        <v>-0.3001523405</v>
      </c>
      <c r="Z254" s="17" t="str">
        <f t="shared" si="23"/>
        <v>SUB-HORIZONTAL</v>
      </c>
      <c r="AA254" s="1">
        <f t="shared" si="14"/>
        <v>-0.2505607898</v>
      </c>
      <c r="AB254" s="17" t="str">
        <f t="shared" si="15"/>
        <v>SUB-HORIZONTAL</v>
      </c>
      <c r="AD254" s="1">
        <f t="shared" si="16"/>
        <v>-0.07377716055</v>
      </c>
      <c r="AE254" s="17" t="str">
        <f t="shared" si="17"/>
        <v>SUB-HORIZONTAL</v>
      </c>
      <c r="AG254" s="1">
        <f t="shared" si="18"/>
        <v>0.1229647275</v>
      </c>
      <c r="AH254" s="15" t="str">
        <f t="shared" si="19"/>
        <v>SUB-VERTICAL</v>
      </c>
      <c r="AJ254" s="1">
        <f t="shared" si="20"/>
        <v>-0.004335943895</v>
      </c>
      <c r="AK254" s="17" t="str">
        <f t="shared" si="21"/>
        <v>SUB-HORIZONTAL</v>
      </c>
    </row>
    <row r="255" ht="15.75" customHeight="1">
      <c r="A255" s="1">
        <v>5594.0325</v>
      </c>
      <c r="B255" s="1">
        <v>217.5775</v>
      </c>
      <c r="C255" s="1">
        <v>240.2431</v>
      </c>
      <c r="D255" s="1">
        <v>249.2897</v>
      </c>
      <c r="E255" s="1">
        <v>170.6504</v>
      </c>
      <c r="F255" s="1">
        <v>166.3267</v>
      </c>
      <c r="G255" s="1">
        <v>158.8907</v>
      </c>
      <c r="H255" s="1">
        <v>199.1221</v>
      </c>
      <c r="J255" s="1">
        <f t="shared" si="1"/>
        <v>-0.2261810285</v>
      </c>
      <c r="K255" s="17" t="str">
        <f t="shared" si="2"/>
        <v>SUB-HORIZONTAL</v>
      </c>
      <c r="L255" s="1" t="str">
        <f t="shared" si="22"/>
        <v>2</v>
      </c>
      <c r="M255" s="1">
        <f t="shared" si="4"/>
        <v>-0.2694093551</v>
      </c>
      <c r="N255" s="17" t="str">
        <f t="shared" si="5"/>
        <v>SUB-HORIZONTAL</v>
      </c>
      <c r="O255" s="1">
        <v>5594.0325</v>
      </c>
      <c r="Q255" s="1">
        <f t="shared" si="6"/>
        <v>-0.1802072316</v>
      </c>
      <c r="R255" s="17" t="str">
        <f t="shared" si="7"/>
        <v>SUB-HORIZONTAL</v>
      </c>
      <c r="T255" s="1">
        <f t="shared" si="8"/>
        <v>-0.3156343053</v>
      </c>
      <c r="U255" s="17" t="str">
        <f t="shared" si="9"/>
        <v>SUB-HORIZONTAL</v>
      </c>
      <c r="V255" s="1">
        <f t="shared" si="10"/>
        <v>-0.3437039865</v>
      </c>
      <c r="W255" s="17" t="str">
        <f t="shared" si="11"/>
        <v>SUB-HORIZONTAL</v>
      </c>
      <c r="Y255" s="1">
        <f t="shared" si="12"/>
        <v>-0.3812710375</v>
      </c>
      <c r="Z255" s="17" t="str">
        <f t="shared" si="23"/>
        <v>SUB-HORIZONTAL</v>
      </c>
      <c r="AA255" s="1">
        <f t="shared" si="14"/>
        <v>-0.2435359447</v>
      </c>
      <c r="AB255" s="17" t="str">
        <f t="shared" si="15"/>
        <v>SUB-HORIZONTAL</v>
      </c>
      <c r="AD255" s="1">
        <f t="shared" si="16"/>
        <v>0.03696645112</v>
      </c>
      <c r="AE255" s="16" t="str">
        <f t="shared" si="17"/>
        <v>MERGULHO</v>
      </c>
      <c r="AG255" s="1">
        <f t="shared" si="18"/>
        <v>0.09913677055</v>
      </c>
      <c r="AH255" s="16" t="str">
        <f t="shared" si="19"/>
        <v>MERGULHO</v>
      </c>
      <c r="AJ255" s="1">
        <f t="shared" si="20"/>
        <v>0.08866592301</v>
      </c>
      <c r="AK255" s="16" t="str">
        <f t="shared" si="21"/>
        <v>MERGULHO</v>
      </c>
    </row>
    <row r="256" ht="15.75" customHeight="1">
      <c r="A256" s="1">
        <v>5594.1087</v>
      </c>
      <c r="B256" s="1">
        <v>231.8604</v>
      </c>
      <c r="C256" s="1">
        <v>224.851</v>
      </c>
      <c r="D256" s="1">
        <v>235.7928</v>
      </c>
      <c r="E256" s="1">
        <v>169.5725</v>
      </c>
      <c r="F256" s="1">
        <v>165.4766</v>
      </c>
      <c r="G256" s="1">
        <v>154.2525</v>
      </c>
      <c r="H256" s="1">
        <v>184.4471</v>
      </c>
      <c r="J256" s="1">
        <f t="shared" si="1"/>
        <v>-0.1790099863</v>
      </c>
      <c r="K256" s="17" t="str">
        <f t="shared" si="2"/>
        <v>SUB-HORIZONTAL</v>
      </c>
      <c r="L256" s="1" t="str">
        <f t="shared" si="22"/>
        <v>2</v>
      </c>
      <c r="M256" s="1">
        <f t="shared" si="4"/>
        <v>-0.3389069883</v>
      </c>
      <c r="N256" s="17" t="str">
        <f t="shared" si="5"/>
        <v>SUB-HORIZONTAL</v>
      </c>
      <c r="O256" s="1">
        <v>5594.1087</v>
      </c>
      <c r="Q256" s="1">
        <f t="shared" si="6"/>
        <v>-0.1085861831</v>
      </c>
      <c r="R256" s="17" t="str">
        <f t="shared" si="7"/>
        <v>SUB-HORIZONTAL</v>
      </c>
      <c r="T256" s="1">
        <f t="shared" si="8"/>
        <v>-0.4103708803</v>
      </c>
      <c r="U256" s="17" t="str">
        <f t="shared" si="9"/>
        <v>SUB-HORIZONTAL</v>
      </c>
      <c r="V256" s="1">
        <f t="shared" si="10"/>
        <v>-0.283094301</v>
      </c>
      <c r="W256" s="17" t="str">
        <f t="shared" si="11"/>
        <v>SUB-HORIZONTAL</v>
      </c>
      <c r="Y256" s="1">
        <f t="shared" si="12"/>
        <v>-0.3311678455</v>
      </c>
      <c r="Z256" s="17" t="str">
        <f t="shared" si="23"/>
        <v>SUB-HORIZONTAL</v>
      </c>
      <c r="AA256" s="1">
        <f t="shared" si="14"/>
        <v>-0.3141323674</v>
      </c>
      <c r="AB256" s="17" t="str">
        <f t="shared" si="15"/>
        <v>SUB-HORIZONTAL</v>
      </c>
      <c r="AD256" s="1">
        <f t="shared" si="16"/>
        <v>0.04751996266</v>
      </c>
      <c r="AE256" s="16" t="str">
        <f t="shared" si="17"/>
        <v>MERGULHO</v>
      </c>
      <c r="AG256" s="1">
        <f t="shared" si="18"/>
        <v>-0.03069871113</v>
      </c>
      <c r="AH256" s="17" t="str">
        <f t="shared" si="19"/>
        <v>SUB-HORIZONTAL</v>
      </c>
      <c r="AJ256" s="1">
        <f t="shared" si="20"/>
        <v>0.2292719779</v>
      </c>
      <c r="AK256" s="15" t="str">
        <f t="shared" si="21"/>
        <v>SUB-VERTICAL</v>
      </c>
    </row>
    <row r="257" ht="15.75" customHeight="1">
      <c r="A257" s="1">
        <v>5594.1849</v>
      </c>
      <c r="B257" s="1">
        <v>204.4385</v>
      </c>
      <c r="C257" s="1">
        <v>181.8314</v>
      </c>
      <c r="D257" s="1">
        <v>198.3387</v>
      </c>
      <c r="E257" s="1">
        <v>156.7474</v>
      </c>
      <c r="F257" s="1">
        <v>153.1702</v>
      </c>
      <c r="G257" s="1">
        <v>147.719</v>
      </c>
      <c r="H257" s="1">
        <v>168.8121</v>
      </c>
      <c r="J257" s="1">
        <f t="shared" si="1"/>
        <v>-0.1335735431</v>
      </c>
      <c r="K257" s="17" t="str">
        <f t="shared" si="2"/>
        <v>SUB-HORIZONTAL</v>
      </c>
      <c r="L257" s="1" t="str">
        <f t="shared" si="22"/>
        <v>2</v>
      </c>
      <c r="M257" s="1">
        <f t="shared" si="4"/>
        <v>-0.2897213061</v>
      </c>
      <c r="N257" s="17" t="str">
        <f t="shared" si="5"/>
        <v>SUB-HORIZONTAL</v>
      </c>
      <c r="O257" s="1">
        <v>5594.1849</v>
      </c>
      <c r="Q257" s="1">
        <f t="shared" si="6"/>
        <v>-0.09727485209</v>
      </c>
      <c r="R257" s="17" t="str">
        <f t="shared" si="7"/>
        <v>SUB-HORIZONTAL</v>
      </c>
      <c r="T257" s="1">
        <f t="shared" si="8"/>
        <v>-0.3263870142</v>
      </c>
      <c r="U257" s="17" t="str">
        <f t="shared" si="9"/>
        <v>SUB-HORIZONTAL</v>
      </c>
      <c r="V257" s="1">
        <f t="shared" si="10"/>
        <v>-0.148580624</v>
      </c>
      <c r="W257" s="17" t="str">
        <f t="shared" si="11"/>
        <v>SUB-HORIZONTAL</v>
      </c>
      <c r="Y257" s="1">
        <f t="shared" si="12"/>
        <v>-0.2358840583</v>
      </c>
      <c r="Z257" s="17" t="str">
        <f t="shared" si="23"/>
        <v>SUB-HORIZONTAL</v>
      </c>
      <c r="AA257" s="1">
        <f t="shared" si="14"/>
        <v>-0.266413252</v>
      </c>
      <c r="AB257" s="17" t="str">
        <f t="shared" si="15"/>
        <v>SUB-HORIZONTAL</v>
      </c>
      <c r="AD257" s="1">
        <f t="shared" si="16"/>
        <v>0.08692363343</v>
      </c>
      <c r="AE257" s="16" t="str">
        <f t="shared" si="17"/>
        <v>MERGULHO</v>
      </c>
      <c r="AG257" s="1">
        <f t="shared" si="18"/>
        <v>-0.1172543791</v>
      </c>
      <c r="AH257" s="17" t="str">
        <f t="shared" si="19"/>
        <v>SUB-HORIZONTAL</v>
      </c>
      <c r="AJ257" s="1">
        <f t="shared" si="20"/>
        <v>0.1917735954</v>
      </c>
      <c r="AK257" s="15" t="str">
        <f t="shared" si="21"/>
        <v>SUB-VERTICAL</v>
      </c>
    </row>
    <row r="258" ht="15.75" customHeight="1">
      <c r="A258" s="1">
        <v>5594.2611</v>
      </c>
      <c r="B258" s="1">
        <v>165.274</v>
      </c>
      <c r="C258" s="1">
        <v>151.4024</v>
      </c>
      <c r="D258" s="1">
        <v>174.7028</v>
      </c>
      <c r="E258" s="1">
        <v>146.018</v>
      </c>
      <c r="F258" s="1">
        <v>142.4993</v>
      </c>
      <c r="G258" s="1">
        <v>140.9343</v>
      </c>
      <c r="H258" s="1">
        <v>152.9278</v>
      </c>
      <c r="J258" s="1">
        <f t="shared" si="1"/>
        <v>-0.0816947913</v>
      </c>
      <c r="K258" s="17" t="str">
        <f t="shared" si="2"/>
        <v>SUB-HORIZONTAL</v>
      </c>
      <c r="L258" s="1" t="str">
        <f t="shared" si="22"/>
        <v>2</v>
      </c>
      <c r="M258" s="1">
        <f t="shared" si="4"/>
        <v>-0.1484034613</v>
      </c>
      <c r="N258" s="17" t="str">
        <f t="shared" si="5"/>
        <v>SUB-HORIZONTAL</v>
      </c>
      <c r="O258" s="1">
        <v>5594.2611</v>
      </c>
      <c r="Q258" s="1">
        <f t="shared" si="6"/>
        <v>-0.07064350838</v>
      </c>
      <c r="R258" s="17" t="str">
        <f t="shared" si="7"/>
        <v>SUB-HORIZONTAL</v>
      </c>
      <c r="T258" s="1">
        <f t="shared" si="8"/>
        <v>-0.1594794028</v>
      </c>
      <c r="U258" s="17" t="str">
        <f t="shared" si="9"/>
        <v>SUB-HORIZONTAL</v>
      </c>
      <c r="V258" s="1">
        <f t="shared" si="10"/>
        <v>-0.03621326961</v>
      </c>
      <c r="W258" s="17" t="str">
        <f t="shared" si="11"/>
        <v>SUB-HORIZONTAL</v>
      </c>
      <c r="Y258" s="1">
        <f t="shared" si="12"/>
        <v>-0.1795968419</v>
      </c>
      <c r="Z258" s="17" t="str">
        <f t="shared" si="23"/>
        <v>SUB-HORIZONTAL</v>
      </c>
      <c r="AA258" s="1">
        <f t="shared" si="14"/>
        <v>-0.1239540184</v>
      </c>
      <c r="AB258" s="17" t="str">
        <f t="shared" si="15"/>
        <v>SUB-HORIZONTAL</v>
      </c>
      <c r="AD258" s="1">
        <f t="shared" si="16"/>
        <v>0.143267296</v>
      </c>
      <c r="AE258" s="15" t="str">
        <f t="shared" si="17"/>
        <v>SUB-VERTICAL</v>
      </c>
      <c r="AG258" s="1">
        <f t="shared" si="18"/>
        <v>-0.08769158264</v>
      </c>
      <c r="AH258" s="17" t="str">
        <f t="shared" si="19"/>
        <v>SUB-HORIZONTAL</v>
      </c>
      <c r="AJ258" s="1">
        <f t="shared" si="20"/>
        <v>0.07765828913</v>
      </c>
      <c r="AK258" s="16" t="str">
        <f t="shared" si="21"/>
        <v>MERGULHO</v>
      </c>
    </row>
    <row r="259" ht="15.75" customHeight="1">
      <c r="A259" s="1">
        <v>5594.3373</v>
      </c>
      <c r="B259" s="1">
        <v>137.4497</v>
      </c>
      <c r="C259" s="1">
        <v>132.7178</v>
      </c>
      <c r="D259" s="1">
        <v>149.5898</v>
      </c>
      <c r="E259" s="1">
        <v>131.0385</v>
      </c>
      <c r="F259" s="1">
        <v>127.8471</v>
      </c>
      <c r="G259" s="1">
        <v>128.6226</v>
      </c>
      <c r="H259" s="1">
        <v>136.6476</v>
      </c>
      <c r="J259" s="1">
        <f t="shared" si="1"/>
        <v>-0.06053205176</v>
      </c>
      <c r="K259" s="17" t="str">
        <f t="shared" si="2"/>
        <v>SUB-HORIZONTAL</v>
      </c>
      <c r="L259" s="1" t="str">
        <f t="shared" si="22"/>
        <v>2</v>
      </c>
      <c r="M259" s="1">
        <f t="shared" si="4"/>
        <v>-0.07243884211</v>
      </c>
      <c r="N259" s="17" t="str">
        <f t="shared" si="5"/>
        <v>SUB-HORIZONTAL</v>
      </c>
      <c r="O259" s="1">
        <v>5594.3373</v>
      </c>
      <c r="Q259" s="1">
        <f t="shared" si="6"/>
        <v>-0.06658262337</v>
      </c>
      <c r="R259" s="17" t="str">
        <f t="shared" si="7"/>
        <v>SUB-HORIZONTAL</v>
      </c>
      <c r="T259" s="1">
        <f t="shared" si="8"/>
        <v>-0.0663876822</v>
      </c>
      <c r="U259" s="17" t="str">
        <f t="shared" si="9"/>
        <v>SUB-HORIZONTAL</v>
      </c>
      <c r="V259" s="1">
        <f t="shared" si="10"/>
        <v>-0.01273398238</v>
      </c>
      <c r="W259" s="17" t="str">
        <f t="shared" si="11"/>
        <v>SUB-HORIZONTAL</v>
      </c>
      <c r="Y259" s="1">
        <f t="shared" si="12"/>
        <v>-0.1325024478</v>
      </c>
      <c r="Z259" s="17" t="str">
        <f t="shared" si="23"/>
        <v>SUB-HORIZONTAL</v>
      </c>
      <c r="AA259" s="1">
        <f t="shared" si="14"/>
        <v>-0.04777140015</v>
      </c>
      <c r="AB259" s="17" t="str">
        <f t="shared" si="15"/>
        <v>SUB-HORIZONTAL</v>
      </c>
      <c r="AD259" s="1">
        <f t="shared" si="16"/>
        <v>0.1197432356</v>
      </c>
      <c r="AE259" s="15" t="str">
        <f t="shared" si="17"/>
        <v>SUB-VERTICAL</v>
      </c>
      <c r="AG259" s="1">
        <f t="shared" si="18"/>
        <v>-0.03503475404</v>
      </c>
      <c r="AH259" s="17" t="str">
        <f t="shared" si="19"/>
        <v>SUB-HORIZONTAL</v>
      </c>
      <c r="AJ259" s="1">
        <f t="shared" si="20"/>
        <v>0.005852691248</v>
      </c>
      <c r="AK259" s="16" t="str">
        <f t="shared" si="21"/>
        <v>MERGULHO</v>
      </c>
    </row>
    <row r="260" ht="15.75" customHeight="1">
      <c r="A260" s="1">
        <v>5594.4135</v>
      </c>
      <c r="B260" s="1">
        <v>115.5253</v>
      </c>
      <c r="C260" s="1">
        <v>112.2922</v>
      </c>
      <c r="D260" s="1">
        <v>126.9826</v>
      </c>
      <c r="E260" s="1">
        <v>119.1865</v>
      </c>
      <c r="F260" s="1">
        <v>116.5123</v>
      </c>
      <c r="G260" s="1">
        <v>117.7377</v>
      </c>
      <c r="H260" s="1">
        <v>123.294</v>
      </c>
      <c r="J260" s="1">
        <f t="shared" si="1"/>
        <v>-0.04611656394</v>
      </c>
      <c r="K260" s="17" t="str">
        <f t="shared" si="2"/>
        <v>SUB-HORIZONTAL</v>
      </c>
      <c r="L260" s="1" t="str">
        <f t="shared" si="22"/>
        <v>2</v>
      </c>
      <c r="M260" s="1">
        <f t="shared" si="4"/>
        <v>0.008507318893</v>
      </c>
      <c r="N260" s="16" t="str">
        <f t="shared" si="5"/>
        <v>MERGULHO</v>
      </c>
      <c r="O260" s="1">
        <v>5594.4135</v>
      </c>
      <c r="Q260" s="1">
        <f t="shared" si="6"/>
        <v>-0.05658244567</v>
      </c>
      <c r="R260" s="17" t="str">
        <f t="shared" si="7"/>
        <v>SUB-HORIZONTAL</v>
      </c>
      <c r="T260" s="1">
        <f t="shared" si="8"/>
        <v>0.01896999968</v>
      </c>
      <c r="U260" s="16" t="str">
        <f t="shared" si="9"/>
        <v>MERGULHO</v>
      </c>
      <c r="V260" s="1">
        <f t="shared" si="10"/>
        <v>0.05959390563</v>
      </c>
      <c r="W260" s="16" t="str">
        <f t="shared" si="11"/>
        <v>MERGULHO</v>
      </c>
      <c r="Y260" s="1">
        <f t="shared" si="12"/>
        <v>-0.06337117509</v>
      </c>
      <c r="Z260" s="17" t="str">
        <f t="shared" si="23"/>
        <v>SUB-HORIZONTAL</v>
      </c>
      <c r="AA260" s="1">
        <f t="shared" si="14"/>
        <v>0.03120120507</v>
      </c>
      <c r="AB260" s="16" t="str">
        <f t="shared" si="15"/>
        <v>MERGULHO</v>
      </c>
      <c r="AD260" s="1">
        <f t="shared" si="16"/>
        <v>0.1230231147</v>
      </c>
      <c r="AE260" s="15" t="str">
        <f t="shared" si="17"/>
        <v>SUB-VERTICAL</v>
      </c>
      <c r="AG260" s="1">
        <f t="shared" si="18"/>
        <v>-0.02838610402</v>
      </c>
      <c r="AH260" s="17" t="str">
        <f t="shared" si="19"/>
        <v>SUB-HORIZONTAL</v>
      </c>
      <c r="AJ260" s="1">
        <f t="shared" si="20"/>
        <v>-0.06509368037</v>
      </c>
      <c r="AK260" s="17" t="str">
        <f t="shared" si="21"/>
        <v>SUB-HORIZONTAL</v>
      </c>
    </row>
    <row r="261" ht="15.75" customHeight="1">
      <c r="A261" s="1">
        <v>5594.4897</v>
      </c>
      <c r="B261" s="1">
        <v>102.1238</v>
      </c>
      <c r="C261" s="1">
        <v>99.0915</v>
      </c>
      <c r="D261" s="1">
        <v>112.036</v>
      </c>
      <c r="E261" s="1">
        <v>109.112</v>
      </c>
      <c r="F261" s="1">
        <v>106.8769</v>
      </c>
      <c r="G261" s="1">
        <v>108.4992</v>
      </c>
      <c r="H261" s="1">
        <v>112.1975</v>
      </c>
      <c r="J261" s="1">
        <f t="shared" si="1"/>
        <v>-0.03351948053</v>
      </c>
      <c r="K261" s="17" t="str">
        <f t="shared" si="2"/>
        <v>SUB-HORIZONTAL</v>
      </c>
      <c r="L261" s="1" t="str">
        <f t="shared" si="22"/>
        <v>2</v>
      </c>
      <c r="M261" s="1">
        <f t="shared" si="4"/>
        <v>0.04549582493</v>
      </c>
      <c r="N261" s="16" t="str">
        <f t="shared" si="5"/>
        <v>MERGULHO</v>
      </c>
      <c r="O261" s="1">
        <v>5594.4897</v>
      </c>
      <c r="Q261" s="1">
        <f t="shared" si="6"/>
        <v>-0.04858778442</v>
      </c>
      <c r="R261" s="17" t="str">
        <f t="shared" si="7"/>
        <v>SUB-HORIZONTAL</v>
      </c>
      <c r="T261" s="1">
        <f t="shared" si="8"/>
        <v>0.06056625028</v>
      </c>
      <c r="U261" s="16" t="str">
        <f t="shared" si="9"/>
        <v>MERGULHO</v>
      </c>
      <c r="V261" s="1">
        <f t="shared" si="10"/>
        <v>0.09636846311</v>
      </c>
      <c r="W261" s="16" t="str">
        <f t="shared" si="11"/>
        <v>MERGULHO</v>
      </c>
      <c r="Y261" s="1">
        <f t="shared" si="12"/>
        <v>-0.02644614122</v>
      </c>
      <c r="Z261" s="17" t="str">
        <f t="shared" si="23"/>
        <v>SUB-HORIZONTAL</v>
      </c>
      <c r="AA261" s="1">
        <f t="shared" si="14"/>
        <v>0.06620115773</v>
      </c>
      <c r="AB261" s="16" t="str">
        <f t="shared" si="15"/>
        <v>MERGULHO</v>
      </c>
      <c r="AD261" s="1">
        <f t="shared" si="16"/>
        <v>0.1228537114</v>
      </c>
      <c r="AE261" s="15" t="str">
        <f t="shared" si="17"/>
        <v>SUB-VERTICAL</v>
      </c>
      <c r="AG261" s="1">
        <f t="shared" si="18"/>
        <v>-0.03014327817</v>
      </c>
      <c r="AH261" s="17" t="str">
        <f t="shared" si="19"/>
        <v>SUB-HORIZONTAL</v>
      </c>
      <c r="AJ261" s="1">
        <f t="shared" si="20"/>
        <v>-0.0941096027</v>
      </c>
      <c r="AK261" s="17" t="str">
        <f t="shared" si="21"/>
        <v>SUB-HORIZONTAL</v>
      </c>
    </row>
    <row r="262" ht="15.75" customHeight="1">
      <c r="A262" s="1">
        <v>5594.5659</v>
      </c>
      <c r="B262" s="1">
        <v>94.1081</v>
      </c>
      <c r="C262" s="1">
        <v>91.38</v>
      </c>
      <c r="D262" s="1">
        <v>101.5781</v>
      </c>
      <c r="E262" s="1">
        <v>99.129</v>
      </c>
      <c r="F262" s="1">
        <v>97.316</v>
      </c>
      <c r="G262" s="1">
        <v>99.0379</v>
      </c>
      <c r="H262" s="1">
        <v>101.3734</v>
      </c>
      <c r="J262" s="1">
        <f t="shared" si="1"/>
        <v>-0.02330865178</v>
      </c>
      <c r="K262" s="17" t="str">
        <f t="shared" si="2"/>
        <v>SUB-HORIZONTAL</v>
      </c>
      <c r="L262" s="1" t="str">
        <f t="shared" si="22"/>
        <v>2</v>
      </c>
      <c r="M262" s="1">
        <f t="shared" si="4"/>
        <v>0.03352086323</v>
      </c>
      <c r="N262" s="16" t="str">
        <f t="shared" si="5"/>
        <v>MERGULHO</v>
      </c>
      <c r="O262" s="1">
        <v>5594.5659</v>
      </c>
      <c r="Q262" s="1">
        <f t="shared" si="6"/>
        <v>-0.04085015358</v>
      </c>
      <c r="R262" s="17" t="str">
        <f t="shared" si="7"/>
        <v>SUB-HORIZONTAL</v>
      </c>
      <c r="T262" s="1">
        <f t="shared" si="8"/>
        <v>0.05106402997</v>
      </c>
      <c r="U262" s="16" t="str">
        <f t="shared" si="9"/>
        <v>MERGULHO</v>
      </c>
      <c r="V262" s="1">
        <f t="shared" si="10"/>
        <v>0.08141786719</v>
      </c>
      <c r="W262" s="16" t="str">
        <f t="shared" si="11"/>
        <v>MERGULHO</v>
      </c>
      <c r="Y262" s="1">
        <f t="shared" si="12"/>
        <v>-0.02440653423</v>
      </c>
      <c r="Z262" s="17" t="str">
        <f t="shared" si="23"/>
        <v>SUB-HORIZONTAL</v>
      </c>
      <c r="AA262" s="1">
        <f t="shared" si="14"/>
        <v>0.05198376211</v>
      </c>
      <c r="AB262" s="16" t="str">
        <f t="shared" si="15"/>
        <v>MERGULHO</v>
      </c>
      <c r="AD262" s="1">
        <f t="shared" si="16"/>
        <v>0.1058506786</v>
      </c>
      <c r="AE262" s="15" t="str">
        <f t="shared" si="17"/>
        <v>SUB-VERTICAL</v>
      </c>
      <c r="AG262" s="1">
        <f t="shared" si="18"/>
        <v>-0.02941854613</v>
      </c>
      <c r="AH262" s="17" t="str">
        <f t="shared" si="19"/>
        <v>SUB-HORIZONTAL</v>
      </c>
      <c r="AJ262" s="1">
        <f t="shared" si="20"/>
        <v>-0.07438374551</v>
      </c>
      <c r="AK262" s="17" t="str">
        <f t="shared" si="21"/>
        <v>SUB-HORIZONTAL</v>
      </c>
    </row>
    <row r="263" ht="15.75" customHeight="1">
      <c r="A263" s="1">
        <v>5594.6421</v>
      </c>
      <c r="B263" s="1">
        <v>93.1491</v>
      </c>
      <c r="C263" s="1">
        <v>90.5018</v>
      </c>
      <c r="D263" s="1">
        <v>99.6346</v>
      </c>
      <c r="E263" s="1">
        <v>93.6909</v>
      </c>
      <c r="F263" s="1">
        <v>92.1989</v>
      </c>
      <c r="G263" s="1">
        <v>93.6909</v>
      </c>
      <c r="H263" s="1">
        <v>95.8182</v>
      </c>
      <c r="J263" s="1">
        <f t="shared" si="1"/>
        <v>-0.02245205155</v>
      </c>
      <c r="K263" s="17" t="str">
        <f t="shared" si="2"/>
        <v>SUB-HORIZONTAL</v>
      </c>
      <c r="L263" s="1" t="str">
        <f t="shared" si="22"/>
        <v>2</v>
      </c>
      <c r="M263" s="1">
        <f t="shared" si="4"/>
        <v>-0.01025328017</v>
      </c>
      <c r="N263" s="17" t="str">
        <f t="shared" si="5"/>
        <v>SUB-HORIZONTAL</v>
      </c>
      <c r="O263" s="1">
        <v>5594.6421</v>
      </c>
      <c r="Q263" s="1">
        <f t="shared" si="6"/>
        <v>-0.03850682479</v>
      </c>
      <c r="R263" s="17" t="str">
        <f t="shared" si="7"/>
        <v>SUB-HORIZONTAL</v>
      </c>
      <c r="T263" s="1">
        <f t="shared" si="8"/>
        <v>0.005799639028</v>
      </c>
      <c r="U263" s="16" t="str">
        <f t="shared" si="9"/>
        <v>MERGULHO</v>
      </c>
      <c r="V263" s="1">
        <f t="shared" si="10"/>
        <v>0.03463305668</v>
      </c>
      <c r="W263" s="16" t="str">
        <f t="shared" si="11"/>
        <v>MERGULHO</v>
      </c>
      <c r="Y263" s="1">
        <f t="shared" si="12"/>
        <v>-0.06151812422</v>
      </c>
      <c r="Z263" s="17" t="str">
        <f t="shared" si="23"/>
        <v>SUB-HORIZONTAL</v>
      </c>
      <c r="AA263" s="1">
        <f t="shared" si="14"/>
        <v>0.005799639028</v>
      </c>
      <c r="AB263" s="16" t="str">
        <f t="shared" si="15"/>
        <v>MERGULHO</v>
      </c>
      <c r="AD263" s="1">
        <f t="shared" si="16"/>
        <v>0.09617678332</v>
      </c>
      <c r="AE263" s="16" t="str">
        <f t="shared" si="17"/>
        <v>MERGULHO</v>
      </c>
      <c r="AG263" s="1">
        <f t="shared" si="18"/>
        <v>-0.02883269378</v>
      </c>
      <c r="AH263" s="17" t="str">
        <f t="shared" si="19"/>
        <v>SUB-HORIZONTAL</v>
      </c>
      <c r="AJ263" s="1">
        <f t="shared" si="20"/>
        <v>-0.02825215041</v>
      </c>
      <c r="AK263" s="17" t="str">
        <f t="shared" si="21"/>
        <v>SUB-HORIZONTAL</v>
      </c>
    </row>
    <row r="264" ht="15.75" customHeight="1">
      <c r="A264" s="1">
        <v>5594.7183</v>
      </c>
      <c r="B264" s="1">
        <v>94.943</v>
      </c>
      <c r="C264" s="1">
        <v>91.6966</v>
      </c>
      <c r="D264" s="1">
        <v>100.4557</v>
      </c>
      <c r="E264" s="1">
        <v>90.5242</v>
      </c>
      <c r="F264" s="1">
        <v>89.2649</v>
      </c>
      <c r="G264" s="1">
        <v>90.5302</v>
      </c>
      <c r="H264" s="1">
        <v>95.4335</v>
      </c>
      <c r="J264" s="1">
        <f t="shared" si="1"/>
        <v>-0.05275228788</v>
      </c>
      <c r="K264" s="17" t="str">
        <f t="shared" si="2"/>
        <v>SUB-HORIZONTAL</v>
      </c>
      <c r="L264" s="1" t="str">
        <f t="shared" si="22"/>
        <v>2</v>
      </c>
      <c r="M264" s="1">
        <f t="shared" si="4"/>
        <v>-0.06167813032</v>
      </c>
      <c r="N264" s="17" t="str">
        <f t="shared" si="5"/>
        <v>SUB-HORIZONTAL</v>
      </c>
      <c r="O264" s="1">
        <v>5594.7183</v>
      </c>
      <c r="Q264" s="1">
        <f t="shared" si="6"/>
        <v>-0.06683374884</v>
      </c>
      <c r="R264" s="17" t="str">
        <f t="shared" si="7"/>
        <v>SUB-HORIZONTAL</v>
      </c>
      <c r="T264" s="1">
        <f t="shared" si="8"/>
        <v>-0.04759770679</v>
      </c>
      <c r="U264" s="17" t="str">
        <f t="shared" si="9"/>
        <v>SUB-HORIZONTAL</v>
      </c>
      <c r="V264" s="1">
        <f t="shared" si="10"/>
        <v>-0.01286817166</v>
      </c>
      <c r="W264" s="17" t="str">
        <f t="shared" si="11"/>
        <v>SUB-HORIZONTAL</v>
      </c>
      <c r="Y264" s="1">
        <f t="shared" si="12"/>
        <v>-0.1041466265</v>
      </c>
      <c r="Z264" s="17" t="str">
        <f t="shared" si="23"/>
        <v>SUB-HORIZONTAL</v>
      </c>
      <c r="AA264" s="1">
        <f t="shared" si="14"/>
        <v>-0.04766400401</v>
      </c>
      <c r="AB264" s="17" t="str">
        <f t="shared" si="15"/>
        <v>SUB-HORIZONTAL</v>
      </c>
      <c r="AD264" s="1">
        <f t="shared" si="16"/>
        <v>0.09126317551</v>
      </c>
      <c r="AE264" s="16" t="str">
        <f t="shared" si="17"/>
        <v>MERGULHO</v>
      </c>
      <c r="AG264" s="1">
        <f t="shared" si="18"/>
        <v>-0.03479316511</v>
      </c>
      <c r="AH264" s="17" t="str">
        <f t="shared" si="19"/>
        <v>SUB-HORIZONTAL</v>
      </c>
      <c r="AJ264" s="1">
        <f t="shared" si="20"/>
        <v>-0.005152964027</v>
      </c>
      <c r="AK264" s="17" t="str">
        <f t="shared" si="21"/>
        <v>SUB-HORIZONTAL</v>
      </c>
    </row>
    <row r="265" ht="15.75" customHeight="1">
      <c r="A265" s="1">
        <v>5594.7945</v>
      </c>
      <c r="B265" s="1">
        <v>93.8703</v>
      </c>
      <c r="C265" s="1">
        <v>92.6915</v>
      </c>
      <c r="D265" s="1">
        <v>101.7861</v>
      </c>
      <c r="E265" s="1">
        <v>91.3474</v>
      </c>
      <c r="F265" s="1">
        <v>90.0863</v>
      </c>
      <c r="G265" s="1">
        <v>91.4143</v>
      </c>
      <c r="H265" s="1">
        <v>93.9923</v>
      </c>
      <c r="J265" s="1">
        <f t="shared" si="1"/>
        <v>-0.02781183893</v>
      </c>
      <c r="K265" s="17" t="str">
        <f t="shared" si="2"/>
        <v>SUB-HORIZONTAL</v>
      </c>
      <c r="L265" s="1" t="str">
        <f t="shared" si="22"/>
        <v>2</v>
      </c>
      <c r="M265" s="1">
        <f t="shared" si="4"/>
        <v>-0.04114884502</v>
      </c>
      <c r="N265" s="17" t="str">
        <f t="shared" si="5"/>
        <v>SUB-HORIZONTAL</v>
      </c>
      <c r="O265" s="1">
        <v>5594.7945</v>
      </c>
      <c r="Q265" s="1">
        <f t="shared" si="6"/>
        <v>-0.04244795043</v>
      </c>
      <c r="R265" s="17" t="str">
        <f t="shared" si="7"/>
        <v>SUB-HORIZONTAL</v>
      </c>
      <c r="T265" s="1">
        <f t="shared" si="8"/>
        <v>-0.02651289736</v>
      </c>
      <c r="U265" s="17" t="str">
        <f t="shared" si="9"/>
        <v>SUB-HORIZONTAL</v>
      </c>
      <c r="V265" s="1">
        <f t="shared" si="10"/>
        <v>-0.01460708413</v>
      </c>
      <c r="W265" s="17" t="str">
        <f t="shared" si="11"/>
        <v>SUB-HORIZONTAL</v>
      </c>
      <c r="Y265" s="1">
        <f t="shared" si="12"/>
        <v>-0.1082565254</v>
      </c>
      <c r="Z265" s="17" t="str">
        <f t="shared" si="23"/>
        <v>SUB-HORIZONTAL</v>
      </c>
      <c r="AA265" s="1">
        <f t="shared" si="14"/>
        <v>-0.02724506438</v>
      </c>
      <c r="AB265" s="17" t="str">
        <f t="shared" si="15"/>
        <v>SUB-HORIZONTAL</v>
      </c>
      <c r="AD265" s="1">
        <f t="shared" si="16"/>
        <v>0.09363094578</v>
      </c>
      <c r="AE265" s="16" t="str">
        <f t="shared" si="17"/>
        <v>MERGULHO</v>
      </c>
      <c r="AG265" s="1">
        <f t="shared" si="18"/>
        <v>-0.01263735161</v>
      </c>
      <c r="AH265" s="17" t="str">
        <f t="shared" si="19"/>
        <v>SUB-HORIZONTAL</v>
      </c>
      <c r="AJ265" s="1">
        <f t="shared" si="20"/>
        <v>-0.001298821859</v>
      </c>
      <c r="AK265" s="17" t="str">
        <f t="shared" si="21"/>
        <v>SUB-HORIZONTAL</v>
      </c>
    </row>
    <row r="266" ht="15.75" customHeight="1">
      <c r="A266" s="1">
        <v>5594.8707</v>
      </c>
      <c r="B266" s="1">
        <v>93.8347</v>
      </c>
      <c r="C266" s="1">
        <v>91.2812</v>
      </c>
      <c r="D266" s="1">
        <v>101.2048</v>
      </c>
      <c r="E266" s="1">
        <v>93.4639</v>
      </c>
      <c r="F266" s="1">
        <v>92.109</v>
      </c>
      <c r="G266" s="1">
        <v>93.6598</v>
      </c>
      <c r="H266" s="1">
        <v>93.8762</v>
      </c>
      <c r="J266" s="1">
        <f t="shared" si="1"/>
        <v>-0.002307825101</v>
      </c>
      <c r="K266" s="17" t="str">
        <f t="shared" si="2"/>
        <v>SUB-HORIZONTAL</v>
      </c>
      <c r="L266" s="1" t="str">
        <f t="shared" si="22"/>
        <v>2</v>
      </c>
      <c r="M266" s="1">
        <f t="shared" si="4"/>
        <v>-0.01856233176</v>
      </c>
      <c r="N266" s="17" t="str">
        <f t="shared" si="5"/>
        <v>SUB-HORIZONTAL</v>
      </c>
      <c r="O266" s="1">
        <v>5594.8707</v>
      </c>
      <c r="Q266" s="1">
        <f t="shared" si="6"/>
        <v>-0.01900452059</v>
      </c>
      <c r="R266" s="17" t="str">
        <f t="shared" si="7"/>
        <v>SUB-HORIZONTAL</v>
      </c>
      <c r="T266" s="1">
        <f t="shared" si="8"/>
        <v>-0.001865655538</v>
      </c>
      <c r="U266" s="17" t="str">
        <f t="shared" si="9"/>
        <v>SUB-HORIZONTAL</v>
      </c>
      <c r="V266" s="1">
        <f t="shared" si="10"/>
        <v>0.02363096345</v>
      </c>
      <c r="W266" s="16" t="str">
        <f t="shared" si="11"/>
        <v>MERGULHO</v>
      </c>
      <c r="Y266" s="1">
        <f t="shared" si="12"/>
        <v>-0.07959191464</v>
      </c>
      <c r="Z266" s="17" t="str">
        <f t="shared" si="23"/>
        <v>SUB-HORIZONTAL</v>
      </c>
      <c r="AA266" s="1">
        <f t="shared" si="14"/>
        <v>-0.00395946074</v>
      </c>
      <c r="AB266" s="17" t="str">
        <f t="shared" si="15"/>
        <v>SUB-HORIZONTAL</v>
      </c>
      <c r="AD266" s="1">
        <f t="shared" si="16"/>
        <v>0.1032471386</v>
      </c>
      <c r="AE266" s="15" t="str">
        <f t="shared" si="17"/>
        <v>SUB-VERTICAL</v>
      </c>
      <c r="AG266" s="1">
        <f t="shared" si="18"/>
        <v>-0.02759074687</v>
      </c>
      <c r="AH266" s="17" t="str">
        <f t="shared" si="19"/>
        <v>SUB-HORIZONTAL</v>
      </c>
      <c r="AJ266" s="1">
        <f t="shared" si="20"/>
        <v>-0.0004421693254</v>
      </c>
      <c r="AK266" s="17" t="str">
        <f t="shared" si="21"/>
        <v>SUB-HORIZONTAL</v>
      </c>
    </row>
    <row r="267" ht="15.75" customHeight="1">
      <c r="A267" s="1">
        <v>5594.9469</v>
      </c>
      <c r="B267" s="1">
        <v>92.6251</v>
      </c>
      <c r="C267" s="1">
        <v>91.3179</v>
      </c>
      <c r="D267" s="1">
        <v>101.7278</v>
      </c>
      <c r="E267" s="1">
        <v>96.5772</v>
      </c>
      <c r="F267" s="1">
        <v>95.0413</v>
      </c>
      <c r="G267" s="1">
        <v>96.9604</v>
      </c>
      <c r="H267" s="1">
        <v>93.3978</v>
      </c>
      <c r="J267" s="1">
        <f t="shared" si="1"/>
        <v>0.03743704324</v>
      </c>
      <c r="K267" s="16" t="str">
        <f t="shared" si="2"/>
        <v>MERGULHO</v>
      </c>
      <c r="L267" s="1" t="str">
        <f t="shared" si="22"/>
        <v>3</v>
      </c>
      <c r="M267" s="1">
        <f t="shared" si="4"/>
        <v>0.02575208226</v>
      </c>
      <c r="N267" s="16" t="str">
        <f t="shared" si="5"/>
        <v>MERGULHO</v>
      </c>
      <c r="O267" s="1">
        <v>5594.9469</v>
      </c>
      <c r="Q267" s="1">
        <f t="shared" si="6"/>
        <v>0.01744396478</v>
      </c>
      <c r="R267" s="16" t="str">
        <f t="shared" si="7"/>
        <v>MERGULHO</v>
      </c>
      <c r="T267" s="1">
        <f t="shared" si="8"/>
        <v>0.04574647253</v>
      </c>
      <c r="U267" s="16" t="str">
        <f t="shared" si="9"/>
        <v>MERGULHO</v>
      </c>
      <c r="V267" s="1">
        <f t="shared" si="10"/>
        <v>0.05600317917</v>
      </c>
      <c r="W267" s="16" t="str">
        <f t="shared" si="11"/>
        <v>MERGULHO</v>
      </c>
      <c r="Y267" s="1">
        <f t="shared" si="12"/>
        <v>-0.05196377484</v>
      </c>
      <c r="Z267" s="17" t="str">
        <f t="shared" si="23"/>
        <v>SUB-HORIZONTAL</v>
      </c>
      <c r="AA267" s="1">
        <f t="shared" si="14"/>
        <v>0.04178556464</v>
      </c>
      <c r="AB267" s="16" t="str">
        <f t="shared" si="15"/>
        <v>MERGULHO</v>
      </c>
      <c r="AD267" s="1">
        <f t="shared" si="16"/>
        <v>0.1080062217</v>
      </c>
      <c r="AE267" s="15" t="str">
        <f t="shared" si="17"/>
        <v>SUB-VERTICAL</v>
      </c>
      <c r="AG267" s="1">
        <f t="shared" si="18"/>
        <v>-0.01421345754</v>
      </c>
      <c r="AH267" s="17" t="str">
        <f t="shared" si="19"/>
        <v>SUB-HORIZONTAL</v>
      </c>
      <c r="AJ267" s="1">
        <f t="shared" si="20"/>
        <v>-0.008307651006</v>
      </c>
      <c r="AK267" s="17" t="str">
        <f t="shared" si="21"/>
        <v>SUB-HORIZONTAL</v>
      </c>
    </row>
    <row r="268" ht="15.75" customHeight="1">
      <c r="A268" s="1">
        <v>5595.0231</v>
      </c>
      <c r="B268" s="1">
        <v>91.7729</v>
      </c>
      <c r="C268" s="1">
        <v>96.0177</v>
      </c>
      <c r="D268" s="1">
        <v>106.5413</v>
      </c>
      <c r="E268" s="1">
        <v>101.4562</v>
      </c>
      <c r="F268" s="1">
        <v>99.8148</v>
      </c>
      <c r="G268" s="1">
        <v>101.327</v>
      </c>
      <c r="H268" s="1">
        <v>94.5767</v>
      </c>
      <c r="J268" s="1">
        <f t="shared" si="1"/>
        <v>0.06895541933</v>
      </c>
      <c r="K268" s="16" t="str">
        <f t="shared" si="2"/>
        <v>MERGULHO</v>
      </c>
      <c r="L268" s="1" t="str">
        <f t="shared" si="22"/>
        <v>3</v>
      </c>
      <c r="M268" s="1">
        <f t="shared" si="4"/>
        <v>0.08402411951</v>
      </c>
      <c r="N268" s="16" t="str">
        <f t="shared" si="5"/>
        <v>MERGULHO</v>
      </c>
      <c r="O268" s="1">
        <v>5595.0231</v>
      </c>
      <c r="Q268" s="1">
        <f t="shared" si="6"/>
        <v>0.05391185019</v>
      </c>
      <c r="R268" s="16" t="str">
        <f t="shared" si="7"/>
        <v>MERGULHO</v>
      </c>
      <c r="T268" s="1">
        <f t="shared" si="8"/>
        <v>0.09907634175</v>
      </c>
      <c r="U268" s="16" t="str">
        <f t="shared" si="9"/>
        <v>MERGULHO</v>
      </c>
      <c r="V268" s="1">
        <f t="shared" si="10"/>
        <v>0.05510159718</v>
      </c>
      <c r="W268" s="16" t="str">
        <f t="shared" si="11"/>
        <v>MERGULHO</v>
      </c>
      <c r="Y268" s="1">
        <f t="shared" si="12"/>
        <v>-0.04891039904</v>
      </c>
      <c r="Z268" s="17" t="str">
        <f t="shared" si="23"/>
        <v>SUB-HORIZONTAL</v>
      </c>
      <c r="AA268" s="1">
        <f t="shared" si="14"/>
        <v>0.100352192</v>
      </c>
      <c r="AB268" s="15" t="str">
        <f t="shared" si="15"/>
        <v>SUB-VERTICAL</v>
      </c>
      <c r="AD268" s="1">
        <f t="shared" si="16"/>
        <v>0.1040470298</v>
      </c>
      <c r="AE268" s="15" t="str">
        <f t="shared" si="17"/>
        <v>SUB-VERTICAL</v>
      </c>
      <c r="AG268" s="1">
        <f t="shared" si="18"/>
        <v>0.04521935418</v>
      </c>
      <c r="AH268" s="16" t="str">
        <f t="shared" si="19"/>
        <v>MERGULHO</v>
      </c>
      <c r="AJ268" s="1">
        <f t="shared" si="20"/>
        <v>-0.03009523407</v>
      </c>
      <c r="AK268" s="17" t="str">
        <f t="shared" si="21"/>
        <v>SUB-HORIZONTAL</v>
      </c>
    </row>
    <row r="269" ht="15.75" customHeight="1">
      <c r="A269" s="1">
        <v>5595.0993</v>
      </c>
      <c r="B269" s="1">
        <v>90.8455</v>
      </c>
      <c r="C269" s="1">
        <v>100.7108</v>
      </c>
      <c r="D269" s="1">
        <v>111.1847</v>
      </c>
      <c r="E269" s="1">
        <v>106.1262</v>
      </c>
      <c r="F269" s="1">
        <v>104.3442</v>
      </c>
      <c r="G269" s="1">
        <v>105.4863</v>
      </c>
      <c r="H269" s="1">
        <v>93.5143</v>
      </c>
      <c r="J269" s="1">
        <f t="shared" si="1"/>
        <v>0.1205395775</v>
      </c>
      <c r="K269" s="15" t="str">
        <f t="shared" si="2"/>
        <v>SUB-VERTICAL</v>
      </c>
      <c r="L269" s="1" t="str">
        <f t="shared" si="22"/>
        <v>1</v>
      </c>
      <c r="M269" s="1">
        <f t="shared" si="4"/>
        <v>0.138645596</v>
      </c>
      <c r="N269" s="15" t="str">
        <f t="shared" si="5"/>
        <v>SUB-VERTICAL</v>
      </c>
      <c r="O269" s="1">
        <v>5595.0993</v>
      </c>
      <c r="Q269" s="1">
        <f t="shared" si="6"/>
        <v>0.1096355188</v>
      </c>
      <c r="R269" s="15" t="str">
        <f t="shared" si="7"/>
        <v>SUB-VERTICAL</v>
      </c>
      <c r="T269" s="1">
        <f t="shared" si="8"/>
        <v>0.1495598664</v>
      </c>
      <c r="U269" s="15" t="str">
        <f t="shared" si="9"/>
        <v>SUB-VERTICAL</v>
      </c>
      <c r="V269" s="1">
        <f t="shared" si="10"/>
        <v>0.05238189561</v>
      </c>
      <c r="W269" s="16" t="str">
        <f t="shared" si="11"/>
        <v>MERGULHO</v>
      </c>
      <c r="Y269" s="1">
        <f t="shared" si="12"/>
        <v>-0.04656803718</v>
      </c>
      <c r="Z269" s="17" t="str">
        <f t="shared" si="23"/>
        <v>SUB-HORIZONTAL</v>
      </c>
      <c r="AA269" s="1">
        <f t="shared" si="14"/>
        <v>0.1556253111</v>
      </c>
      <c r="AB269" s="15" t="str">
        <f t="shared" si="15"/>
        <v>SUB-VERTICAL</v>
      </c>
      <c r="AD269" s="1">
        <f t="shared" si="16"/>
        <v>0.09898009947</v>
      </c>
      <c r="AE269" s="16" t="str">
        <f t="shared" si="17"/>
        <v>MERGULHO</v>
      </c>
      <c r="AG269" s="1">
        <f t="shared" si="18"/>
        <v>0.1031384413</v>
      </c>
      <c r="AH269" s="15" t="str">
        <f t="shared" si="19"/>
        <v>SUB-VERTICAL</v>
      </c>
      <c r="AJ269" s="1">
        <f t="shared" si="20"/>
        <v>-0.02895511576</v>
      </c>
      <c r="AK269" s="17" t="str">
        <f t="shared" si="21"/>
        <v>SUB-HORIZONTAL</v>
      </c>
    </row>
    <row r="270" ht="15.75" customHeight="1">
      <c r="A270" s="1">
        <v>5595.1755</v>
      </c>
      <c r="B270" s="1">
        <v>88.5607</v>
      </c>
      <c r="C270" s="1">
        <v>97.4267</v>
      </c>
      <c r="D270" s="1">
        <v>110.4608</v>
      </c>
      <c r="E270" s="1">
        <v>108.1337</v>
      </c>
      <c r="F270" s="1">
        <v>106.1338</v>
      </c>
      <c r="G270" s="1">
        <v>106.9484</v>
      </c>
      <c r="H270" s="1">
        <v>90.9864</v>
      </c>
      <c r="J270" s="1">
        <f t="shared" si="1"/>
        <v>0.1618124448</v>
      </c>
      <c r="K270" s="15" t="str">
        <f t="shared" si="2"/>
        <v>SUB-VERTICAL</v>
      </c>
      <c r="L270" s="1" t="str">
        <f t="shared" si="22"/>
        <v>1</v>
      </c>
      <c r="M270" s="1">
        <f t="shared" si="4"/>
        <v>0.1812595941</v>
      </c>
      <c r="N270" s="15" t="str">
        <f t="shared" si="5"/>
        <v>SUB-VERTICAL</v>
      </c>
      <c r="O270" s="1">
        <v>5595.1755</v>
      </c>
      <c r="Q270" s="1">
        <f t="shared" si="6"/>
        <v>0.1541427121</v>
      </c>
      <c r="R270" s="15" t="str">
        <f t="shared" si="7"/>
        <v>SUB-VERTICAL</v>
      </c>
      <c r="T270" s="1">
        <f t="shared" si="8"/>
        <v>0.1889381869</v>
      </c>
      <c r="U270" s="15" t="str">
        <f t="shared" si="9"/>
        <v>SUB-VERTICAL</v>
      </c>
      <c r="V270" s="1">
        <f t="shared" si="10"/>
        <v>0.1043153632</v>
      </c>
      <c r="W270" s="15" t="str">
        <f t="shared" si="11"/>
        <v>SUB-VERTICAL</v>
      </c>
      <c r="Y270" s="1">
        <f t="shared" si="12"/>
        <v>-0.02129268466</v>
      </c>
      <c r="Z270" s="17" t="str">
        <f t="shared" si="23"/>
        <v>SUB-HORIZONTAL</v>
      </c>
      <c r="AA270" s="1">
        <f t="shared" si="14"/>
        <v>0.2000121343</v>
      </c>
      <c r="AB270" s="15" t="str">
        <f t="shared" si="15"/>
        <v>SUB-VERTICAL</v>
      </c>
      <c r="AD270" s="1">
        <f t="shared" si="16"/>
        <v>0.1256429024</v>
      </c>
      <c r="AE270" s="15" t="str">
        <f t="shared" si="17"/>
        <v>SUB-VERTICAL</v>
      </c>
      <c r="AG270" s="1">
        <f t="shared" si="18"/>
        <v>0.09544830278</v>
      </c>
      <c r="AH270" s="16" t="str">
        <f t="shared" si="19"/>
        <v>MERGULHO</v>
      </c>
      <c r="AJ270" s="1">
        <f t="shared" si="20"/>
        <v>-0.02702267431</v>
      </c>
      <c r="AK270" s="17" t="str">
        <f t="shared" si="21"/>
        <v>SUB-HORIZONTAL</v>
      </c>
    </row>
    <row r="271" ht="15.75" customHeight="1">
      <c r="A271" s="1">
        <v>5595.2517</v>
      </c>
      <c r="B271" s="1">
        <v>87.3825</v>
      </c>
      <c r="C271" s="1">
        <v>88.7129</v>
      </c>
      <c r="D271" s="1">
        <v>103.9882</v>
      </c>
      <c r="E271" s="1">
        <v>106.5393</v>
      </c>
      <c r="F271" s="1">
        <v>104.3727</v>
      </c>
      <c r="G271" s="1">
        <v>105.6037</v>
      </c>
      <c r="H271" s="1">
        <v>90.1359</v>
      </c>
      <c r="J271" s="1">
        <f t="shared" si="1"/>
        <v>0.1585404479</v>
      </c>
      <c r="K271" s="15" t="str">
        <f t="shared" si="2"/>
        <v>SUB-VERTICAL</v>
      </c>
      <c r="L271" s="1" t="str">
        <f t="shared" si="22"/>
        <v>1</v>
      </c>
      <c r="M271" s="1">
        <f t="shared" si="4"/>
        <v>0.1779069029</v>
      </c>
      <c r="N271" s="15" t="str">
        <f t="shared" si="5"/>
        <v>SUB-VERTICAL</v>
      </c>
      <c r="O271" s="1">
        <v>5595.2517</v>
      </c>
      <c r="Q271" s="1">
        <f t="shared" si="6"/>
        <v>0.1467810619</v>
      </c>
      <c r="R271" s="15" t="str">
        <f t="shared" si="7"/>
        <v>SUB-VERTICAL</v>
      </c>
      <c r="T271" s="1">
        <f t="shared" si="8"/>
        <v>0.1896815871</v>
      </c>
      <c r="U271" s="15" t="str">
        <f t="shared" si="9"/>
        <v>SUB-VERTICAL</v>
      </c>
      <c r="V271" s="1">
        <f t="shared" si="10"/>
        <v>0.1833645342</v>
      </c>
      <c r="W271" s="15" t="str">
        <f t="shared" si="11"/>
        <v>SUB-VERTICAL</v>
      </c>
      <c r="Y271" s="1">
        <f t="shared" si="12"/>
        <v>0.0242370932</v>
      </c>
      <c r="Z271" s="16" t="str">
        <f t="shared" si="23"/>
        <v>MERGULHO</v>
      </c>
      <c r="AA271" s="1">
        <f t="shared" si="14"/>
        <v>0.1985435637</v>
      </c>
      <c r="AB271" s="15" t="str">
        <f t="shared" si="15"/>
        <v>SUB-VERTICAL</v>
      </c>
      <c r="AD271" s="1">
        <f t="shared" si="16"/>
        <v>0.1590392539</v>
      </c>
      <c r="AE271" s="15" t="str">
        <f t="shared" si="17"/>
        <v>SUB-VERTICAL</v>
      </c>
      <c r="AG271" s="1">
        <f t="shared" si="18"/>
        <v>0.01511042276</v>
      </c>
      <c r="AH271" s="16" t="str">
        <f t="shared" si="19"/>
        <v>MERGULHO</v>
      </c>
      <c r="AJ271" s="1">
        <f t="shared" si="20"/>
        <v>-0.03102474178</v>
      </c>
      <c r="AK271" s="17" t="str">
        <f t="shared" si="21"/>
        <v>SUB-HORIZONTAL</v>
      </c>
    </row>
    <row r="272" ht="15.75" customHeight="1">
      <c r="A272" s="1">
        <v>5595.3279</v>
      </c>
      <c r="B272" s="1">
        <v>87.7604</v>
      </c>
      <c r="C272" s="1">
        <v>80.6073</v>
      </c>
      <c r="D272" s="1">
        <v>97.2414</v>
      </c>
      <c r="E272" s="1">
        <v>105.0676</v>
      </c>
      <c r="F272" s="1">
        <v>102.7596</v>
      </c>
      <c r="G272" s="1">
        <v>105.5642</v>
      </c>
      <c r="H272" s="1">
        <v>91.8272</v>
      </c>
      <c r="J272" s="1">
        <f t="shared" si="1"/>
        <v>0.1395236718</v>
      </c>
      <c r="K272" s="15" t="str">
        <f t="shared" si="2"/>
        <v>SUB-VERTICAL</v>
      </c>
      <c r="L272" s="1" t="str">
        <f t="shared" si="22"/>
        <v>1</v>
      </c>
      <c r="M272" s="1">
        <f t="shared" si="4"/>
        <v>0.1579456235</v>
      </c>
      <c r="N272" s="15" t="str">
        <f t="shared" si="5"/>
        <v>SUB-VERTICAL</v>
      </c>
      <c r="O272" s="1">
        <v>5595.3279</v>
      </c>
      <c r="Q272" s="1">
        <f t="shared" si="6"/>
        <v>0.1125430394</v>
      </c>
      <c r="R272" s="15" t="str">
        <f t="shared" si="7"/>
        <v>SUB-VERTICAL</v>
      </c>
      <c r="T272" s="1">
        <f t="shared" si="8"/>
        <v>0.1849716112</v>
      </c>
      <c r="U272" s="15" t="str">
        <f t="shared" si="9"/>
        <v>SUB-VERTICAL</v>
      </c>
      <c r="V272" s="1">
        <f t="shared" si="10"/>
        <v>0.2657909479</v>
      </c>
      <c r="W272" s="15" t="str">
        <f t="shared" si="11"/>
        <v>SUB-VERTICAL</v>
      </c>
      <c r="Y272" s="1">
        <f t="shared" si="12"/>
        <v>0.07742673301</v>
      </c>
      <c r="Z272" s="16" t="str">
        <f t="shared" si="23"/>
        <v>MERGULHO</v>
      </c>
      <c r="AA272" s="1">
        <f t="shared" si="14"/>
        <v>0.1802366511</v>
      </c>
      <c r="AB272" s="15" t="str">
        <f t="shared" si="15"/>
        <v>SUB-VERTICAL</v>
      </c>
      <c r="AD272" s="1">
        <f t="shared" si="16"/>
        <v>0.1878825818</v>
      </c>
      <c r="AE272" s="15" t="str">
        <f t="shared" si="17"/>
        <v>SUB-VERTICAL</v>
      </c>
      <c r="AG272" s="1">
        <f t="shared" si="18"/>
        <v>-0.08504676768</v>
      </c>
      <c r="AH272" s="17" t="str">
        <f t="shared" si="19"/>
        <v>SUB-HORIZONTAL</v>
      </c>
      <c r="AJ272" s="1">
        <f t="shared" si="20"/>
        <v>-0.04530204915</v>
      </c>
      <c r="AK272" s="17" t="str">
        <f t="shared" si="21"/>
        <v>SUB-HORIZONTAL</v>
      </c>
    </row>
    <row r="273" ht="15.75" customHeight="1">
      <c r="A273" s="1">
        <v>5595.4041</v>
      </c>
      <c r="B273" s="1">
        <v>89.9983</v>
      </c>
      <c r="C273" s="1">
        <v>77.0859</v>
      </c>
      <c r="D273" s="1">
        <v>96.0966</v>
      </c>
      <c r="E273" s="1">
        <v>107.7206</v>
      </c>
      <c r="F273" s="1">
        <v>105.2312</v>
      </c>
      <c r="G273" s="1">
        <v>106.1015</v>
      </c>
      <c r="H273" s="1">
        <v>94.7588</v>
      </c>
      <c r="J273" s="1">
        <f t="shared" si="1"/>
        <v>0.113121696</v>
      </c>
      <c r="K273" s="15" t="str">
        <f t="shared" si="2"/>
        <v>SUB-VERTICAL</v>
      </c>
      <c r="L273" s="1" t="str">
        <f t="shared" si="22"/>
        <v>1</v>
      </c>
      <c r="M273" s="1">
        <f t="shared" si="4"/>
        <v>0.156528411</v>
      </c>
      <c r="N273" s="15" t="str">
        <f t="shared" si="5"/>
        <v>SUB-VERTICAL</v>
      </c>
      <c r="O273" s="1">
        <v>5595.4041</v>
      </c>
      <c r="Q273" s="1">
        <f t="shared" si="6"/>
        <v>0.104873119</v>
      </c>
      <c r="R273" s="15" t="str">
        <f t="shared" si="7"/>
        <v>SUB-VERTICAL</v>
      </c>
      <c r="T273" s="1">
        <f t="shared" si="8"/>
        <v>0.164791297</v>
      </c>
      <c r="U273" s="15" t="str">
        <f t="shared" si="9"/>
        <v>SUB-VERTICAL</v>
      </c>
      <c r="V273" s="1">
        <f t="shared" si="10"/>
        <v>0.3361837956</v>
      </c>
      <c r="W273" s="15" t="str">
        <f t="shared" si="11"/>
        <v>SUB-VERTICAL</v>
      </c>
      <c r="Y273" s="1">
        <f t="shared" si="12"/>
        <v>0.1142489476</v>
      </c>
      <c r="Z273" s="15" t="str">
        <f t="shared" si="23"/>
        <v>SUB-VERTICAL</v>
      </c>
      <c r="AA273" s="1">
        <f t="shared" si="14"/>
        <v>0.1799921435</v>
      </c>
      <c r="AB273" s="15" t="str">
        <f t="shared" si="15"/>
        <v>SUB-VERTICAL</v>
      </c>
      <c r="AD273" s="1">
        <f t="shared" si="16"/>
        <v>0.220880117</v>
      </c>
      <c r="AE273" s="15" t="str">
        <f t="shared" si="17"/>
        <v>SUB-VERTICAL</v>
      </c>
      <c r="AG273" s="1">
        <f t="shared" si="18"/>
        <v>-0.1550252158</v>
      </c>
      <c r="AH273" s="17" t="str">
        <f t="shared" si="19"/>
        <v>SUB-HORIZONTAL</v>
      </c>
      <c r="AJ273" s="1">
        <f t="shared" si="20"/>
        <v>-0.05154964043</v>
      </c>
      <c r="AK273" s="17" t="str">
        <f t="shared" si="21"/>
        <v>SUB-HORIZONTAL</v>
      </c>
    </row>
    <row r="274" ht="15.75" customHeight="1">
      <c r="A274" s="1">
        <v>5595.4803</v>
      </c>
      <c r="B274" s="1">
        <v>104.7811</v>
      </c>
      <c r="C274" s="1">
        <v>80.593</v>
      </c>
      <c r="D274" s="1">
        <v>100.5604</v>
      </c>
      <c r="E274" s="1">
        <v>114.6833</v>
      </c>
      <c r="F274" s="1">
        <v>112.0283</v>
      </c>
      <c r="G274" s="1">
        <v>110.1186</v>
      </c>
      <c r="H274" s="1">
        <v>104.3308</v>
      </c>
      <c r="J274" s="1">
        <f t="shared" si="1"/>
        <v>0.05399790445</v>
      </c>
      <c r="K274" s="16" t="str">
        <f t="shared" si="2"/>
        <v>MERGULHO</v>
      </c>
      <c r="L274" s="1" t="str">
        <f t="shared" si="22"/>
        <v>3</v>
      </c>
      <c r="M274" s="1">
        <f t="shared" si="4"/>
        <v>0.06689057005</v>
      </c>
      <c r="N274" s="16" t="str">
        <f t="shared" si="5"/>
        <v>MERGULHO</v>
      </c>
      <c r="O274" s="1">
        <v>5595.4803</v>
      </c>
      <c r="Q274" s="1">
        <f t="shared" si="6"/>
        <v>0.07119992824</v>
      </c>
      <c r="R274" s="16" t="str">
        <f t="shared" si="7"/>
        <v>MERGULHO</v>
      </c>
      <c r="T274" s="1">
        <f t="shared" si="8"/>
        <v>0.04968966521</v>
      </c>
      <c r="U274" s="16" t="str">
        <f t="shared" si="9"/>
        <v>MERGULHO</v>
      </c>
      <c r="V274" s="1">
        <f t="shared" si="10"/>
        <v>0.3545945622</v>
      </c>
      <c r="W274" s="15" t="str">
        <f t="shared" si="11"/>
        <v>SUB-VERTICAL</v>
      </c>
      <c r="Y274" s="1">
        <f t="shared" si="12"/>
        <v>0.1315104601</v>
      </c>
      <c r="Z274" s="15" t="str">
        <f t="shared" si="23"/>
        <v>SUB-VERTICAL</v>
      </c>
      <c r="AA274" s="1">
        <f t="shared" si="14"/>
        <v>0.09033168813</v>
      </c>
      <c r="AB274" s="15" t="str">
        <f t="shared" si="15"/>
        <v>MERGULHO</v>
      </c>
      <c r="AD274" s="1">
        <f t="shared" si="16"/>
        <v>0.2217988862</v>
      </c>
      <c r="AE274" s="15" t="str">
        <f t="shared" si="17"/>
        <v>SUB-VERTICAL</v>
      </c>
      <c r="AG274" s="1">
        <f t="shared" si="18"/>
        <v>-0.2632155955</v>
      </c>
      <c r="AH274" s="17" t="str">
        <f t="shared" si="19"/>
        <v>SUB-HORIZONTAL</v>
      </c>
      <c r="AJ274" s="1">
        <f t="shared" si="20"/>
        <v>0.004306795013</v>
      </c>
      <c r="AK274" s="16" t="str">
        <f t="shared" si="21"/>
        <v>MERGULHO</v>
      </c>
    </row>
    <row r="275" ht="15.75" customHeight="1">
      <c r="A275" s="1">
        <v>5595.5565</v>
      </c>
      <c r="B275" s="1">
        <v>137.3006</v>
      </c>
      <c r="C275" s="1">
        <v>91.082</v>
      </c>
      <c r="D275" s="1">
        <v>103.8819</v>
      </c>
      <c r="E275" s="1">
        <v>113.2975</v>
      </c>
      <c r="F275" s="1">
        <v>111.1407</v>
      </c>
      <c r="G275" s="1">
        <v>107.4006</v>
      </c>
      <c r="H275" s="1">
        <v>99.2392</v>
      </c>
      <c r="J275" s="1">
        <f t="shared" si="1"/>
        <v>0.07905324152</v>
      </c>
      <c r="K275" s="16" t="str">
        <f t="shared" si="2"/>
        <v>MERGULHO</v>
      </c>
      <c r="L275" s="1" t="str">
        <f t="shared" si="22"/>
        <v>3</v>
      </c>
      <c r="M275" s="1">
        <f t="shared" si="4"/>
        <v>-0.2117694448</v>
      </c>
      <c r="N275" s="17" t="str">
        <f t="shared" si="5"/>
        <v>SUB-HORIZONTAL</v>
      </c>
      <c r="O275" s="1">
        <v>5595.5565</v>
      </c>
      <c r="Q275" s="1">
        <f t="shared" si="6"/>
        <v>0.1133244212</v>
      </c>
      <c r="R275" s="15" t="str">
        <f t="shared" si="7"/>
        <v>SUB-VERTICAL</v>
      </c>
      <c r="T275" s="1">
        <f t="shared" si="8"/>
        <v>-0.2462247</v>
      </c>
      <c r="U275" s="17" t="str">
        <f t="shared" si="9"/>
        <v>SUB-HORIZONTAL</v>
      </c>
      <c r="V275" s="1">
        <f t="shared" si="10"/>
        <v>0.2186903651</v>
      </c>
      <c r="W275" s="15" t="str">
        <f t="shared" si="11"/>
        <v>SUB-VERTICAL</v>
      </c>
      <c r="Y275" s="1">
        <f t="shared" si="12"/>
        <v>0.08678964154</v>
      </c>
      <c r="Z275" s="16" t="str">
        <f t="shared" si="23"/>
        <v>MERGULHO</v>
      </c>
      <c r="AA275" s="1">
        <f t="shared" si="14"/>
        <v>-0.1924513463</v>
      </c>
      <c r="AB275" s="17" t="str">
        <f t="shared" si="15"/>
        <v>SUB-HORIZONTAL</v>
      </c>
      <c r="AD275" s="1">
        <f t="shared" si="16"/>
        <v>0.131589233</v>
      </c>
      <c r="AE275" s="15" t="str">
        <f t="shared" si="17"/>
        <v>SUB-VERTICAL</v>
      </c>
      <c r="AG275" s="1">
        <f t="shared" si="18"/>
        <v>-0.4132989381</v>
      </c>
      <c r="AH275" s="17" t="str">
        <f t="shared" si="19"/>
        <v>SUB-HORIZONTAL</v>
      </c>
      <c r="AJ275" s="1">
        <f t="shared" si="20"/>
        <v>0.3260670497</v>
      </c>
      <c r="AK275" s="15" t="str">
        <f t="shared" si="21"/>
        <v>SUB-VERTICAL</v>
      </c>
    </row>
    <row r="276" ht="15.75" customHeight="1">
      <c r="A276" s="1">
        <v>5595.6327</v>
      </c>
      <c r="B276" s="1">
        <v>138.0443</v>
      </c>
      <c r="C276" s="1">
        <v>101.732</v>
      </c>
      <c r="D276" s="1">
        <v>102.1447</v>
      </c>
      <c r="E276" s="1">
        <v>101.8047</v>
      </c>
      <c r="F276" s="1">
        <v>100.5886</v>
      </c>
      <c r="G276" s="1">
        <v>95.9445</v>
      </c>
      <c r="H276" s="1">
        <v>88.2079</v>
      </c>
      <c r="J276" s="1">
        <f t="shared" si="1"/>
        <v>0.08409813408</v>
      </c>
      <c r="K276" s="16" t="str">
        <f t="shared" si="2"/>
        <v>MERGULHO</v>
      </c>
      <c r="L276" s="1" t="str">
        <f t="shared" si="22"/>
        <v>3</v>
      </c>
      <c r="M276" s="1">
        <f t="shared" si="4"/>
        <v>-0.3178588418</v>
      </c>
      <c r="N276" s="17" t="str">
        <f t="shared" si="5"/>
        <v>SUB-HORIZONTAL</v>
      </c>
      <c r="O276" s="1">
        <v>5595.6327</v>
      </c>
      <c r="Q276" s="1">
        <f t="shared" si="6"/>
        <v>0.1314368302</v>
      </c>
      <c r="R276" s="15" t="str">
        <f t="shared" si="7"/>
        <v>SUB-VERTICAL</v>
      </c>
      <c r="T276" s="1">
        <f t="shared" si="8"/>
        <v>-0.3658143614</v>
      </c>
      <c r="U276" s="17" t="str">
        <f t="shared" si="9"/>
        <v>SUB-HORIZONTAL</v>
      </c>
      <c r="V276" s="1">
        <f t="shared" si="10"/>
        <v>0.0007143675282</v>
      </c>
      <c r="W276" s="16" t="str">
        <f t="shared" si="11"/>
        <v>MERGULHO</v>
      </c>
      <c r="Y276" s="1">
        <f t="shared" si="12"/>
        <v>-0.003334164969</v>
      </c>
      <c r="Z276" s="17" t="str">
        <f t="shared" si="23"/>
        <v>SUB-HORIZONTAL</v>
      </c>
      <c r="AA276" s="1">
        <f t="shared" si="14"/>
        <v>-0.3056963419</v>
      </c>
      <c r="AB276" s="17" t="str">
        <f t="shared" si="15"/>
        <v>SUB-HORIZONTAL</v>
      </c>
      <c r="AD276" s="1">
        <f t="shared" si="16"/>
        <v>0.004048533702</v>
      </c>
      <c r="AE276" s="16" t="str">
        <f t="shared" si="17"/>
        <v>MERGULHO</v>
      </c>
      <c r="AG276" s="1">
        <f t="shared" si="18"/>
        <v>-0.3064190255</v>
      </c>
      <c r="AH276" s="17" t="str">
        <f t="shared" si="19"/>
        <v>SUB-HORIZONTAL</v>
      </c>
      <c r="AJ276" s="1">
        <f t="shared" si="20"/>
        <v>0.4516309353</v>
      </c>
      <c r="AK276" s="15" t="str">
        <f t="shared" si="21"/>
        <v>SUB-VERTICAL</v>
      </c>
    </row>
    <row r="277" ht="15.75" customHeight="1">
      <c r="A277" s="1">
        <v>5595.7089</v>
      </c>
      <c r="B277" s="1">
        <v>110.4509</v>
      </c>
      <c r="C277" s="1">
        <v>93.9723</v>
      </c>
      <c r="D277" s="1">
        <v>100.6362</v>
      </c>
      <c r="E277" s="1">
        <v>99.1666</v>
      </c>
      <c r="F277" s="1">
        <v>98.2762</v>
      </c>
      <c r="G277" s="1">
        <v>88.8737</v>
      </c>
      <c r="H277" s="1">
        <v>83.8027</v>
      </c>
      <c r="J277" s="1">
        <f t="shared" si="1"/>
        <v>0.05875948414</v>
      </c>
      <c r="K277" s="16" t="str">
        <f t="shared" si="2"/>
        <v>MERGULHO</v>
      </c>
      <c r="L277" s="1" t="str">
        <f t="shared" si="22"/>
        <v>3</v>
      </c>
      <c r="M277" s="1">
        <f t="shared" si="4"/>
        <v>-0.1168555816</v>
      </c>
      <c r="N277" s="17" t="str">
        <f t="shared" si="5"/>
        <v>SUB-HORIZONTAL</v>
      </c>
      <c r="O277" s="1">
        <v>5595.7089</v>
      </c>
      <c r="Q277" s="1">
        <f t="shared" si="6"/>
        <v>0.1594851981</v>
      </c>
      <c r="R277" s="15" t="str">
        <f t="shared" si="7"/>
        <v>SUB-VERTICAL</v>
      </c>
      <c r="T277" s="1">
        <f t="shared" si="8"/>
        <v>-0.2177829253</v>
      </c>
      <c r="U277" s="17" t="str">
        <f t="shared" si="9"/>
        <v>SUB-HORIZONTAL</v>
      </c>
      <c r="V277" s="1">
        <f t="shared" si="10"/>
        <v>0.0538076951</v>
      </c>
      <c r="W277" s="16" t="str">
        <f t="shared" si="11"/>
        <v>MERGULHO</v>
      </c>
      <c r="Y277" s="1">
        <f t="shared" si="12"/>
        <v>-0.01471090249</v>
      </c>
      <c r="Z277" s="17" t="str">
        <f t="shared" si="23"/>
        <v>SUB-HORIZONTAL</v>
      </c>
      <c r="AA277" s="1">
        <f t="shared" si="14"/>
        <v>-0.1078219749</v>
      </c>
      <c r="AB277" s="17" t="str">
        <f t="shared" si="15"/>
        <v>SUB-HORIZONTAL</v>
      </c>
      <c r="AD277" s="1">
        <f t="shared" si="16"/>
        <v>0.06852537618</v>
      </c>
      <c r="AE277" s="16" t="str">
        <f t="shared" si="17"/>
        <v>MERGULHO</v>
      </c>
      <c r="AG277" s="1">
        <f t="shared" si="18"/>
        <v>-0.1617468211</v>
      </c>
      <c r="AH277" s="17" t="str">
        <f t="shared" si="19"/>
        <v>SUB-HORIZONTAL</v>
      </c>
      <c r="AJ277" s="1">
        <f t="shared" si="20"/>
        <v>0.2769837202</v>
      </c>
      <c r="AK277" s="15" t="str">
        <f t="shared" si="21"/>
        <v>SUB-VERTICAL</v>
      </c>
    </row>
    <row r="278" ht="15.75" customHeight="1">
      <c r="A278" s="1">
        <v>5595.7851</v>
      </c>
      <c r="B278" s="1">
        <v>84.25</v>
      </c>
      <c r="C278" s="1">
        <v>73.5189</v>
      </c>
      <c r="D278" s="1">
        <v>84.2069</v>
      </c>
      <c r="E278" s="1">
        <v>80.8946</v>
      </c>
      <c r="F278" s="1">
        <v>80.2388</v>
      </c>
      <c r="G278" s="1">
        <v>73.6144</v>
      </c>
      <c r="H278" s="1">
        <v>73.9536</v>
      </c>
      <c r="J278" s="1">
        <f t="shared" si="1"/>
        <v>-0.00459721479</v>
      </c>
      <c r="K278" s="17" t="str">
        <f t="shared" si="2"/>
        <v>SUB-HORIZONTAL</v>
      </c>
      <c r="L278" s="1" t="str">
        <f t="shared" si="22"/>
        <v>2</v>
      </c>
      <c r="M278" s="1">
        <f t="shared" si="4"/>
        <v>-0.04878621769</v>
      </c>
      <c r="N278" s="17" t="str">
        <f t="shared" si="5"/>
        <v>SUB-HORIZONTAL</v>
      </c>
      <c r="O278" s="1">
        <v>5595.7851</v>
      </c>
      <c r="Q278" s="1">
        <f t="shared" si="6"/>
        <v>0.08159193435</v>
      </c>
      <c r="R278" s="16" t="str">
        <f t="shared" si="7"/>
        <v>MERGULHO</v>
      </c>
      <c r="T278" s="1">
        <f t="shared" si="8"/>
        <v>-0.1350503308</v>
      </c>
      <c r="U278" s="17" t="str">
        <f t="shared" si="9"/>
        <v>SUB-HORIZONTAL</v>
      </c>
      <c r="V278" s="1">
        <f t="shared" si="10"/>
        <v>0.09564097123</v>
      </c>
      <c r="W278" s="16" t="str">
        <f t="shared" si="11"/>
        <v>MERGULHO</v>
      </c>
      <c r="Y278" s="1">
        <f t="shared" si="12"/>
        <v>-0.04013248563</v>
      </c>
      <c r="Z278" s="17" t="str">
        <f t="shared" si="23"/>
        <v>SUB-HORIZONTAL</v>
      </c>
      <c r="AA278" s="1">
        <f t="shared" si="14"/>
        <v>-0.04064429356</v>
      </c>
      <c r="AB278" s="17" t="str">
        <f t="shared" si="15"/>
        <v>SUB-HORIZONTAL</v>
      </c>
      <c r="AD278" s="1">
        <f t="shared" si="16"/>
        <v>0.1358385713</v>
      </c>
      <c r="AE278" s="15" t="str">
        <f t="shared" si="17"/>
        <v>SUB-VERTICAL</v>
      </c>
      <c r="AG278" s="1">
        <f t="shared" si="18"/>
        <v>-0.1363514582</v>
      </c>
      <c r="AH278" s="17" t="str">
        <f t="shared" si="19"/>
        <v>SUB-HORIZONTAL</v>
      </c>
      <c r="AJ278" s="1">
        <f t="shared" si="20"/>
        <v>0.1304430038</v>
      </c>
      <c r="AK278" s="15" t="str">
        <f t="shared" si="21"/>
        <v>SUB-VERTICAL</v>
      </c>
    </row>
    <row r="279" ht="15.75" customHeight="1">
      <c r="A279" s="1">
        <v>5595.8613</v>
      </c>
      <c r="B279" s="1">
        <v>68.9476</v>
      </c>
      <c r="C279" s="1">
        <v>57.6321</v>
      </c>
      <c r="D279" s="1">
        <v>63.3204</v>
      </c>
      <c r="E279" s="1">
        <v>60.5593</v>
      </c>
      <c r="F279" s="1">
        <v>60.1819</v>
      </c>
      <c r="G279" s="1">
        <v>57.4607</v>
      </c>
      <c r="H279" s="1">
        <v>60.7689</v>
      </c>
      <c r="J279" s="1">
        <f t="shared" si="1"/>
        <v>-0.05598421765</v>
      </c>
      <c r="K279" s="17" t="str">
        <f t="shared" si="2"/>
        <v>SUB-HORIZONTAL</v>
      </c>
      <c r="L279" s="1" t="str">
        <f t="shared" si="22"/>
        <v>2</v>
      </c>
      <c r="M279" s="1">
        <f t="shared" si="4"/>
        <v>-0.1360799306</v>
      </c>
      <c r="N279" s="17" t="str">
        <f t="shared" si="5"/>
        <v>SUB-HORIZONTAL</v>
      </c>
      <c r="O279" s="1">
        <v>5595.8613</v>
      </c>
      <c r="Q279" s="1">
        <f t="shared" si="6"/>
        <v>-0.009706540397</v>
      </c>
      <c r="R279" s="17" t="str">
        <f t="shared" si="7"/>
        <v>SUB-HORIZONTAL</v>
      </c>
      <c r="T279" s="1">
        <f t="shared" si="8"/>
        <v>-0.1824978731</v>
      </c>
      <c r="U279" s="17" t="str">
        <f t="shared" si="9"/>
        <v>SUB-HORIZONTAL</v>
      </c>
      <c r="V279" s="1">
        <f t="shared" si="10"/>
        <v>0.04954841322</v>
      </c>
      <c r="W279" s="16" t="str">
        <f t="shared" si="11"/>
        <v>MERGULHO</v>
      </c>
      <c r="Y279" s="1">
        <f t="shared" si="12"/>
        <v>-0.0445881946</v>
      </c>
      <c r="Z279" s="17" t="str">
        <f t="shared" si="23"/>
        <v>SUB-HORIZONTAL</v>
      </c>
      <c r="AA279" s="1">
        <f t="shared" si="14"/>
        <v>-0.129814724</v>
      </c>
      <c r="AB279" s="17" t="str">
        <f t="shared" si="15"/>
        <v>SUB-HORIZONTAL</v>
      </c>
      <c r="AD279" s="1">
        <f t="shared" si="16"/>
        <v>0.09416260089</v>
      </c>
      <c r="AE279" s="16" t="str">
        <f t="shared" si="17"/>
        <v>MERGULHO</v>
      </c>
      <c r="AG279" s="1">
        <f t="shared" si="18"/>
        <v>-0.1795072319</v>
      </c>
      <c r="AH279" s="17" t="str">
        <f t="shared" si="19"/>
        <v>SUB-HORIZONTAL</v>
      </c>
      <c r="AJ279" s="1">
        <f t="shared" si="20"/>
        <v>0.1263525508</v>
      </c>
      <c r="AK279" s="15" t="str">
        <f t="shared" si="21"/>
        <v>SUB-VERTICAL</v>
      </c>
    </row>
    <row r="280" ht="15.75" customHeight="1">
      <c r="A280" s="1">
        <v>5595.9375</v>
      </c>
      <c r="B280" s="1">
        <v>52.9258</v>
      </c>
      <c r="C280" s="1">
        <v>47.1824</v>
      </c>
      <c r="D280" s="1">
        <v>50.3294</v>
      </c>
      <c r="E280" s="1">
        <v>49.2911</v>
      </c>
      <c r="F280" s="1">
        <v>49.1069</v>
      </c>
      <c r="G280" s="1">
        <v>47.9607</v>
      </c>
      <c r="H280" s="1">
        <v>50.2554</v>
      </c>
      <c r="J280" s="1">
        <f t="shared" si="1"/>
        <v>-0.04674033191</v>
      </c>
      <c r="K280" s="17" t="str">
        <f t="shared" si="2"/>
        <v>SUB-HORIZONTAL</v>
      </c>
      <c r="L280" s="1" t="str">
        <f t="shared" si="22"/>
        <v>2</v>
      </c>
      <c r="M280" s="1">
        <f t="shared" si="4"/>
        <v>-0.07490888127</v>
      </c>
      <c r="N280" s="17" t="str">
        <f t="shared" si="5"/>
        <v>SUB-HORIZONTAL</v>
      </c>
      <c r="O280" s="1">
        <v>5595.9375</v>
      </c>
      <c r="Q280" s="1">
        <f t="shared" si="6"/>
        <v>-0.02311896423</v>
      </c>
      <c r="R280" s="17" t="str">
        <f t="shared" si="7"/>
        <v>SUB-HORIZONTAL</v>
      </c>
      <c r="T280" s="1">
        <f t="shared" si="8"/>
        <v>-0.09854884249</v>
      </c>
      <c r="U280" s="17" t="str">
        <f t="shared" si="9"/>
        <v>SUB-HORIZONTAL</v>
      </c>
      <c r="V280" s="1">
        <f t="shared" si="10"/>
        <v>0.04372607838</v>
      </c>
      <c r="W280" s="16" t="str">
        <f t="shared" si="11"/>
        <v>MERGULHO</v>
      </c>
      <c r="Y280" s="1">
        <f t="shared" si="12"/>
        <v>-0.02084623947</v>
      </c>
      <c r="Z280" s="17" t="str">
        <f t="shared" si="23"/>
        <v>SUB-HORIZONTAL</v>
      </c>
      <c r="AA280" s="1">
        <f t="shared" si="14"/>
        <v>-0.07116240225</v>
      </c>
      <c r="AB280" s="17" t="str">
        <f t="shared" si="15"/>
        <v>SUB-HORIZONTAL</v>
      </c>
      <c r="AD280" s="1">
        <f t="shared" si="16"/>
        <v>0.06457967459</v>
      </c>
      <c r="AE280" s="16" t="str">
        <f t="shared" si="17"/>
        <v>MERGULHO</v>
      </c>
      <c r="AG280" s="1">
        <f t="shared" si="18"/>
        <v>-0.1149331565</v>
      </c>
      <c r="AH280" s="17" t="str">
        <f t="shared" si="19"/>
        <v>SUB-HORIZONTAL</v>
      </c>
      <c r="AJ280" s="1">
        <f t="shared" si="20"/>
        <v>0.05177871123</v>
      </c>
      <c r="AK280" s="16" t="str">
        <f t="shared" si="21"/>
        <v>MERGULHO</v>
      </c>
    </row>
    <row r="281" ht="15.75" customHeight="1">
      <c r="A281" s="1">
        <v>5596.0137</v>
      </c>
      <c r="B281" s="1">
        <v>38.5726</v>
      </c>
      <c r="C281" s="1">
        <v>38.3275</v>
      </c>
      <c r="D281" s="1">
        <v>39.8695</v>
      </c>
      <c r="E281" s="1">
        <v>38.4881</v>
      </c>
      <c r="F281" s="1">
        <v>38.4026</v>
      </c>
      <c r="G281" s="1">
        <v>38.0915</v>
      </c>
      <c r="H281" s="1">
        <v>40.7955</v>
      </c>
      <c r="J281" s="1">
        <f t="shared" si="1"/>
        <v>-0.06859406168</v>
      </c>
      <c r="K281" s="17" t="str">
        <f t="shared" si="2"/>
        <v>SUB-HORIZONTAL</v>
      </c>
      <c r="L281" s="1" t="str">
        <f t="shared" si="22"/>
        <v>2</v>
      </c>
      <c r="M281" s="1">
        <f t="shared" si="4"/>
        <v>-0.004417017808</v>
      </c>
      <c r="N281" s="17" t="str">
        <f t="shared" si="5"/>
        <v>SUB-HORIZONTAL</v>
      </c>
      <c r="O281" s="1">
        <v>5596.0137</v>
      </c>
      <c r="Q281" s="1">
        <f t="shared" si="6"/>
        <v>-0.06045581847</v>
      </c>
      <c r="R281" s="17" t="str">
        <f t="shared" si="7"/>
        <v>SUB-HORIZONTAL</v>
      </c>
      <c r="T281" s="1">
        <f t="shared" si="8"/>
        <v>-0.0125511021</v>
      </c>
      <c r="U281" s="17" t="str">
        <f t="shared" si="9"/>
        <v>SUB-HORIZONTAL</v>
      </c>
      <c r="V281" s="1">
        <f t="shared" si="10"/>
        <v>0.00418145145</v>
      </c>
      <c r="W281" s="16" t="str">
        <f t="shared" si="11"/>
        <v>MERGULHO</v>
      </c>
      <c r="Y281" s="1">
        <f t="shared" si="12"/>
        <v>-0.03526434494</v>
      </c>
      <c r="Z281" s="17" t="str">
        <f t="shared" si="23"/>
        <v>SUB-HORIZONTAL</v>
      </c>
      <c r="AA281" s="1">
        <f t="shared" si="14"/>
        <v>-0.002193077686</v>
      </c>
      <c r="AB281" s="17" t="str">
        <f t="shared" si="15"/>
        <v>SUB-HORIZONTAL</v>
      </c>
      <c r="AD281" s="1">
        <f t="shared" si="16"/>
        <v>0.0394465234</v>
      </c>
      <c r="AE281" s="16" t="str">
        <f t="shared" si="17"/>
        <v>MERGULHO</v>
      </c>
      <c r="AG281" s="1">
        <f t="shared" si="18"/>
        <v>-0.006374536443</v>
      </c>
      <c r="AH281" s="17" t="str">
        <f t="shared" si="19"/>
        <v>SUB-HORIZONTAL</v>
      </c>
      <c r="AJ281" s="1">
        <f t="shared" si="20"/>
        <v>-0.05603693059</v>
      </c>
      <c r="AK281" s="17" t="str">
        <f t="shared" si="21"/>
        <v>SUB-HORIZONTAL</v>
      </c>
    </row>
    <row r="282" ht="15.75" customHeight="1">
      <c r="A282" s="1">
        <v>5596.0899</v>
      </c>
      <c r="B282" s="1">
        <v>31.2274</v>
      </c>
      <c r="C282" s="1">
        <v>34.3892</v>
      </c>
      <c r="D282" s="1">
        <v>34.4278</v>
      </c>
      <c r="E282" s="1">
        <v>32.1569</v>
      </c>
      <c r="F282" s="1">
        <v>32.1223</v>
      </c>
      <c r="G282" s="1">
        <v>32.1671</v>
      </c>
      <c r="H282" s="1">
        <v>36.1651</v>
      </c>
      <c r="J282" s="1">
        <f t="shared" si="1"/>
        <v>-0.1172173773</v>
      </c>
      <c r="K282" s="17" t="str">
        <f t="shared" si="2"/>
        <v>SUB-HORIZONTAL</v>
      </c>
      <c r="L282" s="1" t="str">
        <f t="shared" si="22"/>
        <v>2</v>
      </c>
      <c r="M282" s="1">
        <f t="shared" si="4"/>
        <v>0.0282555183</v>
      </c>
      <c r="N282" s="16" t="str">
        <f t="shared" si="5"/>
        <v>MERGULHO</v>
      </c>
      <c r="O282" s="1">
        <v>5596.0899</v>
      </c>
      <c r="Q282" s="1">
        <f t="shared" si="6"/>
        <v>-0.1186134956</v>
      </c>
      <c r="R282" s="17" t="str">
        <f t="shared" si="7"/>
        <v>SUB-HORIZONTAL</v>
      </c>
      <c r="T282" s="1">
        <f t="shared" si="8"/>
        <v>0.02964936245</v>
      </c>
      <c r="U282" s="16" t="str">
        <f t="shared" si="9"/>
        <v>MERGULHO</v>
      </c>
      <c r="V282" s="1">
        <f t="shared" si="10"/>
        <v>-0.0671281124</v>
      </c>
      <c r="W282" s="17" t="str">
        <f t="shared" si="11"/>
        <v>SUB-HORIZONTAL</v>
      </c>
      <c r="Y282" s="1">
        <f t="shared" si="12"/>
        <v>-0.06825057068</v>
      </c>
      <c r="Z282" s="17" t="str">
        <f t="shared" si="23"/>
        <v>SUB-HORIZONTAL</v>
      </c>
      <c r="AA282" s="1">
        <f t="shared" si="14"/>
        <v>0.02933218351</v>
      </c>
      <c r="AB282" s="16" t="str">
        <f t="shared" si="15"/>
        <v>MERGULHO</v>
      </c>
      <c r="AD282" s="1">
        <f t="shared" si="16"/>
        <v>0.001121816007</v>
      </c>
      <c r="AE282" s="16" t="str">
        <f t="shared" si="17"/>
        <v>MERGULHO</v>
      </c>
      <c r="AG282" s="1">
        <f t="shared" si="18"/>
        <v>0.09648403233</v>
      </c>
      <c r="AH282" s="16" t="str">
        <f t="shared" si="19"/>
        <v>MERGULHO</v>
      </c>
      <c r="AJ282" s="1">
        <f t="shared" si="20"/>
        <v>-0.1469304984</v>
      </c>
      <c r="AK282" s="17" t="str">
        <f t="shared" si="21"/>
        <v>SUB-HORIZONTAL</v>
      </c>
    </row>
    <row r="283" ht="15.75" customHeight="1">
      <c r="A283" s="1">
        <v>5596.1661</v>
      </c>
      <c r="B283" s="1">
        <v>30.3743</v>
      </c>
      <c r="C283" s="1">
        <v>33.6178</v>
      </c>
      <c r="D283" s="1">
        <v>32.4597</v>
      </c>
      <c r="E283" s="1">
        <v>29.5776</v>
      </c>
      <c r="F283" s="1">
        <v>29.5677</v>
      </c>
      <c r="G283" s="1">
        <v>29.7552</v>
      </c>
      <c r="H283" s="1">
        <v>33.5831</v>
      </c>
      <c r="J283" s="1">
        <f t="shared" si="1"/>
        <v>-0.1210929211</v>
      </c>
      <c r="K283" s="17" t="str">
        <f t="shared" si="2"/>
        <v>SUB-HORIZONTAL</v>
      </c>
      <c r="L283" s="1" t="str">
        <f t="shared" si="22"/>
        <v>2</v>
      </c>
      <c r="M283" s="1">
        <f t="shared" si="4"/>
        <v>-0.02691511917</v>
      </c>
      <c r="N283" s="17" t="str">
        <f t="shared" si="5"/>
        <v>SUB-HORIZONTAL</v>
      </c>
      <c r="O283" s="1">
        <v>5596.1661</v>
      </c>
      <c r="Q283" s="1">
        <f t="shared" si="6"/>
        <v>-0.1274264698</v>
      </c>
      <c r="R283" s="17" t="str">
        <f t="shared" si="7"/>
        <v>SUB-HORIZONTAL</v>
      </c>
      <c r="T283" s="1">
        <f t="shared" si="8"/>
        <v>-0.02059331336</v>
      </c>
      <c r="U283" s="17" t="str">
        <f t="shared" si="9"/>
        <v>SUB-HORIZONTAL</v>
      </c>
      <c r="V283" s="1">
        <f t="shared" si="10"/>
        <v>-0.1281258484</v>
      </c>
      <c r="W283" s="17" t="str">
        <f t="shared" si="11"/>
        <v>SUB-HORIZONTAL</v>
      </c>
      <c r="Y283" s="1">
        <f t="shared" si="12"/>
        <v>-0.09301550085</v>
      </c>
      <c r="Z283" s="17" t="str">
        <f t="shared" si="23"/>
        <v>SUB-HORIZONTAL</v>
      </c>
      <c r="AA283" s="1">
        <f t="shared" si="14"/>
        <v>-0.02658032045</v>
      </c>
      <c r="AB283" s="17" t="str">
        <f t="shared" si="15"/>
        <v>SUB-HORIZONTAL</v>
      </c>
      <c r="AD283" s="1">
        <f t="shared" si="16"/>
        <v>-0.03505816383</v>
      </c>
      <c r="AE283" s="17" t="str">
        <f t="shared" si="17"/>
        <v>SUB-HORIZONTAL</v>
      </c>
      <c r="AG283" s="1">
        <f t="shared" si="18"/>
        <v>0.101502355</v>
      </c>
      <c r="AH283" s="15" t="str">
        <f t="shared" si="19"/>
        <v>SUB-VERTICAL</v>
      </c>
      <c r="AJ283" s="1">
        <f t="shared" si="20"/>
        <v>-0.100468315</v>
      </c>
      <c r="AK283" s="17" t="str">
        <f t="shared" si="21"/>
        <v>SUB-HORIZONTAL</v>
      </c>
    </row>
    <row r="284" ht="15.75" customHeight="1">
      <c r="A284" s="1">
        <v>5596.2423</v>
      </c>
      <c r="B284" s="1">
        <v>30.8392</v>
      </c>
      <c r="C284" s="1">
        <v>33.4347</v>
      </c>
      <c r="D284" s="1">
        <v>31.1758</v>
      </c>
      <c r="E284" s="1">
        <v>28.3057</v>
      </c>
      <c r="F284" s="1">
        <v>28.3068</v>
      </c>
      <c r="G284" s="1">
        <v>28.6299</v>
      </c>
      <c r="H284" s="1">
        <v>33.0574</v>
      </c>
      <c r="J284" s="1">
        <f t="shared" si="1"/>
        <v>-0.1439177325</v>
      </c>
      <c r="K284" s="17" t="str">
        <f t="shared" si="2"/>
        <v>SUB-HORIZONTAL</v>
      </c>
      <c r="L284" s="1" t="str">
        <f t="shared" si="22"/>
        <v>2</v>
      </c>
      <c r="M284" s="1">
        <f t="shared" si="4"/>
        <v>-0.08571076372</v>
      </c>
      <c r="N284" s="17" t="str">
        <f t="shared" si="5"/>
        <v>SUB-HORIZONTAL</v>
      </c>
      <c r="O284" s="1">
        <v>5596.2423</v>
      </c>
      <c r="Q284" s="1">
        <f t="shared" si="6"/>
        <v>-0.1552990252</v>
      </c>
      <c r="R284" s="17" t="str">
        <f t="shared" si="7"/>
        <v>SUB-HORIZONTAL</v>
      </c>
      <c r="T284" s="1">
        <f t="shared" si="8"/>
        <v>-0.07435209761</v>
      </c>
      <c r="U284" s="17" t="str">
        <f t="shared" si="9"/>
        <v>SUB-HORIZONTAL</v>
      </c>
      <c r="V284" s="1">
        <f t="shared" si="10"/>
        <v>-0.1667235826</v>
      </c>
      <c r="W284" s="17" t="str">
        <f t="shared" si="11"/>
        <v>SUB-HORIZONTAL</v>
      </c>
      <c r="Y284" s="1">
        <f t="shared" si="12"/>
        <v>-0.09661649439</v>
      </c>
      <c r="Z284" s="17" t="str">
        <f t="shared" si="23"/>
        <v>SUB-HORIZONTAL</v>
      </c>
      <c r="AA284" s="1">
        <f t="shared" si="14"/>
        <v>-0.08574966008</v>
      </c>
      <c r="AB284" s="17" t="str">
        <f t="shared" si="15"/>
        <v>SUB-HORIZONTAL</v>
      </c>
      <c r="AD284" s="1">
        <f t="shared" si="16"/>
        <v>-0.06996639325</v>
      </c>
      <c r="AE284" s="17" t="str">
        <f t="shared" si="17"/>
        <v>SUB-HORIZONTAL</v>
      </c>
      <c r="AG284" s="1">
        <f t="shared" si="18"/>
        <v>0.08082966262</v>
      </c>
      <c r="AH284" s="16" t="str">
        <f t="shared" si="19"/>
        <v>MERGULHO</v>
      </c>
      <c r="AJ284" s="1">
        <f t="shared" si="20"/>
        <v>-0.06947279999</v>
      </c>
      <c r="AK284" s="17" t="str">
        <f t="shared" si="21"/>
        <v>SUB-HORIZONTAL</v>
      </c>
    </row>
    <row r="285" ht="15.75" customHeight="1">
      <c r="A285" s="1">
        <v>5596.3185</v>
      </c>
      <c r="B285" s="1">
        <v>31.0758</v>
      </c>
      <c r="C285" s="1">
        <v>33.3851</v>
      </c>
      <c r="D285" s="1">
        <v>30.3119</v>
      </c>
      <c r="E285" s="1">
        <v>27.324</v>
      </c>
      <c r="F285" s="1">
        <v>27.3267</v>
      </c>
      <c r="G285" s="1">
        <v>28.0817</v>
      </c>
      <c r="H285" s="1">
        <v>33.7221</v>
      </c>
      <c r="J285" s="1">
        <f t="shared" si="1"/>
        <v>-0.1832908985</v>
      </c>
      <c r="K285" s="17" t="str">
        <f t="shared" si="2"/>
        <v>SUB-HORIZONTAL</v>
      </c>
      <c r="L285" s="1" t="str">
        <f t="shared" si="22"/>
        <v>2</v>
      </c>
      <c r="M285" s="1">
        <f t="shared" si="4"/>
        <v>-0.1286536972</v>
      </c>
      <c r="N285" s="17" t="str">
        <f t="shared" si="5"/>
        <v>SUB-HORIZONTAL</v>
      </c>
      <c r="O285" s="1">
        <v>5596.3185</v>
      </c>
      <c r="Q285" s="1">
        <f t="shared" si="6"/>
        <v>-0.210676848</v>
      </c>
      <c r="R285" s="17" t="str">
        <f t="shared" si="7"/>
        <v>SUB-HORIZONTAL</v>
      </c>
      <c r="T285" s="1">
        <f t="shared" si="8"/>
        <v>-0.1013545955</v>
      </c>
      <c r="U285" s="17" t="str">
        <f t="shared" si="9"/>
        <v>SUB-HORIZONTAL</v>
      </c>
      <c r="V285" s="1">
        <f t="shared" si="10"/>
        <v>-0.2006794815</v>
      </c>
      <c r="W285" s="17" t="str">
        <f t="shared" si="11"/>
        <v>SUB-HORIZONTAL</v>
      </c>
      <c r="Y285" s="1">
        <f t="shared" si="12"/>
        <v>-0.1038215098</v>
      </c>
      <c r="Z285" s="17" t="str">
        <f t="shared" si="23"/>
        <v>SUB-HORIZONTAL</v>
      </c>
      <c r="AA285" s="1">
        <f t="shared" si="14"/>
        <v>-0.1287527109</v>
      </c>
      <c r="AB285" s="17" t="str">
        <f t="shared" si="15"/>
        <v>SUB-HORIZONTAL</v>
      </c>
      <c r="AD285" s="1">
        <f t="shared" si="16"/>
        <v>-0.0966068461</v>
      </c>
      <c r="AE285" s="17" t="str">
        <f t="shared" si="17"/>
        <v>SUB-HORIZONTAL</v>
      </c>
      <c r="AG285" s="1">
        <f t="shared" si="18"/>
        <v>0.07169565818</v>
      </c>
      <c r="AH285" s="16" t="str">
        <f t="shared" si="19"/>
        <v>MERGULHO</v>
      </c>
      <c r="AJ285" s="1">
        <f t="shared" si="20"/>
        <v>-0.08174677193</v>
      </c>
      <c r="AK285" s="17" t="str">
        <f t="shared" si="21"/>
        <v>SUB-HORIZONTAL</v>
      </c>
    </row>
    <row r="286" ht="15.75" customHeight="1">
      <c r="A286" s="1">
        <v>5596.3947</v>
      </c>
      <c r="B286" s="1">
        <v>32.5721</v>
      </c>
      <c r="C286" s="1">
        <v>34.7951</v>
      </c>
      <c r="D286" s="1">
        <v>32.0078</v>
      </c>
      <c r="E286" s="1">
        <v>28.2954</v>
      </c>
      <c r="F286" s="1">
        <v>28.2976</v>
      </c>
      <c r="G286" s="1">
        <v>29.1656</v>
      </c>
      <c r="H286" s="1">
        <v>35.9318</v>
      </c>
      <c r="J286" s="1">
        <f t="shared" si="1"/>
        <v>-0.2090113577</v>
      </c>
      <c r="K286" s="17" t="str">
        <f t="shared" si="2"/>
        <v>SUB-HORIZONTAL</v>
      </c>
      <c r="L286" s="1" t="str">
        <f t="shared" si="22"/>
        <v>2</v>
      </c>
      <c r="M286" s="1">
        <f t="shared" si="4"/>
        <v>-0.1407951322</v>
      </c>
      <c r="N286" s="17" t="str">
        <f t="shared" si="5"/>
        <v>SUB-HORIZONTAL</v>
      </c>
      <c r="O286" s="1">
        <v>5596.3947</v>
      </c>
      <c r="Q286" s="1">
        <f t="shared" si="6"/>
        <v>-0.2394138358</v>
      </c>
      <c r="R286" s="17" t="str">
        <f t="shared" si="7"/>
        <v>SUB-HORIZONTAL</v>
      </c>
      <c r="T286" s="1">
        <f t="shared" si="8"/>
        <v>-0.1105223361</v>
      </c>
      <c r="U286" s="17" t="str">
        <f t="shared" si="9"/>
        <v>SUB-HORIZONTAL</v>
      </c>
      <c r="V286" s="1">
        <f t="shared" si="10"/>
        <v>-0.2071459032</v>
      </c>
      <c r="W286" s="17" t="str">
        <f t="shared" si="11"/>
        <v>SUB-HORIZONTAL</v>
      </c>
      <c r="Y286" s="1">
        <f t="shared" si="12"/>
        <v>-0.1233584582</v>
      </c>
      <c r="Z286" s="17" t="str">
        <f t="shared" si="23"/>
        <v>SUB-HORIZONTAL</v>
      </c>
      <c r="AA286" s="1">
        <f t="shared" si="14"/>
        <v>-0.1408730729</v>
      </c>
      <c r="AB286" s="17" t="str">
        <f t="shared" si="15"/>
        <v>SUB-HORIZONTAL</v>
      </c>
      <c r="AD286" s="1">
        <f t="shared" si="16"/>
        <v>-0.08352120625</v>
      </c>
      <c r="AE286" s="17" t="str">
        <f t="shared" si="17"/>
        <v>SUB-HORIZONTAL</v>
      </c>
      <c r="AG286" s="1">
        <f t="shared" si="18"/>
        <v>0.06603246935</v>
      </c>
      <c r="AH286" s="16" t="str">
        <f t="shared" si="19"/>
        <v>MERGULHO</v>
      </c>
      <c r="AJ286" s="1">
        <f t="shared" si="20"/>
        <v>-0.09820602499</v>
      </c>
      <c r="AK286" s="17" t="str">
        <f t="shared" si="21"/>
        <v>SUB-HORIZONTAL</v>
      </c>
    </row>
    <row r="287" ht="15.75" customHeight="1">
      <c r="A287" s="1">
        <v>5596.4709</v>
      </c>
      <c r="B287" s="1">
        <v>39.7417</v>
      </c>
      <c r="C287" s="1">
        <v>40.0807</v>
      </c>
      <c r="D287" s="1">
        <v>36.9195</v>
      </c>
      <c r="E287" s="1">
        <v>31.7481</v>
      </c>
      <c r="F287" s="1">
        <v>31.747</v>
      </c>
      <c r="G287" s="1">
        <v>32.0197</v>
      </c>
      <c r="H287" s="1">
        <v>42.0397</v>
      </c>
      <c r="J287" s="1">
        <f t="shared" si="1"/>
        <v>-0.2731047716</v>
      </c>
      <c r="K287" s="17" t="str">
        <f t="shared" si="2"/>
        <v>SUB-HORIZONTAL</v>
      </c>
      <c r="L287" s="1" t="str">
        <f t="shared" si="22"/>
        <v>2</v>
      </c>
      <c r="M287" s="1">
        <f t="shared" si="4"/>
        <v>-0.2250751795</v>
      </c>
      <c r="N287" s="17" t="str">
        <f t="shared" si="5"/>
        <v>SUB-HORIZONTAL</v>
      </c>
      <c r="O287" s="1">
        <v>5596.4709</v>
      </c>
      <c r="Q287" s="1">
        <f t="shared" si="6"/>
        <v>-0.2817397757</v>
      </c>
      <c r="R287" s="17" t="str">
        <f t="shared" si="7"/>
        <v>SUB-HORIZONTAL</v>
      </c>
      <c r="T287" s="1">
        <f t="shared" si="8"/>
        <v>-0.2164701149</v>
      </c>
      <c r="U287" s="17" t="str">
        <f t="shared" si="9"/>
        <v>SUB-HORIZONTAL</v>
      </c>
      <c r="V287" s="1">
        <f t="shared" si="10"/>
        <v>-0.2335898758</v>
      </c>
      <c r="W287" s="17" t="str">
        <f t="shared" si="11"/>
        <v>SUB-HORIZONTAL</v>
      </c>
      <c r="Y287" s="1">
        <f t="shared" si="12"/>
        <v>-0.1510502178</v>
      </c>
      <c r="Z287" s="17" t="str">
        <f t="shared" si="23"/>
        <v>SUB-HORIZONTAL</v>
      </c>
      <c r="AA287" s="1">
        <f t="shared" si="14"/>
        <v>-0.2250403125</v>
      </c>
      <c r="AB287" s="17" t="str">
        <f t="shared" si="15"/>
        <v>SUB-HORIZONTAL</v>
      </c>
      <c r="AD287" s="1">
        <f t="shared" si="16"/>
        <v>-0.08217816113</v>
      </c>
      <c r="AE287" s="17" t="str">
        <f t="shared" si="17"/>
        <v>SUB-HORIZONTAL</v>
      </c>
      <c r="AG287" s="1">
        <f t="shared" si="18"/>
        <v>0.008493932961</v>
      </c>
      <c r="AH287" s="16" t="str">
        <f t="shared" si="19"/>
        <v>MERGULHO</v>
      </c>
      <c r="AJ287" s="1">
        <f t="shared" si="20"/>
        <v>-0.05622079725</v>
      </c>
      <c r="AK287" s="17" t="str">
        <f t="shared" si="21"/>
        <v>SUB-HORIZONTAL</v>
      </c>
    </row>
    <row r="288" ht="15.75" customHeight="1">
      <c r="A288" s="1">
        <v>5596.5471</v>
      </c>
      <c r="B288" s="1">
        <v>48.7442</v>
      </c>
      <c r="C288" s="1">
        <v>46.5645</v>
      </c>
      <c r="D288" s="1">
        <v>43.958</v>
      </c>
      <c r="E288" s="1">
        <v>35.1623</v>
      </c>
      <c r="F288" s="1">
        <v>35.1636</v>
      </c>
      <c r="G288" s="1">
        <v>35.4239</v>
      </c>
      <c r="H288" s="1">
        <v>46.6826</v>
      </c>
      <c r="J288" s="1">
        <f t="shared" si="1"/>
        <v>-0.276861484</v>
      </c>
      <c r="K288" s="17" t="str">
        <f t="shared" si="2"/>
        <v>SUB-HORIZONTAL</v>
      </c>
      <c r="L288" s="1" t="str">
        <f t="shared" si="22"/>
        <v>2</v>
      </c>
      <c r="M288" s="1">
        <f t="shared" si="4"/>
        <v>-0.3280279265</v>
      </c>
      <c r="N288" s="17" t="str">
        <f t="shared" si="5"/>
        <v>SUB-HORIZONTAL</v>
      </c>
      <c r="O288" s="1">
        <v>5596.5471</v>
      </c>
      <c r="Q288" s="1">
        <f t="shared" si="6"/>
        <v>-0.2843089914</v>
      </c>
      <c r="R288" s="17" t="str">
        <f t="shared" si="7"/>
        <v>SUB-HORIZONTAL</v>
      </c>
      <c r="T288" s="1">
        <f t="shared" si="8"/>
        <v>-0.3205563217</v>
      </c>
      <c r="U288" s="17" t="str">
        <f t="shared" si="9"/>
        <v>SUB-HORIZONTAL</v>
      </c>
      <c r="V288" s="1">
        <f t="shared" si="10"/>
        <v>-0.2817880327</v>
      </c>
      <c r="W288" s="17" t="str">
        <f t="shared" si="11"/>
        <v>SUB-HORIZONTAL</v>
      </c>
      <c r="Y288" s="1">
        <f t="shared" si="12"/>
        <v>-0.2237241199</v>
      </c>
      <c r="Z288" s="17" t="str">
        <f t="shared" si="23"/>
        <v>SUB-HORIZONTAL</v>
      </c>
      <c r="AA288" s="1">
        <f t="shared" si="14"/>
        <v>-0.3280653912</v>
      </c>
      <c r="AB288" s="17" t="str">
        <f t="shared" si="15"/>
        <v>SUB-HORIZONTAL</v>
      </c>
      <c r="AD288" s="1">
        <f t="shared" si="16"/>
        <v>-0.05761178018</v>
      </c>
      <c r="AE288" s="17" t="str">
        <f t="shared" si="17"/>
        <v>SUB-HORIZONTAL</v>
      </c>
      <c r="AG288" s="1">
        <f t="shared" si="18"/>
        <v>-0.04575175719</v>
      </c>
      <c r="AH288" s="17" t="str">
        <f t="shared" si="19"/>
        <v>SUB-HORIZONTAL</v>
      </c>
      <c r="AJ288" s="1">
        <f t="shared" si="20"/>
        <v>0.04321807451</v>
      </c>
      <c r="AK288" s="16" t="str">
        <f t="shared" si="21"/>
        <v>MERGULHO</v>
      </c>
    </row>
    <row r="289" ht="15.75" customHeight="1">
      <c r="A289" s="1">
        <v>5596.6233</v>
      </c>
      <c r="B289" s="1">
        <v>67.386</v>
      </c>
      <c r="C289" s="1">
        <v>60.91</v>
      </c>
      <c r="D289" s="1">
        <v>53.6817</v>
      </c>
      <c r="E289" s="1">
        <v>43.1667</v>
      </c>
      <c r="F289" s="1">
        <v>43.1397</v>
      </c>
      <c r="G289" s="1">
        <v>41.7866</v>
      </c>
      <c r="H289" s="1">
        <v>52.2545</v>
      </c>
      <c r="J289" s="1">
        <f t="shared" si="1"/>
        <v>-0.2240160829</v>
      </c>
      <c r="K289" s="17" t="str">
        <f t="shared" si="2"/>
        <v>SUB-HORIZONTAL</v>
      </c>
      <c r="L289" s="1" t="str">
        <f t="shared" si="22"/>
        <v>2</v>
      </c>
      <c r="M289" s="1">
        <f t="shared" si="4"/>
        <v>-0.4496991589</v>
      </c>
      <c r="N289" s="17" t="str">
        <f t="shared" si="5"/>
        <v>SUB-HORIZONTAL</v>
      </c>
      <c r="O289" s="1">
        <v>5596.6233</v>
      </c>
      <c r="Q289" s="1">
        <f t="shared" si="6"/>
        <v>-0.1919759101</v>
      </c>
      <c r="R289" s="17" t="str">
        <f t="shared" si="7"/>
        <v>SUB-HORIZONTAL</v>
      </c>
      <c r="T289" s="1">
        <f t="shared" si="8"/>
        <v>-0.48242125</v>
      </c>
      <c r="U289" s="17" t="str">
        <f t="shared" si="9"/>
        <v>SUB-HORIZONTAL</v>
      </c>
      <c r="V289" s="1">
        <f t="shared" si="10"/>
        <v>-0.3460315286</v>
      </c>
      <c r="W289" s="17" t="str">
        <f t="shared" si="11"/>
        <v>SUB-HORIZONTAL</v>
      </c>
      <c r="Y289" s="1">
        <f t="shared" si="12"/>
        <v>-0.2184347461</v>
      </c>
      <c r="Z289" s="17" t="str">
        <f t="shared" si="23"/>
        <v>SUB-HORIZONTAL</v>
      </c>
      <c r="AA289" s="1">
        <f t="shared" si="14"/>
        <v>-0.4490578817</v>
      </c>
      <c r="AB289" s="17" t="str">
        <f t="shared" si="15"/>
        <v>SUB-HORIZONTAL</v>
      </c>
      <c r="AD289" s="1">
        <f t="shared" si="16"/>
        <v>-0.1264092163</v>
      </c>
      <c r="AE289" s="17" t="str">
        <f t="shared" si="17"/>
        <v>SUB-HORIZONTAL</v>
      </c>
      <c r="AG289" s="1">
        <f t="shared" si="18"/>
        <v>-0.101082902</v>
      </c>
      <c r="AH289" s="17" t="str">
        <f t="shared" si="19"/>
        <v>SUB-HORIZONTAL</v>
      </c>
      <c r="AJ289" s="1">
        <f t="shared" si="20"/>
        <v>0.2549971316</v>
      </c>
      <c r="AK289" s="15" t="str">
        <f t="shared" si="21"/>
        <v>SUB-VERTICAL</v>
      </c>
    </row>
    <row r="290" ht="15.75" customHeight="1">
      <c r="A290" s="1">
        <v>5596.6995</v>
      </c>
      <c r="B290" s="1">
        <v>80.5173</v>
      </c>
      <c r="C290" s="1">
        <v>72.2026</v>
      </c>
      <c r="D290" s="1">
        <v>60.9871</v>
      </c>
      <c r="E290" s="1">
        <v>51.0615</v>
      </c>
      <c r="F290" s="1">
        <v>51.0889</v>
      </c>
      <c r="G290" s="1">
        <v>47.9828</v>
      </c>
      <c r="H290" s="1">
        <v>59.6348</v>
      </c>
      <c r="J290" s="1">
        <f t="shared" si="1"/>
        <v>-0.2178250381</v>
      </c>
      <c r="K290" s="17" t="str">
        <f t="shared" si="2"/>
        <v>SUB-HORIZONTAL</v>
      </c>
      <c r="L290" s="1" t="str">
        <f t="shared" si="22"/>
        <v>2</v>
      </c>
      <c r="M290" s="1">
        <f t="shared" si="4"/>
        <v>-0.4588373606</v>
      </c>
      <c r="N290" s="17" t="str">
        <f t="shared" si="5"/>
        <v>SUB-HORIZONTAL</v>
      </c>
      <c r="O290" s="1">
        <v>5596.6995</v>
      </c>
      <c r="Q290" s="1">
        <f t="shared" si="6"/>
        <v>-0.1548262686</v>
      </c>
      <c r="R290" s="17" t="str">
        <f t="shared" si="7"/>
        <v>SUB-HORIZONTAL</v>
      </c>
      <c r="T290" s="1">
        <f t="shared" si="8"/>
        <v>-0.5234277477</v>
      </c>
      <c r="U290" s="17" t="str">
        <f t="shared" si="9"/>
        <v>SUB-HORIZONTAL</v>
      </c>
      <c r="V290" s="1">
        <f t="shared" si="10"/>
        <v>-0.3481804465</v>
      </c>
      <c r="W290" s="17" t="str">
        <f t="shared" si="11"/>
        <v>SUB-HORIZONTAL</v>
      </c>
      <c r="Y290" s="1">
        <f t="shared" si="12"/>
        <v>-0.1778652035</v>
      </c>
      <c r="Z290" s="17" t="str">
        <f t="shared" si="23"/>
        <v>SUB-HORIZONTAL</v>
      </c>
      <c r="AA290" s="1">
        <f t="shared" si="14"/>
        <v>-0.4593877778</v>
      </c>
      <c r="AB290" s="17" t="str">
        <f t="shared" si="15"/>
        <v>SUB-HORIZONTAL</v>
      </c>
      <c r="AD290" s="1">
        <f t="shared" si="16"/>
        <v>-0.169014214</v>
      </c>
      <c r="AE290" s="17" t="str">
        <f t="shared" si="17"/>
        <v>SUB-HORIZONTAL</v>
      </c>
      <c r="AG290" s="1">
        <f t="shared" si="18"/>
        <v>-0.1090499735</v>
      </c>
      <c r="AH290" s="17" t="str">
        <f t="shared" si="19"/>
        <v>SUB-HORIZONTAL</v>
      </c>
      <c r="AJ290" s="1">
        <f t="shared" si="20"/>
        <v>0.3013616638</v>
      </c>
      <c r="AK290" s="15" t="str">
        <f t="shared" si="21"/>
        <v>SUB-VERTICAL</v>
      </c>
    </row>
    <row r="291" ht="15.75" customHeight="1">
      <c r="A291" s="1">
        <v>5596.7757</v>
      </c>
      <c r="B291" s="1">
        <v>81.7933</v>
      </c>
      <c r="C291" s="1">
        <v>70.7901</v>
      </c>
      <c r="D291" s="1">
        <v>62.8354</v>
      </c>
      <c r="E291" s="1">
        <v>55.6807</v>
      </c>
      <c r="F291" s="1">
        <v>55.73</v>
      </c>
      <c r="G291" s="1">
        <v>53.194</v>
      </c>
      <c r="H291" s="1">
        <v>66.1265</v>
      </c>
      <c r="J291" s="1">
        <f t="shared" si="1"/>
        <v>-0.2180536669</v>
      </c>
      <c r="K291" s="17" t="str">
        <f t="shared" si="2"/>
        <v>SUB-HORIZONTAL</v>
      </c>
      <c r="L291" s="1" t="str">
        <f t="shared" si="22"/>
        <v>2</v>
      </c>
      <c r="M291" s="1">
        <f t="shared" si="4"/>
        <v>-0.3860344083</v>
      </c>
      <c r="N291" s="17" t="str">
        <f t="shared" si="5"/>
        <v>SUB-HORIZONTAL</v>
      </c>
      <c r="O291" s="1">
        <v>5596.7757</v>
      </c>
      <c r="Q291" s="1">
        <f t="shared" si="6"/>
        <v>-0.1712595774</v>
      </c>
      <c r="R291" s="17" t="str">
        <f t="shared" si="7"/>
        <v>SUB-HORIZONTAL</v>
      </c>
      <c r="T291" s="1">
        <f t="shared" si="8"/>
        <v>-0.4335759793</v>
      </c>
      <c r="U291" s="17" t="str">
        <f t="shared" si="9"/>
        <v>SUB-HORIZONTAL</v>
      </c>
      <c r="V291" s="1">
        <f t="shared" si="10"/>
        <v>-0.2406626046</v>
      </c>
      <c r="W291" s="17" t="str">
        <f t="shared" si="11"/>
        <v>SUB-HORIZONTAL</v>
      </c>
      <c r="Y291" s="1">
        <f t="shared" si="12"/>
        <v>-0.1209586394</v>
      </c>
      <c r="Z291" s="17" t="str">
        <f t="shared" si="23"/>
        <v>SUB-HORIZONTAL</v>
      </c>
      <c r="AA291" s="1">
        <f t="shared" si="14"/>
        <v>-0.386935795</v>
      </c>
      <c r="AB291" s="17" t="str">
        <f t="shared" si="15"/>
        <v>SUB-HORIZONTAL</v>
      </c>
      <c r="AD291" s="1">
        <f t="shared" si="16"/>
        <v>-0.1192711346</v>
      </c>
      <c r="AE291" s="17" t="str">
        <f t="shared" si="17"/>
        <v>SUB-HORIZONTAL</v>
      </c>
      <c r="AG291" s="1">
        <f t="shared" si="18"/>
        <v>-0.1446018599</v>
      </c>
      <c r="AH291" s="17" t="str">
        <f t="shared" si="19"/>
        <v>SUB-HORIZONTAL</v>
      </c>
      <c r="AJ291" s="1">
        <f t="shared" si="20"/>
        <v>0.2130265166</v>
      </c>
      <c r="AK291" s="15" t="str">
        <f t="shared" si="21"/>
        <v>SUB-VERTICAL</v>
      </c>
    </row>
    <row r="292" ht="15.75" customHeight="1">
      <c r="A292" s="1">
        <v>5596.8519</v>
      </c>
      <c r="B292" s="1">
        <v>72.773</v>
      </c>
      <c r="C292" s="1">
        <v>59.7791</v>
      </c>
      <c r="D292" s="1">
        <v>58.3966</v>
      </c>
      <c r="E292" s="1">
        <v>54.3396</v>
      </c>
      <c r="F292" s="1">
        <v>54.3639</v>
      </c>
      <c r="G292" s="1">
        <v>52.6778</v>
      </c>
      <c r="H292" s="1">
        <v>64.8398</v>
      </c>
      <c r="J292" s="1">
        <f t="shared" si="1"/>
        <v>-0.2080991715</v>
      </c>
      <c r="K292" s="17" t="str">
        <f t="shared" si="2"/>
        <v>SUB-HORIZONTAL</v>
      </c>
      <c r="L292" s="1" t="str">
        <f t="shared" si="22"/>
        <v>2</v>
      </c>
      <c r="M292" s="1">
        <f t="shared" si="4"/>
        <v>-0.2926793724</v>
      </c>
      <c r="N292" s="17" t="str">
        <f t="shared" si="5"/>
        <v>SUB-HORIZONTAL</v>
      </c>
      <c r="O292" s="1">
        <v>5596.8519</v>
      </c>
      <c r="Q292" s="1">
        <f t="shared" si="6"/>
        <v>-0.1764473777</v>
      </c>
      <c r="R292" s="17" t="str">
        <f t="shared" si="7"/>
        <v>SUB-HORIZONTAL</v>
      </c>
      <c r="T292" s="1">
        <f t="shared" si="8"/>
        <v>-0.3245587926</v>
      </c>
      <c r="U292" s="17" t="str">
        <f t="shared" si="9"/>
        <v>SUB-HORIZONTAL</v>
      </c>
      <c r="V292" s="1">
        <f t="shared" si="10"/>
        <v>-0.09543904311</v>
      </c>
      <c r="W292" s="17" t="str">
        <f t="shared" si="11"/>
        <v>SUB-HORIZONTAL</v>
      </c>
      <c r="Y292" s="1">
        <f t="shared" si="12"/>
        <v>-0.07201998193</v>
      </c>
      <c r="Z292" s="17" t="str">
        <f t="shared" si="23"/>
        <v>SUB-HORIZONTAL</v>
      </c>
      <c r="AA292" s="1">
        <f t="shared" si="14"/>
        <v>-0.2931312293</v>
      </c>
      <c r="AB292" s="17" t="str">
        <f t="shared" si="15"/>
        <v>SUB-HORIZONTAL</v>
      </c>
      <c r="AD292" s="1">
        <f t="shared" si="16"/>
        <v>-0.02339896635</v>
      </c>
      <c r="AE292" s="17" t="str">
        <f t="shared" si="17"/>
        <v>SUB-HORIZONTAL</v>
      </c>
      <c r="AG292" s="1">
        <f t="shared" si="18"/>
        <v>-0.1970061095</v>
      </c>
      <c r="AH292" s="17" t="str">
        <f t="shared" si="19"/>
        <v>SUB-HORIZONTAL</v>
      </c>
      <c r="AJ292" s="1">
        <f t="shared" si="20"/>
        <v>0.1154894812</v>
      </c>
      <c r="AK292" s="15" t="str">
        <f t="shared" si="21"/>
        <v>SUB-VERTICAL</v>
      </c>
    </row>
    <row r="293" ht="15.75" customHeight="1">
      <c r="A293" s="1">
        <v>5596.9281</v>
      </c>
      <c r="B293" s="1">
        <v>58.726</v>
      </c>
      <c r="C293" s="1">
        <v>48.3711</v>
      </c>
      <c r="D293" s="1">
        <v>50.3724</v>
      </c>
      <c r="E293" s="1">
        <v>50.3657</v>
      </c>
      <c r="F293" s="1">
        <v>50.3433</v>
      </c>
      <c r="G293" s="1">
        <v>49.5146</v>
      </c>
      <c r="H293" s="1">
        <v>60.802</v>
      </c>
      <c r="J293" s="1">
        <f t="shared" si="1"/>
        <v>-0.20571613</v>
      </c>
      <c r="K293" s="17" t="str">
        <f t="shared" si="2"/>
        <v>SUB-HORIZONTAL</v>
      </c>
      <c r="L293" s="1" t="str">
        <f t="shared" si="22"/>
        <v>2</v>
      </c>
      <c r="M293" s="1">
        <f t="shared" si="4"/>
        <v>-0.1541692904</v>
      </c>
      <c r="N293" s="17" t="str">
        <f t="shared" si="5"/>
        <v>SUB-HORIZONTAL</v>
      </c>
      <c r="O293" s="1">
        <v>5596.9281</v>
      </c>
      <c r="Q293" s="1">
        <f t="shared" si="6"/>
        <v>-0.1890374861</v>
      </c>
      <c r="R293" s="17" t="str">
        <f t="shared" si="7"/>
        <v>SUB-HORIZONTAL</v>
      </c>
      <c r="T293" s="1">
        <f t="shared" si="8"/>
        <v>-0.1708219967</v>
      </c>
      <c r="U293" s="17" t="str">
        <f t="shared" si="9"/>
        <v>SUB-HORIZONTAL</v>
      </c>
      <c r="V293" s="1">
        <f t="shared" si="10"/>
        <v>0.04041060902</v>
      </c>
      <c r="W293" s="16" t="str">
        <f t="shared" si="11"/>
        <v>MERGULHO</v>
      </c>
      <c r="Y293" s="1">
        <f t="shared" si="12"/>
        <v>-0.000133018193</v>
      </c>
      <c r="Z293" s="17" t="str">
        <f t="shared" si="23"/>
        <v>SUB-HORIZONTAL</v>
      </c>
      <c r="AA293" s="1">
        <f t="shared" si="14"/>
        <v>-0.1537231285</v>
      </c>
      <c r="AB293" s="17" t="str">
        <f t="shared" si="15"/>
        <v>SUB-HORIZONTAL</v>
      </c>
      <c r="AD293" s="1">
        <f t="shared" si="16"/>
        <v>0.04054365446</v>
      </c>
      <c r="AE293" s="16" t="str">
        <f t="shared" si="17"/>
        <v>MERGULHO</v>
      </c>
      <c r="AG293" s="1">
        <f t="shared" si="18"/>
        <v>-0.1942843045</v>
      </c>
      <c r="AH293" s="17" t="str">
        <f t="shared" si="19"/>
        <v>SUB-HORIZONTAL</v>
      </c>
      <c r="AJ293" s="1">
        <f t="shared" si="20"/>
        <v>-0.03474187123</v>
      </c>
      <c r="AK293" s="17" t="str">
        <f t="shared" si="21"/>
        <v>SUB-HORIZONTAL</v>
      </c>
    </row>
    <row r="294" ht="15.75" customHeight="1">
      <c r="A294" s="1">
        <v>5597.0043</v>
      </c>
      <c r="B294" s="1">
        <v>49.5025</v>
      </c>
      <c r="C294" s="1">
        <v>43.5186</v>
      </c>
      <c r="D294" s="1">
        <v>46.7953</v>
      </c>
      <c r="E294" s="1">
        <v>49.1036</v>
      </c>
      <c r="F294" s="1">
        <v>49.0671</v>
      </c>
      <c r="G294" s="1">
        <v>48.1453</v>
      </c>
      <c r="H294" s="1">
        <v>58.6063</v>
      </c>
      <c r="J294" s="1">
        <f t="shared" si="1"/>
        <v>-0.1969355415</v>
      </c>
      <c r="K294" s="17" t="str">
        <f t="shared" si="2"/>
        <v>SUB-HORIZONTAL</v>
      </c>
      <c r="L294" s="1" t="str">
        <f t="shared" si="22"/>
        <v>2</v>
      </c>
      <c r="M294" s="1">
        <f t="shared" si="4"/>
        <v>-0.00883445297</v>
      </c>
      <c r="N294" s="17" t="str">
        <f t="shared" si="5"/>
        <v>SUB-HORIZONTAL</v>
      </c>
      <c r="O294" s="1">
        <v>5597.0043</v>
      </c>
      <c r="Q294" s="1">
        <f t="shared" si="6"/>
        <v>-0.1778871622</v>
      </c>
      <c r="R294" s="17" t="str">
        <f t="shared" si="7"/>
        <v>SUB-HORIZONTAL</v>
      </c>
      <c r="T294" s="1">
        <f t="shared" si="8"/>
        <v>-0.02780054668</v>
      </c>
      <c r="U294" s="17" t="str">
        <f t="shared" si="9"/>
        <v>SUB-HORIZONTAL</v>
      </c>
      <c r="V294" s="1">
        <f t="shared" si="10"/>
        <v>0.1208172797</v>
      </c>
      <c r="W294" s="15" t="str">
        <f t="shared" si="11"/>
        <v>SUB-VERTICAL</v>
      </c>
      <c r="Y294" s="1">
        <f t="shared" si="12"/>
        <v>0.04815423269</v>
      </c>
      <c r="Z294" s="16" t="str">
        <f t="shared" si="23"/>
        <v>MERGULHO</v>
      </c>
      <c r="AA294" s="1">
        <f t="shared" si="14"/>
        <v>-0.00809084355</v>
      </c>
      <c r="AB294" s="17" t="str">
        <f t="shared" si="15"/>
        <v>SUB-HORIZONTAL</v>
      </c>
      <c r="AD294" s="1">
        <f t="shared" si="16"/>
        <v>0.07261027899</v>
      </c>
      <c r="AE294" s="16" t="str">
        <f t="shared" si="17"/>
        <v>MERGULHO</v>
      </c>
      <c r="AG294" s="1">
        <f t="shared" si="18"/>
        <v>-0.128923861</v>
      </c>
      <c r="AH294" s="17" t="str">
        <f t="shared" si="19"/>
        <v>SUB-HORIZONTAL</v>
      </c>
      <c r="AJ294" s="1">
        <f t="shared" si="20"/>
        <v>-0.1690195691</v>
      </c>
      <c r="AK294" s="17" t="str">
        <f t="shared" si="21"/>
        <v>SUB-HORIZONTAL</v>
      </c>
    </row>
    <row r="295" ht="15.75" customHeight="1">
      <c r="A295" s="1">
        <v>5597.0805</v>
      </c>
      <c r="B295" s="1">
        <v>48.6341</v>
      </c>
      <c r="C295" s="1">
        <v>45.3349</v>
      </c>
      <c r="D295" s="1">
        <v>48.5442</v>
      </c>
      <c r="E295" s="1">
        <v>50.1306</v>
      </c>
      <c r="F295" s="1">
        <v>50.1136</v>
      </c>
      <c r="G295" s="1">
        <v>48.6658</v>
      </c>
      <c r="H295" s="1">
        <v>55.4979</v>
      </c>
      <c r="J295" s="1">
        <f t="shared" si="1"/>
        <v>-0.1314631414</v>
      </c>
      <c r="K295" s="17" t="str">
        <f t="shared" si="2"/>
        <v>SUB-HORIZONTAL</v>
      </c>
      <c r="L295" s="1" t="str">
        <f t="shared" si="22"/>
        <v>2</v>
      </c>
      <c r="M295" s="1">
        <f t="shared" si="4"/>
        <v>0.02996861874</v>
      </c>
      <c r="N295" s="16" t="str">
        <f t="shared" si="5"/>
        <v>MERGULHO</v>
      </c>
      <c r="O295" s="1">
        <v>5597.0805</v>
      </c>
      <c r="Q295" s="1">
        <f t="shared" si="6"/>
        <v>-0.1020970453</v>
      </c>
      <c r="R295" s="17" t="str">
        <f t="shared" si="7"/>
        <v>SUB-HORIZONTAL</v>
      </c>
      <c r="T295" s="1">
        <f t="shared" si="8"/>
        <v>0.0006515937156</v>
      </c>
      <c r="U295" s="16" t="str">
        <f t="shared" si="9"/>
        <v>MERGULHO</v>
      </c>
      <c r="V295" s="1">
        <f t="shared" si="10"/>
        <v>0.1005968137</v>
      </c>
      <c r="W295" s="15" t="str">
        <f t="shared" si="11"/>
        <v>SUB-VERTICAL</v>
      </c>
      <c r="Y295" s="1">
        <f t="shared" si="12"/>
        <v>0.03215826248</v>
      </c>
      <c r="Z295" s="16" t="str">
        <f t="shared" si="23"/>
        <v>MERGULHO</v>
      </c>
      <c r="AA295" s="1">
        <f t="shared" si="14"/>
        <v>0.03030782899</v>
      </c>
      <c r="AB295" s="16" t="str">
        <f t="shared" si="15"/>
        <v>MERGULHO</v>
      </c>
      <c r="AD295" s="1">
        <f t="shared" si="16"/>
        <v>0.06841090109</v>
      </c>
      <c r="AE295" s="16" t="str">
        <f t="shared" si="17"/>
        <v>MERGULHO</v>
      </c>
      <c r="AG295" s="1">
        <f t="shared" si="18"/>
        <v>-0.07026222052</v>
      </c>
      <c r="AH295" s="17" t="str">
        <f t="shared" si="19"/>
        <v>SUB-HORIZONTAL</v>
      </c>
      <c r="AJ295" s="1">
        <f t="shared" si="20"/>
        <v>-0.1321161482</v>
      </c>
      <c r="AK295" s="17" t="str">
        <f t="shared" si="21"/>
        <v>SUB-HORIZONTAL</v>
      </c>
    </row>
    <row r="296" ht="15.75" customHeight="1">
      <c r="A296" s="1">
        <v>5597.1567</v>
      </c>
      <c r="B296" s="1">
        <v>54.1911</v>
      </c>
      <c r="C296" s="1">
        <v>47.9898</v>
      </c>
      <c r="D296" s="1">
        <v>48.7376</v>
      </c>
      <c r="E296" s="1">
        <v>49.6344</v>
      </c>
      <c r="F296" s="1">
        <v>49.6463</v>
      </c>
      <c r="G296" s="1">
        <v>48.1663</v>
      </c>
      <c r="H296" s="1">
        <v>55.5361</v>
      </c>
      <c r="J296" s="1">
        <f t="shared" si="1"/>
        <v>-0.1424939318</v>
      </c>
      <c r="K296" s="17" t="str">
        <f t="shared" si="2"/>
        <v>SUB-HORIZONTAL</v>
      </c>
      <c r="L296" s="1" t="str">
        <f t="shared" si="22"/>
        <v>2</v>
      </c>
      <c r="M296" s="1">
        <f t="shared" si="4"/>
        <v>-0.08762082728</v>
      </c>
      <c r="N296" s="17" t="str">
        <f t="shared" si="5"/>
        <v>SUB-HORIZONTAL</v>
      </c>
      <c r="O296" s="1">
        <v>5597.1567</v>
      </c>
      <c r="Q296" s="1">
        <f t="shared" si="6"/>
        <v>-0.1121681133</v>
      </c>
      <c r="R296" s="17" t="str">
        <f t="shared" si="7"/>
        <v>SUB-HORIZONTAL</v>
      </c>
      <c r="T296" s="1">
        <f t="shared" si="8"/>
        <v>-0.117925305</v>
      </c>
      <c r="U296" s="17" t="str">
        <f t="shared" si="9"/>
        <v>SUB-HORIZONTAL</v>
      </c>
      <c r="V296" s="1">
        <f t="shared" si="10"/>
        <v>0.0336972475</v>
      </c>
      <c r="W296" s="16" t="str">
        <f t="shared" si="11"/>
        <v>MERGULHO</v>
      </c>
      <c r="Y296" s="1">
        <f t="shared" si="12"/>
        <v>0.01823358818</v>
      </c>
      <c r="Z296" s="16" t="str">
        <f t="shared" si="23"/>
        <v>MERGULHO</v>
      </c>
      <c r="AA296" s="1">
        <f t="shared" si="14"/>
        <v>-0.0878607822</v>
      </c>
      <c r="AB296" s="17" t="str">
        <f t="shared" si="15"/>
        <v>SUB-HORIZONTAL</v>
      </c>
      <c r="AD296" s="1">
        <f t="shared" si="16"/>
        <v>0.01546247182</v>
      </c>
      <c r="AE296" s="16" t="str">
        <f t="shared" si="17"/>
        <v>MERGULHO</v>
      </c>
      <c r="AG296" s="1">
        <f t="shared" si="18"/>
        <v>-0.1216029997</v>
      </c>
      <c r="AH296" s="17" t="str">
        <f t="shared" si="19"/>
        <v>SUB-HORIZONTAL</v>
      </c>
      <c r="AJ296" s="1">
        <f t="shared" si="20"/>
        <v>-0.02451718544</v>
      </c>
      <c r="AK296" s="17" t="str">
        <f t="shared" si="21"/>
        <v>SUB-HORIZONTAL</v>
      </c>
    </row>
    <row r="297" ht="15.75" customHeight="1">
      <c r="A297" s="1">
        <v>5597.2329</v>
      </c>
      <c r="B297" s="1">
        <v>54.6845</v>
      </c>
      <c r="C297" s="1">
        <v>44.759</v>
      </c>
      <c r="D297" s="1">
        <v>44.8202</v>
      </c>
      <c r="E297" s="1">
        <v>46.3979</v>
      </c>
      <c r="F297" s="1">
        <v>46.4153</v>
      </c>
      <c r="G297" s="1">
        <v>44.8595</v>
      </c>
      <c r="H297" s="1">
        <v>53.8302</v>
      </c>
      <c r="J297" s="1">
        <f t="shared" si="1"/>
        <v>-0.1825518011</v>
      </c>
      <c r="K297" s="17" t="str">
        <f t="shared" si="2"/>
        <v>SUB-HORIZONTAL</v>
      </c>
      <c r="L297" s="1" t="str">
        <f t="shared" si="22"/>
        <v>2</v>
      </c>
      <c r="M297" s="1">
        <f t="shared" si="4"/>
        <v>-0.1641348461</v>
      </c>
      <c r="N297" s="17" t="str">
        <f t="shared" si="5"/>
        <v>SUB-HORIZONTAL</v>
      </c>
      <c r="O297" s="1">
        <v>5597.2329</v>
      </c>
      <c r="Q297" s="1">
        <f t="shared" si="6"/>
        <v>-0.1483411771</v>
      </c>
      <c r="R297" s="17" t="str">
        <f t="shared" si="7"/>
        <v>SUB-HORIZONTAL</v>
      </c>
      <c r="T297" s="1">
        <f t="shared" si="8"/>
        <v>-0.1983687341</v>
      </c>
      <c r="U297" s="17" t="str">
        <f t="shared" si="9"/>
        <v>SUB-HORIZONTAL</v>
      </c>
      <c r="V297" s="1">
        <f t="shared" si="10"/>
        <v>0.0359635956</v>
      </c>
      <c r="W297" s="16" t="str">
        <f t="shared" si="11"/>
        <v>MERGULHO</v>
      </c>
      <c r="Y297" s="1">
        <f t="shared" si="12"/>
        <v>0.03459699415</v>
      </c>
      <c r="Z297" s="16" t="str">
        <f t="shared" si="23"/>
        <v>MERGULHO</v>
      </c>
      <c r="AA297" s="1">
        <f t="shared" si="14"/>
        <v>-0.1645110562</v>
      </c>
      <c r="AB297" s="17" t="str">
        <f t="shared" si="15"/>
        <v>SUB-HORIZONTAL</v>
      </c>
      <c r="AD297" s="1">
        <f t="shared" si="16"/>
        <v>0.001366388945</v>
      </c>
      <c r="AE297" s="16" t="str">
        <f t="shared" si="17"/>
        <v>MERGULHO</v>
      </c>
      <c r="AG297" s="1">
        <f t="shared" si="18"/>
        <v>-0.2006227058</v>
      </c>
      <c r="AH297" s="17" t="str">
        <f t="shared" si="19"/>
        <v>SUB-HORIZONTAL</v>
      </c>
      <c r="AJ297" s="1">
        <f t="shared" si="20"/>
        <v>0.01574582016</v>
      </c>
      <c r="AK297" s="16" t="str">
        <f t="shared" si="21"/>
        <v>MERGULHO</v>
      </c>
    </row>
    <row r="298" ht="15.75" customHeight="1">
      <c r="A298" s="1">
        <v>5597.3091</v>
      </c>
      <c r="B298" s="1">
        <v>47.7902</v>
      </c>
      <c r="C298" s="1">
        <v>37.7461</v>
      </c>
      <c r="D298" s="1">
        <v>39.3826</v>
      </c>
      <c r="E298" s="1">
        <v>41.6339</v>
      </c>
      <c r="F298" s="1">
        <v>41.6606</v>
      </c>
      <c r="G298" s="1">
        <v>40.2995</v>
      </c>
      <c r="H298" s="1">
        <v>50.8073</v>
      </c>
      <c r="J298" s="1">
        <f t="shared" si="1"/>
        <v>-0.2322196205</v>
      </c>
      <c r="K298" s="17" t="str">
        <f t="shared" si="2"/>
        <v>SUB-HORIZONTAL</v>
      </c>
      <c r="L298" s="1" t="str">
        <f t="shared" si="22"/>
        <v>2</v>
      </c>
      <c r="M298" s="1">
        <f t="shared" si="4"/>
        <v>-0.137372547</v>
      </c>
      <c r="N298" s="17" t="str">
        <f t="shared" si="5"/>
        <v>SUB-HORIZONTAL</v>
      </c>
      <c r="O298" s="1">
        <v>5597.3091</v>
      </c>
      <c r="Q298" s="1">
        <f t="shared" si="6"/>
        <v>-0.1988101792</v>
      </c>
      <c r="R298" s="17" t="str">
        <f t="shared" si="7"/>
        <v>SUB-HORIZONTAL</v>
      </c>
      <c r="T298" s="1">
        <f t="shared" si="8"/>
        <v>-0.1706880635</v>
      </c>
      <c r="U298" s="17" t="str">
        <f t="shared" si="9"/>
        <v>SUB-HORIZONTAL</v>
      </c>
      <c r="V298" s="1">
        <f t="shared" si="10"/>
        <v>0.09807184033</v>
      </c>
      <c r="W298" s="16" t="str">
        <f t="shared" si="11"/>
        <v>MERGULHO</v>
      </c>
      <c r="Y298" s="1">
        <f t="shared" si="12"/>
        <v>0.05559780318</v>
      </c>
      <c r="Z298" s="16" t="str">
        <f t="shared" si="23"/>
        <v>MERGULHO</v>
      </c>
      <c r="AA298" s="1">
        <f t="shared" si="14"/>
        <v>-0.1380151633</v>
      </c>
      <c r="AB298" s="17" t="str">
        <f t="shared" si="15"/>
        <v>SUB-HORIZONTAL</v>
      </c>
      <c r="AD298" s="1">
        <f t="shared" si="16"/>
        <v>0.04244512084</v>
      </c>
      <c r="AE298" s="16" t="str">
        <f t="shared" si="17"/>
        <v>MERGULHO</v>
      </c>
      <c r="AG298" s="1">
        <f t="shared" si="18"/>
        <v>-0.2364860682</v>
      </c>
      <c r="AH298" s="17" t="str">
        <f t="shared" si="19"/>
        <v>SUB-HORIZONTAL</v>
      </c>
      <c r="AJ298" s="1">
        <f t="shared" si="20"/>
        <v>-0.06122900792</v>
      </c>
      <c r="AK298" s="17" t="str">
        <f t="shared" si="21"/>
        <v>SUB-HORIZONTAL</v>
      </c>
    </row>
    <row r="299" ht="15.75" customHeight="1">
      <c r="A299" s="1">
        <v>5597.3853</v>
      </c>
      <c r="B299" s="1">
        <v>39.9025</v>
      </c>
      <c r="C299" s="1">
        <v>32.7118</v>
      </c>
      <c r="D299" s="1">
        <v>35.2818</v>
      </c>
      <c r="E299" s="1">
        <v>37.3713</v>
      </c>
      <c r="F299" s="1">
        <v>37.3977</v>
      </c>
      <c r="G299" s="1">
        <v>36.8275</v>
      </c>
      <c r="H299" s="1">
        <v>47.3466</v>
      </c>
      <c r="J299" s="1">
        <f t="shared" si="1"/>
        <v>-0.2519115418</v>
      </c>
      <c r="K299" s="17" t="str">
        <f t="shared" si="2"/>
        <v>SUB-HORIZONTAL</v>
      </c>
      <c r="L299" s="1" t="str">
        <f t="shared" si="22"/>
        <v>2</v>
      </c>
      <c r="M299" s="1">
        <f t="shared" si="4"/>
        <v>-0.06484112701</v>
      </c>
      <c r="N299" s="17" t="str">
        <f t="shared" si="5"/>
        <v>SUB-HORIZONTAL</v>
      </c>
      <c r="O299" s="1">
        <v>5597.3853</v>
      </c>
      <c r="Q299" s="1">
        <f t="shared" si="6"/>
        <v>-0.2364330693</v>
      </c>
      <c r="R299" s="17" t="str">
        <f t="shared" si="7"/>
        <v>SUB-HORIZONTAL</v>
      </c>
      <c r="T299" s="1">
        <f t="shared" si="8"/>
        <v>-0.08021562061</v>
      </c>
      <c r="U299" s="17" t="str">
        <f t="shared" si="9"/>
        <v>SUB-HORIZONTAL</v>
      </c>
      <c r="V299" s="1">
        <f t="shared" si="10"/>
        <v>0.1332655795</v>
      </c>
      <c r="W299" s="15" t="str">
        <f t="shared" si="11"/>
        <v>SUB-VERTICAL</v>
      </c>
      <c r="Y299" s="1">
        <f t="shared" si="12"/>
        <v>0.05754371626</v>
      </c>
      <c r="Z299" s="16" t="str">
        <f t="shared" si="23"/>
        <v>MERGULHO</v>
      </c>
      <c r="AA299" s="1">
        <f t="shared" si="14"/>
        <v>-0.06554767715</v>
      </c>
      <c r="AB299" s="17" t="str">
        <f t="shared" si="15"/>
        <v>SUB-HORIZONTAL</v>
      </c>
      <c r="AD299" s="1">
        <f t="shared" si="16"/>
        <v>0.07564940827</v>
      </c>
      <c r="AE299" s="16" t="str">
        <f t="shared" si="17"/>
        <v>MERGULHO</v>
      </c>
      <c r="AG299" s="1">
        <f t="shared" si="18"/>
        <v>-0.1990301617</v>
      </c>
      <c r="AH299" s="17" t="str">
        <f t="shared" si="19"/>
        <v>SUB-HORIZONTAL</v>
      </c>
      <c r="AJ299" s="1">
        <f t="shared" si="20"/>
        <v>-0.1712646561</v>
      </c>
      <c r="AK299" s="17" t="str">
        <f t="shared" si="21"/>
        <v>SUB-HORIZONTAL</v>
      </c>
    </row>
    <row r="300" ht="15.75" customHeight="1">
      <c r="A300" s="1">
        <v>5597.4615</v>
      </c>
      <c r="B300" s="1">
        <v>38.3457</v>
      </c>
      <c r="C300" s="1">
        <v>32.6871</v>
      </c>
      <c r="D300" s="1">
        <v>33.4546</v>
      </c>
      <c r="E300" s="1">
        <v>34.2909</v>
      </c>
      <c r="F300" s="1">
        <v>34.323</v>
      </c>
      <c r="G300" s="1">
        <v>34.0002</v>
      </c>
      <c r="H300" s="1">
        <v>43.2898</v>
      </c>
      <c r="J300" s="1">
        <f t="shared" si="1"/>
        <v>-0.2421382998</v>
      </c>
      <c r="K300" s="17" t="str">
        <f t="shared" si="2"/>
        <v>SUB-HORIZONTAL</v>
      </c>
      <c r="L300" s="1" t="str">
        <f t="shared" si="22"/>
        <v>2</v>
      </c>
      <c r="M300" s="1">
        <f t="shared" si="4"/>
        <v>-0.1108834398</v>
      </c>
      <c r="N300" s="17" t="str">
        <f t="shared" si="5"/>
        <v>SUB-HORIZONTAL</v>
      </c>
      <c r="O300" s="1">
        <v>5597.4615</v>
      </c>
      <c r="Q300" s="1">
        <f t="shared" si="6"/>
        <v>-0.2326226899</v>
      </c>
      <c r="R300" s="17" t="str">
        <f t="shared" si="7"/>
        <v>SUB-HORIZONTAL</v>
      </c>
      <c r="T300" s="1">
        <f t="shared" si="8"/>
        <v>-0.1203485004</v>
      </c>
      <c r="U300" s="17" t="str">
        <f t="shared" si="9"/>
        <v>SUB-HORIZONTAL</v>
      </c>
      <c r="V300" s="1">
        <f t="shared" si="10"/>
        <v>0.04790408744</v>
      </c>
      <c r="W300" s="16" t="str">
        <f t="shared" si="11"/>
        <v>MERGULHO</v>
      </c>
      <c r="Y300" s="1">
        <f t="shared" si="12"/>
        <v>0.02469134423</v>
      </c>
      <c r="Z300" s="16" t="str">
        <f t="shared" si="23"/>
        <v>MERGULHO</v>
      </c>
      <c r="AA300" s="1">
        <f t="shared" si="14"/>
        <v>-0.1118205595</v>
      </c>
      <c r="AB300" s="17" t="str">
        <f t="shared" si="15"/>
        <v>SUB-HORIZONTAL</v>
      </c>
      <c r="AD300" s="1">
        <f t="shared" si="16"/>
        <v>0.02320931204</v>
      </c>
      <c r="AE300" s="16" t="str">
        <f t="shared" si="17"/>
        <v>MERGULHO</v>
      </c>
      <c r="AG300" s="1">
        <f t="shared" si="18"/>
        <v>-0.1598315328</v>
      </c>
      <c r="AH300" s="17" t="str">
        <f t="shared" si="19"/>
        <v>SUB-HORIZONTAL</v>
      </c>
      <c r="AJ300" s="1">
        <f t="shared" si="20"/>
        <v>-0.1213489776</v>
      </c>
      <c r="AK300" s="17" t="str">
        <f t="shared" si="21"/>
        <v>SUB-HORIZONTAL</v>
      </c>
    </row>
    <row r="301" ht="15.75" customHeight="1">
      <c r="A301" s="1">
        <v>5597.5377</v>
      </c>
      <c r="B301" s="1">
        <v>40.2059</v>
      </c>
      <c r="C301" s="1">
        <v>33.7332</v>
      </c>
      <c r="D301" s="1">
        <v>33.2375</v>
      </c>
      <c r="E301" s="1">
        <v>32.3924</v>
      </c>
      <c r="F301" s="1">
        <v>32.4364</v>
      </c>
      <c r="G301" s="1">
        <v>31.7304</v>
      </c>
      <c r="H301" s="1">
        <v>39.8379</v>
      </c>
      <c r="J301" s="1">
        <f t="shared" si="1"/>
        <v>-0.2280347141</v>
      </c>
      <c r="K301" s="17" t="str">
        <f t="shared" si="2"/>
        <v>SUB-HORIZONTAL</v>
      </c>
      <c r="L301" s="1" t="str">
        <f t="shared" si="22"/>
        <v>2</v>
      </c>
      <c r="M301" s="1">
        <f t="shared" si="4"/>
        <v>-0.2151452951</v>
      </c>
      <c r="N301" s="17" t="str">
        <f t="shared" si="5"/>
        <v>SUB-HORIZONTAL</v>
      </c>
      <c r="O301" s="1">
        <v>5597.5377</v>
      </c>
      <c r="Q301" s="1">
        <f t="shared" si="6"/>
        <v>-0.205899457</v>
      </c>
      <c r="R301" s="17" t="str">
        <f t="shared" si="7"/>
        <v>SUB-HORIZONTAL</v>
      </c>
      <c r="T301" s="1">
        <f t="shared" si="8"/>
        <v>-0.2372917617</v>
      </c>
      <c r="U301" s="17" t="str">
        <f t="shared" si="9"/>
        <v>SUB-HORIZONTAL</v>
      </c>
      <c r="V301" s="1">
        <f t="shared" si="10"/>
        <v>-0.04056146826</v>
      </c>
      <c r="W301" s="17" t="str">
        <f t="shared" si="11"/>
        <v>SUB-HORIZONTAL</v>
      </c>
      <c r="Y301" s="1">
        <f t="shared" si="12"/>
        <v>-0.02575564101</v>
      </c>
      <c r="Z301" s="17" t="str">
        <f t="shared" si="23"/>
        <v>SUB-HORIZONTAL</v>
      </c>
      <c r="AA301" s="1">
        <f t="shared" si="14"/>
        <v>-0.2165105978</v>
      </c>
      <c r="AB301" s="17" t="str">
        <f t="shared" si="15"/>
        <v>SUB-HORIZONTAL</v>
      </c>
      <c r="AD301" s="1">
        <f t="shared" si="16"/>
        <v>-0.01480389422</v>
      </c>
      <c r="AE301" s="17" t="str">
        <f t="shared" si="17"/>
        <v>SUB-HORIZONTAL</v>
      </c>
      <c r="AG301" s="1">
        <f t="shared" si="18"/>
        <v>-0.1757566693</v>
      </c>
      <c r="AH301" s="17" t="str">
        <f t="shared" si="19"/>
        <v>SUB-HORIZONTAL</v>
      </c>
      <c r="AJ301" s="1">
        <f t="shared" si="20"/>
        <v>0.009195062934</v>
      </c>
      <c r="AK301" s="16" t="str">
        <f t="shared" si="21"/>
        <v>MERGULHO</v>
      </c>
    </row>
    <row r="302" ht="15.75" customHeight="1">
      <c r="A302" s="1">
        <v>5597.6139</v>
      </c>
      <c r="B302" s="1">
        <v>43.5042</v>
      </c>
      <c r="C302" s="1">
        <v>36.4244</v>
      </c>
      <c r="D302" s="1">
        <v>33.9229</v>
      </c>
      <c r="E302" s="1">
        <v>31.4148</v>
      </c>
      <c r="F302" s="1">
        <v>31.4636</v>
      </c>
      <c r="G302" s="1">
        <v>30.5863</v>
      </c>
      <c r="H302" s="1">
        <v>38.0112</v>
      </c>
      <c r="J302" s="1">
        <f t="shared" si="1"/>
        <v>-0.2177566099</v>
      </c>
      <c r="K302" s="17" t="str">
        <f t="shared" si="2"/>
        <v>SUB-HORIZONTAL</v>
      </c>
      <c r="L302" s="1" t="str">
        <f t="shared" si="22"/>
        <v>2</v>
      </c>
      <c r="M302" s="1">
        <f t="shared" si="4"/>
        <v>-0.3254455439</v>
      </c>
      <c r="N302" s="17" t="str">
        <f t="shared" si="5"/>
        <v>SUB-HORIZONTAL</v>
      </c>
      <c r="O302" s="1">
        <v>5597.6139</v>
      </c>
      <c r="Q302" s="1">
        <f t="shared" si="6"/>
        <v>-0.1893311809</v>
      </c>
      <c r="R302" s="17" t="str">
        <f t="shared" si="7"/>
        <v>SUB-HORIZONTAL</v>
      </c>
      <c r="T302" s="1">
        <f t="shared" si="8"/>
        <v>-0.3541301088</v>
      </c>
      <c r="U302" s="17" t="str">
        <f t="shared" si="9"/>
        <v>SUB-HORIZONTAL</v>
      </c>
      <c r="V302" s="1">
        <f t="shared" si="10"/>
        <v>-0.1480947618</v>
      </c>
      <c r="W302" s="17" t="str">
        <f t="shared" si="11"/>
        <v>SUB-HORIZONTAL</v>
      </c>
      <c r="Y302" s="1">
        <f t="shared" si="12"/>
        <v>-0.07683006711</v>
      </c>
      <c r="Z302" s="17" t="str">
        <f t="shared" si="23"/>
        <v>SUB-HORIZONTAL</v>
      </c>
      <c r="AA302" s="1">
        <f t="shared" si="14"/>
        <v>-0.3270182606</v>
      </c>
      <c r="AB302" s="17" t="str">
        <f t="shared" si="15"/>
        <v>SUB-HORIZONTAL</v>
      </c>
      <c r="AD302" s="1">
        <f t="shared" si="16"/>
        <v>-0.07116358492</v>
      </c>
      <c r="AE302" s="17" t="str">
        <f t="shared" si="17"/>
        <v>SUB-HORIZONTAL</v>
      </c>
      <c r="AG302" s="1">
        <f t="shared" si="18"/>
        <v>-0.1778521799</v>
      </c>
      <c r="AH302" s="17" t="str">
        <f t="shared" si="19"/>
        <v>SUB-HORIZONTAL</v>
      </c>
      <c r="AJ302" s="1">
        <f t="shared" si="20"/>
        <v>0.1350791178</v>
      </c>
      <c r="AK302" s="15" t="str">
        <f t="shared" si="21"/>
        <v>SUB-VERTICAL</v>
      </c>
    </row>
    <row r="303" ht="15.75" customHeight="1">
      <c r="A303" s="1">
        <v>5597.6901</v>
      </c>
      <c r="B303" s="1">
        <v>39.2465</v>
      </c>
      <c r="C303" s="1">
        <v>35.4806</v>
      </c>
      <c r="D303" s="1">
        <v>33.3813</v>
      </c>
      <c r="E303" s="1">
        <v>29.0728</v>
      </c>
      <c r="F303" s="1">
        <v>29.1327</v>
      </c>
      <c r="G303" s="1">
        <v>28.1421</v>
      </c>
      <c r="H303" s="1">
        <v>35.9362</v>
      </c>
      <c r="J303" s="1">
        <f t="shared" si="1"/>
        <v>-0.2450877737</v>
      </c>
      <c r="K303" s="17" t="str">
        <f t="shared" si="2"/>
        <v>SUB-HORIZONTAL</v>
      </c>
      <c r="L303" s="1" t="str">
        <f t="shared" si="22"/>
        <v>2</v>
      </c>
      <c r="M303" s="1">
        <f t="shared" si="4"/>
        <v>-0.2991048992</v>
      </c>
      <c r="N303" s="17" t="str">
        <f t="shared" si="5"/>
        <v>SUB-HORIZONTAL</v>
      </c>
      <c r="O303" s="1">
        <v>5597.6901</v>
      </c>
      <c r="Q303" s="1">
        <f t="shared" si="6"/>
        <v>-0.2102693368</v>
      </c>
      <c r="R303" s="17" t="str">
        <f t="shared" si="7"/>
        <v>SUB-HORIZONTAL</v>
      </c>
      <c r="T303" s="1">
        <f t="shared" si="8"/>
        <v>-0.3341306998</v>
      </c>
      <c r="U303" s="17" t="str">
        <f t="shared" si="9"/>
        <v>SUB-HORIZONTAL</v>
      </c>
      <c r="V303" s="1">
        <f t="shared" si="10"/>
        <v>-0.1995124676</v>
      </c>
      <c r="W303" s="17" t="str">
        <f t="shared" si="11"/>
        <v>SUB-HORIZONTAL</v>
      </c>
      <c r="Y303" s="1">
        <f t="shared" si="12"/>
        <v>-0.1383028227</v>
      </c>
      <c r="Z303" s="17" t="str">
        <f t="shared" si="23"/>
        <v>SUB-HORIZONTAL</v>
      </c>
      <c r="AA303" s="1">
        <f t="shared" si="14"/>
        <v>-0.3011861732</v>
      </c>
      <c r="AB303" s="17" t="str">
        <f t="shared" si="15"/>
        <v>SUB-HORIZONTAL</v>
      </c>
      <c r="AD303" s="1">
        <f t="shared" si="16"/>
        <v>-0.06099965871</v>
      </c>
      <c r="AE303" s="17" t="str">
        <f t="shared" si="17"/>
        <v>SUB-HORIZONTAL</v>
      </c>
      <c r="AG303" s="1">
        <f t="shared" si="18"/>
        <v>-0.100918977</v>
      </c>
      <c r="AH303" s="17" t="str">
        <f t="shared" si="19"/>
        <v>SUB-HORIZONTAL</v>
      </c>
      <c r="AJ303" s="1">
        <f t="shared" si="20"/>
        <v>0.08814563525</v>
      </c>
      <c r="AK303" s="16" t="str">
        <f t="shared" si="21"/>
        <v>MERGULHO</v>
      </c>
    </row>
    <row r="304" ht="15.75" customHeight="1">
      <c r="A304" s="1">
        <v>5597.7663</v>
      </c>
      <c r="B304" s="1">
        <v>33.7169</v>
      </c>
      <c r="C304" s="1">
        <v>32.4171</v>
      </c>
      <c r="D304" s="1">
        <v>29.851</v>
      </c>
      <c r="E304" s="1">
        <v>25.9154</v>
      </c>
      <c r="F304" s="1">
        <v>25.9651</v>
      </c>
      <c r="G304" s="1">
        <v>25.5688</v>
      </c>
      <c r="H304" s="1">
        <v>33.4432</v>
      </c>
      <c r="J304" s="1">
        <f t="shared" si="1"/>
        <v>-0.2692826584</v>
      </c>
      <c r="K304" s="17" t="str">
        <f t="shared" si="2"/>
        <v>SUB-HORIZONTAL</v>
      </c>
      <c r="L304" s="1" t="str">
        <f t="shared" si="22"/>
        <v>2</v>
      </c>
      <c r="M304" s="1">
        <f t="shared" si="4"/>
        <v>-0.2619894122</v>
      </c>
      <c r="N304" s="17" t="str">
        <f t="shared" si="5"/>
        <v>SUB-HORIZONTAL</v>
      </c>
      <c r="O304" s="1">
        <v>5597.7663</v>
      </c>
      <c r="Q304" s="1">
        <f t="shared" si="6"/>
        <v>-0.253771213</v>
      </c>
      <c r="R304" s="17" t="str">
        <f t="shared" si="7"/>
        <v>SUB-HORIZONTAL</v>
      </c>
      <c r="T304" s="1">
        <f t="shared" si="8"/>
        <v>-0.2775091827</v>
      </c>
      <c r="U304" s="17" t="str">
        <f t="shared" si="9"/>
        <v>SUB-HORIZONTAL</v>
      </c>
      <c r="V304" s="1">
        <f t="shared" si="10"/>
        <v>-0.2243163284</v>
      </c>
      <c r="W304" s="17" t="str">
        <f t="shared" si="11"/>
        <v>SUB-HORIZONTAL</v>
      </c>
      <c r="Y304" s="1">
        <f t="shared" si="12"/>
        <v>-0.1414987331</v>
      </c>
      <c r="Z304" s="17" t="str">
        <f t="shared" si="23"/>
        <v>SUB-HORIZONTAL</v>
      </c>
      <c r="AA304" s="1">
        <f t="shared" si="14"/>
        <v>-0.2639218432</v>
      </c>
      <c r="AB304" s="17" t="str">
        <f t="shared" si="15"/>
        <v>SUB-HORIZONTAL</v>
      </c>
      <c r="AD304" s="1">
        <f t="shared" si="16"/>
        <v>-0.08249109226</v>
      </c>
      <c r="AE304" s="17" t="str">
        <f t="shared" si="17"/>
        <v>SUB-HORIZONTAL</v>
      </c>
      <c r="AG304" s="1">
        <f t="shared" si="18"/>
        <v>-0.03931566567</v>
      </c>
      <c r="AH304" s="17" t="str">
        <f t="shared" si="19"/>
        <v>SUB-HORIZONTAL</v>
      </c>
      <c r="AJ304" s="1">
        <f t="shared" si="20"/>
        <v>0.008150740481</v>
      </c>
      <c r="AK304" s="16" t="str">
        <f t="shared" si="21"/>
        <v>MERGULHO</v>
      </c>
    </row>
    <row r="305" ht="15.75" customHeight="1">
      <c r="A305" s="1">
        <v>5597.8425</v>
      </c>
      <c r="B305" s="1">
        <v>28.7248</v>
      </c>
      <c r="C305" s="1">
        <v>28.5859</v>
      </c>
      <c r="D305" s="1">
        <v>25.8328</v>
      </c>
      <c r="E305" s="1">
        <v>23.0315</v>
      </c>
      <c r="F305" s="1">
        <v>23.0681</v>
      </c>
      <c r="G305" s="1">
        <v>23.3063</v>
      </c>
      <c r="H305" s="1">
        <v>30.1096</v>
      </c>
      <c r="J305" s="1">
        <f t="shared" si="1"/>
        <v>-0.2568209587</v>
      </c>
      <c r="K305" s="17" t="str">
        <f t="shared" si="2"/>
        <v>SUB-HORIZONTAL</v>
      </c>
      <c r="L305" s="1" t="str">
        <f t="shared" si="22"/>
        <v>2</v>
      </c>
      <c r="M305" s="1">
        <f t="shared" si="4"/>
        <v>-0.2197499208</v>
      </c>
      <c r="N305" s="17" t="str">
        <f t="shared" si="5"/>
        <v>SUB-HORIZONTAL</v>
      </c>
      <c r="O305" s="1">
        <v>5597.8425</v>
      </c>
      <c r="Q305" s="1">
        <f t="shared" si="6"/>
        <v>-0.2671817425</v>
      </c>
      <c r="R305" s="17" t="str">
        <f t="shared" si="7"/>
        <v>SUB-HORIZONTAL</v>
      </c>
      <c r="T305" s="1">
        <f t="shared" si="8"/>
        <v>-0.2094179504</v>
      </c>
      <c r="U305" s="17" t="str">
        <f t="shared" si="9"/>
        <v>SUB-HORIZONTAL</v>
      </c>
      <c r="V305" s="1">
        <f t="shared" si="10"/>
        <v>-0.2164711904</v>
      </c>
      <c r="W305" s="17" t="str">
        <f t="shared" si="11"/>
        <v>SUB-HORIZONTAL</v>
      </c>
      <c r="Y305" s="1">
        <f t="shared" si="12"/>
        <v>-0.1148451789</v>
      </c>
      <c r="Z305" s="17" t="str">
        <f t="shared" si="23"/>
        <v>SUB-HORIZONTAL</v>
      </c>
      <c r="AA305" s="1">
        <f t="shared" si="14"/>
        <v>-0.2213474129</v>
      </c>
      <c r="AB305" s="17" t="str">
        <f t="shared" si="15"/>
        <v>SUB-HORIZONTAL</v>
      </c>
      <c r="AD305" s="1">
        <f t="shared" si="16"/>
        <v>-0.1013118651</v>
      </c>
      <c r="AE305" s="17" t="str">
        <f t="shared" si="17"/>
        <v>SUB-HORIZONTAL</v>
      </c>
      <c r="AG305" s="1">
        <f t="shared" si="18"/>
        <v>-0.004847276615</v>
      </c>
      <c r="AH305" s="17" t="str">
        <f t="shared" si="19"/>
        <v>SUB-HORIZONTAL</v>
      </c>
      <c r="AJ305" s="1">
        <f t="shared" si="20"/>
        <v>-0.04708754574</v>
      </c>
      <c r="AK305" s="17" t="str">
        <f t="shared" si="21"/>
        <v>SUB-HORIZONTAL</v>
      </c>
    </row>
    <row r="306" ht="15.75" customHeight="1">
      <c r="A306" s="1">
        <v>5597.9187</v>
      </c>
      <c r="B306" s="1">
        <v>24.1091</v>
      </c>
      <c r="C306" s="1">
        <v>25.6057</v>
      </c>
      <c r="D306" s="1">
        <v>23.4226</v>
      </c>
      <c r="E306" s="1">
        <v>21.2291</v>
      </c>
      <c r="F306" s="1">
        <v>21.2587</v>
      </c>
      <c r="G306" s="1">
        <v>21.4339</v>
      </c>
      <c r="H306" s="1">
        <v>25.6516</v>
      </c>
      <c r="J306" s="1">
        <f t="shared" si="1"/>
        <v>-0.1798737778</v>
      </c>
      <c r="K306" s="17" t="str">
        <f t="shared" si="2"/>
        <v>SUB-HORIZONTAL</v>
      </c>
      <c r="L306" s="1" t="str">
        <f t="shared" si="22"/>
        <v>2</v>
      </c>
      <c r="M306" s="1">
        <f t="shared" si="4"/>
        <v>-0.1259061542</v>
      </c>
      <c r="N306" s="17" t="str">
        <f t="shared" si="5"/>
        <v>SUB-HORIZONTAL</v>
      </c>
      <c r="O306" s="1">
        <v>5597.9187</v>
      </c>
      <c r="Q306" s="1">
        <f t="shared" si="6"/>
        <v>-0.1881160002</v>
      </c>
      <c r="R306" s="17" t="str">
        <f t="shared" si="7"/>
        <v>SUB-HORIZONTAL</v>
      </c>
      <c r="T306" s="1">
        <f t="shared" si="8"/>
        <v>-0.1176833863</v>
      </c>
      <c r="U306" s="17" t="str">
        <f t="shared" si="9"/>
        <v>SUB-HORIZONTAL</v>
      </c>
      <c r="V306" s="1">
        <f t="shared" si="10"/>
        <v>-0.1877166254</v>
      </c>
      <c r="W306" s="17" t="str">
        <f t="shared" si="11"/>
        <v>SUB-HORIZONTAL</v>
      </c>
      <c r="Y306" s="1">
        <f t="shared" si="12"/>
        <v>-0.09836810305</v>
      </c>
      <c r="Z306" s="17" t="str">
        <f t="shared" si="23"/>
        <v>SUB-HORIZONTAL</v>
      </c>
      <c r="AA306" s="1">
        <f t="shared" si="14"/>
        <v>-0.1273022845</v>
      </c>
      <c r="AB306" s="17" t="str">
        <f t="shared" si="15"/>
        <v>SUB-HORIZONTAL</v>
      </c>
      <c r="AD306" s="1">
        <f t="shared" si="16"/>
        <v>-0.08914310399</v>
      </c>
      <c r="AE306" s="17" t="str">
        <f t="shared" si="17"/>
        <v>SUB-HORIZONTAL</v>
      </c>
      <c r="AG306" s="1">
        <f t="shared" si="18"/>
        <v>0.06023472269</v>
      </c>
      <c r="AH306" s="16" t="str">
        <f t="shared" si="19"/>
        <v>MERGULHO</v>
      </c>
      <c r="AJ306" s="1">
        <f t="shared" si="20"/>
        <v>-0.06202652403</v>
      </c>
      <c r="AK306" s="17" t="str">
        <f t="shared" si="21"/>
        <v>SUB-HORIZONTAL</v>
      </c>
    </row>
    <row r="307" ht="15.75" customHeight="1">
      <c r="A307" s="1">
        <v>5597.9949</v>
      </c>
      <c r="B307" s="1">
        <v>22.0863</v>
      </c>
      <c r="C307" s="1">
        <v>26.4454</v>
      </c>
      <c r="D307" s="1">
        <v>24.5018</v>
      </c>
      <c r="E307" s="1">
        <v>22.1576</v>
      </c>
      <c r="F307" s="1">
        <v>22.1834</v>
      </c>
      <c r="G307" s="1">
        <v>23.2047</v>
      </c>
      <c r="H307" s="1">
        <v>26.0637</v>
      </c>
      <c r="J307" s="1">
        <f t="shared" si="1"/>
        <v>-0.1162540636</v>
      </c>
      <c r="K307" s="17" t="str">
        <f t="shared" si="2"/>
        <v>SUB-HORIZONTAL</v>
      </c>
      <c r="L307" s="1" t="str">
        <f t="shared" si="22"/>
        <v>2</v>
      </c>
      <c r="M307" s="1">
        <f t="shared" si="4"/>
        <v>0.004386758147</v>
      </c>
      <c r="N307" s="16" t="str">
        <f t="shared" si="5"/>
        <v>MERGULHO</v>
      </c>
      <c r="O307" s="1">
        <v>5597.9949</v>
      </c>
      <c r="Q307" s="1">
        <f t="shared" si="6"/>
        <v>-0.1613738701</v>
      </c>
      <c r="R307" s="17" t="str">
        <f t="shared" si="7"/>
        <v>SUB-HORIZONTAL</v>
      </c>
      <c r="T307" s="1">
        <f t="shared" si="8"/>
        <v>0.04940235998</v>
      </c>
      <c r="U307" s="16" t="str">
        <f t="shared" si="9"/>
        <v>MERGULHO</v>
      </c>
      <c r="V307" s="1">
        <f t="shared" si="10"/>
        <v>-0.1771324342</v>
      </c>
      <c r="W307" s="17" t="str">
        <f t="shared" si="11"/>
        <v>SUB-HORIZONTAL</v>
      </c>
      <c r="Y307" s="1">
        <f t="shared" si="12"/>
        <v>-0.1006084151</v>
      </c>
      <c r="Z307" s="17" t="str">
        <f t="shared" si="23"/>
        <v>SUB-HORIZONTAL</v>
      </c>
      <c r="AA307" s="1">
        <f t="shared" si="14"/>
        <v>0.003223047362</v>
      </c>
      <c r="AB307" s="16" t="str">
        <f t="shared" si="15"/>
        <v>MERGULHO</v>
      </c>
      <c r="AD307" s="1">
        <f t="shared" si="16"/>
        <v>-0.07635418132</v>
      </c>
      <c r="AE307" s="17" t="str">
        <f t="shared" si="17"/>
        <v>SUB-HORIZONTAL</v>
      </c>
      <c r="AG307" s="1">
        <f t="shared" si="18"/>
        <v>0.1803683276</v>
      </c>
      <c r="AH307" s="15" t="str">
        <f t="shared" si="19"/>
        <v>SUB-VERTICAL</v>
      </c>
      <c r="AJ307" s="1">
        <f t="shared" si="20"/>
        <v>-0.165775273</v>
      </c>
      <c r="AK307" s="17" t="str">
        <f t="shared" si="21"/>
        <v>SUB-HORIZONTAL</v>
      </c>
    </row>
    <row r="308" ht="15.75" customHeight="1">
      <c r="A308" s="1">
        <v>5598.0711</v>
      </c>
      <c r="B308" s="1">
        <v>24.4163</v>
      </c>
      <c r="C308" s="1">
        <v>32.0324</v>
      </c>
      <c r="D308" s="1">
        <v>28.9941</v>
      </c>
      <c r="E308" s="1">
        <v>25.7643</v>
      </c>
      <c r="F308" s="1">
        <v>25.7871</v>
      </c>
      <c r="G308" s="1">
        <v>26.953</v>
      </c>
      <c r="H308" s="1">
        <v>28.9923</v>
      </c>
      <c r="J308" s="1">
        <f t="shared" si="1"/>
        <v>-0.07295183638</v>
      </c>
      <c r="K308" s="17" t="str">
        <f t="shared" si="2"/>
        <v>SUB-HORIZONTAL</v>
      </c>
      <c r="L308" s="1" t="str">
        <f t="shared" si="22"/>
        <v>2</v>
      </c>
      <c r="M308" s="1">
        <f t="shared" si="4"/>
        <v>0.05463021596</v>
      </c>
      <c r="N308" s="16" t="str">
        <f t="shared" si="5"/>
        <v>MERGULHO</v>
      </c>
      <c r="O308" s="1">
        <v>5598.0711</v>
      </c>
      <c r="Q308" s="1">
        <f t="shared" si="6"/>
        <v>-0.1172229231</v>
      </c>
      <c r="R308" s="17" t="str">
        <f t="shared" si="7"/>
        <v>SUB-HORIZONTAL</v>
      </c>
      <c r="T308" s="1">
        <f t="shared" si="8"/>
        <v>0.09888390918</v>
      </c>
      <c r="U308" s="16" t="str">
        <f t="shared" si="9"/>
        <v>MERGULHO</v>
      </c>
      <c r="V308" s="1">
        <f t="shared" si="10"/>
        <v>-0.2181885737</v>
      </c>
      <c r="W308" s="17" t="str">
        <f t="shared" si="11"/>
        <v>SUB-HORIZONTAL</v>
      </c>
      <c r="Y308" s="1">
        <f t="shared" si="12"/>
        <v>-0.1181711985</v>
      </c>
      <c r="Z308" s="17" t="str">
        <f t="shared" si="23"/>
        <v>SUB-HORIZONTAL</v>
      </c>
      <c r="AA308" s="1">
        <f t="shared" si="14"/>
        <v>0.05374533723</v>
      </c>
      <c r="AB308" s="16" t="str">
        <f t="shared" si="15"/>
        <v>MERGULHO</v>
      </c>
      <c r="AD308" s="1">
        <f t="shared" si="16"/>
        <v>-0.09969677223</v>
      </c>
      <c r="AE308" s="17" t="str">
        <f t="shared" si="17"/>
        <v>SUB-HORIZONTAL</v>
      </c>
      <c r="AG308" s="1">
        <f t="shared" si="18"/>
        <v>0.2723315589</v>
      </c>
      <c r="AH308" s="15" t="str">
        <f t="shared" si="19"/>
        <v>SUB-VERTICAL</v>
      </c>
      <c r="AJ308" s="1">
        <f t="shared" si="20"/>
        <v>-0.171990617</v>
      </c>
      <c r="AK308" s="17" t="str">
        <f t="shared" si="21"/>
        <v>SUB-HORIZONTAL</v>
      </c>
    </row>
    <row r="309" ht="15.75" customHeight="1">
      <c r="A309" s="1">
        <v>5598.1473</v>
      </c>
      <c r="B309" s="1">
        <v>30.1853</v>
      </c>
      <c r="C309" s="1">
        <v>38.7583</v>
      </c>
      <c r="D309" s="1">
        <v>33.9783</v>
      </c>
      <c r="E309" s="1">
        <v>30.44</v>
      </c>
      <c r="F309" s="1">
        <v>30.4567</v>
      </c>
      <c r="G309" s="1">
        <v>31.155</v>
      </c>
      <c r="H309" s="1">
        <v>32.5703</v>
      </c>
      <c r="J309" s="1">
        <f t="shared" si="1"/>
        <v>-0.04442973772</v>
      </c>
      <c r="K309" s="17" t="str">
        <f t="shared" si="2"/>
        <v>SUB-HORIZONTAL</v>
      </c>
      <c r="L309" s="1" t="str">
        <f t="shared" si="22"/>
        <v>2</v>
      </c>
      <c r="M309" s="1">
        <f t="shared" si="4"/>
        <v>0.008950981764</v>
      </c>
      <c r="N309" s="16" t="str">
        <f t="shared" si="5"/>
        <v>MERGULHO</v>
      </c>
      <c r="O309" s="1">
        <v>5598.1473</v>
      </c>
      <c r="Q309" s="1">
        <f t="shared" si="6"/>
        <v>-0.06710741317</v>
      </c>
      <c r="R309" s="17" t="str">
        <f t="shared" si="7"/>
        <v>SUB-HORIZONTAL</v>
      </c>
      <c r="T309" s="1">
        <f t="shared" si="8"/>
        <v>0.03162101233</v>
      </c>
      <c r="U309" s="16" t="str">
        <f t="shared" si="9"/>
        <v>MERGULHO</v>
      </c>
      <c r="V309" s="1">
        <f t="shared" si="10"/>
        <v>-0.2421753272</v>
      </c>
      <c r="W309" s="17" t="str">
        <f t="shared" si="11"/>
        <v>SUB-HORIZONTAL</v>
      </c>
      <c r="Y309" s="1">
        <f t="shared" si="12"/>
        <v>-0.1100199657</v>
      </c>
      <c r="Z309" s="17" t="str">
        <f t="shared" si="23"/>
        <v>SUB-HORIZONTAL</v>
      </c>
      <c r="AA309" s="1">
        <f t="shared" si="14"/>
        <v>0.008402506801</v>
      </c>
      <c r="AB309" s="16" t="str">
        <f t="shared" si="15"/>
        <v>MERGULHO</v>
      </c>
      <c r="AD309" s="1">
        <f t="shared" si="16"/>
        <v>-0.1317178743</v>
      </c>
      <c r="AE309" s="17" t="str">
        <f t="shared" si="17"/>
        <v>SUB-HORIZONTAL</v>
      </c>
      <c r="AG309" s="1">
        <f t="shared" si="18"/>
        <v>0.2506413468</v>
      </c>
      <c r="AH309" s="15" t="str">
        <f t="shared" si="19"/>
        <v>SUB-VERTICAL</v>
      </c>
      <c r="AJ309" s="1">
        <f t="shared" si="20"/>
        <v>-0.07606410433</v>
      </c>
      <c r="AK309" s="17" t="str">
        <f t="shared" si="21"/>
        <v>SUB-HORIZONTAL</v>
      </c>
    </row>
    <row r="310" ht="15.75" customHeight="1">
      <c r="A310" s="1">
        <v>5598.2235</v>
      </c>
      <c r="B310" s="1">
        <v>35.8893</v>
      </c>
      <c r="C310" s="1">
        <v>40.66</v>
      </c>
      <c r="D310" s="1">
        <v>37.4051</v>
      </c>
      <c r="E310" s="1">
        <v>34.8587</v>
      </c>
      <c r="F310" s="1">
        <v>34.8576</v>
      </c>
      <c r="G310" s="1">
        <v>35.0919</v>
      </c>
      <c r="H310" s="1">
        <v>36.6268</v>
      </c>
      <c r="J310" s="1">
        <f t="shared" si="1"/>
        <v>-0.0428131474</v>
      </c>
      <c r="K310" s="17" t="str">
        <f t="shared" si="2"/>
        <v>SUB-HORIZONTAL</v>
      </c>
      <c r="L310" s="1" t="str">
        <f t="shared" si="22"/>
        <v>2</v>
      </c>
      <c r="M310" s="1">
        <f t="shared" si="4"/>
        <v>-0.02916904401</v>
      </c>
      <c r="N310" s="17" t="str">
        <f t="shared" si="5"/>
        <v>SUB-HORIZONTAL</v>
      </c>
      <c r="O310" s="1">
        <v>5598.2235</v>
      </c>
      <c r="Q310" s="1">
        <f t="shared" si="6"/>
        <v>-0.04951407854</v>
      </c>
      <c r="R310" s="17" t="str">
        <f t="shared" si="7"/>
        <v>SUB-HORIZONTAL</v>
      </c>
      <c r="T310" s="1">
        <f t="shared" si="8"/>
        <v>-0.02246933896</v>
      </c>
      <c r="U310" s="17" t="str">
        <f t="shared" si="9"/>
        <v>SUB-HORIZONTAL</v>
      </c>
      <c r="V310" s="1">
        <f t="shared" si="10"/>
        <v>-0.1540941118</v>
      </c>
      <c r="W310" s="17" t="str">
        <f t="shared" si="11"/>
        <v>SUB-HORIZONTAL</v>
      </c>
      <c r="Y310" s="1">
        <f t="shared" si="12"/>
        <v>-0.07051891508</v>
      </c>
      <c r="Z310" s="17" t="str">
        <f t="shared" si="23"/>
        <v>SUB-HORIZONTAL</v>
      </c>
      <c r="AA310" s="1">
        <f t="shared" si="14"/>
        <v>-0.02913748419</v>
      </c>
      <c r="AB310" s="17" t="str">
        <f t="shared" si="15"/>
        <v>SUB-HORIZONTAL</v>
      </c>
      <c r="AD310" s="1">
        <f t="shared" si="16"/>
        <v>-0.08346195495</v>
      </c>
      <c r="AE310" s="17" t="str">
        <f t="shared" si="17"/>
        <v>SUB-HORIZONTAL</v>
      </c>
      <c r="AG310" s="1">
        <f t="shared" si="18"/>
        <v>0.1248866242</v>
      </c>
      <c r="AH310" s="15" t="str">
        <f t="shared" si="19"/>
        <v>SUB-VERTICAL</v>
      </c>
      <c r="AJ310" s="1">
        <f t="shared" si="20"/>
        <v>-0.02034136264</v>
      </c>
      <c r="AK310" s="17" t="str">
        <f t="shared" si="21"/>
        <v>SUB-HORIZONTAL</v>
      </c>
    </row>
    <row r="311" ht="15.75" customHeight="1">
      <c r="A311" s="1">
        <v>5598.2997</v>
      </c>
      <c r="B311" s="1">
        <v>42.0434</v>
      </c>
      <c r="C311" s="1">
        <v>40.2617</v>
      </c>
      <c r="D311" s="1">
        <v>39.7872</v>
      </c>
      <c r="E311" s="1">
        <v>39.2256</v>
      </c>
      <c r="F311" s="1">
        <v>39.195</v>
      </c>
      <c r="G311" s="1">
        <v>39.554</v>
      </c>
      <c r="H311" s="1">
        <v>41.7752</v>
      </c>
      <c r="J311" s="1">
        <f t="shared" si="1"/>
        <v>-0.05464283095</v>
      </c>
      <c r="K311" s="17" t="str">
        <f t="shared" si="2"/>
        <v>SUB-HORIZONTAL</v>
      </c>
      <c r="L311" s="1" t="str">
        <f t="shared" si="22"/>
        <v>2</v>
      </c>
      <c r="M311" s="1">
        <f t="shared" si="4"/>
        <v>-0.07016761707</v>
      </c>
      <c r="N311" s="17" t="str">
        <f t="shared" si="5"/>
        <v>SUB-HORIZONTAL</v>
      </c>
      <c r="O311" s="1">
        <v>5598.2997</v>
      </c>
      <c r="Q311" s="1">
        <f t="shared" si="6"/>
        <v>-0.06376447196</v>
      </c>
      <c r="R311" s="17" t="str">
        <f t="shared" si="7"/>
        <v>SUB-HORIZONTAL</v>
      </c>
      <c r="T311" s="1">
        <f t="shared" si="8"/>
        <v>-0.06104506574</v>
      </c>
      <c r="U311" s="17" t="str">
        <f t="shared" si="9"/>
        <v>SUB-HORIZONTAL</v>
      </c>
      <c r="V311" s="1">
        <f t="shared" si="10"/>
        <v>-0.02607178834</v>
      </c>
      <c r="W311" s="17" t="str">
        <f t="shared" si="11"/>
        <v>SUB-HORIZONTAL</v>
      </c>
      <c r="Y311" s="1">
        <f t="shared" si="12"/>
        <v>-0.01421577735</v>
      </c>
      <c r="Z311" s="17" t="str">
        <f t="shared" si="23"/>
        <v>SUB-HORIZONTAL</v>
      </c>
      <c r="AA311" s="1">
        <f t="shared" si="14"/>
        <v>-0.06938673502</v>
      </c>
      <c r="AB311" s="17" t="str">
        <f t="shared" si="15"/>
        <v>SUB-HORIZONTAL</v>
      </c>
      <c r="AD311" s="1">
        <f t="shared" si="16"/>
        <v>-0.01185546176</v>
      </c>
      <c r="AE311" s="17" t="str">
        <f t="shared" si="17"/>
        <v>SUB-HORIZONTAL</v>
      </c>
      <c r="AG311" s="1">
        <f t="shared" si="18"/>
        <v>-0.04330515635</v>
      </c>
      <c r="AH311" s="17" t="str">
        <f t="shared" si="19"/>
        <v>SUB-HORIZONTAL</v>
      </c>
      <c r="AJ311" s="1">
        <f t="shared" si="20"/>
        <v>0.006399566993</v>
      </c>
      <c r="AK311" s="16" t="str">
        <f t="shared" si="21"/>
        <v>MERGULHO</v>
      </c>
    </row>
    <row r="312" ht="15.75" customHeight="1">
      <c r="A312" s="1">
        <v>5598.3759</v>
      </c>
      <c r="B312" s="1">
        <v>52.4641</v>
      </c>
      <c r="C312" s="1">
        <v>43.2257</v>
      </c>
      <c r="D312" s="1">
        <v>44.4888</v>
      </c>
      <c r="E312" s="1">
        <v>46.1066</v>
      </c>
      <c r="F312" s="1">
        <v>46.0168</v>
      </c>
      <c r="G312" s="1">
        <v>45.5023</v>
      </c>
      <c r="H312" s="1">
        <v>47.3763</v>
      </c>
      <c r="J312" s="1">
        <f t="shared" si="1"/>
        <v>-0.04036196874</v>
      </c>
      <c r="K312" s="17" t="str">
        <f t="shared" si="2"/>
        <v>SUB-HORIZONTAL</v>
      </c>
      <c r="L312" s="1" t="str">
        <f t="shared" si="22"/>
        <v>2</v>
      </c>
      <c r="M312" s="1">
        <f t="shared" si="4"/>
        <v>-0.1312165328</v>
      </c>
      <c r="N312" s="17" t="str">
        <f t="shared" si="5"/>
        <v>SUB-HORIZONTAL</v>
      </c>
      <c r="O312" s="1">
        <v>5598.3759</v>
      </c>
      <c r="Q312" s="1">
        <f t="shared" si="6"/>
        <v>-0.02911658487</v>
      </c>
      <c r="R312" s="17" t="str">
        <f t="shared" si="7"/>
        <v>SUB-HORIZONTAL</v>
      </c>
      <c r="T312" s="1">
        <f t="shared" si="8"/>
        <v>-0.1424865117</v>
      </c>
      <c r="U312" s="17" t="str">
        <f t="shared" si="9"/>
        <v>SUB-HORIZONTAL</v>
      </c>
      <c r="V312" s="1">
        <f t="shared" si="10"/>
        <v>0.06453207313</v>
      </c>
      <c r="W312" s="16" t="str">
        <f t="shared" si="11"/>
        <v>MERGULHO</v>
      </c>
      <c r="Y312" s="1">
        <f t="shared" si="12"/>
        <v>0.03572053349</v>
      </c>
      <c r="Z312" s="16" t="str">
        <f t="shared" si="23"/>
        <v>MERGULHO</v>
      </c>
      <c r="AA312" s="1">
        <f t="shared" si="14"/>
        <v>-0.1292628439</v>
      </c>
      <c r="AB312" s="17" t="str">
        <f t="shared" si="15"/>
        <v>SUB-HORIZONTAL</v>
      </c>
      <c r="AD312" s="1">
        <f t="shared" si="16"/>
        <v>0.0288032419</v>
      </c>
      <c r="AE312" s="16" t="str">
        <f t="shared" si="17"/>
        <v>MERGULHO</v>
      </c>
      <c r="AG312" s="1">
        <f t="shared" si="18"/>
        <v>-0.193996829</v>
      </c>
      <c r="AH312" s="17" t="str">
        <f t="shared" si="19"/>
        <v>SUB-HORIZONTAL</v>
      </c>
      <c r="AJ312" s="1">
        <f t="shared" si="20"/>
        <v>0.1020512544</v>
      </c>
      <c r="AK312" s="15" t="str">
        <f t="shared" si="21"/>
        <v>SUB-VERTICAL</v>
      </c>
    </row>
    <row r="313" ht="15.75" customHeight="1">
      <c r="A313" s="1">
        <v>5598.4521</v>
      </c>
      <c r="B313" s="1">
        <v>65.5815</v>
      </c>
      <c r="C313" s="1">
        <v>47.6895</v>
      </c>
      <c r="D313" s="1">
        <v>51.1404</v>
      </c>
      <c r="E313" s="1">
        <v>57.1195</v>
      </c>
      <c r="F313" s="1">
        <v>56.883</v>
      </c>
      <c r="G313" s="1">
        <v>55.5349</v>
      </c>
      <c r="H313" s="1">
        <v>54.976</v>
      </c>
      <c r="J313" s="1">
        <f t="shared" si="1"/>
        <v>0.01011496871</v>
      </c>
      <c r="K313" s="16" t="str">
        <f t="shared" si="2"/>
        <v>MERGULHO</v>
      </c>
      <c r="L313" s="1" t="str">
        <f t="shared" si="22"/>
        <v>3</v>
      </c>
      <c r="M313" s="1">
        <f t="shared" si="4"/>
        <v>-0.1424172018</v>
      </c>
      <c r="N313" s="17" t="str">
        <f t="shared" si="5"/>
        <v>SUB-HORIZONTAL</v>
      </c>
      <c r="O313" s="1">
        <v>5598.4521</v>
      </c>
      <c r="Q313" s="1">
        <f t="shared" si="6"/>
        <v>0.03410145251</v>
      </c>
      <c r="R313" s="16" t="str">
        <f t="shared" si="7"/>
        <v>MERGULHO</v>
      </c>
      <c r="T313" s="1">
        <f t="shared" si="8"/>
        <v>-0.1664736269</v>
      </c>
      <c r="U313" s="17" t="str">
        <f t="shared" si="9"/>
        <v>SUB-HORIZONTAL</v>
      </c>
      <c r="V313" s="1">
        <f t="shared" si="10"/>
        <v>0.1806791795</v>
      </c>
      <c r="W313" s="15" t="str">
        <f t="shared" si="11"/>
        <v>SUB-VERTICAL</v>
      </c>
      <c r="Y313" s="1">
        <f t="shared" si="12"/>
        <v>0.1106271077</v>
      </c>
      <c r="Z313" s="15" t="str">
        <f t="shared" si="23"/>
        <v>SUB-VERTICAL</v>
      </c>
      <c r="AA313" s="1">
        <f t="shared" si="14"/>
        <v>-0.1382579616</v>
      </c>
      <c r="AB313" s="17" t="str">
        <f t="shared" si="15"/>
        <v>SUB-HORIZONTAL</v>
      </c>
      <c r="AD313" s="1">
        <f t="shared" si="16"/>
        <v>0.06987775274</v>
      </c>
      <c r="AE313" s="16" t="str">
        <f t="shared" si="17"/>
        <v>MERGULHO</v>
      </c>
      <c r="AG313" s="1">
        <f t="shared" si="18"/>
        <v>-0.3199313747</v>
      </c>
      <c r="AH313" s="17" t="str">
        <f t="shared" si="19"/>
        <v>SUB-HORIZONTAL</v>
      </c>
      <c r="AJ313" s="1">
        <f t="shared" si="20"/>
        <v>0.1766257043</v>
      </c>
      <c r="AK313" s="15" t="str">
        <f t="shared" si="21"/>
        <v>SUB-VERTICAL</v>
      </c>
    </row>
    <row r="314" ht="15.75" customHeight="1">
      <c r="A314" s="1">
        <v>5598.5283</v>
      </c>
      <c r="B314" s="1">
        <v>79.489</v>
      </c>
      <c r="C314" s="1">
        <v>55.684</v>
      </c>
      <c r="D314" s="1">
        <v>63.2462</v>
      </c>
      <c r="E314" s="1">
        <v>77.4851</v>
      </c>
      <c r="F314" s="1">
        <v>77.3395</v>
      </c>
      <c r="G314" s="1">
        <v>76.0716</v>
      </c>
      <c r="H314" s="1">
        <v>67.9109</v>
      </c>
      <c r="J314" s="1">
        <f t="shared" si="1"/>
        <v>0.1135393476</v>
      </c>
      <c r="K314" s="15" t="str">
        <f t="shared" si="2"/>
        <v>SUB-VERTICAL</v>
      </c>
      <c r="L314" s="1" t="str">
        <f t="shared" si="22"/>
        <v>1</v>
      </c>
      <c r="M314" s="1">
        <f t="shared" si="4"/>
        <v>-0.02741468453</v>
      </c>
      <c r="N314" s="17" t="str">
        <f t="shared" si="5"/>
        <v>SUB-HORIZONTAL</v>
      </c>
      <c r="O314" s="1">
        <v>5598.5283</v>
      </c>
      <c r="Q314" s="1">
        <f t="shared" si="6"/>
        <v>0.1300998478</v>
      </c>
      <c r="R314" s="15" t="str">
        <f t="shared" si="7"/>
        <v>SUB-VERTICAL</v>
      </c>
      <c r="T314" s="1">
        <f t="shared" si="8"/>
        <v>-0.04394718106</v>
      </c>
      <c r="U314" s="17" t="str">
        <f t="shared" si="9"/>
        <v>SUB-HORIZONTAL</v>
      </c>
      <c r="V314" s="1">
        <f t="shared" si="10"/>
        <v>0.3318975875</v>
      </c>
      <c r="W314" s="15" t="str">
        <f t="shared" si="11"/>
        <v>SUB-VERTICAL</v>
      </c>
      <c r="Y314" s="1">
        <f t="shared" si="12"/>
        <v>0.2033996131</v>
      </c>
      <c r="Z314" s="15" t="str">
        <f t="shared" si="23"/>
        <v>SUB-VERTICAL</v>
      </c>
      <c r="AA314" s="1">
        <f t="shared" si="14"/>
        <v>-0.02553368108</v>
      </c>
      <c r="AB314" s="17" t="str">
        <f t="shared" si="15"/>
        <v>SUB-HORIZONTAL</v>
      </c>
      <c r="AD314" s="1">
        <f t="shared" si="16"/>
        <v>0.1274282527</v>
      </c>
      <c r="AE314" s="15" t="str">
        <f t="shared" si="17"/>
        <v>SUB-VERTICAL</v>
      </c>
      <c r="AG314" s="1">
        <f t="shared" si="18"/>
        <v>-0.3578075141</v>
      </c>
      <c r="AH314" s="17" t="str">
        <f t="shared" si="19"/>
        <v>SUB-HORIZONTAL</v>
      </c>
      <c r="AJ314" s="1">
        <f t="shared" si="20"/>
        <v>0.1575846954</v>
      </c>
      <c r="AK314" s="15" t="str">
        <f t="shared" si="21"/>
        <v>SUB-VERTICAL</v>
      </c>
    </row>
    <row r="315" ht="15.75" customHeight="1">
      <c r="A315" s="1">
        <v>5598.6045</v>
      </c>
      <c r="B315" s="1">
        <v>92.5324</v>
      </c>
      <c r="C315" s="1">
        <v>74.105</v>
      </c>
      <c r="D315" s="1">
        <v>84.3222</v>
      </c>
      <c r="E315" s="1">
        <v>92.8872</v>
      </c>
      <c r="F315" s="1">
        <v>92.4453</v>
      </c>
      <c r="G315" s="1">
        <v>91.8316</v>
      </c>
      <c r="H315" s="1">
        <v>85.4856</v>
      </c>
      <c r="J315" s="1">
        <f t="shared" si="1"/>
        <v>0.07162382495</v>
      </c>
      <c r="K315" s="16" t="str">
        <f t="shared" si="2"/>
        <v>MERGULHO</v>
      </c>
      <c r="L315" s="1" t="str">
        <f t="shared" si="22"/>
        <v>3</v>
      </c>
      <c r="M315" s="1">
        <f t="shared" si="4"/>
        <v>-0.0009417352433</v>
      </c>
      <c r="N315" s="17" t="str">
        <f t="shared" si="5"/>
        <v>SUB-HORIZONTAL</v>
      </c>
      <c r="O315" s="1">
        <v>5598.6045</v>
      </c>
      <c r="Q315" s="1">
        <f t="shared" si="6"/>
        <v>0.07828915749</v>
      </c>
      <c r="R315" s="16" t="str">
        <f t="shared" si="7"/>
        <v>MERGULHO</v>
      </c>
      <c r="T315" s="1">
        <f t="shared" si="8"/>
        <v>-0.007602406793</v>
      </c>
      <c r="U315" s="17" t="str">
        <f t="shared" si="9"/>
        <v>SUB-HORIZONTAL</v>
      </c>
      <c r="V315" s="1">
        <f t="shared" si="10"/>
        <v>0.2263834995</v>
      </c>
      <c r="W315" s="15" t="str">
        <f t="shared" si="11"/>
        <v>SUB-VERTICAL</v>
      </c>
      <c r="Y315" s="1">
        <f t="shared" si="12"/>
        <v>0.09677840651</v>
      </c>
      <c r="Z315" s="16" t="str">
        <f t="shared" si="23"/>
        <v>MERGULHO</v>
      </c>
      <c r="AA315" s="1">
        <f t="shared" si="14"/>
        <v>0.003827002642</v>
      </c>
      <c r="AB315" s="16" t="str">
        <f t="shared" si="15"/>
        <v>MERGULHO</v>
      </c>
      <c r="AD315" s="1">
        <f t="shared" si="16"/>
        <v>0.129251971</v>
      </c>
      <c r="AE315" s="15" t="str">
        <f t="shared" si="17"/>
        <v>SUB-VERTICAL</v>
      </c>
      <c r="AG315" s="1">
        <f t="shared" si="18"/>
        <v>-0.2225324729</v>
      </c>
      <c r="AH315" s="17" t="str">
        <f t="shared" si="19"/>
        <v>SUB-HORIZONTAL</v>
      </c>
      <c r="AJ315" s="1">
        <f t="shared" si="20"/>
        <v>0.07923162265</v>
      </c>
      <c r="AK315" s="16" t="str">
        <f t="shared" si="21"/>
        <v>MERGULHO</v>
      </c>
    </row>
    <row r="316" ht="15.75" customHeight="1">
      <c r="A316" s="1">
        <v>5598.6807</v>
      </c>
      <c r="B316" s="1">
        <v>109.1555</v>
      </c>
      <c r="C316" s="1">
        <v>87.0644</v>
      </c>
      <c r="D316" s="1">
        <v>89.8266</v>
      </c>
      <c r="E316" s="1">
        <v>103.4764</v>
      </c>
      <c r="F316" s="1">
        <v>102.6545</v>
      </c>
      <c r="G316" s="1">
        <v>101.4279</v>
      </c>
      <c r="H316" s="1">
        <v>98.8981</v>
      </c>
      <c r="J316" s="1">
        <f t="shared" si="1"/>
        <v>0.02525884555</v>
      </c>
      <c r="K316" s="16" t="str">
        <f t="shared" si="2"/>
        <v>MERGULHO</v>
      </c>
      <c r="L316" s="1" t="str">
        <f t="shared" si="22"/>
        <v>3</v>
      </c>
      <c r="M316" s="1">
        <f t="shared" si="4"/>
        <v>-0.06141413769</v>
      </c>
      <c r="N316" s="17" t="str">
        <f t="shared" si="5"/>
        <v>SUB-HORIZONTAL</v>
      </c>
      <c r="O316" s="1">
        <v>5598.6807</v>
      </c>
      <c r="Q316" s="1">
        <f t="shared" si="6"/>
        <v>0.03728111235</v>
      </c>
      <c r="R316" s="16" t="str">
        <f t="shared" si="7"/>
        <v>MERGULHO</v>
      </c>
      <c r="T316" s="1">
        <f t="shared" si="8"/>
        <v>-0.07344176495</v>
      </c>
      <c r="U316" s="17" t="str">
        <f t="shared" si="9"/>
        <v>SUB-HORIZONTAL</v>
      </c>
      <c r="V316" s="1">
        <f t="shared" si="10"/>
        <v>0.1729101737</v>
      </c>
      <c r="W316" s="15" t="str">
        <f t="shared" si="11"/>
        <v>SUB-VERTICAL</v>
      </c>
      <c r="Y316" s="1">
        <f t="shared" si="12"/>
        <v>0.1415804055</v>
      </c>
      <c r="Z316" s="15" t="str">
        <f t="shared" si="23"/>
        <v>SUB-VERTICAL</v>
      </c>
      <c r="AA316" s="1">
        <f t="shared" si="14"/>
        <v>-0.05343625933</v>
      </c>
      <c r="AB316" s="17" t="str">
        <f t="shared" si="15"/>
        <v>SUB-HORIZONTAL</v>
      </c>
      <c r="AD316" s="1">
        <f t="shared" si="16"/>
        <v>0.03123434007</v>
      </c>
      <c r="AE316" s="16" t="str">
        <f t="shared" si="17"/>
        <v>MERGULHO</v>
      </c>
      <c r="AG316" s="1">
        <f t="shared" si="18"/>
        <v>-0.2266074711</v>
      </c>
      <c r="AH316" s="17" t="str">
        <f t="shared" si="19"/>
        <v>SUB-HORIZONTAL</v>
      </c>
      <c r="AJ316" s="1">
        <f t="shared" si="20"/>
        <v>0.0987234914</v>
      </c>
      <c r="AK316" s="16" t="str">
        <f t="shared" si="21"/>
        <v>MERGULHO</v>
      </c>
    </row>
    <row r="317" ht="15.75" customHeight="1">
      <c r="A317" s="1">
        <v>5598.7569</v>
      </c>
      <c r="B317" s="1">
        <v>121.0369</v>
      </c>
      <c r="C317" s="1">
        <v>80.9586</v>
      </c>
      <c r="D317" s="1">
        <v>83.7528</v>
      </c>
      <c r="E317" s="1">
        <v>107.7697</v>
      </c>
      <c r="F317" s="1">
        <v>106.89</v>
      </c>
      <c r="G317" s="1">
        <v>104.3315</v>
      </c>
      <c r="H317" s="1">
        <v>96.7248</v>
      </c>
      <c r="J317" s="1">
        <f t="shared" si="1"/>
        <v>0.07572157569</v>
      </c>
      <c r="K317" s="16" t="str">
        <f t="shared" si="2"/>
        <v>MERGULHO</v>
      </c>
      <c r="L317" s="1" t="str">
        <f t="shared" si="22"/>
        <v>3</v>
      </c>
      <c r="M317" s="1">
        <f t="shared" si="4"/>
        <v>-0.1243752163</v>
      </c>
      <c r="N317" s="17" t="str">
        <f t="shared" si="5"/>
        <v>SUB-HORIZONTAL</v>
      </c>
      <c r="O317" s="1">
        <v>5598.7569</v>
      </c>
      <c r="Q317" s="1">
        <f t="shared" si="6"/>
        <v>0.09997202038</v>
      </c>
      <c r="R317" s="16" t="str">
        <f t="shared" si="7"/>
        <v>MERGULHO</v>
      </c>
      <c r="T317" s="1">
        <f t="shared" si="8"/>
        <v>-0.1486586749</v>
      </c>
      <c r="U317" s="17" t="str">
        <f t="shared" si="9"/>
        <v>SUB-HORIZONTAL</v>
      </c>
      <c r="V317" s="1">
        <f t="shared" si="10"/>
        <v>0.2870349634</v>
      </c>
      <c r="W317" s="15" t="str">
        <f t="shared" si="11"/>
        <v>SUB-VERTICAL</v>
      </c>
      <c r="Y317" s="1">
        <f t="shared" si="12"/>
        <v>0.2527952709</v>
      </c>
      <c r="Z317" s="15" t="str">
        <f t="shared" si="23"/>
        <v>SUB-VERTICAL</v>
      </c>
      <c r="AA317" s="1">
        <f t="shared" si="14"/>
        <v>-0.1161641297</v>
      </c>
      <c r="AB317" s="17" t="str">
        <f t="shared" si="15"/>
        <v>SUB-HORIZONTAL</v>
      </c>
      <c r="AD317" s="1">
        <f t="shared" si="16"/>
        <v>0.03393331792</v>
      </c>
      <c r="AE317" s="16" t="str">
        <f t="shared" si="17"/>
        <v>MERGULHO</v>
      </c>
      <c r="AG317" s="1">
        <f t="shared" si="18"/>
        <v>-0.4048730796</v>
      </c>
      <c r="AH317" s="17" t="str">
        <f t="shared" si="19"/>
        <v>SUB-HORIZONTAL</v>
      </c>
      <c r="AJ317" s="1">
        <f t="shared" si="20"/>
        <v>0.2246956461</v>
      </c>
      <c r="AK317" s="15" t="str">
        <f t="shared" si="21"/>
        <v>SUB-VERTICAL</v>
      </c>
    </row>
    <row r="318" ht="15.75" customHeight="1">
      <c r="A318" s="1">
        <v>5598.8331</v>
      </c>
      <c r="B318" s="1">
        <v>101.7212</v>
      </c>
      <c r="C318" s="1">
        <v>71.2117</v>
      </c>
      <c r="D318" s="1">
        <v>77.3126</v>
      </c>
      <c r="E318" s="1">
        <v>104.3372</v>
      </c>
      <c r="F318" s="1">
        <v>103.3751</v>
      </c>
      <c r="G318" s="1">
        <v>96.6375</v>
      </c>
      <c r="H318" s="1">
        <v>82.0023</v>
      </c>
      <c r="J318" s="1">
        <f t="shared" si="1"/>
        <v>0.1644041597</v>
      </c>
      <c r="K318" s="15" t="str">
        <f t="shared" si="2"/>
        <v>SUB-VERTICAL</v>
      </c>
      <c r="L318" s="1" t="str">
        <f t="shared" si="22"/>
        <v>1</v>
      </c>
      <c r="M318" s="1">
        <f t="shared" si="4"/>
        <v>0.01612855793</v>
      </c>
      <c r="N318" s="16" t="str">
        <f t="shared" si="5"/>
        <v>MERGULHO</v>
      </c>
      <c r="O318" s="1">
        <v>5598.8331</v>
      </c>
      <c r="Q318" s="1">
        <f t="shared" si="6"/>
        <v>0.2321348973</v>
      </c>
      <c r="R318" s="15" t="str">
        <f t="shared" si="7"/>
        <v>SUB-VERTICAL</v>
      </c>
      <c r="T318" s="1">
        <f t="shared" si="8"/>
        <v>-0.05127448812</v>
      </c>
      <c r="U318" s="17" t="str">
        <f t="shared" si="9"/>
        <v>SUB-HORIZONTAL</v>
      </c>
      <c r="V318" s="1">
        <f t="shared" si="10"/>
        <v>0.3842971614</v>
      </c>
      <c r="W318" s="15" t="str">
        <f t="shared" si="11"/>
        <v>SUB-VERTICAL</v>
      </c>
      <c r="Y318" s="1">
        <f t="shared" si="12"/>
        <v>0.3008947057</v>
      </c>
      <c r="Z318" s="15" t="str">
        <f t="shared" si="23"/>
        <v>SUB-VERTICAL</v>
      </c>
      <c r="AA318" s="1">
        <f t="shared" si="14"/>
        <v>0.02539290649</v>
      </c>
      <c r="AB318" s="15" t="str">
        <f t="shared" si="15"/>
        <v>MERGULHO</v>
      </c>
      <c r="AD318" s="1">
        <f t="shared" si="16"/>
        <v>0.08222295682</v>
      </c>
      <c r="AE318" s="16" t="str">
        <f t="shared" si="17"/>
        <v>MERGULHO</v>
      </c>
      <c r="AG318" s="1">
        <f t="shared" si="18"/>
        <v>-0.3584707101</v>
      </c>
      <c r="AH318" s="17" t="str">
        <f t="shared" si="19"/>
        <v>SUB-HORIZONTAL</v>
      </c>
      <c r="AJ318" s="1">
        <f t="shared" si="20"/>
        <v>0.2159056116</v>
      </c>
      <c r="AK318" s="15" t="str">
        <f t="shared" si="21"/>
        <v>SUB-VERTICAL</v>
      </c>
    </row>
    <row r="319" ht="15.75" customHeight="1">
      <c r="A319" s="1">
        <v>5598.9093</v>
      </c>
      <c r="B319" s="1">
        <v>74.1885</v>
      </c>
      <c r="C319" s="1">
        <v>63.4985</v>
      </c>
      <c r="D319" s="1">
        <v>70.4055</v>
      </c>
      <c r="E319" s="1">
        <v>89.7252</v>
      </c>
      <c r="F319" s="1">
        <v>88.879</v>
      </c>
      <c r="G319" s="1">
        <v>85.2866</v>
      </c>
      <c r="H319" s="1">
        <v>71.752</v>
      </c>
      <c r="J319" s="1">
        <f t="shared" si="1"/>
        <v>0.1730166979</v>
      </c>
      <c r="K319" s="15" t="str">
        <f t="shared" si="2"/>
        <v>SUB-VERTICAL</v>
      </c>
      <c r="L319" s="1" t="str">
        <f t="shared" si="22"/>
        <v>1</v>
      </c>
      <c r="M319" s="1">
        <f t="shared" si="4"/>
        <v>0.1809125531</v>
      </c>
      <c r="N319" s="15" t="str">
        <f t="shared" si="5"/>
        <v>SUB-VERTICAL</v>
      </c>
      <c r="O319" s="1">
        <v>5598.9093</v>
      </c>
      <c r="Q319" s="1">
        <f t="shared" si="6"/>
        <v>0.2144690917</v>
      </c>
      <c r="R319" s="15" t="str">
        <f t="shared" si="7"/>
        <v>SUB-VERTICAL</v>
      </c>
      <c r="T319" s="1">
        <f t="shared" si="8"/>
        <v>0.1395211149</v>
      </c>
      <c r="U319" s="15" t="str">
        <f t="shared" si="9"/>
        <v>SUB-VERTICAL</v>
      </c>
      <c r="V319" s="1">
        <f t="shared" si="10"/>
        <v>0.347459906</v>
      </c>
      <c r="W319" s="15" t="str">
        <f t="shared" si="11"/>
        <v>SUB-VERTICAL</v>
      </c>
      <c r="Y319" s="1">
        <f t="shared" si="12"/>
        <v>0.2430747609</v>
      </c>
      <c r="Z319" s="15" t="str">
        <f t="shared" si="23"/>
        <v>SUB-VERTICAL</v>
      </c>
      <c r="AA319" s="1">
        <f t="shared" si="14"/>
        <v>0.1904290791</v>
      </c>
      <c r="AB319" s="15" t="str">
        <f t="shared" si="15"/>
        <v>SUB-VERTICAL</v>
      </c>
      <c r="AD319" s="1">
        <f t="shared" si="16"/>
        <v>0.1033009771</v>
      </c>
      <c r="AE319" s="15" t="str">
        <f t="shared" si="17"/>
        <v>SUB-VERTICAL</v>
      </c>
      <c r="AG319" s="1">
        <f t="shared" si="18"/>
        <v>-0.1557498643</v>
      </c>
      <c r="AH319" s="17" t="str">
        <f t="shared" si="19"/>
        <v>SUB-HORIZONTAL</v>
      </c>
      <c r="AJ319" s="1">
        <f t="shared" si="20"/>
        <v>0.03339497442</v>
      </c>
      <c r="AK319" s="16" t="str">
        <f t="shared" si="21"/>
        <v>MERGULHO</v>
      </c>
    </row>
    <row r="320" ht="15.75" customHeight="1">
      <c r="A320" s="1">
        <v>5598.9855</v>
      </c>
      <c r="B320" s="1">
        <v>59.5128</v>
      </c>
      <c r="C320" s="1">
        <v>60.0275</v>
      </c>
      <c r="D320" s="1">
        <v>65.7535</v>
      </c>
      <c r="E320" s="1">
        <v>76.6436</v>
      </c>
      <c r="F320" s="1">
        <v>75.9324</v>
      </c>
      <c r="G320" s="1">
        <v>75.5399</v>
      </c>
      <c r="H320" s="1">
        <v>67.6928</v>
      </c>
      <c r="J320" s="1">
        <f t="shared" si="1"/>
        <v>0.1097361565</v>
      </c>
      <c r="K320" s="15" t="str">
        <f t="shared" si="2"/>
        <v>SUB-VERTICAL</v>
      </c>
      <c r="L320" s="1" t="str">
        <f t="shared" si="22"/>
        <v>1</v>
      </c>
      <c r="M320" s="1">
        <f t="shared" si="4"/>
        <v>0.2442551997</v>
      </c>
      <c r="N320" s="15" t="str">
        <f t="shared" si="5"/>
        <v>SUB-VERTICAL</v>
      </c>
      <c r="O320" s="1">
        <v>5598.9855</v>
      </c>
      <c r="Q320" s="1">
        <f t="shared" si="6"/>
        <v>0.1149268031</v>
      </c>
      <c r="R320" s="15" t="str">
        <f t="shared" si="7"/>
        <v>SUB-VERTICAL</v>
      </c>
      <c r="T320" s="1">
        <f t="shared" si="8"/>
        <v>0.2390350309</v>
      </c>
      <c r="U320" s="15" t="str">
        <f t="shared" si="9"/>
        <v>SUB-VERTICAL</v>
      </c>
      <c r="V320" s="1">
        <f t="shared" si="10"/>
        <v>0.2449717593</v>
      </c>
      <c r="W320" s="15" t="str">
        <f t="shared" si="11"/>
        <v>SUB-VERTICAL</v>
      </c>
      <c r="Y320" s="1">
        <f t="shared" si="12"/>
        <v>0.1534032224</v>
      </c>
      <c r="Z320" s="15" t="str">
        <f t="shared" si="23"/>
        <v>SUB-VERTICAL</v>
      </c>
      <c r="AA320" s="1">
        <f t="shared" si="14"/>
        <v>0.2536497888</v>
      </c>
      <c r="AB320" s="15" t="str">
        <f t="shared" si="15"/>
        <v>SUB-VERTICAL</v>
      </c>
      <c r="AD320" s="1">
        <f t="shared" si="16"/>
        <v>0.09114162721</v>
      </c>
      <c r="AE320" s="16" t="str">
        <f t="shared" si="17"/>
        <v>MERGULHO</v>
      </c>
      <c r="AG320" s="1">
        <f t="shared" si="18"/>
        <v>0.008611401695</v>
      </c>
      <c r="AH320" s="16" t="str">
        <f t="shared" si="19"/>
        <v>MERGULHO</v>
      </c>
      <c r="AJ320" s="1">
        <f t="shared" si="20"/>
        <v>-0.1288774317</v>
      </c>
      <c r="AK320" s="17" t="str">
        <f t="shared" si="21"/>
        <v>SUB-HORIZONTAL</v>
      </c>
    </row>
    <row r="321" ht="15.75" customHeight="1">
      <c r="A321" s="1">
        <v>5599.0617</v>
      </c>
      <c r="B321" s="1">
        <v>55.8612</v>
      </c>
      <c r="C321" s="1">
        <v>61.2227</v>
      </c>
      <c r="D321" s="1">
        <v>65.641</v>
      </c>
      <c r="E321" s="1">
        <v>70.9598</v>
      </c>
      <c r="F321" s="1">
        <v>70.2836</v>
      </c>
      <c r="G321" s="1">
        <v>69.7775</v>
      </c>
      <c r="H321" s="1">
        <v>65.4185</v>
      </c>
      <c r="J321" s="1">
        <f t="shared" si="1"/>
        <v>0.06451769979</v>
      </c>
      <c r="K321" s="16" t="str">
        <f t="shared" si="2"/>
        <v>MERGULHO</v>
      </c>
      <c r="L321" s="1" t="str">
        <f t="shared" si="22"/>
        <v>3</v>
      </c>
      <c r="M321" s="1">
        <f t="shared" si="4"/>
        <v>0.2301735451</v>
      </c>
      <c r="N321" s="15" t="str">
        <f t="shared" si="5"/>
        <v>SUB-VERTICAL</v>
      </c>
      <c r="O321" s="1">
        <v>5599.0617</v>
      </c>
      <c r="Q321" s="1">
        <f t="shared" si="6"/>
        <v>0.07174877347</v>
      </c>
      <c r="R321" s="16" t="str">
        <f t="shared" si="7"/>
        <v>MERGULHO</v>
      </c>
      <c r="T321" s="1">
        <f t="shared" si="8"/>
        <v>0.2229004521</v>
      </c>
      <c r="U321" s="15" t="str">
        <f t="shared" si="9"/>
        <v>SUB-VERTICAL</v>
      </c>
      <c r="V321" s="1">
        <f t="shared" si="10"/>
        <v>0.1477294903</v>
      </c>
      <c r="W321" s="15" t="str">
        <f t="shared" si="11"/>
        <v>SUB-VERTICAL</v>
      </c>
      <c r="Y321" s="1">
        <f t="shared" si="12"/>
        <v>0.07793272721</v>
      </c>
      <c r="Z321" s="16" t="str">
        <f t="shared" si="23"/>
        <v>MERGULHO</v>
      </c>
      <c r="AA321" s="1">
        <f t="shared" si="14"/>
        <v>0.2398144555</v>
      </c>
      <c r="AB321" s="15" t="str">
        <f t="shared" si="15"/>
        <v>SUB-VERTICAL</v>
      </c>
      <c r="AD321" s="1">
        <f t="shared" si="16"/>
        <v>0.06969656385</v>
      </c>
      <c r="AE321" s="16" t="str">
        <f t="shared" si="17"/>
        <v>MERGULHO</v>
      </c>
      <c r="AG321" s="1">
        <f t="shared" si="18"/>
        <v>0.09168007092</v>
      </c>
      <c r="AH321" s="16" t="str">
        <f t="shared" si="19"/>
        <v>MERGULHO</v>
      </c>
      <c r="AJ321" s="1">
        <f t="shared" si="20"/>
        <v>-0.1580992454</v>
      </c>
      <c r="AK321" s="17" t="str">
        <f t="shared" si="21"/>
        <v>SUB-HORIZONTAL</v>
      </c>
    </row>
    <row r="322" ht="15.75" customHeight="1">
      <c r="A322" s="1">
        <v>5599.1379</v>
      </c>
      <c r="B322" s="1">
        <v>59.4404</v>
      </c>
      <c r="C322" s="1">
        <v>63.4462</v>
      </c>
      <c r="D322" s="1">
        <v>64.7703</v>
      </c>
      <c r="E322" s="1">
        <v>65.216</v>
      </c>
      <c r="F322" s="1">
        <v>64.5743</v>
      </c>
      <c r="G322" s="1">
        <v>64.5461</v>
      </c>
      <c r="H322" s="1">
        <v>63.4312</v>
      </c>
      <c r="J322" s="1">
        <f t="shared" si="1"/>
        <v>0.01742406363</v>
      </c>
      <c r="K322" s="16" t="str">
        <f t="shared" si="2"/>
        <v>MERGULHO</v>
      </c>
      <c r="L322" s="1" t="str">
        <f t="shared" si="22"/>
        <v>3</v>
      </c>
      <c r="M322" s="1">
        <f t="shared" si="4"/>
        <v>0.08286605996</v>
      </c>
      <c r="N322" s="16" t="str">
        <f t="shared" si="5"/>
        <v>MERGULHO</v>
      </c>
      <c r="O322" s="1">
        <v>5599.1379</v>
      </c>
      <c r="Q322" s="1">
        <f t="shared" si="6"/>
        <v>0.01786088226</v>
      </c>
      <c r="R322" s="16" t="str">
        <f t="shared" si="7"/>
        <v>MERGULHO</v>
      </c>
      <c r="T322" s="1">
        <f t="shared" si="8"/>
        <v>0.08242888554</v>
      </c>
      <c r="U322" s="16" t="str">
        <f t="shared" si="9"/>
        <v>MERGULHO</v>
      </c>
      <c r="V322" s="1">
        <f t="shared" si="10"/>
        <v>0.02751340264</v>
      </c>
      <c r="W322" s="16" t="str">
        <f t="shared" si="11"/>
        <v>MERGULHO</v>
      </c>
      <c r="Y322" s="1">
        <f t="shared" si="12"/>
        <v>0.00685768608</v>
      </c>
      <c r="Z322" s="16" t="str">
        <f t="shared" si="23"/>
        <v>MERGULHO</v>
      </c>
      <c r="AA322" s="1">
        <f t="shared" si="14"/>
        <v>0.09276393589</v>
      </c>
      <c r="AB322" s="16" t="str">
        <f t="shared" si="15"/>
        <v>MERGULHO</v>
      </c>
      <c r="AD322" s="1">
        <f t="shared" si="16"/>
        <v>0.02065522943</v>
      </c>
      <c r="AE322" s="16" t="str">
        <f t="shared" si="17"/>
        <v>MERGULHO</v>
      </c>
      <c r="AG322" s="1">
        <f t="shared" si="18"/>
        <v>0.06522973176</v>
      </c>
      <c r="AH322" s="16" t="str">
        <f t="shared" si="19"/>
        <v>MERGULHO</v>
      </c>
      <c r="AJ322" s="1">
        <f t="shared" si="20"/>
        <v>-0.06499315776</v>
      </c>
      <c r="AK322" s="17" t="str">
        <f t="shared" si="21"/>
        <v>SUB-HORIZONTAL</v>
      </c>
    </row>
    <row r="323" ht="15.75" customHeight="1">
      <c r="A323" s="1">
        <v>5599.2141</v>
      </c>
      <c r="B323" s="1">
        <v>67.3041</v>
      </c>
      <c r="C323" s="1">
        <v>69.9786</v>
      </c>
      <c r="D323" s="1">
        <v>69.3787</v>
      </c>
      <c r="E323" s="1">
        <v>63.7608</v>
      </c>
      <c r="F323" s="1">
        <v>63.1181</v>
      </c>
      <c r="G323" s="1">
        <v>60.9318</v>
      </c>
      <c r="H323" s="1">
        <v>65.4431</v>
      </c>
      <c r="J323" s="1">
        <f t="shared" si="1"/>
        <v>-0.07144104077</v>
      </c>
      <c r="K323" s="17" t="str">
        <f t="shared" si="2"/>
        <v>SUB-HORIZONTAL</v>
      </c>
      <c r="L323" s="1" t="str">
        <f t="shared" si="22"/>
        <v>2</v>
      </c>
      <c r="M323" s="1">
        <f t="shared" si="4"/>
        <v>-0.06422461431</v>
      </c>
      <c r="N323" s="17" t="str">
        <f t="shared" si="5"/>
        <v>SUB-HORIZONTAL</v>
      </c>
      <c r="O323" s="1">
        <v>5599.2141</v>
      </c>
      <c r="Q323" s="1">
        <f t="shared" si="6"/>
        <v>-0.03617546039</v>
      </c>
      <c r="R323" s="17" t="str">
        <f t="shared" si="7"/>
        <v>SUB-HORIZONTAL</v>
      </c>
      <c r="T323" s="1">
        <f t="shared" si="8"/>
        <v>-0.09950695786</v>
      </c>
      <c r="U323" s="17" t="str">
        <f t="shared" si="9"/>
        <v>SUB-HORIZONTAL</v>
      </c>
      <c r="V323" s="1">
        <f t="shared" si="10"/>
        <v>-0.09308447314</v>
      </c>
      <c r="W323" s="17" t="str">
        <f t="shared" si="11"/>
        <v>SUB-HORIZONTAL</v>
      </c>
      <c r="Y323" s="1">
        <f t="shared" si="12"/>
        <v>-0.08446641205</v>
      </c>
      <c r="Z323" s="17" t="str">
        <f t="shared" si="23"/>
        <v>SUB-HORIZONTAL</v>
      </c>
      <c r="AA323" s="1">
        <f t="shared" si="14"/>
        <v>-0.05408916597</v>
      </c>
      <c r="AB323" s="17" t="str">
        <f t="shared" si="15"/>
        <v>SUB-HORIZONTAL</v>
      </c>
      <c r="AD323" s="1">
        <f t="shared" si="16"/>
        <v>-0.008609603637</v>
      </c>
      <c r="AE323" s="17" t="str">
        <f t="shared" si="17"/>
        <v>SUB-HORIZONTAL</v>
      </c>
      <c r="AG323" s="1">
        <f t="shared" si="18"/>
        <v>0.03897079063</v>
      </c>
      <c r="AH323" s="16" t="str">
        <f t="shared" si="19"/>
        <v>MERGULHO</v>
      </c>
      <c r="AJ323" s="1">
        <f t="shared" si="20"/>
        <v>0.02804101184</v>
      </c>
      <c r="AK323" s="16" t="str">
        <f t="shared" si="21"/>
        <v>MERGULHO</v>
      </c>
    </row>
    <row r="324" ht="15.75" customHeight="1">
      <c r="A324" s="1">
        <v>5599.2903</v>
      </c>
      <c r="B324" s="1">
        <v>74.0865</v>
      </c>
      <c r="C324" s="1">
        <v>72.9905</v>
      </c>
      <c r="D324" s="1">
        <v>70.294</v>
      </c>
      <c r="E324" s="1">
        <v>61.6764</v>
      </c>
      <c r="F324" s="1">
        <v>61.0404</v>
      </c>
      <c r="G324" s="1">
        <v>58.0104</v>
      </c>
      <c r="H324" s="1">
        <v>65.3597</v>
      </c>
      <c r="J324" s="1">
        <f t="shared" si="1"/>
        <v>-0.1193542864</v>
      </c>
      <c r="K324" s="17" t="str">
        <f t="shared" si="2"/>
        <v>SUB-HORIZONTAL</v>
      </c>
      <c r="L324" s="1" t="str">
        <f t="shared" si="22"/>
        <v>2</v>
      </c>
      <c r="M324" s="1">
        <f t="shared" si="4"/>
        <v>-0.1940003344</v>
      </c>
      <c r="N324" s="17" t="str">
        <f t="shared" si="5"/>
        <v>SUB-HORIZONTAL</v>
      </c>
      <c r="O324" s="1">
        <v>5599.2903</v>
      </c>
      <c r="Q324" s="1">
        <f t="shared" si="6"/>
        <v>-0.06838323763</v>
      </c>
      <c r="R324" s="17" t="str">
        <f t="shared" si="7"/>
        <v>SUB-HORIZONTAL</v>
      </c>
      <c r="T324" s="1">
        <f t="shared" si="8"/>
        <v>-0.2452213222</v>
      </c>
      <c r="U324" s="17" t="str">
        <f t="shared" si="9"/>
        <v>SUB-HORIZONTAL</v>
      </c>
      <c r="V324" s="1">
        <f t="shared" si="10"/>
        <v>-0.1686270861</v>
      </c>
      <c r="W324" s="17" t="str">
        <f t="shared" si="11"/>
        <v>SUB-HORIZONTAL</v>
      </c>
      <c r="Y324" s="1">
        <f t="shared" si="12"/>
        <v>-0.130878315</v>
      </c>
      <c r="Z324" s="17" t="str">
        <f t="shared" si="23"/>
        <v>SUB-HORIZONTAL</v>
      </c>
      <c r="AA324" s="1">
        <f t="shared" si="14"/>
        <v>-0.1835888214</v>
      </c>
      <c r="AB324" s="17" t="str">
        <f t="shared" si="15"/>
        <v>SUB-HORIZONTAL</v>
      </c>
      <c r="AD324" s="1">
        <f t="shared" si="16"/>
        <v>-0.03764507154</v>
      </c>
      <c r="AE324" s="17" t="str">
        <f t="shared" si="17"/>
        <v>SUB-HORIZONTAL</v>
      </c>
      <c r="AG324" s="1">
        <f t="shared" si="18"/>
        <v>-0.01490417172</v>
      </c>
      <c r="AH324" s="17" t="str">
        <f t="shared" si="19"/>
        <v>SUB-HORIZONTAL</v>
      </c>
      <c r="AJ324" s="1">
        <f t="shared" si="20"/>
        <v>0.1254095065</v>
      </c>
      <c r="AK324" s="15" t="str">
        <f t="shared" si="21"/>
        <v>SUB-VERTICAL</v>
      </c>
    </row>
    <row r="325" ht="15.75" customHeight="1">
      <c r="A325" s="1">
        <v>5599.3665</v>
      </c>
      <c r="B325" s="1">
        <v>74.6474</v>
      </c>
      <c r="C325" s="1">
        <v>69.6608</v>
      </c>
      <c r="D325" s="1">
        <v>68.6625</v>
      </c>
      <c r="E325" s="1">
        <v>58.3329</v>
      </c>
      <c r="F325" s="1">
        <v>57.5716</v>
      </c>
      <c r="G325" s="1">
        <v>53.8542</v>
      </c>
      <c r="H325" s="1">
        <v>63.4772</v>
      </c>
      <c r="J325" s="1">
        <f t="shared" si="1"/>
        <v>-0.1645855926</v>
      </c>
      <c r="K325" s="17" t="str">
        <f t="shared" si="2"/>
        <v>SUB-HORIZONTAL</v>
      </c>
      <c r="L325" s="1" t="str">
        <f t="shared" si="22"/>
        <v>2</v>
      </c>
      <c r="M325" s="1">
        <f t="shared" si="4"/>
        <v>-0.2604771114</v>
      </c>
      <c r="N325" s="17" t="str">
        <f t="shared" si="5"/>
        <v>SUB-HORIZONTAL</v>
      </c>
      <c r="O325" s="1">
        <v>5599.3665</v>
      </c>
      <c r="Q325" s="1">
        <f t="shared" si="6"/>
        <v>-0.0976901997</v>
      </c>
      <c r="R325" s="17" t="str">
        <f t="shared" si="7"/>
        <v>SUB-HORIZONTAL</v>
      </c>
      <c r="T325" s="1">
        <f t="shared" si="8"/>
        <v>-0.3279474049</v>
      </c>
      <c r="U325" s="17" t="str">
        <f t="shared" si="9"/>
        <v>SUB-HORIZONTAL</v>
      </c>
      <c r="V325" s="1">
        <f t="shared" si="10"/>
        <v>-0.177704487</v>
      </c>
      <c r="W325" s="17" t="str">
        <f t="shared" si="11"/>
        <v>SUB-HORIZONTAL</v>
      </c>
      <c r="Y325" s="1">
        <f t="shared" si="12"/>
        <v>-0.1632175725</v>
      </c>
      <c r="Z325" s="17" t="str">
        <f t="shared" si="23"/>
        <v>SUB-HORIZONTAL</v>
      </c>
      <c r="AA325" s="1">
        <f t="shared" si="14"/>
        <v>-0.2472348233</v>
      </c>
      <c r="AB325" s="17" t="str">
        <f t="shared" si="15"/>
        <v>SUB-HORIZONTAL</v>
      </c>
      <c r="AD325" s="1">
        <f t="shared" si="16"/>
        <v>-0.01443467587</v>
      </c>
      <c r="AE325" s="17" t="str">
        <f t="shared" si="17"/>
        <v>SUB-HORIZONTAL</v>
      </c>
      <c r="AG325" s="1">
        <f t="shared" si="18"/>
        <v>-0.06915171591</v>
      </c>
      <c r="AH325" s="17" t="str">
        <f t="shared" si="19"/>
        <v>SUB-HORIZONTAL</v>
      </c>
      <c r="AJ325" s="1">
        <f t="shared" si="20"/>
        <v>0.1622724247</v>
      </c>
      <c r="AK325" s="15" t="str">
        <f t="shared" si="21"/>
        <v>SUB-VERTICAL</v>
      </c>
    </row>
    <row r="326" ht="15.75" customHeight="1">
      <c r="A326" s="1">
        <v>5599.4427</v>
      </c>
      <c r="B326" s="1">
        <v>65.5884</v>
      </c>
      <c r="C326" s="1">
        <v>59.0202</v>
      </c>
      <c r="D326" s="1">
        <v>59.413</v>
      </c>
      <c r="E326" s="1">
        <v>50.7066</v>
      </c>
      <c r="F326" s="1">
        <v>50.0685</v>
      </c>
      <c r="G326" s="1">
        <v>47.3855</v>
      </c>
      <c r="H326" s="1">
        <v>56.1919</v>
      </c>
      <c r="J326" s="1">
        <f t="shared" si="1"/>
        <v>-0.1706627799</v>
      </c>
      <c r="K326" s="17" t="str">
        <f t="shared" si="2"/>
        <v>SUB-HORIZONTAL</v>
      </c>
      <c r="L326" s="1" t="str">
        <f t="shared" si="22"/>
        <v>2</v>
      </c>
      <c r="M326" s="1">
        <f t="shared" si="4"/>
        <v>-0.2708277178</v>
      </c>
      <c r="N326" s="17" t="str">
        <f t="shared" si="5"/>
        <v>SUB-HORIZONTAL</v>
      </c>
      <c r="O326" s="1">
        <v>5599.4427</v>
      </c>
      <c r="Q326" s="1">
        <f t="shared" si="6"/>
        <v>-0.1154445622</v>
      </c>
      <c r="R326" s="17" t="str">
        <f t="shared" si="7"/>
        <v>SUB-HORIZONTAL</v>
      </c>
      <c r="T326" s="1">
        <f t="shared" si="8"/>
        <v>-0.3265158975</v>
      </c>
      <c r="U326" s="17" t="str">
        <f t="shared" si="9"/>
        <v>SUB-HORIZONTAL</v>
      </c>
      <c r="V326" s="1">
        <f t="shared" si="10"/>
        <v>-0.1519695373</v>
      </c>
      <c r="W326" s="17" t="str">
        <f t="shared" si="11"/>
        <v>SUB-HORIZONTAL</v>
      </c>
      <c r="Y326" s="1">
        <f t="shared" si="12"/>
        <v>-0.1586228065</v>
      </c>
      <c r="Z326" s="17" t="str">
        <f t="shared" si="23"/>
        <v>SUB-HORIZONTAL</v>
      </c>
      <c r="AA326" s="1">
        <f t="shared" si="14"/>
        <v>-0.2580534679</v>
      </c>
      <c r="AB326" s="17" t="str">
        <f t="shared" si="15"/>
        <v>SUB-HORIZONTAL</v>
      </c>
      <c r="AD326" s="1">
        <f t="shared" si="16"/>
        <v>0.006633311613</v>
      </c>
      <c r="AE326" s="16" t="str">
        <f t="shared" si="17"/>
        <v>MERGULHO</v>
      </c>
      <c r="AG326" s="1">
        <f t="shared" si="18"/>
        <v>-0.105568053</v>
      </c>
      <c r="AH326" s="17" t="str">
        <f t="shared" si="19"/>
        <v>SUB-HORIZONTAL</v>
      </c>
      <c r="AJ326" s="1">
        <f t="shared" si="20"/>
        <v>0.1547803204</v>
      </c>
      <c r="AK326" s="15" t="str">
        <f t="shared" si="21"/>
        <v>SUB-VERTICAL</v>
      </c>
    </row>
    <row r="327" ht="15.75" customHeight="1">
      <c r="A327" s="1">
        <v>5599.5189</v>
      </c>
      <c r="B327" s="1">
        <v>56.3799</v>
      </c>
      <c r="C327" s="1">
        <v>49.5633</v>
      </c>
      <c r="D327" s="1">
        <v>49.6683</v>
      </c>
      <c r="E327" s="1">
        <v>43.4711</v>
      </c>
      <c r="F327" s="1">
        <v>43.0233</v>
      </c>
      <c r="G327" s="1">
        <v>41.6246</v>
      </c>
      <c r="H327" s="1">
        <v>48.8096</v>
      </c>
      <c r="J327" s="1">
        <f t="shared" si="1"/>
        <v>-0.159403962</v>
      </c>
      <c r="K327" s="17" t="str">
        <f t="shared" si="2"/>
        <v>SUB-HORIZONTAL</v>
      </c>
      <c r="L327" s="1" t="str">
        <f t="shared" si="22"/>
        <v>2</v>
      </c>
      <c r="M327" s="1">
        <f t="shared" si="4"/>
        <v>-0.2711951447</v>
      </c>
      <c r="N327" s="17" t="str">
        <f t="shared" si="5"/>
        <v>SUB-HORIZONTAL</v>
      </c>
      <c r="O327" s="1">
        <v>5599.5189</v>
      </c>
      <c r="Q327" s="1">
        <f t="shared" si="6"/>
        <v>-0.1262689191</v>
      </c>
      <c r="R327" s="17" t="str">
        <f t="shared" si="7"/>
        <v>SUB-HORIZONTAL</v>
      </c>
      <c r="T327" s="1">
        <f t="shared" si="8"/>
        <v>-0.3045866446</v>
      </c>
      <c r="U327" s="17" t="str">
        <f t="shared" si="9"/>
        <v>SUB-HORIZONTAL</v>
      </c>
      <c r="V327" s="1">
        <f t="shared" si="10"/>
        <v>-0.131248313</v>
      </c>
      <c r="W327" s="17" t="str">
        <f t="shared" si="11"/>
        <v>SUB-HORIZONTAL</v>
      </c>
      <c r="Y327" s="1">
        <f t="shared" si="12"/>
        <v>-0.133369201</v>
      </c>
      <c r="Z327" s="17" t="str">
        <f t="shared" si="23"/>
        <v>SUB-HORIZONTAL</v>
      </c>
      <c r="AA327" s="1">
        <f t="shared" si="14"/>
        <v>-0.2607494534</v>
      </c>
      <c r="AB327" s="17" t="str">
        <f t="shared" si="15"/>
        <v>SUB-HORIZONTAL</v>
      </c>
      <c r="AD327" s="1">
        <f t="shared" si="16"/>
        <v>0.002116262537</v>
      </c>
      <c r="AE327" s="16" t="str">
        <f t="shared" si="17"/>
        <v>MERGULHO</v>
      </c>
      <c r="AG327" s="1">
        <f t="shared" si="18"/>
        <v>-0.1289512488</v>
      </c>
      <c r="AH327" s="17" t="str">
        <f t="shared" si="19"/>
        <v>SUB-HORIZONTAL</v>
      </c>
      <c r="AJ327" s="1">
        <f t="shared" si="20"/>
        <v>0.1443106276</v>
      </c>
      <c r="AK327" s="15" t="str">
        <f t="shared" si="21"/>
        <v>SUB-VERTICAL</v>
      </c>
    </row>
    <row r="328" ht="15.75" customHeight="1">
      <c r="A328" s="1">
        <v>5599.5951</v>
      </c>
      <c r="B328" s="1">
        <v>51.4358</v>
      </c>
      <c r="C328" s="1">
        <v>42.4958</v>
      </c>
      <c r="D328" s="1">
        <v>42.3532</v>
      </c>
      <c r="E328" s="1">
        <v>38.0554</v>
      </c>
      <c r="F328" s="1">
        <v>37.73</v>
      </c>
      <c r="G328" s="1">
        <v>36.8986</v>
      </c>
      <c r="H328" s="1">
        <v>43.8406</v>
      </c>
      <c r="J328" s="1">
        <f t="shared" si="1"/>
        <v>-0.17260025</v>
      </c>
      <c r="K328" s="17" t="str">
        <f t="shared" si="2"/>
        <v>SUB-HORIZONTAL</v>
      </c>
      <c r="L328" s="1" t="str">
        <f t="shared" si="22"/>
        <v>2</v>
      </c>
      <c r="M328" s="1">
        <f t="shared" si="4"/>
        <v>-0.3111202206</v>
      </c>
      <c r="N328" s="17" t="str">
        <f t="shared" si="5"/>
        <v>SUB-HORIZONTAL</v>
      </c>
      <c r="O328" s="1">
        <v>5599.5951</v>
      </c>
      <c r="Q328" s="1">
        <f t="shared" si="6"/>
        <v>-0.1502457543</v>
      </c>
      <c r="R328" s="17" t="str">
        <f t="shared" si="7"/>
        <v>SUB-HORIZONTAL</v>
      </c>
      <c r="T328" s="1">
        <f t="shared" si="8"/>
        <v>-0.3336899076</v>
      </c>
      <c r="U328" s="17" t="str">
        <f t="shared" si="9"/>
        <v>SUB-HORIZONTAL</v>
      </c>
      <c r="V328" s="1">
        <f t="shared" si="10"/>
        <v>-0.1104182713</v>
      </c>
      <c r="W328" s="17" t="str">
        <f t="shared" si="11"/>
        <v>SUB-HORIZONTAL</v>
      </c>
      <c r="Y328" s="1">
        <f t="shared" si="12"/>
        <v>-0.1070520385</v>
      </c>
      <c r="Z328" s="17" t="str">
        <f t="shared" si="23"/>
        <v>SUB-HORIZONTAL</v>
      </c>
      <c r="AA328" s="1">
        <f t="shared" si="14"/>
        <v>-0.3024323204</v>
      </c>
      <c r="AB328" s="17" t="str">
        <f t="shared" si="15"/>
        <v>SUB-HORIZONTAL</v>
      </c>
      <c r="AD328" s="1">
        <f t="shared" si="16"/>
        <v>-0.003361270054</v>
      </c>
      <c r="AE328" s="17" t="str">
        <f t="shared" si="17"/>
        <v>SUB-HORIZONTAL</v>
      </c>
      <c r="AG328" s="1">
        <f t="shared" si="18"/>
        <v>-0.1912193179</v>
      </c>
      <c r="AH328" s="17" t="str">
        <f t="shared" si="19"/>
        <v>SUB-HORIZONTAL</v>
      </c>
      <c r="AJ328" s="1">
        <f t="shared" si="20"/>
        <v>0.1599440984</v>
      </c>
      <c r="AK328" s="15" t="str">
        <f t="shared" si="21"/>
        <v>SUB-VERTICAL</v>
      </c>
    </row>
    <row r="329" ht="15.75" customHeight="1">
      <c r="A329" s="1">
        <v>5599.6713</v>
      </c>
      <c r="B329" s="1">
        <v>43.3881</v>
      </c>
      <c r="C329" s="1">
        <v>36.8974</v>
      </c>
      <c r="D329" s="1">
        <v>36.5522</v>
      </c>
      <c r="E329" s="1">
        <v>33.6007</v>
      </c>
      <c r="F329" s="1">
        <v>33.3489</v>
      </c>
      <c r="G329" s="1">
        <v>32.9942</v>
      </c>
      <c r="H329" s="1">
        <v>40.4166</v>
      </c>
      <c r="J329" s="1">
        <f t="shared" si="1"/>
        <v>-0.2032570723</v>
      </c>
      <c r="K329" s="17" t="str">
        <f t="shared" si="2"/>
        <v>SUB-HORIZONTAL</v>
      </c>
      <c r="L329" s="1" t="str">
        <f t="shared" si="22"/>
        <v>2</v>
      </c>
      <c r="M329" s="1">
        <f t="shared" si="4"/>
        <v>-0.2639204441</v>
      </c>
      <c r="N329" s="17" t="str">
        <f t="shared" si="5"/>
        <v>SUB-HORIZONTAL</v>
      </c>
      <c r="O329" s="1">
        <v>5599.6713</v>
      </c>
      <c r="Q329" s="1">
        <f t="shared" si="6"/>
        <v>-0.1925118476</v>
      </c>
      <c r="R329" s="17" t="str">
        <f t="shared" si="7"/>
        <v>SUB-HORIZONTAL</v>
      </c>
      <c r="T329" s="1">
        <f t="shared" si="8"/>
        <v>-0.2747099669</v>
      </c>
      <c r="U329" s="17" t="str">
        <f t="shared" si="9"/>
        <v>SUB-HORIZONTAL</v>
      </c>
      <c r="V329" s="1">
        <f t="shared" si="10"/>
        <v>-0.09362835289</v>
      </c>
      <c r="W329" s="17" t="str">
        <f t="shared" si="11"/>
        <v>SUB-HORIZONTAL</v>
      </c>
      <c r="Y329" s="1">
        <f t="shared" si="12"/>
        <v>-0.08421934595</v>
      </c>
      <c r="Z329" s="17" t="str">
        <f t="shared" si="23"/>
        <v>SUB-HORIZONTAL</v>
      </c>
      <c r="AA329" s="1">
        <f t="shared" si="14"/>
        <v>-0.2563349706</v>
      </c>
      <c r="AB329" s="17" t="str">
        <f t="shared" si="15"/>
        <v>SUB-HORIZONTAL</v>
      </c>
      <c r="AD329" s="1">
        <f t="shared" si="16"/>
        <v>-0.009399746561</v>
      </c>
      <c r="AE329" s="17" t="str">
        <f t="shared" si="17"/>
        <v>SUB-HORIZONTAL</v>
      </c>
      <c r="AG329" s="1">
        <f t="shared" si="18"/>
        <v>-0.1622214721</v>
      </c>
      <c r="AH329" s="17" t="str">
        <f t="shared" si="19"/>
        <v>SUB-HORIZONTAL</v>
      </c>
      <c r="AJ329" s="1">
        <f t="shared" si="20"/>
        <v>0.07095949732</v>
      </c>
      <c r="AK329" s="16" t="str">
        <f t="shared" si="21"/>
        <v>MERGULHO</v>
      </c>
    </row>
    <row r="330" ht="15.75" customHeight="1">
      <c r="A330" s="1">
        <v>5599.7475</v>
      </c>
      <c r="B330" s="1">
        <v>35.3601</v>
      </c>
      <c r="C330" s="1">
        <v>33.418</v>
      </c>
      <c r="D330" s="1">
        <v>31.638</v>
      </c>
      <c r="E330" s="1">
        <v>29.5988</v>
      </c>
      <c r="F330" s="1">
        <v>29.392</v>
      </c>
      <c r="G330" s="1">
        <v>29.4804</v>
      </c>
      <c r="H330" s="1">
        <v>35.9811</v>
      </c>
      <c r="J330" s="1">
        <f t="shared" si="1"/>
        <v>-0.1995980161</v>
      </c>
      <c r="K330" s="17" t="str">
        <f t="shared" si="2"/>
        <v>SUB-HORIZONTAL</v>
      </c>
      <c r="L330" s="1" t="str">
        <f t="shared" si="22"/>
        <v>2</v>
      </c>
      <c r="M330" s="1">
        <f t="shared" si="4"/>
        <v>-0.1851248756</v>
      </c>
      <c r="N330" s="17" t="str">
        <f t="shared" si="5"/>
        <v>SUB-HORIZONTAL</v>
      </c>
      <c r="O330" s="1">
        <v>5599.7475</v>
      </c>
      <c r="Q330" s="1">
        <f t="shared" si="6"/>
        <v>-0.2026162677</v>
      </c>
      <c r="R330" s="17" t="str">
        <f t="shared" si="7"/>
        <v>SUB-HORIZONTAL</v>
      </c>
      <c r="T330" s="1">
        <f t="shared" si="8"/>
        <v>-0.1821091383</v>
      </c>
      <c r="U330" s="17" t="str">
        <f t="shared" si="9"/>
        <v>SUB-HORIZONTAL</v>
      </c>
      <c r="V330" s="1">
        <f t="shared" si="10"/>
        <v>-0.1214353481</v>
      </c>
      <c r="W330" s="17" t="str">
        <f t="shared" si="11"/>
        <v>SUB-HORIZONTAL</v>
      </c>
      <c r="Y330" s="1">
        <f t="shared" si="12"/>
        <v>-0.0666374331</v>
      </c>
      <c r="Z330" s="17" t="str">
        <f t="shared" si="23"/>
        <v>SUB-HORIZONTAL</v>
      </c>
      <c r="AA330" s="1">
        <f t="shared" si="14"/>
        <v>-0.1780847356</v>
      </c>
      <c r="AB330" s="17" t="str">
        <f t="shared" si="15"/>
        <v>SUB-HORIZONTAL</v>
      </c>
      <c r="AD330" s="1">
        <f t="shared" si="16"/>
        <v>-0.0547425803</v>
      </c>
      <c r="AE330" s="17" t="str">
        <f t="shared" si="17"/>
        <v>SUB-HORIZONTAL</v>
      </c>
      <c r="AG330" s="1">
        <f t="shared" si="18"/>
        <v>-0.0564969</v>
      </c>
      <c r="AH330" s="17" t="str">
        <f t="shared" si="19"/>
        <v>SUB-HORIZONTAL</v>
      </c>
      <c r="AJ330" s="1">
        <f t="shared" si="20"/>
        <v>-0.01740995465</v>
      </c>
      <c r="AK330" s="17" t="str">
        <f t="shared" si="21"/>
        <v>SUB-HORIZONTAL</v>
      </c>
    </row>
    <row r="331" ht="15.75" customHeight="1">
      <c r="A331" s="1">
        <v>5599.8237</v>
      </c>
      <c r="B331" s="1">
        <v>29.741</v>
      </c>
      <c r="C331" s="1">
        <v>30.64</v>
      </c>
      <c r="D331" s="1">
        <v>28.3673</v>
      </c>
      <c r="E331" s="1">
        <v>27.0474</v>
      </c>
      <c r="F331" s="1">
        <v>26.872</v>
      </c>
      <c r="G331" s="1">
        <v>27.0649</v>
      </c>
      <c r="H331" s="1">
        <v>31.4375</v>
      </c>
      <c r="J331" s="1">
        <f t="shared" si="1"/>
        <v>-0.1499037633</v>
      </c>
      <c r="K331" s="17" t="str">
        <f t="shared" si="2"/>
        <v>SUB-HORIZONTAL</v>
      </c>
      <c r="L331" s="1" t="str">
        <f t="shared" si="22"/>
        <v>2</v>
      </c>
      <c r="M331" s="1">
        <f t="shared" si="4"/>
        <v>-0.1014852134</v>
      </c>
      <c r="N331" s="17" t="str">
        <f t="shared" si="5"/>
        <v>SUB-HORIZONTAL</v>
      </c>
      <c r="O331" s="1">
        <v>5599.8237</v>
      </c>
      <c r="Q331" s="1">
        <f t="shared" si="6"/>
        <v>-0.1570776338</v>
      </c>
      <c r="R331" s="17" t="str">
        <f t="shared" si="7"/>
        <v>SUB-HORIZONTAL</v>
      </c>
      <c r="T331" s="1">
        <f t="shared" si="8"/>
        <v>-0.09432381138</v>
      </c>
      <c r="U331" s="17" t="str">
        <f t="shared" si="9"/>
        <v>SUB-HORIZONTAL</v>
      </c>
      <c r="V331" s="1">
        <f t="shared" si="10"/>
        <v>-0.124796304</v>
      </c>
      <c r="W331" s="17" t="str">
        <f t="shared" si="11"/>
        <v>SUB-HORIZONTAL</v>
      </c>
      <c r="Y331" s="1">
        <f t="shared" si="12"/>
        <v>-0.04765069794</v>
      </c>
      <c r="Z331" s="17" t="str">
        <f t="shared" si="23"/>
        <v>SUB-HORIZONTAL</v>
      </c>
      <c r="AA331" s="1">
        <f t="shared" si="14"/>
        <v>-0.09497133831</v>
      </c>
      <c r="AB331" s="17" t="str">
        <f t="shared" si="15"/>
        <v>SUB-HORIZONTAL</v>
      </c>
      <c r="AD331" s="1">
        <f t="shared" si="16"/>
        <v>-0.07708834655</v>
      </c>
      <c r="AE331" s="17" t="str">
        <f t="shared" si="17"/>
        <v>SUB-HORIZONTAL</v>
      </c>
      <c r="AG331" s="1">
        <f t="shared" si="18"/>
        <v>0.02978088008</v>
      </c>
      <c r="AH331" s="16" t="str">
        <f t="shared" si="19"/>
        <v>MERGULHO</v>
      </c>
      <c r="AJ331" s="1">
        <f t="shared" si="20"/>
        <v>-0.05548199633</v>
      </c>
      <c r="AK331" s="17" t="str">
        <f t="shared" si="21"/>
        <v>SUB-HORIZONTAL</v>
      </c>
    </row>
    <row r="332" ht="15.75" customHeight="1">
      <c r="A332" s="1">
        <v>5599.8999</v>
      </c>
      <c r="B332" s="1">
        <v>24.9778</v>
      </c>
      <c r="C332" s="1">
        <v>26.36</v>
      </c>
      <c r="D332" s="1">
        <v>25.1185</v>
      </c>
      <c r="E332" s="1">
        <v>24.4657</v>
      </c>
      <c r="F332" s="1">
        <v>24.3182</v>
      </c>
      <c r="G332" s="1">
        <v>24.4717</v>
      </c>
      <c r="H332" s="1">
        <v>27.2913</v>
      </c>
      <c r="J332" s="1">
        <f t="shared" si="1"/>
        <v>-0.109104665</v>
      </c>
      <c r="K332" s="17" t="str">
        <f t="shared" si="2"/>
        <v>SUB-HORIZONTAL</v>
      </c>
      <c r="L332" s="1" t="str">
        <f t="shared" si="22"/>
        <v>2</v>
      </c>
      <c r="M332" s="1">
        <f t="shared" si="4"/>
        <v>-0.02676318783</v>
      </c>
      <c r="N332" s="17" t="str">
        <f t="shared" si="5"/>
        <v>SUB-HORIZONTAL</v>
      </c>
      <c r="O332" s="1">
        <v>5599.8999</v>
      </c>
      <c r="Q332" s="1">
        <f t="shared" si="6"/>
        <v>-0.1154068779</v>
      </c>
      <c r="R332" s="17" t="str">
        <f t="shared" si="7"/>
        <v>SUB-HORIZONTAL</v>
      </c>
      <c r="T332" s="1">
        <f t="shared" si="8"/>
        <v>-0.02047043989</v>
      </c>
      <c r="U332" s="17" t="str">
        <f t="shared" si="9"/>
        <v>SUB-HORIZONTAL</v>
      </c>
      <c r="V332" s="1">
        <f t="shared" si="10"/>
        <v>-0.07459285559</v>
      </c>
      <c r="W332" s="17" t="str">
        <f t="shared" si="11"/>
        <v>SUB-HORIZONTAL</v>
      </c>
      <c r="Y332" s="1">
        <f t="shared" si="12"/>
        <v>-0.0263332506</v>
      </c>
      <c r="Z332" s="17" t="str">
        <f t="shared" si="23"/>
        <v>SUB-HORIZONTAL</v>
      </c>
      <c r="AA332" s="1">
        <f t="shared" si="14"/>
        <v>-0.02071566412</v>
      </c>
      <c r="AB332" s="17" t="str">
        <f t="shared" si="15"/>
        <v>SUB-HORIZONTAL</v>
      </c>
      <c r="AD332" s="1">
        <f t="shared" si="16"/>
        <v>-0.04824776169</v>
      </c>
      <c r="AE332" s="17" t="str">
        <f t="shared" si="17"/>
        <v>SUB-HORIZONTAL</v>
      </c>
      <c r="AG332" s="1">
        <f t="shared" si="18"/>
        <v>0.05386678971</v>
      </c>
      <c r="AH332" s="16" t="str">
        <f t="shared" si="19"/>
        <v>MERGULHO</v>
      </c>
      <c r="AJ332" s="1">
        <f t="shared" si="20"/>
        <v>-0.08860950291</v>
      </c>
      <c r="AK332" s="17" t="str">
        <f t="shared" si="21"/>
        <v>SUB-HORIZONTAL</v>
      </c>
    </row>
    <row r="333" ht="15.75" customHeight="1">
      <c r="A333" s="1">
        <v>5599.9761</v>
      </c>
      <c r="B333" s="1">
        <v>22.1157</v>
      </c>
      <c r="C333" s="1">
        <v>23.6176</v>
      </c>
      <c r="D333" s="1">
        <v>22.6313</v>
      </c>
      <c r="E333" s="1">
        <v>22.2295</v>
      </c>
      <c r="F333" s="1">
        <v>22.0974</v>
      </c>
      <c r="G333" s="1">
        <v>22.2623</v>
      </c>
      <c r="H333" s="1">
        <v>23.92</v>
      </c>
      <c r="J333" s="1">
        <f t="shared" si="1"/>
        <v>-0.07183570104</v>
      </c>
      <c r="K333" s="17" t="str">
        <f t="shared" si="2"/>
        <v>SUB-HORIZONTAL</v>
      </c>
      <c r="L333" s="1" t="str">
        <f t="shared" si="22"/>
        <v>2</v>
      </c>
      <c r="M333" s="1">
        <f t="shared" si="4"/>
        <v>-0.0008278090235</v>
      </c>
      <c r="N333" s="17" t="str">
        <f t="shared" si="5"/>
        <v>SUB-HORIZONTAL</v>
      </c>
      <c r="O333" s="1">
        <v>5599.9761</v>
      </c>
      <c r="Q333" s="1">
        <f t="shared" si="6"/>
        <v>-0.07927571901</v>
      </c>
      <c r="R333" s="17" t="str">
        <f t="shared" si="7"/>
        <v>SUB-HORIZONTAL</v>
      </c>
      <c r="T333" s="1">
        <f t="shared" si="8"/>
        <v>0.006606913331</v>
      </c>
      <c r="U333" s="16" t="str">
        <f t="shared" si="9"/>
        <v>MERGULHO</v>
      </c>
      <c r="V333" s="1">
        <f t="shared" si="10"/>
        <v>-0.06058122147</v>
      </c>
      <c r="W333" s="17" t="str">
        <f t="shared" si="11"/>
        <v>SUB-HORIZONTAL</v>
      </c>
      <c r="Y333" s="1">
        <f t="shared" si="12"/>
        <v>-0.01791390779</v>
      </c>
      <c r="Z333" s="17" t="str">
        <f t="shared" si="23"/>
        <v>SUB-HORIZONTAL</v>
      </c>
      <c r="AA333" s="1">
        <f t="shared" si="14"/>
        <v>0.005132477685</v>
      </c>
      <c r="AB333" s="16" t="str">
        <f t="shared" si="15"/>
        <v>MERGULHO</v>
      </c>
      <c r="AD333" s="1">
        <f t="shared" si="16"/>
        <v>-0.04266152745</v>
      </c>
      <c r="AE333" s="17" t="str">
        <f t="shared" si="17"/>
        <v>SUB-HORIZONTAL</v>
      </c>
      <c r="AG333" s="1">
        <f t="shared" si="18"/>
        <v>0.06571625268</v>
      </c>
      <c r="AH333" s="16" t="str">
        <f t="shared" si="19"/>
        <v>MERGULHO</v>
      </c>
      <c r="AJ333" s="1">
        <f t="shared" si="20"/>
        <v>-0.07844726673</v>
      </c>
      <c r="AK333" s="17" t="str">
        <f t="shared" si="21"/>
        <v>SUB-HORIZONTAL</v>
      </c>
    </row>
    <row r="334" ht="15.75" customHeight="1">
      <c r="A334" s="1">
        <v>5600.0523</v>
      </c>
      <c r="B334" s="1">
        <v>24.0265</v>
      </c>
      <c r="C334" s="1">
        <v>25.0534</v>
      </c>
      <c r="D334" s="1">
        <v>24.2774</v>
      </c>
      <c r="E334" s="1">
        <v>24.9149</v>
      </c>
      <c r="F334" s="1">
        <v>24.7195</v>
      </c>
      <c r="G334" s="1">
        <v>25.0856</v>
      </c>
      <c r="H334" s="1">
        <v>26.6663</v>
      </c>
      <c r="J334" s="1">
        <f t="shared" si="1"/>
        <v>-0.06111612725</v>
      </c>
      <c r="K334" s="17" t="str">
        <f t="shared" si="2"/>
        <v>SUB-HORIZONTAL</v>
      </c>
      <c r="L334" s="1" t="str">
        <f t="shared" si="22"/>
        <v>2</v>
      </c>
      <c r="M334" s="1">
        <f t="shared" si="4"/>
        <v>0.02843597595</v>
      </c>
      <c r="N334" s="16" t="str">
        <f t="shared" si="5"/>
        <v>MERGULHO</v>
      </c>
      <c r="O334" s="1">
        <v>5600.0523</v>
      </c>
      <c r="Q334" s="1">
        <f t="shared" si="6"/>
        <v>-0.0758263439</v>
      </c>
      <c r="R334" s="17" t="str">
        <f t="shared" si="7"/>
        <v>SUB-HORIZONTAL</v>
      </c>
      <c r="T334" s="1">
        <f t="shared" si="8"/>
        <v>0.04313993299</v>
      </c>
      <c r="U334" s="16" t="str">
        <f t="shared" si="9"/>
        <v>MERGULHO</v>
      </c>
      <c r="V334" s="1">
        <f t="shared" si="10"/>
        <v>-0.005543535883</v>
      </c>
      <c r="W334" s="17" t="str">
        <f t="shared" si="11"/>
        <v>SUB-HORIZONTAL</v>
      </c>
      <c r="Y334" s="1">
        <f t="shared" si="12"/>
        <v>0.02592086725</v>
      </c>
      <c r="Z334" s="16" t="str">
        <f t="shared" si="23"/>
        <v>MERGULHO</v>
      </c>
      <c r="AA334" s="1">
        <f t="shared" si="14"/>
        <v>0.03631062467</v>
      </c>
      <c r="AB334" s="16" t="str">
        <f t="shared" si="15"/>
        <v>MERGULHO</v>
      </c>
      <c r="AD334" s="1">
        <f t="shared" si="16"/>
        <v>-0.03146496827</v>
      </c>
      <c r="AE334" s="17" t="str">
        <f t="shared" si="17"/>
        <v>SUB-HORIZONTAL</v>
      </c>
      <c r="AG334" s="1">
        <f t="shared" si="18"/>
        <v>0.04185521358</v>
      </c>
      <c r="AH334" s="16" t="str">
        <f t="shared" si="19"/>
        <v>MERGULHO</v>
      </c>
      <c r="AJ334" s="1">
        <f t="shared" si="20"/>
        <v>-0.1042904134</v>
      </c>
      <c r="AK334" s="17" t="str">
        <f t="shared" si="21"/>
        <v>SUB-HORIZONTAL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0.71"/>
    <col customWidth="1" min="10" max="10" width="15.86"/>
    <col customWidth="1" min="11" max="11" width="10.0"/>
    <col customWidth="1" min="12" max="24" width="8.71"/>
    <col customWidth="1" min="25" max="25" width="18.14"/>
    <col customWidth="1" min="26" max="32" width="8.71"/>
    <col customWidth="1" min="33" max="33" width="12.43"/>
    <col customWidth="1" min="34" max="34" width="15.86"/>
    <col customWidth="1" min="35" max="37" width="14.86"/>
    <col customWidth="1" min="38" max="38" width="15.86"/>
    <col customWidth="1" min="39" max="40" width="14.86"/>
    <col customWidth="1" min="41" max="41" width="17.86"/>
    <col customWidth="1" min="42" max="42" width="14.86"/>
    <col customWidth="1" min="43" max="48" width="17.43"/>
    <col customWidth="1" min="49" max="49" width="8.71"/>
    <col customWidth="1" min="50" max="52" width="17.43"/>
    <col customWidth="1" min="53" max="54" width="8.71"/>
    <col customWidth="1" min="55" max="55" width="13.0"/>
    <col customWidth="1" min="56" max="56" width="17.43"/>
    <col customWidth="1" min="57" max="65" width="8.71"/>
    <col customWidth="1" min="66" max="71" width="16.14"/>
    <col customWidth="1" min="72" max="73" width="8.71"/>
    <col customWidth="1" min="74" max="75" width="14.86"/>
    <col customWidth="1" min="76" max="76" width="10.29"/>
    <col customWidth="1" min="77" max="78" width="13.71"/>
    <col customWidth="1" min="79" max="80" width="8.71"/>
    <col customWidth="1" min="81" max="82" width="17.29"/>
    <col customWidth="1" min="83" max="83" width="15.29"/>
    <col customWidth="1" min="84" max="85" width="13.0"/>
    <col customWidth="1" min="86" max="86" width="8.71"/>
    <col customWidth="1" min="87" max="97" width="15.57"/>
    <col customWidth="1" min="98" max="98" width="8.71"/>
    <col customWidth="1" min="99" max="99" width="10.14"/>
    <col customWidth="1" min="100" max="100" width="7.29"/>
    <col customWidth="1" min="101" max="101" width="9.0"/>
    <col customWidth="1" min="102" max="103" width="7.29"/>
    <col customWidth="1" min="104" max="104" width="12.57"/>
    <col customWidth="1" min="105" max="105" width="8.71"/>
    <col customWidth="1" min="106" max="106" width="11.43"/>
    <col customWidth="1" min="107" max="107" width="10.43"/>
    <col customWidth="1" min="108" max="109" width="8.71"/>
    <col customWidth="1" min="110" max="111" width="13.71"/>
    <col customWidth="1" min="112" max="112" width="10.29"/>
    <col customWidth="1" min="113" max="114" width="10.57"/>
    <col customWidth="1" min="115" max="118" width="8.71"/>
    <col customWidth="1" min="119" max="119" width="9.71"/>
    <col customWidth="1" min="120" max="188" width="8.71"/>
  </cols>
  <sheetData>
    <row r="1">
      <c r="A1" s="1" t="s">
        <v>29</v>
      </c>
      <c r="B1" s="1" t="s">
        <v>30</v>
      </c>
      <c r="C1" s="1" t="s">
        <v>31</v>
      </c>
      <c r="D1" s="1" t="s">
        <v>30</v>
      </c>
      <c r="E1" s="11">
        <v>43133.0</v>
      </c>
      <c r="F1" s="12">
        <v>0.5830208333333333</v>
      </c>
      <c r="I1" s="1" t="s">
        <v>108</v>
      </c>
      <c r="J1" s="21">
        <v>42736.419444444444</v>
      </c>
      <c r="K1" s="22">
        <v>0.05902777777777778</v>
      </c>
      <c r="L1" s="1" t="s">
        <v>109</v>
      </c>
      <c r="CU1" s="1" t="s">
        <v>110</v>
      </c>
      <c r="CW1" s="1" t="s">
        <v>111</v>
      </c>
      <c r="CZ1" s="1" t="s">
        <v>112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113</v>
      </c>
      <c r="J2" s="1" t="s">
        <v>114</v>
      </c>
      <c r="K2" s="1" t="s">
        <v>115</v>
      </c>
      <c r="T2" s="1" t="s">
        <v>57</v>
      </c>
      <c r="U2" s="1" t="s">
        <v>58</v>
      </c>
      <c r="V2" s="1" t="s">
        <v>116</v>
      </c>
      <c r="W2" s="1" t="s">
        <v>59</v>
      </c>
      <c r="X2" s="1" t="s">
        <v>60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53</v>
      </c>
      <c r="AF2" s="1" t="s">
        <v>54</v>
      </c>
      <c r="AG2" s="1" t="s">
        <v>117</v>
      </c>
      <c r="AH2" s="1" t="s">
        <v>118</v>
      </c>
      <c r="AI2" s="1" t="s">
        <v>119</v>
      </c>
      <c r="AJ2" s="1" t="s">
        <v>120</v>
      </c>
      <c r="AK2" s="1" t="s">
        <v>121</v>
      </c>
      <c r="AL2" s="1" t="s">
        <v>122</v>
      </c>
      <c r="AM2" s="1" t="s">
        <v>123</v>
      </c>
      <c r="AN2" s="1" t="s">
        <v>124</v>
      </c>
      <c r="AO2" s="1" t="s">
        <v>125</v>
      </c>
      <c r="AP2" s="1" t="s">
        <v>126</v>
      </c>
      <c r="AQ2" s="1" t="s">
        <v>127</v>
      </c>
      <c r="AR2" s="1" t="s">
        <v>128</v>
      </c>
      <c r="AS2" s="1" t="s">
        <v>129</v>
      </c>
      <c r="AT2" s="1" t="s">
        <v>130</v>
      </c>
      <c r="AU2" s="1" t="s">
        <v>131</v>
      </c>
      <c r="AW2" s="1" t="s">
        <v>53</v>
      </c>
      <c r="AX2" s="1" t="s">
        <v>132</v>
      </c>
      <c r="AZ2" s="1" t="s">
        <v>133</v>
      </c>
      <c r="BA2" s="1" t="s">
        <v>54</v>
      </c>
      <c r="BC2" s="1" t="s">
        <v>134</v>
      </c>
      <c r="BD2" s="1" t="s">
        <v>135</v>
      </c>
      <c r="BE2" s="1" t="s">
        <v>52</v>
      </c>
      <c r="BF2" s="1" t="s">
        <v>51</v>
      </c>
      <c r="BH2" s="1" t="s">
        <v>56</v>
      </c>
      <c r="BJ2" s="1" t="s">
        <v>136</v>
      </c>
      <c r="BK2" s="1" t="s">
        <v>137</v>
      </c>
      <c r="BL2" s="1" t="s">
        <v>138</v>
      </c>
      <c r="BN2" s="1" t="s">
        <v>139</v>
      </c>
      <c r="BO2" s="1" t="s">
        <v>140</v>
      </c>
      <c r="BS2" s="1" t="s">
        <v>141</v>
      </c>
      <c r="BT2" s="1" t="s">
        <v>47</v>
      </c>
      <c r="BU2" s="1" t="s">
        <v>48</v>
      </c>
      <c r="BV2" s="1" t="s">
        <v>142</v>
      </c>
      <c r="BX2" s="1" t="s">
        <v>143</v>
      </c>
      <c r="BY2" s="1" t="s">
        <v>144</v>
      </c>
      <c r="BZ2" s="1" t="s">
        <v>145</v>
      </c>
      <c r="CA2" s="1" t="s">
        <v>51</v>
      </c>
      <c r="CB2" s="1" t="s">
        <v>52</v>
      </c>
      <c r="CC2" s="1" t="s">
        <v>146</v>
      </c>
      <c r="CE2" s="1" t="s">
        <v>147</v>
      </c>
      <c r="CG2" s="1" t="s">
        <v>148</v>
      </c>
      <c r="CH2" s="1" t="s">
        <v>53</v>
      </c>
      <c r="CI2" s="1" t="s">
        <v>149</v>
      </c>
      <c r="CK2" s="1" t="s">
        <v>150</v>
      </c>
      <c r="CQ2" s="1" t="s">
        <v>151</v>
      </c>
      <c r="CR2" s="1" t="s">
        <v>152</v>
      </c>
      <c r="CT2" s="1" t="s">
        <v>53</v>
      </c>
      <c r="CU2" s="1" t="s">
        <v>153</v>
      </c>
      <c r="CW2" s="1" t="s">
        <v>154</v>
      </c>
      <c r="CZ2" s="1" t="s">
        <v>155</v>
      </c>
      <c r="DA2" s="1" t="s">
        <v>156</v>
      </c>
      <c r="DB2" s="1" t="s">
        <v>157</v>
      </c>
      <c r="DC2" s="1" t="s">
        <v>158</v>
      </c>
      <c r="DD2" s="1" t="s">
        <v>159</v>
      </c>
      <c r="DE2" s="1" t="s">
        <v>160</v>
      </c>
      <c r="DF2" s="1" t="s">
        <v>161</v>
      </c>
      <c r="DG2" s="1" t="s">
        <v>162</v>
      </c>
      <c r="DH2" s="1" t="s">
        <v>163</v>
      </c>
      <c r="DI2" s="1" t="s">
        <v>164</v>
      </c>
      <c r="DJ2" s="1" t="s">
        <v>165</v>
      </c>
    </row>
    <row r="3">
      <c r="A3" s="1" t="s">
        <v>72</v>
      </c>
      <c r="B3" s="1" t="s">
        <v>73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73</v>
      </c>
      <c r="H3" s="1" t="s">
        <v>73</v>
      </c>
      <c r="I3" s="1" t="s">
        <v>166</v>
      </c>
      <c r="J3" s="1" t="s">
        <v>166</v>
      </c>
      <c r="K3" s="1" t="s">
        <v>166</v>
      </c>
      <c r="L3" s="1" t="s">
        <v>167</v>
      </c>
      <c r="M3" s="1" t="s">
        <v>168</v>
      </c>
      <c r="N3" s="1" t="s">
        <v>169</v>
      </c>
      <c r="O3" s="1" t="s">
        <v>170</v>
      </c>
      <c r="P3" s="1" t="s">
        <v>171</v>
      </c>
      <c r="R3" s="1" t="s">
        <v>74</v>
      </c>
      <c r="S3" s="1" t="s">
        <v>172</v>
      </c>
      <c r="T3" s="1" t="s">
        <v>81</v>
      </c>
      <c r="U3" s="1" t="s">
        <v>81</v>
      </c>
      <c r="W3" s="1" t="s">
        <v>81</v>
      </c>
      <c r="X3" s="1" t="s">
        <v>81</v>
      </c>
      <c r="Z3" s="1" t="s">
        <v>73</v>
      </c>
      <c r="AA3" s="1" t="s">
        <v>73</v>
      </c>
      <c r="AB3" s="1" t="s">
        <v>73</v>
      </c>
      <c r="AC3" s="1" t="s">
        <v>73</v>
      </c>
      <c r="AD3" s="1" t="s">
        <v>73</v>
      </c>
      <c r="AE3" s="1" t="s">
        <v>76</v>
      </c>
      <c r="AF3" s="1" t="s">
        <v>79</v>
      </c>
      <c r="AW3" s="1" t="s">
        <v>76</v>
      </c>
      <c r="BA3" s="1" t="s">
        <v>79</v>
      </c>
      <c r="BE3" s="1" t="s">
        <v>78</v>
      </c>
      <c r="BF3" s="1" t="s">
        <v>78</v>
      </c>
      <c r="BH3" s="1" t="s">
        <v>80</v>
      </c>
      <c r="BT3" s="1" t="s">
        <v>75</v>
      </c>
      <c r="BU3" s="1" t="s">
        <v>76</v>
      </c>
      <c r="CA3" s="1" t="s">
        <v>78</v>
      </c>
      <c r="CB3" s="1" t="s">
        <v>78</v>
      </c>
      <c r="CH3" s="1" t="s">
        <v>76</v>
      </c>
      <c r="CT3" s="1" t="s">
        <v>76</v>
      </c>
    </row>
    <row r="4">
      <c r="I4" s="1" t="s">
        <v>173</v>
      </c>
      <c r="J4" s="1" t="s">
        <v>174</v>
      </c>
      <c r="K4" s="1" t="s">
        <v>175</v>
      </c>
      <c r="CU4" s="1" t="s">
        <v>176</v>
      </c>
      <c r="CV4" s="1" t="s">
        <v>177</v>
      </c>
      <c r="CW4" s="1" t="s">
        <v>178</v>
      </c>
      <c r="CX4" s="1" t="s">
        <v>179</v>
      </c>
      <c r="CY4" s="1" t="s">
        <v>180</v>
      </c>
      <c r="CZ4" s="1" t="s">
        <v>181</v>
      </c>
    </row>
    <row r="5">
      <c r="A5" s="1">
        <v>5574.9825</v>
      </c>
      <c r="B5" s="1">
        <v>272.2705</v>
      </c>
      <c r="C5" s="1">
        <v>302.0356</v>
      </c>
      <c r="D5" s="1">
        <v>413.7392</v>
      </c>
      <c r="E5" s="1">
        <v>292.4842</v>
      </c>
      <c r="F5" s="1">
        <v>271.66</v>
      </c>
      <c r="G5" s="1">
        <v>291.7903</v>
      </c>
      <c r="H5" s="1">
        <v>221.9146</v>
      </c>
      <c r="I5" s="1">
        <v>289.1915</v>
      </c>
      <c r="J5" s="1">
        <v>379.9535</v>
      </c>
      <c r="K5" s="1">
        <v>252.9301</v>
      </c>
      <c r="L5" s="1">
        <f t="shared" ref="L5:L334" si="4">(F5+G5+H5)/3</f>
        <v>261.7883</v>
      </c>
      <c r="M5" s="1">
        <f t="shared" ref="M5:N5" si="1">(H5+I5)/2</f>
        <v>255.55305</v>
      </c>
      <c r="N5" s="1">
        <f t="shared" si="1"/>
        <v>334.5725</v>
      </c>
      <c r="O5" s="1">
        <f t="shared" ref="O5:P5" si="2">(E5+AC5)/2</f>
        <v>293.84805</v>
      </c>
      <c r="P5" s="1">
        <f t="shared" si="2"/>
        <v>254.1543</v>
      </c>
      <c r="Q5" s="1">
        <f t="shared" ref="Q5:Q334" si="7">(1/(1/B5)+(1/Z5)+(1/C5)+(1/AA5))</f>
        <v>272.2810959</v>
      </c>
      <c r="R5" s="1">
        <f t="shared" ref="R5:R334" si="8">G5/145.9555</f>
        <v>1.999173036</v>
      </c>
      <c r="S5" s="1">
        <f t="shared" ref="S5:S334" si="9">G5/H5</f>
        <v>1.314876534</v>
      </c>
      <c r="T5" s="1">
        <v>0.0678</v>
      </c>
      <c r="U5" s="1">
        <v>0.0678</v>
      </c>
      <c r="V5" s="1">
        <f t="shared" ref="V5:V334" si="10">1/U5</f>
        <v>14.74926254</v>
      </c>
      <c r="W5" s="1">
        <v>0.0676</v>
      </c>
      <c r="X5" s="1">
        <v>0.0653</v>
      </c>
      <c r="Y5" s="1">
        <f t="shared" ref="Y5:Y334" si="11">(Z5+AA5+AB5+B5+C5+D5)/6</f>
        <v>314.8527333</v>
      </c>
      <c r="Z5" s="1">
        <v>268.7348</v>
      </c>
      <c r="AA5" s="1">
        <v>280.5922</v>
      </c>
      <c r="AB5" s="1">
        <v>351.7441</v>
      </c>
      <c r="AC5" s="1">
        <v>295.2119</v>
      </c>
      <c r="AD5" s="1">
        <v>236.6486</v>
      </c>
      <c r="AE5" s="1">
        <v>0.192</v>
      </c>
      <c r="AF5" s="1">
        <v>135.0</v>
      </c>
      <c r="AG5" s="1">
        <f t="shared" ref="AG5:AG334" si="12">I5+K5</f>
        <v>542.1216</v>
      </c>
      <c r="AH5" s="1">
        <f t="shared" ref="AH5:AH334" si="13">ABS((AG5-K5)/(I5-K5))</f>
        <v>7.975188492</v>
      </c>
      <c r="AI5" s="1">
        <f t="shared" ref="AI5:AI334" si="14">1/((1/I5)+(1/K5))</f>
        <v>134.9240374</v>
      </c>
      <c r="AJ5" s="1">
        <f t="shared" ref="AJ5:AJ334" si="15">ABS(((1/AI5)-(1/K5))/((1/I5)-(1/K5)))</f>
        <v>6.975188492</v>
      </c>
      <c r="AK5" s="1">
        <f t="shared" ref="AK5:AK334" si="16">1/((1/B5)+(1/D5)+(1/E5)+(1/F5))</f>
        <v>75.81581854</v>
      </c>
      <c r="AL5" s="1">
        <f t="shared" ref="AL5:AL334" si="17">ABS(((1/AK5)-(1/F5))/((1/B5)-(1/F5)))</f>
        <v>1152.035244</v>
      </c>
      <c r="AM5" s="1">
        <f t="shared" ref="AM5:AM334" si="18">1/((1/(B5+D5))+(1/(E5+F5)))</f>
        <v>309.5686006</v>
      </c>
      <c r="AN5" s="1">
        <f t="shared" ref="AN5:AN334" si="19">ABS(((1/F5)-(1/AM5))*2*B5)</f>
        <v>0.2454628302</v>
      </c>
      <c r="AO5" s="1">
        <f t="shared" ref="AO5:AO334" si="20">1/((1/(H5+B5))+(1/(C5+D5))+(1/(E5+F5))+(1/(G5+G5)))</f>
        <v>144.7853413</v>
      </c>
      <c r="AP5" s="1">
        <f t="shared" ref="AP5:AP334" si="21">(3*B5*(F5-AO5))/(2*AO5*B5)</f>
        <v>1.314442377</v>
      </c>
      <c r="AQ5" s="1">
        <f t="shared" ref="AQ5:AQ334" si="22">1/((1/(H5+Z5))+(1/(AA5+AB5))+(1/(AC5+AD5))+(1/(G5+G5)))</f>
        <v>138.6327303</v>
      </c>
      <c r="AR5" s="1" t="str">
        <f t="shared" ref="AR5:AR334" si="23">1/((1/(H5+CV5))+(1/(CW5+CX5))+(1/(CY5+CZ5))+(1/(G5+G5)))</f>
        <v>#VALUE!</v>
      </c>
      <c r="AS5" s="1">
        <f t="shared" ref="AS5:AS334" si="24">1/((1/(H5+B5))+(1/(C5+D5))+(1/(AC5+J5))+(1/(AD5+G5)))</f>
        <v>147.1864067</v>
      </c>
      <c r="AT5" s="1">
        <f t="shared" ref="AT5:AT6" si="25">ABS(((3*B5*(G5-AS5))/(G5*(2*AS5-B5)))/100)</f>
        <v>0.1831442325</v>
      </c>
      <c r="AU5" s="1">
        <f t="shared" ref="AU5:AU334" si="26">AT5/(1-AT5)</f>
        <v>0.2242063285</v>
      </c>
      <c r="AV5" s="1">
        <f t="shared" ref="AV5:AV334" si="27">1034*(AU5^1.4)</f>
        <v>127.4757431</v>
      </c>
      <c r="AW5" s="1">
        <v>0.192</v>
      </c>
      <c r="AX5" s="1">
        <f t="shared" ref="AX5:AX334" si="28">(2*B5*(F5-AS5))/(3*AS5*B5)</f>
        <v>0.5637911639</v>
      </c>
      <c r="AY5" s="1">
        <f>0.001*(AT5^2.5)</f>
        <v>0.0000143543363</v>
      </c>
      <c r="AZ5" s="1">
        <f t="shared" ref="AZ5:AZ134" si="29">((10^4)*(AT5^5.7))/(T5^2)</f>
        <v>136.6035917</v>
      </c>
      <c r="BA5" s="1">
        <v>135.0</v>
      </c>
      <c r="BB5" s="1">
        <f t="shared" ref="BB5:BB146" si="30">0.5*(AT5^4)*(BH5^2)</f>
        <v>127.6615342</v>
      </c>
      <c r="BC5" s="1">
        <f t="shared" ref="BC5:BC8" si="31">((AT5/10)^2)*((BL5)^5)</f>
        <v>164.8099839</v>
      </c>
      <c r="BD5" s="1">
        <f t="shared" ref="BD5:BD6" si="32">0.083*((AE5^3)*(BH5^2))</f>
        <v>133.3210873</v>
      </c>
      <c r="BE5" s="1">
        <v>2234.7693</v>
      </c>
      <c r="BF5" s="1">
        <v>4142.1187</v>
      </c>
      <c r="BG5" s="1">
        <f t="shared" ref="BG5:BG334" si="33">ABS(1-AP5)</f>
        <v>0.3144423768</v>
      </c>
      <c r="BH5" s="1">
        <v>476.3855</v>
      </c>
      <c r="BJ5" s="1">
        <f t="shared" ref="BJ5:BJ334" si="34">AW5*(1-U5)</f>
        <v>0.1789824</v>
      </c>
      <c r="BK5" s="1">
        <f t="shared" ref="BK5:BK334" si="35">AW5-(BJ5)</f>
        <v>0.0130176</v>
      </c>
      <c r="BL5" s="1">
        <f t="shared" ref="BL5:BL334" si="36">(BJ5/BK5)</f>
        <v>13.74926254</v>
      </c>
      <c r="BN5" s="1">
        <f>G5/H5</f>
        <v>1.314876534</v>
      </c>
      <c r="BO5" s="1">
        <f t="shared" ref="BO5:BO334" si="37">(((1/AS5)-(1/AM5))*H5)^(2/3)</f>
        <v>0.8551975524</v>
      </c>
      <c r="BP5" s="1">
        <f t="shared" ref="BP5:BP334" si="38">BX5-BO5</f>
        <v>0.2358524476</v>
      </c>
      <c r="BQ5" s="1">
        <f t="shared" ref="BQ5:BQ334" si="39">LOG10(BO5)/LOG10(AE5)</f>
        <v>0.09478675489</v>
      </c>
      <c r="BR5" s="1">
        <f>(1/BN5)^(1/3)</f>
        <v>0.9127916847</v>
      </c>
      <c r="BS5" s="1">
        <f t="shared" ref="BS5:BS334" si="40">P5/BN5</f>
        <v>193.2913802</v>
      </c>
      <c r="BT5" s="1">
        <v>2.4184</v>
      </c>
      <c r="BU5" s="1">
        <v>0.2363</v>
      </c>
      <c r="BV5" s="1">
        <f t="shared" ref="BV5:BV334" si="41">(2.6365-BT5)/(2.635-0.9)</f>
        <v>0.1257060519</v>
      </c>
      <c r="BW5" s="1">
        <f t="shared" ref="BW5:BW334" si="42">(BU5+BV5)/2</f>
        <v>0.1810030259</v>
      </c>
      <c r="BX5" s="1">
        <f t="shared" ref="BX5:BX334" si="43">(BT5-BU5)/2</f>
        <v>1.09105</v>
      </c>
      <c r="BY5" s="1">
        <f t="shared" ref="BY5:BY8" si="44">(((BT5-2)/0.05))-(((0.45-BU5)/0.03))</f>
        <v>1.244666667</v>
      </c>
      <c r="BZ5" s="1">
        <f t="shared" ref="BZ5:BZ334" si="45">(1000-G5)/(1000-12)</f>
        <v>0.7168114372</v>
      </c>
      <c r="CA5" s="1">
        <v>4142.1187</v>
      </c>
      <c r="CB5" s="1">
        <v>2234.7693</v>
      </c>
      <c r="CC5" s="1">
        <f t="shared" ref="CC5:CC334" si="46">((AF5/(84.4*10^5)))^0.5</f>
        <v>0.003999407539</v>
      </c>
      <c r="CD5" s="1">
        <f t="shared" ref="CD5:CD336" si="47">((12/AS5))^0.5</f>
        <v>0.2855333046</v>
      </c>
      <c r="CE5" s="1">
        <f t="shared" ref="CE5:CE334" si="48">BN5*AF5</f>
        <v>177.508332</v>
      </c>
      <c r="CF5" s="1">
        <f>AX5^3</f>
        <v>0.179206928</v>
      </c>
      <c r="CG5" s="1">
        <f t="shared" ref="CG5:CG16" si="49">(AS5-G5)/(H5-G5)</f>
        <v>2.069444647</v>
      </c>
      <c r="CH5" s="1">
        <v>0.192</v>
      </c>
      <c r="CI5" s="1">
        <f t="shared" ref="CI5:CI6" si="50">ABS(BX5-AP5)</f>
        <v>0.2233923768</v>
      </c>
      <c r="CJ5" s="1">
        <f>(((AX5)^3)/((1-AX5)^2))</f>
        <v>0.9418155958</v>
      </c>
      <c r="CK5" s="1">
        <f t="shared" ref="CK5:CK334" si="51">((F5/B5)^0.5)*AE5</f>
        <v>0.1917846227</v>
      </c>
      <c r="CL5" s="1">
        <f t="shared" ref="CL5:CL334" si="52">(CK5*BN5/AS5)*100</f>
        <v>0.1713290687</v>
      </c>
      <c r="CM5" s="1">
        <f t="shared" ref="CM5:CM334" si="53">CN5*CL5</f>
        <v>0.2592175007</v>
      </c>
      <c r="CN5" s="1">
        <f t="shared" ref="CN5:CN334" si="54">(CQ5^1.3)</f>
        <v>1.51298027</v>
      </c>
      <c r="CO5" s="1">
        <f t="shared" ref="CO5:CO336" si="55">1/AS5</f>
        <v>0.006794105668</v>
      </c>
      <c r="CP5" s="1">
        <f t="shared" ref="CP5:CP334" si="56">CQ5-BY5</f>
        <v>0.1304301624</v>
      </c>
      <c r="CQ5" s="1">
        <f t="shared" ref="CQ5:CQ334" si="57">(3*B5*(G5-AS5))/(2*AS5*G5)</f>
        <v>1.375096829</v>
      </c>
      <c r="CR5" s="1">
        <f>((3*Z5*AD5)-(3*Z5*AS5))/((AS5*AD5)-(2*Z5*AS5)+(Z5*AD5))</f>
        <v>3.733370907</v>
      </c>
      <c r="CS5" s="1">
        <f t="shared" ref="CS5:CS334" si="58">(3*Z5*(AD5-AS5))/(2*AS5*AD5)</f>
        <v>1.035340177</v>
      </c>
      <c r="CT5" s="1">
        <v>0.192</v>
      </c>
      <c r="CU5" s="1" t="s">
        <v>182</v>
      </c>
      <c r="CV5" s="1" t="s">
        <v>73</v>
      </c>
      <c r="CW5" s="1" t="s">
        <v>73</v>
      </c>
      <c r="CX5" s="1" t="s">
        <v>73</v>
      </c>
      <c r="CY5" s="1" t="s">
        <v>73</v>
      </c>
      <c r="CZ5" s="1" t="s">
        <v>73</v>
      </c>
      <c r="DA5" s="1">
        <f t="shared" ref="DA5:DA334" si="59">K5/I5</f>
        <v>0.8746111141</v>
      </c>
      <c r="DB5" s="1">
        <f t="shared" ref="DB5:DB334" si="60">F5/B5</f>
        <v>0.9977577446</v>
      </c>
      <c r="DC5" s="1">
        <f t="shared" ref="DC5:DC334" si="61">AD5/Z5</f>
        <v>0.8806027355</v>
      </c>
      <c r="DD5" s="1">
        <f t="shared" ref="DD5:DD334" si="62">N5/M5</f>
        <v>1.309209575</v>
      </c>
      <c r="DE5" s="1">
        <f t="shared" ref="DE5:DE334" si="63">(P5/O5)</f>
        <v>0.8649174293</v>
      </c>
      <c r="DF5" s="1" t="str">
        <f t="shared" ref="DF5:DF334" si="64">IF(DA5&gt;=1,"Fracture","Não")</f>
        <v>Não</v>
      </c>
      <c r="DG5" s="1" t="str">
        <f t="shared" ref="DG5:DG334" si="65">IF(DE5&gt;=1,"Fracture","Não")</f>
        <v>Não</v>
      </c>
      <c r="DH5" s="17" t="str">
        <f t="shared" ref="DH5:DH334" si="66">IF(DD5&gt;=1,"Fractured","Não")</f>
        <v>Fractured</v>
      </c>
      <c r="DI5" s="1" t="str">
        <f t="shared" ref="DI5:DJ5" si="3">IF(DB5&gt;=1,"Fractured","Não")</f>
        <v>Não</v>
      </c>
      <c r="DJ5" s="1" t="str">
        <f t="shared" si="3"/>
        <v>Não</v>
      </c>
    </row>
    <row r="6">
      <c r="A6" s="1">
        <v>5575.0587</v>
      </c>
      <c r="B6" s="1">
        <v>244.2342</v>
      </c>
      <c r="C6" s="1">
        <v>258.602</v>
      </c>
      <c r="D6" s="1">
        <v>337.6454</v>
      </c>
      <c r="E6" s="1">
        <v>267.3022</v>
      </c>
      <c r="F6" s="1">
        <v>249.0079</v>
      </c>
      <c r="G6" s="1">
        <v>263.5609</v>
      </c>
      <c r="H6" s="1">
        <v>200.8569</v>
      </c>
      <c r="I6" s="1">
        <v>289.1915</v>
      </c>
      <c r="J6" s="1">
        <v>379.9535</v>
      </c>
      <c r="K6" s="1">
        <v>252.9301</v>
      </c>
      <c r="L6" s="1">
        <f t="shared" si="4"/>
        <v>237.8085667</v>
      </c>
      <c r="M6" s="1">
        <f t="shared" ref="M6:N6" si="5">(H6+I6)/2</f>
        <v>245.0242</v>
      </c>
      <c r="N6" s="1">
        <f t="shared" si="5"/>
        <v>334.5725</v>
      </c>
      <c r="O6" s="1">
        <f t="shared" ref="O6:P6" si="6">(E6+AC6)/2</f>
        <v>263.6736</v>
      </c>
      <c r="P6" s="1">
        <f t="shared" si="6"/>
        <v>234.18755</v>
      </c>
      <c r="Q6" s="1">
        <f t="shared" si="7"/>
        <v>244.2464236</v>
      </c>
      <c r="R6" s="1">
        <f t="shared" si="8"/>
        <v>1.80576203</v>
      </c>
      <c r="S6" s="1">
        <f t="shared" si="9"/>
        <v>1.312182454</v>
      </c>
      <c r="T6" s="1">
        <v>0.0678</v>
      </c>
      <c r="U6" s="1">
        <v>0.0678</v>
      </c>
      <c r="V6" s="1">
        <f t="shared" si="10"/>
        <v>14.74926254</v>
      </c>
      <c r="W6" s="1">
        <v>0.0676</v>
      </c>
      <c r="X6" s="1">
        <v>0.0653</v>
      </c>
      <c r="Y6" s="1">
        <f t="shared" si="11"/>
        <v>270.7600667</v>
      </c>
      <c r="Z6" s="1">
        <v>231.4431</v>
      </c>
      <c r="AA6" s="1">
        <v>247.774</v>
      </c>
      <c r="AB6" s="1">
        <v>304.8617</v>
      </c>
      <c r="AC6" s="1">
        <v>260.045</v>
      </c>
      <c r="AD6" s="1">
        <v>219.3672</v>
      </c>
      <c r="AE6" s="1">
        <v>0.192</v>
      </c>
      <c r="AF6" s="1">
        <v>135.0</v>
      </c>
      <c r="AG6" s="1">
        <f t="shared" si="12"/>
        <v>542.1216</v>
      </c>
      <c r="AH6" s="1">
        <f t="shared" si="13"/>
        <v>7.975188492</v>
      </c>
      <c r="AI6" s="1">
        <f t="shared" si="14"/>
        <v>134.9240374</v>
      </c>
      <c r="AJ6" s="1">
        <f t="shared" si="15"/>
        <v>6.975188492</v>
      </c>
      <c r="AK6" s="1">
        <f t="shared" si="16"/>
        <v>67.5076381</v>
      </c>
      <c r="AL6" s="1">
        <f t="shared" si="17"/>
        <v>137.5547835</v>
      </c>
      <c r="AM6" s="1">
        <f t="shared" si="18"/>
        <v>273.5686871</v>
      </c>
      <c r="AN6" s="1">
        <f t="shared" si="19"/>
        <v>0.1761161743</v>
      </c>
      <c r="AO6" s="1">
        <f t="shared" si="20"/>
        <v>128.9024824</v>
      </c>
      <c r="AP6" s="1">
        <f t="shared" si="21"/>
        <v>1.397631164</v>
      </c>
      <c r="AQ6" s="1">
        <f t="shared" si="22"/>
        <v>123.3699565</v>
      </c>
      <c r="AR6" s="1">
        <f t="shared" si="23"/>
        <v>258.1427507</v>
      </c>
      <c r="AS6" s="1">
        <f t="shared" si="24"/>
        <v>132.3260234</v>
      </c>
      <c r="AT6" s="1">
        <f t="shared" si="25"/>
        <v>0.1786841689</v>
      </c>
      <c r="AU6" s="1">
        <f t="shared" si="26"/>
        <v>0.2175584132</v>
      </c>
      <c r="AV6" s="1">
        <f t="shared" si="27"/>
        <v>122.2156366</v>
      </c>
      <c r="AW6" s="1">
        <v>0.192</v>
      </c>
      <c r="AX6" s="1">
        <f t="shared" si="28"/>
        <v>0.5878504902</v>
      </c>
      <c r="AZ6" s="1">
        <f t="shared" si="29"/>
        <v>118.6946786</v>
      </c>
      <c r="BA6" s="1">
        <v>135.0</v>
      </c>
      <c r="BB6" s="1">
        <f t="shared" si="30"/>
        <v>115.6728348</v>
      </c>
      <c r="BC6" s="1">
        <f t="shared" si="31"/>
        <v>156.8805766</v>
      </c>
      <c r="BD6" s="1">
        <f t="shared" si="32"/>
        <v>133.3210873</v>
      </c>
      <c r="BE6" s="1">
        <v>2234.7693</v>
      </c>
      <c r="BF6" s="1">
        <v>4142.1187</v>
      </c>
      <c r="BG6" s="1">
        <f t="shared" si="33"/>
        <v>0.3976311641</v>
      </c>
      <c r="BH6" s="1">
        <v>476.3855</v>
      </c>
      <c r="BJ6" s="1">
        <f t="shared" si="34"/>
        <v>0.1789824</v>
      </c>
      <c r="BK6" s="1">
        <f t="shared" si="35"/>
        <v>0.0130176</v>
      </c>
      <c r="BL6" s="1">
        <f t="shared" si="36"/>
        <v>13.74926254</v>
      </c>
      <c r="BN6" s="1">
        <f t="shared" ref="BN6:BN334" si="70">G6/B6</f>
        <v>1.079131833</v>
      </c>
      <c r="BO6" s="1">
        <f t="shared" si="37"/>
        <v>0.850016465</v>
      </c>
      <c r="BP6" s="1">
        <f t="shared" si="38"/>
        <v>0.241033535</v>
      </c>
      <c r="BQ6" s="1">
        <f t="shared" si="39"/>
        <v>0.09846907051</v>
      </c>
      <c r="BS6" s="1">
        <f t="shared" si="40"/>
        <v>217.0147731</v>
      </c>
      <c r="BT6" s="1">
        <v>2.4184</v>
      </c>
      <c r="BU6" s="1">
        <v>0.2363</v>
      </c>
      <c r="BV6" s="1">
        <f t="shared" si="41"/>
        <v>0.1257060519</v>
      </c>
      <c r="BW6" s="1">
        <f t="shared" si="42"/>
        <v>0.1810030259</v>
      </c>
      <c r="BX6" s="1">
        <f t="shared" si="43"/>
        <v>1.09105</v>
      </c>
      <c r="BY6" s="1">
        <f t="shared" si="44"/>
        <v>1.244666667</v>
      </c>
      <c r="BZ6" s="1">
        <f t="shared" si="45"/>
        <v>0.7453837045</v>
      </c>
      <c r="CA6" s="1">
        <v>4142.1187</v>
      </c>
      <c r="CB6" s="1">
        <v>2234.7693</v>
      </c>
      <c r="CC6" s="1">
        <f t="shared" si="46"/>
        <v>0.003999407539</v>
      </c>
      <c r="CD6" s="1">
        <f t="shared" si="47"/>
        <v>0.3011396853</v>
      </c>
      <c r="CE6" s="1">
        <f t="shared" si="48"/>
        <v>145.6827975</v>
      </c>
      <c r="CG6" s="1">
        <f t="shared" si="49"/>
        <v>2.092926713</v>
      </c>
      <c r="CH6" s="1">
        <v>0.192</v>
      </c>
      <c r="CI6" s="1">
        <f t="shared" si="50"/>
        <v>0.3065811641</v>
      </c>
      <c r="CJ6" s="1">
        <f t="shared" ref="CJ6:CJ334" si="71">(((AX6)^3)/((1-AX6)^2))/100</f>
        <v>0.01195889571</v>
      </c>
      <c r="CK6" s="1">
        <f t="shared" si="51"/>
        <v>0.1938672958</v>
      </c>
      <c r="CL6" s="1">
        <f t="shared" si="52"/>
        <v>0.1581007008</v>
      </c>
      <c r="CM6" s="1">
        <f t="shared" si="53"/>
        <v>0.239983169</v>
      </c>
      <c r="CN6" s="1">
        <f t="shared" si="54"/>
        <v>1.517913379</v>
      </c>
      <c r="CO6" s="1">
        <f t="shared" si="55"/>
        <v>0.007557092507</v>
      </c>
      <c r="CP6" s="1">
        <f t="shared" si="56"/>
        <v>0.1338777409</v>
      </c>
      <c r="CQ6" s="1">
        <f t="shared" si="57"/>
        <v>1.378544408</v>
      </c>
      <c r="CS6" s="1">
        <f t="shared" si="58"/>
        <v>1.040982183</v>
      </c>
      <c r="CT6" s="1">
        <v>0.192</v>
      </c>
      <c r="CU6" s="1">
        <v>5222.9004</v>
      </c>
      <c r="CV6" s="1">
        <v>195.0</v>
      </c>
      <c r="CW6" s="1">
        <v>1034.5</v>
      </c>
      <c r="CX6" s="1">
        <v>392.6</v>
      </c>
      <c r="CY6" s="1">
        <v>199.1</v>
      </c>
      <c r="CZ6" s="1">
        <v>-999.0</v>
      </c>
      <c r="DA6" s="1">
        <f t="shared" si="59"/>
        <v>0.8746111141</v>
      </c>
      <c r="DB6" s="1">
        <f t="shared" si="60"/>
        <v>1.019545584</v>
      </c>
      <c r="DC6" s="1">
        <f t="shared" si="61"/>
        <v>0.9478234607</v>
      </c>
      <c r="DD6" s="1">
        <f t="shared" si="62"/>
        <v>1.365467166</v>
      </c>
      <c r="DE6" s="1">
        <f t="shared" si="63"/>
        <v>0.8881721568</v>
      </c>
      <c r="DF6" s="1" t="str">
        <f t="shared" si="64"/>
        <v>Não</v>
      </c>
      <c r="DG6" s="1" t="str">
        <f t="shared" si="65"/>
        <v>Não</v>
      </c>
      <c r="DH6" s="17" t="str">
        <f t="shared" si="66"/>
        <v>Fractured</v>
      </c>
      <c r="DI6" s="16" t="str">
        <f t="shared" ref="DI6:DJ6" si="67">IF(DB6&gt;=1,"Fractured","Não")</f>
        <v>Fractured</v>
      </c>
      <c r="DJ6" s="1" t="str">
        <f t="shared" si="67"/>
        <v>Não</v>
      </c>
    </row>
    <row r="7">
      <c r="A7" s="1">
        <v>5575.1349</v>
      </c>
      <c r="B7" s="1">
        <v>198.2799</v>
      </c>
      <c r="C7" s="1">
        <v>216.3792</v>
      </c>
      <c r="D7" s="1">
        <v>269.1673</v>
      </c>
      <c r="E7" s="1">
        <v>231.3244</v>
      </c>
      <c r="F7" s="1">
        <v>216.5693</v>
      </c>
      <c r="G7" s="1">
        <v>230.409</v>
      </c>
      <c r="H7" s="1">
        <v>181.7894</v>
      </c>
      <c r="I7" s="1">
        <v>232.98</v>
      </c>
      <c r="J7" s="1">
        <v>305.5817</v>
      </c>
      <c r="K7" s="1">
        <v>221.4059</v>
      </c>
      <c r="L7" s="1">
        <f t="shared" si="4"/>
        <v>209.5892333</v>
      </c>
      <c r="M7" s="1">
        <f t="shared" ref="M7:N7" si="68">(H7+I7)/2</f>
        <v>207.3847</v>
      </c>
      <c r="N7" s="1">
        <f t="shared" si="68"/>
        <v>269.28085</v>
      </c>
      <c r="O7" s="1">
        <f t="shared" ref="O7:P7" si="69">(E7+AC7)/2</f>
        <v>232.5859</v>
      </c>
      <c r="P7" s="1">
        <f t="shared" si="69"/>
        <v>212.7445</v>
      </c>
      <c r="Q7" s="1">
        <f t="shared" si="7"/>
        <v>198.293938</v>
      </c>
      <c r="R7" s="1">
        <f t="shared" si="8"/>
        <v>1.578624992</v>
      </c>
      <c r="S7" s="1">
        <f t="shared" si="9"/>
        <v>1.267450137</v>
      </c>
      <c r="T7" s="1">
        <v>0.0735</v>
      </c>
      <c r="U7" s="1">
        <v>0.0735</v>
      </c>
      <c r="V7" s="1">
        <f t="shared" si="10"/>
        <v>13.60544218</v>
      </c>
      <c r="W7" s="1">
        <v>0.0749</v>
      </c>
      <c r="X7" s="1">
        <v>0.0747</v>
      </c>
      <c r="Y7" s="1">
        <f t="shared" si="11"/>
        <v>229.27115</v>
      </c>
      <c r="Z7" s="1">
        <v>207.2651</v>
      </c>
      <c r="AA7" s="1">
        <v>217.7824</v>
      </c>
      <c r="AB7" s="1">
        <v>266.753</v>
      </c>
      <c r="AC7" s="1">
        <v>233.8474</v>
      </c>
      <c r="AD7" s="1">
        <v>208.9197</v>
      </c>
      <c r="AE7" s="1">
        <v>-999.0</v>
      </c>
      <c r="AF7" s="1">
        <v>-999.0</v>
      </c>
      <c r="AG7" s="1">
        <f t="shared" si="12"/>
        <v>454.3859</v>
      </c>
      <c r="AH7" s="1">
        <f t="shared" si="13"/>
        <v>20.12942691</v>
      </c>
      <c r="AI7" s="1">
        <f t="shared" si="14"/>
        <v>113.5227712</v>
      </c>
      <c r="AJ7" s="1">
        <f t="shared" si="15"/>
        <v>19.12942691</v>
      </c>
      <c r="AK7" s="1">
        <f t="shared" si="16"/>
        <v>56.50058999</v>
      </c>
      <c r="AL7" s="1">
        <f t="shared" si="17"/>
        <v>30.7137394</v>
      </c>
      <c r="AM7" s="1">
        <f t="shared" si="18"/>
        <v>228.7307996</v>
      </c>
      <c r="AN7" s="1">
        <f t="shared" si="19"/>
        <v>0.09735859003</v>
      </c>
      <c r="AO7" s="1">
        <f t="shared" si="20"/>
        <v>109.9703419</v>
      </c>
      <c r="AP7" s="1">
        <f t="shared" si="21"/>
        <v>1.454014186</v>
      </c>
      <c r="AQ7" s="1">
        <f t="shared" si="22"/>
        <v>110.3418504</v>
      </c>
      <c r="AR7" s="1">
        <f t="shared" si="23"/>
        <v>160.5126449</v>
      </c>
      <c r="AS7" s="1">
        <f t="shared" si="24"/>
        <v>113.370383</v>
      </c>
      <c r="AT7" s="1">
        <f>(ABS(((3*B7*(G7-AS7))/(G7*(2*AS7-B7)))/100))*1.7</f>
        <v>0.1804805893</v>
      </c>
      <c r="AU7" s="1">
        <f t="shared" si="26"/>
        <v>0.2202273515</v>
      </c>
      <c r="AV7" s="1">
        <f t="shared" si="27"/>
        <v>124.3197984</v>
      </c>
      <c r="AW7" s="1">
        <v>-999.0</v>
      </c>
      <c r="AX7" s="1">
        <f t="shared" si="28"/>
        <v>0.6068540675</v>
      </c>
      <c r="AZ7" s="1">
        <f t="shared" si="29"/>
        <v>106.9249791</v>
      </c>
      <c r="BA7" s="1">
        <v>-999.0</v>
      </c>
      <c r="BB7" s="1">
        <f t="shared" si="30"/>
        <v>112.7041991</v>
      </c>
      <c r="BC7" s="1">
        <f t="shared" si="31"/>
        <v>103.6696002</v>
      </c>
      <c r="BE7" s="1">
        <v>2273.2729</v>
      </c>
      <c r="BF7" s="1">
        <v>4213.8423</v>
      </c>
      <c r="BG7" s="1">
        <f t="shared" si="33"/>
        <v>0.4540141861</v>
      </c>
      <c r="BH7" s="1">
        <v>460.9184</v>
      </c>
      <c r="BJ7" s="1">
        <f t="shared" si="34"/>
        <v>-925.5735</v>
      </c>
      <c r="BK7" s="1">
        <f t="shared" si="35"/>
        <v>-73.4265</v>
      </c>
      <c r="BL7" s="1">
        <f t="shared" si="36"/>
        <v>12.60544218</v>
      </c>
      <c r="BN7" s="1">
        <f t="shared" si="70"/>
        <v>1.162039117</v>
      </c>
      <c r="BO7" s="1">
        <f t="shared" si="37"/>
        <v>0.8680286777</v>
      </c>
      <c r="BP7" s="1">
        <f t="shared" si="38"/>
        <v>0.2283713223</v>
      </c>
      <c r="BQ7" s="1" t="str">
        <f t="shared" si="39"/>
        <v>#NUM!</v>
      </c>
      <c r="BS7" s="1">
        <f t="shared" si="40"/>
        <v>183.0786045</v>
      </c>
      <c r="BT7" s="1">
        <v>2.4231</v>
      </c>
      <c r="BU7" s="1">
        <v>0.2303</v>
      </c>
      <c r="BV7" s="1">
        <f t="shared" si="41"/>
        <v>0.1229971182</v>
      </c>
      <c r="BW7" s="1">
        <f t="shared" si="42"/>
        <v>0.1766485591</v>
      </c>
      <c r="BX7" s="1">
        <f t="shared" si="43"/>
        <v>1.0964</v>
      </c>
      <c r="BY7" s="1">
        <f t="shared" si="44"/>
        <v>1.138666667</v>
      </c>
      <c r="BZ7" s="1">
        <f t="shared" si="45"/>
        <v>0.7789382591</v>
      </c>
      <c r="CA7" s="1">
        <v>4213.8423</v>
      </c>
      <c r="CB7" s="1">
        <v>2273.2729</v>
      </c>
      <c r="CC7" s="1" t="str">
        <f t="shared" si="46"/>
        <v>#NUM!</v>
      </c>
      <c r="CD7" s="1">
        <f t="shared" si="47"/>
        <v>0.3253425125</v>
      </c>
      <c r="CE7" s="1">
        <f t="shared" si="48"/>
        <v>-1160.877078</v>
      </c>
      <c r="CG7" s="1">
        <f t="shared" si="49"/>
        <v>2.407231179</v>
      </c>
      <c r="CH7" s="1">
        <v>-999.0</v>
      </c>
      <c r="CJ7" s="1">
        <f t="shared" si="71"/>
        <v>0.01445923206</v>
      </c>
      <c r="CK7" s="1">
        <f t="shared" si="51"/>
        <v>-1044.057912</v>
      </c>
      <c r="CL7" s="1">
        <f t="shared" si="52"/>
        <v>-1070.15263</v>
      </c>
      <c r="CM7" s="1">
        <f t="shared" si="53"/>
        <v>-1554.375083</v>
      </c>
      <c r="CN7" s="1">
        <f t="shared" si="54"/>
        <v>1.452479805</v>
      </c>
      <c r="CO7" s="1">
        <f t="shared" si="55"/>
        <v>0.008820645868</v>
      </c>
      <c r="CP7" s="1">
        <f t="shared" si="56"/>
        <v>0.1939341619</v>
      </c>
      <c r="CQ7" s="1">
        <f t="shared" si="57"/>
        <v>1.332600829</v>
      </c>
      <c r="CS7" s="1">
        <f t="shared" si="58"/>
        <v>1.254197756</v>
      </c>
      <c r="CU7" s="1">
        <v>5223.0527</v>
      </c>
      <c r="CV7" s="1">
        <v>1950.0</v>
      </c>
      <c r="CW7" s="1">
        <v>1034.5</v>
      </c>
      <c r="CX7" s="1">
        <v>392.6</v>
      </c>
      <c r="CY7" s="1">
        <v>199.1</v>
      </c>
      <c r="CZ7" s="1">
        <v>146.9</v>
      </c>
      <c r="DA7" s="1">
        <f t="shared" si="59"/>
        <v>0.9503214868</v>
      </c>
      <c r="DB7" s="1">
        <f t="shared" si="60"/>
        <v>1.092240313</v>
      </c>
      <c r="DC7" s="1">
        <f t="shared" si="61"/>
        <v>1.007983013</v>
      </c>
      <c r="DD7" s="1">
        <f t="shared" si="62"/>
        <v>1.298460542</v>
      </c>
      <c r="DE7" s="1">
        <f t="shared" si="63"/>
        <v>0.9146921632</v>
      </c>
      <c r="DF7" s="1" t="str">
        <f t="shared" si="64"/>
        <v>Não</v>
      </c>
      <c r="DG7" s="1" t="str">
        <f t="shared" si="65"/>
        <v>Não</v>
      </c>
      <c r="DH7" s="17" t="str">
        <f t="shared" si="66"/>
        <v>Fractured</v>
      </c>
      <c r="DI7" s="16" t="str">
        <f t="shared" ref="DI7:DJ7" si="72">IF(DB7&gt;=1,"Fractured","Não")</f>
        <v>Fractured</v>
      </c>
      <c r="DJ7" s="15" t="str">
        <f t="shared" si="72"/>
        <v>Fractured</v>
      </c>
    </row>
    <row r="8">
      <c r="A8" s="1">
        <v>5575.2111</v>
      </c>
      <c r="B8" s="1">
        <v>161.8855</v>
      </c>
      <c r="C8" s="1">
        <v>185.2102</v>
      </c>
      <c r="D8" s="1">
        <v>230.8411</v>
      </c>
      <c r="E8" s="1">
        <v>214.3378</v>
      </c>
      <c r="F8" s="1">
        <v>201.1833</v>
      </c>
      <c r="G8" s="1">
        <v>214.9433</v>
      </c>
      <c r="H8" s="1">
        <v>169.652</v>
      </c>
      <c r="I8" s="1">
        <v>232.98</v>
      </c>
      <c r="J8" s="1">
        <v>305.5817</v>
      </c>
      <c r="K8" s="1">
        <v>221.4059</v>
      </c>
      <c r="L8" s="1">
        <f t="shared" si="4"/>
        <v>195.2595333</v>
      </c>
      <c r="M8" s="1">
        <f t="shared" ref="M8:N8" si="73">(H8+I8)/2</f>
        <v>201.316</v>
      </c>
      <c r="N8" s="1">
        <f t="shared" si="73"/>
        <v>269.28085</v>
      </c>
      <c r="O8" s="1">
        <f t="shared" ref="O8:P8" si="74">(E8+AC8)/2</f>
        <v>214.7815</v>
      </c>
      <c r="P8" s="1">
        <f t="shared" si="74"/>
        <v>200.10245</v>
      </c>
      <c r="Q8" s="1">
        <f t="shared" si="7"/>
        <v>161.901275</v>
      </c>
      <c r="R8" s="1">
        <f t="shared" si="8"/>
        <v>1.472663243</v>
      </c>
      <c r="S8" s="1">
        <f t="shared" si="9"/>
        <v>1.266965907</v>
      </c>
      <c r="T8" s="1">
        <v>0.0735</v>
      </c>
      <c r="U8" s="1">
        <v>0.0735</v>
      </c>
      <c r="V8" s="1">
        <f t="shared" si="10"/>
        <v>13.60544218</v>
      </c>
      <c r="W8" s="1">
        <v>0.0749</v>
      </c>
      <c r="X8" s="1">
        <v>0.0747</v>
      </c>
      <c r="Y8" s="1">
        <f t="shared" si="11"/>
        <v>200.0791333</v>
      </c>
      <c r="Z8" s="1">
        <v>190.3048</v>
      </c>
      <c r="AA8" s="1">
        <v>195.2725</v>
      </c>
      <c r="AB8" s="1">
        <v>236.9607</v>
      </c>
      <c r="AC8" s="1">
        <v>215.2252</v>
      </c>
      <c r="AD8" s="1">
        <v>199.0216</v>
      </c>
      <c r="AE8" s="1">
        <v>-999.0</v>
      </c>
      <c r="AF8" s="1">
        <v>-999.0</v>
      </c>
      <c r="AG8" s="1">
        <f t="shared" si="12"/>
        <v>454.3859</v>
      </c>
      <c r="AH8" s="1">
        <f t="shared" si="13"/>
        <v>20.12942691</v>
      </c>
      <c r="AI8" s="1">
        <f t="shared" si="14"/>
        <v>113.5227712</v>
      </c>
      <c r="AJ8" s="1">
        <f t="shared" si="15"/>
        <v>19.12942691</v>
      </c>
      <c r="AK8" s="1">
        <f t="shared" si="16"/>
        <v>49.6393359</v>
      </c>
      <c r="AL8" s="1">
        <f t="shared" si="17"/>
        <v>12.57628567</v>
      </c>
      <c r="AM8" s="1">
        <f t="shared" si="18"/>
        <v>201.9012103</v>
      </c>
      <c r="AN8" s="1">
        <f t="shared" si="19"/>
        <v>0.005722387527</v>
      </c>
      <c r="AO8" s="1">
        <f t="shared" si="20"/>
        <v>98.49682693</v>
      </c>
      <c r="AP8" s="1">
        <f t="shared" si="21"/>
        <v>1.563803773</v>
      </c>
      <c r="AQ8" s="1">
        <f t="shared" si="22"/>
        <v>101.7098257</v>
      </c>
      <c r="AR8" s="1">
        <f t="shared" si="23"/>
        <v>156.5223104</v>
      </c>
      <c r="AS8" s="1">
        <f t="shared" si="24"/>
        <v>102.5056376</v>
      </c>
      <c r="AT8" s="1">
        <f>(ABS(((3*B8*(G8-AS8))/(G8*(2*AS8-B8)))/100))*3</f>
        <v>0.1767264041</v>
      </c>
      <c r="AU8" s="1">
        <f t="shared" si="26"/>
        <v>0.2146630294</v>
      </c>
      <c r="AV8" s="1">
        <f t="shared" si="27"/>
        <v>119.9445983</v>
      </c>
      <c r="AW8" s="1">
        <v>-999.0</v>
      </c>
      <c r="AX8" s="1">
        <f t="shared" si="28"/>
        <v>0.6417706361</v>
      </c>
      <c r="AZ8" s="1">
        <f t="shared" si="29"/>
        <v>94.85135409</v>
      </c>
      <c r="BA8" s="1">
        <v>-999.0</v>
      </c>
      <c r="BB8" s="1">
        <f t="shared" si="30"/>
        <v>103.615293</v>
      </c>
      <c r="BC8" s="1">
        <f t="shared" si="31"/>
        <v>99.40158392</v>
      </c>
      <c r="BE8" s="1">
        <v>2273.2729</v>
      </c>
      <c r="BF8" s="1">
        <v>4213.8423</v>
      </c>
      <c r="BG8" s="1">
        <f t="shared" si="33"/>
        <v>0.5638037731</v>
      </c>
      <c r="BH8" s="1">
        <v>460.9184</v>
      </c>
      <c r="BJ8" s="1">
        <f t="shared" si="34"/>
        <v>-925.5735</v>
      </c>
      <c r="BK8" s="1">
        <f t="shared" si="35"/>
        <v>-73.4265</v>
      </c>
      <c r="BL8" s="1">
        <f t="shared" si="36"/>
        <v>12.60544218</v>
      </c>
      <c r="BN8" s="1">
        <f t="shared" si="70"/>
        <v>1.327748934</v>
      </c>
      <c r="BO8" s="1">
        <f t="shared" si="37"/>
        <v>0.8723542881</v>
      </c>
      <c r="BP8" s="1">
        <f t="shared" si="38"/>
        <v>0.2240457119</v>
      </c>
      <c r="BQ8" s="1" t="str">
        <f t="shared" si="39"/>
        <v>#NUM!</v>
      </c>
      <c r="BS8" s="1">
        <f t="shared" si="40"/>
        <v>150.708048</v>
      </c>
      <c r="BT8" s="1">
        <v>2.4231</v>
      </c>
      <c r="BU8" s="1">
        <v>0.2303</v>
      </c>
      <c r="BV8" s="1">
        <f t="shared" si="41"/>
        <v>0.1229971182</v>
      </c>
      <c r="BW8" s="1">
        <f t="shared" si="42"/>
        <v>0.1766485591</v>
      </c>
      <c r="BX8" s="1">
        <f t="shared" si="43"/>
        <v>1.0964</v>
      </c>
      <c r="BY8" s="1">
        <f t="shared" si="44"/>
        <v>1.138666667</v>
      </c>
      <c r="BZ8" s="1">
        <f t="shared" si="45"/>
        <v>0.7945918016</v>
      </c>
      <c r="CA8" s="1">
        <v>4213.8423</v>
      </c>
      <c r="CB8" s="1">
        <v>2273.2729</v>
      </c>
      <c r="CC8" s="1" t="str">
        <f t="shared" si="46"/>
        <v>#NUM!</v>
      </c>
      <c r="CD8" s="1">
        <f t="shared" si="47"/>
        <v>0.3421501599</v>
      </c>
      <c r="CE8" s="1">
        <f t="shared" si="48"/>
        <v>-1326.421185</v>
      </c>
      <c r="CG8" s="1">
        <f t="shared" si="49"/>
        <v>2.482544382</v>
      </c>
      <c r="CH8" s="1">
        <v>-999.0</v>
      </c>
      <c r="CJ8" s="1">
        <f t="shared" si="71"/>
        <v>0.02059762575</v>
      </c>
      <c r="CK8" s="1">
        <f t="shared" si="51"/>
        <v>-1113.672451</v>
      </c>
      <c r="CL8" s="1">
        <f t="shared" si="52"/>
        <v>-1442.532765</v>
      </c>
      <c r="CM8" s="1">
        <f t="shared" si="53"/>
        <v>-1906.368472</v>
      </c>
      <c r="CN8" s="1">
        <f t="shared" si="54"/>
        <v>1.32154258</v>
      </c>
      <c r="CO8" s="1">
        <f t="shared" si="55"/>
        <v>0.009755560994</v>
      </c>
      <c r="CP8" s="1">
        <f t="shared" si="56"/>
        <v>0.1005274824</v>
      </c>
      <c r="CQ8" s="1">
        <f t="shared" si="57"/>
        <v>1.239194149</v>
      </c>
      <c r="CS8" s="1">
        <f t="shared" si="58"/>
        <v>1.350492517</v>
      </c>
      <c r="CU8" s="1">
        <v>5223.2051</v>
      </c>
      <c r="CV8" s="1">
        <v>1950.0</v>
      </c>
      <c r="CW8" s="1">
        <v>1034.5</v>
      </c>
      <c r="CX8" s="1">
        <v>392.6</v>
      </c>
      <c r="CY8" s="1">
        <v>199.1</v>
      </c>
      <c r="CZ8" s="1">
        <v>146.9</v>
      </c>
      <c r="DA8" s="1">
        <f t="shared" si="59"/>
        <v>0.9503214868</v>
      </c>
      <c r="DB8" s="1">
        <f t="shared" si="60"/>
        <v>1.242750586</v>
      </c>
      <c r="DC8" s="1">
        <f t="shared" si="61"/>
        <v>1.045804415</v>
      </c>
      <c r="DD8" s="1">
        <f t="shared" si="62"/>
        <v>1.337602823</v>
      </c>
      <c r="DE8" s="1">
        <f t="shared" si="63"/>
        <v>0.9316558922</v>
      </c>
      <c r="DF8" s="1" t="str">
        <f t="shared" si="64"/>
        <v>Não</v>
      </c>
      <c r="DG8" s="1" t="str">
        <f t="shared" si="65"/>
        <v>Não</v>
      </c>
      <c r="DH8" s="17" t="str">
        <f t="shared" si="66"/>
        <v>Fractured</v>
      </c>
      <c r="DI8" s="16" t="str">
        <f t="shared" ref="DI8:DJ8" si="75">IF(DB8&gt;=1,"Fractured","Não")</f>
        <v>Fractured</v>
      </c>
      <c r="DJ8" s="15" t="str">
        <f t="shared" si="75"/>
        <v>Fractured</v>
      </c>
    </row>
    <row r="9">
      <c r="A9" s="1">
        <v>5575.2873</v>
      </c>
      <c r="B9" s="1">
        <v>154.5627</v>
      </c>
      <c r="C9" s="1">
        <v>175.0008</v>
      </c>
      <c r="D9" s="1">
        <v>217.0409</v>
      </c>
      <c r="E9" s="1">
        <v>205.246</v>
      </c>
      <c r="F9" s="1">
        <v>192.7874</v>
      </c>
      <c r="G9" s="1">
        <v>204.9922</v>
      </c>
      <c r="H9" s="1">
        <v>158.5866</v>
      </c>
      <c r="I9" s="1">
        <v>190.5112</v>
      </c>
      <c r="J9" s="1">
        <v>241.216</v>
      </c>
      <c r="K9" s="1">
        <v>197.9129</v>
      </c>
      <c r="L9" s="1">
        <f t="shared" si="4"/>
        <v>185.4554</v>
      </c>
      <c r="M9" s="1">
        <f t="shared" ref="M9:N9" si="76">(H9+I9)/2</f>
        <v>174.5489</v>
      </c>
      <c r="N9" s="1">
        <f t="shared" si="76"/>
        <v>215.8636</v>
      </c>
      <c r="O9" s="1">
        <f t="shared" ref="O9:P9" si="77">(E9+AC9)/2</f>
        <v>202.4558</v>
      </c>
      <c r="P9" s="1">
        <f t="shared" si="77"/>
        <v>191.0454</v>
      </c>
      <c r="Q9" s="1">
        <f t="shared" si="7"/>
        <v>154.5797059</v>
      </c>
      <c r="R9" s="1">
        <f t="shared" si="8"/>
        <v>1.404484243</v>
      </c>
      <c r="S9" s="1">
        <f t="shared" si="9"/>
        <v>1.292619931</v>
      </c>
      <c r="T9" s="1">
        <v>0.0823</v>
      </c>
      <c r="U9" s="1">
        <v>0.0823</v>
      </c>
      <c r="V9" s="1">
        <f t="shared" si="10"/>
        <v>12.15066829</v>
      </c>
      <c r="W9" s="1">
        <v>0.0866</v>
      </c>
      <c r="X9" s="1">
        <v>0.0866</v>
      </c>
      <c r="Y9" s="1">
        <f t="shared" si="11"/>
        <v>185.9222</v>
      </c>
      <c r="Z9" s="1">
        <v>174.3644</v>
      </c>
      <c r="AA9" s="1">
        <v>179.9694</v>
      </c>
      <c r="AB9" s="1">
        <v>214.595</v>
      </c>
      <c r="AC9" s="1">
        <v>199.6656</v>
      </c>
      <c r="AD9" s="1">
        <v>189.3034</v>
      </c>
      <c r="AE9" s="1">
        <v>-999.0</v>
      </c>
      <c r="AF9" s="1">
        <v>-999.0</v>
      </c>
      <c r="AG9" s="1">
        <f t="shared" si="12"/>
        <v>388.4241</v>
      </c>
      <c r="AH9" s="1">
        <f t="shared" si="13"/>
        <v>25.73884378</v>
      </c>
      <c r="AI9" s="1">
        <f t="shared" si="14"/>
        <v>97.07076382</v>
      </c>
      <c r="AJ9" s="1">
        <f t="shared" si="15"/>
        <v>26.73884378</v>
      </c>
      <c r="AK9" s="1">
        <f t="shared" si="16"/>
        <v>47.31139755</v>
      </c>
      <c r="AL9" s="1">
        <f t="shared" si="17"/>
        <v>12.43329367</v>
      </c>
      <c r="AM9" s="1">
        <f t="shared" si="18"/>
        <v>192.1823462</v>
      </c>
      <c r="AN9" s="1">
        <f t="shared" si="19"/>
        <v>0.005048200174</v>
      </c>
      <c r="AO9" s="1">
        <f t="shared" si="20"/>
        <v>93.49653795</v>
      </c>
      <c r="AP9" s="1">
        <f t="shared" si="21"/>
        <v>1.592960513</v>
      </c>
      <c r="AQ9" s="1">
        <f t="shared" si="22"/>
        <v>94.80558651</v>
      </c>
      <c r="AR9" s="1">
        <f t="shared" si="23"/>
        <v>153.7453045</v>
      </c>
      <c r="AS9" s="1">
        <f t="shared" si="24"/>
        <v>94.80052333</v>
      </c>
      <c r="AT9" s="1">
        <f>(ABS(((3*B9*(G9-AS9))/(G9*(2*AS9-B9)))/100))*2.5</f>
        <v>0.1778417851</v>
      </c>
      <c r="AU9" s="1">
        <f t="shared" si="26"/>
        <v>0.216310902</v>
      </c>
      <c r="AV9" s="1">
        <f t="shared" si="27"/>
        <v>121.2356403</v>
      </c>
      <c r="AW9" s="1">
        <v>-999.0</v>
      </c>
      <c r="AX9" s="1">
        <f t="shared" si="28"/>
        <v>0.6890740911</v>
      </c>
      <c r="AZ9" s="1">
        <f t="shared" si="29"/>
        <v>78.41389741</v>
      </c>
      <c r="BA9" s="1">
        <v>-999.0</v>
      </c>
      <c r="BB9" s="1">
        <f t="shared" si="30"/>
        <v>109.8216134</v>
      </c>
      <c r="BC9" s="1">
        <f t="shared" ref="BC9:BC11" si="81">((AT9/7)^2)*((BL9)^5)</f>
        <v>111.2694702</v>
      </c>
      <c r="BE9" s="1">
        <v>2330.9636</v>
      </c>
      <c r="BF9" s="1">
        <v>4238.5474</v>
      </c>
      <c r="BG9" s="1">
        <f t="shared" si="33"/>
        <v>0.5929605132</v>
      </c>
      <c r="BH9" s="1">
        <f>GEOMEAN(BH5:BH8)</f>
        <v>468.5881373</v>
      </c>
      <c r="BJ9" s="1">
        <f t="shared" si="34"/>
        <v>-916.7823</v>
      </c>
      <c r="BK9" s="1">
        <f t="shared" si="35"/>
        <v>-82.2177</v>
      </c>
      <c r="BL9" s="1">
        <f t="shared" si="36"/>
        <v>11.15066829</v>
      </c>
      <c r="BN9" s="1">
        <f t="shared" si="70"/>
        <v>1.326272121</v>
      </c>
      <c r="BO9" s="1">
        <f t="shared" si="37"/>
        <v>0.8956674153</v>
      </c>
      <c r="BP9" s="1">
        <f t="shared" si="38"/>
        <v>0.2129325847</v>
      </c>
      <c r="BQ9" s="1" t="str">
        <f t="shared" si="39"/>
        <v>#NUM!</v>
      </c>
      <c r="BS9" s="1">
        <f t="shared" si="40"/>
        <v>144.0469093</v>
      </c>
      <c r="BT9" s="1">
        <v>2.4354</v>
      </c>
      <c r="BU9" s="1">
        <v>0.2182</v>
      </c>
      <c r="BV9" s="1">
        <f t="shared" si="41"/>
        <v>0.115907781</v>
      </c>
      <c r="BW9" s="1">
        <f t="shared" si="42"/>
        <v>0.1670538905</v>
      </c>
      <c r="BX9" s="1">
        <f t="shared" si="43"/>
        <v>1.1086</v>
      </c>
      <c r="BY9" s="1">
        <f t="shared" ref="BY9:BY334" si="82">((BT9-2)/0.05)-((0.45-BU9)/0.03)</f>
        <v>0.9813333333</v>
      </c>
      <c r="BZ9" s="1">
        <f t="shared" si="45"/>
        <v>0.8046637652</v>
      </c>
      <c r="CA9" s="1">
        <v>4238.5474</v>
      </c>
      <c r="CB9" s="1">
        <v>2330.9636</v>
      </c>
      <c r="CC9" s="1" t="str">
        <f t="shared" si="46"/>
        <v>#NUM!</v>
      </c>
      <c r="CD9" s="1">
        <f t="shared" si="47"/>
        <v>0.3557830515</v>
      </c>
      <c r="CE9" s="1">
        <f t="shared" si="48"/>
        <v>-1324.945849</v>
      </c>
      <c r="CG9" s="1">
        <f t="shared" si="49"/>
        <v>2.374534036</v>
      </c>
      <c r="CH9" s="1">
        <v>-999.0</v>
      </c>
      <c r="CJ9" s="1">
        <f t="shared" si="71"/>
        <v>0.03384417543</v>
      </c>
      <c r="CK9" s="1">
        <f t="shared" si="51"/>
        <v>-1115.712923</v>
      </c>
      <c r="CL9" s="1">
        <f t="shared" si="52"/>
        <v>-1560.897444</v>
      </c>
      <c r="CM9" s="1">
        <f t="shared" si="53"/>
        <v>-2227.460682</v>
      </c>
      <c r="CN9" s="1">
        <f t="shared" si="54"/>
        <v>1.427038458</v>
      </c>
      <c r="CO9" s="1">
        <f t="shared" si="55"/>
        <v>0.01054846498</v>
      </c>
      <c r="CP9" s="1">
        <f t="shared" si="56"/>
        <v>0.3332758897</v>
      </c>
      <c r="CQ9" s="1">
        <f t="shared" si="57"/>
        <v>1.314609223</v>
      </c>
      <c r="CS9" s="1">
        <f t="shared" si="58"/>
        <v>1.377288618</v>
      </c>
      <c r="CU9" s="1">
        <v>5223.3574</v>
      </c>
      <c r="CV9" s="1">
        <v>1950.0</v>
      </c>
      <c r="CW9" s="1">
        <v>1034.5</v>
      </c>
      <c r="CX9" s="1">
        <v>392.6</v>
      </c>
      <c r="CY9" s="1">
        <v>199.1</v>
      </c>
      <c r="CZ9" s="1">
        <v>146.9</v>
      </c>
      <c r="DA9" s="1">
        <f t="shared" si="59"/>
        <v>1.038851784</v>
      </c>
      <c r="DB9" s="1">
        <f t="shared" si="60"/>
        <v>1.247308697</v>
      </c>
      <c r="DC9" s="1">
        <f t="shared" si="61"/>
        <v>1.085676893</v>
      </c>
      <c r="DD9" s="1">
        <f t="shared" si="62"/>
        <v>1.23669413</v>
      </c>
      <c r="DE9" s="1">
        <f t="shared" si="63"/>
        <v>0.9436400439</v>
      </c>
      <c r="DF9" s="17" t="str">
        <f t="shared" si="64"/>
        <v>Fracture</v>
      </c>
      <c r="DG9" s="1" t="str">
        <f t="shared" si="65"/>
        <v>Não</v>
      </c>
      <c r="DH9" s="17" t="str">
        <f t="shared" si="66"/>
        <v>Fractured</v>
      </c>
      <c r="DI9" s="16" t="str">
        <f t="shared" ref="DI9:DJ9" si="78">IF(DB9&gt;=1,"Fractured","Não")</f>
        <v>Fractured</v>
      </c>
      <c r="DJ9" s="15" t="str">
        <f t="shared" si="78"/>
        <v>Fractured</v>
      </c>
    </row>
    <row r="10">
      <c r="A10" s="1">
        <v>5575.3635</v>
      </c>
      <c r="B10" s="1">
        <v>147.7557</v>
      </c>
      <c r="C10" s="1">
        <v>179.7718</v>
      </c>
      <c r="D10" s="1">
        <v>213.0172</v>
      </c>
      <c r="E10" s="1">
        <v>199.9811</v>
      </c>
      <c r="F10" s="1">
        <v>188.4116</v>
      </c>
      <c r="G10" s="1">
        <v>199.6382</v>
      </c>
      <c r="H10" s="1">
        <v>143.0686</v>
      </c>
      <c r="I10" s="1">
        <v>190.5112</v>
      </c>
      <c r="J10" s="1">
        <v>241.216</v>
      </c>
      <c r="K10" s="1">
        <v>197.9129</v>
      </c>
      <c r="L10" s="1">
        <f t="shared" si="4"/>
        <v>177.0394667</v>
      </c>
      <c r="M10" s="1">
        <f t="shared" ref="M10:N10" si="79">(H10+I10)/2</f>
        <v>166.7899</v>
      </c>
      <c r="N10" s="1">
        <f t="shared" si="79"/>
        <v>215.8636</v>
      </c>
      <c r="O10" s="1">
        <f t="shared" ref="O10:P10" si="80">(E10+AC10)/2</f>
        <v>193.73</v>
      </c>
      <c r="P10" s="1">
        <f t="shared" si="80"/>
        <v>184.40665</v>
      </c>
      <c r="Q10" s="1">
        <f t="shared" si="7"/>
        <v>147.7734606</v>
      </c>
      <c r="R10" s="1">
        <f t="shared" si="8"/>
        <v>1.36780183</v>
      </c>
      <c r="S10" s="1">
        <f t="shared" si="9"/>
        <v>1.395401926</v>
      </c>
      <c r="T10" s="1">
        <v>0.0823</v>
      </c>
      <c r="U10" s="1">
        <v>0.0823</v>
      </c>
      <c r="V10" s="1">
        <f t="shared" si="10"/>
        <v>12.15066829</v>
      </c>
      <c r="W10" s="1">
        <v>0.0866</v>
      </c>
      <c r="X10" s="1">
        <v>0.0866</v>
      </c>
      <c r="Y10" s="1">
        <f t="shared" si="11"/>
        <v>177.5356667</v>
      </c>
      <c r="Z10" s="1">
        <v>160.7515</v>
      </c>
      <c r="AA10" s="1">
        <v>167.3019</v>
      </c>
      <c r="AB10" s="1">
        <v>196.6159</v>
      </c>
      <c r="AC10" s="1">
        <v>187.4789</v>
      </c>
      <c r="AD10" s="1">
        <v>180.4017</v>
      </c>
      <c r="AE10" s="1">
        <v>-999.0</v>
      </c>
      <c r="AF10" s="1">
        <v>-999.0</v>
      </c>
      <c r="AG10" s="1">
        <f t="shared" si="12"/>
        <v>388.4241</v>
      </c>
      <c r="AH10" s="1">
        <f t="shared" si="13"/>
        <v>25.73884378</v>
      </c>
      <c r="AI10" s="1">
        <f t="shared" si="14"/>
        <v>97.07076382</v>
      </c>
      <c r="AJ10" s="1">
        <f t="shared" si="15"/>
        <v>26.73884378</v>
      </c>
      <c r="AK10" s="1">
        <f t="shared" si="16"/>
        <v>45.93395735</v>
      </c>
      <c r="AL10" s="1">
        <f t="shared" si="17"/>
        <v>11.27284466</v>
      </c>
      <c r="AM10" s="1">
        <f t="shared" si="18"/>
        <v>187.0368323</v>
      </c>
      <c r="AN10" s="1">
        <f t="shared" si="19"/>
        <v>0.01152839298</v>
      </c>
      <c r="AO10" s="1">
        <f t="shared" si="20"/>
        <v>90.38614347</v>
      </c>
      <c r="AP10" s="1">
        <f t="shared" si="21"/>
        <v>1.626777946</v>
      </c>
      <c r="AQ10" s="1">
        <f t="shared" si="22"/>
        <v>88.7933968</v>
      </c>
      <c r="AR10" s="1">
        <f t="shared" si="23"/>
        <v>152.1330589</v>
      </c>
      <c r="AS10" s="1">
        <f t="shared" si="24"/>
        <v>91.33786145</v>
      </c>
      <c r="AT10" s="1">
        <f>(ABS(((3*B10*(G10-AS10))/(G10*(2*AS10-B10)))/100))*2.7</f>
        <v>0.1859263363</v>
      </c>
      <c r="AU10" s="1">
        <f t="shared" si="26"/>
        <v>0.2283900642</v>
      </c>
      <c r="AV10" s="1">
        <f t="shared" si="27"/>
        <v>130.8183382</v>
      </c>
      <c r="AW10" s="1">
        <v>-999.0</v>
      </c>
      <c r="AX10" s="1">
        <f t="shared" si="28"/>
        <v>0.7085323072</v>
      </c>
      <c r="AZ10" s="1">
        <f t="shared" si="29"/>
        <v>101.0284118</v>
      </c>
      <c r="BA10" s="1">
        <v>-999.0</v>
      </c>
      <c r="BB10" s="1">
        <f t="shared" si="30"/>
        <v>131.1946819</v>
      </c>
      <c r="BC10" s="1">
        <f t="shared" si="81"/>
        <v>121.6158629</v>
      </c>
      <c r="BE10" s="1">
        <v>2330.9636</v>
      </c>
      <c r="BF10" s="1">
        <v>4238.5474</v>
      </c>
      <c r="BG10" s="1">
        <f t="shared" si="33"/>
        <v>0.6267779457</v>
      </c>
      <c r="BH10" s="1">
        <f>GEOMEAN(BH5:BH9)</f>
        <v>468.5881373</v>
      </c>
      <c r="BJ10" s="1">
        <f t="shared" si="34"/>
        <v>-916.7823</v>
      </c>
      <c r="BK10" s="1">
        <f t="shared" si="35"/>
        <v>-82.2177</v>
      </c>
      <c r="BL10" s="1">
        <f t="shared" si="36"/>
        <v>11.15066829</v>
      </c>
      <c r="BN10" s="1">
        <f t="shared" si="70"/>
        <v>1.351137046</v>
      </c>
      <c r="BO10" s="1">
        <f t="shared" si="37"/>
        <v>0.8628111422</v>
      </c>
      <c r="BP10" s="1">
        <f t="shared" si="38"/>
        <v>0.2457888578</v>
      </c>
      <c r="BQ10" s="1" t="str">
        <f t="shared" si="39"/>
        <v>#NUM!</v>
      </c>
      <c r="BS10" s="1">
        <f t="shared" si="40"/>
        <v>136.4825652</v>
      </c>
      <c r="BT10" s="1">
        <v>2.4354</v>
      </c>
      <c r="BU10" s="1">
        <v>0.2182</v>
      </c>
      <c r="BV10" s="1">
        <f t="shared" si="41"/>
        <v>0.115907781</v>
      </c>
      <c r="BW10" s="1">
        <f t="shared" si="42"/>
        <v>0.1670538905</v>
      </c>
      <c r="BX10" s="1">
        <f t="shared" si="43"/>
        <v>1.1086</v>
      </c>
      <c r="BY10" s="1">
        <f t="shared" si="82"/>
        <v>0.9813333333</v>
      </c>
      <c r="BZ10" s="1">
        <f t="shared" si="45"/>
        <v>0.8100827935</v>
      </c>
      <c r="CA10" s="1">
        <v>4238.5474</v>
      </c>
      <c r="CB10" s="1">
        <v>2330.9636</v>
      </c>
      <c r="CC10" s="1" t="str">
        <f t="shared" si="46"/>
        <v>#NUM!</v>
      </c>
      <c r="CD10" s="1">
        <f t="shared" si="47"/>
        <v>0.362464271</v>
      </c>
      <c r="CE10" s="1">
        <f t="shared" si="48"/>
        <v>-1349.785909</v>
      </c>
      <c r="CG10" s="1">
        <f t="shared" si="49"/>
        <v>1.914461806</v>
      </c>
      <c r="CH10" s="1">
        <v>-999.0</v>
      </c>
      <c r="CJ10" s="1">
        <f t="shared" si="71"/>
        <v>0.04186953393</v>
      </c>
      <c r="CK10" s="1">
        <f t="shared" si="51"/>
        <v>-1128.098924</v>
      </c>
      <c r="CL10" s="1">
        <f t="shared" si="52"/>
        <v>-1668.767173</v>
      </c>
      <c r="CM10" s="1">
        <f t="shared" si="53"/>
        <v>-2385.491263</v>
      </c>
      <c r="CN10" s="1">
        <f t="shared" si="54"/>
        <v>1.429493162</v>
      </c>
      <c r="CO10" s="1">
        <f t="shared" si="55"/>
        <v>0.01094836231</v>
      </c>
      <c r="CP10" s="1">
        <f t="shared" si="56"/>
        <v>0.3350150143</v>
      </c>
      <c r="CQ10" s="1">
        <f t="shared" si="57"/>
        <v>1.316348348</v>
      </c>
      <c r="CS10" s="1">
        <f t="shared" si="58"/>
        <v>1.303335538</v>
      </c>
      <c r="CU10" s="1">
        <v>5223.5098</v>
      </c>
      <c r="CV10" s="1">
        <v>1950.0</v>
      </c>
      <c r="CW10" s="1">
        <v>1034.5</v>
      </c>
      <c r="CX10" s="1">
        <v>392.6</v>
      </c>
      <c r="CY10" s="1">
        <v>199.1</v>
      </c>
      <c r="CZ10" s="1">
        <v>146.9</v>
      </c>
      <c r="DA10" s="1">
        <f t="shared" si="59"/>
        <v>1.038851784</v>
      </c>
      <c r="DB10" s="1">
        <f t="shared" si="60"/>
        <v>1.275156221</v>
      </c>
      <c r="DC10" s="1">
        <f t="shared" si="61"/>
        <v>1.122239606</v>
      </c>
      <c r="DD10" s="1">
        <f t="shared" si="62"/>
        <v>1.29422465</v>
      </c>
      <c r="DE10" s="1">
        <f t="shared" si="63"/>
        <v>0.9518745161</v>
      </c>
      <c r="DF10" s="17" t="str">
        <f t="shared" si="64"/>
        <v>Fracture</v>
      </c>
      <c r="DG10" s="1" t="str">
        <f t="shared" si="65"/>
        <v>Não</v>
      </c>
      <c r="DH10" s="17" t="str">
        <f t="shared" si="66"/>
        <v>Fractured</v>
      </c>
      <c r="DI10" s="16" t="str">
        <f t="shared" ref="DI10:DJ10" si="83">IF(DB10&gt;=1,"Fractured","Não")</f>
        <v>Fractured</v>
      </c>
      <c r="DJ10" s="15" t="str">
        <f t="shared" si="83"/>
        <v>Fractured</v>
      </c>
    </row>
    <row r="11">
      <c r="A11" s="1">
        <v>5575.4397</v>
      </c>
      <c r="B11" s="1">
        <v>148.0392</v>
      </c>
      <c r="C11" s="1">
        <v>169.9331</v>
      </c>
      <c r="D11" s="1">
        <v>198.7945</v>
      </c>
      <c r="E11" s="1">
        <v>189.3501</v>
      </c>
      <c r="F11" s="1">
        <v>178.8564</v>
      </c>
      <c r="G11" s="1">
        <v>188.6397</v>
      </c>
      <c r="H11" s="1">
        <v>134.8949</v>
      </c>
      <c r="I11" s="1">
        <v>164.3285</v>
      </c>
      <c r="J11" s="1">
        <v>198.9601</v>
      </c>
      <c r="K11" s="1">
        <v>181.6959</v>
      </c>
      <c r="L11" s="1">
        <f t="shared" si="4"/>
        <v>167.4636667</v>
      </c>
      <c r="M11" s="1">
        <f t="shared" ref="M11:N11" si="84">(H11+I11)/2</f>
        <v>149.6117</v>
      </c>
      <c r="N11" s="1">
        <f t="shared" si="84"/>
        <v>181.6443</v>
      </c>
      <c r="O11" s="1">
        <f t="shared" ref="O11:P11" si="85">(E11+AC11)/2</f>
        <v>183.6071</v>
      </c>
      <c r="P11" s="1">
        <f t="shared" si="85"/>
        <v>175.9538</v>
      </c>
      <c r="Q11" s="1">
        <f t="shared" si="7"/>
        <v>148.0582189</v>
      </c>
      <c r="R11" s="1">
        <f t="shared" si="8"/>
        <v>1.29244667</v>
      </c>
      <c r="S11" s="1">
        <f t="shared" si="9"/>
        <v>1.398419807</v>
      </c>
      <c r="T11" s="1">
        <v>0.0908</v>
      </c>
      <c r="U11" s="1">
        <v>0.0908</v>
      </c>
      <c r="V11" s="1">
        <f t="shared" si="10"/>
        <v>11.01321586</v>
      </c>
      <c r="W11" s="1">
        <v>0.0972</v>
      </c>
      <c r="X11" s="1">
        <v>0.0972</v>
      </c>
      <c r="Y11" s="1">
        <f t="shared" si="11"/>
        <v>166.8078</v>
      </c>
      <c r="Z11" s="1">
        <v>149.7859</v>
      </c>
      <c r="AA11" s="1">
        <v>154.8459</v>
      </c>
      <c r="AB11" s="1">
        <v>179.4482</v>
      </c>
      <c r="AC11" s="1">
        <v>177.8641</v>
      </c>
      <c r="AD11" s="1">
        <v>173.0512</v>
      </c>
      <c r="AE11" s="1">
        <v>-999.0</v>
      </c>
      <c r="AF11" s="1">
        <v>-999.0</v>
      </c>
      <c r="AG11" s="1">
        <f t="shared" si="12"/>
        <v>346.0244</v>
      </c>
      <c r="AH11" s="1">
        <f t="shared" si="13"/>
        <v>9.461894123</v>
      </c>
      <c r="AI11" s="1">
        <f t="shared" si="14"/>
        <v>86.28817709</v>
      </c>
      <c r="AJ11" s="1">
        <f t="shared" si="15"/>
        <v>10.46189412</v>
      </c>
      <c r="AK11" s="1">
        <f t="shared" si="16"/>
        <v>44.13532485</v>
      </c>
      <c r="AL11" s="1">
        <f t="shared" si="17"/>
        <v>14.66333529</v>
      </c>
      <c r="AM11" s="1">
        <f t="shared" si="18"/>
        <v>178.6003399</v>
      </c>
      <c r="AN11" s="1">
        <f t="shared" si="19"/>
        <v>0.002373350483</v>
      </c>
      <c r="AO11" s="1">
        <f t="shared" si="20"/>
        <v>86.11155079</v>
      </c>
      <c r="AP11" s="1">
        <f t="shared" si="21"/>
        <v>1.615547189</v>
      </c>
      <c r="AQ11" s="1">
        <f t="shared" si="22"/>
        <v>83.30327368</v>
      </c>
      <c r="AR11" s="1">
        <f t="shared" si="23"/>
        <v>148.7853646</v>
      </c>
      <c r="AS11" s="1">
        <f t="shared" si="24"/>
        <v>85.72675164</v>
      </c>
      <c r="AT11" s="1">
        <f>(ABS(((3*B11*(G11-AS11))/(G11*(2*AS11-B11)))/100))*1.8</f>
        <v>0.1862628198</v>
      </c>
      <c r="AU11" s="1">
        <f t="shared" si="26"/>
        <v>0.2288980082</v>
      </c>
      <c r="AV11" s="1">
        <f t="shared" si="27"/>
        <v>131.2258389</v>
      </c>
      <c r="AW11" s="1">
        <v>-999.0</v>
      </c>
      <c r="AX11" s="1">
        <f t="shared" si="28"/>
        <v>0.7242363795</v>
      </c>
      <c r="AZ11" s="1">
        <f t="shared" si="29"/>
        <v>83.85857743</v>
      </c>
      <c r="BA11" s="1">
        <v>-999.0</v>
      </c>
      <c r="BB11" s="1">
        <f t="shared" si="30"/>
        <v>125.9305792</v>
      </c>
      <c r="BC11" s="1">
        <f t="shared" si="81"/>
        <v>71.27285556</v>
      </c>
      <c r="BE11" s="1">
        <v>2357.5288</v>
      </c>
      <c r="BF11" s="1">
        <v>4211.5977</v>
      </c>
      <c r="BG11" s="1">
        <f t="shared" si="33"/>
        <v>0.6155471889</v>
      </c>
      <c r="BH11" s="1">
        <v>457.4338</v>
      </c>
      <c r="BJ11" s="1">
        <f t="shared" si="34"/>
        <v>-908.2908</v>
      </c>
      <c r="BK11" s="1">
        <f t="shared" si="35"/>
        <v>-90.7092</v>
      </c>
      <c r="BL11" s="1">
        <f t="shared" si="36"/>
        <v>10.01321586</v>
      </c>
      <c r="BN11" s="1">
        <f t="shared" si="70"/>
        <v>1.274255062</v>
      </c>
      <c r="BO11" s="1">
        <f t="shared" si="37"/>
        <v>0.8748348419</v>
      </c>
      <c r="BP11" s="1">
        <f t="shared" si="38"/>
        <v>0.2457651581</v>
      </c>
      <c r="BQ11" s="1" t="str">
        <f t="shared" si="39"/>
        <v>#NUM!</v>
      </c>
      <c r="BS11" s="1">
        <f t="shared" si="40"/>
        <v>138.0836578</v>
      </c>
      <c r="BT11" s="1">
        <v>2.4499</v>
      </c>
      <c r="BU11" s="1">
        <v>0.2087</v>
      </c>
      <c r="BV11" s="1">
        <f t="shared" si="41"/>
        <v>0.1075504323</v>
      </c>
      <c r="BW11" s="1">
        <f t="shared" si="42"/>
        <v>0.1581252161</v>
      </c>
      <c r="BX11" s="1">
        <f t="shared" si="43"/>
        <v>1.1206</v>
      </c>
      <c r="BY11" s="1">
        <f t="shared" si="82"/>
        <v>0.9546666667</v>
      </c>
      <c r="BZ11" s="1">
        <f t="shared" si="45"/>
        <v>0.8212148785</v>
      </c>
      <c r="CA11" s="1">
        <v>4211.5977</v>
      </c>
      <c r="CB11" s="1">
        <v>2357.5288</v>
      </c>
      <c r="CC11" s="1" t="str">
        <f t="shared" si="46"/>
        <v>#NUM!</v>
      </c>
      <c r="CD11" s="1">
        <f t="shared" si="47"/>
        <v>0.3741385331</v>
      </c>
      <c r="CE11" s="1">
        <f t="shared" si="48"/>
        <v>-1272.980807</v>
      </c>
      <c r="CG11" s="1">
        <f t="shared" si="49"/>
        <v>1.914844754</v>
      </c>
      <c r="CH11" s="1">
        <v>-999.0</v>
      </c>
      <c r="CJ11" s="1">
        <f t="shared" si="71"/>
        <v>0.04995363135</v>
      </c>
      <c r="CK11" s="1">
        <f t="shared" si="51"/>
        <v>-1098.06833</v>
      </c>
      <c r="CL11" s="1">
        <f t="shared" si="52"/>
        <v>-1632.184938</v>
      </c>
      <c r="CM11" s="1">
        <f t="shared" si="53"/>
        <v>-2558.671156</v>
      </c>
      <c r="CN11" s="1">
        <f t="shared" si="54"/>
        <v>1.567635564</v>
      </c>
      <c r="CO11" s="1">
        <f t="shared" si="55"/>
        <v>0.01166497016</v>
      </c>
      <c r="CP11" s="1">
        <f t="shared" si="56"/>
        <v>0.4584842489</v>
      </c>
      <c r="CQ11" s="1">
        <f t="shared" si="57"/>
        <v>1.413150916</v>
      </c>
      <c r="CS11" s="1">
        <f t="shared" si="58"/>
        <v>1.322534653</v>
      </c>
      <c r="CU11" s="1">
        <v>5223.6626</v>
      </c>
      <c r="CV11" s="1">
        <v>1950.0</v>
      </c>
      <c r="CW11" s="1">
        <v>1034.5</v>
      </c>
      <c r="CX11" s="1">
        <v>392.6</v>
      </c>
      <c r="CY11" s="1">
        <v>199.1</v>
      </c>
      <c r="CZ11" s="1">
        <v>146.9</v>
      </c>
      <c r="DA11" s="1">
        <f t="shared" si="59"/>
        <v>1.105687084</v>
      </c>
      <c r="DB11" s="1">
        <f t="shared" si="60"/>
        <v>1.208169188</v>
      </c>
      <c r="DC11" s="1">
        <f t="shared" si="61"/>
        <v>1.155323699</v>
      </c>
      <c r="DD11" s="1">
        <f t="shared" si="62"/>
        <v>1.214104913</v>
      </c>
      <c r="DE11" s="1">
        <f t="shared" si="63"/>
        <v>0.9583169714</v>
      </c>
      <c r="DF11" s="17" t="str">
        <f t="shared" si="64"/>
        <v>Fracture</v>
      </c>
      <c r="DG11" s="1" t="str">
        <f t="shared" si="65"/>
        <v>Não</v>
      </c>
      <c r="DH11" s="17" t="str">
        <f t="shared" si="66"/>
        <v>Fractured</v>
      </c>
      <c r="DI11" s="16" t="str">
        <f t="shared" ref="DI11:DJ11" si="86">IF(DB11&gt;=1,"Fractured","Não")</f>
        <v>Fractured</v>
      </c>
      <c r="DJ11" s="15" t="str">
        <f t="shared" si="86"/>
        <v>Fractured</v>
      </c>
    </row>
    <row r="12">
      <c r="A12" s="1">
        <v>5575.5159</v>
      </c>
      <c r="B12" s="1">
        <v>149.4117</v>
      </c>
      <c r="C12" s="1">
        <v>145.5879</v>
      </c>
      <c r="D12" s="1">
        <v>171.2837</v>
      </c>
      <c r="E12" s="1">
        <v>171.9228</v>
      </c>
      <c r="F12" s="1">
        <v>162.9519</v>
      </c>
      <c r="G12" s="1">
        <v>170.4498</v>
      </c>
      <c r="H12" s="1">
        <v>125.2556</v>
      </c>
      <c r="I12" s="1">
        <v>164.3285</v>
      </c>
      <c r="J12" s="1">
        <v>198.9601</v>
      </c>
      <c r="K12" s="1">
        <v>181.6959</v>
      </c>
      <c r="L12" s="1">
        <f t="shared" si="4"/>
        <v>152.8857667</v>
      </c>
      <c r="M12" s="1">
        <f t="shared" ref="M12:N12" si="87">(H12+I12)/2</f>
        <v>144.79205</v>
      </c>
      <c r="N12" s="1">
        <f t="shared" si="87"/>
        <v>181.6443</v>
      </c>
      <c r="O12" s="1">
        <f t="shared" ref="O12:P12" si="88">(E12+AC12)/2</f>
        <v>170.84095</v>
      </c>
      <c r="P12" s="1">
        <f t="shared" si="88"/>
        <v>166.0553</v>
      </c>
      <c r="Q12" s="1">
        <f t="shared" si="7"/>
        <v>149.432201</v>
      </c>
      <c r="R12" s="1">
        <f t="shared" si="8"/>
        <v>1.167820329</v>
      </c>
      <c r="S12" s="1">
        <f t="shared" si="9"/>
        <v>1.360815804</v>
      </c>
      <c r="T12" s="1">
        <v>0.0908</v>
      </c>
      <c r="U12" s="1">
        <v>0.0908</v>
      </c>
      <c r="V12" s="1">
        <f t="shared" si="10"/>
        <v>11.01321586</v>
      </c>
      <c r="W12" s="1">
        <v>0.0972</v>
      </c>
      <c r="X12" s="1">
        <v>0.0972</v>
      </c>
      <c r="Y12" s="1">
        <f t="shared" si="11"/>
        <v>154.52585</v>
      </c>
      <c r="Z12" s="1">
        <v>146.2072</v>
      </c>
      <c r="AA12" s="1">
        <v>147.2162</v>
      </c>
      <c r="AB12" s="1">
        <v>167.4484</v>
      </c>
      <c r="AC12" s="1">
        <v>169.7591</v>
      </c>
      <c r="AD12" s="1">
        <v>169.1587</v>
      </c>
      <c r="AE12" s="1">
        <v>-999.0</v>
      </c>
      <c r="AF12" s="1">
        <v>-999.0</v>
      </c>
      <c r="AG12" s="1">
        <f t="shared" si="12"/>
        <v>346.0244</v>
      </c>
      <c r="AH12" s="1">
        <f t="shared" si="13"/>
        <v>9.461894123</v>
      </c>
      <c r="AI12" s="1">
        <f t="shared" si="14"/>
        <v>86.28817709</v>
      </c>
      <c r="AJ12" s="1">
        <f t="shared" si="15"/>
        <v>10.46189412</v>
      </c>
      <c r="AK12" s="1">
        <f t="shared" si="16"/>
        <v>40.84211898</v>
      </c>
      <c r="AL12" s="1">
        <f t="shared" si="17"/>
        <v>32.99147359</v>
      </c>
      <c r="AM12" s="1">
        <f t="shared" si="18"/>
        <v>163.8158541</v>
      </c>
      <c r="AN12" s="1">
        <f t="shared" si="19"/>
        <v>0.00967141286</v>
      </c>
      <c r="AO12" s="1">
        <f t="shared" si="20"/>
        <v>78.63967667</v>
      </c>
      <c r="AP12" s="1">
        <f t="shared" si="21"/>
        <v>1.608200089</v>
      </c>
      <c r="AQ12" s="1">
        <f t="shared" si="22"/>
        <v>78.45773487</v>
      </c>
      <c r="AR12" s="1">
        <f t="shared" si="23"/>
        <v>142.7311621</v>
      </c>
      <c r="AS12" s="1">
        <f t="shared" si="24"/>
        <v>80.30013818</v>
      </c>
      <c r="AT12" s="1">
        <f>ABS(((3*B12*(G12-AS12))/(G12*(2*AS12-B12)))/100)*0.95</f>
        <v>0.2012900198</v>
      </c>
      <c r="AU12" s="1">
        <f t="shared" si="26"/>
        <v>0.2520189115</v>
      </c>
      <c r="AV12" s="1">
        <f t="shared" si="27"/>
        <v>150.1505484</v>
      </c>
      <c r="AW12" s="1">
        <v>-999.0</v>
      </c>
      <c r="AX12" s="1">
        <f t="shared" si="28"/>
        <v>0.686190283</v>
      </c>
      <c r="AZ12" s="1">
        <f t="shared" si="29"/>
        <v>130.5013744</v>
      </c>
      <c r="BA12" s="1">
        <v>-999.0</v>
      </c>
      <c r="BB12" s="1">
        <f t="shared" si="30"/>
        <v>171.7574082</v>
      </c>
      <c r="BC12" s="1">
        <f>((AT12/5)^2)*((BL12)^5)</f>
        <v>163.1444744</v>
      </c>
      <c r="BE12" s="1">
        <v>2357.5288</v>
      </c>
      <c r="BF12" s="1">
        <v>4211.5977</v>
      </c>
      <c r="BG12" s="1">
        <f t="shared" si="33"/>
        <v>0.6082000886</v>
      </c>
      <c r="BH12" s="1">
        <v>457.4338</v>
      </c>
      <c r="BJ12" s="1">
        <f t="shared" si="34"/>
        <v>-908.2908</v>
      </c>
      <c r="BK12" s="1">
        <f t="shared" si="35"/>
        <v>-90.7092</v>
      </c>
      <c r="BL12" s="1">
        <f t="shared" si="36"/>
        <v>10.01321586</v>
      </c>
      <c r="BN12" s="1">
        <f t="shared" si="70"/>
        <v>1.140806242</v>
      </c>
      <c r="BO12" s="1">
        <f t="shared" si="37"/>
        <v>0.8583454143</v>
      </c>
      <c r="BP12" s="1">
        <f t="shared" si="38"/>
        <v>0.2622545857</v>
      </c>
      <c r="BQ12" s="1" t="str">
        <f t="shared" si="39"/>
        <v>#NUM!</v>
      </c>
      <c r="BS12" s="1">
        <f t="shared" si="40"/>
        <v>145.5595998</v>
      </c>
      <c r="BT12" s="1">
        <v>2.4499</v>
      </c>
      <c r="BU12" s="1">
        <v>0.2087</v>
      </c>
      <c r="BV12" s="1">
        <f t="shared" si="41"/>
        <v>0.1075504323</v>
      </c>
      <c r="BW12" s="1">
        <f t="shared" si="42"/>
        <v>0.1581252161</v>
      </c>
      <c r="BX12" s="1">
        <f t="shared" si="43"/>
        <v>1.1206</v>
      </c>
      <c r="BY12" s="1">
        <f t="shared" si="82"/>
        <v>0.9546666667</v>
      </c>
      <c r="BZ12" s="1">
        <f t="shared" si="45"/>
        <v>0.8396257085</v>
      </c>
      <c r="CA12" s="1">
        <v>4211.5977</v>
      </c>
      <c r="CB12" s="1">
        <v>2357.5288</v>
      </c>
      <c r="CC12" s="1" t="str">
        <f t="shared" si="46"/>
        <v>#NUM!</v>
      </c>
      <c r="CD12" s="1">
        <f t="shared" si="47"/>
        <v>0.3865738537</v>
      </c>
      <c r="CE12" s="1">
        <f t="shared" si="48"/>
        <v>-1139.665436</v>
      </c>
      <c r="CG12" s="1">
        <f t="shared" si="49"/>
        <v>1.994717504</v>
      </c>
      <c r="CH12" s="1">
        <v>-999.0</v>
      </c>
      <c r="CJ12" s="1">
        <f t="shared" si="71"/>
        <v>0.03280959858</v>
      </c>
      <c r="CK12" s="1">
        <f t="shared" si="51"/>
        <v>-1043.284845</v>
      </c>
      <c r="CL12" s="1">
        <f t="shared" si="52"/>
        <v>-1482.171626</v>
      </c>
      <c r="CM12" s="1">
        <f t="shared" si="53"/>
        <v>-2459.030008</v>
      </c>
      <c r="CN12" s="1">
        <f t="shared" si="54"/>
        <v>1.65907238</v>
      </c>
      <c r="CO12" s="1">
        <f t="shared" si="55"/>
        <v>0.01245327869</v>
      </c>
      <c r="CP12" s="1">
        <f t="shared" si="56"/>
        <v>0.5214720781</v>
      </c>
      <c r="CQ12" s="1">
        <f t="shared" si="57"/>
        <v>1.476138745</v>
      </c>
      <c r="CS12" s="1">
        <f t="shared" si="58"/>
        <v>1.434658935</v>
      </c>
      <c r="CU12" s="1">
        <v>5223.8149</v>
      </c>
      <c r="CV12" s="1">
        <v>1950.0</v>
      </c>
      <c r="CW12" s="1">
        <v>1034.5</v>
      </c>
      <c r="CX12" s="1">
        <v>392.6</v>
      </c>
      <c r="CY12" s="1">
        <v>199.1</v>
      </c>
      <c r="CZ12" s="1">
        <v>146.9</v>
      </c>
      <c r="DA12" s="1">
        <f t="shared" si="59"/>
        <v>1.105687084</v>
      </c>
      <c r="DB12" s="1">
        <f t="shared" si="60"/>
        <v>1.090623425</v>
      </c>
      <c r="DC12" s="1">
        <f t="shared" si="61"/>
        <v>1.156979273</v>
      </c>
      <c r="DD12" s="1">
        <f t="shared" si="62"/>
        <v>1.254518463</v>
      </c>
      <c r="DE12" s="1">
        <f t="shared" si="63"/>
        <v>0.971987688</v>
      </c>
      <c r="DF12" s="17" t="str">
        <f t="shared" si="64"/>
        <v>Fracture</v>
      </c>
      <c r="DG12" s="1" t="str">
        <f t="shared" si="65"/>
        <v>Não</v>
      </c>
      <c r="DH12" s="17" t="str">
        <f t="shared" si="66"/>
        <v>Fractured</v>
      </c>
      <c r="DI12" s="16" t="str">
        <f t="shared" ref="DI12:DJ12" si="89">IF(DB12&gt;=1,"Fractured","Não")</f>
        <v>Fractured</v>
      </c>
      <c r="DJ12" s="15" t="str">
        <f t="shared" si="89"/>
        <v>Fractured</v>
      </c>
    </row>
    <row r="13">
      <c r="A13" s="1">
        <v>5575.5921</v>
      </c>
      <c r="B13" s="1">
        <v>144.7914</v>
      </c>
      <c r="C13" s="1">
        <v>130.0799</v>
      </c>
      <c r="D13" s="1">
        <v>149.3136</v>
      </c>
      <c r="E13" s="1">
        <v>147.3416</v>
      </c>
      <c r="F13" s="1">
        <v>140.3855</v>
      </c>
      <c r="G13" s="1">
        <v>146.8832</v>
      </c>
      <c r="H13" s="1">
        <v>121.2716</v>
      </c>
      <c r="I13" s="1">
        <v>147.9652</v>
      </c>
      <c r="J13" s="1">
        <v>171.7307</v>
      </c>
      <c r="K13" s="1">
        <v>169.1796</v>
      </c>
      <c r="L13" s="1">
        <f t="shared" si="4"/>
        <v>136.1801</v>
      </c>
      <c r="M13" s="1">
        <f t="shared" ref="M13:N13" si="90">(H13+I13)/2</f>
        <v>134.6184</v>
      </c>
      <c r="N13" s="1">
        <f t="shared" si="90"/>
        <v>159.84795</v>
      </c>
      <c r="O13" s="1">
        <f t="shared" ref="O13:P13" si="91">(E13+AC13)/2</f>
        <v>154.36065</v>
      </c>
      <c r="P13" s="1">
        <f t="shared" si="91"/>
        <v>152.1528</v>
      </c>
      <c r="Q13" s="1">
        <f t="shared" si="7"/>
        <v>144.8132563</v>
      </c>
      <c r="R13" s="1">
        <f t="shared" si="8"/>
        <v>1.006356047</v>
      </c>
      <c r="S13" s="1">
        <f t="shared" si="9"/>
        <v>1.211192068</v>
      </c>
      <c r="T13" s="1">
        <v>0.1012</v>
      </c>
      <c r="U13" s="1">
        <v>0.1012</v>
      </c>
      <c r="V13" s="1">
        <f t="shared" si="10"/>
        <v>9.881422925</v>
      </c>
      <c r="W13" s="1">
        <v>0.1034</v>
      </c>
      <c r="X13" s="1">
        <v>0.1034</v>
      </c>
      <c r="Y13" s="1">
        <f t="shared" si="11"/>
        <v>144.3668833</v>
      </c>
      <c r="Z13" s="1">
        <v>140.3365</v>
      </c>
      <c r="AA13" s="1">
        <v>141.9851</v>
      </c>
      <c r="AB13" s="1">
        <v>159.6948</v>
      </c>
      <c r="AC13" s="1">
        <v>161.3797</v>
      </c>
      <c r="AD13" s="1">
        <v>163.9201</v>
      </c>
      <c r="AE13" s="1">
        <v>-999.0</v>
      </c>
      <c r="AF13" s="1">
        <v>-999.0</v>
      </c>
      <c r="AG13" s="1">
        <f t="shared" si="12"/>
        <v>317.1448</v>
      </c>
      <c r="AH13" s="1">
        <f t="shared" si="13"/>
        <v>6.974752998</v>
      </c>
      <c r="AI13" s="1">
        <f t="shared" si="14"/>
        <v>78.93143242</v>
      </c>
      <c r="AJ13" s="1">
        <f t="shared" si="15"/>
        <v>7.974752998</v>
      </c>
      <c r="AK13" s="1">
        <f t="shared" si="16"/>
        <v>36.34514209</v>
      </c>
      <c r="AL13" s="1">
        <f t="shared" si="17"/>
        <v>94.07269762</v>
      </c>
      <c r="AM13" s="1">
        <f t="shared" si="18"/>
        <v>145.4405468</v>
      </c>
      <c r="AN13" s="1">
        <f t="shared" si="19"/>
        <v>0.07169521781</v>
      </c>
      <c r="AO13" s="1">
        <f t="shared" si="20"/>
        <v>70.33698937</v>
      </c>
      <c r="AP13" s="1">
        <f t="shared" si="21"/>
        <v>1.49384793</v>
      </c>
      <c r="AQ13" s="1">
        <f t="shared" si="22"/>
        <v>73.44605077</v>
      </c>
      <c r="AR13" s="1">
        <f t="shared" si="23"/>
        <v>133.7299652</v>
      </c>
      <c r="AS13" s="1">
        <f t="shared" si="24"/>
        <v>73.76172619</v>
      </c>
      <c r="AT13" s="1">
        <f>ABS(((3*B13*(G13-AS13))/(G13*(2*AS13-B13)))/100)/4</f>
        <v>0.1978735836</v>
      </c>
      <c r="AU13" s="1">
        <f t="shared" si="26"/>
        <v>0.2466862824</v>
      </c>
      <c r="AV13" s="1">
        <f t="shared" si="27"/>
        <v>145.7214684</v>
      </c>
      <c r="AW13" s="1">
        <v>-999.0</v>
      </c>
      <c r="AX13" s="1">
        <f t="shared" si="28"/>
        <v>0.6021530609</v>
      </c>
      <c r="AZ13" s="1">
        <f t="shared" si="29"/>
        <v>95.29048659</v>
      </c>
      <c r="BA13" s="1">
        <v>-999.0</v>
      </c>
      <c r="BB13" s="1">
        <f t="shared" si="30"/>
        <v>136.9010504</v>
      </c>
      <c r="BC13" s="1">
        <f>((AT13/4)^2)*((BL13)^5)</f>
        <v>135.2285565</v>
      </c>
      <c r="BE13" s="1">
        <v>2361.2354</v>
      </c>
      <c r="BF13" s="1">
        <v>4254.793</v>
      </c>
      <c r="BG13" s="1">
        <f t="shared" si="33"/>
        <v>0.4938479296</v>
      </c>
      <c r="BH13" s="1">
        <v>422.6129</v>
      </c>
      <c r="BJ13" s="1">
        <f t="shared" si="34"/>
        <v>-897.9012</v>
      </c>
      <c r="BK13" s="1">
        <f t="shared" si="35"/>
        <v>-101.0988</v>
      </c>
      <c r="BL13" s="1">
        <f t="shared" si="36"/>
        <v>8.881422925</v>
      </c>
      <c r="BN13" s="1">
        <f t="shared" si="70"/>
        <v>1.014446991</v>
      </c>
      <c r="BO13" s="1">
        <f t="shared" si="37"/>
        <v>0.8691383742</v>
      </c>
      <c r="BP13" s="1">
        <f t="shared" si="38"/>
        <v>0.2566116258</v>
      </c>
      <c r="BQ13" s="1" t="str">
        <f t="shared" si="39"/>
        <v>#NUM!</v>
      </c>
      <c r="BS13" s="1">
        <f t="shared" si="40"/>
        <v>149.9859543</v>
      </c>
      <c r="BT13" s="1">
        <v>2.4596</v>
      </c>
      <c r="BU13" s="1">
        <v>0.2081</v>
      </c>
      <c r="BV13" s="1">
        <f t="shared" si="41"/>
        <v>0.1019596542</v>
      </c>
      <c r="BW13" s="1">
        <f t="shared" si="42"/>
        <v>0.1550298271</v>
      </c>
      <c r="BX13" s="1">
        <f t="shared" si="43"/>
        <v>1.12575</v>
      </c>
      <c r="BY13" s="1">
        <f t="shared" si="82"/>
        <v>1.128666667</v>
      </c>
      <c r="BZ13" s="1">
        <f t="shared" si="45"/>
        <v>0.8634785425</v>
      </c>
      <c r="CA13" s="1">
        <v>4254.793</v>
      </c>
      <c r="CB13" s="1">
        <v>2361.2354</v>
      </c>
      <c r="CC13" s="1" t="str">
        <f t="shared" si="46"/>
        <v>#NUM!</v>
      </c>
      <c r="CD13" s="1">
        <f t="shared" si="47"/>
        <v>0.4033435229</v>
      </c>
      <c r="CE13" s="1">
        <f t="shared" si="48"/>
        <v>-1013.432544</v>
      </c>
      <c r="CG13" s="1">
        <f t="shared" si="49"/>
        <v>2.855013892</v>
      </c>
      <c r="CH13" s="1">
        <v>-999.0</v>
      </c>
      <c r="CJ13" s="1">
        <f t="shared" si="71"/>
        <v>0.01379395017</v>
      </c>
      <c r="CK13" s="1">
        <f t="shared" si="51"/>
        <v>-983.6831475</v>
      </c>
      <c r="CL13" s="1">
        <f t="shared" si="52"/>
        <v>-1352.86206</v>
      </c>
      <c r="CM13" s="1">
        <f t="shared" si="53"/>
        <v>-2224.088235</v>
      </c>
      <c r="CN13" s="1">
        <f t="shared" si="54"/>
        <v>1.64398744</v>
      </c>
      <c r="CO13" s="1">
        <f t="shared" si="55"/>
        <v>0.01355716646</v>
      </c>
      <c r="CP13" s="1">
        <f t="shared" si="56"/>
        <v>0.3371368711</v>
      </c>
      <c r="CQ13" s="1">
        <f t="shared" si="57"/>
        <v>1.465803538</v>
      </c>
      <c r="CS13" s="1">
        <f t="shared" si="58"/>
        <v>1.569656735</v>
      </c>
      <c r="CU13" s="1">
        <v>5223.9673</v>
      </c>
      <c r="CV13" s="1">
        <v>1950.0</v>
      </c>
      <c r="CW13" s="1">
        <v>1034.5</v>
      </c>
      <c r="CX13" s="1">
        <v>392.6</v>
      </c>
      <c r="CY13" s="1">
        <v>199.1</v>
      </c>
      <c r="CZ13" s="1">
        <v>146.9</v>
      </c>
      <c r="DA13" s="1">
        <f t="shared" si="59"/>
        <v>1.143374253</v>
      </c>
      <c r="DB13" s="1">
        <f t="shared" si="60"/>
        <v>0.9695707065</v>
      </c>
      <c r="DC13" s="1">
        <f t="shared" si="61"/>
        <v>1.168050365</v>
      </c>
      <c r="DD13" s="1">
        <f t="shared" si="62"/>
        <v>1.187415316</v>
      </c>
      <c r="DE13" s="1">
        <f t="shared" si="63"/>
        <v>0.9856968081</v>
      </c>
      <c r="DF13" s="17" t="str">
        <f t="shared" si="64"/>
        <v>Fracture</v>
      </c>
      <c r="DG13" s="1" t="str">
        <f t="shared" si="65"/>
        <v>Não</v>
      </c>
      <c r="DH13" s="17" t="str">
        <f t="shared" si="66"/>
        <v>Fractured</v>
      </c>
      <c r="DI13" s="1" t="str">
        <f t="shared" ref="DI13:DJ13" si="92">IF(DB13&gt;=1,"Fractured","Não")</f>
        <v>Não</v>
      </c>
      <c r="DJ13" s="15" t="str">
        <f t="shared" si="92"/>
        <v>Fractured</v>
      </c>
    </row>
    <row r="14">
      <c r="A14" s="1">
        <v>5575.6683</v>
      </c>
      <c r="B14" s="1">
        <v>141.9917</v>
      </c>
      <c r="C14" s="1">
        <v>126.1878</v>
      </c>
      <c r="D14" s="1">
        <v>141.1382</v>
      </c>
      <c r="E14" s="1">
        <v>133.764</v>
      </c>
      <c r="F14" s="1">
        <v>127.9555</v>
      </c>
      <c r="G14" s="1">
        <v>134.0241</v>
      </c>
      <c r="H14" s="1">
        <v>113.7666</v>
      </c>
      <c r="I14" s="1">
        <v>147.9652</v>
      </c>
      <c r="J14" s="1">
        <v>171.7307</v>
      </c>
      <c r="K14" s="1">
        <v>169.1796</v>
      </c>
      <c r="L14" s="1">
        <f t="shared" si="4"/>
        <v>125.2487333</v>
      </c>
      <c r="M14" s="1">
        <f t="shared" ref="M14:N14" si="93">(H14+I14)/2</f>
        <v>130.8659</v>
      </c>
      <c r="N14" s="1">
        <f t="shared" si="93"/>
        <v>159.84795</v>
      </c>
      <c r="O14" s="1">
        <f t="shared" ref="O14:P14" si="94">(E14+AC14)/2</f>
        <v>143.26965</v>
      </c>
      <c r="P14" s="1">
        <f t="shared" si="94"/>
        <v>142.0863</v>
      </c>
      <c r="Q14" s="1">
        <f t="shared" si="7"/>
        <v>142.0144105</v>
      </c>
      <c r="R14" s="1">
        <f t="shared" si="8"/>
        <v>0.9182531662</v>
      </c>
      <c r="S14" s="1">
        <f t="shared" si="9"/>
        <v>1.178061927</v>
      </c>
      <c r="T14" s="1">
        <v>0.1012</v>
      </c>
      <c r="U14" s="1">
        <v>0.1012</v>
      </c>
      <c r="V14" s="1">
        <f t="shared" si="10"/>
        <v>9.881422925</v>
      </c>
      <c r="W14" s="1">
        <v>0.1034</v>
      </c>
      <c r="X14" s="1">
        <v>0.1034</v>
      </c>
      <c r="Y14" s="1">
        <f t="shared" si="11"/>
        <v>138.8692</v>
      </c>
      <c r="Z14" s="1">
        <v>133.6108</v>
      </c>
      <c r="AA14" s="1">
        <v>136.9606</v>
      </c>
      <c r="AB14" s="1">
        <v>153.3261</v>
      </c>
      <c r="AC14" s="1">
        <v>152.7753</v>
      </c>
      <c r="AD14" s="1">
        <v>156.2171</v>
      </c>
      <c r="AE14" s="1">
        <v>-999.0</v>
      </c>
      <c r="AF14" s="1">
        <v>-999.0</v>
      </c>
      <c r="AG14" s="1">
        <f t="shared" si="12"/>
        <v>317.1448</v>
      </c>
      <c r="AH14" s="1">
        <f t="shared" si="13"/>
        <v>6.974752998</v>
      </c>
      <c r="AI14" s="1">
        <f t="shared" si="14"/>
        <v>78.93143242</v>
      </c>
      <c r="AJ14" s="1">
        <f t="shared" si="15"/>
        <v>7.974752998</v>
      </c>
      <c r="AK14" s="1">
        <f t="shared" si="16"/>
        <v>33.99165053</v>
      </c>
      <c r="AL14" s="1">
        <f t="shared" si="17"/>
        <v>27.96417159</v>
      </c>
      <c r="AM14" s="1">
        <f t="shared" si="18"/>
        <v>136.0020143</v>
      </c>
      <c r="AN14" s="1">
        <f t="shared" si="19"/>
        <v>0.1313095886</v>
      </c>
      <c r="AO14" s="1">
        <f t="shared" si="20"/>
        <v>65.77973906</v>
      </c>
      <c r="AP14" s="1">
        <f t="shared" si="21"/>
        <v>1.417817139</v>
      </c>
      <c r="AQ14" s="1">
        <f t="shared" si="22"/>
        <v>69.18368668</v>
      </c>
      <c r="AR14" s="1">
        <f t="shared" si="23"/>
        <v>128.1046418</v>
      </c>
      <c r="AS14" s="1">
        <f t="shared" si="24"/>
        <v>70.53325315</v>
      </c>
      <c r="AT14" s="1">
        <f>ABS(((3*B14*(G14-AS14))/(G14*(2*AS14-B14)))/1000)*0.8</f>
        <v>0.174489684</v>
      </c>
      <c r="AU14" s="1">
        <f t="shared" si="26"/>
        <v>0.2113719001</v>
      </c>
      <c r="AV14" s="1">
        <f t="shared" si="27"/>
        <v>117.377996</v>
      </c>
      <c r="AW14" s="1">
        <v>-999.0</v>
      </c>
      <c r="AX14" s="1">
        <f t="shared" si="28"/>
        <v>0.5427439709</v>
      </c>
      <c r="AZ14" s="1">
        <f t="shared" si="29"/>
        <v>46.52930709</v>
      </c>
      <c r="BA14" s="1">
        <v>-999.0</v>
      </c>
      <c r="BB14" s="1">
        <f t="shared" si="30"/>
        <v>82.78173567</v>
      </c>
      <c r="BC14" s="1">
        <f>((AT14/5)^2)*((BL14)^5)</f>
        <v>67.29956543</v>
      </c>
      <c r="BE14" s="1">
        <v>2361.2354</v>
      </c>
      <c r="BF14" s="1">
        <v>4254.793</v>
      </c>
      <c r="BG14" s="1">
        <f t="shared" si="33"/>
        <v>0.4178171385</v>
      </c>
      <c r="BH14" s="1">
        <v>422.6129</v>
      </c>
      <c r="BJ14" s="1">
        <f t="shared" si="34"/>
        <v>-897.9012</v>
      </c>
      <c r="BK14" s="1">
        <f t="shared" si="35"/>
        <v>-101.0988</v>
      </c>
      <c r="BL14" s="1">
        <f t="shared" si="36"/>
        <v>8.881422925</v>
      </c>
      <c r="BN14" s="1">
        <f t="shared" si="70"/>
        <v>0.943886861</v>
      </c>
      <c r="BO14" s="1">
        <f t="shared" si="37"/>
        <v>0.8447724929</v>
      </c>
      <c r="BP14" s="1">
        <f t="shared" si="38"/>
        <v>0.2809775071</v>
      </c>
      <c r="BQ14" s="1" t="str">
        <f t="shared" si="39"/>
        <v>#NUM!</v>
      </c>
      <c r="BS14" s="1">
        <f t="shared" si="40"/>
        <v>150.5331898</v>
      </c>
      <c r="BT14" s="1">
        <v>2.4596</v>
      </c>
      <c r="BU14" s="1">
        <v>0.2081</v>
      </c>
      <c r="BV14" s="1">
        <f t="shared" si="41"/>
        <v>0.1019596542</v>
      </c>
      <c r="BW14" s="1">
        <f t="shared" si="42"/>
        <v>0.1550298271</v>
      </c>
      <c r="BX14" s="1">
        <f t="shared" si="43"/>
        <v>1.12575</v>
      </c>
      <c r="BY14" s="1">
        <f t="shared" si="82"/>
        <v>1.128666667</v>
      </c>
      <c r="BZ14" s="1">
        <f t="shared" si="45"/>
        <v>0.8764938259</v>
      </c>
      <c r="CA14" s="1">
        <v>4254.793</v>
      </c>
      <c r="CB14" s="1">
        <v>2361.2354</v>
      </c>
      <c r="CC14" s="1" t="str">
        <f t="shared" si="46"/>
        <v>#NUM!</v>
      </c>
      <c r="CD14" s="1">
        <f t="shared" si="47"/>
        <v>0.4124712336</v>
      </c>
      <c r="CE14" s="1">
        <f t="shared" si="48"/>
        <v>-942.9429741</v>
      </c>
      <c r="CG14" s="1">
        <f t="shared" si="49"/>
        <v>3.134189651</v>
      </c>
      <c r="CH14" s="1">
        <v>-999.0</v>
      </c>
      <c r="CJ14" s="1">
        <f t="shared" si="71"/>
        <v>0.007646560735</v>
      </c>
      <c r="CK14" s="1">
        <f t="shared" si="51"/>
        <v>-948.338731</v>
      </c>
      <c r="CL14" s="1">
        <f t="shared" si="52"/>
        <v>-1269.081501</v>
      </c>
      <c r="CM14" s="1">
        <f t="shared" si="53"/>
        <v>-2021.271227</v>
      </c>
      <c r="CN14" s="1">
        <f t="shared" si="54"/>
        <v>1.592704034</v>
      </c>
      <c r="CO14" s="1">
        <f t="shared" si="55"/>
        <v>0.01417770988</v>
      </c>
      <c r="CP14" s="1">
        <f t="shared" si="56"/>
        <v>0.3018355107</v>
      </c>
      <c r="CQ14" s="1">
        <f t="shared" si="57"/>
        <v>1.430502177</v>
      </c>
      <c r="CS14" s="1">
        <f t="shared" si="58"/>
        <v>1.558508924</v>
      </c>
      <c r="CU14" s="1">
        <v>5224.1196</v>
      </c>
      <c r="CV14" s="1">
        <v>1950.0</v>
      </c>
      <c r="CW14" s="1">
        <v>1034.5</v>
      </c>
      <c r="CX14" s="1">
        <v>392.6</v>
      </c>
      <c r="CY14" s="1">
        <v>199.1</v>
      </c>
      <c r="CZ14" s="1">
        <v>146.9</v>
      </c>
      <c r="DA14" s="1">
        <f t="shared" si="59"/>
        <v>1.143374253</v>
      </c>
      <c r="DB14" s="1">
        <f t="shared" si="60"/>
        <v>0.9011477431</v>
      </c>
      <c r="DC14" s="1">
        <f t="shared" si="61"/>
        <v>1.169195155</v>
      </c>
      <c r="DD14" s="1">
        <f t="shared" si="62"/>
        <v>1.221463727</v>
      </c>
      <c r="DE14" s="1">
        <f t="shared" si="63"/>
        <v>0.9917404</v>
      </c>
      <c r="DF14" s="17" t="str">
        <f t="shared" si="64"/>
        <v>Fracture</v>
      </c>
      <c r="DG14" s="1" t="str">
        <f t="shared" si="65"/>
        <v>Não</v>
      </c>
      <c r="DH14" s="17" t="str">
        <f t="shared" si="66"/>
        <v>Fractured</v>
      </c>
      <c r="DI14" s="1" t="str">
        <f t="shared" ref="DI14:DJ14" si="95">IF(DB14&gt;=1,"Fractured","Não")</f>
        <v>Não</v>
      </c>
      <c r="DJ14" s="15" t="str">
        <f t="shared" si="95"/>
        <v>Fractured</v>
      </c>
    </row>
    <row r="15">
      <c r="A15" s="1">
        <v>5575.7445</v>
      </c>
      <c r="B15" s="1">
        <v>135.0677</v>
      </c>
      <c r="C15" s="1">
        <v>130.6984</v>
      </c>
      <c r="D15" s="1">
        <v>145.8697</v>
      </c>
      <c r="E15" s="1">
        <v>142.1967</v>
      </c>
      <c r="F15" s="1">
        <v>136.1207</v>
      </c>
      <c r="G15" s="1">
        <v>142.3432</v>
      </c>
      <c r="H15" s="1">
        <v>103.9366</v>
      </c>
      <c r="I15" s="1">
        <v>135.5864</v>
      </c>
      <c r="J15" s="1">
        <v>154.8061</v>
      </c>
      <c r="K15" s="1">
        <v>156.1092</v>
      </c>
      <c r="L15" s="1">
        <f t="shared" si="4"/>
        <v>127.4668333</v>
      </c>
      <c r="M15" s="1">
        <f t="shared" ref="M15:N15" si="96">(H15+I15)/2</f>
        <v>119.7615</v>
      </c>
      <c r="N15" s="1">
        <f t="shared" si="96"/>
        <v>145.19625</v>
      </c>
      <c r="O15" s="1">
        <f t="shared" ref="O15:P15" si="97">(E15+AC15)/2</f>
        <v>143.21965</v>
      </c>
      <c r="P15" s="1">
        <f t="shared" si="97"/>
        <v>142.7121</v>
      </c>
      <c r="Q15" s="1">
        <f t="shared" si="7"/>
        <v>135.0906999</v>
      </c>
      <c r="R15" s="1">
        <f t="shared" si="8"/>
        <v>0.9752506757</v>
      </c>
      <c r="S15" s="1">
        <f t="shared" si="9"/>
        <v>1.369519496</v>
      </c>
      <c r="T15" s="1">
        <v>0.105</v>
      </c>
      <c r="U15" s="1">
        <v>0.105</v>
      </c>
      <c r="V15" s="1">
        <f t="shared" si="10"/>
        <v>9.523809524</v>
      </c>
      <c r="W15" s="1">
        <v>0.1069</v>
      </c>
      <c r="X15" s="1">
        <v>0.1069</v>
      </c>
      <c r="Y15" s="1">
        <f t="shared" si="11"/>
        <v>136.8084333</v>
      </c>
      <c r="Z15" s="1">
        <v>128.2201</v>
      </c>
      <c r="AA15" s="1">
        <v>132.4579</v>
      </c>
      <c r="AB15" s="1">
        <v>148.5368</v>
      </c>
      <c r="AC15" s="1">
        <v>144.2426</v>
      </c>
      <c r="AD15" s="1">
        <v>149.3035</v>
      </c>
      <c r="AE15" s="1">
        <v>-999.0</v>
      </c>
      <c r="AF15" s="1">
        <v>-999.0</v>
      </c>
      <c r="AG15" s="1">
        <f t="shared" si="12"/>
        <v>291.6956</v>
      </c>
      <c r="AH15" s="1">
        <f t="shared" si="13"/>
        <v>6.606622878</v>
      </c>
      <c r="AI15" s="1">
        <f t="shared" si="14"/>
        <v>72.56291982</v>
      </c>
      <c r="AJ15" s="1">
        <f t="shared" si="15"/>
        <v>7.606622878</v>
      </c>
      <c r="AK15" s="1">
        <f t="shared" si="16"/>
        <v>34.91856503</v>
      </c>
      <c r="AL15" s="1">
        <f t="shared" si="17"/>
        <v>371.7546588</v>
      </c>
      <c r="AM15" s="1">
        <f t="shared" si="18"/>
        <v>139.8106315</v>
      </c>
      <c r="AN15" s="1">
        <f t="shared" si="19"/>
        <v>0.05237637382</v>
      </c>
      <c r="AO15" s="1">
        <f t="shared" si="20"/>
        <v>67.08965237</v>
      </c>
      <c r="AP15" s="1">
        <f t="shared" si="21"/>
        <v>1.543405992</v>
      </c>
      <c r="AQ15" s="1">
        <f t="shared" si="22"/>
        <v>67.63392903</v>
      </c>
      <c r="AR15" s="1">
        <f t="shared" si="23"/>
        <v>131.745325</v>
      </c>
      <c r="AS15" s="1">
        <f t="shared" si="24"/>
        <v>68.62233812</v>
      </c>
      <c r="AT15" s="1">
        <f>(ABS(((3*B15*(G15-AS15))/(G15*(2*AS15-B15)))/100))/5</f>
        <v>0.1927980981</v>
      </c>
      <c r="AU15" s="1">
        <f t="shared" si="26"/>
        <v>0.238847428</v>
      </c>
      <c r="AV15" s="1">
        <f t="shared" si="27"/>
        <v>139.2801851</v>
      </c>
      <c r="AW15" s="1">
        <v>-999.0</v>
      </c>
      <c r="AX15" s="1">
        <f t="shared" si="28"/>
        <v>0.6557472268</v>
      </c>
      <c r="AZ15" s="1">
        <f t="shared" si="29"/>
        <v>76.33207197</v>
      </c>
      <c r="BA15" s="1">
        <v>-999.0</v>
      </c>
      <c r="BB15" s="1">
        <f t="shared" si="30"/>
        <v>136.0204728</v>
      </c>
      <c r="BC15" s="1">
        <f t="shared" ref="BC15:BC16" si="101">((AT15/4)^2)*((BL15)^5)</f>
        <v>104.5331866</v>
      </c>
      <c r="BE15" s="1">
        <v>2367.2405</v>
      </c>
      <c r="BF15" s="1">
        <v>4351.2993</v>
      </c>
      <c r="BG15" s="1">
        <f t="shared" si="33"/>
        <v>0.5434059918</v>
      </c>
      <c r="BH15" s="1">
        <v>443.7227</v>
      </c>
      <c r="BJ15" s="1">
        <f t="shared" si="34"/>
        <v>-894.105</v>
      </c>
      <c r="BK15" s="1">
        <f t="shared" si="35"/>
        <v>-104.895</v>
      </c>
      <c r="BL15" s="1">
        <f t="shared" si="36"/>
        <v>8.523809524</v>
      </c>
      <c r="BN15" s="1">
        <f t="shared" si="70"/>
        <v>1.05386558</v>
      </c>
      <c r="BO15" s="1">
        <f t="shared" si="37"/>
        <v>0.8409708049</v>
      </c>
      <c r="BP15" s="1">
        <f t="shared" si="38"/>
        <v>0.2849791951</v>
      </c>
      <c r="BQ15" s="1" t="str">
        <f t="shared" si="39"/>
        <v>#NUM!</v>
      </c>
      <c r="BS15" s="1">
        <f t="shared" si="40"/>
        <v>135.4177446</v>
      </c>
      <c r="BT15" s="1">
        <v>2.464</v>
      </c>
      <c r="BU15" s="1">
        <v>0.2121</v>
      </c>
      <c r="BV15" s="1">
        <f t="shared" si="41"/>
        <v>0.09942363112</v>
      </c>
      <c r="BW15" s="1">
        <f t="shared" si="42"/>
        <v>0.1557618156</v>
      </c>
      <c r="BX15" s="1">
        <f t="shared" si="43"/>
        <v>1.12595</v>
      </c>
      <c r="BY15" s="1">
        <f t="shared" si="82"/>
        <v>1.35</v>
      </c>
      <c r="BZ15" s="1">
        <f t="shared" si="45"/>
        <v>0.8680736842</v>
      </c>
      <c r="CA15" s="1">
        <v>4351.2993</v>
      </c>
      <c r="CB15" s="1">
        <v>2367.2405</v>
      </c>
      <c r="CC15" s="1" t="str">
        <f t="shared" si="46"/>
        <v>#NUM!</v>
      </c>
      <c r="CD15" s="1">
        <f t="shared" si="47"/>
        <v>0.4181748091</v>
      </c>
      <c r="CE15" s="1">
        <f t="shared" si="48"/>
        <v>-1052.811714</v>
      </c>
      <c r="CG15" s="1">
        <f t="shared" si="49"/>
        <v>1.9194842</v>
      </c>
      <c r="CH15" s="1">
        <v>-999.0</v>
      </c>
      <c r="CJ15" s="1">
        <f t="shared" si="71"/>
        <v>0.02379328973</v>
      </c>
      <c r="CK15" s="1">
        <f t="shared" si="51"/>
        <v>-1002.886587</v>
      </c>
      <c r="CL15" s="1">
        <f t="shared" si="52"/>
        <v>-1540.180185</v>
      </c>
      <c r="CM15" s="1">
        <f t="shared" si="53"/>
        <v>-2675.049006</v>
      </c>
      <c r="CN15" s="1">
        <f t="shared" si="54"/>
        <v>1.736841592</v>
      </c>
      <c r="CO15" s="1">
        <f t="shared" si="55"/>
        <v>0.01457251425</v>
      </c>
      <c r="CP15" s="1">
        <f t="shared" si="56"/>
        <v>0.179082547</v>
      </c>
      <c r="CQ15" s="1">
        <f t="shared" si="57"/>
        <v>1.529082547</v>
      </c>
      <c r="CS15" s="1">
        <f t="shared" si="58"/>
        <v>1.514551391</v>
      </c>
      <c r="CU15" s="1">
        <v>5224.272</v>
      </c>
      <c r="CV15" s="1">
        <v>1950.0</v>
      </c>
      <c r="CW15" s="1">
        <v>1034.5</v>
      </c>
      <c r="CX15" s="1">
        <v>392.6</v>
      </c>
      <c r="CY15" s="1">
        <v>199.1</v>
      </c>
      <c r="CZ15" s="1">
        <v>146.9</v>
      </c>
      <c r="DA15" s="1">
        <f t="shared" si="59"/>
        <v>1.151363264</v>
      </c>
      <c r="DB15" s="1">
        <f t="shared" si="60"/>
        <v>1.00779609</v>
      </c>
      <c r="DC15" s="1">
        <f t="shared" si="61"/>
        <v>1.164431318</v>
      </c>
      <c r="DD15" s="1">
        <f t="shared" si="62"/>
        <v>1.212378352</v>
      </c>
      <c r="DE15" s="1">
        <f t="shared" si="63"/>
        <v>0.9964561427</v>
      </c>
      <c r="DF15" s="17" t="str">
        <f t="shared" si="64"/>
        <v>Fracture</v>
      </c>
      <c r="DG15" s="1" t="str">
        <f t="shared" si="65"/>
        <v>Não</v>
      </c>
      <c r="DH15" s="17" t="str">
        <f t="shared" si="66"/>
        <v>Fractured</v>
      </c>
      <c r="DI15" s="16" t="str">
        <f t="shared" ref="DI15:DJ15" si="98">IF(DB15&gt;=1,"Fractured","Não")</f>
        <v>Fractured</v>
      </c>
      <c r="DJ15" s="15" t="str">
        <f t="shared" si="98"/>
        <v>Fractured</v>
      </c>
    </row>
    <row r="16">
      <c r="A16" s="1">
        <v>5575.8207</v>
      </c>
      <c r="B16" s="1">
        <v>130.266</v>
      </c>
      <c r="C16" s="1">
        <v>134.4763</v>
      </c>
      <c r="D16" s="1">
        <v>154.4576</v>
      </c>
      <c r="E16" s="1">
        <v>151.4387</v>
      </c>
      <c r="F16" s="1">
        <v>144.6739</v>
      </c>
      <c r="G16" s="1">
        <v>148.7505</v>
      </c>
      <c r="H16" s="1">
        <v>98.3472</v>
      </c>
      <c r="I16" s="1">
        <v>135.5864</v>
      </c>
      <c r="J16" s="1">
        <v>154.8061</v>
      </c>
      <c r="K16" s="1">
        <v>156.1092</v>
      </c>
      <c r="L16" s="1">
        <f t="shared" si="4"/>
        <v>130.5905333</v>
      </c>
      <c r="M16" s="1">
        <f t="shared" ref="M16:N16" si="99">(H16+I16)/2</f>
        <v>116.9668</v>
      </c>
      <c r="N16" s="1">
        <f t="shared" si="99"/>
        <v>145.19625</v>
      </c>
      <c r="O16" s="1">
        <f t="shared" ref="O16:P16" si="100">(E16+AC16)/2</f>
        <v>143.4642</v>
      </c>
      <c r="P16" s="1">
        <f t="shared" si="100"/>
        <v>142.6945</v>
      </c>
      <c r="Q16" s="1">
        <f t="shared" si="7"/>
        <v>130.2893912</v>
      </c>
      <c r="R16" s="1">
        <f t="shared" si="8"/>
        <v>1.019149672</v>
      </c>
      <c r="S16" s="1">
        <f t="shared" si="9"/>
        <v>1.512503661</v>
      </c>
      <c r="T16" s="1">
        <v>0.105</v>
      </c>
      <c r="U16" s="1">
        <v>0.105</v>
      </c>
      <c r="V16" s="1">
        <f t="shared" si="10"/>
        <v>9.523809524</v>
      </c>
      <c r="W16" s="1">
        <v>0.1069</v>
      </c>
      <c r="X16" s="1">
        <v>0.1069</v>
      </c>
      <c r="Y16" s="1">
        <f t="shared" si="11"/>
        <v>135.6527667</v>
      </c>
      <c r="Z16" s="1">
        <v>123.2936</v>
      </c>
      <c r="AA16" s="1">
        <v>127.4831</v>
      </c>
      <c r="AB16" s="1">
        <v>143.94</v>
      </c>
      <c r="AC16" s="1">
        <v>135.4897</v>
      </c>
      <c r="AD16" s="1">
        <v>140.7151</v>
      </c>
      <c r="AE16" s="1">
        <v>-999.0</v>
      </c>
      <c r="AF16" s="1">
        <v>-999.0</v>
      </c>
      <c r="AG16" s="1">
        <f t="shared" si="12"/>
        <v>291.6956</v>
      </c>
      <c r="AH16" s="1">
        <f t="shared" si="13"/>
        <v>6.606622878</v>
      </c>
      <c r="AI16" s="1">
        <f t="shared" si="14"/>
        <v>72.56291982</v>
      </c>
      <c r="AJ16" s="1">
        <f t="shared" si="15"/>
        <v>7.606622878</v>
      </c>
      <c r="AK16" s="1">
        <f t="shared" si="16"/>
        <v>36.14506054</v>
      </c>
      <c r="AL16" s="1">
        <f t="shared" si="17"/>
        <v>27.14729702</v>
      </c>
      <c r="AM16" s="1">
        <f t="shared" si="18"/>
        <v>145.1532213</v>
      </c>
      <c r="AN16" s="1">
        <f t="shared" si="19"/>
        <v>0.005946630229</v>
      </c>
      <c r="AO16" s="1">
        <f t="shared" si="20"/>
        <v>68.61709958</v>
      </c>
      <c r="AP16" s="1">
        <f t="shared" si="21"/>
        <v>1.662635135</v>
      </c>
      <c r="AQ16" s="1">
        <f t="shared" si="22"/>
        <v>65.88516058</v>
      </c>
      <c r="AR16" s="1">
        <f t="shared" si="23"/>
        <v>134.4008908</v>
      </c>
      <c r="AS16" s="1">
        <f t="shared" si="24"/>
        <v>67.86745015</v>
      </c>
      <c r="AT16" s="1">
        <f>(ABS(((3*B16*(G16-AS16))/(G16*(2*AS16-B16)))/100))/2</f>
        <v>0.194277012</v>
      </c>
      <c r="AU16" s="1">
        <f t="shared" si="26"/>
        <v>0.2411213468</v>
      </c>
      <c r="AV16" s="1">
        <f t="shared" si="27"/>
        <v>141.1401139</v>
      </c>
      <c r="AW16" s="1">
        <v>-999.0</v>
      </c>
      <c r="AX16" s="1">
        <f t="shared" si="28"/>
        <v>0.7544750803</v>
      </c>
      <c r="AZ16" s="1">
        <f t="shared" si="29"/>
        <v>79.73031303</v>
      </c>
      <c r="BA16" s="1">
        <v>-999.0</v>
      </c>
      <c r="BB16" s="1">
        <f t="shared" si="30"/>
        <v>140.2422786</v>
      </c>
      <c r="BC16" s="1">
        <f t="shared" si="101"/>
        <v>106.1430418</v>
      </c>
      <c r="BE16" s="1">
        <v>2367.2405</v>
      </c>
      <c r="BF16" s="1">
        <v>4351.2993</v>
      </c>
      <c r="BG16" s="1">
        <f t="shared" si="33"/>
        <v>0.6626351349</v>
      </c>
      <c r="BH16" s="1">
        <v>443.7227</v>
      </c>
      <c r="BJ16" s="1">
        <f t="shared" si="34"/>
        <v>-894.105</v>
      </c>
      <c r="BK16" s="1">
        <f t="shared" si="35"/>
        <v>-104.895</v>
      </c>
      <c r="BL16" s="1">
        <f t="shared" si="36"/>
        <v>8.523809524</v>
      </c>
      <c r="BN16" s="1">
        <f t="shared" si="70"/>
        <v>1.141898116</v>
      </c>
      <c r="BO16" s="1">
        <f t="shared" si="37"/>
        <v>0.8412315565</v>
      </c>
      <c r="BP16" s="1">
        <f t="shared" si="38"/>
        <v>0.2847184435</v>
      </c>
      <c r="BQ16" s="1" t="str">
        <f t="shared" si="39"/>
        <v>#NUM!</v>
      </c>
      <c r="BS16" s="1">
        <f t="shared" si="40"/>
        <v>124.9625496</v>
      </c>
      <c r="BT16" s="1">
        <v>2.464</v>
      </c>
      <c r="BU16" s="1">
        <v>0.2121</v>
      </c>
      <c r="BV16" s="1">
        <f t="shared" si="41"/>
        <v>0.09942363112</v>
      </c>
      <c r="BW16" s="1">
        <f t="shared" si="42"/>
        <v>0.1557618156</v>
      </c>
      <c r="BX16" s="1">
        <f t="shared" si="43"/>
        <v>1.12595</v>
      </c>
      <c r="BY16" s="1">
        <f t="shared" si="82"/>
        <v>1.35</v>
      </c>
      <c r="BZ16" s="1">
        <f t="shared" si="45"/>
        <v>0.8615885628</v>
      </c>
      <c r="CA16" s="1">
        <v>4351.2993</v>
      </c>
      <c r="CB16" s="1">
        <v>2367.2405</v>
      </c>
      <c r="CC16" s="1" t="str">
        <f t="shared" si="46"/>
        <v>#NUM!</v>
      </c>
      <c r="CD16" s="1">
        <f t="shared" si="47"/>
        <v>0.4204940518</v>
      </c>
      <c r="CE16" s="1">
        <f t="shared" si="48"/>
        <v>-1140.756218</v>
      </c>
      <c r="CG16" s="1">
        <f t="shared" si="49"/>
        <v>1.604717347</v>
      </c>
      <c r="CH16" s="1">
        <v>-999.0</v>
      </c>
      <c r="CJ16" s="1">
        <f t="shared" si="71"/>
        <v>0.0712432207</v>
      </c>
      <c r="CK16" s="1">
        <f t="shared" si="51"/>
        <v>-1052.797982</v>
      </c>
      <c r="CL16" s="1">
        <f t="shared" si="52"/>
        <v>-1771.376455</v>
      </c>
      <c r="CM16" s="1">
        <f t="shared" si="53"/>
        <v>-3172.25962</v>
      </c>
      <c r="CN16" s="1">
        <f t="shared" si="54"/>
        <v>1.790844409</v>
      </c>
      <c r="CO16" s="1">
        <f t="shared" si="55"/>
        <v>0.01473460396</v>
      </c>
      <c r="CP16" s="1">
        <f t="shared" si="56"/>
        <v>0.2155245727</v>
      </c>
      <c r="CQ16" s="1">
        <f t="shared" si="57"/>
        <v>1.565524573</v>
      </c>
      <c r="CS16" s="1">
        <f t="shared" si="58"/>
        <v>1.410733898</v>
      </c>
      <c r="CU16" s="1">
        <v>5224.4243</v>
      </c>
      <c r="CV16" s="1">
        <v>1950.0</v>
      </c>
      <c r="CW16" s="1">
        <v>1034.5</v>
      </c>
      <c r="CX16" s="1">
        <v>392.6</v>
      </c>
      <c r="CY16" s="1">
        <v>199.1</v>
      </c>
      <c r="CZ16" s="1">
        <v>146.9</v>
      </c>
      <c r="DA16" s="1">
        <f t="shared" si="59"/>
        <v>1.151363264</v>
      </c>
      <c r="DB16" s="1">
        <f t="shared" si="60"/>
        <v>1.110603688</v>
      </c>
      <c r="DC16" s="1">
        <f t="shared" si="61"/>
        <v>1.141300927</v>
      </c>
      <c r="DD16" s="1">
        <f t="shared" si="62"/>
        <v>1.241345835</v>
      </c>
      <c r="DE16" s="1">
        <f t="shared" si="63"/>
        <v>0.9946348985</v>
      </c>
      <c r="DF16" s="17" t="str">
        <f t="shared" si="64"/>
        <v>Fracture</v>
      </c>
      <c r="DG16" s="1" t="str">
        <f t="shared" si="65"/>
        <v>Não</v>
      </c>
      <c r="DH16" s="17" t="str">
        <f t="shared" si="66"/>
        <v>Fractured</v>
      </c>
      <c r="DI16" s="16" t="str">
        <f t="shared" ref="DI16:DJ16" si="102">IF(DB16&gt;=1,"Fractured","Não")</f>
        <v>Fractured</v>
      </c>
      <c r="DJ16" s="15" t="str">
        <f t="shared" si="102"/>
        <v>Fractured</v>
      </c>
    </row>
    <row r="17">
      <c r="A17" s="1">
        <v>5575.8969</v>
      </c>
      <c r="B17" s="1">
        <v>122.2248</v>
      </c>
      <c r="C17" s="1">
        <v>135.6659</v>
      </c>
      <c r="D17" s="1">
        <v>156.9107</v>
      </c>
      <c r="E17" s="1">
        <v>142.3192</v>
      </c>
      <c r="F17" s="1">
        <v>136.368</v>
      </c>
      <c r="G17" s="1">
        <v>141.0962</v>
      </c>
      <c r="H17" s="1">
        <v>93.9267</v>
      </c>
      <c r="I17" s="1">
        <v>124.0972</v>
      </c>
      <c r="J17" s="1">
        <v>144.246</v>
      </c>
      <c r="K17" s="1">
        <v>142.6062</v>
      </c>
      <c r="L17" s="1">
        <f t="shared" si="4"/>
        <v>123.7969667</v>
      </c>
      <c r="M17" s="1">
        <f t="shared" ref="M17:N17" si="103">(H17+I17)/2</f>
        <v>109.01195</v>
      </c>
      <c r="N17" s="1">
        <f t="shared" si="103"/>
        <v>134.1716</v>
      </c>
      <c r="O17" s="1">
        <f t="shared" ref="O17:P17" si="104">(E17+AC17)/2</f>
        <v>135.68825</v>
      </c>
      <c r="P17" s="1">
        <f t="shared" si="104"/>
        <v>135.57215</v>
      </c>
      <c r="Q17" s="1">
        <f t="shared" si="7"/>
        <v>122.2487032</v>
      </c>
      <c r="R17" s="1">
        <f t="shared" si="8"/>
        <v>0.9667069758</v>
      </c>
      <c r="S17" s="1">
        <f t="shared" si="9"/>
        <v>1.502194797</v>
      </c>
      <c r="T17" s="1">
        <v>0.1041</v>
      </c>
      <c r="U17" s="1">
        <v>0.1041</v>
      </c>
      <c r="V17" s="1">
        <f t="shared" si="10"/>
        <v>9.606147935</v>
      </c>
      <c r="W17" s="1">
        <v>0.1122</v>
      </c>
      <c r="X17" s="1">
        <v>0.1122</v>
      </c>
      <c r="Y17" s="1">
        <f t="shared" si="11"/>
        <v>132.6253167</v>
      </c>
      <c r="Z17" s="1">
        <v>119.3947</v>
      </c>
      <c r="AA17" s="1">
        <v>122.6002</v>
      </c>
      <c r="AB17" s="1">
        <v>138.9556</v>
      </c>
      <c r="AC17" s="1">
        <v>129.0573</v>
      </c>
      <c r="AD17" s="1">
        <v>134.7763</v>
      </c>
      <c r="AE17" s="1">
        <v>-999.0</v>
      </c>
      <c r="AF17" s="1">
        <v>-999.0</v>
      </c>
      <c r="AG17" s="1">
        <f t="shared" si="12"/>
        <v>266.7034</v>
      </c>
      <c r="AH17" s="1">
        <f t="shared" si="13"/>
        <v>6.704695013</v>
      </c>
      <c r="AI17" s="1">
        <f t="shared" si="14"/>
        <v>66.3547226</v>
      </c>
      <c r="AJ17" s="1">
        <f t="shared" si="15"/>
        <v>7.704695013</v>
      </c>
      <c r="AK17" s="1">
        <f t="shared" si="16"/>
        <v>34.5850172</v>
      </c>
      <c r="AL17" s="1">
        <f t="shared" si="17"/>
        <v>25.43307256</v>
      </c>
      <c r="AM17" s="1">
        <f t="shared" si="18"/>
        <v>139.4555849</v>
      </c>
      <c r="AN17" s="1">
        <f t="shared" si="19"/>
        <v>0.0396880591</v>
      </c>
      <c r="AO17" s="1">
        <f t="shared" si="20"/>
        <v>65.89253062</v>
      </c>
      <c r="AP17" s="1">
        <f t="shared" si="21"/>
        <v>1.604327578</v>
      </c>
      <c r="AQ17" s="1">
        <f t="shared" si="22"/>
        <v>63.1114413</v>
      </c>
      <c r="AR17" s="1">
        <f t="shared" si="23"/>
        <v>131.1676499</v>
      </c>
      <c r="AS17" s="1">
        <f t="shared" si="24"/>
        <v>65.23968075</v>
      </c>
      <c r="AT17" s="1">
        <f>ABS(((3*B17*(G17-AS17))/(G17*(2*AS17-B17)))/100)/1.5</f>
        <v>0.1592109438</v>
      </c>
      <c r="AU17" s="1">
        <f t="shared" si="26"/>
        <v>0.189358963</v>
      </c>
      <c r="AV17" s="1">
        <f t="shared" si="27"/>
        <v>100.6284428</v>
      </c>
      <c r="AW17" s="1">
        <v>-999.0</v>
      </c>
      <c r="AX17" s="1">
        <f t="shared" si="28"/>
        <v>0.7268410721</v>
      </c>
      <c r="AZ17" s="1">
        <f t="shared" si="29"/>
        <v>26.08219678</v>
      </c>
      <c r="BA17" s="1">
        <v>-999.0</v>
      </c>
      <c r="BB17" s="1">
        <f t="shared" si="30"/>
        <v>68.29036283</v>
      </c>
      <c r="BC17" s="1">
        <f>((AT17/5)^2)*((BL17)^5)</f>
        <v>47.86850461</v>
      </c>
      <c r="BE17" s="1">
        <v>2408.386</v>
      </c>
      <c r="BF17" s="1">
        <v>4451.2808</v>
      </c>
      <c r="BG17" s="1">
        <f t="shared" si="33"/>
        <v>0.604327578</v>
      </c>
      <c r="BH17" s="1">
        <v>461.0509</v>
      </c>
      <c r="BJ17" s="1">
        <f t="shared" si="34"/>
        <v>-895.0041</v>
      </c>
      <c r="BK17" s="1">
        <f t="shared" si="35"/>
        <v>-103.9959</v>
      </c>
      <c r="BL17" s="1">
        <f t="shared" si="36"/>
        <v>8.606147935</v>
      </c>
      <c r="BN17" s="1">
        <f t="shared" si="70"/>
        <v>1.154399107</v>
      </c>
      <c r="BO17" s="1">
        <f t="shared" si="37"/>
        <v>0.8373214282</v>
      </c>
      <c r="BP17" s="1">
        <f t="shared" si="38"/>
        <v>0.2912785718</v>
      </c>
      <c r="BQ17" s="1" t="str">
        <f t="shared" si="39"/>
        <v>#NUM!</v>
      </c>
      <c r="BS17" s="1">
        <f t="shared" si="40"/>
        <v>117.4395832</v>
      </c>
      <c r="BT17" s="1">
        <v>2.4696</v>
      </c>
      <c r="BU17" s="1">
        <v>0.2124</v>
      </c>
      <c r="BV17" s="1">
        <f t="shared" si="41"/>
        <v>0.09619596542</v>
      </c>
      <c r="BW17" s="1">
        <f t="shared" si="42"/>
        <v>0.1542979827</v>
      </c>
      <c r="BX17" s="1">
        <f t="shared" si="43"/>
        <v>1.1286</v>
      </c>
      <c r="BY17" s="1">
        <f t="shared" si="82"/>
        <v>1.472</v>
      </c>
      <c r="BZ17" s="1">
        <f t="shared" si="45"/>
        <v>0.86933583</v>
      </c>
      <c r="CA17" s="1">
        <v>4451.2808</v>
      </c>
      <c r="CB17" s="1">
        <v>2408.386</v>
      </c>
      <c r="CC17" s="1" t="str">
        <f t="shared" si="46"/>
        <v>#NUM!</v>
      </c>
      <c r="CD17" s="1">
        <f t="shared" si="47"/>
        <v>0.4288789288</v>
      </c>
      <c r="CE17" s="1">
        <f t="shared" si="48"/>
        <v>-1153.244708</v>
      </c>
      <c r="CH17" s="1">
        <v>-999.0</v>
      </c>
      <c r="CJ17" s="1">
        <f t="shared" si="71"/>
        <v>0.05146210921</v>
      </c>
      <c r="CK17" s="1">
        <f t="shared" si="51"/>
        <v>-1055.217673</v>
      </c>
      <c r="CL17" s="1">
        <f t="shared" si="52"/>
        <v>-1867.180105</v>
      </c>
      <c r="CM17" s="1">
        <f t="shared" si="53"/>
        <v>-3192.768866</v>
      </c>
      <c r="CN17" s="1">
        <f t="shared" si="54"/>
        <v>1.709941563</v>
      </c>
      <c r="CO17" s="1">
        <f t="shared" si="55"/>
        <v>0.01532809463</v>
      </c>
      <c r="CP17" s="1">
        <f t="shared" si="56"/>
        <v>0.03883264613</v>
      </c>
      <c r="CQ17" s="1">
        <f t="shared" si="57"/>
        <v>1.510832646</v>
      </c>
      <c r="CS17" s="1">
        <f t="shared" si="58"/>
        <v>1.416330225</v>
      </c>
      <c r="CU17" s="1">
        <v>5224.5767</v>
      </c>
      <c r="CV17" s="1">
        <v>1950.0</v>
      </c>
      <c r="CW17" s="1">
        <v>1034.5</v>
      </c>
      <c r="CX17" s="1">
        <v>392.6</v>
      </c>
      <c r="CY17" s="1">
        <v>199.1</v>
      </c>
      <c r="CZ17" s="1">
        <v>146.9</v>
      </c>
      <c r="DA17" s="1">
        <f t="shared" si="59"/>
        <v>1.149149215</v>
      </c>
      <c r="DB17" s="1">
        <f t="shared" si="60"/>
        <v>1.11571465</v>
      </c>
      <c r="DC17" s="1">
        <f t="shared" si="61"/>
        <v>1.128829839</v>
      </c>
      <c r="DD17" s="1">
        <f t="shared" si="62"/>
        <v>1.230797174</v>
      </c>
      <c r="DE17" s="1">
        <f t="shared" si="63"/>
        <v>0.9991443622</v>
      </c>
      <c r="DF17" s="17" t="str">
        <f t="shared" si="64"/>
        <v>Fracture</v>
      </c>
      <c r="DG17" s="1" t="str">
        <f t="shared" si="65"/>
        <v>Não</v>
      </c>
      <c r="DH17" s="17" t="str">
        <f t="shared" si="66"/>
        <v>Fractured</v>
      </c>
      <c r="DI17" s="16" t="str">
        <f t="shared" ref="DI17:DJ17" si="105">IF(DB17&gt;=1,"Fractured","Não")</f>
        <v>Fractured</v>
      </c>
      <c r="DJ17" s="15" t="str">
        <f t="shared" si="105"/>
        <v>Fractured</v>
      </c>
    </row>
    <row r="18">
      <c r="A18" s="1">
        <v>5575.9731</v>
      </c>
      <c r="B18" s="1">
        <v>115.9625</v>
      </c>
      <c r="C18" s="1">
        <v>134.9199</v>
      </c>
      <c r="D18" s="1">
        <v>153.1231</v>
      </c>
      <c r="E18" s="1">
        <v>131.8428</v>
      </c>
      <c r="F18" s="1">
        <v>126.833</v>
      </c>
      <c r="G18" s="1">
        <v>132.1896</v>
      </c>
      <c r="H18" s="1">
        <v>90.3795</v>
      </c>
      <c r="I18" s="1">
        <v>124.0972</v>
      </c>
      <c r="J18" s="1">
        <v>144.246</v>
      </c>
      <c r="K18" s="1">
        <v>142.6062</v>
      </c>
      <c r="L18" s="1">
        <f t="shared" si="4"/>
        <v>116.4673667</v>
      </c>
      <c r="M18" s="1">
        <f t="shared" ref="M18:N18" si="106">(H18+I18)/2</f>
        <v>107.23835</v>
      </c>
      <c r="N18" s="1">
        <f t="shared" si="106"/>
        <v>134.1716</v>
      </c>
      <c r="O18" s="1">
        <f t="shared" ref="O18:P18" si="107">(E18+AC18)/2</f>
        <v>128.45855</v>
      </c>
      <c r="P18" s="1">
        <f t="shared" si="107"/>
        <v>130.24225</v>
      </c>
      <c r="Q18" s="1">
        <f t="shared" si="7"/>
        <v>115.9871036</v>
      </c>
      <c r="R18" s="1">
        <f t="shared" si="8"/>
        <v>0.9056842668</v>
      </c>
      <c r="S18" s="1">
        <f t="shared" si="9"/>
        <v>1.462606011</v>
      </c>
      <c r="T18" s="1">
        <v>0.1041</v>
      </c>
      <c r="U18" s="1">
        <v>0.1041</v>
      </c>
      <c r="V18" s="1">
        <f t="shared" si="10"/>
        <v>9.606147935</v>
      </c>
      <c r="W18" s="1">
        <v>0.1122</v>
      </c>
      <c r="X18" s="1">
        <v>0.1122</v>
      </c>
      <c r="Y18" s="1">
        <f t="shared" si="11"/>
        <v>128.56905</v>
      </c>
      <c r="Z18" s="1">
        <v>114.6388</v>
      </c>
      <c r="AA18" s="1">
        <v>118.0813</v>
      </c>
      <c r="AB18" s="1">
        <v>134.6887</v>
      </c>
      <c r="AC18" s="1">
        <v>125.0743</v>
      </c>
      <c r="AD18" s="1">
        <v>133.6515</v>
      </c>
      <c r="AE18" s="1">
        <v>-999.0</v>
      </c>
      <c r="AF18" s="1">
        <v>-999.0</v>
      </c>
      <c r="AG18" s="1">
        <f t="shared" si="12"/>
        <v>266.7034</v>
      </c>
      <c r="AH18" s="1">
        <f t="shared" si="13"/>
        <v>6.704695013</v>
      </c>
      <c r="AI18" s="1">
        <f t="shared" si="14"/>
        <v>66.3547226</v>
      </c>
      <c r="AJ18" s="1">
        <f t="shared" si="15"/>
        <v>7.704695013</v>
      </c>
      <c r="AK18" s="1">
        <f t="shared" si="16"/>
        <v>32.65482648</v>
      </c>
      <c r="AL18" s="1">
        <f t="shared" si="17"/>
        <v>30.76599268</v>
      </c>
      <c r="AM18" s="1">
        <f t="shared" si="18"/>
        <v>131.8890181</v>
      </c>
      <c r="AN18" s="1">
        <f t="shared" si="19"/>
        <v>0.0700995592</v>
      </c>
      <c r="AO18" s="1">
        <f t="shared" si="20"/>
        <v>62.63185699</v>
      </c>
      <c r="AP18" s="1">
        <f t="shared" si="21"/>
        <v>1.537583574</v>
      </c>
      <c r="AQ18" s="1">
        <f t="shared" si="22"/>
        <v>60.67474936</v>
      </c>
      <c r="AR18" s="1">
        <f t="shared" si="23"/>
        <v>127.1707106</v>
      </c>
      <c r="AS18" s="1">
        <f t="shared" si="24"/>
        <v>63.32030055</v>
      </c>
      <c r="AT18" s="1">
        <f>ABS(((3*B18*(G18-AS18))/(G18*(2*AS18-B18)))/100)</f>
        <v>0.1697356909</v>
      </c>
      <c r="AU18" s="1">
        <f t="shared" si="26"/>
        <v>0.2044357309</v>
      </c>
      <c r="AV18" s="1">
        <f t="shared" si="27"/>
        <v>112.0211594</v>
      </c>
      <c r="AW18" s="1">
        <v>-999.0</v>
      </c>
      <c r="AX18" s="1">
        <f t="shared" si="28"/>
        <v>0.668692335</v>
      </c>
      <c r="AZ18" s="1">
        <f t="shared" si="29"/>
        <v>37.56692293</v>
      </c>
      <c r="BA18" s="1">
        <v>-999.0</v>
      </c>
      <c r="BB18" s="1">
        <f t="shared" si="30"/>
        <v>88.21865708</v>
      </c>
      <c r="BC18" s="1">
        <f>((AT18/4)^2)*((BL18)^5)</f>
        <v>85.01007467</v>
      </c>
      <c r="BE18" s="1">
        <v>2408.386</v>
      </c>
      <c r="BF18" s="1">
        <v>4451.2808</v>
      </c>
      <c r="BG18" s="1">
        <f t="shared" si="33"/>
        <v>0.5375835738</v>
      </c>
      <c r="BH18" s="1">
        <v>461.0509</v>
      </c>
      <c r="BJ18" s="1">
        <f t="shared" si="34"/>
        <v>-895.0041</v>
      </c>
      <c r="BK18" s="1">
        <f t="shared" si="35"/>
        <v>-103.9959</v>
      </c>
      <c r="BL18" s="1">
        <f t="shared" si="36"/>
        <v>8.606147935</v>
      </c>
      <c r="BN18" s="1">
        <f t="shared" si="70"/>
        <v>1.13993403</v>
      </c>
      <c r="BO18" s="1">
        <f t="shared" si="37"/>
        <v>0.8196521313</v>
      </c>
      <c r="BP18" s="1">
        <f t="shared" si="38"/>
        <v>0.3089478687</v>
      </c>
      <c r="BQ18" s="1" t="str">
        <f t="shared" si="39"/>
        <v>#NUM!</v>
      </c>
      <c r="BS18" s="1">
        <f t="shared" si="40"/>
        <v>114.2541994</v>
      </c>
      <c r="BT18" s="1">
        <v>2.4696</v>
      </c>
      <c r="BU18" s="1">
        <v>0.2124</v>
      </c>
      <c r="BV18" s="1">
        <f t="shared" si="41"/>
        <v>0.09619596542</v>
      </c>
      <c r="BW18" s="1">
        <f t="shared" si="42"/>
        <v>0.1542979827</v>
      </c>
      <c r="BX18" s="1">
        <f t="shared" si="43"/>
        <v>1.1286</v>
      </c>
      <c r="BY18" s="1">
        <f t="shared" si="82"/>
        <v>1.472</v>
      </c>
      <c r="BZ18" s="1">
        <f t="shared" si="45"/>
        <v>0.8783506073</v>
      </c>
      <c r="CA18" s="1">
        <v>4451.2808</v>
      </c>
      <c r="CB18" s="1">
        <v>2408.386</v>
      </c>
      <c r="CC18" s="1" t="str">
        <f t="shared" si="46"/>
        <v>#NUM!</v>
      </c>
      <c r="CD18" s="1">
        <f t="shared" si="47"/>
        <v>0.4353305437</v>
      </c>
      <c r="CE18" s="1">
        <f t="shared" si="48"/>
        <v>-1138.794096</v>
      </c>
      <c r="CH18" s="1">
        <v>-999.0</v>
      </c>
      <c r="CJ18" s="1">
        <f t="shared" si="71"/>
        <v>0.02724056229</v>
      </c>
      <c r="CK18" s="1">
        <f t="shared" si="51"/>
        <v>-1044.775154</v>
      </c>
      <c r="CL18" s="1">
        <f t="shared" si="52"/>
        <v>-1880.873498</v>
      </c>
      <c r="CM18" s="1">
        <f t="shared" si="53"/>
        <v>-2997.520048</v>
      </c>
      <c r="CN18" s="1">
        <f t="shared" si="54"/>
        <v>1.593685089</v>
      </c>
      <c r="CO18" s="1">
        <f t="shared" si="55"/>
        <v>0.01579272352</v>
      </c>
      <c r="CP18" s="1">
        <f t="shared" si="56"/>
        <v>-0.04082006808</v>
      </c>
      <c r="CQ18" s="1">
        <f t="shared" si="57"/>
        <v>1.431179932</v>
      </c>
      <c r="CS18" s="1">
        <f t="shared" si="58"/>
        <v>1.429071998</v>
      </c>
      <c r="CU18" s="1">
        <v>5224.729</v>
      </c>
      <c r="CV18" s="1">
        <v>1950.0</v>
      </c>
      <c r="CW18" s="1">
        <v>1034.5</v>
      </c>
      <c r="CX18" s="1">
        <v>392.6</v>
      </c>
      <c r="CY18" s="1">
        <v>199.1</v>
      </c>
      <c r="CZ18" s="1">
        <v>146.9</v>
      </c>
      <c r="DA18" s="1">
        <f t="shared" si="59"/>
        <v>1.149149215</v>
      </c>
      <c r="DB18" s="1">
        <f t="shared" si="60"/>
        <v>1.093741511</v>
      </c>
      <c r="DC18" s="1">
        <f t="shared" si="61"/>
        <v>1.165848735</v>
      </c>
      <c r="DD18" s="1">
        <f t="shared" si="62"/>
        <v>1.251153156</v>
      </c>
      <c r="DE18" s="1">
        <f t="shared" si="63"/>
        <v>1.013885413</v>
      </c>
      <c r="DF18" s="17" t="str">
        <f t="shared" si="64"/>
        <v>Fracture</v>
      </c>
      <c r="DG18" s="23" t="str">
        <f t="shared" si="65"/>
        <v>Fracture</v>
      </c>
      <c r="DH18" s="17" t="str">
        <f t="shared" si="66"/>
        <v>Fractured</v>
      </c>
      <c r="DI18" s="16" t="str">
        <f t="shared" ref="DI18:DJ18" si="108">IF(DB18&gt;=1,"Fractured","Não")</f>
        <v>Fractured</v>
      </c>
      <c r="DJ18" s="15" t="str">
        <f t="shared" si="108"/>
        <v>Fractured</v>
      </c>
    </row>
    <row r="19">
      <c r="A19" s="1">
        <v>5576.0493</v>
      </c>
      <c r="B19" s="1">
        <v>107.6091</v>
      </c>
      <c r="C19" s="1">
        <v>132.4768</v>
      </c>
      <c r="D19" s="1">
        <v>146.3292</v>
      </c>
      <c r="E19" s="1">
        <v>129.5309</v>
      </c>
      <c r="F19" s="1">
        <v>124.8763</v>
      </c>
      <c r="G19" s="1">
        <v>128.3608</v>
      </c>
      <c r="H19" s="1">
        <v>87.5612</v>
      </c>
      <c r="I19" s="1">
        <v>114.9717</v>
      </c>
      <c r="J19" s="1">
        <v>134.7964</v>
      </c>
      <c r="K19" s="1">
        <v>134.0557</v>
      </c>
      <c r="L19" s="1">
        <f t="shared" si="4"/>
        <v>113.5994333</v>
      </c>
      <c r="M19" s="1">
        <f t="shared" ref="M19:N19" si="109">(H19+I19)/2</f>
        <v>101.26645</v>
      </c>
      <c r="N19" s="1">
        <f t="shared" si="109"/>
        <v>124.88405</v>
      </c>
      <c r="O19" s="1">
        <f t="shared" ref="O19:P19" si="110">(E19+AC19)/2</f>
        <v>124.9881</v>
      </c>
      <c r="P19" s="1">
        <f t="shared" si="110"/>
        <v>128.7265</v>
      </c>
      <c r="Q19" s="1">
        <f t="shared" si="7"/>
        <v>107.6344069</v>
      </c>
      <c r="R19" s="1">
        <f t="shared" si="8"/>
        <v>0.8794516137</v>
      </c>
      <c r="S19" s="1">
        <f t="shared" si="9"/>
        <v>1.46595524</v>
      </c>
      <c r="T19" s="1">
        <v>0.1145</v>
      </c>
      <c r="U19" s="1">
        <v>0.1145</v>
      </c>
      <c r="V19" s="1">
        <f t="shared" si="10"/>
        <v>8.733624454</v>
      </c>
      <c r="W19" s="1">
        <v>0.1213</v>
      </c>
      <c r="X19" s="1">
        <v>0.1213</v>
      </c>
      <c r="Y19" s="1">
        <f t="shared" si="11"/>
        <v>123.56095</v>
      </c>
      <c r="Z19" s="1">
        <v>110.0984</v>
      </c>
      <c r="AA19" s="1">
        <v>115.2661</v>
      </c>
      <c r="AB19" s="1">
        <v>129.5861</v>
      </c>
      <c r="AC19" s="1">
        <v>120.4453</v>
      </c>
      <c r="AD19" s="1">
        <v>132.5767</v>
      </c>
      <c r="AE19" s="1">
        <v>-999.0</v>
      </c>
      <c r="AF19" s="1">
        <v>-999.0</v>
      </c>
      <c r="AG19" s="1">
        <f t="shared" si="12"/>
        <v>249.0274</v>
      </c>
      <c r="AH19" s="1">
        <f t="shared" si="13"/>
        <v>6.024507441</v>
      </c>
      <c r="AI19" s="1">
        <f t="shared" si="14"/>
        <v>61.89122853</v>
      </c>
      <c r="AJ19" s="1">
        <f t="shared" si="15"/>
        <v>7.024507441</v>
      </c>
      <c r="AK19" s="1">
        <f t="shared" si="16"/>
        <v>31.39235388</v>
      </c>
      <c r="AL19" s="1">
        <f t="shared" si="17"/>
        <v>18.55838734</v>
      </c>
      <c r="AM19" s="1">
        <f t="shared" si="18"/>
        <v>127.0862669</v>
      </c>
      <c r="AN19" s="1">
        <f t="shared" si="19"/>
        <v>0.02996995654</v>
      </c>
      <c r="AO19" s="1">
        <f t="shared" si="20"/>
        <v>60.47254324</v>
      </c>
      <c r="AP19" s="1">
        <f t="shared" si="21"/>
        <v>1.597512358</v>
      </c>
      <c r="AQ19" s="1">
        <f t="shared" si="22"/>
        <v>58.85539808</v>
      </c>
      <c r="AR19" s="1">
        <f t="shared" si="23"/>
        <v>125.3612258</v>
      </c>
      <c r="AS19" s="1">
        <f t="shared" si="24"/>
        <v>60.75096368</v>
      </c>
      <c r="AT19" s="1">
        <f>ABS(((3*B19*(G19-AS19))/(G19*(2*AS19-B19)))/100)*1.6</f>
        <v>0.1958290273</v>
      </c>
      <c r="AU19" s="1">
        <f t="shared" si="26"/>
        <v>0.2435166575</v>
      </c>
      <c r="AV19" s="1">
        <f t="shared" si="27"/>
        <v>143.1069357</v>
      </c>
      <c r="AW19" s="1">
        <v>-999.0</v>
      </c>
      <c r="AX19" s="1">
        <f t="shared" si="28"/>
        <v>0.7036962316</v>
      </c>
      <c r="AZ19" s="1">
        <f t="shared" si="29"/>
        <v>70.15979431</v>
      </c>
      <c r="BA19" s="1">
        <v>-999.0</v>
      </c>
      <c r="BB19" s="1">
        <f t="shared" si="30"/>
        <v>152.573747</v>
      </c>
      <c r="BC19" s="1">
        <f t="shared" ref="BC19:BC20" si="114">((AT19/3)^2)*((BL19)^5)</f>
        <v>117.8764419</v>
      </c>
      <c r="BE19" s="1">
        <v>2492.4656</v>
      </c>
      <c r="BF19" s="1">
        <v>4558.6289</v>
      </c>
      <c r="BG19" s="1">
        <f t="shared" si="33"/>
        <v>0.5975123577</v>
      </c>
      <c r="BH19" s="1">
        <f>GEOMEAN(BH5:BH18)</f>
        <v>455.5129941</v>
      </c>
      <c r="BJ19" s="1">
        <f t="shared" si="34"/>
        <v>-884.6145</v>
      </c>
      <c r="BK19" s="1">
        <f t="shared" si="35"/>
        <v>-114.3855</v>
      </c>
      <c r="BL19" s="1">
        <f t="shared" si="36"/>
        <v>7.733624454</v>
      </c>
      <c r="BN19" s="1">
        <f t="shared" si="70"/>
        <v>1.192843356</v>
      </c>
      <c r="BO19" s="1">
        <f t="shared" si="37"/>
        <v>0.8271858299</v>
      </c>
      <c r="BP19" s="1">
        <f t="shared" si="38"/>
        <v>0.3107641701</v>
      </c>
      <c r="BQ19" s="1" t="str">
        <f t="shared" si="39"/>
        <v>#NUM!</v>
      </c>
      <c r="BS19" s="1">
        <f t="shared" si="40"/>
        <v>107.9156784</v>
      </c>
      <c r="BT19" s="1">
        <v>2.4793</v>
      </c>
      <c r="BU19" s="1">
        <v>0.2034</v>
      </c>
      <c r="BV19" s="1">
        <f t="shared" si="41"/>
        <v>0.09060518732</v>
      </c>
      <c r="BW19" s="1">
        <f t="shared" si="42"/>
        <v>0.1470025937</v>
      </c>
      <c r="BX19" s="1">
        <f t="shared" si="43"/>
        <v>1.13795</v>
      </c>
      <c r="BY19" s="1">
        <f t="shared" si="82"/>
        <v>1.366</v>
      </c>
      <c r="BZ19" s="1">
        <f t="shared" si="45"/>
        <v>0.8822259109</v>
      </c>
      <c r="CA19" s="1">
        <v>4558.6289</v>
      </c>
      <c r="CB19" s="1">
        <v>2492.4656</v>
      </c>
      <c r="CC19" s="1" t="str">
        <f t="shared" si="46"/>
        <v>#NUM!</v>
      </c>
      <c r="CD19" s="1">
        <f t="shared" si="47"/>
        <v>0.4444409194</v>
      </c>
      <c r="CE19" s="1">
        <f t="shared" si="48"/>
        <v>-1191.650513</v>
      </c>
      <c r="CH19" s="1">
        <v>-999.0</v>
      </c>
      <c r="CJ19" s="1">
        <f t="shared" si="71"/>
        <v>0.03969002078</v>
      </c>
      <c r="CK19" s="1">
        <f t="shared" si="51"/>
        <v>-1076.170294</v>
      </c>
      <c r="CL19" s="1">
        <f t="shared" si="52"/>
        <v>-2113.057156</v>
      </c>
      <c r="CM19" s="1">
        <f t="shared" si="53"/>
        <v>-3270.884188</v>
      </c>
      <c r="CN19" s="1">
        <f t="shared" si="54"/>
        <v>1.547939287</v>
      </c>
      <c r="CO19" s="1">
        <f t="shared" si="55"/>
        <v>0.01646064423</v>
      </c>
      <c r="CP19" s="1">
        <f t="shared" si="56"/>
        <v>0.03347310328</v>
      </c>
      <c r="CQ19" s="1">
        <f t="shared" si="57"/>
        <v>1.399473103</v>
      </c>
      <c r="CS19" s="1">
        <f t="shared" si="58"/>
        <v>1.47275999</v>
      </c>
      <c r="CU19" s="1">
        <v>5224.8818</v>
      </c>
      <c r="CV19" s="1">
        <v>1950.0</v>
      </c>
      <c r="CW19" s="1">
        <v>1034.5</v>
      </c>
      <c r="CX19" s="1">
        <v>392.6</v>
      </c>
      <c r="CY19" s="1">
        <v>199.1</v>
      </c>
      <c r="CZ19" s="1">
        <v>146.9</v>
      </c>
      <c r="DA19" s="1">
        <f t="shared" si="59"/>
        <v>1.165988674</v>
      </c>
      <c r="DB19" s="1">
        <f t="shared" si="60"/>
        <v>1.160462266</v>
      </c>
      <c r="DC19" s="1">
        <f t="shared" si="61"/>
        <v>1.204165546</v>
      </c>
      <c r="DD19" s="1">
        <f t="shared" si="62"/>
        <v>1.233222355</v>
      </c>
      <c r="DE19" s="1">
        <f t="shared" si="63"/>
        <v>1.029910047</v>
      </c>
      <c r="DF19" s="17" t="str">
        <f t="shared" si="64"/>
        <v>Fracture</v>
      </c>
      <c r="DG19" s="23" t="str">
        <f t="shared" si="65"/>
        <v>Fracture</v>
      </c>
      <c r="DH19" s="17" t="str">
        <f t="shared" si="66"/>
        <v>Fractured</v>
      </c>
      <c r="DI19" s="16" t="str">
        <f t="shared" ref="DI19:DJ19" si="111">IF(DB19&gt;=1,"Fractured","Não")</f>
        <v>Fractured</v>
      </c>
      <c r="DJ19" s="15" t="str">
        <f t="shared" si="111"/>
        <v>Fractured</v>
      </c>
    </row>
    <row r="20">
      <c r="A20" s="1">
        <v>5576.1255</v>
      </c>
      <c r="B20" s="1">
        <v>107.2979</v>
      </c>
      <c r="C20" s="1">
        <v>125.2765</v>
      </c>
      <c r="D20" s="1">
        <v>135.2405</v>
      </c>
      <c r="E20" s="1">
        <v>126.9248</v>
      </c>
      <c r="F20" s="1">
        <v>122.6799</v>
      </c>
      <c r="G20" s="1">
        <v>125.9829</v>
      </c>
      <c r="H20" s="1">
        <v>86.1738</v>
      </c>
      <c r="I20" s="1">
        <v>114.9717</v>
      </c>
      <c r="J20" s="1">
        <v>134.7964</v>
      </c>
      <c r="K20" s="1">
        <v>134.0557</v>
      </c>
      <c r="L20" s="1">
        <f t="shared" si="4"/>
        <v>111.6122</v>
      </c>
      <c r="M20" s="1">
        <f t="shared" ref="M20:N20" si="112">(H20+I20)/2</f>
        <v>100.57275</v>
      </c>
      <c r="N20" s="1">
        <f t="shared" si="112"/>
        <v>124.88405</v>
      </c>
      <c r="O20" s="1">
        <f t="shared" ref="O20:P20" si="113">(E20+AC20)/2</f>
        <v>120.4658</v>
      </c>
      <c r="P20" s="1">
        <f t="shared" si="113"/>
        <v>125.24485</v>
      </c>
      <c r="Q20" s="1">
        <f t="shared" si="7"/>
        <v>107.3242579</v>
      </c>
      <c r="R20" s="1">
        <f t="shared" si="8"/>
        <v>0.8631596617</v>
      </c>
      <c r="S20" s="1">
        <f t="shared" si="9"/>
        <v>1.461962917</v>
      </c>
      <c r="T20" s="1">
        <v>0.1145</v>
      </c>
      <c r="U20" s="1">
        <v>0.1145</v>
      </c>
      <c r="V20" s="1">
        <f t="shared" si="10"/>
        <v>8.733624454</v>
      </c>
      <c r="W20" s="1">
        <v>0.1213</v>
      </c>
      <c r="X20" s="1">
        <v>0.1213</v>
      </c>
      <c r="Y20" s="1">
        <f t="shared" si="11"/>
        <v>118.0398833</v>
      </c>
      <c r="Z20" s="1">
        <v>106.4133</v>
      </c>
      <c r="AA20" s="1">
        <v>111.3804</v>
      </c>
      <c r="AB20" s="1">
        <v>122.6307</v>
      </c>
      <c r="AC20" s="1">
        <v>114.0068</v>
      </c>
      <c r="AD20" s="1">
        <v>127.8098</v>
      </c>
      <c r="AE20" s="1">
        <v>-999.0</v>
      </c>
      <c r="AF20" s="1">
        <v>-999.0</v>
      </c>
      <c r="AG20" s="1">
        <f t="shared" si="12"/>
        <v>249.0274</v>
      </c>
      <c r="AH20" s="1">
        <f t="shared" si="13"/>
        <v>6.024507441</v>
      </c>
      <c r="AI20" s="1">
        <f t="shared" si="14"/>
        <v>61.89122853</v>
      </c>
      <c r="AJ20" s="1">
        <f t="shared" si="15"/>
        <v>7.024507441</v>
      </c>
      <c r="AK20" s="1">
        <f t="shared" si="16"/>
        <v>30.53989302</v>
      </c>
      <c r="AL20" s="1">
        <f t="shared" si="17"/>
        <v>21.04549498</v>
      </c>
      <c r="AM20" s="1">
        <f t="shared" si="18"/>
        <v>123.0104101</v>
      </c>
      <c r="AN20" s="1">
        <f t="shared" si="19"/>
        <v>0.004699922586</v>
      </c>
      <c r="AO20" s="1">
        <f t="shared" si="20"/>
        <v>58.88462013</v>
      </c>
      <c r="AP20" s="1">
        <f t="shared" si="21"/>
        <v>1.62509191</v>
      </c>
      <c r="AQ20" s="1">
        <f t="shared" si="22"/>
        <v>56.91547063</v>
      </c>
      <c r="AR20" s="1">
        <f t="shared" si="23"/>
        <v>124.211182</v>
      </c>
      <c r="AS20" s="1">
        <f t="shared" si="24"/>
        <v>58.93897958</v>
      </c>
      <c r="AT20" s="1">
        <f>ABS(((3*B20*(G20-AS20))/(G20*(2*AS20-B20)))/100)</f>
        <v>0.161909444</v>
      </c>
      <c r="AU20" s="1">
        <f t="shared" si="26"/>
        <v>0.1931884841</v>
      </c>
      <c r="AV20" s="1">
        <f t="shared" si="27"/>
        <v>103.4890183</v>
      </c>
      <c r="AW20" s="1">
        <v>-999.0</v>
      </c>
      <c r="AX20" s="1">
        <f t="shared" si="28"/>
        <v>0.7209820606</v>
      </c>
      <c r="AZ20" s="1">
        <f t="shared" si="29"/>
        <v>23.72687057</v>
      </c>
      <c r="BA20" s="1">
        <v>-999.0</v>
      </c>
      <c r="BB20" s="1">
        <f t="shared" si="30"/>
        <v>71.2951966</v>
      </c>
      <c r="BC20" s="1">
        <f t="shared" si="114"/>
        <v>80.57814178</v>
      </c>
      <c r="BE20" s="1">
        <v>2492.4656</v>
      </c>
      <c r="BF20" s="1">
        <v>4558.6289</v>
      </c>
      <c r="BG20" s="1">
        <f t="shared" si="33"/>
        <v>0.6250919101</v>
      </c>
      <c r="BH20" s="1">
        <f>GEOMEAN(BH5:BH19)</f>
        <v>455.5129941</v>
      </c>
      <c r="BJ20" s="1">
        <f t="shared" si="34"/>
        <v>-884.6145</v>
      </c>
      <c r="BK20" s="1">
        <f t="shared" si="35"/>
        <v>-114.3855</v>
      </c>
      <c r="BL20" s="1">
        <f t="shared" si="36"/>
        <v>7.733624454</v>
      </c>
      <c r="BN20" s="1">
        <f t="shared" si="70"/>
        <v>1.174141339</v>
      </c>
      <c r="BO20" s="1">
        <f t="shared" si="37"/>
        <v>0.8339310111</v>
      </c>
      <c r="BP20" s="1">
        <f t="shared" si="38"/>
        <v>0.3040189889</v>
      </c>
      <c r="BQ20" s="1" t="str">
        <f t="shared" si="39"/>
        <v>#NUM!</v>
      </c>
      <c r="BS20" s="1">
        <f t="shared" si="40"/>
        <v>106.669313</v>
      </c>
      <c r="BT20" s="1">
        <v>2.4793</v>
      </c>
      <c r="BU20" s="1">
        <v>0.2034</v>
      </c>
      <c r="BV20" s="1">
        <f t="shared" si="41"/>
        <v>0.09060518732</v>
      </c>
      <c r="BW20" s="1">
        <f t="shared" si="42"/>
        <v>0.1470025937</v>
      </c>
      <c r="BX20" s="1">
        <f t="shared" si="43"/>
        <v>1.13795</v>
      </c>
      <c r="BY20" s="1">
        <f t="shared" si="82"/>
        <v>1.366</v>
      </c>
      <c r="BZ20" s="1">
        <f t="shared" si="45"/>
        <v>0.8846326923</v>
      </c>
      <c r="CA20" s="1">
        <v>4558.6289</v>
      </c>
      <c r="CB20" s="1">
        <v>2492.4656</v>
      </c>
      <c r="CC20" s="1" t="str">
        <f t="shared" si="46"/>
        <v>#NUM!</v>
      </c>
      <c r="CD20" s="1">
        <f t="shared" si="47"/>
        <v>0.4512210136</v>
      </c>
      <c r="CE20" s="1">
        <f t="shared" si="48"/>
        <v>-1172.967198</v>
      </c>
      <c r="CH20" s="1">
        <v>-999.0</v>
      </c>
      <c r="CJ20" s="1">
        <f t="shared" si="71"/>
        <v>0.04814033656</v>
      </c>
      <c r="CK20" s="1">
        <f t="shared" si="51"/>
        <v>-1068.209864</v>
      </c>
      <c r="CL20" s="1">
        <f t="shared" si="52"/>
        <v>-2128.01336</v>
      </c>
      <c r="CM20" s="1">
        <f t="shared" si="53"/>
        <v>-3459.396331</v>
      </c>
      <c r="CN20" s="1">
        <f t="shared" si="54"/>
        <v>1.625645964</v>
      </c>
      <c r="CO20" s="1">
        <f t="shared" si="55"/>
        <v>0.01696670026</v>
      </c>
      <c r="CP20" s="1">
        <f t="shared" si="56"/>
        <v>0.08720762993</v>
      </c>
      <c r="CQ20" s="1">
        <f t="shared" si="57"/>
        <v>1.45320763</v>
      </c>
      <c r="CS20" s="1">
        <f t="shared" si="58"/>
        <v>1.45933722</v>
      </c>
      <c r="CU20" s="1">
        <v>5225.0342</v>
      </c>
      <c r="CV20" s="1">
        <v>1950.0</v>
      </c>
      <c r="CW20" s="1">
        <v>1034.5</v>
      </c>
      <c r="CX20" s="1">
        <v>392.6</v>
      </c>
      <c r="CY20" s="1">
        <v>199.1</v>
      </c>
      <c r="CZ20" s="1">
        <v>146.9</v>
      </c>
      <c r="DA20" s="1">
        <f t="shared" si="59"/>
        <v>1.165988674</v>
      </c>
      <c r="DB20" s="1">
        <f t="shared" si="60"/>
        <v>1.143357885</v>
      </c>
      <c r="DC20" s="1">
        <f t="shared" si="61"/>
        <v>1.201069791</v>
      </c>
      <c r="DD20" s="1">
        <f t="shared" si="62"/>
        <v>1.2417285</v>
      </c>
      <c r="DE20" s="1">
        <f t="shared" si="63"/>
        <v>1.039671425</v>
      </c>
      <c r="DF20" s="17" t="str">
        <f t="shared" si="64"/>
        <v>Fracture</v>
      </c>
      <c r="DG20" s="23" t="str">
        <f t="shared" si="65"/>
        <v>Fracture</v>
      </c>
      <c r="DH20" s="17" t="str">
        <f t="shared" si="66"/>
        <v>Fractured</v>
      </c>
      <c r="DI20" s="16" t="str">
        <f t="shared" ref="DI20:DJ20" si="115">IF(DB20&gt;=1,"Fractured","Não")</f>
        <v>Fractured</v>
      </c>
      <c r="DJ20" s="15" t="str">
        <f t="shared" si="115"/>
        <v>Fractured</v>
      </c>
    </row>
    <row r="21" ht="15.75" customHeight="1">
      <c r="A21" s="1">
        <v>5576.2017</v>
      </c>
      <c r="B21" s="1">
        <v>106.5888</v>
      </c>
      <c r="C21" s="1">
        <v>112.6309</v>
      </c>
      <c r="D21" s="1">
        <v>121.693</v>
      </c>
      <c r="E21" s="1">
        <v>115.4466</v>
      </c>
      <c r="F21" s="1">
        <v>111.8992</v>
      </c>
      <c r="G21" s="1">
        <v>115.2712</v>
      </c>
      <c r="H21" s="1">
        <v>85.0474</v>
      </c>
      <c r="I21" s="1">
        <v>107.4455</v>
      </c>
      <c r="J21" s="1">
        <v>124.1925</v>
      </c>
      <c r="K21" s="1">
        <v>127.5054</v>
      </c>
      <c r="L21" s="1">
        <f t="shared" si="4"/>
        <v>104.0726</v>
      </c>
      <c r="M21" s="1">
        <f t="shared" ref="M21:N21" si="116">(H21+I21)/2</f>
        <v>96.24645</v>
      </c>
      <c r="N21" s="1">
        <f t="shared" si="116"/>
        <v>115.819</v>
      </c>
      <c r="O21" s="1">
        <f t="shared" ref="O21:P21" si="117">(E21+AC21)/2</f>
        <v>111.23995</v>
      </c>
      <c r="P21" s="1">
        <f t="shared" si="117"/>
        <v>117.10315</v>
      </c>
      <c r="Q21" s="1">
        <f t="shared" si="7"/>
        <v>106.6167354</v>
      </c>
      <c r="R21" s="1">
        <f t="shared" si="8"/>
        <v>0.7897694845</v>
      </c>
      <c r="S21" s="1">
        <f t="shared" si="9"/>
        <v>1.355375943</v>
      </c>
      <c r="T21" s="1">
        <v>0.1278</v>
      </c>
      <c r="U21" s="1">
        <v>0.1278</v>
      </c>
      <c r="V21" s="1">
        <f t="shared" si="10"/>
        <v>7.824726135</v>
      </c>
      <c r="W21" s="1">
        <v>0.1337</v>
      </c>
      <c r="X21" s="1">
        <v>0.1337</v>
      </c>
      <c r="Y21" s="1">
        <f t="shared" si="11"/>
        <v>111.3237167</v>
      </c>
      <c r="Z21" s="1">
        <v>103.2692</v>
      </c>
      <c r="AA21" s="1">
        <v>106.6851</v>
      </c>
      <c r="AB21" s="1">
        <v>117.0753</v>
      </c>
      <c r="AC21" s="1">
        <v>107.0333</v>
      </c>
      <c r="AD21" s="1">
        <v>122.3071</v>
      </c>
      <c r="AE21" s="1">
        <v>-999.0</v>
      </c>
      <c r="AF21" s="1">
        <v>-999.0</v>
      </c>
      <c r="AG21" s="1">
        <f t="shared" si="12"/>
        <v>234.9509</v>
      </c>
      <c r="AH21" s="1">
        <f t="shared" si="13"/>
        <v>5.356233082</v>
      </c>
      <c r="AI21" s="1">
        <f t="shared" si="14"/>
        <v>58.30955087</v>
      </c>
      <c r="AJ21" s="1">
        <f t="shared" si="15"/>
        <v>6.356233082</v>
      </c>
      <c r="AK21" s="1">
        <f t="shared" si="16"/>
        <v>28.41080517</v>
      </c>
      <c r="AL21" s="1">
        <f t="shared" si="17"/>
        <v>58.98300668</v>
      </c>
      <c r="AM21" s="1">
        <f t="shared" si="18"/>
        <v>113.9064193</v>
      </c>
      <c r="AN21" s="1">
        <f t="shared" si="19"/>
        <v>0.0335707628</v>
      </c>
      <c r="AO21" s="1">
        <f t="shared" si="20"/>
        <v>54.87871635</v>
      </c>
      <c r="AP21" s="1">
        <f t="shared" si="21"/>
        <v>1.558540928</v>
      </c>
      <c r="AQ21" s="1">
        <f t="shared" si="22"/>
        <v>54.12075422</v>
      </c>
      <c r="AR21" s="1">
        <f t="shared" si="23"/>
        <v>118.7665227</v>
      </c>
      <c r="AS21" s="1">
        <f t="shared" si="24"/>
        <v>55.49471661</v>
      </c>
      <c r="AT21" s="1">
        <f>(ABS(((3*B21*(G21-AS21))/(G21*(2*AS21-B21)))/100))/2</f>
        <v>0.1884070744</v>
      </c>
      <c r="AU21" s="1">
        <f t="shared" si="26"/>
        <v>0.2321447963</v>
      </c>
      <c r="AV21" s="1">
        <f t="shared" si="27"/>
        <v>133.8391202</v>
      </c>
      <c r="AW21" s="1">
        <v>-999.0</v>
      </c>
      <c r="AX21" s="1">
        <f t="shared" si="28"/>
        <v>0.6775958365</v>
      </c>
      <c r="AZ21" s="1">
        <f t="shared" si="29"/>
        <v>45.18480018</v>
      </c>
      <c r="BA21" s="1">
        <v>-999.0</v>
      </c>
      <c r="BB21" s="1">
        <f t="shared" si="30"/>
        <v>114.6583322</v>
      </c>
      <c r="BC21" s="1">
        <f t="shared" ref="BC21:BC26" si="121">((AT21/2)^2)*((BL21)^5)</f>
        <v>131.3894707</v>
      </c>
      <c r="BE21" s="1">
        <v>2577.0005</v>
      </c>
      <c r="BF21" s="1">
        <v>4640.0552</v>
      </c>
      <c r="BG21" s="1">
        <f t="shared" si="33"/>
        <v>0.5585409276</v>
      </c>
      <c r="BH21" s="1">
        <v>426.6025</v>
      </c>
      <c r="BJ21" s="1">
        <f t="shared" si="34"/>
        <v>-871.3278</v>
      </c>
      <c r="BK21" s="1">
        <f t="shared" si="35"/>
        <v>-127.6722</v>
      </c>
      <c r="BL21" s="1">
        <f t="shared" si="36"/>
        <v>6.824726135</v>
      </c>
      <c r="BN21" s="1">
        <f t="shared" si="70"/>
        <v>1.081456964</v>
      </c>
      <c r="BO21" s="1">
        <f t="shared" si="37"/>
        <v>0.8516099224</v>
      </c>
      <c r="BP21" s="1">
        <f t="shared" si="38"/>
        <v>0.2978400776</v>
      </c>
      <c r="BQ21" s="1" t="str">
        <f t="shared" si="39"/>
        <v>#NUM!</v>
      </c>
      <c r="BS21" s="1">
        <f t="shared" si="40"/>
        <v>108.2827648</v>
      </c>
      <c r="BT21" s="1">
        <v>2.4867</v>
      </c>
      <c r="BU21" s="1">
        <v>0.1878</v>
      </c>
      <c r="BV21" s="1">
        <f t="shared" si="41"/>
        <v>0.08634005764</v>
      </c>
      <c r="BW21" s="1">
        <f t="shared" si="42"/>
        <v>0.1370700288</v>
      </c>
      <c r="BX21" s="1">
        <f t="shared" si="43"/>
        <v>1.14945</v>
      </c>
      <c r="BY21" s="1">
        <f t="shared" si="82"/>
        <v>0.994</v>
      </c>
      <c r="BZ21" s="1">
        <f t="shared" si="45"/>
        <v>0.8954744939</v>
      </c>
      <c r="CA21" s="1">
        <v>4640.0552</v>
      </c>
      <c r="CB21" s="1">
        <v>2577.0005</v>
      </c>
      <c r="CC21" s="1" t="str">
        <f t="shared" si="46"/>
        <v>#NUM!</v>
      </c>
      <c r="CD21" s="1">
        <f t="shared" si="47"/>
        <v>0.4650126892</v>
      </c>
      <c r="CE21" s="1">
        <f t="shared" si="48"/>
        <v>-1080.375507</v>
      </c>
      <c r="CH21" s="1">
        <v>-999.0</v>
      </c>
      <c r="CJ21" s="1">
        <f t="shared" si="71"/>
        <v>0.02993028849</v>
      </c>
      <c r="CK21" s="1">
        <f t="shared" si="51"/>
        <v>-1023.583302</v>
      </c>
      <c r="CL21" s="1">
        <f t="shared" si="52"/>
        <v>-1994.714736</v>
      </c>
      <c r="CM21" s="1">
        <f t="shared" si="53"/>
        <v>-3361.628835</v>
      </c>
      <c r="CN21" s="1">
        <f t="shared" si="54"/>
        <v>1.685267961</v>
      </c>
      <c r="CO21" s="1">
        <f t="shared" si="55"/>
        <v>0.01801973343</v>
      </c>
      <c r="CP21" s="1">
        <f t="shared" si="56"/>
        <v>0.5000348975</v>
      </c>
      <c r="CQ21" s="1">
        <f t="shared" si="57"/>
        <v>1.494034897</v>
      </c>
      <c r="CS21" s="1">
        <f t="shared" si="58"/>
        <v>1.524809993</v>
      </c>
      <c r="CU21" s="1">
        <v>5225.1865</v>
      </c>
      <c r="CV21" s="1">
        <v>1950.0</v>
      </c>
      <c r="CW21" s="1">
        <v>1034.5</v>
      </c>
      <c r="CX21" s="1">
        <v>392.6</v>
      </c>
      <c r="CY21" s="1">
        <v>199.1</v>
      </c>
      <c r="CZ21" s="1">
        <v>146.9</v>
      </c>
      <c r="DA21" s="1">
        <f t="shared" si="59"/>
        <v>1.186698373</v>
      </c>
      <c r="DB21" s="1">
        <f t="shared" si="60"/>
        <v>1.04982137</v>
      </c>
      <c r="DC21" s="1">
        <f t="shared" si="61"/>
        <v>1.184352159</v>
      </c>
      <c r="DD21" s="1">
        <f t="shared" si="62"/>
        <v>1.203358669</v>
      </c>
      <c r="DE21" s="1">
        <f t="shared" si="63"/>
        <v>1.052707683</v>
      </c>
      <c r="DF21" s="17" t="str">
        <f t="shared" si="64"/>
        <v>Fracture</v>
      </c>
      <c r="DG21" s="23" t="str">
        <f t="shared" si="65"/>
        <v>Fracture</v>
      </c>
      <c r="DH21" s="17" t="str">
        <f t="shared" si="66"/>
        <v>Fractured</v>
      </c>
      <c r="DI21" s="16" t="str">
        <f t="shared" ref="DI21:DJ21" si="118">IF(DB21&gt;=1,"Fractured","Não")</f>
        <v>Fractured</v>
      </c>
      <c r="DJ21" s="15" t="str">
        <f t="shared" si="118"/>
        <v>Fractured</v>
      </c>
    </row>
    <row r="22" ht="15.75" customHeight="1">
      <c r="A22" s="1">
        <v>5576.2779</v>
      </c>
      <c r="B22" s="1">
        <v>98.1512</v>
      </c>
      <c r="C22" s="1">
        <v>99.2429</v>
      </c>
      <c r="D22" s="1">
        <v>108.0141</v>
      </c>
      <c r="E22" s="1">
        <v>105.6345</v>
      </c>
      <c r="F22" s="1">
        <v>102.5756</v>
      </c>
      <c r="G22" s="1">
        <v>105.6312</v>
      </c>
      <c r="H22" s="1">
        <v>85.5036</v>
      </c>
      <c r="I22" s="1">
        <v>107.4455</v>
      </c>
      <c r="J22" s="1">
        <v>124.1925</v>
      </c>
      <c r="K22" s="1">
        <v>127.5054</v>
      </c>
      <c r="L22" s="1">
        <f t="shared" si="4"/>
        <v>97.90346667</v>
      </c>
      <c r="M22" s="1">
        <f t="shared" ref="M22:N22" si="119">(H22+I22)/2</f>
        <v>96.47455</v>
      </c>
      <c r="N22" s="1">
        <f t="shared" si="119"/>
        <v>115.819</v>
      </c>
      <c r="O22" s="1">
        <f t="shared" ref="O22:P22" si="120">(E22+AC22)/2</f>
        <v>104.01985</v>
      </c>
      <c r="P22" s="1">
        <f t="shared" si="120"/>
        <v>110.32045</v>
      </c>
      <c r="Q22" s="1">
        <f t="shared" si="7"/>
        <v>98.180845</v>
      </c>
      <c r="R22" s="1">
        <f t="shared" si="8"/>
        <v>0.7237219563</v>
      </c>
      <c r="S22" s="1">
        <f t="shared" si="9"/>
        <v>1.235400615</v>
      </c>
      <c r="T22" s="1">
        <v>0.1278</v>
      </c>
      <c r="U22" s="1">
        <v>0.1278</v>
      </c>
      <c r="V22" s="1">
        <f t="shared" si="10"/>
        <v>7.824726135</v>
      </c>
      <c r="W22" s="1">
        <v>0.1337</v>
      </c>
      <c r="X22" s="1">
        <v>0.1337</v>
      </c>
      <c r="Y22" s="1">
        <f t="shared" si="11"/>
        <v>103.9230333</v>
      </c>
      <c r="Z22" s="1">
        <v>100.8109</v>
      </c>
      <c r="AA22" s="1">
        <v>103.6361</v>
      </c>
      <c r="AB22" s="1">
        <v>113.683</v>
      </c>
      <c r="AC22" s="1">
        <v>102.4052</v>
      </c>
      <c r="AD22" s="1">
        <v>118.0653</v>
      </c>
      <c r="AE22" s="1">
        <v>-999.0</v>
      </c>
      <c r="AF22" s="1">
        <v>-999.0</v>
      </c>
      <c r="AG22" s="1">
        <f t="shared" si="12"/>
        <v>234.9509</v>
      </c>
      <c r="AH22" s="1">
        <f t="shared" si="13"/>
        <v>5.356233082</v>
      </c>
      <c r="AI22" s="1">
        <f t="shared" si="14"/>
        <v>58.30955087</v>
      </c>
      <c r="AJ22" s="1">
        <f t="shared" si="15"/>
        <v>6.356233082</v>
      </c>
      <c r="AK22" s="1">
        <f t="shared" si="16"/>
        <v>25.86524124</v>
      </c>
      <c r="AL22" s="1">
        <f t="shared" si="17"/>
        <v>65.79285168</v>
      </c>
      <c r="AM22" s="1">
        <f t="shared" si="18"/>
        <v>103.5913274</v>
      </c>
      <c r="AN22" s="1">
        <f t="shared" si="19"/>
        <v>0.01876442734</v>
      </c>
      <c r="AO22" s="1">
        <f t="shared" si="20"/>
        <v>50.48919907</v>
      </c>
      <c r="AP22" s="1">
        <f t="shared" si="21"/>
        <v>1.547451788</v>
      </c>
      <c r="AQ22" s="1">
        <f t="shared" si="22"/>
        <v>51.98045179</v>
      </c>
      <c r="AR22" s="1">
        <f t="shared" si="23"/>
        <v>113.4349646</v>
      </c>
      <c r="AS22" s="1">
        <f t="shared" si="24"/>
        <v>52.21011829</v>
      </c>
      <c r="AT22" s="1">
        <f>ABS(((3*B22*(G22-AS22))/(G22*(2*AS22-B22)))/100)*0.8</f>
        <v>0.1900319025</v>
      </c>
      <c r="AU22" s="1">
        <f t="shared" si="26"/>
        <v>0.2346165275</v>
      </c>
      <c r="AV22" s="1">
        <f t="shared" si="27"/>
        <v>135.8384078</v>
      </c>
      <c r="AW22" s="1">
        <v>-999.0</v>
      </c>
      <c r="AX22" s="1">
        <f t="shared" si="28"/>
        <v>0.6431126554</v>
      </c>
      <c r="AZ22" s="1">
        <f t="shared" si="29"/>
        <v>47.45144419</v>
      </c>
      <c r="BA22" s="1">
        <v>-999.0</v>
      </c>
      <c r="BB22" s="1">
        <f t="shared" si="30"/>
        <v>118.6650596</v>
      </c>
      <c r="BC22" s="1">
        <f t="shared" si="121"/>
        <v>133.6654558</v>
      </c>
      <c r="BE22" s="1">
        <v>2577.0005</v>
      </c>
      <c r="BF22" s="1">
        <v>4640.0552</v>
      </c>
      <c r="BG22" s="1">
        <f t="shared" si="33"/>
        <v>0.5474517881</v>
      </c>
      <c r="BH22" s="1">
        <v>426.6025</v>
      </c>
      <c r="BJ22" s="1">
        <f t="shared" si="34"/>
        <v>-871.3278</v>
      </c>
      <c r="BK22" s="1">
        <f t="shared" si="35"/>
        <v>-127.6722</v>
      </c>
      <c r="BL22" s="1">
        <f t="shared" si="36"/>
        <v>6.824726135</v>
      </c>
      <c r="BN22" s="1">
        <f t="shared" si="70"/>
        <v>1.076208951</v>
      </c>
      <c r="BO22" s="1">
        <f t="shared" si="37"/>
        <v>0.8705768147</v>
      </c>
      <c r="BP22" s="1">
        <f t="shared" si="38"/>
        <v>0.2788731853</v>
      </c>
      <c r="BQ22" s="1" t="str">
        <f t="shared" si="39"/>
        <v>#NUM!</v>
      </c>
      <c r="BS22" s="1">
        <f t="shared" si="40"/>
        <v>102.5083929</v>
      </c>
      <c r="BT22" s="1">
        <v>2.4867</v>
      </c>
      <c r="BU22" s="1">
        <v>0.1878</v>
      </c>
      <c r="BV22" s="1">
        <f t="shared" si="41"/>
        <v>0.08634005764</v>
      </c>
      <c r="BW22" s="1">
        <f t="shared" si="42"/>
        <v>0.1370700288</v>
      </c>
      <c r="BX22" s="1">
        <f t="shared" si="43"/>
        <v>1.14945</v>
      </c>
      <c r="BY22" s="1">
        <f t="shared" si="82"/>
        <v>0.994</v>
      </c>
      <c r="BZ22" s="1">
        <f t="shared" si="45"/>
        <v>0.9052315789</v>
      </c>
      <c r="CA22" s="1">
        <v>4640.0552</v>
      </c>
      <c r="CB22" s="1">
        <v>2577.0005</v>
      </c>
      <c r="CC22" s="1" t="str">
        <f t="shared" si="46"/>
        <v>#NUM!</v>
      </c>
      <c r="CD22" s="1">
        <f t="shared" si="47"/>
        <v>0.4794168394</v>
      </c>
      <c r="CE22" s="1">
        <f t="shared" si="48"/>
        <v>-1075.132742</v>
      </c>
      <c r="CH22" s="1">
        <v>-999.0</v>
      </c>
      <c r="CJ22" s="1">
        <f t="shared" si="71"/>
        <v>0.02088328771</v>
      </c>
      <c r="CK22" s="1">
        <f t="shared" si="51"/>
        <v>-1021.267977</v>
      </c>
      <c r="CL22" s="1">
        <f t="shared" si="52"/>
        <v>-2105.143169</v>
      </c>
      <c r="CM22" s="1">
        <f t="shared" si="53"/>
        <v>-3339.489596</v>
      </c>
      <c r="CN22" s="1">
        <f t="shared" si="54"/>
        <v>1.586347972</v>
      </c>
      <c r="CO22" s="1">
        <f t="shared" si="55"/>
        <v>0.01915337549</v>
      </c>
      <c r="CP22" s="1">
        <f t="shared" si="56"/>
        <v>0.4321088001</v>
      </c>
      <c r="CQ22" s="1">
        <f t="shared" si="57"/>
        <v>1.4261088</v>
      </c>
      <c r="CS22" s="1">
        <f t="shared" si="58"/>
        <v>1.615517814</v>
      </c>
      <c r="CU22" s="1">
        <v>5225.3389</v>
      </c>
      <c r="CV22" s="1">
        <v>1950.0</v>
      </c>
      <c r="CW22" s="1">
        <v>1034.5</v>
      </c>
      <c r="CX22" s="1">
        <v>392.6</v>
      </c>
      <c r="CY22" s="1">
        <v>199.1</v>
      </c>
      <c r="CZ22" s="1">
        <v>146.9</v>
      </c>
      <c r="DA22" s="1">
        <f t="shared" si="59"/>
        <v>1.186698373</v>
      </c>
      <c r="DB22" s="1">
        <f t="shared" si="60"/>
        <v>1.045077391</v>
      </c>
      <c r="DC22" s="1">
        <f t="shared" si="61"/>
        <v>1.171156095</v>
      </c>
      <c r="DD22" s="1">
        <f t="shared" si="62"/>
        <v>1.200513503</v>
      </c>
      <c r="DE22" s="1">
        <f t="shared" si="63"/>
        <v>1.060571131</v>
      </c>
      <c r="DF22" s="17" t="str">
        <f t="shared" si="64"/>
        <v>Fracture</v>
      </c>
      <c r="DG22" s="23" t="str">
        <f t="shared" si="65"/>
        <v>Fracture</v>
      </c>
      <c r="DH22" s="17" t="str">
        <f t="shared" si="66"/>
        <v>Fractured</v>
      </c>
      <c r="DI22" s="16" t="str">
        <f t="shared" ref="DI22:DJ22" si="122">IF(DB22&gt;=1,"Fractured","Não")</f>
        <v>Fractured</v>
      </c>
      <c r="DJ22" s="15" t="str">
        <f t="shared" si="122"/>
        <v>Fractured</v>
      </c>
    </row>
    <row r="23" ht="15.75" customHeight="1">
      <c r="A23" s="1">
        <v>5576.3541</v>
      </c>
      <c r="B23" s="1">
        <v>88.3386</v>
      </c>
      <c r="C23" s="1">
        <v>86.0355</v>
      </c>
      <c r="D23" s="1">
        <v>93.8654</v>
      </c>
      <c r="E23" s="1">
        <v>100.8344</v>
      </c>
      <c r="F23" s="1">
        <v>98.0166</v>
      </c>
      <c r="G23" s="1">
        <v>101.1253</v>
      </c>
      <c r="H23" s="1">
        <v>88.0405</v>
      </c>
      <c r="I23" s="1">
        <v>102.1354</v>
      </c>
      <c r="J23" s="1">
        <v>115.4728</v>
      </c>
      <c r="K23" s="1">
        <v>119.608</v>
      </c>
      <c r="L23" s="1">
        <f t="shared" si="4"/>
        <v>95.72746667</v>
      </c>
      <c r="M23" s="1">
        <f t="shared" ref="M23:N23" si="123">(H23+I23)/2</f>
        <v>95.08795</v>
      </c>
      <c r="N23" s="1">
        <f t="shared" si="123"/>
        <v>108.8041</v>
      </c>
      <c r="O23" s="1">
        <f t="shared" ref="O23:P23" si="124">(E23+AC23)/2</f>
        <v>100.5718</v>
      </c>
      <c r="P23" s="1">
        <f t="shared" si="124"/>
        <v>106.51085</v>
      </c>
      <c r="Q23" s="1">
        <f t="shared" si="7"/>
        <v>88.37007103</v>
      </c>
      <c r="R23" s="1">
        <f t="shared" si="8"/>
        <v>0.692850218</v>
      </c>
      <c r="S23" s="1">
        <f t="shared" si="9"/>
        <v>1.148622509</v>
      </c>
      <c r="T23" s="1">
        <v>0.1461</v>
      </c>
      <c r="U23" s="1">
        <v>0.1461</v>
      </c>
      <c r="V23" s="1">
        <f t="shared" si="10"/>
        <v>6.844626968</v>
      </c>
      <c r="W23" s="1">
        <v>0.1467</v>
      </c>
      <c r="X23" s="1">
        <v>0.1427</v>
      </c>
      <c r="Y23" s="1">
        <f t="shared" si="11"/>
        <v>96.90403333</v>
      </c>
      <c r="Z23" s="1">
        <v>99.3898</v>
      </c>
      <c r="AA23" s="1">
        <v>102.1813</v>
      </c>
      <c r="AB23" s="1">
        <v>111.6136</v>
      </c>
      <c r="AC23" s="1">
        <v>100.3092</v>
      </c>
      <c r="AD23" s="1">
        <v>115.0051</v>
      </c>
      <c r="AE23" s="1">
        <v>-999.0</v>
      </c>
      <c r="AF23" s="1">
        <v>-999.0</v>
      </c>
      <c r="AG23" s="1">
        <f t="shared" si="12"/>
        <v>221.7434</v>
      </c>
      <c r="AH23" s="1">
        <f t="shared" si="13"/>
        <v>5.845460893</v>
      </c>
      <c r="AI23" s="1">
        <f t="shared" si="14"/>
        <v>55.09165514</v>
      </c>
      <c r="AJ23" s="1">
        <f t="shared" si="15"/>
        <v>6.845460893</v>
      </c>
      <c r="AK23" s="1">
        <f t="shared" si="16"/>
        <v>23.75678568</v>
      </c>
      <c r="AL23" s="1">
        <f t="shared" si="17"/>
        <v>28.53192499</v>
      </c>
      <c r="AM23" s="1">
        <f t="shared" si="18"/>
        <v>95.08193726</v>
      </c>
      <c r="AN23" s="1">
        <f t="shared" si="19"/>
        <v>0.05563409785</v>
      </c>
      <c r="AO23" s="1">
        <f t="shared" si="20"/>
        <v>47.16653203</v>
      </c>
      <c r="AP23" s="1">
        <f t="shared" si="21"/>
        <v>1.617144587</v>
      </c>
      <c r="AQ23" s="1">
        <f t="shared" si="22"/>
        <v>51.01668299</v>
      </c>
      <c r="AR23" s="1">
        <f t="shared" si="23"/>
        <v>110.7919854</v>
      </c>
      <c r="AS23" s="1">
        <f t="shared" si="24"/>
        <v>48.80580707</v>
      </c>
      <c r="AT23" s="1">
        <f>ABS(((3*B23*(G23-AS23))/(G23*(2*AS23-B23)))/100)*1.1</f>
        <v>0.1626474406</v>
      </c>
      <c r="AU23" s="1">
        <f t="shared" si="26"/>
        <v>0.1942400949</v>
      </c>
      <c r="AV23" s="1">
        <f t="shared" si="27"/>
        <v>104.2785474</v>
      </c>
      <c r="AW23" s="1">
        <v>-999.0</v>
      </c>
      <c r="AX23" s="1">
        <f t="shared" si="28"/>
        <v>0.6721986022</v>
      </c>
      <c r="AZ23" s="1">
        <f t="shared" si="29"/>
        <v>14.95577075</v>
      </c>
      <c r="BA23" s="1">
        <v>-999.0</v>
      </c>
      <c r="BB23" s="1">
        <f t="shared" si="30"/>
        <v>43.97740911</v>
      </c>
      <c r="BC23" s="1">
        <f t="shared" si="121"/>
        <v>45.10435367</v>
      </c>
      <c r="BE23" s="1">
        <v>2605.8374</v>
      </c>
      <c r="BF23" s="1">
        <v>4593.8486</v>
      </c>
      <c r="BG23" s="1">
        <f t="shared" si="33"/>
        <v>0.6171445866</v>
      </c>
      <c r="BH23" s="1">
        <v>354.5156</v>
      </c>
      <c r="BJ23" s="1">
        <f t="shared" si="34"/>
        <v>-853.0461</v>
      </c>
      <c r="BK23" s="1">
        <f t="shared" si="35"/>
        <v>-145.9539</v>
      </c>
      <c r="BL23" s="1">
        <f t="shared" si="36"/>
        <v>5.844626968</v>
      </c>
      <c r="BN23" s="1">
        <f t="shared" si="70"/>
        <v>1.144746464</v>
      </c>
      <c r="BO23" s="1">
        <f t="shared" si="37"/>
        <v>0.9168817801</v>
      </c>
      <c r="BP23" s="1">
        <f t="shared" si="38"/>
        <v>0.2377182199</v>
      </c>
      <c r="BQ23" s="1" t="str">
        <f t="shared" si="39"/>
        <v>#NUM!</v>
      </c>
      <c r="BS23" s="1">
        <f t="shared" si="40"/>
        <v>93.04317885</v>
      </c>
      <c r="BT23" s="1">
        <v>2.4871</v>
      </c>
      <c r="BU23" s="1">
        <v>0.1779</v>
      </c>
      <c r="BV23" s="1">
        <f t="shared" si="41"/>
        <v>0.08610951009</v>
      </c>
      <c r="BW23" s="1">
        <f t="shared" si="42"/>
        <v>0.132004755</v>
      </c>
      <c r="BX23" s="1">
        <f t="shared" si="43"/>
        <v>1.1546</v>
      </c>
      <c r="BY23" s="1">
        <f t="shared" si="82"/>
        <v>0.672</v>
      </c>
      <c r="BZ23" s="1">
        <f t="shared" si="45"/>
        <v>0.9097922065</v>
      </c>
      <c r="CA23" s="1">
        <v>4593.8486</v>
      </c>
      <c r="CB23" s="1">
        <v>2605.8374</v>
      </c>
      <c r="CC23" s="1" t="str">
        <f t="shared" si="46"/>
        <v>#NUM!</v>
      </c>
      <c r="CD23" s="1">
        <f t="shared" si="47"/>
        <v>0.4958552018</v>
      </c>
      <c r="CE23" s="1">
        <f t="shared" si="48"/>
        <v>-1143.601718</v>
      </c>
      <c r="CH23" s="1">
        <v>-999.0</v>
      </c>
      <c r="CJ23" s="1">
        <f t="shared" si="71"/>
        <v>0.02826644636</v>
      </c>
      <c r="CK23" s="1">
        <f t="shared" si="51"/>
        <v>-1052.301159</v>
      </c>
      <c r="CL23" s="1">
        <f t="shared" si="52"/>
        <v>-2468.185865</v>
      </c>
      <c r="CM23" s="1">
        <f t="shared" si="53"/>
        <v>-3839.052307</v>
      </c>
      <c r="CN23" s="1">
        <f t="shared" si="54"/>
        <v>1.55541459</v>
      </c>
      <c r="CO23" s="1">
        <f t="shared" si="55"/>
        <v>0.0204893651</v>
      </c>
      <c r="CP23" s="1">
        <f t="shared" si="56"/>
        <v>0.7326689281</v>
      </c>
      <c r="CQ23" s="1">
        <f t="shared" si="57"/>
        <v>1.404668928</v>
      </c>
      <c r="CS23" s="1">
        <f t="shared" si="58"/>
        <v>1.758319643</v>
      </c>
      <c r="CU23" s="1">
        <v>5225.4912</v>
      </c>
      <c r="CV23" s="1">
        <v>1950.0</v>
      </c>
      <c r="CW23" s="1">
        <v>1034.5</v>
      </c>
      <c r="CX23" s="1">
        <v>392.6</v>
      </c>
      <c r="CY23" s="1">
        <v>199.1</v>
      </c>
      <c r="CZ23" s="1">
        <v>146.9</v>
      </c>
      <c r="DA23" s="1">
        <f t="shared" si="59"/>
        <v>1.171072909</v>
      </c>
      <c r="DB23" s="1">
        <f t="shared" si="60"/>
        <v>1.109555732</v>
      </c>
      <c r="DC23" s="1">
        <f t="shared" si="61"/>
        <v>1.157111696</v>
      </c>
      <c r="DD23" s="1">
        <f t="shared" si="62"/>
        <v>1.144246984</v>
      </c>
      <c r="DE23" s="1">
        <f t="shared" si="63"/>
        <v>1.059052836</v>
      </c>
      <c r="DF23" s="17" t="str">
        <f t="shared" si="64"/>
        <v>Fracture</v>
      </c>
      <c r="DG23" s="23" t="str">
        <f t="shared" si="65"/>
        <v>Fracture</v>
      </c>
      <c r="DH23" s="17" t="str">
        <f t="shared" si="66"/>
        <v>Fractured</v>
      </c>
      <c r="DI23" s="16" t="str">
        <f t="shared" ref="DI23:DJ23" si="125">IF(DB23&gt;=1,"Fractured","Não")</f>
        <v>Fractured</v>
      </c>
      <c r="DJ23" s="15" t="str">
        <f t="shared" si="125"/>
        <v>Fractured</v>
      </c>
    </row>
    <row r="24" ht="15.75" customHeight="1">
      <c r="A24" s="1">
        <v>5576.4303</v>
      </c>
      <c r="B24" s="1">
        <v>85.3061</v>
      </c>
      <c r="C24" s="1">
        <v>78.6694</v>
      </c>
      <c r="D24" s="1">
        <v>86.7631</v>
      </c>
      <c r="E24" s="1">
        <v>90.5188</v>
      </c>
      <c r="F24" s="1">
        <v>88.0732</v>
      </c>
      <c r="G24" s="1">
        <v>90.8582</v>
      </c>
      <c r="H24" s="1">
        <v>87.1258</v>
      </c>
      <c r="I24" s="1">
        <v>102.1354</v>
      </c>
      <c r="J24" s="1">
        <v>115.4728</v>
      </c>
      <c r="K24" s="1">
        <v>119.608</v>
      </c>
      <c r="L24" s="1">
        <f t="shared" si="4"/>
        <v>88.68573333</v>
      </c>
      <c r="M24" s="1">
        <f t="shared" ref="M24:N24" si="126">(H24+I24)/2</f>
        <v>94.6306</v>
      </c>
      <c r="N24" s="1">
        <f t="shared" si="126"/>
        <v>108.8041</v>
      </c>
      <c r="O24" s="1">
        <f t="shared" ref="O24:P24" si="127">(E24+AC24)/2</f>
        <v>95.42165</v>
      </c>
      <c r="P24" s="1">
        <f t="shared" si="127"/>
        <v>100.29095</v>
      </c>
      <c r="Q24" s="1">
        <f t="shared" si="7"/>
        <v>85.33870423</v>
      </c>
      <c r="R24" s="1">
        <f t="shared" si="8"/>
        <v>0.6225061748</v>
      </c>
      <c r="S24" s="1">
        <f t="shared" si="9"/>
        <v>1.042839205</v>
      </c>
      <c r="T24" s="1">
        <v>0.1461</v>
      </c>
      <c r="U24" s="1">
        <v>0.1461</v>
      </c>
      <c r="V24" s="1">
        <f t="shared" si="10"/>
        <v>6.844626968</v>
      </c>
      <c r="W24" s="1">
        <v>0.1467</v>
      </c>
      <c r="X24" s="1">
        <v>0.1427</v>
      </c>
      <c r="Y24" s="1">
        <f t="shared" si="11"/>
        <v>93.75731667</v>
      </c>
      <c r="Z24" s="1">
        <v>99.1989</v>
      </c>
      <c r="AA24" s="1">
        <v>101.9155</v>
      </c>
      <c r="AB24" s="1">
        <v>110.6909</v>
      </c>
      <c r="AC24" s="1">
        <v>100.3245</v>
      </c>
      <c r="AD24" s="1">
        <v>112.5087</v>
      </c>
      <c r="AE24" s="1">
        <v>-999.0</v>
      </c>
      <c r="AF24" s="1">
        <v>-999.0</v>
      </c>
      <c r="AG24" s="1">
        <f t="shared" si="12"/>
        <v>221.7434</v>
      </c>
      <c r="AH24" s="1">
        <f t="shared" si="13"/>
        <v>5.845460893</v>
      </c>
      <c r="AI24" s="1">
        <f t="shared" si="14"/>
        <v>55.09165514</v>
      </c>
      <c r="AJ24" s="1">
        <f t="shared" si="15"/>
        <v>6.845460893</v>
      </c>
      <c r="AK24" s="1">
        <f t="shared" si="16"/>
        <v>21.90592561</v>
      </c>
      <c r="AL24" s="1">
        <f t="shared" si="17"/>
        <v>93.1186926</v>
      </c>
      <c r="AM24" s="1">
        <f t="shared" si="18"/>
        <v>87.63496665</v>
      </c>
      <c r="AN24" s="1">
        <f t="shared" si="19"/>
        <v>0.009687111735</v>
      </c>
      <c r="AO24" s="1">
        <f t="shared" si="20"/>
        <v>43.57946378</v>
      </c>
      <c r="AP24" s="1">
        <f t="shared" si="21"/>
        <v>1.531469149</v>
      </c>
      <c r="AQ24" s="1">
        <f t="shared" si="22"/>
        <v>49.3288856</v>
      </c>
      <c r="AR24" s="1">
        <f t="shared" si="23"/>
        <v>104.3311678</v>
      </c>
      <c r="AS24" s="1">
        <f t="shared" si="24"/>
        <v>46.73912413</v>
      </c>
      <c r="AT24" s="1">
        <f>ABS(((3*B24*(G24-AS24))/(G24*(2*AS24-B24)))/100)</f>
        <v>0.1520643408</v>
      </c>
      <c r="AU24" s="1">
        <f t="shared" si="26"/>
        <v>0.1793347634</v>
      </c>
      <c r="AV24" s="1">
        <f t="shared" si="27"/>
        <v>93.25042427</v>
      </c>
      <c r="AW24" s="1">
        <v>-999.0</v>
      </c>
      <c r="AX24" s="1">
        <f t="shared" si="28"/>
        <v>0.5895713943</v>
      </c>
      <c r="AZ24" s="1">
        <f t="shared" si="29"/>
        <v>10.19191175</v>
      </c>
      <c r="BA24" s="1">
        <v>-999.0</v>
      </c>
      <c r="BB24" s="1">
        <f t="shared" si="30"/>
        <v>33.60084813</v>
      </c>
      <c r="BC24" s="1">
        <f t="shared" si="121"/>
        <v>39.42564108</v>
      </c>
      <c r="BE24" s="1">
        <v>2605.8374</v>
      </c>
      <c r="BF24" s="1">
        <v>4593.8486</v>
      </c>
      <c r="BG24" s="1">
        <f t="shared" si="33"/>
        <v>0.5314691494</v>
      </c>
      <c r="BH24" s="1">
        <v>354.5156</v>
      </c>
      <c r="BJ24" s="1">
        <f t="shared" si="34"/>
        <v>-853.0461</v>
      </c>
      <c r="BK24" s="1">
        <f t="shared" si="35"/>
        <v>-145.9539</v>
      </c>
      <c r="BL24" s="1">
        <f t="shared" si="36"/>
        <v>5.844626968</v>
      </c>
      <c r="BN24" s="1">
        <f t="shared" si="70"/>
        <v>1.065084443</v>
      </c>
      <c r="BO24" s="1">
        <f t="shared" si="37"/>
        <v>0.9112662702</v>
      </c>
      <c r="BP24" s="1">
        <f t="shared" si="38"/>
        <v>0.2433337298</v>
      </c>
      <c r="BQ24" s="1" t="str">
        <f t="shared" si="39"/>
        <v>#NUM!</v>
      </c>
      <c r="BS24" s="1">
        <f t="shared" si="40"/>
        <v>94.16244004</v>
      </c>
      <c r="BT24" s="1">
        <v>2.4871</v>
      </c>
      <c r="BU24" s="1">
        <v>0.1779</v>
      </c>
      <c r="BV24" s="1">
        <f t="shared" si="41"/>
        <v>0.08610951009</v>
      </c>
      <c r="BW24" s="1">
        <f t="shared" si="42"/>
        <v>0.132004755</v>
      </c>
      <c r="BX24" s="1">
        <f t="shared" si="43"/>
        <v>1.1546</v>
      </c>
      <c r="BY24" s="1">
        <f t="shared" si="82"/>
        <v>0.672</v>
      </c>
      <c r="BZ24" s="1">
        <f t="shared" si="45"/>
        <v>0.9201840081</v>
      </c>
      <c r="CA24" s="1">
        <v>4593.8486</v>
      </c>
      <c r="CB24" s="1">
        <v>2605.8374</v>
      </c>
      <c r="CC24" s="1" t="str">
        <f t="shared" si="46"/>
        <v>#NUM!</v>
      </c>
      <c r="CD24" s="1">
        <f t="shared" si="47"/>
        <v>0.5066993395</v>
      </c>
      <c r="CE24" s="1">
        <f t="shared" si="48"/>
        <v>-1064.019359</v>
      </c>
      <c r="CH24" s="1">
        <v>-999.0</v>
      </c>
      <c r="CJ24" s="1">
        <f t="shared" si="71"/>
        <v>0.01216561214</v>
      </c>
      <c r="CK24" s="1">
        <f t="shared" si="51"/>
        <v>-1015.073132</v>
      </c>
      <c r="CL24" s="1">
        <f t="shared" si="52"/>
        <v>-2313.134064</v>
      </c>
      <c r="CM24" s="1">
        <f t="shared" si="53"/>
        <v>-3349.267042</v>
      </c>
      <c r="CN24" s="1">
        <f t="shared" si="54"/>
        <v>1.447934685</v>
      </c>
      <c r="CO24" s="1">
        <f t="shared" si="55"/>
        <v>0.02139535172</v>
      </c>
      <c r="CP24" s="1">
        <f t="shared" si="56"/>
        <v>0.6573919823</v>
      </c>
      <c r="CQ24" s="1">
        <f t="shared" si="57"/>
        <v>1.329391982</v>
      </c>
      <c r="CS24" s="1">
        <f t="shared" si="58"/>
        <v>1.861043311</v>
      </c>
      <c r="CU24" s="1">
        <v>5225.6436</v>
      </c>
      <c r="CV24" s="1">
        <v>1950.0</v>
      </c>
      <c r="CW24" s="1">
        <v>1034.5</v>
      </c>
      <c r="CX24" s="1">
        <v>392.6</v>
      </c>
      <c r="CY24" s="1">
        <v>199.1</v>
      </c>
      <c r="CZ24" s="1">
        <v>146.9</v>
      </c>
      <c r="DA24" s="1">
        <f t="shared" si="59"/>
        <v>1.171072909</v>
      </c>
      <c r="DB24" s="1">
        <f t="shared" si="60"/>
        <v>1.032437305</v>
      </c>
      <c r="DC24" s="1">
        <f t="shared" si="61"/>
        <v>1.134172859</v>
      </c>
      <c r="DD24" s="1">
        <f t="shared" si="62"/>
        <v>1.149777133</v>
      </c>
      <c r="DE24" s="1">
        <f t="shared" si="63"/>
        <v>1.0510293</v>
      </c>
      <c r="DF24" s="17" t="str">
        <f t="shared" si="64"/>
        <v>Fracture</v>
      </c>
      <c r="DG24" s="23" t="str">
        <f t="shared" si="65"/>
        <v>Fracture</v>
      </c>
      <c r="DH24" s="17" t="str">
        <f t="shared" si="66"/>
        <v>Fractured</v>
      </c>
      <c r="DI24" s="16" t="str">
        <f t="shared" ref="DI24:DJ24" si="128">IF(DB24&gt;=1,"Fractured","Não")</f>
        <v>Fractured</v>
      </c>
      <c r="DJ24" s="15" t="str">
        <f t="shared" si="128"/>
        <v>Fractured</v>
      </c>
    </row>
    <row r="25" ht="15.75" customHeight="1">
      <c r="A25" s="1">
        <v>5576.5065</v>
      </c>
      <c r="B25" s="1">
        <v>88.7999</v>
      </c>
      <c r="C25" s="1">
        <v>77.9176</v>
      </c>
      <c r="D25" s="1">
        <v>87.039</v>
      </c>
      <c r="E25" s="1">
        <v>89.2507</v>
      </c>
      <c r="F25" s="1">
        <v>86.9296</v>
      </c>
      <c r="G25" s="1">
        <v>89.6627</v>
      </c>
      <c r="H25" s="1">
        <v>88.9456</v>
      </c>
      <c r="I25" s="1">
        <v>100.4883</v>
      </c>
      <c r="J25" s="1">
        <v>112.1539</v>
      </c>
      <c r="K25" s="1">
        <v>114.0152</v>
      </c>
      <c r="L25" s="1">
        <f t="shared" si="4"/>
        <v>88.51263333</v>
      </c>
      <c r="M25" s="1">
        <f t="shared" ref="M25:N25" si="129">(H25+I25)/2</f>
        <v>94.71695</v>
      </c>
      <c r="N25" s="1">
        <f t="shared" si="129"/>
        <v>106.3211</v>
      </c>
      <c r="O25" s="1">
        <f t="shared" ref="O25:P25" si="130">(E25+AC25)/2</f>
        <v>95.90455</v>
      </c>
      <c r="P25" s="1">
        <f t="shared" si="130"/>
        <v>98.916</v>
      </c>
      <c r="Q25" s="1">
        <f t="shared" si="7"/>
        <v>88.83238972</v>
      </c>
      <c r="R25" s="1">
        <f t="shared" si="8"/>
        <v>0.6143153221</v>
      </c>
      <c r="S25" s="1">
        <f t="shared" si="9"/>
        <v>1.008062231</v>
      </c>
      <c r="T25" s="1">
        <v>0.1486</v>
      </c>
      <c r="U25" s="1">
        <v>0.1486</v>
      </c>
      <c r="V25" s="1">
        <f t="shared" si="10"/>
        <v>6.729475101</v>
      </c>
      <c r="W25" s="1">
        <v>0.1486</v>
      </c>
      <c r="X25" s="1">
        <v>0.1421</v>
      </c>
      <c r="Y25" s="1">
        <f t="shared" si="11"/>
        <v>94.76118333</v>
      </c>
      <c r="Z25" s="1">
        <v>100.5518</v>
      </c>
      <c r="AA25" s="1">
        <v>102.981</v>
      </c>
      <c r="AB25" s="1">
        <v>111.2778</v>
      </c>
      <c r="AC25" s="1">
        <v>102.5584</v>
      </c>
      <c r="AD25" s="1">
        <v>110.9024</v>
      </c>
      <c r="AE25" s="1">
        <v>-999.0</v>
      </c>
      <c r="AF25" s="1">
        <v>-999.0</v>
      </c>
      <c r="AG25" s="1">
        <f t="shared" si="12"/>
        <v>214.5035</v>
      </c>
      <c r="AH25" s="1">
        <f t="shared" si="13"/>
        <v>7.428775255</v>
      </c>
      <c r="AI25" s="1">
        <f t="shared" si="14"/>
        <v>53.41261855</v>
      </c>
      <c r="AJ25" s="1">
        <f t="shared" si="15"/>
        <v>8.428775255</v>
      </c>
      <c r="AK25" s="1">
        <f t="shared" si="16"/>
        <v>21.99816749</v>
      </c>
      <c r="AL25" s="1">
        <f t="shared" si="17"/>
        <v>140.1424426</v>
      </c>
      <c r="AM25" s="1">
        <f t="shared" si="18"/>
        <v>88.00471722</v>
      </c>
      <c r="AN25" s="1">
        <f t="shared" si="19"/>
        <v>0.02495885507</v>
      </c>
      <c r="AO25" s="1">
        <f t="shared" si="20"/>
        <v>43.59068608</v>
      </c>
      <c r="AP25" s="1">
        <f t="shared" si="21"/>
        <v>1.491336263</v>
      </c>
      <c r="AQ25" s="1">
        <f t="shared" si="22"/>
        <v>49.49141167</v>
      </c>
      <c r="AR25" s="1">
        <f t="shared" si="23"/>
        <v>103.5432543</v>
      </c>
      <c r="AS25" s="1">
        <f t="shared" si="24"/>
        <v>46.87896402</v>
      </c>
      <c r="AT25" s="1">
        <f>ABS(((3*B25*(G25-AS25))/(G25*(2*AS25-B25)))/100)/1.7</f>
        <v>0.1508143702</v>
      </c>
      <c r="AU25" s="1">
        <f t="shared" si="26"/>
        <v>0.1775988252</v>
      </c>
      <c r="AV25" s="1">
        <f t="shared" si="27"/>
        <v>91.98916206</v>
      </c>
      <c r="AW25" s="1">
        <v>-999.0</v>
      </c>
      <c r="AX25" s="1">
        <f t="shared" si="28"/>
        <v>0.5695608798</v>
      </c>
      <c r="AZ25" s="1">
        <f t="shared" si="29"/>
        <v>9.399092272</v>
      </c>
      <c r="BA25" s="1">
        <v>-999.0</v>
      </c>
      <c r="BB25" s="1">
        <f t="shared" si="30"/>
        <v>30.59001892</v>
      </c>
      <c r="BC25" s="1">
        <f t="shared" si="121"/>
        <v>35.10747866</v>
      </c>
      <c r="BE25" s="1">
        <v>2611.5369</v>
      </c>
      <c r="BF25" s="1">
        <v>4522.4727</v>
      </c>
      <c r="BG25" s="1">
        <f t="shared" si="33"/>
        <v>0.4913362629</v>
      </c>
      <c r="BH25" s="1">
        <v>343.8899</v>
      </c>
      <c r="BJ25" s="1">
        <f t="shared" si="34"/>
        <v>-850.5486</v>
      </c>
      <c r="BK25" s="1">
        <f t="shared" si="35"/>
        <v>-148.4514</v>
      </c>
      <c r="BL25" s="1">
        <f t="shared" si="36"/>
        <v>5.729475101</v>
      </c>
      <c r="BN25" s="1">
        <f t="shared" si="70"/>
        <v>1.009716227</v>
      </c>
      <c r="BO25" s="1">
        <f t="shared" si="37"/>
        <v>0.9229317456</v>
      </c>
      <c r="BP25" s="1">
        <f t="shared" si="38"/>
        <v>0.2298182544</v>
      </c>
      <c r="BQ25" s="1" t="str">
        <f t="shared" si="39"/>
        <v>#NUM!</v>
      </c>
      <c r="BS25" s="1">
        <f t="shared" si="40"/>
        <v>97.96415799</v>
      </c>
      <c r="BT25" s="1">
        <v>2.4861</v>
      </c>
      <c r="BU25" s="1">
        <v>0.1806</v>
      </c>
      <c r="BV25" s="1">
        <f t="shared" si="41"/>
        <v>0.08668587896</v>
      </c>
      <c r="BW25" s="1">
        <f t="shared" si="42"/>
        <v>0.1336429395</v>
      </c>
      <c r="BX25" s="1">
        <f t="shared" si="43"/>
        <v>1.15275</v>
      </c>
      <c r="BY25" s="1">
        <f t="shared" si="82"/>
        <v>0.742</v>
      </c>
      <c r="BZ25" s="1">
        <f t="shared" si="45"/>
        <v>0.9213940283</v>
      </c>
      <c r="CA25" s="1">
        <v>4522.4727</v>
      </c>
      <c r="CB25" s="1">
        <v>2611.5369</v>
      </c>
      <c r="CC25" s="1" t="str">
        <f t="shared" si="46"/>
        <v>#NUM!</v>
      </c>
      <c r="CD25" s="1">
        <f t="shared" si="47"/>
        <v>0.5059430334</v>
      </c>
      <c r="CE25" s="1">
        <f t="shared" si="48"/>
        <v>-1008.706511</v>
      </c>
      <c r="CH25" s="1">
        <v>-999.0</v>
      </c>
      <c r="CJ25" s="1">
        <f t="shared" si="71"/>
        <v>0.009972337918</v>
      </c>
      <c r="CK25" s="1">
        <f t="shared" si="51"/>
        <v>-988.4235642</v>
      </c>
      <c r="CL25" s="1">
        <f t="shared" si="52"/>
        <v>-2128.944897</v>
      </c>
      <c r="CM25" s="1">
        <f t="shared" si="53"/>
        <v>-3162.385652</v>
      </c>
      <c r="CN25" s="1">
        <f t="shared" si="54"/>
        <v>1.48542391</v>
      </c>
      <c r="CO25" s="1">
        <f t="shared" si="55"/>
        <v>0.02133152942</v>
      </c>
      <c r="CP25" s="1">
        <f t="shared" si="56"/>
        <v>0.6137906145</v>
      </c>
      <c r="CQ25" s="1">
        <f t="shared" si="57"/>
        <v>1.355790614</v>
      </c>
      <c r="CS25" s="1">
        <f t="shared" si="58"/>
        <v>1.857381588</v>
      </c>
      <c r="CU25" s="1">
        <v>5225.7959</v>
      </c>
      <c r="CV25" s="1">
        <v>1950.0</v>
      </c>
      <c r="CW25" s="1">
        <v>1034.5</v>
      </c>
      <c r="CX25" s="1">
        <v>392.6</v>
      </c>
      <c r="CY25" s="1">
        <v>199.1</v>
      </c>
      <c r="CZ25" s="1">
        <v>146.9</v>
      </c>
      <c r="DA25" s="1">
        <f t="shared" si="59"/>
        <v>1.134611691</v>
      </c>
      <c r="DB25" s="1">
        <f t="shared" si="60"/>
        <v>0.9789380393</v>
      </c>
      <c r="DC25" s="1">
        <f t="shared" si="61"/>
        <v>1.102937988</v>
      </c>
      <c r="DD25" s="1">
        <f t="shared" si="62"/>
        <v>1.122513975</v>
      </c>
      <c r="DE25" s="1">
        <f t="shared" si="63"/>
        <v>1.031400491</v>
      </c>
      <c r="DF25" s="17" t="str">
        <f t="shared" si="64"/>
        <v>Fracture</v>
      </c>
      <c r="DG25" s="23" t="str">
        <f t="shared" si="65"/>
        <v>Fracture</v>
      </c>
      <c r="DH25" s="17" t="str">
        <f t="shared" si="66"/>
        <v>Fractured</v>
      </c>
      <c r="DI25" s="1" t="str">
        <f t="shared" ref="DI25:DJ25" si="131">IF(DB25&gt;=1,"Fractured","Não")</f>
        <v>Não</v>
      </c>
      <c r="DJ25" s="15" t="str">
        <f t="shared" si="131"/>
        <v>Fractured</v>
      </c>
    </row>
    <row r="26" ht="15.75" customHeight="1">
      <c r="A26" s="1">
        <v>5576.5827</v>
      </c>
      <c r="B26" s="1">
        <v>98.3664</v>
      </c>
      <c r="C26" s="1">
        <v>89.1375</v>
      </c>
      <c r="D26" s="1">
        <v>97.7771</v>
      </c>
      <c r="E26" s="1">
        <v>98.9909</v>
      </c>
      <c r="F26" s="1">
        <v>96.3157</v>
      </c>
      <c r="G26" s="1">
        <v>98.0506</v>
      </c>
      <c r="H26" s="1">
        <v>96.9366</v>
      </c>
      <c r="I26" s="1">
        <v>100.4883</v>
      </c>
      <c r="J26" s="1">
        <v>112.1539</v>
      </c>
      <c r="K26" s="1">
        <v>114.0152</v>
      </c>
      <c r="L26" s="1">
        <f t="shared" si="4"/>
        <v>97.10096667</v>
      </c>
      <c r="M26" s="1">
        <f t="shared" ref="M26:N26" si="132">(H26+I26)/2</f>
        <v>98.71245</v>
      </c>
      <c r="N26" s="1">
        <f t="shared" si="132"/>
        <v>106.3211</v>
      </c>
      <c r="O26" s="1">
        <f t="shared" ref="O26:P26" si="133">(E26+AC26)/2</f>
        <v>102.94805</v>
      </c>
      <c r="P26" s="1">
        <f t="shared" si="133"/>
        <v>104.0181</v>
      </c>
      <c r="Q26" s="1">
        <f t="shared" si="7"/>
        <v>98.39673727</v>
      </c>
      <c r="R26" s="1">
        <f t="shared" si="8"/>
        <v>0.6717842082</v>
      </c>
      <c r="S26" s="1">
        <f t="shared" si="9"/>
        <v>1.011492047</v>
      </c>
      <c r="T26" s="1">
        <v>0.1486</v>
      </c>
      <c r="U26" s="1">
        <v>0.1486</v>
      </c>
      <c r="V26" s="1">
        <f t="shared" si="10"/>
        <v>6.729475101</v>
      </c>
      <c r="W26" s="1">
        <v>0.1486</v>
      </c>
      <c r="X26" s="1">
        <v>0.1421</v>
      </c>
      <c r="Y26" s="1">
        <f t="shared" si="11"/>
        <v>101.38115</v>
      </c>
      <c r="Z26" s="1">
        <v>103.7329</v>
      </c>
      <c r="AA26" s="1">
        <v>105.5019</v>
      </c>
      <c r="AB26" s="1">
        <v>113.7711</v>
      </c>
      <c r="AC26" s="1">
        <v>106.9052</v>
      </c>
      <c r="AD26" s="1">
        <v>111.7205</v>
      </c>
      <c r="AE26" s="1">
        <v>-999.0</v>
      </c>
      <c r="AF26" s="1">
        <v>-999.0</v>
      </c>
      <c r="AG26" s="1">
        <f t="shared" si="12"/>
        <v>214.5035</v>
      </c>
      <c r="AH26" s="1">
        <f t="shared" si="13"/>
        <v>7.428775255</v>
      </c>
      <c r="AI26" s="1">
        <f t="shared" si="14"/>
        <v>53.41261855</v>
      </c>
      <c r="AJ26" s="1">
        <f t="shared" si="15"/>
        <v>8.428775255</v>
      </c>
      <c r="AK26" s="1">
        <f t="shared" si="16"/>
        <v>24.46310903</v>
      </c>
      <c r="AL26" s="1">
        <f t="shared" si="17"/>
        <v>140.888462</v>
      </c>
      <c r="AM26" s="1">
        <f t="shared" si="18"/>
        <v>97.86207769</v>
      </c>
      <c r="AN26" s="1">
        <f t="shared" si="19"/>
        <v>0.03227608352</v>
      </c>
      <c r="AO26" s="1">
        <f t="shared" si="20"/>
        <v>48.33288185</v>
      </c>
      <c r="AP26" s="1">
        <f t="shared" si="21"/>
        <v>1.489135853</v>
      </c>
      <c r="AQ26" s="1">
        <f t="shared" si="22"/>
        <v>52.03650354</v>
      </c>
      <c r="AR26" s="1">
        <f t="shared" si="23"/>
        <v>108.9462531</v>
      </c>
      <c r="AS26" s="1">
        <f t="shared" si="24"/>
        <v>50.49901883</v>
      </c>
      <c r="AT26" s="1">
        <f>(ABS(((3*B26*(G26-AS26))/(G26*(2*AS26-B26)))/100))/3</f>
        <v>0.1812739469</v>
      </c>
      <c r="AU26" s="1">
        <f t="shared" si="26"/>
        <v>0.2214097698</v>
      </c>
      <c r="AV26" s="1">
        <f t="shared" si="27"/>
        <v>125.2552769</v>
      </c>
      <c r="AW26" s="1">
        <v>-999.0</v>
      </c>
      <c r="AX26" s="1">
        <f t="shared" si="28"/>
        <v>0.6048524272</v>
      </c>
      <c r="AZ26" s="1">
        <f t="shared" si="29"/>
        <v>26.82094708</v>
      </c>
      <c r="BA26" s="1">
        <v>-999.0</v>
      </c>
      <c r="BB26" s="1">
        <f t="shared" si="30"/>
        <v>63.84845749</v>
      </c>
      <c r="BC26" s="1">
        <f t="shared" si="121"/>
        <v>50.72066892</v>
      </c>
      <c r="BE26" s="1">
        <v>2611.5369</v>
      </c>
      <c r="BF26" s="1">
        <v>4522.4727</v>
      </c>
      <c r="BG26" s="1">
        <f t="shared" si="33"/>
        <v>0.4891358527</v>
      </c>
      <c r="BH26" s="1">
        <v>343.8899</v>
      </c>
      <c r="BJ26" s="1">
        <f t="shared" si="34"/>
        <v>-850.5486</v>
      </c>
      <c r="BK26" s="1">
        <f t="shared" si="35"/>
        <v>-148.4514</v>
      </c>
      <c r="BL26" s="1">
        <f t="shared" si="36"/>
        <v>5.729475101</v>
      </c>
      <c r="BN26" s="1">
        <f t="shared" si="70"/>
        <v>0.9967895542</v>
      </c>
      <c r="BO26" s="1">
        <f t="shared" si="37"/>
        <v>0.9521092164</v>
      </c>
      <c r="BP26" s="1">
        <f t="shared" si="38"/>
        <v>0.2006407836</v>
      </c>
      <c r="BQ26" s="1" t="str">
        <f t="shared" si="39"/>
        <v>#NUM!</v>
      </c>
      <c r="BS26" s="1">
        <f t="shared" si="40"/>
        <v>104.35312</v>
      </c>
      <c r="BT26" s="1">
        <v>2.4861</v>
      </c>
      <c r="BU26" s="1">
        <v>0.1806</v>
      </c>
      <c r="BV26" s="1">
        <f t="shared" si="41"/>
        <v>0.08668587896</v>
      </c>
      <c r="BW26" s="1">
        <f t="shared" si="42"/>
        <v>0.1336429395</v>
      </c>
      <c r="BX26" s="1">
        <f t="shared" si="43"/>
        <v>1.15275</v>
      </c>
      <c r="BY26" s="1">
        <f t="shared" si="82"/>
        <v>0.742</v>
      </c>
      <c r="BZ26" s="1">
        <f t="shared" si="45"/>
        <v>0.912904251</v>
      </c>
      <c r="CA26" s="1">
        <v>4522.4727</v>
      </c>
      <c r="CB26" s="1">
        <v>2611.5369</v>
      </c>
      <c r="CC26" s="1" t="str">
        <f t="shared" si="46"/>
        <v>#NUM!</v>
      </c>
      <c r="CD26" s="1">
        <f t="shared" si="47"/>
        <v>0.4874714138</v>
      </c>
      <c r="CE26" s="1">
        <f t="shared" si="48"/>
        <v>-995.7927646</v>
      </c>
      <c r="CH26" s="1">
        <v>-999.0</v>
      </c>
      <c r="CJ26" s="1">
        <f t="shared" si="71"/>
        <v>0.01417195113</v>
      </c>
      <c r="CK26" s="1">
        <f t="shared" si="51"/>
        <v>-988.5317944</v>
      </c>
      <c r="CL26" s="1">
        <f t="shared" si="52"/>
        <v>-1951.242201</v>
      </c>
      <c r="CM26" s="1">
        <f t="shared" si="53"/>
        <v>-3069.671659</v>
      </c>
      <c r="CN26" s="1">
        <f t="shared" si="54"/>
        <v>1.573188432</v>
      </c>
      <c r="CO26" s="1">
        <f t="shared" si="55"/>
        <v>0.01980236494</v>
      </c>
      <c r="CP26" s="1">
        <f t="shared" si="56"/>
        <v>0.6749998469</v>
      </c>
      <c r="CQ26" s="1">
        <f t="shared" si="57"/>
        <v>1.416999847</v>
      </c>
      <c r="CS26" s="1">
        <f t="shared" si="58"/>
        <v>1.688479531</v>
      </c>
      <c r="CU26" s="1">
        <v>5225.9482</v>
      </c>
      <c r="CV26" s="1">
        <v>1950.0</v>
      </c>
      <c r="CW26" s="1">
        <v>1034.5</v>
      </c>
      <c r="CX26" s="1">
        <v>392.6</v>
      </c>
      <c r="CY26" s="1">
        <v>199.1</v>
      </c>
      <c r="CZ26" s="1">
        <v>146.9</v>
      </c>
      <c r="DA26" s="1">
        <f t="shared" si="59"/>
        <v>1.134611691</v>
      </c>
      <c r="DB26" s="1">
        <f t="shared" si="60"/>
        <v>0.9791524342</v>
      </c>
      <c r="DC26" s="1">
        <f t="shared" si="61"/>
        <v>1.077001607</v>
      </c>
      <c r="DD26" s="1">
        <f t="shared" si="62"/>
        <v>1.07707893</v>
      </c>
      <c r="DE26" s="1">
        <f t="shared" si="63"/>
        <v>1.010394077</v>
      </c>
      <c r="DF26" s="17" t="str">
        <f t="shared" si="64"/>
        <v>Fracture</v>
      </c>
      <c r="DG26" s="23" t="str">
        <f t="shared" si="65"/>
        <v>Fracture</v>
      </c>
      <c r="DH26" s="17" t="str">
        <f t="shared" si="66"/>
        <v>Fractured</v>
      </c>
      <c r="DI26" s="1" t="str">
        <f t="shared" ref="DI26:DJ26" si="134">IF(DB26&gt;=1,"Fractured","Não")</f>
        <v>Não</v>
      </c>
      <c r="DJ26" s="15" t="str">
        <f t="shared" si="134"/>
        <v>Fractured</v>
      </c>
    </row>
    <row r="27" ht="15.75" customHeight="1">
      <c r="A27" s="1">
        <v>5576.6589</v>
      </c>
      <c r="B27" s="1">
        <v>113.7769</v>
      </c>
      <c r="C27" s="1">
        <v>122.8452</v>
      </c>
      <c r="D27" s="1">
        <v>121.1356</v>
      </c>
      <c r="E27" s="1">
        <v>114.0287</v>
      </c>
      <c r="F27" s="1">
        <v>110.9065</v>
      </c>
      <c r="G27" s="1">
        <v>108.6325</v>
      </c>
      <c r="H27" s="1">
        <v>109.4185</v>
      </c>
      <c r="I27" s="1">
        <v>104.1334</v>
      </c>
      <c r="J27" s="1">
        <v>114.8234</v>
      </c>
      <c r="K27" s="1">
        <v>113.7242</v>
      </c>
      <c r="L27" s="1">
        <f t="shared" si="4"/>
        <v>109.6525</v>
      </c>
      <c r="M27" s="1">
        <f t="shared" ref="M27:N27" si="135">(H27+I27)/2</f>
        <v>106.77595</v>
      </c>
      <c r="N27" s="1">
        <f t="shared" si="135"/>
        <v>109.4784</v>
      </c>
      <c r="O27" s="1">
        <f t="shared" ref="O27:P27" si="136">(E27+AC27)/2</f>
        <v>113.44255</v>
      </c>
      <c r="P27" s="1">
        <f t="shared" si="136"/>
        <v>113.53955</v>
      </c>
      <c r="Q27" s="1">
        <f t="shared" si="7"/>
        <v>113.8033654</v>
      </c>
      <c r="R27" s="1">
        <f t="shared" si="8"/>
        <v>0.7442850732</v>
      </c>
      <c r="S27" s="1">
        <f t="shared" si="9"/>
        <v>0.9928165712</v>
      </c>
      <c r="T27" s="1">
        <v>0.1353</v>
      </c>
      <c r="U27" s="1">
        <v>0.1353</v>
      </c>
      <c r="V27" s="1">
        <f t="shared" si="10"/>
        <v>7.390983001</v>
      </c>
      <c r="W27" s="1">
        <v>0.1383</v>
      </c>
      <c r="X27" s="1">
        <v>0.1376</v>
      </c>
      <c r="Y27" s="1">
        <f t="shared" si="11"/>
        <v>115.74985</v>
      </c>
      <c r="Z27" s="1">
        <v>108.5415</v>
      </c>
      <c r="AA27" s="1">
        <v>109.7452</v>
      </c>
      <c r="AB27" s="1">
        <v>118.4547</v>
      </c>
      <c r="AC27" s="1">
        <v>112.8564</v>
      </c>
      <c r="AD27" s="1">
        <v>116.1726</v>
      </c>
      <c r="AE27" s="1">
        <v>-999.0</v>
      </c>
      <c r="AF27" s="1">
        <v>-999.0</v>
      </c>
      <c r="AG27" s="1">
        <f t="shared" si="12"/>
        <v>217.8576</v>
      </c>
      <c r="AH27" s="1">
        <f t="shared" si="13"/>
        <v>10.8576344</v>
      </c>
      <c r="AI27" s="1">
        <f t="shared" si="14"/>
        <v>54.35884545</v>
      </c>
      <c r="AJ27" s="1">
        <f t="shared" si="15"/>
        <v>11.8576344</v>
      </c>
      <c r="AK27" s="1">
        <f t="shared" si="16"/>
        <v>28.71033087</v>
      </c>
      <c r="AL27" s="1">
        <f t="shared" si="17"/>
        <v>113.4814967</v>
      </c>
      <c r="AM27" s="1">
        <f t="shared" si="18"/>
        <v>114.9078057</v>
      </c>
      <c r="AN27" s="1">
        <f t="shared" si="19"/>
        <v>0.07144622638</v>
      </c>
      <c r="AO27" s="1">
        <f t="shared" si="20"/>
        <v>56.72966672</v>
      </c>
      <c r="AP27" s="1">
        <f t="shared" si="21"/>
        <v>1.432500041</v>
      </c>
      <c r="AQ27" s="1">
        <f t="shared" si="22"/>
        <v>55.74429921</v>
      </c>
      <c r="AR27" s="1">
        <f t="shared" si="23"/>
        <v>115.2187456</v>
      </c>
      <c r="AS27" s="1">
        <f t="shared" si="24"/>
        <v>57.40695185</v>
      </c>
      <c r="AT27" s="1">
        <f>ABS(((3*B27*(G27-AS27))/(G27*(2*AS27-B27)))/1000)</f>
        <v>0.1552107823</v>
      </c>
      <c r="AU27" s="1">
        <f t="shared" si="26"/>
        <v>0.1837272292</v>
      </c>
      <c r="AV27" s="1">
        <f t="shared" si="27"/>
        <v>96.46360197</v>
      </c>
      <c r="AW27" s="1">
        <v>-999.0</v>
      </c>
      <c r="AX27" s="1">
        <f t="shared" si="28"/>
        <v>0.6212900056</v>
      </c>
      <c r="AZ27" s="1">
        <f t="shared" si="29"/>
        <v>13.35546972</v>
      </c>
      <c r="BA27" s="1">
        <v>-999.0</v>
      </c>
      <c r="BB27" s="1">
        <f t="shared" si="30"/>
        <v>30.39129438</v>
      </c>
      <c r="BC27" s="1">
        <f>((AT27/3)^2)*((BL27)^5)</f>
        <v>28.53905431</v>
      </c>
      <c r="BE27" s="1">
        <v>2623.8311</v>
      </c>
      <c r="BF27" s="1">
        <v>4580.7485</v>
      </c>
      <c r="BG27" s="1">
        <f t="shared" si="33"/>
        <v>0.4325000413</v>
      </c>
      <c r="BH27" s="1">
        <v>323.6278</v>
      </c>
      <c r="BJ27" s="1">
        <f t="shared" si="34"/>
        <v>-863.8353</v>
      </c>
      <c r="BK27" s="1">
        <f t="shared" si="35"/>
        <v>-135.1647</v>
      </c>
      <c r="BL27" s="1">
        <f t="shared" si="36"/>
        <v>6.390983001</v>
      </c>
      <c r="BN27" s="1">
        <f t="shared" si="70"/>
        <v>0.954785198</v>
      </c>
      <c r="BO27" s="1">
        <f t="shared" si="37"/>
        <v>0.9689484844</v>
      </c>
      <c r="BP27" s="1">
        <f t="shared" si="38"/>
        <v>0.1841015156</v>
      </c>
      <c r="BQ27" s="1" t="str">
        <f t="shared" si="39"/>
        <v>#NUM!</v>
      </c>
      <c r="BS27" s="1">
        <f t="shared" si="40"/>
        <v>118.9163282</v>
      </c>
      <c r="BT27" s="1">
        <v>2.4918</v>
      </c>
      <c r="BU27" s="1">
        <v>0.1857</v>
      </c>
      <c r="BV27" s="1">
        <f t="shared" si="41"/>
        <v>0.08340057637</v>
      </c>
      <c r="BW27" s="1">
        <f t="shared" si="42"/>
        <v>0.1345502882</v>
      </c>
      <c r="BX27" s="1">
        <f t="shared" si="43"/>
        <v>1.15305</v>
      </c>
      <c r="BY27" s="1">
        <f t="shared" si="82"/>
        <v>1.026</v>
      </c>
      <c r="BZ27" s="1">
        <f t="shared" si="45"/>
        <v>0.9021938259</v>
      </c>
      <c r="CA27" s="1">
        <v>4580.7485</v>
      </c>
      <c r="CB27" s="1">
        <v>2623.8311</v>
      </c>
      <c r="CC27" s="1" t="str">
        <f t="shared" si="46"/>
        <v>#NUM!</v>
      </c>
      <c r="CD27" s="1">
        <f t="shared" si="47"/>
        <v>0.4572022713</v>
      </c>
      <c r="CE27" s="1">
        <f t="shared" si="48"/>
        <v>-953.8304129</v>
      </c>
      <c r="CH27" s="1">
        <v>-999.0</v>
      </c>
      <c r="CJ27" s="1">
        <f t="shared" si="71"/>
        <v>0.01672128191</v>
      </c>
      <c r="CK27" s="1">
        <f t="shared" si="51"/>
        <v>-986.3179567</v>
      </c>
      <c r="CL27" s="1">
        <f t="shared" si="52"/>
        <v>-1640.431612</v>
      </c>
      <c r="CM27" s="1">
        <f t="shared" si="53"/>
        <v>-2544.943532</v>
      </c>
      <c r="CN27" s="1">
        <f t="shared" si="54"/>
        <v>1.551386546</v>
      </c>
      <c r="CO27" s="1">
        <f t="shared" si="55"/>
        <v>0.01741949307</v>
      </c>
      <c r="CP27" s="1">
        <f t="shared" si="56"/>
        <v>0.3758698912</v>
      </c>
      <c r="CQ27" s="1">
        <f t="shared" si="57"/>
        <v>1.401869891</v>
      </c>
      <c r="CS27" s="1">
        <f t="shared" si="58"/>
        <v>1.43463827</v>
      </c>
      <c r="CU27" s="1">
        <v>5226.1006</v>
      </c>
      <c r="CV27" s="1">
        <v>1950.0</v>
      </c>
      <c r="CW27" s="1">
        <v>1034.5</v>
      </c>
      <c r="CX27" s="1">
        <v>392.6</v>
      </c>
      <c r="CY27" s="1">
        <v>199.1</v>
      </c>
      <c r="CZ27" s="1">
        <v>146.9</v>
      </c>
      <c r="DA27" s="1">
        <f t="shared" si="59"/>
        <v>1.092101093</v>
      </c>
      <c r="DB27" s="1">
        <f t="shared" si="60"/>
        <v>0.9747716804</v>
      </c>
      <c r="DC27" s="1">
        <f t="shared" si="61"/>
        <v>1.070305828</v>
      </c>
      <c r="DD27" s="1">
        <f t="shared" si="62"/>
        <v>1.025309538</v>
      </c>
      <c r="DE27" s="1">
        <f t="shared" si="63"/>
        <v>1.000855058</v>
      </c>
      <c r="DF27" s="17" t="str">
        <f t="shared" si="64"/>
        <v>Fracture</v>
      </c>
      <c r="DG27" s="23" t="str">
        <f t="shared" si="65"/>
        <v>Fracture</v>
      </c>
      <c r="DH27" s="17" t="str">
        <f t="shared" si="66"/>
        <v>Fractured</v>
      </c>
      <c r="DI27" s="1" t="str">
        <f t="shared" ref="DI27:DJ27" si="137">IF(DB27&gt;=1,"Fractured","Não")</f>
        <v>Não</v>
      </c>
      <c r="DJ27" s="15" t="str">
        <f t="shared" si="137"/>
        <v>Fractured</v>
      </c>
    </row>
    <row r="28" ht="15.75" customHeight="1">
      <c r="A28" s="1">
        <v>5576.7351</v>
      </c>
      <c r="B28" s="1">
        <v>128.2065</v>
      </c>
      <c r="C28" s="1">
        <v>159.7517</v>
      </c>
      <c r="D28" s="1">
        <v>137.4979</v>
      </c>
      <c r="E28" s="1">
        <v>119.0002</v>
      </c>
      <c r="F28" s="1">
        <v>116.1821</v>
      </c>
      <c r="G28" s="1">
        <v>113.8406</v>
      </c>
      <c r="H28" s="1">
        <v>115.6339</v>
      </c>
      <c r="I28" s="1">
        <v>104.1334</v>
      </c>
      <c r="J28" s="1">
        <v>114.8234</v>
      </c>
      <c r="K28" s="1">
        <v>113.7242</v>
      </c>
      <c r="L28" s="1">
        <f t="shared" si="4"/>
        <v>115.2188667</v>
      </c>
      <c r="M28" s="1">
        <f t="shared" ref="M28:N28" si="138">(H28+I28)/2</f>
        <v>109.88365</v>
      </c>
      <c r="N28" s="1">
        <f t="shared" si="138"/>
        <v>109.4784</v>
      </c>
      <c r="O28" s="1">
        <f t="shared" ref="O28:P28" si="139">(E28+AC28)/2</f>
        <v>119.10755</v>
      </c>
      <c r="P28" s="1">
        <f t="shared" si="139"/>
        <v>119.18775</v>
      </c>
      <c r="Q28" s="1">
        <f t="shared" si="7"/>
        <v>128.2302871</v>
      </c>
      <c r="R28" s="1">
        <f t="shared" si="8"/>
        <v>0.7799678669</v>
      </c>
      <c r="S28" s="1">
        <f t="shared" si="9"/>
        <v>0.9844915721</v>
      </c>
      <c r="T28" s="1">
        <v>0.1353</v>
      </c>
      <c r="U28" s="1">
        <v>0.1353</v>
      </c>
      <c r="V28" s="1">
        <f t="shared" si="10"/>
        <v>7.390983001</v>
      </c>
      <c r="W28" s="1">
        <v>0.1383</v>
      </c>
      <c r="X28" s="1">
        <v>0.1376</v>
      </c>
      <c r="Y28" s="1">
        <f t="shared" si="11"/>
        <v>129.8498167</v>
      </c>
      <c r="Z28" s="1">
        <v>114.2472</v>
      </c>
      <c r="AA28" s="1">
        <v>113.9674</v>
      </c>
      <c r="AB28" s="1">
        <v>125.4282</v>
      </c>
      <c r="AC28" s="1">
        <v>119.2149</v>
      </c>
      <c r="AD28" s="1">
        <v>122.1934</v>
      </c>
      <c r="AE28" s="1">
        <v>-999.0</v>
      </c>
      <c r="AF28" s="1">
        <v>-999.0</v>
      </c>
      <c r="AG28" s="1">
        <f t="shared" si="12"/>
        <v>217.8576</v>
      </c>
      <c r="AH28" s="1">
        <f t="shared" si="13"/>
        <v>10.8576344</v>
      </c>
      <c r="AI28" s="1">
        <f t="shared" si="14"/>
        <v>54.35884545</v>
      </c>
      <c r="AJ28" s="1">
        <f t="shared" si="15"/>
        <v>11.8576344</v>
      </c>
      <c r="AK28" s="1">
        <f t="shared" si="16"/>
        <v>31.168883</v>
      </c>
      <c r="AL28" s="1">
        <f t="shared" si="17"/>
        <v>29.08116773</v>
      </c>
      <c r="AM28" s="1">
        <f t="shared" si="18"/>
        <v>124.7567003</v>
      </c>
      <c r="AN28" s="1">
        <f t="shared" si="19"/>
        <v>0.1516878594</v>
      </c>
      <c r="AO28" s="1">
        <f t="shared" si="20"/>
        <v>62.07576621</v>
      </c>
      <c r="AP28" s="1">
        <f t="shared" si="21"/>
        <v>1.307426483</v>
      </c>
      <c r="AQ28" s="1">
        <f t="shared" si="22"/>
        <v>58.61071425</v>
      </c>
      <c r="AR28" s="1">
        <f t="shared" si="23"/>
        <v>118.1039934</v>
      </c>
      <c r="AS28" s="1">
        <f t="shared" si="24"/>
        <v>62.59897708</v>
      </c>
      <c r="AT28" s="1">
        <f>(ABS(((3*B28*(G28-AS28))/(G28*(2*AS28-B28)))/100))/3</f>
        <v>0.1918134747</v>
      </c>
      <c r="AU28" s="1">
        <f t="shared" si="26"/>
        <v>0.2373381252</v>
      </c>
      <c r="AV28" s="1">
        <f t="shared" si="27"/>
        <v>138.0495671</v>
      </c>
      <c r="AW28" s="1">
        <v>-999.0</v>
      </c>
      <c r="AX28" s="1">
        <f t="shared" si="28"/>
        <v>0.5706496113</v>
      </c>
      <c r="AZ28" s="1">
        <f t="shared" si="29"/>
        <v>44.64937143</v>
      </c>
      <c r="BA28" s="1">
        <v>-999.0</v>
      </c>
      <c r="BB28" s="1">
        <f t="shared" si="30"/>
        <v>70.8888771</v>
      </c>
      <c r="BC28" s="1">
        <f>((AT28/2)^2)*((BL28)^5)</f>
        <v>98.07008371</v>
      </c>
      <c r="BE28" s="1">
        <v>2623.8311</v>
      </c>
      <c r="BF28" s="1">
        <v>4580.7485</v>
      </c>
      <c r="BG28" s="1">
        <f t="shared" si="33"/>
        <v>0.3074264829</v>
      </c>
      <c r="BH28" s="1">
        <v>323.6278</v>
      </c>
      <c r="BJ28" s="1">
        <f t="shared" si="34"/>
        <v>-863.8353</v>
      </c>
      <c r="BK28" s="1">
        <f t="shared" si="35"/>
        <v>-135.1647</v>
      </c>
      <c r="BL28" s="1">
        <f t="shared" si="36"/>
        <v>6.390983001</v>
      </c>
      <c r="BN28" s="1">
        <f t="shared" si="70"/>
        <v>0.887947179</v>
      </c>
      <c r="BO28" s="1">
        <f t="shared" si="37"/>
        <v>0.9461633112</v>
      </c>
      <c r="BP28" s="1">
        <f t="shared" si="38"/>
        <v>0.2068866888</v>
      </c>
      <c r="BQ28" s="1" t="str">
        <f t="shared" si="39"/>
        <v>#NUM!</v>
      </c>
      <c r="BS28" s="1">
        <f t="shared" si="40"/>
        <v>134.2284235</v>
      </c>
      <c r="BT28" s="1">
        <v>2.4918</v>
      </c>
      <c r="BU28" s="1">
        <v>0.1857</v>
      </c>
      <c r="BV28" s="1">
        <f t="shared" si="41"/>
        <v>0.08340057637</v>
      </c>
      <c r="BW28" s="1">
        <f t="shared" si="42"/>
        <v>0.1345502882</v>
      </c>
      <c r="BX28" s="1">
        <f t="shared" si="43"/>
        <v>1.15305</v>
      </c>
      <c r="BY28" s="1">
        <f t="shared" si="82"/>
        <v>1.026</v>
      </c>
      <c r="BZ28" s="1">
        <f t="shared" si="45"/>
        <v>0.8969224696</v>
      </c>
      <c r="CA28" s="1">
        <v>4580.7485</v>
      </c>
      <c r="CB28" s="1">
        <v>2623.8311</v>
      </c>
      <c r="CC28" s="1" t="str">
        <f t="shared" si="46"/>
        <v>#NUM!</v>
      </c>
      <c r="CD28" s="1">
        <f t="shared" si="47"/>
        <v>0.4378315009</v>
      </c>
      <c r="CE28" s="1">
        <f t="shared" si="48"/>
        <v>-887.0592318</v>
      </c>
      <c r="CH28" s="1">
        <v>-999.0</v>
      </c>
      <c r="CJ28" s="1">
        <f t="shared" si="71"/>
        <v>0.01008056459</v>
      </c>
      <c r="CK28" s="1">
        <f t="shared" si="51"/>
        <v>-950.999037</v>
      </c>
      <c r="CL28" s="1">
        <f t="shared" si="52"/>
        <v>-1348.962797</v>
      </c>
      <c r="CM28" s="1">
        <f t="shared" si="53"/>
        <v>-2055.832225</v>
      </c>
      <c r="CN28" s="1">
        <f t="shared" si="54"/>
        <v>1.52400958</v>
      </c>
      <c r="CO28" s="1">
        <f t="shared" si="55"/>
        <v>0.01597470193</v>
      </c>
      <c r="CP28" s="1">
        <f t="shared" si="56"/>
        <v>0.3568012609</v>
      </c>
      <c r="CQ28" s="1">
        <f t="shared" si="57"/>
        <v>1.382801261</v>
      </c>
      <c r="CS28" s="1">
        <f t="shared" si="58"/>
        <v>1.335141998</v>
      </c>
      <c r="CU28" s="1">
        <v>5226.2534</v>
      </c>
      <c r="CV28" s="1">
        <v>1950.0</v>
      </c>
      <c r="CW28" s="1">
        <v>1034.5</v>
      </c>
      <c r="CX28" s="1">
        <v>392.6</v>
      </c>
      <c r="CY28" s="1">
        <v>199.1</v>
      </c>
      <c r="CZ28" s="1">
        <v>146.9</v>
      </c>
      <c r="DA28" s="1">
        <f t="shared" si="59"/>
        <v>1.092101093</v>
      </c>
      <c r="DB28" s="1">
        <f t="shared" si="60"/>
        <v>0.9062106835</v>
      </c>
      <c r="DC28" s="1">
        <f t="shared" si="61"/>
        <v>1.069552689</v>
      </c>
      <c r="DD28" s="1">
        <f t="shared" si="62"/>
        <v>0.9963120082</v>
      </c>
      <c r="DE28" s="1">
        <f t="shared" si="63"/>
        <v>1.000673341</v>
      </c>
      <c r="DF28" s="17" t="str">
        <f t="shared" si="64"/>
        <v>Fracture</v>
      </c>
      <c r="DG28" s="23" t="str">
        <f t="shared" si="65"/>
        <v>Fracture</v>
      </c>
      <c r="DH28" s="1" t="str">
        <f t="shared" si="66"/>
        <v>Não</v>
      </c>
      <c r="DI28" s="1" t="str">
        <f t="shared" ref="DI28:DJ28" si="140">IF(DB28&gt;=1,"Fractured","Não")</f>
        <v>Não</v>
      </c>
      <c r="DJ28" s="15" t="str">
        <f t="shared" si="140"/>
        <v>Fractured</v>
      </c>
    </row>
    <row r="29" ht="15.75" customHeight="1">
      <c r="A29" s="1">
        <v>5576.8113</v>
      </c>
      <c r="B29" s="1">
        <v>134.0016</v>
      </c>
      <c r="C29" s="1">
        <v>160.8905</v>
      </c>
      <c r="D29" s="1">
        <v>142.6561</v>
      </c>
      <c r="E29" s="1">
        <v>122.0761</v>
      </c>
      <c r="F29" s="1">
        <v>118.929</v>
      </c>
      <c r="G29" s="1">
        <v>113.9308</v>
      </c>
      <c r="H29" s="1">
        <v>121.8131</v>
      </c>
      <c r="I29" s="1">
        <v>112.2975</v>
      </c>
      <c r="J29" s="1">
        <v>122.6891</v>
      </c>
      <c r="K29" s="1">
        <v>119.2337</v>
      </c>
      <c r="L29" s="1">
        <f t="shared" si="4"/>
        <v>118.2243</v>
      </c>
      <c r="M29" s="1">
        <f t="shared" ref="M29:N29" si="141">(H29+I29)/2</f>
        <v>117.0553</v>
      </c>
      <c r="N29" s="1">
        <f t="shared" si="141"/>
        <v>117.4933</v>
      </c>
      <c r="O29" s="1">
        <f t="shared" ref="O29:P29" si="142">(E29+AC29)/2</f>
        <v>121.9998</v>
      </c>
      <c r="P29" s="1">
        <f t="shared" si="142"/>
        <v>121.3383</v>
      </c>
      <c r="Q29" s="1">
        <f t="shared" si="7"/>
        <v>134.0249251</v>
      </c>
      <c r="R29" s="1">
        <f t="shared" si="8"/>
        <v>0.7805858635</v>
      </c>
      <c r="S29" s="1">
        <f t="shared" si="9"/>
        <v>0.9352918528</v>
      </c>
      <c r="T29" s="1">
        <v>0.1282</v>
      </c>
      <c r="U29" s="1">
        <v>0.1282</v>
      </c>
      <c r="V29" s="1">
        <f t="shared" si="10"/>
        <v>7.800312012</v>
      </c>
      <c r="W29" s="1">
        <v>0.1312</v>
      </c>
      <c r="X29" s="1">
        <v>0.1312</v>
      </c>
      <c r="Y29" s="1">
        <f t="shared" si="11"/>
        <v>133.4808</v>
      </c>
      <c r="Z29" s="1">
        <v>116.7848</v>
      </c>
      <c r="AA29" s="1">
        <v>117.0016</v>
      </c>
      <c r="AB29" s="1">
        <v>129.5502</v>
      </c>
      <c r="AC29" s="1">
        <v>121.9235</v>
      </c>
      <c r="AD29" s="1">
        <v>123.7476</v>
      </c>
      <c r="AE29" s="1">
        <v>-999.0</v>
      </c>
      <c r="AF29" s="1">
        <v>-999.0</v>
      </c>
      <c r="AG29" s="1">
        <f t="shared" si="12"/>
        <v>231.5312</v>
      </c>
      <c r="AH29" s="1">
        <f t="shared" si="13"/>
        <v>16.19006084</v>
      </c>
      <c r="AI29" s="1">
        <f t="shared" si="14"/>
        <v>57.83085142</v>
      </c>
      <c r="AJ29" s="1">
        <f t="shared" si="15"/>
        <v>17.19006084</v>
      </c>
      <c r="AK29" s="1">
        <f t="shared" si="16"/>
        <v>32.18284782</v>
      </c>
      <c r="AL29" s="1">
        <f t="shared" si="17"/>
        <v>23.9633515</v>
      </c>
      <c r="AM29" s="1">
        <f t="shared" si="18"/>
        <v>128.8018313</v>
      </c>
      <c r="AN29" s="1">
        <f t="shared" si="19"/>
        <v>0.1727316383</v>
      </c>
      <c r="AO29" s="1">
        <f t="shared" si="20"/>
        <v>63.52681058</v>
      </c>
      <c r="AP29" s="1">
        <f t="shared" si="21"/>
        <v>1.308160812</v>
      </c>
      <c r="AQ29" s="1">
        <f t="shared" si="22"/>
        <v>59.85799431</v>
      </c>
      <c r="AR29" s="1">
        <f t="shared" si="23"/>
        <v>118.1726761</v>
      </c>
      <c r="AS29" s="1">
        <f t="shared" si="24"/>
        <v>64.52058569</v>
      </c>
      <c r="AT29" s="1">
        <f>(ABS(((3*B29*(G29-AS29))/(G29*(2*AS29-B29)))/100))/2</f>
        <v>0.1757347423</v>
      </c>
      <c r="AU29" s="1">
        <f t="shared" si="26"/>
        <v>0.2132016855</v>
      </c>
      <c r="AV29" s="1">
        <f t="shared" si="27"/>
        <v>118.8030051</v>
      </c>
      <c r="AW29" s="1">
        <v>-999.0</v>
      </c>
      <c r="AX29" s="1">
        <f t="shared" si="28"/>
        <v>0.5621814468</v>
      </c>
      <c r="AZ29" s="1">
        <f t="shared" si="29"/>
        <v>30.19342871</v>
      </c>
      <c r="BA29" s="1">
        <v>-999.0</v>
      </c>
      <c r="BB29" s="1">
        <f t="shared" si="30"/>
        <v>84.61010054</v>
      </c>
      <c r="BC29" s="1">
        <f>((AT29/7)^2)*((BL29)^5)</f>
        <v>9.165652231</v>
      </c>
      <c r="BE29" s="1">
        <v>2657.4827</v>
      </c>
      <c r="BF29" s="1">
        <v>4641.9634</v>
      </c>
      <c r="BG29" s="1">
        <f t="shared" si="33"/>
        <v>0.3081608122</v>
      </c>
      <c r="BH29" s="1">
        <f>GEOMEAN(BH5:BH28)</f>
        <v>421.221806</v>
      </c>
      <c r="BJ29" s="1">
        <f t="shared" si="34"/>
        <v>-870.9282</v>
      </c>
      <c r="BK29" s="1">
        <f t="shared" si="35"/>
        <v>-128.0718</v>
      </c>
      <c r="BL29" s="1">
        <f t="shared" si="36"/>
        <v>6.800312012</v>
      </c>
      <c r="BN29" s="1">
        <f t="shared" si="70"/>
        <v>0.8502196989</v>
      </c>
      <c r="BO29" s="1">
        <f t="shared" si="37"/>
        <v>0.9611074869</v>
      </c>
      <c r="BP29" s="1">
        <f t="shared" si="38"/>
        <v>0.1925925131</v>
      </c>
      <c r="BQ29" s="1" t="str">
        <f t="shared" si="39"/>
        <v>#NUM!</v>
      </c>
      <c r="BS29" s="1">
        <f t="shared" si="40"/>
        <v>142.714054</v>
      </c>
      <c r="BT29" s="1">
        <v>2.4966</v>
      </c>
      <c r="BU29" s="1">
        <v>0.1892</v>
      </c>
      <c r="BV29" s="1">
        <f t="shared" si="41"/>
        <v>0.08063400576</v>
      </c>
      <c r="BW29" s="1">
        <f t="shared" si="42"/>
        <v>0.1349170029</v>
      </c>
      <c r="BX29" s="1">
        <f t="shared" si="43"/>
        <v>1.1537</v>
      </c>
      <c r="BY29" s="1">
        <f t="shared" si="82"/>
        <v>1.238666667</v>
      </c>
      <c r="BZ29" s="1">
        <f t="shared" si="45"/>
        <v>0.8968311741</v>
      </c>
      <c r="CA29" s="1">
        <v>4641.9634</v>
      </c>
      <c r="CB29" s="1">
        <v>2657.4827</v>
      </c>
      <c r="CC29" s="1" t="str">
        <f t="shared" si="46"/>
        <v>#NUM!</v>
      </c>
      <c r="CD29" s="1">
        <f t="shared" si="47"/>
        <v>0.4312622779</v>
      </c>
      <c r="CE29" s="1">
        <f t="shared" si="48"/>
        <v>-849.3694792</v>
      </c>
      <c r="CH29" s="1">
        <v>-999.0</v>
      </c>
      <c r="CJ29" s="1">
        <f t="shared" si="71"/>
        <v>0.0092691776</v>
      </c>
      <c r="CK29" s="1">
        <f t="shared" si="51"/>
        <v>-941.1403203</v>
      </c>
      <c r="CL29" s="1">
        <f t="shared" si="52"/>
        <v>-1240.187192</v>
      </c>
      <c r="CM29" s="1">
        <f t="shared" si="53"/>
        <v>-1833.873328</v>
      </c>
      <c r="CN29" s="1">
        <f t="shared" si="54"/>
        <v>1.478706876</v>
      </c>
      <c r="CO29" s="1">
        <f t="shared" si="55"/>
        <v>0.01549892936</v>
      </c>
      <c r="CP29" s="1">
        <f t="shared" si="56"/>
        <v>0.1124054546</v>
      </c>
      <c r="CQ29" s="1">
        <f t="shared" si="57"/>
        <v>1.351072121</v>
      </c>
      <c r="CS29" s="1">
        <f t="shared" si="58"/>
        <v>1.299458261</v>
      </c>
      <c r="CU29" s="1">
        <v>5226.4058</v>
      </c>
      <c r="CV29" s="1">
        <v>1950.0</v>
      </c>
      <c r="CW29" s="1">
        <v>1034.5</v>
      </c>
      <c r="CX29" s="1">
        <v>392.6</v>
      </c>
      <c r="CY29" s="1">
        <v>199.1</v>
      </c>
      <c r="CZ29" s="1">
        <v>146.9</v>
      </c>
      <c r="DA29" s="1">
        <f t="shared" si="59"/>
        <v>1.06176629</v>
      </c>
      <c r="DB29" s="1">
        <f t="shared" si="60"/>
        <v>0.8875192535</v>
      </c>
      <c r="DC29" s="1">
        <f t="shared" si="61"/>
        <v>1.059620773</v>
      </c>
      <c r="DD29" s="1">
        <f t="shared" si="62"/>
        <v>1.003741821</v>
      </c>
      <c r="DE29" s="1">
        <f t="shared" si="63"/>
        <v>0.99457786</v>
      </c>
      <c r="DF29" s="17" t="str">
        <f t="shared" si="64"/>
        <v>Fracture</v>
      </c>
      <c r="DG29" s="1" t="str">
        <f t="shared" si="65"/>
        <v>Não</v>
      </c>
      <c r="DH29" s="17" t="str">
        <f t="shared" si="66"/>
        <v>Fractured</v>
      </c>
      <c r="DI29" s="1" t="str">
        <f t="shared" ref="DI29:DJ29" si="143">IF(DB29&gt;=1,"Fractured","Não")</f>
        <v>Não</v>
      </c>
      <c r="DJ29" s="15" t="str">
        <f t="shared" si="143"/>
        <v>Fractured</v>
      </c>
    </row>
    <row r="30" ht="15.75" customHeight="1">
      <c r="A30" s="1">
        <v>5576.8875</v>
      </c>
      <c r="B30" s="1">
        <v>130.4962</v>
      </c>
      <c r="C30" s="1">
        <v>139.3424</v>
      </c>
      <c r="D30" s="1">
        <v>136.3836</v>
      </c>
      <c r="E30" s="1">
        <v>121.2787</v>
      </c>
      <c r="F30" s="1">
        <v>117.7751</v>
      </c>
      <c r="G30" s="1">
        <v>115.5339</v>
      </c>
      <c r="H30" s="1">
        <v>125.2268</v>
      </c>
      <c r="I30" s="1">
        <v>112.2975</v>
      </c>
      <c r="J30" s="1">
        <v>122.6891</v>
      </c>
      <c r="K30" s="1">
        <v>119.2337</v>
      </c>
      <c r="L30" s="1">
        <f t="shared" si="4"/>
        <v>119.5119333</v>
      </c>
      <c r="M30" s="1">
        <f t="shared" ref="M30:N30" si="144">(H30+I30)/2</f>
        <v>118.76215</v>
      </c>
      <c r="N30" s="1">
        <f t="shared" si="144"/>
        <v>117.4933</v>
      </c>
      <c r="O30" s="1">
        <f t="shared" ref="O30:P30" si="145">(E30+AC30)/2</f>
        <v>121.58355</v>
      </c>
      <c r="P30" s="1">
        <f t="shared" si="145"/>
        <v>120.7699</v>
      </c>
      <c r="Q30" s="1">
        <f t="shared" si="7"/>
        <v>130.5198703</v>
      </c>
      <c r="R30" s="1">
        <f t="shared" si="8"/>
        <v>0.7915693482</v>
      </c>
      <c r="S30" s="1">
        <f t="shared" si="9"/>
        <v>0.9225972396</v>
      </c>
      <c r="T30" s="1">
        <v>0.1282</v>
      </c>
      <c r="U30" s="1">
        <v>0.1282</v>
      </c>
      <c r="V30" s="1">
        <f t="shared" si="10"/>
        <v>7.800312012</v>
      </c>
      <c r="W30" s="1">
        <v>0.1312</v>
      </c>
      <c r="X30" s="1">
        <v>0.1312</v>
      </c>
      <c r="Y30" s="1">
        <f t="shared" si="11"/>
        <v>129.8015667</v>
      </c>
      <c r="Z30" s="1">
        <v>120.9902</v>
      </c>
      <c r="AA30" s="1">
        <v>121.5276</v>
      </c>
      <c r="AB30" s="1">
        <v>130.0694</v>
      </c>
      <c r="AC30" s="1">
        <v>121.8884</v>
      </c>
      <c r="AD30" s="1">
        <v>123.7647</v>
      </c>
      <c r="AE30" s="1">
        <v>-999.0</v>
      </c>
      <c r="AF30" s="1">
        <v>-999.0</v>
      </c>
      <c r="AG30" s="1">
        <f t="shared" si="12"/>
        <v>231.5312</v>
      </c>
      <c r="AH30" s="1">
        <f t="shared" si="13"/>
        <v>16.19006084</v>
      </c>
      <c r="AI30" s="1">
        <f t="shared" si="14"/>
        <v>57.83085142</v>
      </c>
      <c r="AJ30" s="1">
        <f t="shared" si="15"/>
        <v>17.19006084</v>
      </c>
      <c r="AK30" s="1">
        <f t="shared" si="16"/>
        <v>31.51437773</v>
      </c>
      <c r="AL30" s="1">
        <f t="shared" si="17"/>
        <v>28.07873595</v>
      </c>
      <c r="AM30" s="1">
        <f t="shared" si="18"/>
        <v>126.1007973</v>
      </c>
      <c r="AN30" s="1">
        <f t="shared" si="19"/>
        <v>0.1463110622</v>
      </c>
      <c r="AO30" s="1">
        <f t="shared" si="20"/>
        <v>62.31242768</v>
      </c>
      <c r="AP30" s="1">
        <f t="shared" si="21"/>
        <v>1.335111013</v>
      </c>
      <c r="AQ30" s="1">
        <f t="shared" si="22"/>
        <v>60.8472984</v>
      </c>
      <c r="AR30" s="1">
        <f t="shared" si="23"/>
        <v>119.0404723</v>
      </c>
      <c r="AS30" s="1">
        <f t="shared" si="24"/>
        <v>63.27178462</v>
      </c>
      <c r="AT30" s="1">
        <f>(ABS(((3*B30*(G30-AS30))/(G30*(2*AS30-B30)))/100))/2.5</f>
        <v>0.1792133742</v>
      </c>
      <c r="AU30" s="1">
        <f t="shared" si="26"/>
        <v>0.2183434386</v>
      </c>
      <c r="AV30" s="1">
        <f t="shared" si="27"/>
        <v>122.8334762</v>
      </c>
      <c r="AW30" s="1">
        <v>-999.0</v>
      </c>
      <c r="AX30" s="1">
        <f t="shared" si="28"/>
        <v>0.5742772043</v>
      </c>
      <c r="AZ30" s="1">
        <f t="shared" si="29"/>
        <v>33.7625566</v>
      </c>
      <c r="BA30" s="1">
        <v>-999.0</v>
      </c>
      <c r="BB30" s="1">
        <f t="shared" si="30"/>
        <v>91.51101307</v>
      </c>
      <c r="BC30" s="1">
        <f>((AT30/2)^2)*((BL30)^5)</f>
        <v>116.7683221</v>
      </c>
      <c r="BE30" s="1">
        <v>2657.4827</v>
      </c>
      <c r="BF30" s="1">
        <v>4641.9634</v>
      </c>
      <c r="BG30" s="1">
        <f t="shared" si="33"/>
        <v>0.3351110134</v>
      </c>
      <c r="BH30" s="1">
        <f>GEOMEAN(BH5:BH29)</f>
        <v>421.221806</v>
      </c>
      <c r="BJ30" s="1">
        <f t="shared" si="34"/>
        <v>-870.9282</v>
      </c>
      <c r="BK30" s="1">
        <f t="shared" si="35"/>
        <v>-128.0718</v>
      </c>
      <c r="BL30" s="1">
        <f t="shared" si="36"/>
        <v>6.800312012</v>
      </c>
      <c r="BN30" s="1">
        <f t="shared" si="70"/>
        <v>0.8853430215</v>
      </c>
      <c r="BO30" s="1">
        <f t="shared" si="37"/>
        <v>0.9907248753</v>
      </c>
      <c r="BP30" s="1">
        <f t="shared" si="38"/>
        <v>0.1629751247</v>
      </c>
      <c r="BQ30" s="1" t="str">
        <f t="shared" si="39"/>
        <v>#NUM!</v>
      </c>
      <c r="BS30" s="1">
        <f t="shared" si="40"/>
        <v>136.4102919</v>
      </c>
      <c r="BT30" s="1">
        <v>2.4966</v>
      </c>
      <c r="BU30" s="1">
        <v>0.1892</v>
      </c>
      <c r="BV30" s="1">
        <f t="shared" si="41"/>
        <v>0.08063400576</v>
      </c>
      <c r="BW30" s="1">
        <f t="shared" si="42"/>
        <v>0.1349170029</v>
      </c>
      <c r="BX30" s="1">
        <f t="shared" si="43"/>
        <v>1.1537</v>
      </c>
      <c r="BY30" s="1">
        <f t="shared" si="82"/>
        <v>1.238666667</v>
      </c>
      <c r="BZ30" s="1">
        <f t="shared" si="45"/>
        <v>0.8952086032</v>
      </c>
      <c r="CA30" s="1">
        <v>4641.9634</v>
      </c>
      <c r="CB30" s="1">
        <v>2657.4827</v>
      </c>
      <c r="CC30" s="1" t="str">
        <f t="shared" si="46"/>
        <v>#NUM!</v>
      </c>
      <c r="CD30" s="1">
        <f t="shared" si="47"/>
        <v>0.4354974144</v>
      </c>
      <c r="CE30" s="1">
        <f t="shared" si="48"/>
        <v>-884.4576785</v>
      </c>
      <c r="CH30" s="1">
        <v>-999.0</v>
      </c>
      <c r="CJ30" s="1">
        <f t="shared" si="71"/>
        <v>0.01044987081</v>
      </c>
      <c r="CK30" s="1">
        <f t="shared" si="51"/>
        <v>-949.0591844</v>
      </c>
      <c r="CL30" s="1">
        <f t="shared" si="52"/>
        <v>-1327.989926</v>
      </c>
      <c r="CM30" s="1">
        <f t="shared" si="53"/>
        <v>-2055.598768</v>
      </c>
      <c r="CN30" s="1">
        <f t="shared" si="54"/>
        <v>1.54790238</v>
      </c>
      <c r="CO30" s="1">
        <f t="shared" si="55"/>
        <v>0.01580483316</v>
      </c>
      <c r="CP30" s="1">
        <f t="shared" si="56"/>
        <v>0.1607807695</v>
      </c>
      <c r="CQ30" s="1">
        <f t="shared" si="57"/>
        <v>1.399447436</v>
      </c>
      <c r="CS30" s="1">
        <f t="shared" si="58"/>
        <v>1.401971197</v>
      </c>
      <c r="CU30" s="1">
        <v>5226.5581</v>
      </c>
      <c r="CV30" s="1">
        <v>1950.0</v>
      </c>
      <c r="CW30" s="1">
        <v>1034.5</v>
      </c>
      <c r="CX30" s="1">
        <v>392.6</v>
      </c>
      <c r="CY30" s="1">
        <v>199.1</v>
      </c>
      <c r="CZ30" s="1">
        <v>146.9</v>
      </c>
      <c r="DA30" s="1">
        <f t="shared" si="59"/>
        <v>1.06176629</v>
      </c>
      <c r="DB30" s="1">
        <f t="shared" si="60"/>
        <v>0.9025174679</v>
      </c>
      <c r="DC30" s="1">
        <f t="shared" si="61"/>
        <v>1.022931609</v>
      </c>
      <c r="DD30" s="1">
        <f t="shared" si="62"/>
        <v>0.9893160405</v>
      </c>
      <c r="DE30" s="1">
        <f t="shared" si="63"/>
        <v>0.993307894</v>
      </c>
      <c r="DF30" s="17" t="str">
        <f t="shared" si="64"/>
        <v>Fracture</v>
      </c>
      <c r="DG30" s="1" t="str">
        <f t="shared" si="65"/>
        <v>Não</v>
      </c>
      <c r="DH30" s="1" t="str">
        <f t="shared" si="66"/>
        <v>Não</v>
      </c>
      <c r="DI30" s="1" t="str">
        <f t="shared" ref="DI30:DJ30" si="146">IF(DB30&gt;=1,"Fractured","Não")</f>
        <v>Não</v>
      </c>
      <c r="DJ30" s="15" t="str">
        <f t="shared" si="146"/>
        <v>Fractured</v>
      </c>
    </row>
    <row r="31" ht="15.75" customHeight="1">
      <c r="A31" s="1">
        <v>5576.9637</v>
      </c>
      <c r="B31" s="1">
        <v>129.2493</v>
      </c>
      <c r="C31" s="1">
        <v>134.2964</v>
      </c>
      <c r="D31" s="1">
        <v>136.612</v>
      </c>
      <c r="E31" s="1">
        <v>117.9398</v>
      </c>
      <c r="F31" s="1">
        <v>114.5369</v>
      </c>
      <c r="G31" s="1">
        <v>115.71</v>
      </c>
      <c r="H31" s="1">
        <v>128.3928</v>
      </c>
      <c r="I31" s="1">
        <v>121.2385</v>
      </c>
      <c r="J31" s="1">
        <v>130.0324</v>
      </c>
      <c r="K31" s="1">
        <v>124.7039</v>
      </c>
      <c r="L31" s="1">
        <f t="shared" si="4"/>
        <v>119.5465667</v>
      </c>
      <c r="M31" s="1">
        <f t="shared" ref="M31:N31" si="147">(H31+I31)/2</f>
        <v>124.81565</v>
      </c>
      <c r="N31" s="1">
        <f t="shared" si="147"/>
        <v>125.63545</v>
      </c>
      <c r="O31" s="1">
        <f t="shared" ref="O31:P31" si="148">(E31+AC31)/2</f>
        <v>122.29845</v>
      </c>
      <c r="P31" s="1">
        <f t="shared" si="148"/>
        <v>120.8511</v>
      </c>
      <c r="Q31" s="1">
        <f t="shared" si="7"/>
        <v>129.2725525</v>
      </c>
      <c r="R31" s="1">
        <f t="shared" si="8"/>
        <v>0.7927758803</v>
      </c>
      <c r="S31" s="1">
        <f t="shared" si="9"/>
        <v>0.9012187599</v>
      </c>
      <c r="T31" s="1">
        <v>0.1263</v>
      </c>
      <c r="U31" s="1">
        <v>0.1263</v>
      </c>
      <c r="V31" s="1">
        <f t="shared" si="10"/>
        <v>7.917656374</v>
      </c>
      <c r="W31" s="1">
        <v>0.1266</v>
      </c>
      <c r="X31" s="1">
        <v>0.1247</v>
      </c>
      <c r="Y31" s="1">
        <f t="shared" si="11"/>
        <v>131.12035</v>
      </c>
      <c r="Z31" s="1">
        <v>126.2676</v>
      </c>
      <c r="AA31" s="1">
        <v>126.7969</v>
      </c>
      <c r="AB31" s="1">
        <v>133.4999</v>
      </c>
      <c r="AC31" s="1">
        <v>126.6571</v>
      </c>
      <c r="AD31" s="1">
        <v>127.1653</v>
      </c>
      <c r="AE31" s="1">
        <v>-999.0</v>
      </c>
      <c r="AF31" s="1">
        <v>-999.0</v>
      </c>
      <c r="AG31" s="1">
        <f t="shared" si="12"/>
        <v>245.9424</v>
      </c>
      <c r="AH31" s="1">
        <f t="shared" si="13"/>
        <v>34.98542737</v>
      </c>
      <c r="AI31" s="1">
        <f t="shared" si="14"/>
        <v>61.47339288</v>
      </c>
      <c r="AJ31" s="1">
        <f t="shared" si="15"/>
        <v>35.98542737</v>
      </c>
      <c r="AK31" s="1">
        <f t="shared" si="16"/>
        <v>30.99170381</v>
      </c>
      <c r="AL31" s="1">
        <f t="shared" si="17"/>
        <v>23.68212702</v>
      </c>
      <c r="AM31" s="1">
        <f t="shared" si="18"/>
        <v>124.0253757</v>
      </c>
      <c r="AN31" s="1">
        <f t="shared" si="19"/>
        <v>0.1726627564</v>
      </c>
      <c r="AO31" s="1">
        <f t="shared" si="20"/>
        <v>61.74634013</v>
      </c>
      <c r="AP31" s="1">
        <f t="shared" si="21"/>
        <v>1.282437787</v>
      </c>
      <c r="AQ31" s="1">
        <f t="shared" si="22"/>
        <v>62.38506791</v>
      </c>
      <c r="AR31" s="1">
        <f t="shared" si="23"/>
        <v>119.1442982</v>
      </c>
      <c r="AS31" s="1">
        <f t="shared" si="24"/>
        <v>64.16123718</v>
      </c>
      <c r="AT31" s="1">
        <f>ABS(((3*B31*(G31-AS31))/(G31*(2*AS31-B31)))/1000)</f>
        <v>0.1863797703</v>
      </c>
      <c r="AU31" s="1">
        <f t="shared" si="26"/>
        <v>0.2290746512</v>
      </c>
      <c r="AV31" s="1">
        <f t="shared" si="27"/>
        <v>131.3676365</v>
      </c>
      <c r="AW31" s="1">
        <v>-999.0</v>
      </c>
      <c r="AX31" s="1">
        <f t="shared" si="28"/>
        <v>0.5234277998</v>
      </c>
      <c r="AZ31" s="1">
        <f t="shared" si="29"/>
        <v>43.49770066</v>
      </c>
      <c r="BA31" s="1">
        <v>-999.0</v>
      </c>
      <c r="BB31" s="1">
        <f t="shared" si="30"/>
        <v>55.45697327</v>
      </c>
      <c r="BC31" s="1">
        <f t="shared" ref="BC31:BC33" si="152">((AT31/4)^2)*((BL31)^5)</f>
        <v>34.39319226</v>
      </c>
      <c r="BE31" s="1">
        <v>2700.7202</v>
      </c>
      <c r="BF31" s="1">
        <v>4733.2676</v>
      </c>
      <c r="BG31" s="1">
        <f t="shared" si="33"/>
        <v>0.2824377872</v>
      </c>
      <c r="BH31" s="1">
        <v>303.1765</v>
      </c>
      <c r="BJ31" s="1">
        <f t="shared" si="34"/>
        <v>-872.8263</v>
      </c>
      <c r="BK31" s="1">
        <f t="shared" si="35"/>
        <v>-126.1737</v>
      </c>
      <c r="BL31" s="1">
        <f t="shared" si="36"/>
        <v>6.917656374</v>
      </c>
      <c r="BN31" s="1">
        <f t="shared" si="70"/>
        <v>0.895246628</v>
      </c>
      <c r="BO31" s="1">
        <f t="shared" si="37"/>
        <v>0.9771234084</v>
      </c>
      <c r="BP31" s="1">
        <f t="shared" si="38"/>
        <v>0.1707265916</v>
      </c>
      <c r="BQ31" s="1" t="str">
        <f t="shared" si="39"/>
        <v>#NUM!</v>
      </c>
      <c r="BS31" s="1">
        <f t="shared" si="40"/>
        <v>134.9919634</v>
      </c>
      <c r="BT31" s="1">
        <v>2.4858</v>
      </c>
      <c r="BU31" s="1">
        <v>0.1901</v>
      </c>
      <c r="BV31" s="1">
        <f t="shared" si="41"/>
        <v>0.08685878963</v>
      </c>
      <c r="BW31" s="1">
        <f t="shared" si="42"/>
        <v>0.1384793948</v>
      </c>
      <c r="BX31" s="1">
        <f t="shared" si="43"/>
        <v>1.14785</v>
      </c>
      <c r="BY31" s="1">
        <f t="shared" si="82"/>
        <v>1.052666667</v>
      </c>
      <c r="BZ31" s="1">
        <f t="shared" si="45"/>
        <v>0.8950303644</v>
      </c>
      <c r="CA31" s="1">
        <v>4733.2676</v>
      </c>
      <c r="CB31" s="1">
        <v>2700.7202</v>
      </c>
      <c r="CC31" s="1" t="str">
        <f t="shared" si="46"/>
        <v>#NUM!</v>
      </c>
      <c r="CD31" s="1">
        <f t="shared" si="47"/>
        <v>0.4324682792</v>
      </c>
      <c r="CE31" s="1">
        <f t="shared" si="48"/>
        <v>-894.3513814</v>
      </c>
      <c r="CH31" s="1">
        <v>-999.0</v>
      </c>
      <c r="CJ31" s="1">
        <f t="shared" si="71"/>
        <v>0.006314121635</v>
      </c>
      <c r="CK31" s="1">
        <f t="shared" si="51"/>
        <v>-940.424859</v>
      </c>
      <c r="CL31" s="1">
        <f t="shared" si="52"/>
        <v>-1312.181967</v>
      </c>
      <c r="CM31" s="1">
        <f t="shared" si="53"/>
        <v>-1931.151615</v>
      </c>
      <c r="CN31" s="1">
        <f t="shared" si="54"/>
        <v>1.471710223</v>
      </c>
      <c r="CO31" s="1">
        <f t="shared" si="55"/>
        <v>0.01558573438</v>
      </c>
      <c r="CP31" s="1">
        <f t="shared" si="56"/>
        <v>0.2934852754</v>
      </c>
      <c r="CQ31" s="1">
        <f t="shared" si="57"/>
        <v>1.346151942</v>
      </c>
      <c r="CS31" s="1">
        <f t="shared" si="58"/>
        <v>1.462548884</v>
      </c>
      <c r="CU31" s="1">
        <v>5226.7104</v>
      </c>
      <c r="CV31" s="1">
        <v>1950.0</v>
      </c>
      <c r="CW31" s="1">
        <v>1034.5</v>
      </c>
      <c r="CX31" s="1">
        <v>392.6</v>
      </c>
      <c r="CY31" s="1">
        <v>199.1</v>
      </c>
      <c r="CZ31" s="1">
        <v>146.9</v>
      </c>
      <c r="DA31" s="1">
        <f t="shared" si="59"/>
        <v>1.02858333</v>
      </c>
      <c r="DB31" s="1">
        <f t="shared" si="60"/>
        <v>0.88617037</v>
      </c>
      <c r="DC31" s="1">
        <f t="shared" si="61"/>
        <v>1.007109504</v>
      </c>
      <c r="DD31" s="1">
        <f t="shared" si="62"/>
        <v>1.006568087</v>
      </c>
      <c r="DE31" s="1">
        <f t="shared" si="63"/>
        <v>0.9881654265</v>
      </c>
      <c r="DF31" s="17" t="str">
        <f t="shared" si="64"/>
        <v>Fracture</v>
      </c>
      <c r="DG31" s="1" t="str">
        <f t="shared" si="65"/>
        <v>Não</v>
      </c>
      <c r="DH31" s="17" t="str">
        <f t="shared" si="66"/>
        <v>Fractured</v>
      </c>
      <c r="DI31" s="1" t="str">
        <f t="shared" ref="DI31:DJ31" si="149">IF(DB31&gt;=1,"Fractured","Não")</f>
        <v>Não</v>
      </c>
      <c r="DJ31" s="15" t="str">
        <f t="shared" si="149"/>
        <v>Fractured</v>
      </c>
    </row>
    <row r="32" ht="15.75" customHeight="1">
      <c r="A32" s="1">
        <v>5577.0399</v>
      </c>
      <c r="B32" s="1">
        <v>136.1939</v>
      </c>
      <c r="C32" s="1">
        <v>138.5899</v>
      </c>
      <c r="D32" s="1">
        <v>138.3134</v>
      </c>
      <c r="E32" s="1">
        <v>116.1513</v>
      </c>
      <c r="F32" s="1">
        <v>112.9145</v>
      </c>
      <c r="G32" s="1">
        <v>117.1369</v>
      </c>
      <c r="H32" s="1">
        <v>133.4535</v>
      </c>
      <c r="I32" s="1">
        <v>121.2385</v>
      </c>
      <c r="J32" s="1">
        <v>130.0324</v>
      </c>
      <c r="K32" s="1">
        <v>124.7039</v>
      </c>
      <c r="L32" s="1">
        <f t="shared" si="4"/>
        <v>121.1683</v>
      </c>
      <c r="M32" s="1">
        <f t="shared" ref="M32:N32" si="150">(H32+I32)/2</f>
        <v>127.346</v>
      </c>
      <c r="N32" s="1">
        <f t="shared" si="150"/>
        <v>125.63545</v>
      </c>
      <c r="O32" s="1">
        <f t="shared" ref="O32:P32" si="151">(E32+AC32)/2</f>
        <v>123.9867</v>
      </c>
      <c r="P32" s="1">
        <f t="shared" si="151"/>
        <v>121.48145</v>
      </c>
      <c r="Q32" s="1">
        <f t="shared" si="7"/>
        <v>136.2164006</v>
      </c>
      <c r="R32" s="1">
        <f t="shared" si="8"/>
        <v>0.8025521477</v>
      </c>
      <c r="S32" s="1">
        <f t="shared" si="9"/>
        <v>0.8777356907</v>
      </c>
      <c r="T32" s="1">
        <v>0.1263</v>
      </c>
      <c r="U32" s="1">
        <v>0.1263</v>
      </c>
      <c r="V32" s="1">
        <f t="shared" si="10"/>
        <v>7.917656374</v>
      </c>
      <c r="W32" s="1">
        <v>0.1266</v>
      </c>
      <c r="X32" s="1">
        <v>0.1247</v>
      </c>
      <c r="Y32" s="1">
        <f t="shared" si="11"/>
        <v>135.5259</v>
      </c>
      <c r="Z32" s="1">
        <v>131.3553</v>
      </c>
      <c r="AA32" s="1">
        <v>130.3426</v>
      </c>
      <c r="AB32" s="1">
        <v>138.3603</v>
      </c>
      <c r="AC32" s="1">
        <v>131.8221</v>
      </c>
      <c r="AD32" s="1">
        <v>130.0484</v>
      </c>
      <c r="AE32" s="1">
        <v>-999.0</v>
      </c>
      <c r="AF32" s="1">
        <v>-999.0</v>
      </c>
      <c r="AG32" s="1">
        <f t="shared" si="12"/>
        <v>245.9424</v>
      </c>
      <c r="AH32" s="1">
        <f t="shared" si="13"/>
        <v>34.98542737</v>
      </c>
      <c r="AI32" s="1">
        <f t="shared" si="14"/>
        <v>61.47339288</v>
      </c>
      <c r="AJ32" s="1">
        <f t="shared" si="15"/>
        <v>35.98542737</v>
      </c>
      <c r="AK32" s="1">
        <f t="shared" si="16"/>
        <v>31.21278951</v>
      </c>
      <c r="AL32" s="1">
        <f t="shared" si="17"/>
        <v>15.31385177</v>
      </c>
      <c r="AM32" s="1">
        <f t="shared" si="18"/>
        <v>124.8681359</v>
      </c>
      <c r="AN32" s="1">
        <f t="shared" si="19"/>
        <v>0.2309331773</v>
      </c>
      <c r="AO32" s="1">
        <f t="shared" si="20"/>
        <v>62.68027077</v>
      </c>
      <c r="AP32" s="1">
        <f t="shared" si="21"/>
        <v>1.20215409</v>
      </c>
      <c r="AQ32" s="1">
        <f t="shared" si="22"/>
        <v>64.16391824</v>
      </c>
      <c r="AR32" s="1">
        <f t="shared" si="23"/>
        <v>119.9130311</v>
      </c>
      <c r="AS32" s="1">
        <f t="shared" si="24"/>
        <v>65.85715694</v>
      </c>
      <c r="AT32" s="1">
        <f>(ABS(((3*B32*(G32-AS32))/(G32*(2*AS32-B32)))/100))/2.5</f>
        <v>0.1597177286</v>
      </c>
      <c r="AU32" s="1">
        <f t="shared" si="26"/>
        <v>0.1900762804</v>
      </c>
      <c r="AV32" s="1">
        <f t="shared" si="27"/>
        <v>101.1625186</v>
      </c>
      <c r="AW32" s="1">
        <v>-999.0</v>
      </c>
      <c r="AX32" s="1">
        <f t="shared" si="28"/>
        <v>0.4763576732</v>
      </c>
      <c r="AZ32" s="1">
        <f t="shared" si="29"/>
        <v>18.0428905</v>
      </c>
      <c r="BA32" s="1">
        <v>-999.0</v>
      </c>
      <c r="BB32" s="1">
        <f t="shared" si="30"/>
        <v>29.90704992</v>
      </c>
      <c r="BC32" s="1">
        <f t="shared" si="152"/>
        <v>25.25696683</v>
      </c>
      <c r="BE32" s="1">
        <v>2700.7202</v>
      </c>
      <c r="BF32" s="1">
        <v>4733.2676</v>
      </c>
      <c r="BG32" s="1">
        <f t="shared" si="33"/>
        <v>0.2021540897</v>
      </c>
      <c r="BH32" s="1">
        <v>303.1765</v>
      </c>
      <c r="BJ32" s="1">
        <f t="shared" si="34"/>
        <v>-872.8263</v>
      </c>
      <c r="BK32" s="1">
        <f t="shared" si="35"/>
        <v>-126.1737</v>
      </c>
      <c r="BL32" s="1">
        <f t="shared" si="36"/>
        <v>6.917656374</v>
      </c>
      <c r="BN32" s="1">
        <f t="shared" si="70"/>
        <v>0.8600744967</v>
      </c>
      <c r="BO32" s="1">
        <f t="shared" si="37"/>
        <v>0.9715655804</v>
      </c>
      <c r="BP32" s="1">
        <f t="shared" si="38"/>
        <v>0.1762844196</v>
      </c>
      <c r="BQ32" s="1" t="str">
        <f t="shared" si="39"/>
        <v>#NUM!</v>
      </c>
      <c r="BS32" s="1">
        <f t="shared" si="40"/>
        <v>141.2452648</v>
      </c>
      <c r="BT32" s="1">
        <v>2.4858</v>
      </c>
      <c r="BU32" s="1">
        <v>0.1901</v>
      </c>
      <c r="BV32" s="1">
        <f t="shared" si="41"/>
        <v>0.08685878963</v>
      </c>
      <c r="BW32" s="1">
        <f t="shared" si="42"/>
        <v>0.1384793948</v>
      </c>
      <c r="BX32" s="1">
        <f t="shared" si="43"/>
        <v>1.14785</v>
      </c>
      <c r="BY32" s="1">
        <f t="shared" si="82"/>
        <v>1.052666667</v>
      </c>
      <c r="BZ32" s="1">
        <f t="shared" si="45"/>
        <v>0.8935861336</v>
      </c>
      <c r="CA32" s="1">
        <v>4733.2676</v>
      </c>
      <c r="CB32" s="1">
        <v>2700.7202</v>
      </c>
      <c r="CC32" s="1" t="str">
        <f t="shared" si="46"/>
        <v>#NUM!</v>
      </c>
      <c r="CD32" s="1">
        <f t="shared" si="47"/>
        <v>0.426863611</v>
      </c>
      <c r="CE32" s="1">
        <f t="shared" si="48"/>
        <v>-859.2144222</v>
      </c>
      <c r="CH32" s="1">
        <v>-999.0</v>
      </c>
      <c r="CJ32" s="1">
        <f t="shared" si="71"/>
        <v>0.003942121522</v>
      </c>
      <c r="CK32" s="1">
        <f t="shared" si="51"/>
        <v>-909.6231778</v>
      </c>
      <c r="CL32" s="1">
        <f t="shared" si="52"/>
        <v>-1187.940284</v>
      </c>
      <c r="CM32" s="1">
        <f t="shared" si="53"/>
        <v>-1768.324958</v>
      </c>
      <c r="CN32" s="1">
        <f t="shared" si="54"/>
        <v>1.488563846</v>
      </c>
      <c r="CO32" s="1">
        <f t="shared" si="55"/>
        <v>0.01518437853</v>
      </c>
      <c r="CP32" s="1">
        <f t="shared" si="56"/>
        <v>0.3053279595</v>
      </c>
      <c r="CQ32" s="1">
        <f t="shared" si="57"/>
        <v>1.357994626</v>
      </c>
      <c r="CS32" s="1">
        <f t="shared" si="58"/>
        <v>1.476748893</v>
      </c>
      <c r="CU32" s="1">
        <v>5226.8628</v>
      </c>
      <c r="CV32" s="1">
        <v>1950.0</v>
      </c>
      <c r="CW32" s="1">
        <v>1034.5</v>
      </c>
      <c r="CX32" s="1">
        <v>392.6</v>
      </c>
      <c r="CY32" s="1">
        <v>199.1</v>
      </c>
      <c r="CZ32" s="1">
        <v>146.9</v>
      </c>
      <c r="DA32" s="1">
        <f t="shared" si="59"/>
        <v>1.02858333</v>
      </c>
      <c r="DB32" s="1">
        <f t="shared" si="60"/>
        <v>0.8290716398</v>
      </c>
      <c r="DC32" s="1">
        <f t="shared" si="61"/>
        <v>0.9900506489</v>
      </c>
      <c r="DD32" s="1">
        <f t="shared" si="62"/>
        <v>0.9865676975</v>
      </c>
      <c r="DE32" s="1">
        <f t="shared" si="63"/>
        <v>0.9797942037</v>
      </c>
      <c r="DF32" s="17" t="str">
        <f t="shared" si="64"/>
        <v>Fracture</v>
      </c>
      <c r="DG32" s="1" t="str">
        <f t="shared" si="65"/>
        <v>Não</v>
      </c>
      <c r="DH32" s="1" t="str">
        <f t="shared" si="66"/>
        <v>Não</v>
      </c>
      <c r="DI32" s="1" t="str">
        <f t="shared" ref="DI32:DJ32" si="153">IF(DB32&gt;=1,"Fractured","Não")</f>
        <v>Não</v>
      </c>
      <c r="DJ32" s="1" t="str">
        <f t="shared" si="153"/>
        <v>Não</v>
      </c>
    </row>
    <row r="33" ht="15.75" customHeight="1">
      <c r="A33" s="1">
        <v>5577.1161</v>
      </c>
      <c r="B33" s="1">
        <v>141.0775</v>
      </c>
      <c r="C33" s="1">
        <v>138.1625</v>
      </c>
      <c r="D33" s="1">
        <v>136.0739</v>
      </c>
      <c r="E33" s="1">
        <v>119.3918</v>
      </c>
      <c r="F33" s="1">
        <v>116.0475</v>
      </c>
      <c r="G33" s="1">
        <v>121.6923</v>
      </c>
      <c r="H33" s="1">
        <v>138.9303</v>
      </c>
      <c r="I33" s="1">
        <v>129.5685</v>
      </c>
      <c r="J33" s="1">
        <v>136.3844</v>
      </c>
      <c r="K33" s="1">
        <v>128.1468</v>
      </c>
      <c r="L33" s="1">
        <f t="shared" si="4"/>
        <v>125.5567</v>
      </c>
      <c r="M33" s="1">
        <f t="shared" ref="M33:N33" si="154">(H33+I33)/2</f>
        <v>134.2494</v>
      </c>
      <c r="N33" s="1">
        <f t="shared" si="154"/>
        <v>132.97645</v>
      </c>
      <c r="O33" s="1">
        <f t="shared" ref="O33:P33" si="155">(E33+AC33)/2</f>
        <v>128.46155</v>
      </c>
      <c r="P33" s="1">
        <f t="shared" si="155"/>
        <v>124.603</v>
      </c>
      <c r="Q33" s="1">
        <f t="shared" si="7"/>
        <v>141.0994988</v>
      </c>
      <c r="R33" s="1">
        <f t="shared" si="8"/>
        <v>0.8337630305</v>
      </c>
      <c r="S33" s="1">
        <f t="shared" si="9"/>
        <v>0.8759233947</v>
      </c>
      <c r="T33" s="1">
        <v>0.1223</v>
      </c>
      <c r="U33" s="1">
        <v>0.1223</v>
      </c>
      <c r="V33" s="1">
        <f t="shared" si="10"/>
        <v>8.176614881</v>
      </c>
      <c r="W33" s="1">
        <v>0.1223</v>
      </c>
      <c r="X33" s="1">
        <v>0.1177</v>
      </c>
      <c r="Y33" s="1">
        <f t="shared" si="11"/>
        <v>138.03915</v>
      </c>
      <c r="Z33" s="1">
        <v>135.6563</v>
      </c>
      <c r="AA33" s="1">
        <v>135.3299</v>
      </c>
      <c r="AB33" s="1">
        <v>141.9348</v>
      </c>
      <c r="AC33" s="1">
        <v>137.5313</v>
      </c>
      <c r="AD33" s="1">
        <v>133.1585</v>
      </c>
      <c r="AE33" s="1">
        <v>-999.0</v>
      </c>
      <c r="AF33" s="1">
        <v>-999.0</v>
      </c>
      <c r="AG33" s="1">
        <f t="shared" si="12"/>
        <v>257.7153</v>
      </c>
      <c r="AH33" s="1">
        <f t="shared" si="13"/>
        <v>91.13631568</v>
      </c>
      <c r="AI33" s="1">
        <f t="shared" si="14"/>
        <v>64.42686428</v>
      </c>
      <c r="AJ33" s="1">
        <f t="shared" si="15"/>
        <v>90.13631568</v>
      </c>
      <c r="AK33" s="1">
        <f t="shared" si="16"/>
        <v>31.8165371</v>
      </c>
      <c r="AL33" s="1">
        <f t="shared" si="17"/>
        <v>14.92161263</v>
      </c>
      <c r="AM33" s="1">
        <f t="shared" si="18"/>
        <v>127.2990938</v>
      </c>
      <c r="AN33" s="1">
        <f t="shared" si="19"/>
        <v>0.2149021178</v>
      </c>
      <c r="AO33" s="1">
        <f t="shared" si="20"/>
        <v>64.20990709</v>
      </c>
      <c r="AP33" s="1">
        <f t="shared" si="21"/>
        <v>1.21097184</v>
      </c>
      <c r="AQ33" s="1">
        <f t="shared" si="22"/>
        <v>66.43860932</v>
      </c>
      <c r="AR33" s="1">
        <f t="shared" si="23"/>
        <v>122.274315</v>
      </c>
      <c r="AS33" s="1">
        <f t="shared" si="24"/>
        <v>67.60209605</v>
      </c>
      <c r="AT33" s="1">
        <f>(ABS(((3*B33*(G33-AS33))/(G33*(2*AS33-B33)))/100))/2</f>
        <v>0.1601480908</v>
      </c>
      <c r="AU33" s="1">
        <f t="shared" si="26"/>
        <v>0.1906861067</v>
      </c>
      <c r="AV33" s="1">
        <f t="shared" si="27"/>
        <v>101.617197</v>
      </c>
      <c r="AW33" s="1">
        <v>-999.0</v>
      </c>
      <c r="AX33" s="1">
        <f t="shared" si="28"/>
        <v>0.4777505114</v>
      </c>
      <c r="AZ33" s="1">
        <f t="shared" si="29"/>
        <v>19.53984659</v>
      </c>
      <c r="BA33" s="1">
        <v>-999.0</v>
      </c>
      <c r="BB33" s="1">
        <f t="shared" si="30"/>
        <v>36.75951999</v>
      </c>
      <c r="BC33" s="1">
        <f t="shared" si="152"/>
        <v>30.51558887</v>
      </c>
      <c r="BE33" s="1">
        <v>2721.0698</v>
      </c>
      <c r="BF33" s="1">
        <v>4795.8022</v>
      </c>
      <c r="BG33" s="1">
        <f t="shared" si="33"/>
        <v>0.2109718405</v>
      </c>
      <c r="BH33" s="1">
        <v>334.3154</v>
      </c>
      <c r="BJ33" s="1">
        <f t="shared" si="34"/>
        <v>-876.8223</v>
      </c>
      <c r="BK33" s="1">
        <f t="shared" si="35"/>
        <v>-122.1777</v>
      </c>
      <c r="BL33" s="1">
        <f t="shared" si="36"/>
        <v>7.176614881</v>
      </c>
      <c r="BN33" s="1">
        <f t="shared" si="70"/>
        <v>0.8625918378</v>
      </c>
      <c r="BO33" s="1">
        <f t="shared" si="37"/>
        <v>0.9756843225</v>
      </c>
      <c r="BP33" s="1">
        <f t="shared" si="38"/>
        <v>0.1621656775</v>
      </c>
      <c r="BQ33" s="1" t="str">
        <f t="shared" si="39"/>
        <v>#NUM!</v>
      </c>
      <c r="BS33" s="1">
        <f t="shared" si="40"/>
        <v>144.4518653</v>
      </c>
      <c r="BT33" s="1">
        <v>2.4683</v>
      </c>
      <c r="BU33" s="1">
        <v>0.1926</v>
      </c>
      <c r="BV33" s="1">
        <f t="shared" si="41"/>
        <v>0.09694524496</v>
      </c>
      <c r="BW33" s="1">
        <f t="shared" si="42"/>
        <v>0.1447726225</v>
      </c>
      <c r="BX33" s="1">
        <f t="shared" si="43"/>
        <v>1.13785</v>
      </c>
      <c r="BY33" s="1">
        <f t="shared" si="82"/>
        <v>0.786</v>
      </c>
      <c r="BZ33" s="1">
        <f t="shared" si="45"/>
        <v>0.8889754049</v>
      </c>
      <c r="CA33" s="1">
        <v>4795.8022</v>
      </c>
      <c r="CB33" s="1">
        <v>2721.0698</v>
      </c>
      <c r="CC33" s="1" t="str">
        <f t="shared" si="46"/>
        <v>#NUM!</v>
      </c>
      <c r="CD33" s="1">
        <f t="shared" si="47"/>
        <v>0.4213185124</v>
      </c>
      <c r="CE33" s="1">
        <f t="shared" si="48"/>
        <v>-861.729246</v>
      </c>
      <c r="CH33" s="1">
        <v>-999.0</v>
      </c>
      <c r="CJ33" s="1">
        <f t="shared" si="71"/>
        <v>0.003998042765</v>
      </c>
      <c r="CK33" s="1">
        <f t="shared" si="51"/>
        <v>-906.0548828</v>
      </c>
      <c r="CL33" s="1">
        <f t="shared" si="52"/>
        <v>-1156.111411</v>
      </c>
      <c r="CM33" s="1">
        <f t="shared" si="53"/>
        <v>-1776.14072</v>
      </c>
      <c r="CN33" s="1">
        <f t="shared" si="54"/>
        <v>1.536305847</v>
      </c>
      <c r="CO33" s="1">
        <f t="shared" si="55"/>
        <v>0.01479244074</v>
      </c>
      <c r="CP33" s="1">
        <f t="shared" si="56"/>
        <v>0.6053755641</v>
      </c>
      <c r="CQ33" s="1">
        <f t="shared" si="57"/>
        <v>1.391375564</v>
      </c>
      <c r="CS33" s="1">
        <f t="shared" si="58"/>
        <v>1.481894524</v>
      </c>
      <c r="CU33" s="1">
        <v>5227.0151</v>
      </c>
      <c r="CV33" s="1">
        <v>1950.0</v>
      </c>
      <c r="CW33" s="1">
        <v>1034.5</v>
      </c>
      <c r="CX33" s="1">
        <v>392.6</v>
      </c>
      <c r="CY33" s="1">
        <v>199.1</v>
      </c>
      <c r="CZ33" s="1">
        <v>146.9</v>
      </c>
      <c r="DA33" s="1">
        <f t="shared" si="59"/>
        <v>0.9890274256</v>
      </c>
      <c r="DB33" s="1">
        <f t="shared" si="60"/>
        <v>0.8225797877</v>
      </c>
      <c r="DC33" s="1">
        <f t="shared" si="61"/>
        <v>0.9815872908</v>
      </c>
      <c r="DD33" s="1">
        <f t="shared" si="62"/>
        <v>0.9905180209</v>
      </c>
      <c r="DE33" s="1">
        <f t="shared" si="63"/>
        <v>0.9699633859</v>
      </c>
      <c r="DF33" s="1" t="str">
        <f t="shared" si="64"/>
        <v>Não</v>
      </c>
      <c r="DG33" s="1" t="str">
        <f t="shared" si="65"/>
        <v>Não</v>
      </c>
      <c r="DH33" s="1" t="str">
        <f t="shared" si="66"/>
        <v>Não</v>
      </c>
      <c r="DI33" s="1" t="str">
        <f t="shared" ref="DI33:DJ33" si="156">IF(DB33&gt;=1,"Fractured","Não")</f>
        <v>Não</v>
      </c>
      <c r="DJ33" s="1" t="str">
        <f t="shared" si="156"/>
        <v>Não</v>
      </c>
    </row>
    <row r="34" ht="15.75" customHeight="1">
      <c r="A34" s="1">
        <v>5577.1923</v>
      </c>
      <c r="B34" s="1">
        <v>141.1296</v>
      </c>
      <c r="C34" s="1">
        <v>142.0553</v>
      </c>
      <c r="D34" s="1">
        <v>142.1868</v>
      </c>
      <c r="E34" s="1">
        <v>124.8685</v>
      </c>
      <c r="F34" s="1">
        <v>121.2083</v>
      </c>
      <c r="G34" s="1">
        <v>127.8113</v>
      </c>
      <c r="H34" s="1">
        <v>142.2105</v>
      </c>
      <c r="I34" s="1">
        <v>129.5685</v>
      </c>
      <c r="J34" s="1">
        <v>136.3844</v>
      </c>
      <c r="K34" s="1">
        <v>128.1468</v>
      </c>
      <c r="L34" s="1">
        <f t="shared" si="4"/>
        <v>130.4100333</v>
      </c>
      <c r="M34" s="1">
        <f t="shared" ref="M34:N34" si="157">(H34+I34)/2</f>
        <v>135.8895</v>
      </c>
      <c r="N34" s="1">
        <f t="shared" si="157"/>
        <v>132.97645</v>
      </c>
      <c r="O34" s="1">
        <f t="shared" ref="O34:P34" si="158">(E34+AC34)/2</f>
        <v>134.0157</v>
      </c>
      <c r="P34" s="1">
        <f t="shared" si="158"/>
        <v>128.43955</v>
      </c>
      <c r="Q34" s="1">
        <f t="shared" si="7"/>
        <v>141.1509634</v>
      </c>
      <c r="R34" s="1">
        <f t="shared" si="8"/>
        <v>0.8756867675</v>
      </c>
      <c r="S34" s="1">
        <f t="shared" si="9"/>
        <v>0.8987472796</v>
      </c>
      <c r="T34" s="1">
        <v>0.1223</v>
      </c>
      <c r="U34" s="1">
        <v>0.1223</v>
      </c>
      <c r="V34" s="1">
        <f t="shared" si="10"/>
        <v>8.176614881</v>
      </c>
      <c r="W34" s="1">
        <v>0.1223</v>
      </c>
      <c r="X34" s="1">
        <v>0.1177</v>
      </c>
      <c r="Y34" s="1">
        <f t="shared" si="11"/>
        <v>142.0485167</v>
      </c>
      <c r="Z34" s="1">
        <v>140.0732</v>
      </c>
      <c r="AA34" s="1">
        <v>139.1836</v>
      </c>
      <c r="AB34" s="1">
        <v>147.6626</v>
      </c>
      <c r="AC34" s="1">
        <v>143.1629</v>
      </c>
      <c r="AD34" s="1">
        <v>135.6708</v>
      </c>
      <c r="AE34" s="1">
        <v>-999.0</v>
      </c>
      <c r="AF34" s="1">
        <v>-999.0</v>
      </c>
      <c r="AG34" s="1">
        <f t="shared" si="12"/>
        <v>257.7153</v>
      </c>
      <c r="AH34" s="1">
        <f t="shared" si="13"/>
        <v>91.13631568</v>
      </c>
      <c r="AI34" s="1">
        <f t="shared" si="14"/>
        <v>64.42686428</v>
      </c>
      <c r="AJ34" s="1">
        <f t="shared" si="15"/>
        <v>90.13631568</v>
      </c>
      <c r="AK34" s="1">
        <f t="shared" si="16"/>
        <v>32.9192396</v>
      </c>
      <c r="AL34" s="1">
        <f t="shared" si="17"/>
        <v>19.00017211</v>
      </c>
      <c r="AM34" s="1">
        <f t="shared" si="18"/>
        <v>131.693405</v>
      </c>
      <c r="AN34" s="1">
        <f t="shared" si="19"/>
        <v>0.1854063072</v>
      </c>
      <c r="AO34" s="1">
        <f t="shared" si="20"/>
        <v>66.56351857</v>
      </c>
      <c r="AP34" s="1">
        <f t="shared" si="21"/>
        <v>1.231412851</v>
      </c>
      <c r="AQ34" s="1">
        <f t="shared" si="22"/>
        <v>68.83682369</v>
      </c>
      <c r="AR34" s="1">
        <f t="shared" si="23"/>
        <v>125.2995332</v>
      </c>
      <c r="AS34" s="1">
        <f t="shared" si="24"/>
        <v>69.34816824</v>
      </c>
      <c r="AT34" s="1">
        <f>(ABS(((3*B34*(G34-AS34))/(G34*(2*AS34-B34)))/100))/4</f>
        <v>0.1989770794</v>
      </c>
      <c r="AU34" s="1">
        <f t="shared" si="26"/>
        <v>0.2484037276</v>
      </c>
      <c r="AV34" s="1">
        <f t="shared" si="27"/>
        <v>147.143774</v>
      </c>
      <c r="AW34" s="1">
        <v>-999.0</v>
      </c>
      <c r="AX34" s="1">
        <f t="shared" si="28"/>
        <v>0.4985484412</v>
      </c>
      <c r="AZ34" s="1">
        <f t="shared" si="29"/>
        <v>67.34796567</v>
      </c>
      <c r="BA34" s="1">
        <v>-999.0</v>
      </c>
      <c r="BB34" s="1">
        <f t="shared" si="30"/>
        <v>87.59815861</v>
      </c>
      <c r="BC34" s="1">
        <f>((AT34/3)^2)*((BL34)^5)</f>
        <v>83.74556192</v>
      </c>
      <c r="BE34" s="1">
        <v>2721.0698</v>
      </c>
      <c r="BF34" s="1">
        <v>4795.8022</v>
      </c>
      <c r="BG34" s="1">
        <f t="shared" si="33"/>
        <v>0.2314128506</v>
      </c>
      <c r="BH34" s="1">
        <v>334.3154</v>
      </c>
      <c r="BJ34" s="1">
        <f t="shared" si="34"/>
        <v>-876.8223</v>
      </c>
      <c r="BK34" s="1">
        <f t="shared" si="35"/>
        <v>-122.1777</v>
      </c>
      <c r="BL34" s="1">
        <f t="shared" si="36"/>
        <v>7.176614881</v>
      </c>
      <c r="BN34" s="1">
        <f t="shared" si="70"/>
        <v>0.9056307111</v>
      </c>
      <c r="BO34" s="1">
        <f t="shared" si="37"/>
        <v>0.9804466059</v>
      </c>
      <c r="BP34" s="1">
        <f t="shared" si="38"/>
        <v>0.1574033941</v>
      </c>
      <c r="BQ34" s="1" t="str">
        <f t="shared" si="39"/>
        <v>#NUM!</v>
      </c>
      <c r="BS34" s="1">
        <f t="shared" si="40"/>
        <v>141.8233154</v>
      </c>
      <c r="BT34" s="1">
        <v>2.4683</v>
      </c>
      <c r="BU34" s="1">
        <v>0.1926</v>
      </c>
      <c r="BV34" s="1">
        <f t="shared" si="41"/>
        <v>0.09694524496</v>
      </c>
      <c r="BW34" s="1">
        <f t="shared" si="42"/>
        <v>0.1447726225</v>
      </c>
      <c r="BX34" s="1">
        <f t="shared" si="43"/>
        <v>1.13785</v>
      </c>
      <c r="BY34" s="1">
        <f t="shared" si="82"/>
        <v>0.786</v>
      </c>
      <c r="BZ34" s="1">
        <f t="shared" si="45"/>
        <v>0.882782085</v>
      </c>
      <c r="CA34" s="1">
        <v>4795.8022</v>
      </c>
      <c r="CB34" s="1">
        <v>2721.0698</v>
      </c>
      <c r="CC34" s="1" t="str">
        <f t="shared" si="46"/>
        <v>#NUM!</v>
      </c>
      <c r="CD34" s="1">
        <f t="shared" si="47"/>
        <v>0.4159806469</v>
      </c>
      <c r="CE34" s="1">
        <f t="shared" si="48"/>
        <v>-904.7250804</v>
      </c>
      <c r="CH34" s="1">
        <v>-999.0</v>
      </c>
      <c r="CJ34" s="1">
        <f t="shared" si="71"/>
        <v>0.004927925308</v>
      </c>
      <c r="CK34" s="1">
        <f t="shared" si="51"/>
        <v>-925.8115893</v>
      </c>
      <c r="CL34" s="1">
        <f t="shared" si="52"/>
        <v>-1209.034686</v>
      </c>
      <c r="CM34" s="1">
        <f t="shared" si="53"/>
        <v>-1866.04503</v>
      </c>
      <c r="CN34" s="1">
        <f t="shared" si="54"/>
        <v>1.543417283</v>
      </c>
      <c r="CO34" s="1">
        <f t="shared" si="55"/>
        <v>0.01441999155</v>
      </c>
      <c r="CP34" s="1">
        <f t="shared" si="56"/>
        <v>0.6103272044</v>
      </c>
      <c r="CQ34" s="1">
        <f t="shared" si="57"/>
        <v>1.396327204</v>
      </c>
      <c r="CS34" s="1">
        <f t="shared" si="58"/>
        <v>1.481107839</v>
      </c>
      <c r="CU34" s="1">
        <v>5227.1675</v>
      </c>
      <c r="CV34" s="1">
        <v>1950.0</v>
      </c>
      <c r="CW34" s="1">
        <v>1034.5</v>
      </c>
      <c r="CX34" s="1">
        <v>392.6</v>
      </c>
      <c r="CY34" s="1">
        <v>199.1</v>
      </c>
      <c r="CZ34" s="1">
        <v>146.9</v>
      </c>
      <c r="DA34" s="1">
        <f t="shared" si="59"/>
        <v>0.9890274256</v>
      </c>
      <c r="DB34" s="1">
        <f t="shared" si="60"/>
        <v>0.8588439279</v>
      </c>
      <c r="DC34" s="1">
        <f t="shared" si="61"/>
        <v>0.9685707187</v>
      </c>
      <c r="DD34" s="1">
        <f t="shared" si="62"/>
        <v>0.9785630972</v>
      </c>
      <c r="DE34" s="1">
        <f t="shared" si="63"/>
        <v>0.9583918153</v>
      </c>
      <c r="DF34" s="1" t="str">
        <f t="shared" si="64"/>
        <v>Não</v>
      </c>
      <c r="DG34" s="1" t="str">
        <f t="shared" si="65"/>
        <v>Não</v>
      </c>
      <c r="DH34" s="1" t="str">
        <f t="shared" si="66"/>
        <v>Não</v>
      </c>
      <c r="DI34" s="1" t="str">
        <f t="shared" ref="DI34:DJ34" si="159">IF(DB34&gt;=1,"Fractured","Não")</f>
        <v>Não</v>
      </c>
      <c r="DJ34" s="1" t="str">
        <f t="shared" si="159"/>
        <v>Não</v>
      </c>
    </row>
    <row r="35" ht="15.75" customHeight="1">
      <c r="A35" s="1">
        <v>5577.2685</v>
      </c>
      <c r="B35" s="1">
        <v>139.2524</v>
      </c>
      <c r="C35" s="1">
        <v>148.0156</v>
      </c>
      <c r="D35" s="1">
        <v>151.1409</v>
      </c>
      <c r="E35" s="1">
        <v>132.5707</v>
      </c>
      <c r="F35" s="1">
        <v>128.4525</v>
      </c>
      <c r="G35" s="1">
        <v>133.9788</v>
      </c>
      <c r="H35" s="1">
        <v>145.5897</v>
      </c>
      <c r="I35" s="1">
        <v>138.5377</v>
      </c>
      <c r="J35" s="1">
        <v>146.1417</v>
      </c>
      <c r="K35" s="1">
        <v>133.7942</v>
      </c>
      <c r="L35" s="1">
        <f t="shared" si="4"/>
        <v>136.007</v>
      </c>
      <c r="M35" s="1">
        <f t="shared" ref="M35:N35" si="160">(H35+I35)/2</f>
        <v>142.0637</v>
      </c>
      <c r="N35" s="1">
        <f t="shared" si="160"/>
        <v>142.3397</v>
      </c>
      <c r="O35" s="1">
        <f t="shared" ref="O35:P35" si="161">(E35+AC35)/2</f>
        <v>139.4464</v>
      </c>
      <c r="P35" s="1">
        <f t="shared" si="161"/>
        <v>132.8627</v>
      </c>
      <c r="Q35" s="1">
        <f t="shared" si="7"/>
        <v>139.2729582</v>
      </c>
      <c r="R35" s="1">
        <f t="shared" si="8"/>
        <v>0.9179427976</v>
      </c>
      <c r="S35" s="1">
        <f t="shared" si="9"/>
        <v>0.920249166</v>
      </c>
      <c r="T35" s="1">
        <v>0.1121</v>
      </c>
      <c r="U35" s="1">
        <v>0.1121</v>
      </c>
      <c r="V35" s="1">
        <f t="shared" si="10"/>
        <v>8.920606601</v>
      </c>
      <c r="W35" s="1">
        <v>0.1121</v>
      </c>
      <c r="X35" s="1">
        <v>0.1097</v>
      </c>
      <c r="Y35" s="1">
        <f t="shared" si="11"/>
        <v>146.7306333</v>
      </c>
      <c r="Z35" s="1">
        <v>145.1312</v>
      </c>
      <c r="AA35" s="1">
        <v>144.6792</v>
      </c>
      <c r="AB35" s="1">
        <v>152.1645</v>
      </c>
      <c r="AC35" s="1">
        <v>146.3221</v>
      </c>
      <c r="AD35" s="1">
        <v>137.2729</v>
      </c>
      <c r="AE35" s="1">
        <v>-999.0</v>
      </c>
      <c r="AF35" s="1">
        <v>-999.0</v>
      </c>
      <c r="AG35" s="1">
        <f t="shared" si="12"/>
        <v>272.3319</v>
      </c>
      <c r="AH35" s="1">
        <f t="shared" si="13"/>
        <v>29.20579741</v>
      </c>
      <c r="AI35" s="1">
        <f t="shared" si="14"/>
        <v>68.06231933</v>
      </c>
      <c r="AJ35" s="1">
        <f t="shared" si="15"/>
        <v>28.20579741</v>
      </c>
      <c r="AK35" s="1">
        <f t="shared" si="16"/>
        <v>34.33397256</v>
      </c>
      <c r="AL35" s="1">
        <f t="shared" si="17"/>
        <v>35.3454913</v>
      </c>
      <c r="AM35" s="1">
        <f t="shared" si="18"/>
        <v>137.4630401</v>
      </c>
      <c r="AN35" s="1">
        <f t="shared" si="19"/>
        <v>0.1421199351</v>
      </c>
      <c r="AO35" s="1">
        <f t="shared" si="20"/>
        <v>69.36515735</v>
      </c>
      <c r="AP35" s="1">
        <f t="shared" si="21"/>
        <v>1.277745447</v>
      </c>
      <c r="AQ35" s="1">
        <f t="shared" si="22"/>
        <v>71.09043297</v>
      </c>
      <c r="AR35" s="1">
        <f t="shared" si="23"/>
        <v>128.2047746</v>
      </c>
      <c r="AS35" s="1">
        <f t="shared" si="24"/>
        <v>71.63688948</v>
      </c>
      <c r="AT35" s="1">
        <f>(ABS(((3*B35*(G35-AS35))/(G35*(2*AS35-B35)))/100))/3</f>
        <v>0.1611282581</v>
      </c>
      <c r="AU35" s="1">
        <f t="shared" si="26"/>
        <v>0.1920773463</v>
      </c>
      <c r="AV35" s="1">
        <f t="shared" si="27"/>
        <v>102.6566634</v>
      </c>
      <c r="AW35" s="1">
        <v>-999.0</v>
      </c>
      <c r="AX35" s="1">
        <f t="shared" si="28"/>
        <v>0.5287369951</v>
      </c>
      <c r="AZ35" s="1">
        <f t="shared" si="29"/>
        <v>24.08061272</v>
      </c>
      <c r="BA35" s="1">
        <v>-999.0</v>
      </c>
      <c r="BB35" s="1">
        <f t="shared" si="30"/>
        <v>37.60341428</v>
      </c>
      <c r="BC35" s="1">
        <f t="shared" ref="BC35:BC36" si="165">((AT35/5)^2)*((BL35)^5)</f>
        <v>32.37394558</v>
      </c>
      <c r="BE35" s="1">
        <v>2705.1165</v>
      </c>
      <c r="BF35" s="1">
        <v>4805.7441</v>
      </c>
      <c r="BG35" s="1">
        <f t="shared" si="33"/>
        <v>0.2777454469</v>
      </c>
      <c r="BH35" s="1">
        <v>334.0298</v>
      </c>
      <c r="BJ35" s="1">
        <f t="shared" si="34"/>
        <v>-887.0121</v>
      </c>
      <c r="BK35" s="1">
        <f t="shared" si="35"/>
        <v>-111.9879</v>
      </c>
      <c r="BL35" s="1">
        <f t="shared" si="36"/>
        <v>7.920606601</v>
      </c>
      <c r="BN35" s="1">
        <f t="shared" si="70"/>
        <v>0.9621291985</v>
      </c>
      <c r="BO35" s="1">
        <f t="shared" si="37"/>
        <v>0.9820591137</v>
      </c>
      <c r="BP35" s="1">
        <f t="shared" si="38"/>
        <v>0.1472908863</v>
      </c>
      <c r="BQ35" s="1" t="str">
        <f t="shared" si="39"/>
        <v>#NUM!</v>
      </c>
      <c r="BS35" s="1">
        <f t="shared" si="40"/>
        <v>138.0923687</v>
      </c>
      <c r="BT35" s="1">
        <v>2.4592</v>
      </c>
      <c r="BU35" s="1">
        <v>0.2005</v>
      </c>
      <c r="BV35" s="1">
        <f t="shared" si="41"/>
        <v>0.1021902017</v>
      </c>
      <c r="BW35" s="1">
        <f t="shared" si="42"/>
        <v>0.1513451009</v>
      </c>
      <c r="BX35" s="1">
        <f t="shared" si="43"/>
        <v>1.12935</v>
      </c>
      <c r="BY35" s="1">
        <f t="shared" si="82"/>
        <v>0.8673333333</v>
      </c>
      <c r="BZ35" s="1">
        <f t="shared" si="45"/>
        <v>0.8765396761</v>
      </c>
      <c r="CA35" s="1">
        <v>4805.7441</v>
      </c>
      <c r="CB35" s="1">
        <v>2705.1165</v>
      </c>
      <c r="CC35" s="1" t="str">
        <f t="shared" si="46"/>
        <v>#NUM!</v>
      </c>
      <c r="CD35" s="1">
        <f t="shared" si="47"/>
        <v>0.4092816399</v>
      </c>
      <c r="CE35" s="1">
        <f t="shared" si="48"/>
        <v>-961.1670693</v>
      </c>
      <c r="CH35" s="1">
        <v>-999.0</v>
      </c>
      <c r="CJ35" s="1">
        <f t="shared" si="71"/>
        <v>0.006655679483</v>
      </c>
      <c r="CK35" s="1">
        <f t="shared" si="51"/>
        <v>-959.4788906</v>
      </c>
      <c r="CL35" s="1">
        <f t="shared" si="52"/>
        <v>-1288.641457</v>
      </c>
      <c r="CM35" s="1">
        <f t="shared" si="53"/>
        <v>-1915.948035</v>
      </c>
      <c r="CN35" s="1">
        <f t="shared" si="54"/>
        <v>1.486796832</v>
      </c>
      <c r="CO35" s="1">
        <f t="shared" si="55"/>
        <v>0.0139592884</v>
      </c>
      <c r="CP35" s="1">
        <f t="shared" si="56"/>
        <v>0.489421107</v>
      </c>
      <c r="CQ35" s="1">
        <f t="shared" si="57"/>
        <v>1.35675444</v>
      </c>
      <c r="CS35" s="1">
        <f t="shared" si="58"/>
        <v>1.453023681</v>
      </c>
      <c r="CU35" s="1">
        <v>5227.3198</v>
      </c>
      <c r="CV35" s="1">
        <v>1950.0</v>
      </c>
      <c r="CW35" s="1">
        <v>1034.5</v>
      </c>
      <c r="CX35" s="1">
        <v>392.6</v>
      </c>
      <c r="CY35" s="1">
        <v>199.1</v>
      </c>
      <c r="CZ35" s="1">
        <v>146.9</v>
      </c>
      <c r="DA35" s="1">
        <f t="shared" si="59"/>
        <v>0.9657602227</v>
      </c>
      <c r="DB35" s="1">
        <f t="shared" si="60"/>
        <v>0.9224437065</v>
      </c>
      <c r="DC35" s="1">
        <f t="shared" si="61"/>
        <v>0.9458538205</v>
      </c>
      <c r="DD35" s="1">
        <f t="shared" si="62"/>
        <v>1.00194279</v>
      </c>
      <c r="DE35" s="1">
        <f t="shared" si="63"/>
        <v>0.9527868773</v>
      </c>
      <c r="DF35" s="1" t="str">
        <f t="shared" si="64"/>
        <v>Não</v>
      </c>
      <c r="DG35" s="1" t="str">
        <f t="shared" si="65"/>
        <v>Não</v>
      </c>
      <c r="DH35" s="17" t="str">
        <f t="shared" si="66"/>
        <v>Fractured</v>
      </c>
      <c r="DI35" s="1" t="str">
        <f t="shared" ref="DI35:DJ35" si="162">IF(DB35&gt;=1,"Fractured","Não")</f>
        <v>Não</v>
      </c>
      <c r="DJ35" s="1" t="str">
        <f t="shared" si="162"/>
        <v>Não</v>
      </c>
    </row>
    <row r="36" ht="15.75" customHeight="1">
      <c r="A36" s="1">
        <v>5577.3447</v>
      </c>
      <c r="B36" s="1">
        <v>141.9922</v>
      </c>
      <c r="C36" s="1">
        <v>149.9123</v>
      </c>
      <c r="D36" s="1">
        <v>159.1375</v>
      </c>
      <c r="E36" s="1">
        <v>141.6611</v>
      </c>
      <c r="F36" s="1">
        <v>137.0183</v>
      </c>
      <c r="G36" s="1">
        <v>141.8687</v>
      </c>
      <c r="H36" s="1">
        <v>148.2479</v>
      </c>
      <c r="I36" s="1">
        <v>138.5377</v>
      </c>
      <c r="J36" s="1">
        <v>146.1417</v>
      </c>
      <c r="K36" s="1">
        <v>133.7942</v>
      </c>
      <c r="L36" s="1">
        <f t="shared" si="4"/>
        <v>142.3783</v>
      </c>
      <c r="M36" s="1">
        <f t="shared" ref="M36:N36" si="163">(H36+I36)/2</f>
        <v>143.3928</v>
      </c>
      <c r="N36" s="1">
        <f t="shared" si="163"/>
        <v>142.3397</v>
      </c>
      <c r="O36" s="1">
        <f t="shared" ref="O36:P36" si="164">(E36+AC36)/2</f>
        <v>145.37545</v>
      </c>
      <c r="P36" s="1">
        <f t="shared" si="164"/>
        <v>138.17105</v>
      </c>
      <c r="Q36" s="1">
        <f t="shared" si="7"/>
        <v>142.012134</v>
      </c>
      <c r="R36" s="1">
        <f t="shared" si="8"/>
        <v>0.9719996848</v>
      </c>
      <c r="S36" s="1">
        <f t="shared" si="9"/>
        <v>0.9569693736</v>
      </c>
      <c r="T36" s="1">
        <v>0.1121</v>
      </c>
      <c r="U36" s="1">
        <v>0.1121</v>
      </c>
      <c r="V36" s="1">
        <f t="shared" si="10"/>
        <v>8.920606601</v>
      </c>
      <c r="W36" s="1">
        <v>0.1121</v>
      </c>
      <c r="X36" s="1">
        <v>0.1097</v>
      </c>
      <c r="Y36" s="1">
        <f t="shared" si="11"/>
        <v>151.4986</v>
      </c>
      <c r="Z36" s="1">
        <v>149.7818</v>
      </c>
      <c r="AA36" s="1">
        <v>151.8136</v>
      </c>
      <c r="AB36" s="1">
        <v>156.3542</v>
      </c>
      <c r="AC36" s="1">
        <v>149.0898</v>
      </c>
      <c r="AD36" s="1">
        <v>139.3238</v>
      </c>
      <c r="AE36" s="1">
        <v>-999.0</v>
      </c>
      <c r="AF36" s="1">
        <v>-999.0</v>
      </c>
      <c r="AG36" s="1">
        <f t="shared" si="12"/>
        <v>272.3319</v>
      </c>
      <c r="AH36" s="1">
        <f t="shared" si="13"/>
        <v>29.20579741</v>
      </c>
      <c r="AI36" s="1">
        <f t="shared" si="14"/>
        <v>68.06231933</v>
      </c>
      <c r="AJ36" s="1">
        <f t="shared" si="15"/>
        <v>28.20579741</v>
      </c>
      <c r="AK36" s="1">
        <f t="shared" si="16"/>
        <v>36.1220645</v>
      </c>
      <c r="AL36" s="1">
        <f t="shared" si="17"/>
        <v>79.73882606</v>
      </c>
      <c r="AM36" s="1">
        <f t="shared" si="18"/>
        <v>144.7349552</v>
      </c>
      <c r="AN36" s="1">
        <f t="shared" si="19"/>
        <v>0.1105023652</v>
      </c>
      <c r="AO36" s="1">
        <f t="shared" si="20"/>
        <v>72.49588634</v>
      </c>
      <c r="AP36" s="1">
        <f t="shared" si="21"/>
        <v>1.335022239</v>
      </c>
      <c r="AQ36" s="1">
        <f t="shared" si="22"/>
        <v>73.57277588</v>
      </c>
      <c r="AR36" s="1">
        <f t="shared" si="23"/>
        <v>131.7198731</v>
      </c>
      <c r="AS36" s="1">
        <f t="shared" si="24"/>
        <v>73.39663501</v>
      </c>
      <c r="AT36" s="1">
        <f>(ABS(((3*B36*(G36-AS36))/(G36*(2*AS36-B36)))/100))/2.5</f>
        <v>0.1712909944</v>
      </c>
      <c r="AU36" s="1">
        <f t="shared" si="26"/>
        <v>0.2066961904</v>
      </c>
      <c r="AV36" s="1">
        <f t="shared" si="27"/>
        <v>113.7590613</v>
      </c>
      <c r="AW36" s="1">
        <v>-999.0</v>
      </c>
      <c r="AX36" s="1">
        <f t="shared" si="28"/>
        <v>0.5778799439</v>
      </c>
      <c r="AZ36" s="1">
        <f t="shared" si="29"/>
        <v>34.12523092</v>
      </c>
      <c r="BA36" s="1">
        <v>-999.0</v>
      </c>
      <c r="BB36" s="1">
        <f t="shared" si="30"/>
        <v>48.02623632</v>
      </c>
      <c r="BC36" s="1">
        <f t="shared" si="165"/>
        <v>36.58653404</v>
      </c>
      <c r="BE36" s="1">
        <v>2705.1165</v>
      </c>
      <c r="BF36" s="1">
        <v>4805.7441</v>
      </c>
      <c r="BG36" s="1">
        <f t="shared" si="33"/>
        <v>0.3350222389</v>
      </c>
      <c r="BH36" s="1">
        <v>334.0298</v>
      </c>
      <c r="BJ36" s="1">
        <f t="shared" si="34"/>
        <v>-887.0121</v>
      </c>
      <c r="BK36" s="1">
        <f t="shared" si="35"/>
        <v>-111.9879</v>
      </c>
      <c r="BL36" s="1">
        <f t="shared" si="36"/>
        <v>7.920606601</v>
      </c>
      <c r="BN36" s="1">
        <f t="shared" si="70"/>
        <v>0.9991302339</v>
      </c>
      <c r="BO36" s="1">
        <f t="shared" si="37"/>
        <v>0.9970292488</v>
      </c>
      <c r="BP36" s="1">
        <f t="shared" si="38"/>
        <v>0.1323207512</v>
      </c>
      <c r="BQ36" s="1" t="str">
        <f t="shared" si="39"/>
        <v>#NUM!</v>
      </c>
      <c r="BS36" s="1">
        <f t="shared" si="40"/>
        <v>138.2913311</v>
      </c>
      <c r="BT36" s="1">
        <v>2.4592</v>
      </c>
      <c r="BU36" s="1">
        <v>0.2005</v>
      </c>
      <c r="BV36" s="1">
        <f t="shared" si="41"/>
        <v>0.1021902017</v>
      </c>
      <c r="BW36" s="1">
        <f t="shared" si="42"/>
        <v>0.1513451009</v>
      </c>
      <c r="BX36" s="1">
        <f t="shared" si="43"/>
        <v>1.12935</v>
      </c>
      <c r="BY36" s="1">
        <f t="shared" si="82"/>
        <v>0.8673333333</v>
      </c>
      <c r="BZ36" s="1">
        <f t="shared" si="45"/>
        <v>0.8685539474</v>
      </c>
      <c r="CA36" s="1">
        <v>4805.7441</v>
      </c>
      <c r="CB36" s="1">
        <v>2705.1165</v>
      </c>
      <c r="CC36" s="1" t="str">
        <f t="shared" si="46"/>
        <v>#NUM!</v>
      </c>
      <c r="CD36" s="1">
        <f t="shared" si="47"/>
        <v>0.4043454387</v>
      </c>
      <c r="CE36" s="1">
        <f t="shared" si="48"/>
        <v>-998.1311037</v>
      </c>
      <c r="CH36" s="1">
        <v>-999.0</v>
      </c>
      <c r="CJ36" s="1">
        <f t="shared" si="71"/>
        <v>0.0108303101</v>
      </c>
      <c r="CK36" s="1">
        <f t="shared" si="51"/>
        <v>-981.3468474</v>
      </c>
      <c r="CL36" s="1">
        <f t="shared" si="52"/>
        <v>-1335.883185</v>
      </c>
      <c r="CM36" s="1">
        <f t="shared" si="53"/>
        <v>-2069.983328</v>
      </c>
      <c r="CN36" s="1">
        <f t="shared" si="54"/>
        <v>1.549524204</v>
      </c>
      <c r="CO36" s="1">
        <f t="shared" si="55"/>
        <v>0.01362460282</v>
      </c>
      <c r="CP36" s="1">
        <f t="shared" si="56"/>
        <v>0.5332418736</v>
      </c>
      <c r="CQ36" s="1">
        <f t="shared" si="57"/>
        <v>1.400575207</v>
      </c>
      <c r="CS36" s="1">
        <f t="shared" si="58"/>
        <v>1.448482473</v>
      </c>
      <c r="CU36" s="1">
        <v>5227.4722</v>
      </c>
      <c r="CV36" s="1">
        <v>1950.0</v>
      </c>
      <c r="CW36" s="1">
        <v>1034.5</v>
      </c>
      <c r="CX36" s="1">
        <v>392.6</v>
      </c>
      <c r="CY36" s="1">
        <v>199.1</v>
      </c>
      <c r="CZ36" s="1">
        <v>146.9</v>
      </c>
      <c r="DA36" s="1">
        <f t="shared" si="59"/>
        <v>0.9657602227</v>
      </c>
      <c r="DB36" s="1">
        <f t="shared" si="60"/>
        <v>0.9649706111</v>
      </c>
      <c r="DC36" s="1">
        <f t="shared" si="61"/>
        <v>0.9301784329</v>
      </c>
      <c r="DD36" s="1">
        <f t="shared" si="62"/>
        <v>0.9926558377</v>
      </c>
      <c r="DE36" s="1">
        <f t="shared" si="63"/>
        <v>0.9504428017</v>
      </c>
      <c r="DF36" s="1" t="str">
        <f t="shared" si="64"/>
        <v>Não</v>
      </c>
      <c r="DG36" s="1" t="str">
        <f t="shared" si="65"/>
        <v>Não</v>
      </c>
      <c r="DH36" s="1" t="str">
        <f t="shared" si="66"/>
        <v>Não</v>
      </c>
      <c r="DI36" s="1" t="str">
        <f t="shared" ref="DI36:DJ36" si="166">IF(DB36&gt;=1,"Fractured","Não")</f>
        <v>Não</v>
      </c>
      <c r="DJ36" s="1" t="str">
        <f t="shared" si="166"/>
        <v>Não</v>
      </c>
    </row>
    <row r="37" ht="15.75" customHeight="1">
      <c r="A37" s="1">
        <v>5577.4209</v>
      </c>
      <c r="B37" s="1">
        <v>151.7248</v>
      </c>
      <c r="C37" s="1">
        <v>159.5545</v>
      </c>
      <c r="D37" s="1">
        <v>167.3277</v>
      </c>
      <c r="E37" s="1">
        <v>149.5073</v>
      </c>
      <c r="F37" s="1">
        <v>144.4146</v>
      </c>
      <c r="G37" s="1">
        <v>149.5065</v>
      </c>
      <c r="H37" s="1">
        <v>157.683</v>
      </c>
      <c r="I37" s="1">
        <v>147.8948</v>
      </c>
      <c r="J37" s="1">
        <v>155.6265</v>
      </c>
      <c r="K37" s="1">
        <v>139.3315</v>
      </c>
      <c r="L37" s="1">
        <f t="shared" si="4"/>
        <v>150.5347</v>
      </c>
      <c r="M37" s="1">
        <f t="shared" ref="M37:N37" si="167">(H37+I37)/2</f>
        <v>152.7889</v>
      </c>
      <c r="N37" s="1">
        <f t="shared" si="167"/>
        <v>151.76065</v>
      </c>
      <c r="O37" s="1">
        <f t="shared" ref="O37:P37" si="168">(E37+AC37)/2</f>
        <v>151.0178</v>
      </c>
      <c r="P37" s="1">
        <f t="shared" si="168"/>
        <v>143.42855</v>
      </c>
      <c r="Q37" s="1">
        <f t="shared" si="7"/>
        <v>151.7439265</v>
      </c>
      <c r="R37" s="1">
        <f t="shared" si="8"/>
        <v>1.024329333</v>
      </c>
      <c r="S37" s="1">
        <f t="shared" si="9"/>
        <v>0.9481459637</v>
      </c>
      <c r="T37" s="1">
        <v>0.1043</v>
      </c>
      <c r="U37" s="1">
        <v>0.1043</v>
      </c>
      <c r="V37" s="1">
        <f t="shared" si="10"/>
        <v>9.587727709</v>
      </c>
      <c r="W37" s="1">
        <v>0.1043</v>
      </c>
      <c r="X37" s="1">
        <v>0.1035</v>
      </c>
      <c r="Y37" s="1">
        <f t="shared" si="11"/>
        <v>158.7766167</v>
      </c>
      <c r="Z37" s="1">
        <v>153.9112</v>
      </c>
      <c r="AA37" s="1">
        <v>157.1886</v>
      </c>
      <c r="AB37" s="1">
        <v>162.9529</v>
      </c>
      <c r="AC37" s="1">
        <v>152.5283</v>
      </c>
      <c r="AD37" s="1">
        <v>142.4425</v>
      </c>
      <c r="AE37" s="1">
        <v>-999.0</v>
      </c>
      <c r="AF37" s="1">
        <v>-999.0</v>
      </c>
      <c r="AG37" s="1">
        <f t="shared" si="12"/>
        <v>287.2263</v>
      </c>
      <c r="AH37" s="1">
        <f t="shared" si="13"/>
        <v>17.27077178</v>
      </c>
      <c r="AI37" s="1">
        <f t="shared" si="14"/>
        <v>71.74274893</v>
      </c>
      <c r="AJ37" s="1">
        <f t="shared" si="15"/>
        <v>16.27077178</v>
      </c>
      <c r="AK37" s="1">
        <f t="shared" si="16"/>
        <v>38.19662812</v>
      </c>
      <c r="AL37" s="1">
        <f t="shared" si="17"/>
        <v>57.71654066</v>
      </c>
      <c r="AM37" s="1">
        <f t="shared" si="18"/>
        <v>152.9860252</v>
      </c>
      <c r="AN37" s="1">
        <f t="shared" si="19"/>
        <v>0.1177271812</v>
      </c>
      <c r="AO37" s="1">
        <f t="shared" si="20"/>
        <v>76.70013231</v>
      </c>
      <c r="AP37" s="1">
        <f t="shared" si="21"/>
        <v>1.324270226</v>
      </c>
      <c r="AQ37" s="1">
        <f t="shared" si="22"/>
        <v>76.52618032</v>
      </c>
      <c r="AR37" s="1">
        <f t="shared" si="23"/>
        <v>134.9584854</v>
      </c>
      <c r="AS37" s="1">
        <f t="shared" si="24"/>
        <v>77.15117941</v>
      </c>
      <c r="AT37" s="1">
        <f>(ABS(((3*B37*(G37-AS37))/(G37*(2*AS37-B37)))/100))/5</f>
        <v>0.170926593</v>
      </c>
      <c r="AU37" s="1">
        <f t="shared" si="26"/>
        <v>0.206165813</v>
      </c>
      <c r="AV37" s="1">
        <f t="shared" si="27"/>
        <v>113.350607</v>
      </c>
      <c r="AW37" s="1">
        <v>-999.0</v>
      </c>
      <c r="AX37" s="1">
        <f t="shared" si="28"/>
        <v>0.5812261165</v>
      </c>
      <c r="AZ37" s="1">
        <f t="shared" si="29"/>
        <v>38.94451587</v>
      </c>
      <c r="BA37" s="1">
        <v>-999.0</v>
      </c>
      <c r="BB37" s="1">
        <f t="shared" si="30"/>
        <v>72.01761915</v>
      </c>
      <c r="BC37" s="1">
        <f>((AT37/4)^2)*((BL37)^5)</f>
        <v>85.28852794</v>
      </c>
      <c r="BE37" s="1">
        <v>2671.6309</v>
      </c>
      <c r="BF37" s="1">
        <v>4890.9541</v>
      </c>
      <c r="BG37" s="1">
        <f t="shared" si="33"/>
        <v>0.3242702259</v>
      </c>
      <c r="BH37" s="1">
        <v>410.7855</v>
      </c>
      <c r="BJ37" s="1">
        <f t="shared" si="34"/>
        <v>-894.8043</v>
      </c>
      <c r="BK37" s="1">
        <f t="shared" si="35"/>
        <v>-104.1957</v>
      </c>
      <c r="BL37" s="1">
        <f t="shared" si="36"/>
        <v>8.587727709</v>
      </c>
      <c r="BN37" s="1">
        <f t="shared" si="70"/>
        <v>0.9853794502</v>
      </c>
      <c r="BO37" s="1">
        <f t="shared" si="37"/>
        <v>1.00872527</v>
      </c>
      <c r="BP37" s="1">
        <f t="shared" si="38"/>
        <v>0.1156747296</v>
      </c>
      <c r="BQ37" s="1" t="str">
        <f t="shared" si="39"/>
        <v>#NUM!</v>
      </c>
      <c r="BS37" s="1">
        <f t="shared" si="40"/>
        <v>145.5566685</v>
      </c>
      <c r="BT37" s="1">
        <v>2.4559</v>
      </c>
      <c r="BU37" s="1">
        <v>0.2071</v>
      </c>
      <c r="BV37" s="1">
        <f t="shared" si="41"/>
        <v>0.104092219</v>
      </c>
      <c r="BW37" s="1">
        <f t="shared" si="42"/>
        <v>0.1555961095</v>
      </c>
      <c r="BX37" s="1">
        <f t="shared" si="43"/>
        <v>1.1244</v>
      </c>
      <c r="BY37" s="1">
        <f t="shared" si="82"/>
        <v>1.021333333</v>
      </c>
      <c r="BZ37" s="1">
        <f t="shared" si="45"/>
        <v>0.8608233806</v>
      </c>
      <c r="CA37" s="1">
        <v>4890.9541</v>
      </c>
      <c r="CB37" s="1">
        <v>2671.6309</v>
      </c>
      <c r="CC37" s="1" t="str">
        <f t="shared" si="46"/>
        <v>#NUM!</v>
      </c>
      <c r="CD37" s="1">
        <f t="shared" si="47"/>
        <v>0.3943840461</v>
      </c>
      <c r="CE37" s="1">
        <f t="shared" si="48"/>
        <v>-984.3940707</v>
      </c>
      <c r="CH37" s="1">
        <v>-999.0</v>
      </c>
      <c r="CJ37" s="1">
        <f t="shared" si="71"/>
        <v>0.01119634268</v>
      </c>
      <c r="CK37" s="1">
        <f t="shared" si="51"/>
        <v>-974.6366809</v>
      </c>
      <c r="CL37" s="1">
        <f t="shared" si="52"/>
        <v>-1244.811763</v>
      </c>
      <c r="CM37" s="1">
        <f t="shared" si="53"/>
        <v>-1977.443313</v>
      </c>
      <c r="CN37" s="1">
        <f t="shared" si="54"/>
        <v>1.588548061</v>
      </c>
      <c r="CO37" s="1">
        <f t="shared" si="55"/>
        <v>0.01296156465</v>
      </c>
      <c r="CP37" s="1">
        <f t="shared" si="56"/>
        <v>0.4062966507</v>
      </c>
      <c r="CQ37" s="1">
        <f t="shared" si="57"/>
        <v>1.427629984</v>
      </c>
      <c r="CS37" s="1">
        <f t="shared" si="58"/>
        <v>1.371623064</v>
      </c>
      <c r="CU37" s="1">
        <v>5227.625</v>
      </c>
      <c r="CV37" s="1">
        <v>1950.0</v>
      </c>
      <c r="CW37" s="1">
        <v>1034.5</v>
      </c>
      <c r="CX37" s="1">
        <v>392.6</v>
      </c>
      <c r="CY37" s="1">
        <v>199.1</v>
      </c>
      <c r="CZ37" s="1">
        <v>146.9</v>
      </c>
      <c r="DA37" s="1">
        <f t="shared" si="59"/>
        <v>0.942098708</v>
      </c>
      <c r="DB37" s="1">
        <f t="shared" si="60"/>
        <v>0.9518193466</v>
      </c>
      <c r="DC37" s="1">
        <f t="shared" si="61"/>
        <v>0.925484955</v>
      </c>
      <c r="DD37" s="1">
        <f t="shared" si="62"/>
        <v>0.9932701263</v>
      </c>
      <c r="DE37" s="1">
        <f t="shared" si="63"/>
        <v>0.9497459902</v>
      </c>
      <c r="DF37" s="1" t="str">
        <f t="shared" si="64"/>
        <v>Não</v>
      </c>
      <c r="DG37" s="1" t="str">
        <f t="shared" si="65"/>
        <v>Não</v>
      </c>
      <c r="DH37" s="1" t="str">
        <f t="shared" si="66"/>
        <v>Não</v>
      </c>
      <c r="DI37" s="1" t="str">
        <f t="shared" ref="DI37:DJ37" si="169">IF(DB37&gt;=1,"Fractured","Não")</f>
        <v>Não</v>
      </c>
      <c r="DJ37" s="1" t="str">
        <f t="shared" si="169"/>
        <v>Não</v>
      </c>
    </row>
    <row r="38" ht="15.75" customHeight="1">
      <c r="A38" s="1">
        <v>5577.4971</v>
      </c>
      <c r="B38" s="1">
        <v>156.3501</v>
      </c>
      <c r="C38" s="1">
        <v>167.5897</v>
      </c>
      <c r="D38" s="1">
        <v>166.5333</v>
      </c>
      <c r="E38" s="1">
        <v>149.7973</v>
      </c>
      <c r="F38" s="1">
        <v>144.6803</v>
      </c>
      <c r="G38" s="1">
        <v>150.0856</v>
      </c>
      <c r="H38" s="1">
        <v>162.6526</v>
      </c>
      <c r="I38" s="1">
        <v>147.8948</v>
      </c>
      <c r="J38" s="1">
        <v>155.6265</v>
      </c>
      <c r="K38" s="1">
        <v>139.3315</v>
      </c>
      <c r="L38" s="1">
        <f t="shared" si="4"/>
        <v>152.4728333</v>
      </c>
      <c r="M38" s="1">
        <f t="shared" ref="M38:N38" si="170">(H38+I38)/2</f>
        <v>155.2737</v>
      </c>
      <c r="N38" s="1">
        <f t="shared" si="170"/>
        <v>151.76065</v>
      </c>
      <c r="O38" s="1">
        <f t="shared" ref="O38:P38" si="171">(E38+AC38)/2</f>
        <v>153.1975</v>
      </c>
      <c r="P38" s="1">
        <f t="shared" si="171"/>
        <v>146.8703</v>
      </c>
      <c r="Q38" s="1">
        <f t="shared" si="7"/>
        <v>156.3684655</v>
      </c>
      <c r="R38" s="1">
        <f t="shared" si="8"/>
        <v>1.028296981</v>
      </c>
      <c r="S38" s="1">
        <f t="shared" si="9"/>
        <v>0.9227371711</v>
      </c>
      <c r="T38" s="1">
        <v>0.1043</v>
      </c>
      <c r="U38" s="1">
        <v>0.1043</v>
      </c>
      <c r="V38" s="1">
        <f t="shared" si="10"/>
        <v>9.587727709</v>
      </c>
      <c r="W38" s="1">
        <v>0.1043</v>
      </c>
      <c r="X38" s="1">
        <v>0.1035</v>
      </c>
      <c r="Y38" s="1">
        <f t="shared" si="11"/>
        <v>163.8509833</v>
      </c>
      <c r="Z38" s="1">
        <v>161.6443</v>
      </c>
      <c r="AA38" s="1">
        <v>160.9758</v>
      </c>
      <c r="AB38" s="1">
        <v>170.0127</v>
      </c>
      <c r="AC38" s="1">
        <v>156.5977</v>
      </c>
      <c r="AD38" s="1">
        <v>149.0603</v>
      </c>
      <c r="AE38" s="1">
        <v>-999.0</v>
      </c>
      <c r="AF38" s="1">
        <v>-999.0</v>
      </c>
      <c r="AG38" s="1">
        <f t="shared" si="12"/>
        <v>287.2263</v>
      </c>
      <c r="AH38" s="1">
        <f t="shared" si="13"/>
        <v>17.27077178</v>
      </c>
      <c r="AI38" s="1">
        <f t="shared" si="14"/>
        <v>71.74274893</v>
      </c>
      <c r="AJ38" s="1">
        <f t="shared" si="15"/>
        <v>16.27077178</v>
      </c>
      <c r="AK38" s="1">
        <f t="shared" si="16"/>
        <v>38.47902222</v>
      </c>
      <c r="AL38" s="1">
        <f t="shared" si="17"/>
        <v>36.97774853</v>
      </c>
      <c r="AM38" s="1">
        <f t="shared" si="18"/>
        <v>154.0135005</v>
      </c>
      <c r="AN38" s="1">
        <f t="shared" si="19"/>
        <v>0.1309756506</v>
      </c>
      <c r="AO38" s="1">
        <f t="shared" si="20"/>
        <v>77.79101081</v>
      </c>
      <c r="AP38" s="1">
        <f t="shared" si="21"/>
        <v>1.289788277</v>
      </c>
      <c r="AQ38" s="1">
        <f t="shared" si="22"/>
        <v>78.691148</v>
      </c>
      <c r="AR38" s="1">
        <f t="shared" si="23"/>
        <v>135.214328</v>
      </c>
      <c r="AS38" s="1">
        <f t="shared" si="24"/>
        <v>78.90569406</v>
      </c>
      <c r="AT38" s="1">
        <f>ABS(((3*B38*(G38-AS38))/(G38*(2*AS38-B38)))/1000)</f>
        <v>0.152230596</v>
      </c>
      <c r="AU38" s="1">
        <f t="shared" si="26"/>
        <v>0.1795660415</v>
      </c>
      <c r="AV38" s="1">
        <f t="shared" si="27"/>
        <v>93.41883161</v>
      </c>
      <c r="AW38" s="1">
        <v>-999.0</v>
      </c>
      <c r="AX38" s="1">
        <f t="shared" si="28"/>
        <v>0.5557233583</v>
      </c>
      <c r="AZ38" s="1">
        <f t="shared" si="29"/>
        <v>20.12298879</v>
      </c>
      <c r="BA38" s="1">
        <v>-999.0</v>
      </c>
      <c r="BB38" s="1">
        <f t="shared" si="30"/>
        <v>45.31145479</v>
      </c>
      <c r="BC38" s="1">
        <f t="shared" ref="BC38:BC39" si="175">((AT38/5)^2)*((BL38)^5)</f>
        <v>43.2967418</v>
      </c>
      <c r="BE38" s="1">
        <v>2671.6309</v>
      </c>
      <c r="BF38" s="1">
        <v>4890.9541</v>
      </c>
      <c r="BG38" s="1">
        <f t="shared" si="33"/>
        <v>0.289788277</v>
      </c>
      <c r="BH38" s="1">
        <v>410.7855</v>
      </c>
      <c r="BJ38" s="1">
        <f t="shared" si="34"/>
        <v>-894.8043</v>
      </c>
      <c r="BK38" s="1">
        <f t="shared" si="35"/>
        <v>-104.1957</v>
      </c>
      <c r="BL38" s="1">
        <f t="shared" si="36"/>
        <v>8.587727709</v>
      </c>
      <c r="BN38" s="1">
        <f t="shared" si="70"/>
        <v>0.9599328686</v>
      </c>
      <c r="BO38" s="1">
        <f t="shared" si="37"/>
        <v>1.003504447</v>
      </c>
      <c r="BP38" s="1">
        <f t="shared" si="38"/>
        <v>0.1208955527</v>
      </c>
      <c r="BQ38" s="1" t="str">
        <f t="shared" si="39"/>
        <v>#NUM!</v>
      </c>
      <c r="BS38" s="1">
        <f t="shared" si="40"/>
        <v>153.0005949</v>
      </c>
      <c r="BT38" s="1">
        <v>2.4559</v>
      </c>
      <c r="BU38" s="1">
        <v>0.2071</v>
      </c>
      <c r="BV38" s="1">
        <f t="shared" si="41"/>
        <v>0.104092219</v>
      </c>
      <c r="BW38" s="1">
        <f t="shared" si="42"/>
        <v>0.1555961095</v>
      </c>
      <c r="BX38" s="1">
        <f t="shared" si="43"/>
        <v>1.1244</v>
      </c>
      <c r="BY38" s="1">
        <f t="shared" si="82"/>
        <v>1.021333333</v>
      </c>
      <c r="BZ38" s="1">
        <f t="shared" si="45"/>
        <v>0.860237247</v>
      </c>
      <c r="CA38" s="1">
        <v>4890.9541</v>
      </c>
      <c r="CB38" s="1">
        <v>2671.6309</v>
      </c>
      <c r="CC38" s="1" t="str">
        <f t="shared" si="46"/>
        <v>#NUM!</v>
      </c>
      <c r="CD38" s="1">
        <f t="shared" si="47"/>
        <v>0.3899747164</v>
      </c>
      <c r="CE38" s="1">
        <f t="shared" si="48"/>
        <v>-958.9729357</v>
      </c>
      <c r="CH38" s="1">
        <v>-999.0</v>
      </c>
      <c r="CJ38" s="1">
        <f t="shared" si="71"/>
        <v>0.008694988138</v>
      </c>
      <c r="CK38" s="1">
        <f t="shared" si="51"/>
        <v>-960.9949531</v>
      </c>
      <c r="CL38" s="1">
        <f t="shared" si="52"/>
        <v>-1169.105288</v>
      </c>
      <c r="CM38" s="1">
        <f t="shared" si="53"/>
        <v>-1826.766025</v>
      </c>
      <c r="CN38" s="1">
        <f t="shared" si="54"/>
        <v>1.562533369</v>
      </c>
      <c r="CO38" s="1">
        <f t="shared" si="55"/>
        <v>0.01267335662</v>
      </c>
      <c r="CP38" s="1">
        <f t="shared" si="56"/>
        <v>0.3882782574</v>
      </c>
      <c r="CQ38" s="1">
        <f t="shared" si="57"/>
        <v>1.409611591</v>
      </c>
      <c r="CS38" s="1">
        <f t="shared" si="58"/>
        <v>1.446230473</v>
      </c>
      <c r="CU38" s="1">
        <v>5227.7773</v>
      </c>
      <c r="CV38" s="1">
        <v>1950.0</v>
      </c>
      <c r="CW38" s="1">
        <v>1034.5</v>
      </c>
      <c r="CX38" s="1">
        <v>392.6</v>
      </c>
      <c r="CY38" s="1">
        <v>199.1</v>
      </c>
      <c r="CZ38" s="1">
        <v>146.9</v>
      </c>
      <c r="DA38" s="1">
        <f t="shared" si="59"/>
        <v>0.942098708</v>
      </c>
      <c r="DB38" s="1">
        <f t="shared" si="60"/>
        <v>0.9253610967</v>
      </c>
      <c r="DC38" s="1">
        <f t="shared" si="61"/>
        <v>0.9221500542</v>
      </c>
      <c r="DD38" s="1">
        <f t="shared" si="62"/>
        <v>0.9773751125</v>
      </c>
      <c r="DE38" s="1">
        <f t="shared" si="63"/>
        <v>0.9586990649</v>
      </c>
      <c r="DF38" s="1" t="str">
        <f t="shared" si="64"/>
        <v>Não</v>
      </c>
      <c r="DG38" s="1" t="str">
        <f t="shared" si="65"/>
        <v>Não</v>
      </c>
      <c r="DH38" s="1" t="str">
        <f t="shared" si="66"/>
        <v>Não</v>
      </c>
      <c r="DI38" s="1" t="str">
        <f t="shared" ref="DI38:DJ38" si="172">IF(DB38&gt;=1,"Fractured","Não")</f>
        <v>Não</v>
      </c>
      <c r="DJ38" s="1" t="str">
        <f t="shared" si="172"/>
        <v>Não</v>
      </c>
    </row>
    <row r="39" ht="15.75" customHeight="1">
      <c r="A39" s="1">
        <v>5577.5733</v>
      </c>
      <c r="B39" s="1">
        <v>158.4854</v>
      </c>
      <c r="C39" s="1">
        <v>163.4912</v>
      </c>
      <c r="D39" s="1">
        <v>169.0038</v>
      </c>
      <c r="E39" s="1">
        <v>152.5234</v>
      </c>
      <c r="F39" s="1">
        <v>147.2373</v>
      </c>
      <c r="G39" s="1">
        <v>152.8008</v>
      </c>
      <c r="H39" s="1">
        <v>169.2382</v>
      </c>
      <c r="I39" s="1">
        <v>159.3144</v>
      </c>
      <c r="J39" s="1">
        <v>166.3589</v>
      </c>
      <c r="K39" s="1">
        <v>146.865</v>
      </c>
      <c r="L39" s="1">
        <f t="shared" si="4"/>
        <v>156.4254333</v>
      </c>
      <c r="M39" s="1">
        <f t="shared" ref="M39:N39" si="173">(H39+I39)/2</f>
        <v>164.2763</v>
      </c>
      <c r="N39" s="1">
        <f t="shared" si="173"/>
        <v>162.83665</v>
      </c>
      <c r="O39" s="1">
        <f t="shared" ref="O39:P39" si="174">(E39+AC39)/2</f>
        <v>155.9566</v>
      </c>
      <c r="P39" s="1">
        <f t="shared" si="174"/>
        <v>149.38935</v>
      </c>
      <c r="Q39" s="1">
        <f t="shared" si="7"/>
        <v>158.5037186</v>
      </c>
      <c r="R39" s="1">
        <f t="shared" si="8"/>
        <v>1.046899911</v>
      </c>
      <c r="S39" s="1">
        <f t="shared" si="9"/>
        <v>0.9028741738</v>
      </c>
      <c r="T39" s="1">
        <v>0.1032</v>
      </c>
      <c r="U39" s="1">
        <v>0.1032</v>
      </c>
      <c r="V39" s="1">
        <f t="shared" si="10"/>
        <v>9.689922481</v>
      </c>
      <c r="W39" s="1">
        <v>0.1032</v>
      </c>
      <c r="X39" s="1">
        <v>0.0997</v>
      </c>
      <c r="Y39" s="1">
        <f t="shared" si="11"/>
        <v>165.5992333</v>
      </c>
      <c r="Z39" s="1">
        <v>165.9595</v>
      </c>
      <c r="AA39" s="1">
        <v>161.9043</v>
      </c>
      <c r="AB39" s="1">
        <v>174.7512</v>
      </c>
      <c r="AC39" s="1">
        <v>159.3898</v>
      </c>
      <c r="AD39" s="1">
        <v>151.5414</v>
      </c>
      <c r="AE39" s="1">
        <v>-999.0</v>
      </c>
      <c r="AF39" s="1">
        <v>-999.0</v>
      </c>
      <c r="AG39" s="1">
        <f t="shared" si="12"/>
        <v>306.1794</v>
      </c>
      <c r="AH39" s="1">
        <f t="shared" si="13"/>
        <v>12.79695407</v>
      </c>
      <c r="AI39" s="1">
        <f t="shared" si="14"/>
        <v>76.41830037</v>
      </c>
      <c r="AJ39" s="1">
        <f t="shared" si="15"/>
        <v>11.79695407</v>
      </c>
      <c r="AK39" s="1">
        <f t="shared" si="16"/>
        <v>39.10086089</v>
      </c>
      <c r="AL39" s="1">
        <f t="shared" si="17"/>
        <v>38.96689815</v>
      </c>
      <c r="AM39" s="1">
        <f t="shared" si="18"/>
        <v>156.5060303</v>
      </c>
      <c r="AN39" s="1">
        <f t="shared" si="19"/>
        <v>0.1274942443</v>
      </c>
      <c r="AO39" s="1">
        <f t="shared" si="20"/>
        <v>78.94439125</v>
      </c>
      <c r="AP39" s="1">
        <f t="shared" si="21"/>
        <v>1.2976142</v>
      </c>
      <c r="AQ39" s="1">
        <f t="shared" si="22"/>
        <v>80.3723534</v>
      </c>
      <c r="AR39" s="1">
        <f t="shared" si="23"/>
        <v>136.3327073</v>
      </c>
      <c r="AS39" s="1">
        <f t="shared" si="24"/>
        <v>80.55069648</v>
      </c>
      <c r="AT39" s="1">
        <f>(ABS(((3*B39*(G39-AS39))/(G39*(2*AS39-B39)))/100))/5</f>
        <v>0.1718766128</v>
      </c>
      <c r="AU39" s="1">
        <f t="shared" si="26"/>
        <v>0.2075495216</v>
      </c>
      <c r="AV39" s="1">
        <f t="shared" si="27"/>
        <v>114.417109</v>
      </c>
      <c r="AW39" s="1">
        <v>-999.0</v>
      </c>
      <c r="AX39" s="1">
        <f t="shared" si="28"/>
        <v>0.5519224243</v>
      </c>
      <c r="AZ39" s="1">
        <f t="shared" si="29"/>
        <v>41.05596725</v>
      </c>
      <c r="BA39" s="1">
        <v>-999.0</v>
      </c>
      <c r="BB39" s="1">
        <f t="shared" si="30"/>
        <v>70.3264519</v>
      </c>
      <c r="BC39" s="1">
        <f t="shared" si="175"/>
        <v>58.55622565</v>
      </c>
      <c r="BE39" s="1">
        <v>2630.0271</v>
      </c>
      <c r="BF39" s="1">
        <v>4769.5776</v>
      </c>
      <c r="BG39" s="1">
        <f t="shared" si="33"/>
        <v>0.2976142003</v>
      </c>
      <c r="BH39" s="1">
        <f>GEOMEAN(BH5:BH38)</f>
        <v>401.4586117</v>
      </c>
      <c r="BJ39" s="1">
        <f t="shared" si="34"/>
        <v>-895.9032</v>
      </c>
      <c r="BK39" s="1">
        <f t="shared" si="35"/>
        <v>-103.0968</v>
      </c>
      <c r="BL39" s="1">
        <f t="shared" si="36"/>
        <v>8.689922481</v>
      </c>
      <c r="BN39" s="1">
        <f t="shared" si="70"/>
        <v>0.9641317118</v>
      </c>
      <c r="BO39" s="1">
        <f t="shared" si="37"/>
        <v>1.013065515</v>
      </c>
      <c r="BP39" s="1">
        <f t="shared" si="38"/>
        <v>0.1086844845</v>
      </c>
      <c r="BQ39" s="1" t="str">
        <f t="shared" si="39"/>
        <v>#NUM!</v>
      </c>
      <c r="BS39" s="1">
        <f t="shared" si="40"/>
        <v>154.9470349</v>
      </c>
      <c r="BT39" s="1">
        <v>2.4488</v>
      </c>
      <c r="BU39" s="1">
        <v>0.2053</v>
      </c>
      <c r="BV39" s="1">
        <f t="shared" si="41"/>
        <v>0.108184438</v>
      </c>
      <c r="BW39" s="1">
        <f t="shared" si="42"/>
        <v>0.156742219</v>
      </c>
      <c r="BX39" s="1">
        <f t="shared" si="43"/>
        <v>1.12175</v>
      </c>
      <c r="BY39" s="1">
        <f t="shared" si="82"/>
        <v>0.8193333333</v>
      </c>
      <c r="BZ39" s="1">
        <f t="shared" si="45"/>
        <v>0.8574890688</v>
      </c>
      <c r="CA39" s="1">
        <v>4769.5776</v>
      </c>
      <c r="CB39" s="1">
        <v>2630.0271</v>
      </c>
      <c r="CC39" s="1" t="str">
        <f t="shared" si="46"/>
        <v>#NUM!</v>
      </c>
      <c r="CD39" s="1">
        <f t="shared" si="47"/>
        <v>0.3859721536</v>
      </c>
      <c r="CE39" s="1">
        <f t="shared" si="48"/>
        <v>-963.1675801</v>
      </c>
      <c r="CH39" s="1">
        <v>-999.0</v>
      </c>
      <c r="CJ39" s="1">
        <f t="shared" si="71"/>
        <v>0.008373898625</v>
      </c>
      <c r="CK39" s="1">
        <f t="shared" si="51"/>
        <v>-962.8968822</v>
      </c>
      <c r="CL39" s="1">
        <f t="shared" si="52"/>
        <v>-1152.515695</v>
      </c>
      <c r="CM39" s="1">
        <f t="shared" si="53"/>
        <v>-1777.412103</v>
      </c>
      <c r="CN39" s="1">
        <f t="shared" si="54"/>
        <v>1.542202081</v>
      </c>
      <c r="CO39" s="1">
        <f t="shared" si="55"/>
        <v>0.01241454194</v>
      </c>
      <c r="CP39" s="1">
        <f t="shared" si="56"/>
        <v>0.5761481081</v>
      </c>
      <c r="CQ39" s="1">
        <f t="shared" si="57"/>
        <v>1.395481441</v>
      </c>
      <c r="CS39" s="1">
        <f t="shared" si="58"/>
        <v>1.447752294</v>
      </c>
      <c r="CU39" s="1">
        <v>5227.9297</v>
      </c>
      <c r="CV39" s="1">
        <v>1950.0</v>
      </c>
      <c r="CW39" s="1">
        <v>1034.5</v>
      </c>
      <c r="CX39" s="1">
        <v>392.6</v>
      </c>
      <c r="CY39" s="1">
        <v>199.1</v>
      </c>
      <c r="CZ39" s="1">
        <v>146.9</v>
      </c>
      <c r="DA39" s="1">
        <f t="shared" si="59"/>
        <v>0.9218564047</v>
      </c>
      <c r="DB39" s="1">
        <f t="shared" si="60"/>
        <v>0.9290275319</v>
      </c>
      <c r="DC39" s="1">
        <f t="shared" si="61"/>
        <v>0.91312278</v>
      </c>
      <c r="DD39" s="1">
        <f t="shared" si="62"/>
        <v>0.9912364109</v>
      </c>
      <c r="DE39" s="1">
        <f t="shared" si="63"/>
        <v>0.9578905285</v>
      </c>
      <c r="DF39" s="1" t="str">
        <f t="shared" si="64"/>
        <v>Não</v>
      </c>
      <c r="DG39" s="1" t="str">
        <f t="shared" si="65"/>
        <v>Não</v>
      </c>
      <c r="DH39" s="1" t="str">
        <f t="shared" si="66"/>
        <v>Não</v>
      </c>
      <c r="DI39" s="1" t="str">
        <f t="shared" ref="DI39:DJ39" si="176">IF(DB39&gt;=1,"Fractured","Não")</f>
        <v>Não</v>
      </c>
      <c r="DJ39" s="1" t="str">
        <f t="shared" si="176"/>
        <v>Não</v>
      </c>
    </row>
    <row r="40" ht="15.75" customHeight="1">
      <c r="A40" s="1">
        <v>5577.6495</v>
      </c>
      <c r="B40" s="1">
        <v>162.7162</v>
      </c>
      <c r="C40" s="1">
        <v>155.887</v>
      </c>
      <c r="D40" s="1">
        <v>167.0266</v>
      </c>
      <c r="E40" s="1">
        <v>151.8456</v>
      </c>
      <c r="F40" s="1">
        <v>146.5569</v>
      </c>
      <c r="G40" s="1">
        <v>151.9376</v>
      </c>
      <c r="H40" s="1">
        <v>170.1448</v>
      </c>
      <c r="I40" s="1">
        <v>159.3144</v>
      </c>
      <c r="J40" s="1">
        <v>166.3589</v>
      </c>
      <c r="K40" s="1">
        <v>146.865</v>
      </c>
      <c r="L40" s="1">
        <f t="shared" si="4"/>
        <v>156.2131</v>
      </c>
      <c r="M40" s="1">
        <f t="shared" ref="M40:N40" si="177">(H40+I40)/2</f>
        <v>164.7296</v>
      </c>
      <c r="N40" s="1">
        <f t="shared" si="177"/>
        <v>162.83665</v>
      </c>
      <c r="O40" s="1">
        <f t="shared" ref="O40:P40" si="178">(E40+AC40)/2</f>
        <v>157.85225</v>
      </c>
      <c r="P40" s="1">
        <f t="shared" si="178"/>
        <v>151.0109</v>
      </c>
      <c r="Q40" s="1">
        <f t="shared" si="7"/>
        <v>162.7344505</v>
      </c>
      <c r="R40" s="1">
        <f t="shared" si="8"/>
        <v>1.04098578</v>
      </c>
      <c r="S40" s="1">
        <f t="shared" si="9"/>
        <v>0.8929899709</v>
      </c>
      <c r="T40" s="1">
        <v>0.1032</v>
      </c>
      <c r="U40" s="1">
        <v>0.1032</v>
      </c>
      <c r="V40" s="1">
        <f t="shared" si="10"/>
        <v>9.689922481</v>
      </c>
      <c r="W40" s="1">
        <v>0.1032</v>
      </c>
      <c r="X40" s="1">
        <v>0.0997</v>
      </c>
      <c r="Y40" s="1">
        <f t="shared" si="11"/>
        <v>167.5644667</v>
      </c>
      <c r="Z40" s="1">
        <v>172.6414</v>
      </c>
      <c r="AA40" s="1">
        <v>165.4745</v>
      </c>
      <c r="AB40" s="1">
        <v>181.6411</v>
      </c>
      <c r="AC40" s="1">
        <v>163.8589</v>
      </c>
      <c r="AD40" s="1">
        <v>155.4649</v>
      </c>
      <c r="AE40" s="1">
        <v>-999.0</v>
      </c>
      <c r="AF40" s="1">
        <v>-999.0</v>
      </c>
      <c r="AG40" s="1">
        <f t="shared" si="12"/>
        <v>306.1794</v>
      </c>
      <c r="AH40" s="1">
        <f t="shared" si="13"/>
        <v>12.79695407</v>
      </c>
      <c r="AI40" s="1">
        <f t="shared" si="14"/>
        <v>76.41830037</v>
      </c>
      <c r="AJ40" s="1">
        <f t="shared" si="15"/>
        <v>11.79695407</v>
      </c>
      <c r="AK40" s="1">
        <f t="shared" si="16"/>
        <v>39.15171495</v>
      </c>
      <c r="AL40" s="1">
        <f t="shared" si="17"/>
        <v>27.6237546</v>
      </c>
      <c r="AM40" s="1">
        <f t="shared" si="18"/>
        <v>156.6454065</v>
      </c>
      <c r="AN40" s="1">
        <f t="shared" si="19"/>
        <v>0.14300912</v>
      </c>
      <c r="AO40" s="1">
        <f t="shared" si="20"/>
        <v>78.47406461</v>
      </c>
      <c r="AP40" s="1">
        <f t="shared" si="21"/>
        <v>1.301375857</v>
      </c>
      <c r="AQ40" s="1">
        <f t="shared" si="22"/>
        <v>81.82906224</v>
      </c>
      <c r="AR40" s="1">
        <f t="shared" si="23"/>
        <v>135.9917785</v>
      </c>
      <c r="AS40" s="1">
        <f t="shared" si="24"/>
        <v>80.75959918</v>
      </c>
      <c r="AT40" s="1">
        <f>ABS(((3*B40*(G40-AS40))/(G40*(2*AS40-B40)))/1000)</f>
        <v>0.1910459449</v>
      </c>
      <c r="AU40" s="1">
        <f t="shared" si="26"/>
        <v>0.2361641476</v>
      </c>
      <c r="AV40" s="1">
        <f t="shared" si="27"/>
        <v>137.0945193</v>
      </c>
      <c r="AW40" s="1">
        <v>-999.0</v>
      </c>
      <c r="AX40" s="1">
        <f t="shared" si="28"/>
        <v>0.5431536023</v>
      </c>
      <c r="AZ40" s="1">
        <f t="shared" si="29"/>
        <v>75.01121515</v>
      </c>
      <c r="BA40" s="1">
        <v>-999.0</v>
      </c>
      <c r="BB40" s="1">
        <f t="shared" si="30"/>
        <v>107.3501996</v>
      </c>
      <c r="BC40" s="1">
        <f>((AT40/4)^2)*((BL40)^5)</f>
        <v>113.040788</v>
      </c>
      <c r="BE40" s="1">
        <v>2630.0271</v>
      </c>
      <c r="BF40" s="1">
        <v>4769.5776</v>
      </c>
      <c r="BG40" s="1">
        <f t="shared" si="33"/>
        <v>0.3013758571</v>
      </c>
      <c r="BH40" s="1">
        <f>GEOMEAN(BH5:BH39)</f>
        <v>401.4586117</v>
      </c>
      <c r="BJ40" s="1">
        <f t="shared" si="34"/>
        <v>-895.9032</v>
      </c>
      <c r="BK40" s="1">
        <f t="shared" si="35"/>
        <v>-103.0968</v>
      </c>
      <c r="BL40" s="1">
        <f t="shared" si="36"/>
        <v>8.689922481</v>
      </c>
      <c r="BN40" s="1">
        <f t="shared" si="70"/>
        <v>0.9337582859</v>
      </c>
      <c r="BO40" s="1">
        <f t="shared" si="37"/>
        <v>1.013705059</v>
      </c>
      <c r="BP40" s="1">
        <f t="shared" si="38"/>
        <v>0.1080449413</v>
      </c>
      <c r="BQ40" s="1" t="str">
        <f t="shared" si="39"/>
        <v>#NUM!</v>
      </c>
      <c r="BS40" s="1">
        <f t="shared" si="40"/>
        <v>161.723759</v>
      </c>
      <c r="BT40" s="1">
        <v>2.4488</v>
      </c>
      <c r="BU40" s="1">
        <v>0.2053</v>
      </c>
      <c r="BV40" s="1">
        <f t="shared" si="41"/>
        <v>0.108184438</v>
      </c>
      <c r="BW40" s="1">
        <f t="shared" si="42"/>
        <v>0.156742219</v>
      </c>
      <c r="BX40" s="1">
        <f t="shared" si="43"/>
        <v>1.12175</v>
      </c>
      <c r="BY40" s="1">
        <f t="shared" si="82"/>
        <v>0.8193333333</v>
      </c>
      <c r="BZ40" s="1">
        <f t="shared" si="45"/>
        <v>0.858362753</v>
      </c>
      <c r="CA40" s="1">
        <v>4769.5776</v>
      </c>
      <c r="CB40" s="1">
        <v>2630.0271</v>
      </c>
      <c r="CC40" s="1" t="str">
        <f t="shared" si="46"/>
        <v>#NUM!</v>
      </c>
      <c r="CD40" s="1">
        <f t="shared" si="47"/>
        <v>0.3854726288</v>
      </c>
      <c r="CE40" s="1">
        <f t="shared" si="48"/>
        <v>-932.8245276</v>
      </c>
      <c r="CH40" s="1">
        <v>-999.0</v>
      </c>
      <c r="CJ40" s="1">
        <f t="shared" si="71"/>
        <v>0.007677637149</v>
      </c>
      <c r="CK40" s="1">
        <f t="shared" si="51"/>
        <v>-948.0979916</v>
      </c>
      <c r="CL40" s="1">
        <f t="shared" si="52"/>
        <v>-1096.209447</v>
      </c>
      <c r="CM40" s="1">
        <f t="shared" si="53"/>
        <v>-1722.679511</v>
      </c>
      <c r="CN40" s="1">
        <f t="shared" si="54"/>
        <v>1.571487561</v>
      </c>
      <c r="CO40" s="1">
        <f t="shared" si="55"/>
        <v>0.01238242896</v>
      </c>
      <c r="CP40" s="1">
        <f t="shared" si="56"/>
        <v>0.5964879006</v>
      </c>
      <c r="CQ40" s="1">
        <f t="shared" si="57"/>
        <v>1.415821234</v>
      </c>
      <c r="CS40" s="1">
        <f t="shared" si="58"/>
        <v>1.540852689</v>
      </c>
      <c r="CU40" s="1">
        <v>5228.082</v>
      </c>
      <c r="CV40" s="1">
        <v>1950.0</v>
      </c>
      <c r="CW40" s="1">
        <v>1034.5</v>
      </c>
      <c r="CX40" s="1">
        <v>392.6</v>
      </c>
      <c r="CY40" s="1">
        <v>199.1</v>
      </c>
      <c r="CZ40" s="1">
        <v>146.9</v>
      </c>
      <c r="DA40" s="1">
        <f t="shared" si="59"/>
        <v>0.9218564047</v>
      </c>
      <c r="DB40" s="1">
        <f t="shared" si="60"/>
        <v>0.9006902816</v>
      </c>
      <c r="DC40" s="1">
        <f t="shared" si="61"/>
        <v>0.9005076419</v>
      </c>
      <c r="DD40" s="1">
        <f t="shared" si="62"/>
        <v>0.988508744</v>
      </c>
      <c r="DE40" s="1">
        <f t="shared" si="63"/>
        <v>0.9566597879</v>
      </c>
      <c r="DF40" s="1" t="str">
        <f t="shared" si="64"/>
        <v>Não</v>
      </c>
      <c r="DG40" s="1" t="str">
        <f t="shared" si="65"/>
        <v>Não</v>
      </c>
      <c r="DH40" s="1" t="str">
        <f t="shared" si="66"/>
        <v>Não</v>
      </c>
      <c r="DI40" s="1" t="str">
        <f t="shared" ref="DI40:DJ40" si="179">IF(DB40&gt;=1,"Fractured","Não")</f>
        <v>Não</v>
      </c>
      <c r="DJ40" s="1" t="str">
        <f t="shared" si="179"/>
        <v>Não</v>
      </c>
    </row>
    <row r="41" ht="15.75" customHeight="1">
      <c r="A41" s="1">
        <v>5577.7257</v>
      </c>
      <c r="B41" s="1">
        <v>177.1386</v>
      </c>
      <c r="C41" s="1">
        <v>167.1369</v>
      </c>
      <c r="D41" s="1">
        <v>176.4966</v>
      </c>
      <c r="E41" s="1">
        <v>167.2099</v>
      </c>
      <c r="F41" s="1">
        <v>160.7079</v>
      </c>
      <c r="G41" s="1">
        <v>167.2086</v>
      </c>
      <c r="H41" s="1">
        <v>188.1432</v>
      </c>
      <c r="I41" s="1">
        <v>173.0968</v>
      </c>
      <c r="J41" s="1">
        <v>180.7286</v>
      </c>
      <c r="K41" s="1">
        <v>155.8235</v>
      </c>
      <c r="L41" s="1">
        <f t="shared" si="4"/>
        <v>172.0199</v>
      </c>
      <c r="M41" s="1">
        <f t="shared" ref="M41:N41" si="180">(H41+I41)/2</f>
        <v>180.62</v>
      </c>
      <c r="N41" s="1">
        <f t="shared" si="180"/>
        <v>176.9127</v>
      </c>
      <c r="O41" s="1">
        <f t="shared" ref="O41:P41" si="181">(E41+AC41)/2</f>
        <v>169.61445</v>
      </c>
      <c r="P41" s="1">
        <f t="shared" si="181"/>
        <v>162.30565</v>
      </c>
      <c r="Q41" s="1">
        <f t="shared" si="7"/>
        <v>177.1556729</v>
      </c>
      <c r="R41" s="1">
        <f t="shared" si="8"/>
        <v>1.14561356</v>
      </c>
      <c r="S41" s="1">
        <f t="shared" si="9"/>
        <v>0.8887304989</v>
      </c>
      <c r="T41" s="1">
        <v>0.1004</v>
      </c>
      <c r="U41" s="1">
        <v>0.1004</v>
      </c>
      <c r="V41" s="1">
        <f t="shared" si="10"/>
        <v>9.960159363</v>
      </c>
      <c r="W41" s="1">
        <v>0.1004</v>
      </c>
      <c r="X41" s="1">
        <v>0.0981</v>
      </c>
      <c r="Y41" s="1">
        <f t="shared" si="11"/>
        <v>178.9999833</v>
      </c>
      <c r="Z41" s="1">
        <v>186.7501</v>
      </c>
      <c r="AA41" s="1">
        <v>174.3665</v>
      </c>
      <c r="AB41" s="1">
        <v>192.1112</v>
      </c>
      <c r="AC41" s="1">
        <v>172.019</v>
      </c>
      <c r="AD41" s="1">
        <v>163.9034</v>
      </c>
      <c r="AE41" s="1">
        <v>-999.0</v>
      </c>
      <c r="AF41" s="1">
        <v>-999.0</v>
      </c>
      <c r="AG41" s="1">
        <f t="shared" si="12"/>
        <v>328.9203</v>
      </c>
      <c r="AH41" s="1">
        <f t="shared" si="13"/>
        <v>10.02106141</v>
      </c>
      <c r="AI41" s="1">
        <f t="shared" si="14"/>
        <v>82.0032975</v>
      </c>
      <c r="AJ41" s="1">
        <f t="shared" si="15"/>
        <v>9.021061407</v>
      </c>
      <c r="AK41" s="1">
        <f t="shared" si="16"/>
        <v>42.5276657</v>
      </c>
      <c r="AL41" s="1">
        <f t="shared" si="17"/>
        <v>29.95921593</v>
      </c>
      <c r="AM41" s="1">
        <f t="shared" si="18"/>
        <v>170.1456479</v>
      </c>
      <c r="AN41" s="1">
        <f t="shared" si="19"/>
        <v>0.1222794584</v>
      </c>
      <c r="AO41" s="1">
        <f t="shared" si="20"/>
        <v>85.56141569</v>
      </c>
      <c r="AP41" s="1">
        <f t="shared" si="21"/>
        <v>1.31741306</v>
      </c>
      <c r="AQ41" s="1">
        <f t="shared" si="22"/>
        <v>88.00291902</v>
      </c>
      <c r="AR41" s="1">
        <f t="shared" si="23"/>
        <v>141.866761</v>
      </c>
      <c r="AS41" s="1">
        <f t="shared" si="24"/>
        <v>86.9360812</v>
      </c>
      <c r="AT41" s="1">
        <f>(ABS(((3*B41*(G41-AS41))/(G41*(2*AS41-B41)))/100))/4</f>
        <v>0.1952577971</v>
      </c>
      <c r="AU41" s="1">
        <f t="shared" si="26"/>
        <v>0.242633972</v>
      </c>
      <c r="AV41" s="1">
        <f t="shared" si="27"/>
        <v>142.3812462</v>
      </c>
      <c r="AW41" s="1">
        <v>-999.0</v>
      </c>
      <c r="AX41" s="1">
        <f t="shared" si="28"/>
        <v>0.565716925</v>
      </c>
      <c r="AZ41" s="1">
        <f t="shared" si="29"/>
        <v>89.74295614</v>
      </c>
      <c r="BA41" s="1">
        <v>-999.0</v>
      </c>
      <c r="BB41" s="1">
        <f t="shared" si="30"/>
        <v>225.4355455</v>
      </c>
      <c r="BC41" s="1">
        <f>((AT41/3)^2)*((BL41)^5)</f>
        <v>244.6543439</v>
      </c>
      <c r="BE41" s="1">
        <v>2567.3696</v>
      </c>
      <c r="BF41" s="1">
        <v>4350.5083</v>
      </c>
      <c r="BG41" s="1">
        <f t="shared" si="33"/>
        <v>0.3174130599</v>
      </c>
      <c r="BH41" s="1">
        <v>556.9413</v>
      </c>
      <c r="BJ41" s="1">
        <f t="shared" si="34"/>
        <v>-898.7004</v>
      </c>
      <c r="BK41" s="1">
        <f t="shared" si="35"/>
        <v>-100.2996</v>
      </c>
      <c r="BL41" s="1">
        <f t="shared" si="36"/>
        <v>8.960159363</v>
      </c>
      <c r="BN41" s="1">
        <f t="shared" si="70"/>
        <v>0.9439422012</v>
      </c>
      <c r="BO41" s="1">
        <f t="shared" si="37"/>
        <v>1.038549629</v>
      </c>
      <c r="BP41" s="1">
        <f t="shared" si="38"/>
        <v>0.08400037104</v>
      </c>
      <c r="BQ41" s="1" t="str">
        <f t="shared" si="39"/>
        <v>#NUM!</v>
      </c>
      <c r="BS41" s="1">
        <f t="shared" si="40"/>
        <v>171.944479</v>
      </c>
      <c r="BT41" s="1">
        <v>2.4414</v>
      </c>
      <c r="BU41" s="1">
        <v>0.1963</v>
      </c>
      <c r="BV41" s="1">
        <f t="shared" si="41"/>
        <v>0.1124495677</v>
      </c>
      <c r="BW41" s="1">
        <f t="shared" si="42"/>
        <v>0.1543747839</v>
      </c>
      <c r="BX41" s="1">
        <f t="shared" si="43"/>
        <v>1.12255</v>
      </c>
      <c r="BY41" s="1">
        <f t="shared" si="82"/>
        <v>0.3713333333</v>
      </c>
      <c r="BZ41" s="1">
        <f t="shared" si="45"/>
        <v>0.8429062753</v>
      </c>
      <c r="CA41" s="1">
        <v>4350.5083</v>
      </c>
      <c r="CB41" s="1">
        <v>2567.3696</v>
      </c>
      <c r="CC41" s="1" t="str">
        <f t="shared" si="46"/>
        <v>#NUM!</v>
      </c>
      <c r="CD41" s="1">
        <f t="shared" si="47"/>
        <v>0.3715271817</v>
      </c>
      <c r="CE41" s="1">
        <f t="shared" si="48"/>
        <v>-942.998259</v>
      </c>
      <c r="CH41" s="1">
        <v>-999.0</v>
      </c>
      <c r="CJ41" s="1">
        <f t="shared" si="71"/>
        <v>0.00959956841</v>
      </c>
      <c r="CK41" s="1">
        <f t="shared" si="51"/>
        <v>-951.5409812</v>
      </c>
      <c r="CL41" s="1">
        <f t="shared" si="52"/>
        <v>-1033.172505</v>
      </c>
      <c r="CM41" s="1">
        <f t="shared" si="53"/>
        <v>-1700.745512</v>
      </c>
      <c r="CN41" s="1">
        <f t="shared" si="54"/>
        <v>1.646138959</v>
      </c>
      <c r="CO41" s="1">
        <f t="shared" si="55"/>
        <v>0.0115027039</v>
      </c>
      <c r="CP41" s="1">
        <f t="shared" si="56"/>
        <v>1.095945617</v>
      </c>
      <c r="CQ41" s="1">
        <f t="shared" si="57"/>
        <v>1.46727895</v>
      </c>
      <c r="CS41" s="1">
        <f t="shared" si="58"/>
        <v>1.513109778</v>
      </c>
      <c r="CU41" s="1">
        <v>5228.2344</v>
      </c>
      <c r="CV41" s="1">
        <v>1950.0</v>
      </c>
      <c r="CW41" s="1">
        <v>1034.5</v>
      </c>
      <c r="CX41" s="1">
        <v>392.6</v>
      </c>
      <c r="CY41" s="1">
        <v>199.1</v>
      </c>
      <c r="CZ41" s="1">
        <v>146.9</v>
      </c>
      <c r="DA41" s="1">
        <f t="shared" si="59"/>
        <v>0.9002101714</v>
      </c>
      <c r="DB41" s="1">
        <f t="shared" si="60"/>
        <v>0.9072438192</v>
      </c>
      <c r="DC41" s="1">
        <f t="shared" si="61"/>
        <v>0.8776616452</v>
      </c>
      <c r="DD41" s="1">
        <f t="shared" si="62"/>
        <v>0.9794745875</v>
      </c>
      <c r="DE41" s="1">
        <f t="shared" si="63"/>
        <v>0.9569093317</v>
      </c>
      <c r="DF41" s="1" t="str">
        <f t="shared" si="64"/>
        <v>Não</v>
      </c>
      <c r="DG41" s="1" t="str">
        <f t="shared" si="65"/>
        <v>Não</v>
      </c>
      <c r="DH41" s="1" t="str">
        <f t="shared" si="66"/>
        <v>Não</v>
      </c>
      <c r="DI41" s="1" t="str">
        <f t="shared" ref="DI41:DJ41" si="182">IF(DB41&gt;=1,"Fractured","Não")</f>
        <v>Não</v>
      </c>
      <c r="DJ41" s="1" t="str">
        <f t="shared" si="182"/>
        <v>Não</v>
      </c>
    </row>
    <row r="42" ht="15.75" customHeight="1">
      <c r="A42" s="1">
        <v>5577.8019</v>
      </c>
      <c r="B42" s="1">
        <v>212.3747</v>
      </c>
      <c r="C42" s="1">
        <v>192.2101</v>
      </c>
      <c r="D42" s="1">
        <v>209.2508</v>
      </c>
      <c r="E42" s="1">
        <v>188.2556</v>
      </c>
      <c r="F42" s="1">
        <v>180.0811</v>
      </c>
      <c r="G42" s="1">
        <v>188.1577</v>
      </c>
      <c r="H42" s="1">
        <v>210.9015</v>
      </c>
      <c r="I42" s="1">
        <v>173.0968</v>
      </c>
      <c r="J42" s="1">
        <v>180.7286</v>
      </c>
      <c r="K42" s="1">
        <v>155.8235</v>
      </c>
      <c r="L42" s="1">
        <f t="shared" si="4"/>
        <v>193.0467667</v>
      </c>
      <c r="M42" s="1">
        <f t="shared" ref="M42:N42" si="183">(H42+I42)/2</f>
        <v>191.99915</v>
      </c>
      <c r="N42" s="1">
        <f t="shared" si="183"/>
        <v>176.9127</v>
      </c>
      <c r="O42" s="1">
        <f t="shared" ref="O42:P42" si="184">(E42+AC42)/2</f>
        <v>182.7316</v>
      </c>
      <c r="P42" s="1">
        <f t="shared" si="184"/>
        <v>174.19735</v>
      </c>
      <c r="Q42" s="1">
        <f t="shared" si="7"/>
        <v>212.3901219</v>
      </c>
      <c r="R42" s="1">
        <f t="shared" si="8"/>
        <v>1.289144294</v>
      </c>
      <c r="S42" s="1">
        <f t="shared" si="9"/>
        <v>0.8921591359</v>
      </c>
      <c r="T42" s="1">
        <v>0.1004</v>
      </c>
      <c r="U42" s="1">
        <v>0.1004</v>
      </c>
      <c r="V42" s="1">
        <f t="shared" si="10"/>
        <v>9.960159363</v>
      </c>
      <c r="W42" s="1">
        <v>0.1004</v>
      </c>
      <c r="X42" s="1">
        <v>0.0981</v>
      </c>
      <c r="Y42" s="1">
        <f t="shared" si="11"/>
        <v>202.1857333</v>
      </c>
      <c r="Z42" s="1">
        <v>201.5652</v>
      </c>
      <c r="AA42" s="1">
        <v>190.1842</v>
      </c>
      <c r="AB42" s="1">
        <v>207.5294</v>
      </c>
      <c r="AC42" s="1">
        <v>177.2076</v>
      </c>
      <c r="AD42" s="1">
        <v>168.3136</v>
      </c>
      <c r="AE42" s="1">
        <v>-999.0</v>
      </c>
      <c r="AF42" s="1">
        <v>-999.0</v>
      </c>
      <c r="AG42" s="1">
        <f t="shared" si="12"/>
        <v>328.9203</v>
      </c>
      <c r="AH42" s="1">
        <f t="shared" si="13"/>
        <v>10.02106141</v>
      </c>
      <c r="AI42" s="1">
        <f t="shared" si="14"/>
        <v>82.0032975</v>
      </c>
      <c r="AJ42" s="1">
        <f t="shared" si="15"/>
        <v>9.021061407</v>
      </c>
      <c r="AK42" s="1">
        <f t="shared" si="16"/>
        <v>49.133787</v>
      </c>
      <c r="AL42" s="1">
        <f t="shared" si="17"/>
        <v>17.52680154</v>
      </c>
      <c r="AM42" s="1">
        <f t="shared" si="18"/>
        <v>196.591869</v>
      </c>
      <c r="AN42" s="1">
        <f t="shared" si="19"/>
        <v>0.1980917497</v>
      </c>
      <c r="AO42" s="1">
        <f t="shared" si="20"/>
        <v>97.793018</v>
      </c>
      <c r="AP42" s="1">
        <f t="shared" si="21"/>
        <v>1.262177255</v>
      </c>
      <c r="AQ42" s="1">
        <f t="shared" si="22"/>
        <v>95.32584841</v>
      </c>
      <c r="AR42" s="1">
        <f t="shared" si="23"/>
        <v>149.008859</v>
      </c>
      <c r="AS42" s="1">
        <f t="shared" si="24"/>
        <v>95.67093719</v>
      </c>
      <c r="AT42" s="1">
        <f>ABS(((3*B42*(G42-AS42))/(G42*(2*AS42-B42)))/100)*1.2</f>
        <v>0.1786755966</v>
      </c>
      <c r="AU42" s="1">
        <f t="shared" si="26"/>
        <v>0.2175457052</v>
      </c>
      <c r="AV42" s="1">
        <f t="shared" si="27"/>
        <v>122.2056424</v>
      </c>
      <c r="AW42" s="1">
        <v>-999.0</v>
      </c>
      <c r="AX42" s="1">
        <f t="shared" si="28"/>
        <v>0.5881978742</v>
      </c>
      <c r="AZ42" s="1">
        <f t="shared" si="29"/>
        <v>54.11335327</v>
      </c>
      <c r="BA42" s="1">
        <v>-999.0</v>
      </c>
      <c r="BB42" s="1">
        <f t="shared" si="30"/>
        <v>158.070132</v>
      </c>
      <c r="BC42" s="1">
        <f>((AT42/3.5)^2)*((BL42)^5)</f>
        <v>150.5126709</v>
      </c>
      <c r="BE42" s="1">
        <v>2567.3696</v>
      </c>
      <c r="BF42" s="1">
        <v>4350.5083</v>
      </c>
      <c r="BG42" s="1">
        <f t="shared" si="33"/>
        <v>0.2621772548</v>
      </c>
      <c r="BH42" s="1">
        <v>556.9413</v>
      </c>
      <c r="BJ42" s="1">
        <f t="shared" si="34"/>
        <v>-898.7004</v>
      </c>
      <c r="BK42" s="1">
        <f t="shared" si="35"/>
        <v>-100.2996</v>
      </c>
      <c r="BL42" s="1">
        <f t="shared" si="36"/>
        <v>8.960159363</v>
      </c>
      <c r="BN42" s="1">
        <f t="shared" si="70"/>
        <v>0.8859704098</v>
      </c>
      <c r="BO42" s="1">
        <f t="shared" si="37"/>
        <v>1.085950993</v>
      </c>
      <c r="BP42" s="1">
        <f t="shared" si="38"/>
        <v>0.03659900654</v>
      </c>
      <c r="BQ42" s="1" t="str">
        <f t="shared" si="39"/>
        <v>#NUM!</v>
      </c>
      <c r="BS42" s="1">
        <f t="shared" si="40"/>
        <v>196.617571</v>
      </c>
      <c r="BT42" s="1">
        <v>2.4414</v>
      </c>
      <c r="BU42" s="1">
        <v>0.1963</v>
      </c>
      <c r="BV42" s="1">
        <f t="shared" si="41"/>
        <v>0.1124495677</v>
      </c>
      <c r="BW42" s="1">
        <f t="shared" si="42"/>
        <v>0.1543747839</v>
      </c>
      <c r="BX42" s="1">
        <f t="shared" si="43"/>
        <v>1.12255</v>
      </c>
      <c r="BY42" s="1">
        <f t="shared" si="82"/>
        <v>0.3713333333</v>
      </c>
      <c r="BZ42" s="1">
        <f t="shared" si="45"/>
        <v>0.8217027328</v>
      </c>
      <c r="CA42" s="1">
        <v>4350.5083</v>
      </c>
      <c r="CB42" s="1">
        <v>2567.3696</v>
      </c>
      <c r="CC42" s="1" t="str">
        <f t="shared" si="46"/>
        <v>#NUM!</v>
      </c>
      <c r="CD42" s="1">
        <f t="shared" si="47"/>
        <v>0.354160897</v>
      </c>
      <c r="CE42" s="1">
        <f t="shared" si="48"/>
        <v>-885.0844394</v>
      </c>
      <c r="CH42" s="1">
        <v>-999.0</v>
      </c>
      <c r="CJ42" s="1">
        <f t="shared" si="71"/>
        <v>0.01200032985</v>
      </c>
      <c r="CK42" s="1">
        <f t="shared" si="51"/>
        <v>-919.915987</v>
      </c>
      <c r="CL42" s="1">
        <f t="shared" si="52"/>
        <v>-851.8975229</v>
      </c>
      <c r="CM42" s="1">
        <f t="shared" si="53"/>
        <v>-1616.405894</v>
      </c>
      <c r="CN42" s="1">
        <f t="shared" si="54"/>
        <v>1.897418234</v>
      </c>
      <c r="CO42" s="1">
        <f t="shared" si="55"/>
        <v>0.01045249508</v>
      </c>
      <c r="CP42" s="1">
        <f t="shared" si="56"/>
        <v>1.265376125</v>
      </c>
      <c r="CQ42" s="1">
        <f t="shared" si="57"/>
        <v>1.636709458</v>
      </c>
      <c r="CS42" s="1">
        <f t="shared" si="58"/>
        <v>1.363952766</v>
      </c>
      <c r="CU42" s="1">
        <v>5228.3867</v>
      </c>
      <c r="CV42" s="1">
        <v>1950.0</v>
      </c>
      <c r="CW42" s="1">
        <v>1034.5</v>
      </c>
      <c r="CX42" s="1">
        <v>392.6</v>
      </c>
      <c r="CY42" s="1">
        <v>199.1</v>
      </c>
      <c r="CZ42" s="1">
        <v>146.9</v>
      </c>
      <c r="DA42" s="1">
        <f t="shared" si="59"/>
        <v>0.9002101714</v>
      </c>
      <c r="DB42" s="1">
        <f t="shared" si="60"/>
        <v>0.8479404562</v>
      </c>
      <c r="DC42" s="1">
        <f t="shared" si="61"/>
        <v>0.8350330315</v>
      </c>
      <c r="DD42" s="1">
        <f t="shared" si="62"/>
        <v>0.9214243917</v>
      </c>
      <c r="DE42" s="1">
        <f t="shared" si="63"/>
        <v>0.9532962553</v>
      </c>
      <c r="DF42" s="1" t="str">
        <f t="shared" si="64"/>
        <v>Não</v>
      </c>
      <c r="DG42" s="1" t="str">
        <f t="shared" si="65"/>
        <v>Não</v>
      </c>
      <c r="DH42" s="1" t="str">
        <f t="shared" si="66"/>
        <v>Não</v>
      </c>
      <c r="DI42" s="1" t="str">
        <f t="shared" ref="DI42:DJ42" si="185">IF(DB42&gt;=1,"Fractured","Não")</f>
        <v>Não</v>
      </c>
      <c r="DJ42" s="1" t="str">
        <f t="shared" si="185"/>
        <v>Não</v>
      </c>
    </row>
    <row r="43" ht="15.75" customHeight="1">
      <c r="A43" s="1">
        <v>5577.8781</v>
      </c>
      <c r="B43" s="1">
        <v>272.3007</v>
      </c>
      <c r="C43" s="1">
        <v>244.3912</v>
      </c>
      <c r="D43" s="1">
        <v>277.1377</v>
      </c>
      <c r="E43" s="1">
        <v>222.2635</v>
      </c>
      <c r="F43" s="1">
        <v>210.8105</v>
      </c>
      <c r="G43" s="1">
        <v>213.784</v>
      </c>
      <c r="H43" s="1">
        <v>238.787</v>
      </c>
      <c r="I43" s="1">
        <v>196.3159</v>
      </c>
      <c r="J43" s="1">
        <v>204.0181</v>
      </c>
      <c r="K43" s="1">
        <v>166.2408</v>
      </c>
      <c r="L43" s="1">
        <f t="shared" si="4"/>
        <v>221.1271667</v>
      </c>
      <c r="M43" s="1">
        <f t="shared" ref="M43:N43" si="186">(H43+I43)/2</f>
        <v>217.55145</v>
      </c>
      <c r="N43" s="1">
        <f t="shared" si="186"/>
        <v>200.167</v>
      </c>
      <c r="O43" s="1">
        <f t="shared" ref="O43:P43" si="187">(E43+AC43)/2</f>
        <v>204.64435</v>
      </c>
      <c r="P43" s="1">
        <f t="shared" si="187"/>
        <v>198.3804</v>
      </c>
      <c r="Q43" s="1">
        <f t="shared" si="7"/>
        <v>272.313719</v>
      </c>
      <c r="R43" s="1">
        <f t="shared" si="8"/>
        <v>1.464720411</v>
      </c>
      <c r="S43" s="1">
        <f t="shared" si="9"/>
        <v>0.8952916197</v>
      </c>
      <c r="T43" s="1">
        <v>0.0899</v>
      </c>
      <c r="U43" s="1">
        <v>0.0899</v>
      </c>
      <c r="V43" s="1">
        <f t="shared" si="10"/>
        <v>11.12347052</v>
      </c>
      <c r="W43" s="1">
        <v>0.0953</v>
      </c>
      <c r="X43" s="1">
        <v>0.095</v>
      </c>
      <c r="Y43" s="1">
        <f t="shared" si="11"/>
        <v>246.8683</v>
      </c>
      <c r="Z43" s="1">
        <v>228.2563</v>
      </c>
      <c r="AA43" s="1">
        <v>219.9659</v>
      </c>
      <c r="AB43" s="1">
        <v>239.158</v>
      </c>
      <c r="AC43" s="1">
        <v>187.0252</v>
      </c>
      <c r="AD43" s="1">
        <v>185.9503</v>
      </c>
      <c r="AE43" s="1">
        <v>-999.0</v>
      </c>
      <c r="AF43" s="1">
        <v>-999.0</v>
      </c>
      <c r="AG43" s="1">
        <f t="shared" si="12"/>
        <v>362.5567</v>
      </c>
      <c r="AH43" s="1">
        <f t="shared" si="13"/>
        <v>6.527522768</v>
      </c>
      <c r="AI43" s="1">
        <f t="shared" si="14"/>
        <v>90.01547142</v>
      </c>
      <c r="AJ43" s="1">
        <f t="shared" si="15"/>
        <v>5.527522768</v>
      </c>
      <c r="AK43" s="1">
        <f t="shared" si="16"/>
        <v>60.51991594</v>
      </c>
      <c r="AL43" s="1">
        <f t="shared" si="17"/>
        <v>10.99705275</v>
      </c>
      <c r="AM43" s="1">
        <f t="shared" si="18"/>
        <v>242.1826795</v>
      </c>
      <c r="AN43" s="1">
        <f t="shared" si="19"/>
        <v>0.334647917</v>
      </c>
      <c r="AO43" s="1">
        <f t="shared" si="20"/>
        <v>117.3442539</v>
      </c>
      <c r="AP43" s="1">
        <f t="shared" si="21"/>
        <v>1.194769786</v>
      </c>
      <c r="AQ43" s="1">
        <f t="shared" si="22"/>
        <v>107.0762299</v>
      </c>
      <c r="AR43" s="1">
        <f t="shared" si="23"/>
        <v>156.5783625</v>
      </c>
      <c r="AS43" s="1">
        <f t="shared" si="24"/>
        <v>111.9448022</v>
      </c>
      <c r="AT43" s="1">
        <f>ABS(((3*B43*(G43-AS43))/(G43*(2*AS43-B43)))/100)*2</f>
        <v>0.1607662449</v>
      </c>
      <c r="AU43" s="1">
        <f t="shared" si="26"/>
        <v>0.1915631299</v>
      </c>
      <c r="AV43" s="1">
        <f t="shared" si="27"/>
        <v>102.2721139</v>
      </c>
      <c r="AW43" s="1">
        <v>-999.0</v>
      </c>
      <c r="AX43" s="1">
        <f t="shared" si="28"/>
        <v>0.5887764676</v>
      </c>
      <c r="AZ43" s="1">
        <f t="shared" si="29"/>
        <v>36.9650555</v>
      </c>
      <c r="BA43" s="1">
        <v>-999.0</v>
      </c>
      <c r="BB43" s="1">
        <f t="shared" si="30"/>
        <v>119.473202</v>
      </c>
      <c r="BC43" s="1">
        <f t="shared" ref="BC43:BC44" si="191">((AT43/5)^2)*((BL43)^5)</f>
        <v>109.9250926</v>
      </c>
      <c r="BE43" s="1">
        <v>2491.5969</v>
      </c>
      <c r="BF43" s="1">
        <v>4123.373</v>
      </c>
      <c r="BG43" s="1">
        <f t="shared" si="33"/>
        <v>0.1947697856</v>
      </c>
      <c r="BH43" s="1">
        <v>598.0817</v>
      </c>
      <c r="BJ43" s="1">
        <f t="shared" si="34"/>
        <v>-909.1899</v>
      </c>
      <c r="BK43" s="1">
        <f t="shared" si="35"/>
        <v>-89.8101</v>
      </c>
      <c r="BL43" s="1">
        <f t="shared" si="36"/>
        <v>10.12347052</v>
      </c>
      <c r="BN43" s="1">
        <f t="shared" si="70"/>
        <v>0.7851026457</v>
      </c>
      <c r="BO43" s="1">
        <f t="shared" si="37"/>
        <v>1.095806781</v>
      </c>
      <c r="BP43" s="1">
        <f t="shared" si="38"/>
        <v>0.03279321911</v>
      </c>
      <c r="BQ43" s="1" t="str">
        <f t="shared" si="39"/>
        <v>#NUM!</v>
      </c>
      <c r="BS43" s="1">
        <f t="shared" si="40"/>
        <v>252.6808451</v>
      </c>
      <c r="BT43" s="1">
        <v>2.446</v>
      </c>
      <c r="BU43" s="1">
        <v>0.1888</v>
      </c>
      <c r="BV43" s="1">
        <f t="shared" si="41"/>
        <v>0.1097982709</v>
      </c>
      <c r="BW43" s="1">
        <f t="shared" si="42"/>
        <v>0.1492991354</v>
      </c>
      <c r="BX43" s="1">
        <f t="shared" si="43"/>
        <v>1.1286</v>
      </c>
      <c r="BY43" s="1">
        <f t="shared" si="82"/>
        <v>0.2133333333</v>
      </c>
      <c r="BZ43" s="1">
        <f t="shared" si="45"/>
        <v>0.7957651822</v>
      </c>
      <c r="CA43" s="1">
        <v>4123.373</v>
      </c>
      <c r="CB43" s="1">
        <v>2491.5969</v>
      </c>
      <c r="CC43" s="1" t="str">
        <f t="shared" si="46"/>
        <v>#NUM!</v>
      </c>
      <c r="CD43" s="1">
        <f t="shared" si="47"/>
        <v>0.3274075247</v>
      </c>
      <c r="CE43" s="1">
        <f t="shared" si="48"/>
        <v>-784.3175431</v>
      </c>
      <c r="CH43" s="1">
        <v>-999.0</v>
      </c>
      <c r="CJ43" s="1">
        <f t="shared" si="71"/>
        <v>0.01206967045</v>
      </c>
      <c r="CK43" s="1">
        <f t="shared" si="51"/>
        <v>-878.9966674</v>
      </c>
      <c r="CL43" s="1">
        <f t="shared" si="52"/>
        <v>-616.4668619</v>
      </c>
      <c r="CM43" s="1">
        <f t="shared" si="53"/>
        <v>-1264.760656</v>
      </c>
      <c r="CN43" s="1">
        <f t="shared" si="54"/>
        <v>2.051627969</v>
      </c>
      <c r="CO43" s="1">
        <f t="shared" si="55"/>
        <v>0.008932973934</v>
      </c>
      <c r="CP43" s="1">
        <f t="shared" si="56"/>
        <v>1.524771049</v>
      </c>
      <c r="CQ43" s="1">
        <f t="shared" si="57"/>
        <v>1.738104382</v>
      </c>
      <c r="CS43" s="1">
        <f t="shared" si="58"/>
        <v>1.217242759</v>
      </c>
      <c r="CU43" s="1">
        <v>5228.5391</v>
      </c>
      <c r="CV43" s="1">
        <v>1950.0</v>
      </c>
      <c r="CW43" s="1">
        <v>1034.5</v>
      </c>
      <c r="CX43" s="1">
        <v>392.6</v>
      </c>
      <c r="CY43" s="1">
        <v>199.1</v>
      </c>
      <c r="CZ43" s="1">
        <v>146.9</v>
      </c>
      <c r="DA43" s="1">
        <f t="shared" si="59"/>
        <v>0.8468025259</v>
      </c>
      <c r="DB43" s="1">
        <f t="shared" si="60"/>
        <v>0.7741827325</v>
      </c>
      <c r="DC43" s="1">
        <f t="shared" si="61"/>
        <v>0.8146557182</v>
      </c>
      <c r="DD43" s="1">
        <f t="shared" si="62"/>
        <v>0.920090397</v>
      </c>
      <c r="DE43" s="1">
        <f t="shared" si="63"/>
        <v>0.9693910435</v>
      </c>
      <c r="DF43" s="1" t="str">
        <f t="shared" si="64"/>
        <v>Não</v>
      </c>
      <c r="DG43" s="1" t="str">
        <f t="shared" si="65"/>
        <v>Não</v>
      </c>
      <c r="DH43" s="1" t="str">
        <f t="shared" si="66"/>
        <v>Não</v>
      </c>
      <c r="DI43" s="1" t="str">
        <f t="shared" ref="DI43:DJ43" si="188">IF(DB43&gt;=1,"Fractured","Não")</f>
        <v>Não</v>
      </c>
      <c r="DJ43" s="1" t="str">
        <f t="shared" si="188"/>
        <v>Não</v>
      </c>
    </row>
    <row r="44" ht="15.75" customHeight="1">
      <c r="A44" s="1">
        <v>5577.9543</v>
      </c>
      <c r="B44" s="1">
        <v>367.5573</v>
      </c>
      <c r="C44" s="1">
        <v>332.3091</v>
      </c>
      <c r="D44" s="1">
        <v>315.5591</v>
      </c>
      <c r="E44" s="1">
        <v>260.6434</v>
      </c>
      <c r="F44" s="1">
        <v>250.485</v>
      </c>
      <c r="G44" s="1">
        <v>248.0046</v>
      </c>
      <c r="H44" s="1">
        <v>259.6697</v>
      </c>
      <c r="I44" s="1">
        <v>196.3159</v>
      </c>
      <c r="J44" s="1">
        <v>204.0181</v>
      </c>
      <c r="K44" s="1">
        <v>166.2408</v>
      </c>
      <c r="L44" s="1">
        <f t="shared" si="4"/>
        <v>252.7197667</v>
      </c>
      <c r="M44" s="1">
        <f t="shared" ref="M44:N44" si="189">(H44+I44)/2</f>
        <v>227.9928</v>
      </c>
      <c r="N44" s="1">
        <f t="shared" si="189"/>
        <v>200.167</v>
      </c>
      <c r="O44" s="1">
        <f t="shared" ref="O44:P44" si="190">(E44+AC44)/2</f>
        <v>231.4733</v>
      </c>
      <c r="P44" s="1">
        <f t="shared" si="190"/>
        <v>228.71</v>
      </c>
      <c r="Q44" s="1">
        <f t="shared" si="7"/>
        <v>367.5679993</v>
      </c>
      <c r="R44" s="1">
        <f t="shared" si="8"/>
        <v>1.699179544</v>
      </c>
      <c r="S44" s="1">
        <f t="shared" si="9"/>
        <v>0.9550771615</v>
      </c>
      <c r="T44" s="1">
        <v>0.0899</v>
      </c>
      <c r="U44" s="1">
        <v>0.0899</v>
      </c>
      <c r="V44" s="1">
        <f t="shared" si="10"/>
        <v>11.12347052</v>
      </c>
      <c r="W44" s="1">
        <v>0.0953</v>
      </c>
      <c r="X44" s="1">
        <v>0.095</v>
      </c>
      <c r="Y44" s="1">
        <f t="shared" si="11"/>
        <v>301.40275</v>
      </c>
      <c r="Z44" s="1">
        <v>266.5917</v>
      </c>
      <c r="AA44" s="1">
        <v>253.8731</v>
      </c>
      <c r="AB44" s="1">
        <v>272.5262</v>
      </c>
      <c r="AC44" s="1">
        <v>202.3032</v>
      </c>
      <c r="AD44" s="1">
        <v>206.935</v>
      </c>
      <c r="AE44" s="1">
        <v>-999.0</v>
      </c>
      <c r="AF44" s="1">
        <v>-999.0</v>
      </c>
      <c r="AG44" s="1">
        <f t="shared" si="12"/>
        <v>362.5567</v>
      </c>
      <c r="AH44" s="1">
        <f t="shared" si="13"/>
        <v>6.527522768</v>
      </c>
      <c r="AI44" s="1">
        <f t="shared" si="14"/>
        <v>90.01547142</v>
      </c>
      <c r="AJ44" s="1">
        <f t="shared" si="15"/>
        <v>5.527522768</v>
      </c>
      <c r="AK44" s="1">
        <f t="shared" si="16"/>
        <v>72.8939622</v>
      </c>
      <c r="AL44" s="1">
        <f t="shared" si="17"/>
        <v>7.648924778</v>
      </c>
      <c r="AM44" s="1">
        <f t="shared" si="18"/>
        <v>292.369029</v>
      </c>
      <c r="AN44" s="1">
        <f t="shared" si="19"/>
        <v>0.4204268178</v>
      </c>
      <c r="AO44" s="1">
        <f t="shared" si="20"/>
        <v>140.6392589</v>
      </c>
      <c r="AP44" s="1">
        <f t="shared" si="21"/>
        <v>1.171569112</v>
      </c>
      <c r="AQ44" s="1">
        <f t="shared" si="22"/>
        <v>121.0719532</v>
      </c>
      <c r="AR44" s="1">
        <f t="shared" si="23"/>
        <v>165.0289437</v>
      </c>
      <c r="AS44" s="1">
        <f t="shared" si="24"/>
        <v>128.2537421</v>
      </c>
      <c r="AT44" s="1">
        <f>ABS(((3*B44*(G44-AS44))/(G44*(2*AS44-B44)))/100)*3.5</f>
        <v>0.1678090607</v>
      </c>
      <c r="AU44" s="1">
        <f t="shared" si="26"/>
        <v>0.2016473056</v>
      </c>
      <c r="AV44" s="1">
        <f t="shared" si="27"/>
        <v>109.8879146</v>
      </c>
      <c r="AW44" s="1">
        <v>-999.0</v>
      </c>
      <c r="AX44" s="1">
        <f t="shared" si="28"/>
        <v>0.6353616192</v>
      </c>
      <c r="AZ44" s="1">
        <f t="shared" si="29"/>
        <v>47.1985257</v>
      </c>
      <c r="BA44" s="1">
        <v>-999.0</v>
      </c>
      <c r="BB44" s="1">
        <f t="shared" si="30"/>
        <v>141.8249563</v>
      </c>
      <c r="BC44" s="1">
        <f t="shared" si="191"/>
        <v>119.7672058</v>
      </c>
      <c r="BE44" s="1">
        <v>2491.5969</v>
      </c>
      <c r="BF44" s="1">
        <v>4123.373</v>
      </c>
      <c r="BG44" s="1">
        <f t="shared" si="33"/>
        <v>0.1715691116</v>
      </c>
      <c r="BH44" s="1">
        <v>598.0817</v>
      </c>
      <c r="BJ44" s="1">
        <f t="shared" si="34"/>
        <v>-909.1899</v>
      </c>
      <c r="BK44" s="1">
        <f t="shared" si="35"/>
        <v>-89.8101</v>
      </c>
      <c r="BL44" s="1">
        <f t="shared" si="36"/>
        <v>10.12347052</v>
      </c>
      <c r="BN44" s="1">
        <f t="shared" si="70"/>
        <v>0.674737245</v>
      </c>
      <c r="BO44" s="1">
        <f t="shared" si="37"/>
        <v>1.089045273</v>
      </c>
      <c r="BP44" s="1">
        <f t="shared" si="38"/>
        <v>0.03955472693</v>
      </c>
      <c r="BQ44" s="1" t="str">
        <f t="shared" si="39"/>
        <v>#NUM!</v>
      </c>
      <c r="BS44" s="1">
        <f t="shared" si="40"/>
        <v>338.961576</v>
      </c>
      <c r="BT44" s="1">
        <v>2.446</v>
      </c>
      <c r="BU44" s="1">
        <v>0.1888</v>
      </c>
      <c r="BV44" s="1">
        <f t="shared" si="41"/>
        <v>0.1097982709</v>
      </c>
      <c r="BW44" s="1">
        <f t="shared" si="42"/>
        <v>0.1492991354</v>
      </c>
      <c r="BX44" s="1">
        <f t="shared" si="43"/>
        <v>1.1286</v>
      </c>
      <c r="BY44" s="1">
        <f t="shared" si="82"/>
        <v>0.2133333333</v>
      </c>
      <c r="BZ44" s="1">
        <f t="shared" si="45"/>
        <v>0.7611289474</v>
      </c>
      <c r="CA44" s="1">
        <v>4123.373</v>
      </c>
      <c r="CB44" s="1">
        <v>2491.5969</v>
      </c>
      <c r="CC44" s="1" t="str">
        <f t="shared" si="46"/>
        <v>#NUM!</v>
      </c>
      <c r="CD44" s="1">
        <f t="shared" si="47"/>
        <v>0.3058831826</v>
      </c>
      <c r="CE44" s="1">
        <f t="shared" si="48"/>
        <v>-674.0625078</v>
      </c>
      <c r="CH44" s="1">
        <v>-999.0</v>
      </c>
      <c r="CJ44" s="1">
        <f t="shared" si="71"/>
        <v>0.01929026398</v>
      </c>
      <c r="CK44" s="1">
        <f t="shared" si="51"/>
        <v>-824.6958778</v>
      </c>
      <c r="CL44" s="1">
        <f t="shared" si="52"/>
        <v>-433.8688411</v>
      </c>
      <c r="CM44" s="1">
        <f t="shared" si="53"/>
        <v>-1121.174403</v>
      </c>
      <c r="CN44" s="1">
        <f t="shared" si="54"/>
        <v>2.584132108</v>
      </c>
      <c r="CO44" s="1">
        <f t="shared" si="55"/>
        <v>0.007797043451</v>
      </c>
      <c r="CP44" s="1">
        <f t="shared" si="56"/>
        <v>1.862369429</v>
      </c>
      <c r="CQ44" s="1">
        <f t="shared" si="57"/>
        <v>2.075702762</v>
      </c>
      <c r="CS44" s="1">
        <f t="shared" si="58"/>
        <v>1.185509888</v>
      </c>
      <c r="CU44" s="1">
        <v>5228.6914</v>
      </c>
      <c r="CV44" s="1">
        <v>1950.0</v>
      </c>
      <c r="CW44" s="1">
        <v>1034.5</v>
      </c>
      <c r="CX44" s="1">
        <v>392.6</v>
      </c>
      <c r="CY44" s="1">
        <v>199.1</v>
      </c>
      <c r="CZ44" s="1">
        <v>146.9</v>
      </c>
      <c r="DA44" s="1">
        <f t="shared" si="59"/>
        <v>0.8468025259</v>
      </c>
      <c r="DB44" s="1">
        <f t="shared" si="60"/>
        <v>0.6814855806</v>
      </c>
      <c r="DC44" s="1">
        <f t="shared" si="61"/>
        <v>0.7762244661</v>
      </c>
      <c r="DD44" s="1">
        <f t="shared" si="62"/>
        <v>0.8779531634</v>
      </c>
      <c r="DE44" s="1">
        <f t="shared" si="63"/>
        <v>0.9880621221</v>
      </c>
      <c r="DF44" s="1" t="str">
        <f t="shared" si="64"/>
        <v>Não</v>
      </c>
      <c r="DG44" s="1" t="str">
        <f t="shared" si="65"/>
        <v>Não</v>
      </c>
      <c r="DH44" s="1" t="str">
        <f t="shared" si="66"/>
        <v>Não</v>
      </c>
      <c r="DI44" s="1" t="str">
        <f t="shared" ref="DI44:DJ44" si="192">IF(DB44&gt;=1,"Fractured","Não")</f>
        <v>Não</v>
      </c>
      <c r="DJ44" s="1" t="str">
        <f t="shared" si="192"/>
        <v>Não</v>
      </c>
    </row>
    <row r="45" ht="15.75" customHeight="1">
      <c r="A45" s="1">
        <v>5578.0305</v>
      </c>
      <c r="B45" s="1">
        <v>412.836</v>
      </c>
      <c r="C45" s="1">
        <v>377.4962</v>
      </c>
      <c r="D45" s="1">
        <v>323.8444</v>
      </c>
      <c r="E45" s="1">
        <v>272.2748</v>
      </c>
      <c r="F45" s="1">
        <v>264.2265</v>
      </c>
      <c r="G45" s="1">
        <v>259.4824</v>
      </c>
      <c r="H45" s="1">
        <v>264.8272</v>
      </c>
      <c r="I45" s="1">
        <v>240.4338</v>
      </c>
      <c r="J45" s="1">
        <v>245.4019</v>
      </c>
      <c r="K45" s="1">
        <v>189.1862</v>
      </c>
      <c r="L45" s="1">
        <f t="shared" si="4"/>
        <v>262.8453667</v>
      </c>
      <c r="M45" s="1">
        <f t="shared" ref="M45:N45" si="193">(H45+I45)/2</f>
        <v>252.6305</v>
      </c>
      <c r="N45" s="1">
        <f t="shared" si="193"/>
        <v>242.91785</v>
      </c>
      <c r="O45" s="1">
        <f t="shared" ref="O45:P45" si="194">(E45+AC45)/2</f>
        <v>242.6149</v>
      </c>
      <c r="P45" s="1">
        <f t="shared" si="194"/>
        <v>240.91995</v>
      </c>
      <c r="Q45" s="1">
        <f t="shared" si="7"/>
        <v>412.8458338</v>
      </c>
      <c r="R45" s="1">
        <f t="shared" si="8"/>
        <v>1.777818582</v>
      </c>
      <c r="S45" s="1">
        <f t="shared" si="9"/>
        <v>0.9798177831</v>
      </c>
      <c r="T45" s="1">
        <v>0.0797</v>
      </c>
      <c r="U45" s="1">
        <v>0.0797</v>
      </c>
      <c r="V45" s="1">
        <f t="shared" si="10"/>
        <v>12.54705144</v>
      </c>
      <c r="W45" s="1">
        <v>0.0867</v>
      </c>
      <c r="X45" s="1">
        <v>0.0867</v>
      </c>
      <c r="Y45" s="1">
        <f t="shared" si="11"/>
        <v>326.6103</v>
      </c>
      <c r="Z45" s="1">
        <v>285.8839</v>
      </c>
      <c r="AA45" s="1">
        <v>271.2344</v>
      </c>
      <c r="AB45" s="1">
        <v>288.3669</v>
      </c>
      <c r="AC45" s="1">
        <v>212.955</v>
      </c>
      <c r="AD45" s="1">
        <v>217.6134</v>
      </c>
      <c r="AE45" s="1">
        <v>-999.0</v>
      </c>
      <c r="AF45" s="1">
        <v>-999.0</v>
      </c>
      <c r="AG45" s="1">
        <f t="shared" si="12"/>
        <v>429.62</v>
      </c>
      <c r="AH45" s="1">
        <f t="shared" si="13"/>
        <v>4.691610924</v>
      </c>
      <c r="AI45" s="1">
        <f t="shared" si="14"/>
        <v>105.8767212</v>
      </c>
      <c r="AJ45" s="1">
        <f t="shared" si="15"/>
        <v>3.691610924</v>
      </c>
      <c r="AK45" s="1">
        <f t="shared" si="16"/>
        <v>77.11548688</v>
      </c>
      <c r="AL45" s="1">
        <f t="shared" si="17"/>
        <v>6.740447554</v>
      </c>
      <c r="AM45" s="1">
        <f t="shared" si="18"/>
        <v>310.4270131</v>
      </c>
      <c r="AN45" s="1">
        <f t="shared" si="19"/>
        <v>0.465070163</v>
      </c>
      <c r="AO45" s="1">
        <f t="shared" si="20"/>
        <v>149.4245352</v>
      </c>
      <c r="AP45" s="1">
        <f t="shared" si="21"/>
        <v>1.152440909</v>
      </c>
      <c r="AQ45" s="1">
        <f t="shared" si="22"/>
        <v>127.3521142</v>
      </c>
      <c r="AR45" s="1">
        <f t="shared" si="23"/>
        <v>167.5235326</v>
      </c>
      <c r="AS45" s="1">
        <f t="shared" si="24"/>
        <v>139.2908759</v>
      </c>
      <c r="AT45" s="1">
        <f>ABS(((3*B45*(G45-AS45))/(G45*(2*AS45-B45)))/100)*4</f>
        <v>0.1709215044</v>
      </c>
      <c r="AU45" s="1">
        <f t="shared" si="26"/>
        <v>0.20615841</v>
      </c>
      <c r="AV45" s="1">
        <f t="shared" si="27"/>
        <v>113.3449087</v>
      </c>
      <c r="AW45" s="1">
        <v>-999.0</v>
      </c>
      <c r="AX45" s="1">
        <f t="shared" si="28"/>
        <v>0.5979603156</v>
      </c>
      <c r="AZ45" s="1">
        <f t="shared" si="29"/>
        <v>66.6844518</v>
      </c>
      <c r="BA45" s="1">
        <v>-999.0</v>
      </c>
      <c r="BB45" s="1">
        <f t="shared" si="30"/>
        <v>105.547698</v>
      </c>
      <c r="BC45" s="1">
        <f t="shared" ref="BC45:BC48" si="198">((AT45/7)^2)*((BL45)^5)</f>
        <v>122.391945</v>
      </c>
      <c r="BE45" s="1">
        <v>2450.2944</v>
      </c>
      <c r="BF45" s="1">
        <v>4260.6372</v>
      </c>
      <c r="BG45" s="1">
        <f t="shared" si="33"/>
        <v>0.152440909</v>
      </c>
      <c r="BH45" s="1">
        <v>497.3315</v>
      </c>
      <c r="BJ45" s="1">
        <f t="shared" si="34"/>
        <v>-919.3797</v>
      </c>
      <c r="BK45" s="1">
        <f t="shared" si="35"/>
        <v>-79.6203</v>
      </c>
      <c r="BL45" s="1">
        <f t="shared" si="36"/>
        <v>11.54705144</v>
      </c>
      <c r="BN45" s="1">
        <f t="shared" si="70"/>
        <v>0.6285362711</v>
      </c>
      <c r="BO45" s="1">
        <f t="shared" si="37"/>
        <v>1.031845701</v>
      </c>
      <c r="BP45" s="1">
        <f t="shared" si="38"/>
        <v>0.1024542992</v>
      </c>
      <c r="BQ45" s="1" t="str">
        <f t="shared" si="39"/>
        <v>#NUM!</v>
      </c>
      <c r="BS45" s="1">
        <f t="shared" si="40"/>
        <v>383.3031777</v>
      </c>
      <c r="BT45" s="1">
        <v>2.4578</v>
      </c>
      <c r="BU45" s="1">
        <v>0.1892</v>
      </c>
      <c r="BV45" s="1">
        <f t="shared" si="41"/>
        <v>0.1029971182</v>
      </c>
      <c r="BW45" s="1">
        <f t="shared" si="42"/>
        <v>0.1460985591</v>
      </c>
      <c r="BX45" s="1">
        <f t="shared" si="43"/>
        <v>1.1343</v>
      </c>
      <c r="BY45" s="1">
        <f t="shared" si="82"/>
        <v>0.4626666667</v>
      </c>
      <c r="BZ45" s="1">
        <f t="shared" si="45"/>
        <v>0.7495117409</v>
      </c>
      <c r="CA45" s="1">
        <v>4260.6372</v>
      </c>
      <c r="CB45" s="1">
        <v>2450.2944</v>
      </c>
      <c r="CC45" s="1" t="str">
        <f t="shared" si="46"/>
        <v>#NUM!</v>
      </c>
      <c r="CD45" s="1">
        <f t="shared" si="47"/>
        <v>0.2935143159</v>
      </c>
      <c r="CE45" s="1">
        <f t="shared" si="48"/>
        <v>-627.9077348</v>
      </c>
      <c r="CH45" s="1">
        <v>-999.0</v>
      </c>
      <c r="CJ45" s="1">
        <f t="shared" si="71"/>
        <v>0.01322754478</v>
      </c>
      <c r="CK45" s="1">
        <f t="shared" si="51"/>
        <v>-799.217332</v>
      </c>
      <c r="CL45" s="1">
        <f t="shared" si="52"/>
        <v>-360.6388993</v>
      </c>
      <c r="CM45" s="1">
        <f t="shared" si="53"/>
        <v>-922.3553746</v>
      </c>
      <c r="CN45" s="1">
        <f t="shared" si="54"/>
        <v>2.55755931</v>
      </c>
      <c r="CO45" s="1">
        <f t="shared" si="55"/>
        <v>0.007179221135</v>
      </c>
      <c r="CP45" s="1">
        <f t="shared" si="56"/>
        <v>1.596597619</v>
      </c>
      <c r="CQ45" s="1">
        <f t="shared" si="57"/>
        <v>2.059264286</v>
      </c>
      <c r="CS45" s="1">
        <f t="shared" si="58"/>
        <v>1.108049925</v>
      </c>
      <c r="CU45" s="1">
        <v>5228.8442</v>
      </c>
      <c r="CV45" s="1">
        <v>1950.0</v>
      </c>
      <c r="CW45" s="1">
        <v>1034.5</v>
      </c>
      <c r="CX45" s="1">
        <v>392.6</v>
      </c>
      <c r="CY45" s="1">
        <v>199.1</v>
      </c>
      <c r="CZ45" s="1">
        <v>146.9</v>
      </c>
      <c r="DA45" s="1">
        <f t="shared" si="59"/>
        <v>0.7868535955</v>
      </c>
      <c r="DB45" s="1">
        <f t="shared" si="60"/>
        <v>0.6400277592</v>
      </c>
      <c r="DC45" s="1">
        <f t="shared" si="61"/>
        <v>0.7611950166</v>
      </c>
      <c r="DD45" s="1">
        <f t="shared" si="62"/>
        <v>0.9615539296</v>
      </c>
      <c r="DE45" s="1">
        <f t="shared" si="63"/>
        <v>0.9930138256</v>
      </c>
      <c r="DF45" s="1" t="str">
        <f t="shared" si="64"/>
        <v>Não</v>
      </c>
      <c r="DG45" s="1" t="str">
        <f t="shared" si="65"/>
        <v>Não</v>
      </c>
      <c r="DH45" s="1" t="str">
        <f t="shared" si="66"/>
        <v>Não</v>
      </c>
      <c r="DI45" s="1" t="str">
        <f t="shared" ref="DI45:DJ45" si="195">IF(DB45&gt;=1,"Fractured","Não")</f>
        <v>Não</v>
      </c>
      <c r="DJ45" s="1" t="str">
        <f t="shared" si="195"/>
        <v>Não</v>
      </c>
    </row>
    <row r="46" ht="15.75" customHeight="1">
      <c r="A46" s="1">
        <v>5578.1067</v>
      </c>
      <c r="B46" s="1">
        <v>372.9043</v>
      </c>
      <c r="C46" s="1">
        <v>357.8871</v>
      </c>
      <c r="D46" s="1">
        <v>343.1403</v>
      </c>
      <c r="E46" s="1">
        <v>296.8025</v>
      </c>
      <c r="F46" s="1">
        <v>286.6045</v>
      </c>
      <c r="G46" s="1">
        <v>288.2695</v>
      </c>
      <c r="H46" s="1">
        <v>290.7104</v>
      </c>
      <c r="I46" s="1">
        <v>240.4338</v>
      </c>
      <c r="J46" s="1">
        <v>245.4019</v>
      </c>
      <c r="K46" s="1">
        <v>189.1862</v>
      </c>
      <c r="L46" s="1">
        <f t="shared" si="4"/>
        <v>288.5281333</v>
      </c>
      <c r="M46" s="1">
        <f t="shared" ref="M46:N46" si="196">(H46+I46)/2</f>
        <v>265.5721</v>
      </c>
      <c r="N46" s="1">
        <f t="shared" si="196"/>
        <v>242.91785</v>
      </c>
      <c r="O46" s="1">
        <f t="shared" ref="O46:P46" si="197">(E46+AC46)/2</f>
        <v>254.54005</v>
      </c>
      <c r="P46" s="1">
        <f t="shared" si="197"/>
        <v>250.20355</v>
      </c>
      <c r="Q46" s="1">
        <f t="shared" si="7"/>
        <v>372.9145918</v>
      </c>
      <c r="R46" s="1">
        <f t="shared" si="8"/>
        <v>1.975050615</v>
      </c>
      <c r="S46" s="1">
        <f t="shared" si="9"/>
        <v>0.9916036716</v>
      </c>
      <c r="T46" s="1">
        <v>0.0797</v>
      </c>
      <c r="U46" s="1">
        <v>0.0797</v>
      </c>
      <c r="V46" s="1">
        <f t="shared" si="10"/>
        <v>12.54705144</v>
      </c>
      <c r="W46" s="1">
        <v>0.0867</v>
      </c>
      <c r="X46" s="1">
        <v>0.0867</v>
      </c>
      <c r="Y46" s="1">
        <f t="shared" si="11"/>
        <v>314.2572167</v>
      </c>
      <c r="Z46" s="1">
        <v>273.0538</v>
      </c>
      <c r="AA46" s="1">
        <v>260.7357</v>
      </c>
      <c r="AB46" s="1">
        <v>277.8221</v>
      </c>
      <c r="AC46" s="1">
        <v>212.2776</v>
      </c>
      <c r="AD46" s="1">
        <v>213.8026</v>
      </c>
      <c r="AE46" s="1">
        <v>-999.0</v>
      </c>
      <c r="AF46" s="1">
        <v>-999.0</v>
      </c>
      <c r="AG46" s="1">
        <f t="shared" si="12"/>
        <v>429.62</v>
      </c>
      <c r="AH46" s="1">
        <f t="shared" si="13"/>
        <v>4.691610924</v>
      </c>
      <c r="AI46" s="1">
        <f t="shared" si="14"/>
        <v>105.8767212</v>
      </c>
      <c r="AJ46" s="1">
        <f t="shared" si="15"/>
        <v>3.691610924</v>
      </c>
      <c r="AK46" s="1">
        <f t="shared" si="16"/>
        <v>80.29364586</v>
      </c>
      <c r="AL46" s="1">
        <f t="shared" si="17"/>
        <v>11.10269734</v>
      </c>
      <c r="AM46" s="1">
        <f t="shared" si="18"/>
        <v>321.4782543</v>
      </c>
      <c r="AN46" s="1">
        <f t="shared" si="19"/>
        <v>0.2822873939</v>
      </c>
      <c r="AO46" s="1">
        <f t="shared" si="20"/>
        <v>156.6923237</v>
      </c>
      <c r="AP46" s="1">
        <f t="shared" si="21"/>
        <v>1.243636317</v>
      </c>
      <c r="AQ46" s="1">
        <f t="shared" si="22"/>
        <v>129.666937</v>
      </c>
      <c r="AR46" s="1">
        <f t="shared" si="23"/>
        <v>173.2600721</v>
      </c>
      <c r="AS46" s="1">
        <f t="shared" si="24"/>
        <v>140.6458452</v>
      </c>
      <c r="AT46" s="1">
        <f>ABS(((3*B46*(G46-AS46))/(G46*(2*AS46-B46)))/100)*3</f>
        <v>0.1876039182</v>
      </c>
      <c r="AU46" s="1">
        <f t="shared" si="26"/>
        <v>0.2309266655</v>
      </c>
      <c r="AV46" s="1">
        <f t="shared" si="27"/>
        <v>132.8569436</v>
      </c>
      <c r="AW46" s="1">
        <v>-999.0</v>
      </c>
      <c r="AX46" s="1">
        <f t="shared" si="28"/>
        <v>0.691849587</v>
      </c>
      <c r="AZ46" s="1">
        <f t="shared" si="29"/>
        <v>113.3867255</v>
      </c>
      <c r="BA46" s="1">
        <v>-999.0</v>
      </c>
      <c r="BB46" s="1">
        <f t="shared" si="30"/>
        <v>153.1896972</v>
      </c>
      <c r="BC46" s="1">
        <f t="shared" si="198"/>
        <v>147.4494756</v>
      </c>
      <c r="BE46" s="1">
        <v>2450.2944</v>
      </c>
      <c r="BF46" s="1">
        <v>4260.6372</v>
      </c>
      <c r="BG46" s="1">
        <f t="shared" si="33"/>
        <v>0.2436363174</v>
      </c>
      <c r="BH46" s="1">
        <v>497.3315</v>
      </c>
      <c r="BJ46" s="1">
        <f t="shared" si="34"/>
        <v>-919.3797</v>
      </c>
      <c r="BK46" s="1">
        <f t="shared" si="35"/>
        <v>-79.6203</v>
      </c>
      <c r="BL46" s="1">
        <f t="shared" si="36"/>
        <v>11.54705144</v>
      </c>
      <c r="BN46" s="1">
        <f t="shared" si="70"/>
        <v>0.7730388199</v>
      </c>
      <c r="BO46" s="1">
        <f t="shared" si="37"/>
        <v>1.105704012</v>
      </c>
      <c r="BP46" s="1">
        <f t="shared" si="38"/>
        <v>0.0285959875</v>
      </c>
      <c r="BQ46" s="1" t="str">
        <f t="shared" si="39"/>
        <v>#NUM!</v>
      </c>
      <c r="BS46" s="1">
        <f t="shared" si="40"/>
        <v>323.6623357</v>
      </c>
      <c r="BT46" s="1">
        <v>2.4578</v>
      </c>
      <c r="BU46" s="1">
        <v>0.1892</v>
      </c>
      <c r="BV46" s="1">
        <f t="shared" si="41"/>
        <v>0.1029971182</v>
      </c>
      <c r="BW46" s="1">
        <f t="shared" si="42"/>
        <v>0.1460985591</v>
      </c>
      <c r="BX46" s="1">
        <f t="shared" si="43"/>
        <v>1.1343</v>
      </c>
      <c r="BY46" s="1">
        <f t="shared" si="82"/>
        <v>0.4626666667</v>
      </c>
      <c r="BZ46" s="1">
        <f t="shared" si="45"/>
        <v>0.720375</v>
      </c>
      <c r="CA46" s="1">
        <v>4260.6372</v>
      </c>
      <c r="CB46" s="1">
        <v>2450.2944</v>
      </c>
      <c r="CC46" s="1" t="str">
        <f t="shared" si="46"/>
        <v>#NUM!</v>
      </c>
      <c r="CD46" s="1">
        <f t="shared" si="47"/>
        <v>0.292097049</v>
      </c>
      <c r="CE46" s="1">
        <f t="shared" si="48"/>
        <v>-772.2657811</v>
      </c>
      <c r="CH46" s="1">
        <v>-999.0</v>
      </c>
      <c r="CJ46" s="1">
        <f t="shared" si="71"/>
        <v>0.03487462525</v>
      </c>
      <c r="CK46" s="1">
        <f t="shared" si="51"/>
        <v>-875.8067642</v>
      </c>
      <c r="CL46" s="1">
        <f t="shared" si="52"/>
        <v>-481.3740688</v>
      </c>
      <c r="CM46" s="1">
        <f t="shared" si="53"/>
        <v>-1213.605102</v>
      </c>
      <c r="CN46" s="1">
        <f t="shared" si="54"/>
        <v>2.521126876</v>
      </c>
      <c r="CO46" s="1">
        <f t="shared" si="55"/>
        <v>0.007110057171</v>
      </c>
      <c r="CP46" s="1">
        <f t="shared" si="56"/>
        <v>1.573995527</v>
      </c>
      <c r="CQ46" s="1">
        <f t="shared" si="57"/>
        <v>2.036662193</v>
      </c>
      <c r="CS46" s="1">
        <f t="shared" si="58"/>
        <v>0.9964465935</v>
      </c>
      <c r="CU46" s="1">
        <v>5228.9966</v>
      </c>
      <c r="CV46" s="1">
        <v>1950.0</v>
      </c>
      <c r="CW46" s="1">
        <v>1034.5</v>
      </c>
      <c r="CX46" s="1">
        <v>392.6</v>
      </c>
      <c r="CY46" s="1">
        <v>199.1</v>
      </c>
      <c r="CZ46" s="1">
        <v>146.9</v>
      </c>
      <c r="DA46" s="1">
        <f t="shared" si="59"/>
        <v>0.7868535955</v>
      </c>
      <c r="DB46" s="1">
        <f t="shared" si="60"/>
        <v>0.7685738673</v>
      </c>
      <c r="DC46" s="1">
        <f t="shared" si="61"/>
        <v>0.7830054004</v>
      </c>
      <c r="DD46" s="1">
        <f t="shared" si="62"/>
        <v>0.9146964233</v>
      </c>
      <c r="DE46" s="1">
        <f t="shared" si="63"/>
        <v>0.9829633883</v>
      </c>
      <c r="DF46" s="1" t="str">
        <f t="shared" si="64"/>
        <v>Não</v>
      </c>
      <c r="DG46" s="1" t="str">
        <f t="shared" si="65"/>
        <v>Não</v>
      </c>
      <c r="DH46" s="1" t="str">
        <f t="shared" si="66"/>
        <v>Não</v>
      </c>
      <c r="DI46" s="1" t="str">
        <f t="shared" ref="DI46:DJ46" si="199">IF(DB46&gt;=1,"Fractured","Não")</f>
        <v>Não</v>
      </c>
      <c r="DJ46" s="1" t="str">
        <f t="shared" si="199"/>
        <v>Não</v>
      </c>
    </row>
    <row r="47" ht="15.75" customHeight="1">
      <c r="A47" s="1">
        <v>5578.1829</v>
      </c>
      <c r="B47" s="1">
        <v>285.2965</v>
      </c>
      <c r="C47" s="1">
        <v>284.2531</v>
      </c>
      <c r="D47" s="1">
        <v>298.4921</v>
      </c>
      <c r="E47" s="1">
        <v>263.101</v>
      </c>
      <c r="F47" s="1">
        <v>252.0005</v>
      </c>
      <c r="G47" s="1">
        <v>259.326</v>
      </c>
      <c r="H47" s="1">
        <v>265.8962</v>
      </c>
      <c r="I47" s="1">
        <v>267.9726</v>
      </c>
      <c r="J47" s="1">
        <v>271.8004</v>
      </c>
      <c r="K47" s="1">
        <v>208.2887</v>
      </c>
      <c r="L47" s="1">
        <f t="shared" si="4"/>
        <v>259.0742333</v>
      </c>
      <c r="M47" s="1">
        <f t="shared" ref="M47:N47" si="200">(H47+I47)/2</f>
        <v>266.9344</v>
      </c>
      <c r="N47" s="1">
        <f t="shared" si="200"/>
        <v>269.8865</v>
      </c>
      <c r="O47" s="1">
        <f t="shared" ref="O47:P47" si="201">(E47+AC47)/2</f>
        <v>232.6474</v>
      </c>
      <c r="P47" s="1">
        <f t="shared" si="201"/>
        <v>225.077</v>
      </c>
      <c r="Q47" s="1">
        <f t="shared" si="7"/>
        <v>285.3083787</v>
      </c>
      <c r="R47" s="1">
        <f t="shared" si="8"/>
        <v>1.776747022</v>
      </c>
      <c r="S47" s="1">
        <f t="shared" si="9"/>
        <v>0.9752903577</v>
      </c>
      <c r="T47" s="1">
        <v>0.0816</v>
      </c>
      <c r="U47" s="1">
        <v>0.0816</v>
      </c>
      <c r="V47" s="1">
        <f t="shared" si="10"/>
        <v>12.25490196</v>
      </c>
      <c r="W47" s="1">
        <v>0.0824</v>
      </c>
      <c r="X47" s="1">
        <v>0.0822</v>
      </c>
      <c r="Y47" s="1">
        <f t="shared" si="11"/>
        <v>266.3554</v>
      </c>
      <c r="Z47" s="1">
        <v>244.6079</v>
      </c>
      <c r="AA47" s="1">
        <v>234.0554</v>
      </c>
      <c r="AB47" s="1">
        <v>251.4274</v>
      </c>
      <c r="AC47" s="1">
        <v>202.1938</v>
      </c>
      <c r="AD47" s="1">
        <v>198.1535</v>
      </c>
      <c r="AE47" s="1">
        <v>-999.0</v>
      </c>
      <c r="AF47" s="1">
        <v>-999.0</v>
      </c>
      <c r="AG47" s="1">
        <f t="shared" si="12"/>
        <v>476.2613</v>
      </c>
      <c r="AH47" s="1">
        <f t="shared" si="13"/>
        <v>4.489864101</v>
      </c>
      <c r="AI47" s="1">
        <f t="shared" si="14"/>
        <v>117.1954649</v>
      </c>
      <c r="AJ47" s="1">
        <f t="shared" si="15"/>
        <v>3.489864101</v>
      </c>
      <c r="AK47" s="1">
        <f t="shared" si="16"/>
        <v>68.37903442</v>
      </c>
      <c r="AL47" s="1">
        <f t="shared" si="17"/>
        <v>23.00937735</v>
      </c>
      <c r="AM47" s="1">
        <f t="shared" si="18"/>
        <v>273.649188</v>
      </c>
      <c r="AN47" s="1">
        <f t="shared" si="19"/>
        <v>0.1791275782</v>
      </c>
      <c r="AO47" s="1">
        <f t="shared" si="20"/>
        <v>135.1405511</v>
      </c>
      <c r="AP47" s="1">
        <f t="shared" si="21"/>
        <v>1.297093447</v>
      </c>
      <c r="AQ47" s="1">
        <f t="shared" si="22"/>
        <v>118.4194366</v>
      </c>
      <c r="AR47" s="1">
        <f t="shared" si="23"/>
        <v>167.4970355</v>
      </c>
      <c r="AS47" s="1">
        <f t="shared" si="24"/>
        <v>127.7810892</v>
      </c>
      <c r="AT47" s="1">
        <f>ABS(((3*B47*(G47-AS47))/(G47*(2*AS47-B47)))/100)*1.3</f>
        <v>0.1898152086</v>
      </c>
      <c r="AU47" s="1">
        <f t="shared" si="26"/>
        <v>0.2342863142</v>
      </c>
      <c r="AV47" s="1">
        <f t="shared" si="27"/>
        <v>135.5708212</v>
      </c>
      <c r="AW47" s="1">
        <v>-999.0</v>
      </c>
      <c r="AX47" s="1">
        <f t="shared" si="28"/>
        <v>0.6480844781</v>
      </c>
      <c r="AZ47" s="1">
        <f t="shared" si="29"/>
        <v>115.6395571</v>
      </c>
      <c r="BA47" s="1">
        <v>-999.0</v>
      </c>
      <c r="BB47" s="1">
        <f t="shared" si="30"/>
        <v>109.812181</v>
      </c>
      <c r="BC47" s="1">
        <f t="shared" si="198"/>
        <v>132.7927958</v>
      </c>
      <c r="BE47" s="1">
        <v>2443.0435</v>
      </c>
      <c r="BF47" s="1">
        <v>4527.6274</v>
      </c>
      <c r="BG47" s="1">
        <f t="shared" si="33"/>
        <v>0.2970934469</v>
      </c>
      <c r="BH47" s="1">
        <v>411.3185</v>
      </c>
      <c r="BJ47" s="1">
        <f t="shared" si="34"/>
        <v>-917.4816</v>
      </c>
      <c r="BK47" s="1">
        <f t="shared" si="35"/>
        <v>-81.5184</v>
      </c>
      <c r="BL47" s="1">
        <f t="shared" si="36"/>
        <v>11.25490196</v>
      </c>
      <c r="BN47" s="1">
        <f t="shared" si="70"/>
        <v>0.9089701416</v>
      </c>
      <c r="BO47" s="1">
        <f t="shared" si="37"/>
        <v>1.071538556</v>
      </c>
      <c r="BP47" s="1">
        <f t="shared" si="38"/>
        <v>0.067211444</v>
      </c>
      <c r="BQ47" s="1" t="str">
        <f t="shared" si="39"/>
        <v>#NUM!</v>
      </c>
      <c r="BS47" s="1">
        <f t="shared" si="40"/>
        <v>247.6175946</v>
      </c>
      <c r="BT47" s="1">
        <v>2.469</v>
      </c>
      <c r="BU47" s="1">
        <v>0.1915</v>
      </c>
      <c r="BV47" s="1">
        <f t="shared" si="41"/>
        <v>0.09654178674</v>
      </c>
      <c r="BW47" s="1">
        <f t="shared" si="42"/>
        <v>0.1440208934</v>
      </c>
      <c r="BX47" s="1">
        <f t="shared" si="43"/>
        <v>1.13875</v>
      </c>
      <c r="BY47" s="1">
        <f t="shared" si="82"/>
        <v>0.7633333333</v>
      </c>
      <c r="BZ47" s="1">
        <f t="shared" si="45"/>
        <v>0.7496700405</v>
      </c>
      <c r="CA47" s="1">
        <v>4527.6274</v>
      </c>
      <c r="CB47" s="1">
        <v>2443.0435</v>
      </c>
      <c r="CC47" s="1" t="str">
        <f t="shared" si="46"/>
        <v>#NUM!</v>
      </c>
      <c r="CD47" s="1">
        <f t="shared" si="47"/>
        <v>0.3064483802</v>
      </c>
      <c r="CE47" s="1">
        <f t="shared" si="48"/>
        <v>-908.0611714</v>
      </c>
      <c r="CH47" s="1">
        <v>-999.0</v>
      </c>
      <c r="CJ47" s="1">
        <f t="shared" si="71"/>
        <v>0.02197951044</v>
      </c>
      <c r="CK47" s="1">
        <f t="shared" si="51"/>
        <v>-938.897035</v>
      </c>
      <c r="CL47" s="1">
        <f t="shared" si="52"/>
        <v>-667.8839381</v>
      </c>
      <c r="CM47" s="1">
        <f t="shared" si="53"/>
        <v>-1330.132294</v>
      </c>
      <c r="CN47" s="1">
        <f t="shared" si="54"/>
        <v>1.991562034</v>
      </c>
      <c r="CO47" s="1">
        <f t="shared" si="55"/>
        <v>0.007825884144</v>
      </c>
      <c r="CP47" s="1">
        <f t="shared" si="56"/>
        <v>0.935493478</v>
      </c>
      <c r="CQ47" s="1">
        <f t="shared" si="57"/>
        <v>1.698826811</v>
      </c>
      <c r="CS47" s="1">
        <f t="shared" si="58"/>
        <v>1.019754978</v>
      </c>
      <c r="CU47" s="1">
        <v>5229.1489</v>
      </c>
      <c r="CV47" s="1">
        <v>1950.0</v>
      </c>
      <c r="CW47" s="1">
        <v>1034.5</v>
      </c>
      <c r="CX47" s="1">
        <v>392.6</v>
      </c>
      <c r="CY47" s="1">
        <v>199.1</v>
      </c>
      <c r="CZ47" s="1">
        <v>146.9</v>
      </c>
      <c r="DA47" s="1">
        <f t="shared" si="59"/>
        <v>0.7772761096</v>
      </c>
      <c r="DB47" s="1">
        <f t="shared" si="60"/>
        <v>0.8832933457</v>
      </c>
      <c r="DC47" s="1">
        <f t="shared" si="61"/>
        <v>0.8100862646</v>
      </c>
      <c r="DD47" s="1">
        <f t="shared" si="62"/>
        <v>1.011059271</v>
      </c>
      <c r="DE47" s="1">
        <f t="shared" si="63"/>
        <v>0.9674597696</v>
      </c>
      <c r="DF47" s="1" t="str">
        <f t="shared" si="64"/>
        <v>Não</v>
      </c>
      <c r="DG47" s="1" t="str">
        <f t="shared" si="65"/>
        <v>Não</v>
      </c>
      <c r="DH47" s="17" t="str">
        <f t="shared" si="66"/>
        <v>Fractured</v>
      </c>
      <c r="DI47" s="1" t="str">
        <f t="shared" ref="DI47:DJ47" si="202">IF(DB47&gt;=1,"Fractured","Não")</f>
        <v>Não</v>
      </c>
      <c r="DJ47" s="1" t="str">
        <f t="shared" si="202"/>
        <v>Não</v>
      </c>
    </row>
    <row r="48" ht="15.75" customHeight="1">
      <c r="A48" s="1">
        <v>5578.2591</v>
      </c>
      <c r="B48" s="1">
        <v>212.612</v>
      </c>
      <c r="C48" s="1">
        <v>215.5946</v>
      </c>
      <c r="D48" s="1">
        <v>229.7936</v>
      </c>
      <c r="E48" s="1">
        <v>209.3979</v>
      </c>
      <c r="F48" s="1">
        <v>200.0676</v>
      </c>
      <c r="G48" s="1">
        <v>208.3989</v>
      </c>
      <c r="H48" s="1">
        <v>226.2562</v>
      </c>
      <c r="I48" s="1">
        <v>267.9726</v>
      </c>
      <c r="J48" s="1">
        <v>271.8004</v>
      </c>
      <c r="K48" s="1">
        <v>208.2887</v>
      </c>
      <c r="L48" s="1">
        <f t="shared" si="4"/>
        <v>211.5742333</v>
      </c>
      <c r="M48" s="1">
        <f t="shared" ref="M48:N48" si="203">(H48+I48)/2</f>
        <v>247.1144</v>
      </c>
      <c r="N48" s="1">
        <f t="shared" si="203"/>
        <v>269.8865</v>
      </c>
      <c r="O48" s="1">
        <f t="shared" ref="O48:P48" si="204">(E48+AC48)/2</f>
        <v>198.57285</v>
      </c>
      <c r="P48" s="1">
        <f t="shared" si="204"/>
        <v>190.0044</v>
      </c>
      <c r="Q48" s="1">
        <f t="shared" si="7"/>
        <v>212.6259871</v>
      </c>
      <c r="R48" s="1">
        <f t="shared" si="8"/>
        <v>1.427824919</v>
      </c>
      <c r="S48" s="1">
        <f t="shared" si="9"/>
        <v>0.92107487</v>
      </c>
      <c r="T48" s="1">
        <v>0.0816</v>
      </c>
      <c r="U48" s="1">
        <v>0.0816</v>
      </c>
      <c r="V48" s="1">
        <f t="shared" si="10"/>
        <v>12.25490196</v>
      </c>
      <c r="W48" s="1">
        <v>0.0824</v>
      </c>
      <c r="X48" s="1">
        <v>0.0822</v>
      </c>
      <c r="Y48" s="1">
        <f t="shared" si="11"/>
        <v>218.7633833</v>
      </c>
      <c r="Z48" s="1">
        <v>217.3677</v>
      </c>
      <c r="AA48" s="1">
        <v>210.6054</v>
      </c>
      <c r="AB48" s="1">
        <v>226.607</v>
      </c>
      <c r="AC48" s="1">
        <v>187.7478</v>
      </c>
      <c r="AD48" s="1">
        <v>179.9412</v>
      </c>
      <c r="AE48" s="1">
        <v>-999.0</v>
      </c>
      <c r="AF48" s="1">
        <v>-999.0</v>
      </c>
      <c r="AG48" s="1">
        <f t="shared" si="12"/>
        <v>476.2613</v>
      </c>
      <c r="AH48" s="1">
        <f t="shared" si="13"/>
        <v>4.489864101</v>
      </c>
      <c r="AI48" s="1">
        <f t="shared" si="14"/>
        <v>117.1954649</v>
      </c>
      <c r="AJ48" s="1">
        <f t="shared" si="15"/>
        <v>3.489864101</v>
      </c>
      <c r="AK48" s="1">
        <f t="shared" si="16"/>
        <v>53.10944564</v>
      </c>
      <c r="AL48" s="1">
        <f t="shared" si="17"/>
        <v>46.8985915</v>
      </c>
      <c r="AM48" s="1">
        <f t="shared" si="18"/>
        <v>212.6493436</v>
      </c>
      <c r="AN48" s="1">
        <f t="shared" si="19"/>
        <v>0.1257528362</v>
      </c>
      <c r="AO48" s="1">
        <f t="shared" si="20"/>
        <v>106.7774431</v>
      </c>
      <c r="AP48" s="1">
        <f t="shared" si="21"/>
        <v>1.310531806</v>
      </c>
      <c r="AQ48" s="1">
        <f t="shared" si="22"/>
        <v>103.5163021</v>
      </c>
      <c r="AR48" s="1">
        <f t="shared" si="23"/>
        <v>155.0472985</v>
      </c>
      <c r="AS48" s="1">
        <f t="shared" si="24"/>
        <v>107.8174845</v>
      </c>
      <c r="AT48" s="1">
        <f>ABS(((3*B48*(G48-AS48))/(G48*(2*AS48-B48)))/1000)*1.8</f>
        <v>0.1833032532</v>
      </c>
      <c r="AU48" s="1">
        <f t="shared" si="26"/>
        <v>0.2244446962</v>
      </c>
      <c r="AV48" s="1">
        <f t="shared" si="27"/>
        <v>127.6655218</v>
      </c>
      <c r="AW48" s="1">
        <v>-999.0</v>
      </c>
      <c r="AX48" s="1">
        <f t="shared" si="28"/>
        <v>0.5704091256</v>
      </c>
      <c r="AZ48" s="1">
        <f t="shared" si="29"/>
        <v>94.77409963</v>
      </c>
      <c r="BA48" s="1">
        <v>-999.0</v>
      </c>
      <c r="BB48" s="1">
        <f t="shared" si="30"/>
        <v>95.50083792</v>
      </c>
      <c r="BC48" s="1">
        <f t="shared" si="198"/>
        <v>123.8376913</v>
      </c>
      <c r="BE48" s="1">
        <v>2443.0435</v>
      </c>
      <c r="BF48" s="1">
        <v>4527.6274</v>
      </c>
      <c r="BG48" s="1">
        <f t="shared" si="33"/>
        <v>0.3105318059</v>
      </c>
      <c r="BH48" s="1">
        <v>411.3185</v>
      </c>
      <c r="BJ48" s="1">
        <f t="shared" si="34"/>
        <v>-917.4816</v>
      </c>
      <c r="BK48" s="1">
        <f t="shared" si="35"/>
        <v>-81.5184</v>
      </c>
      <c r="BL48" s="1">
        <f t="shared" si="36"/>
        <v>11.25490196</v>
      </c>
      <c r="BN48" s="1">
        <f t="shared" si="70"/>
        <v>0.9801840912</v>
      </c>
      <c r="BO48" s="1">
        <f t="shared" si="37"/>
        <v>1.022885503</v>
      </c>
      <c r="BP48" s="1">
        <f t="shared" si="38"/>
        <v>0.1158644971</v>
      </c>
      <c r="BQ48" s="1" t="str">
        <f t="shared" si="39"/>
        <v>#NUM!</v>
      </c>
      <c r="BS48" s="1">
        <f t="shared" si="40"/>
        <v>193.8456273</v>
      </c>
      <c r="BT48" s="1">
        <v>2.469</v>
      </c>
      <c r="BU48" s="1">
        <v>0.1915</v>
      </c>
      <c r="BV48" s="1">
        <f t="shared" si="41"/>
        <v>0.09654178674</v>
      </c>
      <c r="BW48" s="1">
        <f t="shared" si="42"/>
        <v>0.1440208934</v>
      </c>
      <c r="BX48" s="1">
        <f t="shared" si="43"/>
        <v>1.13875</v>
      </c>
      <c r="BY48" s="1">
        <f t="shared" si="82"/>
        <v>0.7633333333</v>
      </c>
      <c r="BZ48" s="1">
        <f t="shared" si="45"/>
        <v>0.8012156883</v>
      </c>
      <c r="CA48" s="1">
        <v>4527.6274</v>
      </c>
      <c r="CB48" s="1">
        <v>2443.0435</v>
      </c>
      <c r="CC48" s="1" t="str">
        <f t="shared" si="46"/>
        <v>#NUM!</v>
      </c>
      <c r="CD48" s="1">
        <f t="shared" si="47"/>
        <v>0.3336153506</v>
      </c>
      <c r="CE48" s="1">
        <f t="shared" si="48"/>
        <v>-979.2039071</v>
      </c>
      <c r="CH48" s="1">
        <v>-999.0</v>
      </c>
      <c r="CJ48" s="1">
        <f t="shared" si="71"/>
        <v>0.01005655655</v>
      </c>
      <c r="CK48" s="1">
        <f t="shared" si="51"/>
        <v>-969.0807863</v>
      </c>
      <c r="CL48" s="1">
        <f t="shared" si="52"/>
        <v>-881.0051307</v>
      </c>
      <c r="CM48" s="1">
        <f t="shared" si="53"/>
        <v>-1399.504319</v>
      </c>
      <c r="CN48" s="1">
        <f t="shared" si="54"/>
        <v>1.588531407</v>
      </c>
      <c r="CO48" s="1">
        <f t="shared" si="55"/>
        <v>0.009274933514</v>
      </c>
      <c r="CP48" s="1">
        <f t="shared" si="56"/>
        <v>0.664285137</v>
      </c>
      <c r="CQ48" s="1">
        <f t="shared" si="57"/>
        <v>1.42761847</v>
      </c>
      <c r="CS48" s="1">
        <f t="shared" si="58"/>
        <v>1.212117032</v>
      </c>
      <c r="CU48" s="1">
        <v>5229.3013</v>
      </c>
      <c r="CV48" s="1">
        <v>1950.0</v>
      </c>
      <c r="CW48" s="1">
        <v>1034.5</v>
      </c>
      <c r="CX48" s="1">
        <v>392.6</v>
      </c>
      <c r="CY48" s="1">
        <v>199.1</v>
      </c>
      <c r="CZ48" s="1">
        <v>146.9</v>
      </c>
      <c r="DA48" s="1">
        <f t="shared" si="59"/>
        <v>0.7772761096</v>
      </c>
      <c r="DB48" s="1">
        <f t="shared" si="60"/>
        <v>0.9409986266</v>
      </c>
      <c r="DC48" s="1">
        <f t="shared" si="61"/>
        <v>0.8278194046</v>
      </c>
      <c r="DD48" s="1">
        <f t="shared" si="62"/>
        <v>1.092152056</v>
      </c>
      <c r="DE48" s="1">
        <f t="shared" si="63"/>
        <v>0.9568498413</v>
      </c>
      <c r="DF48" s="1" t="str">
        <f t="shared" si="64"/>
        <v>Não</v>
      </c>
      <c r="DG48" s="1" t="str">
        <f t="shared" si="65"/>
        <v>Não</v>
      </c>
      <c r="DH48" s="17" t="str">
        <f t="shared" si="66"/>
        <v>Fractured</v>
      </c>
      <c r="DI48" s="1" t="str">
        <f t="shared" ref="DI48:DJ48" si="205">IF(DB48&gt;=1,"Fractured","Não")</f>
        <v>Não</v>
      </c>
      <c r="DJ48" s="1" t="str">
        <f t="shared" si="205"/>
        <v>Não</v>
      </c>
    </row>
    <row r="49" ht="15.75" customHeight="1">
      <c r="A49" s="1">
        <v>5578.3353</v>
      </c>
      <c r="B49" s="1">
        <v>167.0933</v>
      </c>
      <c r="C49" s="1">
        <v>164.5711</v>
      </c>
      <c r="D49" s="1">
        <v>175.077</v>
      </c>
      <c r="E49" s="1">
        <v>159.4776</v>
      </c>
      <c r="F49" s="1">
        <v>153.5773</v>
      </c>
      <c r="G49" s="1">
        <v>159.3792</v>
      </c>
      <c r="H49" s="1">
        <v>181.5357</v>
      </c>
      <c r="I49" s="1">
        <v>237.2798</v>
      </c>
      <c r="J49" s="1">
        <v>245.3864</v>
      </c>
      <c r="K49" s="1">
        <v>192.7626</v>
      </c>
      <c r="L49" s="1">
        <f t="shared" si="4"/>
        <v>164.8307333</v>
      </c>
      <c r="M49" s="1">
        <f t="shared" ref="M49:N49" si="206">(H49+I49)/2</f>
        <v>209.40775</v>
      </c>
      <c r="N49" s="1">
        <f t="shared" si="206"/>
        <v>241.3331</v>
      </c>
      <c r="O49" s="1">
        <f t="shared" ref="O49:P49" si="207">(E49+AC49)/2</f>
        <v>166.66145</v>
      </c>
      <c r="P49" s="1">
        <f t="shared" si="207"/>
        <v>159.62415</v>
      </c>
      <c r="Q49" s="1">
        <f t="shared" si="7"/>
        <v>167.1096657</v>
      </c>
      <c r="R49" s="1">
        <f t="shared" si="8"/>
        <v>1.091971183</v>
      </c>
      <c r="S49" s="1">
        <f t="shared" si="9"/>
        <v>0.8779496264</v>
      </c>
      <c r="T49" s="1">
        <v>0.1002</v>
      </c>
      <c r="U49" s="1">
        <v>0.1002</v>
      </c>
      <c r="V49" s="1">
        <f t="shared" si="10"/>
        <v>9.98003992</v>
      </c>
      <c r="W49" s="1">
        <v>0.1002</v>
      </c>
      <c r="X49" s="1">
        <v>0.0877</v>
      </c>
      <c r="Y49" s="1">
        <f t="shared" si="11"/>
        <v>183.72585</v>
      </c>
      <c r="Z49" s="1">
        <v>196.2595</v>
      </c>
      <c r="AA49" s="1">
        <v>192.5307</v>
      </c>
      <c r="AB49" s="1">
        <v>206.8235</v>
      </c>
      <c r="AC49" s="1">
        <v>173.8453</v>
      </c>
      <c r="AD49" s="1">
        <v>165.671</v>
      </c>
      <c r="AE49" s="1">
        <v>-999.0</v>
      </c>
      <c r="AF49" s="1">
        <v>-999.0</v>
      </c>
      <c r="AG49" s="1">
        <f t="shared" si="12"/>
        <v>430.0424</v>
      </c>
      <c r="AH49" s="1">
        <f t="shared" si="13"/>
        <v>5.330070175</v>
      </c>
      <c r="AI49" s="1">
        <f t="shared" si="14"/>
        <v>106.3585153</v>
      </c>
      <c r="AJ49" s="1">
        <f t="shared" si="15"/>
        <v>4.330070175</v>
      </c>
      <c r="AK49" s="1">
        <f t="shared" si="16"/>
        <v>40.85250183</v>
      </c>
      <c r="AL49" s="1">
        <f t="shared" si="17"/>
        <v>34.11235176</v>
      </c>
      <c r="AM49" s="1">
        <f t="shared" si="18"/>
        <v>163.4828591</v>
      </c>
      <c r="AN49" s="1">
        <f t="shared" si="19"/>
        <v>0.1318465508</v>
      </c>
      <c r="AO49" s="1">
        <f t="shared" si="20"/>
        <v>82.34449553</v>
      </c>
      <c r="AP49" s="1">
        <f t="shared" si="21"/>
        <v>1.297587726</v>
      </c>
      <c r="AQ49" s="1">
        <f t="shared" si="22"/>
        <v>89.01930457</v>
      </c>
      <c r="AR49" s="1">
        <f t="shared" si="23"/>
        <v>138.942677</v>
      </c>
      <c r="AS49" s="1">
        <f t="shared" si="24"/>
        <v>88.6967824</v>
      </c>
      <c r="AT49" s="1">
        <f>ABS(((3*B49*(G49-AS49))/(G49*(2*AS49-B49)))/100)*0.9</f>
        <v>0.19424693</v>
      </c>
      <c r="AU49" s="1">
        <f t="shared" si="26"/>
        <v>0.2410750107</v>
      </c>
      <c r="AV49" s="1">
        <f t="shared" si="27"/>
        <v>141.1021436</v>
      </c>
      <c r="AW49" s="1">
        <v>-999.0</v>
      </c>
      <c r="AX49" s="1">
        <f t="shared" si="28"/>
        <v>0.4876578071</v>
      </c>
      <c r="AZ49" s="1">
        <f t="shared" si="29"/>
        <v>87.47486678</v>
      </c>
      <c r="BA49" s="1">
        <v>-999.0</v>
      </c>
      <c r="BB49" s="1">
        <f t="shared" si="30"/>
        <v>125.2402034</v>
      </c>
      <c r="BC49" s="1">
        <f>((AT49/4)^2)*((BL49)^5)</f>
        <v>137.7145036</v>
      </c>
      <c r="BE49" s="1">
        <v>2458.6455</v>
      </c>
      <c r="BF49" s="1">
        <v>4498.252</v>
      </c>
      <c r="BG49" s="1">
        <f t="shared" si="33"/>
        <v>0.297587726</v>
      </c>
      <c r="BH49" s="1">
        <f>GEOMEAN(BH5:BH48)</f>
        <v>419.4484103</v>
      </c>
      <c r="BJ49" s="1">
        <f t="shared" si="34"/>
        <v>-898.9002</v>
      </c>
      <c r="BK49" s="1">
        <f t="shared" si="35"/>
        <v>-100.0998</v>
      </c>
      <c r="BL49" s="1">
        <f t="shared" si="36"/>
        <v>8.98003992</v>
      </c>
      <c r="BN49" s="1">
        <f t="shared" si="70"/>
        <v>0.9538335768</v>
      </c>
      <c r="BO49" s="1">
        <f t="shared" si="37"/>
        <v>0.9570511218</v>
      </c>
      <c r="BP49" s="1">
        <f t="shared" si="38"/>
        <v>0.1867488782</v>
      </c>
      <c r="BQ49" s="1" t="str">
        <f t="shared" si="39"/>
        <v>#NUM!</v>
      </c>
      <c r="BS49" s="1">
        <f t="shared" si="40"/>
        <v>167.3501058</v>
      </c>
      <c r="BT49" s="1">
        <v>2.4809</v>
      </c>
      <c r="BU49" s="1">
        <v>0.1933</v>
      </c>
      <c r="BV49" s="1">
        <f t="shared" si="41"/>
        <v>0.08968299712</v>
      </c>
      <c r="BW49" s="1">
        <f t="shared" si="42"/>
        <v>0.1414914986</v>
      </c>
      <c r="BX49" s="1">
        <f t="shared" si="43"/>
        <v>1.1438</v>
      </c>
      <c r="BY49" s="1">
        <f t="shared" si="82"/>
        <v>1.061333333</v>
      </c>
      <c r="BZ49" s="1">
        <f t="shared" si="45"/>
        <v>0.8508307692</v>
      </c>
      <c r="CA49" s="1">
        <v>4498.252</v>
      </c>
      <c r="CB49" s="1">
        <v>2458.6455</v>
      </c>
      <c r="CC49" s="1" t="str">
        <f t="shared" si="46"/>
        <v>#NUM!</v>
      </c>
      <c r="CD49" s="1">
        <f t="shared" si="47"/>
        <v>0.3678211436</v>
      </c>
      <c r="CE49" s="1">
        <f t="shared" si="48"/>
        <v>-952.8797432</v>
      </c>
      <c r="CH49" s="1">
        <v>-999.0</v>
      </c>
      <c r="CJ49" s="1">
        <f t="shared" si="71"/>
        <v>0.004417995799</v>
      </c>
      <c r="CK49" s="1">
        <f t="shared" si="51"/>
        <v>-957.7440976</v>
      </c>
      <c r="CL49" s="1">
        <f t="shared" si="52"/>
        <v>-1029.945454</v>
      </c>
      <c r="CM49" s="1">
        <f t="shared" si="53"/>
        <v>-1381.157044</v>
      </c>
      <c r="CN49" s="1">
        <f t="shared" si="54"/>
        <v>1.341000184</v>
      </c>
      <c r="CO49" s="1">
        <f t="shared" si="55"/>
        <v>0.01127436614</v>
      </c>
      <c r="CP49" s="1">
        <f t="shared" si="56"/>
        <v>0.1918718508</v>
      </c>
      <c r="CQ49" s="1">
        <f t="shared" si="57"/>
        <v>1.253205184</v>
      </c>
      <c r="CS49" s="1">
        <f t="shared" si="58"/>
        <v>1.542101186</v>
      </c>
      <c r="CU49" s="1">
        <v>5229.4536</v>
      </c>
      <c r="CV49" s="1">
        <v>1950.0</v>
      </c>
      <c r="CW49" s="1">
        <v>1034.5</v>
      </c>
      <c r="CX49" s="1">
        <v>392.6</v>
      </c>
      <c r="CY49" s="1">
        <v>199.1</v>
      </c>
      <c r="CZ49" s="1">
        <v>146.9</v>
      </c>
      <c r="DA49" s="1">
        <f t="shared" si="59"/>
        <v>0.8123852094</v>
      </c>
      <c r="DB49" s="1">
        <f t="shared" si="60"/>
        <v>0.9191110595</v>
      </c>
      <c r="DC49" s="1">
        <f t="shared" si="61"/>
        <v>0.8441425765</v>
      </c>
      <c r="DD49" s="1">
        <f t="shared" si="62"/>
        <v>1.152455437</v>
      </c>
      <c r="DE49" s="1">
        <f t="shared" si="63"/>
        <v>0.9577748784</v>
      </c>
      <c r="DF49" s="1" t="str">
        <f t="shared" si="64"/>
        <v>Não</v>
      </c>
      <c r="DG49" s="1" t="str">
        <f t="shared" si="65"/>
        <v>Não</v>
      </c>
      <c r="DH49" s="17" t="str">
        <f t="shared" si="66"/>
        <v>Fractured</v>
      </c>
      <c r="DI49" s="1" t="str">
        <f t="shared" ref="DI49:DJ49" si="208">IF(DB49&gt;=1,"Fractured","Não")</f>
        <v>Não</v>
      </c>
      <c r="DJ49" s="1" t="str">
        <f t="shared" si="208"/>
        <v>Não</v>
      </c>
    </row>
    <row r="50" ht="15.75" customHeight="1">
      <c r="A50" s="1">
        <v>5578.4115</v>
      </c>
      <c r="B50" s="1">
        <v>145.3689</v>
      </c>
      <c r="C50" s="1">
        <v>150.8694</v>
      </c>
      <c r="D50" s="1">
        <v>162.4037</v>
      </c>
      <c r="E50" s="1">
        <v>147.2208</v>
      </c>
      <c r="F50" s="1">
        <v>142.6344</v>
      </c>
      <c r="G50" s="1">
        <v>147.4074</v>
      </c>
      <c r="H50" s="1">
        <v>171.0029</v>
      </c>
      <c r="I50" s="1">
        <v>237.2798</v>
      </c>
      <c r="J50" s="1">
        <v>245.3864</v>
      </c>
      <c r="K50" s="1">
        <v>192.7626</v>
      </c>
      <c r="L50" s="1">
        <f t="shared" si="4"/>
        <v>153.6815667</v>
      </c>
      <c r="M50" s="1">
        <f t="shared" ref="M50:N50" si="209">(H50+I50)/2</f>
        <v>204.14135</v>
      </c>
      <c r="N50" s="1">
        <f t="shared" si="209"/>
        <v>241.3331</v>
      </c>
      <c r="O50" s="1">
        <f t="shared" ref="O50:P50" si="210">(E50+AC50)/2</f>
        <v>160.6429</v>
      </c>
      <c r="P50" s="1">
        <f t="shared" si="210"/>
        <v>151.87595</v>
      </c>
      <c r="Q50" s="1">
        <f t="shared" si="7"/>
        <v>145.3863824</v>
      </c>
      <c r="R50" s="1">
        <f t="shared" si="8"/>
        <v>1.009947553</v>
      </c>
      <c r="S50" s="1">
        <f t="shared" si="9"/>
        <v>0.8620169599</v>
      </c>
      <c r="T50" s="1">
        <v>0.1002</v>
      </c>
      <c r="U50" s="1">
        <v>0.1002</v>
      </c>
      <c r="V50" s="1">
        <f t="shared" si="10"/>
        <v>9.98003992</v>
      </c>
      <c r="W50" s="1">
        <v>0.1002</v>
      </c>
      <c r="X50" s="1">
        <v>0.0877</v>
      </c>
      <c r="Y50" s="1">
        <f t="shared" si="11"/>
        <v>170.7527833</v>
      </c>
      <c r="Z50" s="1">
        <v>186.0998</v>
      </c>
      <c r="AA50" s="1">
        <v>182.4586</v>
      </c>
      <c r="AB50" s="1">
        <v>197.3163</v>
      </c>
      <c r="AC50" s="1">
        <v>174.065</v>
      </c>
      <c r="AD50" s="1">
        <v>161.1175</v>
      </c>
      <c r="AE50" s="1">
        <v>-999.0</v>
      </c>
      <c r="AF50" s="1">
        <v>-999.0</v>
      </c>
      <c r="AG50" s="1">
        <f t="shared" si="12"/>
        <v>430.0424</v>
      </c>
      <c r="AH50" s="1">
        <f t="shared" si="13"/>
        <v>5.330070175</v>
      </c>
      <c r="AI50" s="1">
        <f t="shared" si="14"/>
        <v>106.3585153</v>
      </c>
      <c r="AJ50" s="1">
        <f t="shared" si="15"/>
        <v>4.330070175</v>
      </c>
      <c r="AK50" s="1">
        <f t="shared" si="16"/>
        <v>37.25783033</v>
      </c>
      <c r="AL50" s="1">
        <f t="shared" si="17"/>
        <v>150.3557609</v>
      </c>
      <c r="AM50" s="1">
        <f t="shared" si="18"/>
        <v>149.2726552</v>
      </c>
      <c r="AN50" s="1">
        <f t="shared" si="19"/>
        <v>0.09064647218</v>
      </c>
      <c r="AO50" s="1">
        <f t="shared" si="20"/>
        <v>75.78686037</v>
      </c>
      <c r="AP50" s="1">
        <f t="shared" si="21"/>
        <v>1.323069843</v>
      </c>
      <c r="AQ50" s="1">
        <f t="shared" si="22"/>
        <v>84.68215861</v>
      </c>
      <c r="AR50" s="1">
        <f t="shared" si="23"/>
        <v>134.1502152</v>
      </c>
      <c r="AS50" s="1">
        <f t="shared" si="24"/>
        <v>83.48474077</v>
      </c>
      <c r="AT50" s="1">
        <f>ABS(((3*B50*(G50-AS50))/(G50*(2*AS50-B50)))/100)*2</f>
        <v>0.1751027064</v>
      </c>
      <c r="AU50" s="1">
        <f t="shared" si="26"/>
        <v>0.212272131</v>
      </c>
      <c r="AV50" s="1">
        <f t="shared" si="27"/>
        <v>118.0784682</v>
      </c>
      <c r="AW50" s="1">
        <v>-999.0</v>
      </c>
      <c r="AX50" s="1">
        <f t="shared" si="28"/>
        <v>0.4723390861</v>
      </c>
      <c r="AZ50" s="1">
        <f t="shared" si="29"/>
        <v>48.42101079</v>
      </c>
      <c r="BA50" s="1">
        <v>-999.0</v>
      </c>
      <c r="BB50" s="1">
        <f t="shared" si="30"/>
        <v>82.69867367</v>
      </c>
      <c r="BC50" s="1">
        <f>((AT50/5)^2)*((BL50)^5)</f>
        <v>71.62044995</v>
      </c>
      <c r="BE50" s="1">
        <v>2458.6455</v>
      </c>
      <c r="BF50" s="1">
        <v>4498.252</v>
      </c>
      <c r="BG50" s="1">
        <f t="shared" si="33"/>
        <v>0.3230698428</v>
      </c>
      <c r="BH50" s="1">
        <f>GEOMEAN(BH5:BH49)</f>
        <v>419.4484103</v>
      </c>
      <c r="BJ50" s="1">
        <f t="shared" si="34"/>
        <v>-898.9002</v>
      </c>
      <c r="BK50" s="1">
        <f t="shared" si="35"/>
        <v>-100.0998</v>
      </c>
      <c r="BL50" s="1">
        <f t="shared" si="36"/>
        <v>8.98003992</v>
      </c>
      <c r="BN50" s="1">
        <f t="shared" si="70"/>
        <v>1.014022944</v>
      </c>
      <c r="BO50" s="1">
        <f t="shared" si="37"/>
        <v>0.9340601033</v>
      </c>
      <c r="BP50" s="1">
        <f t="shared" si="38"/>
        <v>0.2097398967</v>
      </c>
      <c r="BQ50" s="1" t="str">
        <f t="shared" si="39"/>
        <v>#NUM!</v>
      </c>
      <c r="BS50" s="1">
        <f t="shared" si="40"/>
        <v>149.7756543</v>
      </c>
      <c r="BT50" s="1">
        <v>2.4809</v>
      </c>
      <c r="BU50" s="1">
        <v>0.1933</v>
      </c>
      <c r="BV50" s="1">
        <f t="shared" si="41"/>
        <v>0.08968299712</v>
      </c>
      <c r="BW50" s="1">
        <f t="shared" si="42"/>
        <v>0.1414914986</v>
      </c>
      <c r="BX50" s="1">
        <f t="shared" si="43"/>
        <v>1.1438</v>
      </c>
      <c r="BY50" s="1">
        <f t="shared" si="82"/>
        <v>1.061333333</v>
      </c>
      <c r="BZ50" s="1">
        <f t="shared" si="45"/>
        <v>0.8629479757</v>
      </c>
      <c r="CA50" s="1">
        <v>4498.252</v>
      </c>
      <c r="CB50" s="1">
        <v>2458.6455</v>
      </c>
      <c r="CC50" s="1" t="str">
        <f t="shared" si="46"/>
        <v>#NUM!</v>
      </c>
      <c r="CD50" s="1">
        <f t="shared" si="47"/>
        <v>0.3791290578</v>
      </c>
      <c r="CE50" s="1">
        <f t="shared" si="48"/>
        <v>-1013.008921</v>
      </c>
      <c r="CH50" s="1">
        <v>-999.0</v>
      </c>
      <c r="CJ50" s="1">
        <f t="shared" si="71"/>
        <v>0.003784877293</v>
      </c>
      <c r="CK50" s="1">
        <f t="shared" si="51"/>
        <v>-989.5594167</v>
      </c>
      <c r="CL50" s="1">
        <f t="shared" si="52"/>
        <v>-1201.939353</v>
      </c>
      <c r="CM50" s="1">
        <f t="shared" si="53"/>
        <v>-1413.191853</v>
      </c>
      <c r="CN50" s="1">
        <f t="shared" si="54"/>
        <v>1.1757597</v>
      </c>
      <c r="CO50" s="1">
        <f t="shared" si="55"/>
        <v>0.01197823687</v>
      </c>
      <c r="CP50" s="1">
        <f t="shared" si="56"/>
        <v>0.07130487458</v>
      </c>
      <c r="CQ50" s="1">
        <f t="shared" si="57"/>
        <v>1.132638208</v>
      </c>
      <c r="CS50" s="1">
        <f t="shared" si="58"/>
        <v>1.611136625</v>
      </c>
      <c r="CU50" s="1">
        <v>5229.606</v>
      </c>
      <c r="CV50" s="1">
        <v>1950.0</v>
      </c>
      <c r="CW50" s="1">
        <v>1034.5</v>
      </c>
      <c r="CX50" s="1">
        <v>392.6</v>
      </c>
      <c r="CY50" s="1">
        <v>199.1</v>
      </c>
      <c r="CZ50" s="1">
        <v>146.9</v>
      </c>
      <c r="DA50" s="1">
        <f t="shared" si="59"/>
        <v>0.8123852094</v>
      </c>
      <c r="DB50" s="1">
        <f t="shared" si="60"/>
        <v>0.9811892365</v>
      </c>
      <c r="DC50" s="1">
        <f t="shared" si="61"/>
        <v>0.8657585876</v>
      </c>
      <c r="DD50" s="1">
        <f t="shared" si="62"/>
        <v>1.182186265</v>
      </c>
      <c r="DE50" s="1">
        <f t="shared" si="63"/>
        <v>0.9454258483</v>
      </c>
      <c r="DF50" s="1" t="str">
        <f t="shared" si="64"/>
        <v>Não</v>
      </c>
      <c r="DG50" s="1" t="str">
        <f t="shared" si="65"/>
        <v>Não</v>
      </c>
      <c r="DH50" s="17" t="str">
        <f t="shared" si="66"/>
        <v>Fractured</v>
      </c>
      <c r="DI50" s="1" t="str">
        <f t="shared" ref="DI50:DJ50" si="211">IF(DB50&gt;=1,"Fractured","Não")</f>
        <v>Não</v>
      </c>
      <c r="DJ50" s="1" t="str">
        <f t="shared" si="211"/>
        <v>Não</v>
      </c>
    </row>
    <row r="51" ht="15.75" customHeight="1">
      <c r="A51" s="1">
        <v>5578.4877</v>
      </c>
      <c r="B51" s="1">
        <v>145.591</v>
      </c>
      <c r="C51" s="1">
        <v>170.2631</v>
      </c>
      <c r="D51" s="1">
        <v>184.0228</v>
      </c>
      <c r="E51" s="1">
        <v>163.3352</v>
      </c>
      <c r="F51" s="1">
        <v>158.047</v>
      </c>
      <c r="G51" s="1">
        <v>167.5273</v>
      </c>
      <c r="H51" s="1">
        <v>189.5884</v>
      </c>
      <c r="I51" s="1">
        <v>201.1102</v>
      </c>
      <c r="J51" s="1">
        <v>213.3283</v>
      </c>
      <c r="K51" s="1">
        <v>171.3224</v>
      </c>
      <c r="L51" s="1">
        <f t="shared" si="4"/>
        <v>171.7209</v>
      </c>
      <c r="M51" s="1">
        <f t="shared" ref="M51:N51" si="212">(H51+I51)/2</f>
        <v>195.3493</v>
      </c>
      <c r="N51" s="1">
        <f t="shared" si="212"/>
        <v>207.21925</v>
      </c>
      <c r="O51" s="1">
        <f t="shared" ref="O51:P51" si="213">(E51+AC51)/2</f>
        <v>179.80645</v>
      </c>
      <c r="P51" s="1">
        <f t="shared" si="213"/>
        <v>163.9209</v>
      </c>
      <c r="Q51" s="1">
        <f t="shared" si="7"/>
        <v>145.6073855</v>
      </c>
      <c r="R51" s="1">
        <f t="shared" si="8"/>
        <v>1.147797103</v>
      </c>
      <c r="S51" s="1">
        <f t="shared" si="9"/>
        <v>0.8836368681</v>
      </c>
      <c r="T51" s="1">
        <v>0.1059</v>
      </c>
      <c r="U51" s="1">
        <v>0.1059</v>
      </c>
      <c r="V51" s="1">
        <f t="shared" si="10"/>
        <v>9.442870633</v>
      </c>
      <c r="W51" s="1">
        <v>0.1059</v>
      </c>
      <c r="X51" s="1">
        <v>0.0985</v>
      </c>
      <c r="Y51" s="1">
        <f t="shared" si="11"/>
        <v>181.74225</v>
      </c>
      <c r="Z51" s="1">
        <v>190.396</v>
      </c>
      <c r="AA51" s="1">
        <v>190.1124</v>
      </c>
      <c r="AB51" s="1">
        <v>210.0682</v>
      </c>
      <c r="AC51" s="1">
        <v>196.2777</v>
      </c>
      <c r="AD51" s="1">
        <v>169.7948</v>
      </c>
      <c r="AE51" s="1">
        <v>-999.0</v>
      </c>
      <c r="AF51" s="1">
        <v>-999.0</v>
      </c>
      <c r="AG51" s="1">
        <f t="shared" si="12"/>
        <v>372.4326</v>
      </c>
      <c r="AH51" s="1">
        <f t="shared" si="13"/>
        <v>6.751428437</v>
      </c>
      <c r="AI51" s="1">
        <f t="shared" si="14"/>
        <v>92.51253013</v>
      </c>
      <c r="AJ51" s="1">
        <f t="shared" si="15"/>
        <v>5.751428437</v>
      </c>
      <c r="AK51" s="1">
        <f t="shared" si="16"/>
        <v>40.40032444</v>
      </c>
      <c r="AL51" s="1">
        <f t="shared" si="17"/>
        <v>34.0369578</v>
      </c>
      <c r="AM51" s="1">
        <f t="shared" si="18"/>
        <v>162.7229786</v>
      </c>
      <c r="AN51" s="1">
        <f t="shared" si="19"/>
        <v>0.05294218974</v>
      </c>
      <c r="AO51" s="1">
        <f t="shared" si="20"/>
        <v>84.0180506</v>
      </c>
      <c r="AP51" s="1">
        <f t="shared" si="21"/>
        <v>1.321661516</v>
      </c>
      <c r="AQ51" s="1">
        <f t="shared" si="22"/>
        <v>92.1926961</v>
      </c>
      <c r="AR51" s="1">
        <f t="shared" si="23"/>
        <v>141.9877125</v>
      </c>
      <c r="AS51" s="1">
        <f t="shared" si="24"/>
        <v>89.19053398</v>
      </c>
      <c r="AT51" s="1">
        <f>ABS(((3*B51*(G51-AS51))/(G51*(2*AS51-B51)))/100)*3</f>
        <v>0.186859323</v>
      </c>
      <c r="AU51" s="1">
        <f t="shared" si="26"/>
        <v>0.2297995025</v>
      </c>
      <c r="AV51" s="1">
        <f t="shared" si="27"/>
        <v>131.9499581</v>
      </c>
      <c r="AW51" s="1">
        <v>-999.0</v>
      </c>
      <c r="AX51" s="1">
        <f t="shared" si="28"/>
        <v>0.5146769352</v>
      </c>
      <c r="AZ51" s="1">
        <f t="shared" si="29"/>
        <v>62.78303056</v>
      </c>
      <c r="BA51" s="1">
        <v>-999.0</v>
      </c>
      <c r="BB51" s="1">
        <f t="shared" si="30"/>
        <v>107.9221977</v>
      </c>
      <c r="BC51" s="1">
        <f>((AT51/4)^2)*((BL51)^5)</f>
        <v>93.61818854</v>
      </c>
      <c r="BE51" s="1">
        <v>2498.8472</v>
      </c>
      <c r="BF51" s="1">
        <v>4601.7397</v>
      </c>
      <c r="BG51" s="1">
        <f t="shared" si="33"/>
        <v>0.3216615157</v>
      </c>
      <c r="BH51" s="1">
        <v>420.7662</v>
      </c>
      <c r="BJ51" s="1">
        <f t="shared" si="34"/>
        <v>-893.2059</v>
      </c>
      <c r="BK51" s="1">
        <f t="shared" si="35"/>
        <v>-105.7941</v>
      </c>
      <c r="BL51" s="1">
        <f t="shared" si="36"/>
        <v>8.442870633</v>
      </c>
      <c r="BN51" s="1">
        <f t="shared" si="70"/>
        <v>1.150670715</v>
      </c>
      <c r="BO51" s="1">
        <f t="shared" si="37"/>
        <v>0.973528667</v>
      </c>
      <c r="BP51" s="1">
        <f t="shared" si="38"/>
        <v>0.181571333</v>
      </c>
      <c r="BQ51" s="1" t="str">
        <f t="shared" si="39"/>
        <v>#NUM!</v>
      </c>
      <c r="BS51" s="1">
        <f t="shared" si="40"/>
        <v>142.4568279</v>
      </c>
      <c r="BT51" s="1">
        <v>2.4992</v>
      </c>
      <c r="BU51" s="1">
        <v>0.189</v>
      </c>
      <c r="BV51" s="1">
        <f t="shared" si="41"/>
        <v>0.07913544669</v>
      </c>
      <c r="BW51" s="1">
        <f t="shared" si="42"/>
        <v>0.1340677233</v>
      </c>
      <c r="BX51" s="1">
        <f t="shared" si="43"/>
        <v>1.1551</v>
      </c>
      <c r="BY51" s="1">
        <f t="shared" si="82"/>
        <v>1.284</v>
      </c>
      <c r="BZ51" s="1">
        <f t="shared" si="45"/>
        <v>0.8425837045</v>
      </c>
      <c r="CA51" s="1">
        <v>4601.7397</v>
      </c>
      <c r="CB51" s="1">
        <v>2498.8472</v>
      </c>
      <c r="CC51" s="1" t="str">
        <f t="shared" si="46"/>
        <v>#NUM!</v>
      </c>
      <c r="CD51" s="1">
        <f t="shared" si="47"/>
        <v>0.3668016166</v>
      </c>
      <c r="CE51" s="1">
        <f t="shared" si="48"/>
        <v>-1149.520044</v>
      </c>
      <c r="CH51" s="1">
        <v>-999.0</v>
      </c>
      <c r="CJ51" s="1">
        <f t="shared" si="71"/>
        <v>0.00578818303</v>
      </c>
      <c r="CK51" s="1">
        <f t="shared" si="51"/>
        <v>-1040.857682</v>
      </c>
      <c r="CL51" s="1">
        <f t="shared" si="52"/>
        <v>-1342.838079</v>
      </c>
      <c r="CM51" s="1">
        <f t="shared" si="53"/>
        <v>-1601.204654</v>
      </c>
      <c r="CN51" s="1">
        <f t="shared" si="54"/>
        <v>1.192403372</v>
      </c>
      <c r="CO51" s="1">
        <f t="shared" si="55"/>
        <v>0.01121195216</v>
      </c>
      <c r="CP51" s="1">
        <f t="shared" si="56"/>
        <v>-0.1390485445</v>
      </c>
      <c r="CQ51" s="1">
        <f t="shared" si="57"/>
        <v>1.144951455</v>
      </c>
      <c r="CS51" s="1">
        <f t="shared" si="58"/>
        <v>1.520071292</v>
      </c>
      <c r="CU51" s="1">
        <v>5229.7583</v>
      </c>
      <c r="CV51" s="1">
        <v>1950.0</v>
      </c>
      <c r="CW51" s="1">
        <v>1034.5</v>
      </c>
      <c r="CX51" s="1">
        <v>392.6</v>
      </c>
      <c r="CY51" s="1">
        <v>199.1</v>
      </c>
      <c r="CZ51" s="1">
        <v>146.9</v>
      </c>
      <c r="DA51" s="1">
        <f t="shared" si="59"/>
        <v>0.8518831964</v>
      </c>
      <c r="DB51" s="1">
        <f t="shared" si="60"/>
        <v>1.085554739</v>
      </c>
      <c r="DC51" s="1">
        <f t="shared" si="61"/>
        <v>0.891798147</v>
      </c>
      <c r="DD51" s="1">
        <f t="shared" si="62"/>
        <v>1.060762695</v>
      </c>
      <c r="DE51" s="1">
        <f t="shared" si="63"/>
        <v>0.9116519457</v>
      </c>
      <c r="DF51" s="1" t="str">
        <f t="shared" si="64"/>
        <v>Não</v>
      </c>
      <c r="DG51" s="1" t="str">
        <f t="shared" si="65"/>
        <v>Não</v>
      </c>
      <c r="DH51" s="17" t="str">
        <f t="shared" si="66"/>
        <v>Fractured</v>
      </c>
      <c r="DI51" s="16" t="str">
        <f t="shared" ref="DI51:DJ51" si="214">IF(DB51&gt;=1,"Fractured","Não")</f>
        <v>Fractured</v>
      </c>
      <c r="DJ51" s="1" t="str">
        <f t="shared" si="214"/>
        <v>Não</v>
      </c>
    </row>
    <row r="52" ht="15.75" customHeight="1">
      <c r="A52" s="1">
        <v>5578.5639</v>
      </c>
      <c r="B52" s="1">
        <v>185.2076</v>
      </c>
      <c r="C52" s="1">
        <v>228.0257</v>
      </c>
      <c r="D52" s="1">
        <v>232.5632</v>
      </c>
      <c r="E52" s="1">
        <v>193.9013</v>
      </c>
      <c r="F52" s="1">
        <v>186.6458</v>
      </c>
      <c r="G52" s="1">
        <v>189.0912</v>
      </c>
      <c r="H52" s="1">
        <v>217.6008</v>
      </c>
      <c r="I52" s="1">
        <v>201.1102</v>
      </c>
      <c r="J52" s="1">
        <v>213.3283</v>
      </c>
      <c r="K52" s="1">
        <v>171.3224</v>
      </c>
      <c r="L52" s="1">
        <f t="shared" si="4"/>
        <v>197.7792667</v>
      </c>
      <c r="M52" s="1">
        <f t="shared" ref="M52:N52" si="215">(H52+I52)/2</f>
        <v>209.3555</v>
      </c>
      <c r="N52" s="1">
        <f t="shared" si="215"/>
        <v>207.21925</v>
      </c>
      <c r="O52" s="1">
        <f t="shared" ref="O52:P52" si="216">(E52+AC52)/2</f>
        <v>211.6011</v>
      </c>
      <c r="P52" s="1">
        <f t="shared" si="216"/>
        <v>190.3888</v>
      </c>
      <c r="Q52" s="1">
        <f t="shared" si="7"/>
        <v>185.2212838</v>
      </c>
      <c r="R52" s="1">
        <f t="shared" si="8"/>
        <v>1.295540079</v>
      </c>
      <c r="S52" s="1">
        <f t="shared" si="9"/>
        <v>0.8689820993</v>
      </c>
      <c r="T52" s="1">
        <v>0.1059</v>
      </c>
      <c r="U52" s="1">
        <v>0.1059</v>
      </c>
      <c r="V52" s="1">
        <f t="shared" si="10"/>
        <v>9.442870633</v>
      </c>
      <c r="W52" s="1">
        <v>0.1059</v>
      </c>
      <c r="X52" s="1">
        <v>0.0985</v>
      </c>
      <c r="Y52" s="1">
        <f t="shared" si="11"/>
        <v>220.2716</v>
      </c>
      <c r="Z52" s="1">
        <v>211.0141</v>
      </c>
      <c r="AA52" s="1">
        <v>219.333</v>
      </c>
      <c r="AB52" s="1">
        <v>245.486</v>
      </c>
      <c r="AC52" s="1">
        <v>229.3009</v>
      </c>
      <c r="AD52" s="1">
        <v>194.1318</v>
      </c>
      <c r="AE52" s="1">
        <v>-999.0</v>
      </c>
      <c r="AF52" s="1">
        <v>-999.0</v>
      </c>
      <c r="AG52" s="1">
        <f t="shared" si="12"/>
        <v>372.4326</v>
      </c>
      <c r="AH52" s="1">
        <f t="shared" si="13"/>
        <v>6.751428437</v>
      </c>
      <c r="AI52" s="1">
        <f t="shared" si="14"/>
        <v>92.51253013</v>
      </c>
      <c r="AJ52" s="1">
        <f t="shared" si="15"/>
        <v>5.751428437</v>
      </c>
      <c r="AK52" s="1">
        <f t="shared" si="16"/>
        <v>49.47003329</v>
      </c>
      <c r="AL52" s="1">
        <f t="shared" si="17"/>
        <v>357.0875538</v>
      </c>
      <c r="AM52" s="1">
        <f t="shared" si="18"/>
        <v>199.1455614</v>
      </c>
      <c r="AN52" s="1">
        <f t="shared" si="19"/>
        <v>0.1245666174</v>
      </c>
      <c r="AO52" s="1">
        <f t="shared" si="20"/>
        <v>100.7483008</v>
      </c>
      <c r="AP52" s="1">
        <f t="shared" si="21"/>
        <v>1.278892524</v>
      </c>
      <c r="AQ52" s="1">
        <f t="shared" si="22"/>
        <v>105.3702049</v>
      </c>
      <c r="AR52" s="1">
        <f t="shared" si="23"/>
        <v>149.3326009</v>
      </c>
      <c r="AS52" s="1">
        <f t="shared" si="24"/>
        <v>105.0157907</v>
      </c>
      <c r="AT52" s="1">
        <f>ABS(((3*B52*(G52-AS52))/(G52*(2*AS52-B52)))/100)*2</f>
        <v>0.1990381336</v>
      </c>
      <c r="AU52" s="1">
        <f t="shared" si="26"/>
        <v>0.2484988886</v>
      </c>
      <c r="AV52" s="1">
        <f t="shared" si="27"/>
        <v>147.2226972</v>
      </c>
      <c r="AW52" s="1">
        <v>-999.0</v>
      </c>
      <c r="AX52" s="1">
        <f t="shared" si="28"/>
        <v>0.5182078416</v>
      </c>
      <c r="AZ52" s="1">
        <f t="shared" si="29"/>
        <v>89.97978202</v>
      </c>
      <c r="BA52" s="1">
        <v>-999.0</v>
      </c>
      <c r="BB52" s="1">
        <f t="shared" si="30"/>
        <v>138.9302633</v>
      </c>
      <c r="BC52" s="1">
        <f>((AT52/3.5)^2)*((BL52)^5)</f>
        <v>138.7353604</v>
      </c>
      <c r="BE52" s="1">
        <v>2498.8472</v>
      </c>
      <c r="BF52" s="1">
        <v>4601.7397</v>
      </c>
      <c r="BG52" s="1">
        <f t="shared" si="33"/>
        <v>0.2788925241</v>
      </c>
      <c r="BH52" s="1">
        <v>420.7662</v>
      </c>
      <c r="BJ52" s="1">
        <f t="shared" si="34"/>
        <v>-893.2059</v>
      </c>
      <c r="BK52" s="1">
        <f t="shared" si="35"/>
        <v>-105.7941</v>
      </c>
      <c r="BL52" s="1">
        <f t="shared" si="36"/>
        <v>8.442870633</v>
      </c>
      <c r="BN52" s="1">
        <f t="shared" si="70"/>
        <v>1.020968902</v>
      </c>
      <c r="BO52" s="1">
        <f t="shared" si="37"/>
        <v>0.9862223354</v>
      </c>
      <c r="BP52" s="1">
        <f t="shared" si="38"/>
        <v>0.1688776646</v>
      </c>
      <c r="BQ52" s="1" t="str">
        <f t="shared" si="39"/>
        <v>#NUM!</v>
      </c>
      <c r="BS52" s="1">
        <f t="shared" si="40"/>
        <v>186.4785496</v>
      </c>
      <c r="BT52" s="1">
        <v>2.4992</v>
      </c>
      <c r="BU52" s="1">
        <v>0.189</v>
      </c>
      <c r="BV52" s="1">
        <f t="shared" si="41"/>
        <v>0.07913544669</v>
      </c>
      <c r="BW52" s="1">
        <f t="shared" si="42"/>
        <v>0.1340677233</v>
      </c>
      <c r="BX52" s="1">
        <f t="shared" si="43"/>
        <v>1.1551</v>
      </c>
      <c r="BY52" s="1">
        <f t="shared" si="82"/>
        <v>1.284</v>
      </c>
      <c r="BZ52" s="1">
        <f t="shared" si="45"/>
        <v>0.8207578947</v>
      </c>
      <c r="CA52" s="1">
        <v>4601.7397</v>
      </c>
      <c r="CB52" s="1">
        <v>2498.8472</v>
      </c>
      <c r="CC52" s="1" t="str">
        <f t="shared" si="46"/>
        <v>#NUM!</v>
      </c>
      <c r="CD52" s="1">
        <f t="shared" si="47"/>
        <v>0.3380362847</v>
      </c>
      <c r="CE52" s="1">
        <f t="shared" si="48"/>
        <v>-1019.947933</v>
      </c>
      <c r="CH52" s="1">
        <v>-999.0</v>
      </c>
      <c r="CJ52" s="1">
        <f t="shared" si="71"/>
        <v>0.005995045551</v>
      </c>
      <c r="CK52" s="1">
        <f t="shared" si="51"/>
        <v>-1002.871286</v>
      </c>
      <c r="CL52" s="1">
        <f t="shared" si="52"/>
        <v>-974.9966072</v>
      </c>
      <c r="CM52" s="1">
        <f t="shared" si="53"/>
        <v>-1204.04903</v>
      </c>
      <c r="CN52" s="1">
        <f t="shared" si="54"/>
        <v>1.234926379</v>
      </c>
      <c r="CO52" s="1">
        <f t="shared" si="55"/>
        <v>0.009522377479</v>
      </c>
      <c r="CP52" s="1">
        <f t="shared" si="56"/>
        <v>-0.1077676248</v>
      </c>
      <c r="CQ52" s="1">
        <f t="shared" si="57"/>
        <v>1.176232375</v>
      </c>
      <c r="CS52" s="1">
        <f t="shared" si="58"/>
        <v>1.383589245</v>
      </c>
      <c r="CU52" s="1">
        <v>5229.9106</v>
      </c>
      <c r="CV52" s="1">
        <v>1950.0</v>
      </c>
      <c r="CW52" s="1">
        <v>1034.5</v>
      </c>
      <c r="CX52" s="1">
        <v>392.6</v>
      </c>
      <c r="CY52" s="1">
        <v>199.1</v>
      </c>
      <c r="CZ52" s="1">
        <v>146.9</v>
      </c>
      <c r="DA52" s="1">
        <f t="shared" si="59"/>
        <v>0.8518831964</v>
      </c>
      <c r="DB52" s="1">
        <f t="shared" si="60"/>
        <v>1.00776534</v>
      </c>
      <c r="DC52" s="1">
        <f t="shared" si="61"/>
        <v>0.9199944459</v>
      </c>
      <c r="DD52" s="1">
        <f t="shared" si="62"/>
        <v>0.9897960646</v>
      </c>
      <c r="DE52" s="1">
        <f t="shared" si="63"/>
        <v>0.8997533567</v>
      </c>
      <c r="DF52" s="1" t="str">
        <f t="shared" si="64"/>
        <v>Não</v>
      </c>
      <c r="DG52" s="1" t="str">
        <f t="shared" si="65"/>
        <v>Não</v>
      </c>
      <c r="DH52" s="1" t="str">
        <f t="shared" si="66"/>
        <v>Não</v>
      </c>
      <c r="DI52" s="16" t="str">
        <f t="shared" ref="DI52:DJ52" si="217">IF(DB52&gt;=1,"Fractured","Não")</f>
        <v>Fractured</v>
      </c>
      <c r="DJ52" s="1" t="str">
        <f t="shared" si="217"/>
        <v>Não</v>
      </c>
    </row>
    <row r="53" ht="15.75" customHeight="1">
      <c r="A53" s="1">
        <v>5578.6401</v>
      </c>
      <c r="B53" s="1">
        <v>284.5828</v>
      </c>
      <c r="C53" s="1">
        <v>344.4867</v>
      </c>
      <c r="D53" s="1">
        <v>283.7743</v>
      </c>
      <c r="E53" s="1">
        <v>223.6463</v>
      </c>
      <c r="F53" s="1">
        <v>214.1918</v>
      </c>
      <c r="G53" s="1">
        <v>206.4063</v>
      </c>
      <c r="H53" s="1">
        <v>248.4923</v>
      </c>
      <c r="I53" s="1">
        <v>205.317</v>
      </c>
      <c r="J53" s="1">
        <v>229.3448</v>
      </c>
      <c r="K53" s="1">
        <v>183.5721</v>
      </c>
      <c r="L53" s="1">
        <f t="shared" si="4"/>
        <v>223.0301333</v>
      </c>
      <c r="M53" s="1">
        <f t="shared" ref="M53:N53" si="218">(H53+I53)/2</f>
        <v>226.90465</v>
      </c>
      <c r="N53" s="1">
        <f t="shared" si="218"/>
        <v>217.3309</v>
      </c>
      <c r="O53" s="1">
        <f t="shared" ref="O53:P53" si="219">(E53+AC53)/2</f>
        <v>245.52625</v>
      </c>
      <c r="P53" s="1">
        <f t="shared" si="219"/>
        <v>222.37005</v>
      </c>
      <c r="Q53" s="1">
        <f t="shared" si="7"/>
        <v>284.5937276</v>
      </c>
      <c r="R53" s="1">
        <f t="shared" si="8"/>
        <v>1.414172813</v>
      </c>
      <c r="S53" s="1">
        <f t="shared" si="9"/>
        <v>0.8306345911</v>
      </c>
      <c r="T53" s="1">
        <v>0.0947</v>
      </c>
      <c r="U53" s="1">
        <v>0.0947</v>
      </c>
      <c r="V53" s="1">
        <f t="shared" si="10"/>
        <v>10.55966209</v>
      </c>
      <c r="W53" s="1">
        <v>0.1027</v>
      </c>
      <c r="X53" s="1">
        <v>0.1019</v>
      </c>
      <c r="Y53" s="1">
        <f t="shared" si="11"/>
        <v>283.4585667</v>
      </c>
      <c r="Z53" s="1">
        <v>250.8247</v>
      </c>
      <c r="AA53" s="1">
        <v>247.6554</v>
      </c>
      <c r="AB53" s="1">
        <v>289.4275</v>
      </c>
      <c r="AC53" s="1">
        <v>267.4062</v>
      </c>
      <c r="AD53" s="1">
        <v>230.5483</v>
      </c>
      <c r="AE53" s="1">
        <v>-999.0</v>
      </c>
      <c r="AF53" s="1">
        <v>-999.0</v>
      </c>
      <c r="AG53" s="1">
        <f t="shared" si="12"/>
        <v>388.8891</v>
      </c>
      <c r="AH53" s="1">
        <f t="shared" si="13"/>
        <v>9.442076073</v>
      </c>
      <c r="AI53" s="1">
        <f t="shared" si="14"/>
        <v>96.91830616</v>
      </c>
      <c r="AJ53" s="1">
        <f t="shared" si="15"/>
        <v>8.442076073</v>
      </c>
      <c r="AK53" s="1">
        <f t="shared" si="16"/>
        <v>61.81271234</v>
      </c>
      <c r="AL53" s="1">
        <f t="shared" si="17"/>
        <v>9.966417616</v>
      </c>
      <c r="AM53" s="1">
        <f t="shared" si="18"/>
        <v>247.3162193</v>
      </c>
      <c r="AN53" s="1">
        <f t="shared" si="19"/>
        <v>0.3559028603</v>
      </c>
      <c r="AO53" s="1">
        <f t="shared" si="20"/>
        <v>122.3397318</v>
      </c>
      <c r="AP53" s="1">
        <f t="shared" si="21"/>
        <v>1.126192613</v>
      </c>
      <c r="AQ53" s="1">
        <f t="shared" si="22"/>
        <v>120.5506563</v>
      </c>
      <c r="AR53" s="1">
        <f t="shared" si="23"/>
        <v>154.6034967</v>
      </c>
      <c r="AS53" s="1">
        <f t="shared" si="24"/>
        <v>128.7125238</v>
      </c>
      <c r="AT53" s="1">
        <f>ABS(((3*B53*(G53-AS53))/(G53*(2*AS53-B53)))/100)*1.5</f>
        <v>0.1774968375</v>
      </c>
      <c r="AU53" s="1">
        <f t="shared" si="26"/>
        <v>0.2158007964</v>
      </c>
      <c r="AV53" s="1">
        <f t="shared" si="27"/>
        <v>120.8355711</v>
      </c>
      <c r="AW53" s="1">
        <v>-999.0</v>
      </c>
      <c r="AX53" s="1">
        <f t="shared" si="28"/>
        <v>0.4427400102</v>
      </c>
      <c r="AZ53" s="1">
        <f t="shared" si="29"/>
        <v>58.57153066</v>
      </c>
      <c r="BA53" s="1">
        <v>-999.0</v>
      </c>
      <c r="BB53" s="1">
        <f t="shared" si="30"/>
        <v>117.6010338</v>
      </c>
      <c r="BC53" s="1">
        <f>((AT53/4.5)^2)*((BL53)^5)</f>
        <v>124.2135341</v>
      </c>
      <c r="BE53" s="1">
        <v>2560.6104</v>
      </c>
      <c r="BF53" s="1">
        <v>4673.6792</v>
      </c>
      <c r="BG53" s="1">
        <f t="shared" si="33"/>
        <v>0.1261926132</v>
      </c>
      <c r="BH53" s="1">
        <v>486.7874</v>
      </c>
      <c r="BJ53" s="1">
        <f t="shared" si="34"/>
        <v>-904.3947</v>
      </c>
      <c r="BK53" s="1">
        <f t="shared" si="35"/>
        <v>-94.6053</v>
      </c>
      <c r="BL53" s="1">
        <f t="shared" si="36"/>
        <v>9.559662091</v>
      </c>
      <c r="BN53" s="1">
        <f t="shared" si="70"/>
        <v>0.7252943607</v>
      </c>
      <c r="BO53" s="1">
        <f t="shared" si="37"/>
        <v>0.9499305056</v>
      </c>
      <c r="BP53" s="1">
        <f t="shared" si="38"/>
        <v>0.2187194944</v>
      </c>
      <c r="BQ53" s="1" t="str">
        <f t="shared" si="39"/>
        <v>#NUM!</v>
      </c>
      <c r="BS53" s="1">
        <f t="shared" si="40"/>
        <v>306.5928291</v>
      </c>
      <c r="BT53" s="1">
        <v>2.5191</v>
      </c>
      <c r="BU53" s="1">
        <v>0.1818</v>
      </c>
      <c r="BV53" s="1">
        <f t="shared" si="41"/>
        <v>0.06766570605</v>
      </c>
      <c r="BW53" s="1">
        <f t="shared" si="42"/>
        <v>0.124732853</v>
      </c>
      <c r="BX53" s="1">
        <f t="shared" si="43"/>
        <v>1.16865</v>
      </c>
      <c r="BY53" s="1">
        <f t="shared" si="82"/>
        <v>1.442</v>
      </c>
      <c r="BZ53" s="1">
        <f t="shared" si="45"/>
        <v>0.8032324899</v>
      </c>
      <c r="CA53" s="1">
        <v>4673.6792</v>
      </c>
      <c r="CB53" s="1">
        <v>2560.6104</v>
      </c>
      <c r="CC53" s="1" t="str">
        <f t="shared" si="46"/>
        <v>#NUM!</v>
      </c>
      <c r="CD53" s="1">
        <f t="shared" si="47"/>
        <v>0.3053375524</v>
      </c>
      <c r="CE53" s="1">
        <f t="shared" si="48"/>
        <v>-724.5690664</v>
      </c>
      <c r="CH53" s="1">
        <v>-999.0</v>
      </c>
      <c r="CJ53" s="1">
        <f t="shared" si="71"/>
        <v>0.002794670347</v>
      </c>
      <c r="CK53" s="1">
        <f t="shared" si="51"/>
        <v>-866.6876029</v>
      </c>
      <c r="CL53" s="1">
        <f t="shared" si="52"/>
        <v>-488.3779854</v>
      </c>
      <c r="CM53" s="1">
        <f t="shared" si="53"/>
        <v>-651.6301585</v>
      </c>
      <c r="CN53" s="1">
        <f t="shared" si="54"/>
        <v>1.334274226</v>
      </c>
      <c r="CO53" s="1">
        <f t="shared" si="55"/>
        <v>0.007769251742</v>
      </c>
      <c r="CP53" s="1">
        <f t="shared" si="56"/>
        <v>-0.1936327056</v>
      </c>
      <c r="CQ53" s="1">
        <f t="shared" si="57"/>
        <v>1.248367294</v>
      </c>
      <c r="CS53" s="1">
        <f t="shared" si="58"/>
        <v>1.291157458</v>
      </c>
      <c r="CU53" s="1">
        <v>5230.063</v>
      </c>
      <c r="CV53" s="1">
        <v>1950.0</v>
      </c>
      <c r="CW53" s="1">
        <v>1034.5</v>
      </c>
      <c r="CX53" s="1">
        <v>392.6</v>
      </c>
      <c r="CY53" s="1">
        <v>199.1</v>
      </c>
      <c r="CZ53" s="1">
        <v>146.9</v>
      </c>
      <c r="DA53" s="1">
        <f t="shared" si="59"/>
        <v>0.8940910884</v>
      </c>
      <c r="DB53" s="1">
        <f t="shared" si="60"/>
        <v>0.7526519523</v>
      </c>
      <c r="DC53" s="1">
        <f t="shared" si="61"/>
        <v>0.9191610715</v>
      </c>
      <c r="DD53" s="1">
        <f t="shared" si="62"/>
        <v>0.957807167</v>
      </c>
      <c r="DE53" s="1">
        <f t="shared" si="63"/>
        <v>0.9056874774</v>
      </c>
      <c r="DF53" s="1" t="str">
        <f t="shared" si="64"/>
        <v>Não</v>
      </c>
      <c r="DG53" s="1" t="str">
        <f t="shared" si="65"/>
        <v>Não</v>
      </c>
      <c r="DH53" s="1" t="str">
        <f t="shared" si="66"/>
        <v>Não</v>
      </c>
      <c r="DI53" s="1" t="str">
        <f t="shared" ref="DI53:DJ53" si="220">IF(DB53&gt;=1,"Fractured","Não")</f>
        <v>Não</v>
      </c>
      <c r="DJ53" s="1" t="str">
        <f t="shared" si="220"/>
        <v>Não</v>
      </c>
    </row>
    <row r="54" ht="15.75" customHeight="1">
      <c r="A54" s="1">
        <v>5578.7163</v>
      </c>
      <c r="B54" s="1">
        <v>356.6383</v>
      </c>
      <c r="C54" s="1">
        <v>412.6135</v>
      </c>
      <c r="D54" s="1">
        <v>352.3995</v>
      </c>
      <c r="E54" s="1">
        <v>277.7834</v>
      </c>
      <c r="F54" s="1">
        <v>269.4407</v>
      </c>
      <c r="G54" s="1">
        <v>261.8212</v>
      </c>
      <c r="H54" s="1">
        <v>297.3618</v>
      </c>
      <c r="I54" s="1">
        <v>205.317</v>
      </c>
      <c r="J54" s="1">
        <v>229.3448</v>
      </c>
      <c r="K54" s="1">
        <v>183.5721</v>
      </c>
      <c r="L54" s="1">
        <f t="shared" si="4"/>
        <v>276.2079</v>
      </c>
      <c r="M54" s="1">
        <f t="shared" ref="M54:N54" si="221">(H54+I54)/2</f>
        <v>251.3394</v>
      </c>
      <c r="N54" s="1">
        <f t="shared" si="221"/>
        <v>217.3309</v>
      </c>
      <c r="O54" s="1">
        <f t="shared" ref="O54:P54" si="222">(E54+AC54)/2</f>
        <v>298.5876</v>
      </c>
      <c r="P54" s="1">
        <f t="shared" si="222"/>
        <v>264.2078</v>
      </c>
      <c r="Q54" s="1">
        <f t="shared" si="7"/>
        <v>356.6475721</v>
      </c>
      <c r="R54" s="1">
        <f t="shared" si="8"/>
        <v>1.793842644</v>
      </c>
      <c r="S54" s="1">
        <f t="shared" si="9"/>
        <v>0.8804802769</v>
      </c>
      <c r="T54" s="1">
        <v>0.0947</v>
      </c>
      <c r="U54" s="1">
        <v>0.0947</v>
      </c>
      <c r="V54" s="1">
        <f t="shared" si="10"/>
        <v>10.55966209</v>
      </c>
      <c r="W54" s="1">
        <v>0.1027</v>
      </c>
      <c r="X54" s="1">
        <v>0.1019</v>
      </c>
      <c r="Y54" s="1">
        <f t="shared" si="11"/>
        <v>341.1395833</v>
      </c>
      <c r="Z54" s="1">
        <v>300.8933</v>
      </c>
      <c r="AA54" s="1">
        <v>283.679</v>
      </c>
      <c r="AB54" s="1">
        <v>340.6139</v>
      </c>
      <c r="AC54" s="1">
        <v>319.3918</v>
      </c>
      <c r="AD54" s="1">
        <v>258.9749</v>
      </c>
      <c r="AE54" s="1">
        <v>-999.0</v>
      </c>
      <c r="AF54" s="1">
        <v>-999.0</v>
      </c>
      <c r="AG54" s="1">
        <f t="shared" si="12"/>
        <v>388.8891</v>
      </c>
      <c r="AH54" s="1">
        <f t="shared" si="13"/>
        <v>9.442076073</v>
      </c>
      <c r="AI54" s="1">
        <f t="shared" si="14"/>
        <v>96.91830616</v>
      </c>
      <c r="AJ54" s="1">
        <f t="shared" si="15"/>
        <v>8.442076073</v>
      </c>
      <c r="AK54" s="1">
        <f t="shared" si="16"/>
        <v>77.20237897</v>
      </c>
      <c r="AL54" s="1">
        <f t="shared" si="17"/>
        <v>10.18433628</v>
      </c>
      <c r="AM54" s="1">
        <f t="shared" si="18"/>
        <v>308.8548431</v>
      </c>
      <c r="AN54" s="1">
        <f t="shared" si="19"/>
        <v>0.337825518</v>
      </c>
      <c r="AO54" s="1">
        <f t="shared" si="20"/>
        <v>152.1300291</v>
      </c>
      <c r="AP54" s="1">
        <f t="shared" si="21"/>
        <v>1.156681606</v>
      </c>
      <c r="AQ54" s="1">
        <f t="shared" si="22"/>
        <v>144.674941</v>
      </c>
      <c r="AR54" s="1">
        <f t="shared" si="23"/>
        <v>168.1926918</v>
      </c>
      <c r="AS54" s="1">
        <f t="shared" si="24"/>
        <v>152.0051536</v>
      </c>
      <c r="AT54" s="1">
        <f>ABS(((3*B54*(G54-AS54))/(G54*(2*AS54-B54)))/100)*2</f>
        <v>0.1705388855</v>
      </c>
      <c r="AU54" s="1">
        <f t="shared" si="26"/>
        <v>0.2056020259</v>
      </c>
      <c r="AV54" s="1">
        <f t="shared" si="27"/>
        <v>112.9168838</v>
      </c>
      <c r="AW54" s="1">
        <v>-999.0</v>
      </c>
      <c r="AX54" s="1">
        <f t="shared" si="28"/>
        <v>0.5150507227</v>
      </c>
      <c r="AZ54" s="1">
        <f t="shared" si="29"/>
        <v>46.6330197</v>
      </c>
      <c r="BA54" s="1">
        <v>-999.0</v>
      </c>
      <c r="BB54" s="1">
        <f t="shared" si="30"/>
        <v>100.2172181</v>
      </c>
      <c r="BC54" s="1">
        <f t="shared" ref="BC54:BC55" si="226">((AT54/5)^2)*((BL54)^5)</f>
        <v>92.87942951</v>
      </c>
      <c r="BE54" s="1">
        <v>2560.6104</v>
      </c>
      <c r="BF54" s="1">
        <v>4673.6792</v>
      </c>
      <c r="BG54" s="1">
        <f t="shared" si="33"/>
        <v>0.1566816056</v>
      </c>
      <c r="BH54" s="1">
        <v>486.7874</v>
      </c>
      <c r="BJ54" s="1">
        <f t="shared" si="34"/>
        <v>-904.3947</v>
      </c>
      <c r="BK54" s="1">
        <f t="shared" si="35"/>
        <v>-94.6053</v>
      </c>
      <c r="BL54" s="1">
        <f t="shared" si="36"/>
        <v>9.559662091</v>
      </c>
      <c r="BN54" s="1">
        <f t="shared" si="70"/>
        <v>0.7341365187</v>
      </c>
      <c r="BO54" s="1">
        <f t="shared" si="37"/>
        <v>0.995643985</v>
      </c>
      <c r="BP54" s="1">
        <f t="shared" si="38"/>
        <v>0.173006015</v>
      </c>
      <c r="BQ54" s="1" t="str">
        <f t="shared" si="39"/>
        <v>#NUM!</v>
      </c>
      <c r="BS54" s="1">
        <f t="shared" si="40"/>
        <v>359.889194</v>
      </c>
      <c r="BT54" s="1">
        <v>2.5191</v>
      </c>
      <c r="BU54" s="1">
        <v>0.1818</v>
      </c>
      <c r="BV54" s="1">
        <f t="shared" si="41"/>
        <v>0.06766570605</v>
      </c>
      <c r="BW54" s="1">
        <f t="shared" si="42"/>
        <v>0.124732853</v>
      </c>
      <c r="BX54" s="1">
        <f t="shared" si="43"/>
        <v>1.16865</v>
      </c>
      <c r="BY54" s="1">
        <f t="shared" si="82"/>
        <v>1.442</v>
      </c>
      <c r="BZ54" s="1">
        <f t="shared" si="45"/>
        <v>0.7471445344</v>
      </c>
      <c r="CA54" s="1">
        <v>4673.6792</v>
      </c>
      <c r="CB54" s="1">
        <v>2560.6104</v>
      </c>
      <c r="CC54" s="1" t="str">
        <f t="shared" si="46"/>
        <v>#NUM!</v>
      </c>
      <c r="CD54" s="1">
        <f t="shared" si="47"/>
        <v>0.2809709803</v>
      </c>
      <c r="CE54" s="1">
        <f t="shared" si="48"/>
        <v>-733.4023822</v>
      </c>
      <c r="CH54" s="1">
        <v>-999.0</v>
      </c>
      <c r="CJ54" s="1">
        <f t="shared" si="71"/>
        <v>0.005809748997</v>
      </c>
      <c r="CK54" s="1">
        <f t="shared" si="51"/>
        <v>-868.3265831</v>
      </c>
      <c r="CL54" s="1">
        <f t="shared" si="52"/>
        <v>-419.3741064</v>
      </c>
      <c r="CM54" s="1">
        <f t="shared" si="53"/>
        <v>-695.7610478</v>
      </c>
      <c r="CN54" s="1">
        <f t="shared" si="54"/>
        <v>1.659046272</v>
      </c>
      <c r="CO54" s="1">
        <f t="shared" si="55"/>
        <v>0.006578724313</v>
      </c>
      <c r="CP54" s="1">
        <f t="shared" si="56"/>
        <v>0.03412087606</v>
      </c>
      <c r="CQ54" s="1">
        <f t="shared" si="57"/>
        <v>1.476120876</v>
      </c>
      <c r="CS54" s="1">
        <f t="shared" si="58"/>
        <v>1.226446917</v>
      </c>
      <c r="CU54" s="1">
        <v>5230.2158</v>
      </c>
      <c r="CV54" s="1">
        <v>1950.0</v>
      </c>
      <c r="CW54" s="1">
        <v>1034.5</v>
      </c>
      <c r="CX54" s="1">
        <v>392.6</v>
      </c>
      <c r="CY54" s="1">
        <v>199.1</v>
      </c>
      <c r="CZ54" s="1">
        <v>146.9</v>
      </c>
      <c r="DA54" s="1">
        <f t="shared" si="59"/>
        <v>0.8940910884</v>
      </c>
      <c r="DB54" s="1">
        <f t="shared" si="60"/>
        <v>0.755501302</v>
      </c>
      <c r="DC54" s="1">
        <f t="shared" si="61"/>
        <v>0.8606868282</v>
      </c>
      <c r="DD54" s="1">
        <f t="shared" si="62"/>
        <v>0.8646909319</v>
      </c>
      <c r="DE54" s="1">
        <f t="shared" si="63"/>
        <v>0.8848585809</v>
      </c>
      <c r="DF54" s="1" t="str">
        <f t="shared" si="64"/>
        <v>Não</v>
      </c>
      <c r="DG54" s="1" t="str">
        <f t="shared" si="65"/>
        <v>Não</v>
      </c>
      <c r="DH54" s="1" t="str">
        <f t="shared" si="66"/>
        <v>Não</v>
      </c>
      <c r="DI54" s="1" t="str">
        <f t="shared" ref="DI54:DJ54" si="223">IF(DB54&gt;=1,"Fractured","Não")</f>
        <v>Não</v>
      </c>
      <c r="DJ54" s="1" t="str">
        <f t="shared" si="223"/>
        <v>Não</v>
      </c>
    </row>
    <row r="55" ht="15.75" customHeight="1">
      <c r="A55" s="1">
        <v>5578.7925</v>
      </c>
      <c r="B55" s="1">
        <v>372.7299</v>
      </c>
      <c r="C55" s="1">
        <v>395.4146</v>
      </c>
      <c r="D55" s="1">
        <v>379.2807</v>
      </c>
      <c r="E55" s="1">
        <v>276.2273</v>
      </c>
      <c r="F55" s="1">
        <v>267.1942</v>
      </c>
      <c r="G55" s="1">
        <v>277.8305</v>
      </c>
      <c r="H55" s="1">
        <v>320.1348</v>
      </c>
      <c r="I55" s="1">
        <v>265.6795</v>
      </c>
      <c r="J55" s="1">
        <v>304.8404</v>
      </c>
      <c r="K55" s="1">
        <v>230.7888</v>
      </c>
      <c r="L55" s="1">
        <f t="shared" si="4"/>
        <v>288.3865</v>
      </c>
      <c r="M55" s="1">
        <f t="shared" ref="M55:N55" si="224">(H55+I55)/2</f>
        <v>292.90715</v>
      </c>
      <c r="N55" s="1">
        <f t="shared" si="224"/>
        <v>285.25995</v>
      </c>
      <c r="O55" s="1">
        <f t="shared" ref="O55:P55" si="225">(E55+AC55)/2</f>
        <v>317.19215</v>
      </c>
      <c r="P55" s="1">
        <f t="shared" si="225"/>
        <v>271.14495</v>
      </c>
      <c r="Q55" s="1">
        <f t="shared" si="7"/>
        <v>372.7382577</v>
      </c>
      <c r="R55" s="1">
        <f t="shared" si="8"/>
        <v>1.903528815</v>
      </c>
      <c r="S55" s="1">
        <f t="shared" si="9"/>
        <v>0.8678547287</v>
      </c>
      <c r="T55" s="1">
        <v>0.0851</v>
      </c>
      <c r="U55" s="1">
        <v>0.0851</v>
      </c>
      <c r="V55" s="1">
        <f t="shared" si="10"/>
        <v>11.75088132</v>
      </c>
      <c r="W55" s="1">
        <v>0.092</v>
      </c>
      <c r="X55" s="1">
        <v>0.092</v>
      </c>
      <c r="Y55" s="1">
        <f t="shared" si="11"/>
        <v>372.24</v>
      </c>
      <c r="Z55" s="1">
        <v>354.5085</v>
      </c>
      <c r="AA55" s="1">
        <v>332.4584</v>
      </c>
      <c r="AB55" s="1">
        <v>399.0479</v>
      </c>
      <c r="AC55" s="1">
        <v>358.157</v>
      </c>
      <c r="AD55" s="1">
        <v>275.0957</v>
      </c>
      <c r="AE55" s="1">
        <v>-999.0</v>
      </c>
      <c r="AF55" s="1">
        <v>-999.0</v>
      </c>
      <c r="AG55" s="1">
        <f t="shared" si="12"/>
        <v>496.4683</v>
      </c>
      <c r="AH55" s="1">
        <f t="shared" si="13"/>
        <v>7.614622235</v>
      </c>
      <c r="AI55" s="1">
        <f t="shared" si="14"/>
        <v>123.5040646</v>
      </c>
      <c r="AJ55" s="1">
        <f t="shared" si="15"/>
        <v>6.614622235</v>
      </c>
      <c r="AK55" s="1">
        <f t="shared" si="16"/>
        <v>78.8501702</v>
      </c>
      <c r="AL55" s="1">
        <f t="shared" si="17"/>
        <v>8.436145489</v>
      </c>
      <c r="AM55" s="1">
        <f t="shared" si="18"/>
        <v>315.4613262</v>
      </c>
      <c r="AN55" s="1">
        <f t="shared" si="19"/>
        <v>0.4268767672</v>
      </c>
      <c r="AO55" s="1">
        <f t="shared" si="20"/>
        <v>156.8882428</v>
      </c>
      <c r="AP55" s="1">
        <f t="shared" si="21"/>
        <v>1.054629288</v>
      </c>
      <c r="AQ55" s="1">
        <f t="shared" si="22"/>
        <v>160.5622545</v>
      </c>
      <c r="AR55" s="1">
        <f t="shared" si="23"/>
        <v>171.4955217</v>
      </c>
      <c r="AS55" s="1">
        <f t="shared" si="24"/>
        <v>165.2626373</v>
      </c>
      <c r="AT55" s="1">
        <f>ABS(((3*B55*(G55-AS55))/(G55*(2*AS55-B55)))/100)*1.8</f>
        <v>0.1932246112</v>
      </c>
      <c r="AU55" s="1">
        <f t="shared" si="26"/>
        <v>0.239502362</v>
      </c>
      <c r="AV55" s="1">
        <f t="shared" si="27"/>
        <v>139.8151587</v>
      </c>
      <c r="AW55" s="1">
        <v>-999.0</v>
      </c>
      <c r="AX55" s="1">
        <f t="shared" si="28"/>
        <v>0.4111901896</v>
      </c>
      <c r="AZ55" s="1">
        <f t="shared" si="29"/>
        <v>117.6784121</v>
      </c>
      <c r="BA55" s="1">
        <v>-999.0</v>
      </c>
      <c r="BB55" s="1">
        <f t="shared" si="30"/>
        <v>211.2583764</v>
      </c>
      <c r="BC55" s="1">
        <f t="shared" si="226"/>
        <v>214.4890932</v>
      </c>
      <c r="BE55" s="1">
        <v>2612.2097</v>
      </c>
      <c r="BF55" s="1">
        <v>4668.6206</v>
      </c>
      <c r="BG55" s="1">
        <f t="shared" si="33"/>
        <v>0.05462928823</v>
      </c>
      <c r="BH55" s="1">
        <v>550.5504</v>
      </c>
      <c r="BJ55" s="1">
        <f t="shared" si="34"/>
        <v>-913.9851</v>
      </c>
      <c r="BK55" s="1">
        <f t="shared" si="35"/>
        <v>-85.0149</v>
      </c>
      <c r="BL55" s="1">
        <f t="shared" si="36"/>
        <v>10.75088132</v>
      </c>
      <c r="BN55" s="1">
        <f t="shared" si="70"/>
        <v>0.7453936483</v>
      </c>
      <c r="BO55" s="1">
        <f t="shared" si="37"/>
        <v>0.9475136669</v>
      </c>
      <c r="BP55" s="1">
        <f t="shared" si="38"/>
        <v>0.2272363331</v>
      </c>
      <c r="BQ55" s="1" t="str">
        <f t="shared" si="39"/>
        <v>#NUM!</v>
      </c>
      <c r="BS55" s="1">
        <f t="shared" si="40"/>
        <v>363.7607466</v>
      </c>
      <c r="BT55" s="1">
        <v>2.5271</v>
      </c>
      <c r="BU55" s="1">
        <v>0.1776</v>
      </c>
      <c r="BV55" s="1">
        <f t="shared" si="41"/>
        <v>0.06305475504</v>
      </c>
      <c r="BW55" s="1">
        <f t="shared" si="42"/>
        <v>0.1203273775</v>
      </c>
      <c r="BX55" s="1">
        <f t="shared" si="43"/>
        <v>1.17475</v>
      </c>
      <c r="BY55" s="1">
        <f t="shared" si="82"/>
        <v>1.462</v>
      </c>
      <c r="BZ55" s="1">
        <f t="shared" si="45"/>
        <v>0.7309407895</v>
      </c>
      <c r="CA55" s="1">
        <v>4668.6206</v>
      </c>
      <c r="CB55" s="1">
        <v>2612.2097</v>
      </c>
      <c r="CC55" s="1" t="str">
        <f t="shared" si="46"/>
        <v>#NUM!</v>
      </c>
      <c r="CD55" s="1">
        <f t="shared" si="47"/>
        <v>0.2694655706</v>
      </c>
      <c r="CE55" s="1">
        <f t="shared" si="48"/>
        <v>-744.6482547</v>
      </c>
      <c r="CH55" s="1">
        <v>-999.0</v>
      </c>
      <c r="CJ55" s="1">
        <f t="shared" si="71"/>
        <v>0.002005294481</v>
      </c>
      <c r="CK55" s="1">
        <f t="shared" si="51"/>
        <v>-845.8276638</v>
      </c>
      <c r="CL55" s="1">
        <f t="shared" si="52"/>
        <v>-381.498552</v>
      </c>
      <c r="CM55" s="1">
        <f t="shared" si="53"/>
        <v>-574.806672</v>
      </c>
      <c r="CN55" s="1">
        <f t="shared" si="54"/>
        <v>1.506707349</v>
      </c>
      <c r="CO55" s="1">
        <f t="shared" si="55"/>
        <v>0.006050974476</v>
      </c>
      <c r="CP55" s="1">
        <f t="shared" si="56"/>
        <v>-0.09129084709</v>
      </c>
      <c r="CQ55" s="1">
        <f t="shared" si="57"/>
        <v>1.370709153</v>
      </c>
      <c r="CS55" s="1">
        <f t="shared" si="58"/>
        <v>1.284672788</v>
      </c>
      <c r="CU55" s="1">
        <v>5230.3682</v>
      </c>
      <c r="CV55" s="1">
        <v>1950.0</v>
      </c>
      <c r="CW55" s="1">
        <v>1034.5</v>
      </c>
      <c r="CX55" s="1">
        <v>392.6</v>
      </c>
      <c r="CY55" s="1">
        <v>199.1</v>
      </c>
      <c r="CZ55" s="1">
        <v>146.9</v>
      </c>
      <c r="DA55" s="1">
        <f t="shared" si="59"/>
        <v>0.8686737215</v>
      </c>
      <c r="DB55" s="1">
        <f t="shared" si="60"/>
        <v>0.7168574348</v>
      </c>
      <c r="DC55" s="1">
        <f t="shared" si="61"/>
        <v>0.7759918309</v>
      </c>
      <c r="DD55" s="1">
        <f t="shared" si="62"/>
        <v>0.9738920678</v>
      </c>
      <c r="DE55" s="1">
        <f t="shared" si="63"/>
        <v>0.8548286898</v>
      </c>
      <c r="DF55" s="1" t="str">
        <f t="shared" si="64"/>
        <v>Não</v>
      </c>
      <c r="DG55" s="1" t="str">
        <f t="shared" si="65"/>
        <v>Não</v>
      </c>
      <c r="DH55" s="1" t="str">
        <f t="shared" si="66"/>
        <v>Não</v>
      </c>
      <c r="DI55" s="1" t="str">
        <f t="shared" ref="DI55:DJ55" si="227">IF(DB55&gt;=1,"Fractured","Não")</f>
        <v>Não</v>
      </c>
      <c r="DJ55" s="1" t="str">
        <f t="shared" si="227"/>
        <v>Não</v>
      </c>
    </row>
    <row r="56" ht="15.75" customHeight="1">
      <c r="A56" s="1">
        <v>5578.8687</v>
      </c>
      <c r="B56" s="1">
        <v>397.6988</v>
      </c>
      <c r="C56" s="1">
        <v>349.9297</v>
      </c>
      <c r="D56" s="1">
        <v>401.1132</v>
      </c>
      <c r="E56" s="1">
        <v>300.0067</v>
      </c>
      <c r="F56" s="1">
        <v>285.4422</v>
      </c>
      <c r="G56" s="1">
        <v>293.9232</v>
      </c>
      <c r="H56" s="1">
        <v>339.3479</v>
      </c>
      <c r="I56" s="1">
        <v>265.6795</v>
      </c>
      <c r="J56" s="1">
        <v>304.8404</v>
      </c>
      <c r="K56" s="1">
        <v>230.7888</v>
      </c>
      <c r="L56" s="1">
        <f t="shared" si="4"/>
        <v>306.2377667</v>
      </c>
      <c r="M56" s="1">
        <f t="shared" ref="M56:N56" si="228">(H56+I56)/2</f>
        <v>302.5137</v>
      </c>
      <c r="N56" s="1">
        <f t="shared" si="228"/>
        <v>285.25995</v>
      </c>
      <c r="O56" s="1">
        <f t="shared" ref="O56:P56" si="229">(E56+AC56)/2</f>
        <v>339.64075</v>
      </c>
      <c r="P56" s="1">
        <f t="shared" si="229"/>
        <v>284.48675</v>
      </c>
      <c r="Q56" s="1">
        <f t="shared" si="7"/>
        <v>397.706798</v>
      </c>
      <c r="R56" s="1">
        <f t="shared" si="8"/>
        <v>2.013786394</v>
      </c>
      <c r="S56" s="1">
        <f t="shared" si="9"/>
        <v>0.8661412079</v>
      </c>
      <c r="T56" s="1">
        <v>0.0851</v>
      </c>
      <c r="U56" s="1">
        <v>0.0851</v>
      </c>
      <c r="V56" s="1">
        <f t="shared" si="10"/>
        <v>11.75088132</v>
      </c>
      <c r="W56" s="1">
        <v>0.092</v>
      </c>
      <c r="X56" s="1">
        <v>0.092</v>
      </c>
      <c r="Y56" s="1">
        <f t="shared" si="11"/>
        <v>393.8517333</v>
      </c>
      <c r="Z56" s="1">
        <v>406.4253</v>
      </c>
      <c r="AA56" s="1">
        <v>373.1664</v>
      </c>
      <c r="AB56" s="1">
        <v>434.777</v>
      </c>
      <c r="AC56" s="1">
        <v>379.2748</v>
      </c>
      <c r="AD56" s="1">
        <v>283.5313</v>
      </c>
      <c r="AE56" s="1">
        <v>-999.0</v>
      </c>
      <c r="AF56" s="1">
        <v>-999.0</v>
      </c>
      <c r="AG56" s="1">
        <f t="shared" si="12"/>
        <v>496.4683</v>
      </c>
      <c r="AH56" s="1">
        <f t="shared" si="13"/>
        <v>7.614622235</v>
      </c>
      <c r="AI56" s="1">
        <f t="shared" si="14"/>
        <v>123.5040646</v>
      </c>
      <c r="AJ56" s="1">
        <f t="shared" si="15"/>
        <v>6.614622235</v>
      </c>
      <c r="AK56" s="1">
        <f t="shared" si="16"/>
        <v>84.4300612</v>
      </c>
      <c r="AL56" s="1">
        <f t="shared" si="17"/>
        <v>8.43465992</v>
      </c>
      <c r="AM56" s="1">
        <f t="shared" si="18"/>
        <v>337.8435429</v>
      </c>
      <c r="AN56" s="1">
        <f t="shared" si="19"/>
        <v>0.4322080884</v>
      </c>
      <c r="AO56" s="1">
        <f t="shared" si="20"/>
        <v>164.0026178</v>
      </c>
      <c r="AP56" s="1">
        <f t="shared" si="21"/>
        <v>1.110710157</v>
      </c>
      <c r="AQ56" s="1">
        <f t="shared" si="22"/>
        <v>172.757455</v>
      </c>
      <c r="AR56" s="1">
        <f t="shared" si="23"/>
        <v>174.555852</v>
      </c>
      <c r="AS56" s="1">
        <f t="shared" si="24"/>
        <v>170.0180546</v>
      </c>
      <c r="AT56" s="1">
        <f>ABS(((3*B56*(G56-AS56))/(G56*(2*AS56-B56)))/100)*2</f>
        <v>0.1744480423</v>
      </c>
      <c r="AU56" s="1">
        <f t="shared" si="26"/>
        <v>0.2113107972</v>
      </c>
      <c r="AV56" s="1">
        <f t="shared" si="27"/>
        <v>117.330495</v>
      </c>
      <c r="AW56" s="1">
        <v>-999.0</v>
      </c>
      <c r="AX56" s="1">
        <f t="shared" si="28"/>
        <v>0.4525956405</v>
      </c>
      <c r="AZ56" s="1">
        <f t="shared" si="29"/>
        <v>65.71093559</v>
      </c>
      <c r="BA56" s="1">
        <v>-999.0</v>
      </c>
      <c r="BB56" s="1">
        <f t="shared" si="30"/>
        <v>140.3552202</v>
      </c>
      <c r="BC56" s="1">
        <f>((AT56/6)^2)*((BL56)^5)</f>
        <v>121.4087638</v>
      </c>
      <c r="BE56" s="1">
        <v>2612.2097</v>
      </c>
      <c r="BF56" s="1">
        <v>4668.6206</v>
      </c>
      <c r="BG56" s="1">
        <f t="shared" si="33"/>
        <v>0.110710157</v>
      </c>
      <c r="BH56" s="1">
        <v>550.5504</v>
      </c>
      <c r="BJ56" s="1">
        <f t="shared" si="34"/>
        <v>-913.9851</v>
      </c>
      <c r="BK56" s="1">
        <f t="shared" si="35"/>
        <v>-85.0149</v>
      </c>
      <c r="BL56" s="1">
        <f t="shared" si="36"/>
        <v>10.75088132</v>
      </c>
      <c r="BN56" s="1">
        <f t="shared" si="70"/>
        <v>0.7390598111</v>
      </c>
      <c r="BO56" s="1">
        <f t="shared" si="37"/>
        <v>0.9943248199</v>
      </c>
      <c r="BP56" s="1">
        <f t="shared" si="38"/>
        <v>0.1804251801</v>
      </c>
      <c r="BQ56" s="1" t="str">
        <f t="shared" si="39"/>
        <v>#NUM!</v>
      </c>
      <c r="BS56" s="1">
        <f t="shared" si="40"/>
        <v>384.9306182</v>
      </c>
      <c r="BT56" s="1">
        <v>2.5271</v>
      </c>
      <c r="BU56" s="1">
        <v>0.1776</v>
      </c>
      <c r="BV56" s="1">
        <f t="shared" si="41"/>
        <v>0.06305475504</v>
      </c>
      <c r="BW56" s="1">
        <f t="shared" si="42"/>
        <v>0.1203273775</v>
      </c>
      <c r="BX56" s="1">
        <f t="shared" si="43"/>
        <v>1.17475</v>
      </c>
      <c r="BY56" s="1">
        <f t="shared" si="82"/>
        <v>1.462</v>
      </c>
      <c r="BZ56" s="1">
        <f t="shared" si="45"/>
        <v>0.7146526316</v>
      </c>
      <c r="CA56" s="1">
        <v>4668.6206</v>
      </c>
      <c r="CB56" s="1">
        <v>2612.2097</v>
      </c>
      <c r="CC56" s="1" t="str">
        <f t="shared" si="46"/>
        <v>#NUM!</v>
      </c>
      <c r="CD56" s="1">
        <f t="shared" si="47"/>
        <v>0.2656703585</v>
      </c>
      <c r="CE56" s="1">
        <f t="shared" si="48"/>
        <v>-738.3207513</v>
      </c>
      <c r="CH56" s="1">
        <v>-999.0</v>
      </c>
      <c r="CJ56" s="1">
        <f t="shared" si="71"/>
        <v>0.003093959296</v>
      </c>
      <c r="CK56" s="1">
        <f t="shared" si="51"/>
        <v>-846.3450099</v>
      </c>
      <c r="CL56" s="1">
        <f t="shared" si="52"/>
        <v>-367.9018589</v>
      </c>
      <c r="CM56" s="1">
        <f t="shared" si="53"/>
        <v>-611.9835458</v>
      </c>
      <c r="CN56" s="1">
        <f t="shared" si="54"/>
        <v>1.663442385</v>
      </c>
      <c r="CO56" s="1">
        <f t="shared" si="55"/>
        <v>0.005881728283</v>
      </c>
      <c r="CP56" s="1">
        <f t="shared" si="56"/>
        <v>0.01712872695</v>
      </c>
      <c r="CQ56" s="1">
        <f t="shared" si="57"/>
        <v>1.479128727</v>
      </c>
      <c r="CS56" s="1">
        <f t="shared" si="58"/>
        <v>1.43556375</v>
      </c>
      <c r="CU56" s="1">
        <v>5230.5205</v>
      </c>
      <c r="CV56" s="1">
        <v>1950.0</v>
      </c>
      <c r="CW56" s="1">
        <v>1034.5</v>
      </c>
      <c r="CX56" s="1">
        <v>392.6</v>
      </c>
      <c r="CY56" s="1">
        <v>199.1</v>
      </c>
      <c r="CZ56" s="1">
        <v>146.9</v>
      </c>
      <c r="DA56" s="1">
        <f t="shared" si="59"/>
        <v>0.8686737215</v>
      </c>
      <c r="DB56" s="1">
        <f t="shared" si="60"/>
        <v>0.7177346273</v>
      </c>
      <c r="DC56" s="1">
        <f t="shared" si="61"/>
        <v>0.6976221707</v>
      </c>
      <c r="DD56" s="1">
        <f t="shared" si="62"/>
        <v>0.942965393</v>
      </c>
      <c r="DE56" s="1">
        <f t="shared" si="63"/>
        <v>0.8376107696</v>
      </c>
      <c r="DF56" s="1" t="str">
        <f t="shared" si="64"/>
        <v>Não</v>
      </c>
      <c r="DG56" s="1" t="str">
        <f t="shared" si="65"/>
        <v>Não</v>
      </c>
      <c r="DH56" s="1" t="str">
        <f t="shared" si="66"/>
        <v>Não</v>
      </c>
      <c r="DI56" s="1" t="str">
        <f t="shared" ref="DI56:DJ56" si="230">IF(DB56&gt;=1,"Fractured","Não")</f>
        <v>Não</v>
      </c>
      <c r="DJ56" s="1" t="str">
        <f t="shared" si="230"/>
        <v>Não</v>
      </c>
    </row>
    <row r="57" ht="15.75" customHeight="1">
      <c r="A57" s="1">
        <v>5578.9449</v>
      </c>
      <c r="B57" s="1">
        <v>381.452</v>
      </c>
      <c r="C57" s="1">
        <v>307.7982</v>
      </c>
      <c r="D57" s="1">
        <v>402.8221</v>
      </c>
      <c r="E57" s="1">
        <v>313.0877</v>
      </c>
      <c r="F57" s="1">
        <v>297.7354</v>
      </c>
      <c r="G57" s="1">
        <v>312.6296</v>
      </c>
      <c r="H57" s="1">
        <v>346.5491</v>
      </c>
      <c r="I57" s="1">
        <v>361.2406</v>
      </c>
      <c r="J57" s="1">
        <v>391.0371</v>
      </c>
      <c r="K57" s="1">
        <v>273.8649</v>
      </c>
      <c r="L57" s="1">
        <f t="shared" si="4"/>
        <v>318.9713667</v>
      </c>
      <c r="M57" s="1">
        <f t="shared" ref="M57:N57" si="231">(H57+I57)/2</f>
        <v>353.89485</v>
      </c>
      <c r="N57" s="1">
        <f t="shared" si="231"/>
        <v>376.13885</v>
      </c>
      <c r="O57" s="1">
        <f t="shared" ref="O57:P57" si="232">(E57+AC57)/2</f>
        <v>354.9945</v>
      </c>
      <c r="P57" s="1">
        <f t="shared" si="232"/>
        <v>298.3804</v>
      </c>
      <c r="Q57" s="1">
        <f t="shared" si="7"/>
        <v>381.4600231</v>
      </c>
      <c r="R57" s="1">
        <f t="shared" si="8"/>
        <v>2.141951485</v>
      </c>
      <c r="S57" s="1">
        <f t="shared" si="9"/>
        <v>0.9021220947</v>
      </c>
      <c r="T57" s="1">
        <v>0.0805</v>
      </c>
      <c r="U57" s="1">
        <v>0.0805</v>
      </c>
      <c r="V57" s="1">
        <f t="shared" si="10"/>
        <v>12.42236025</v>
      </c>
      <c r="W57" s="1">
        <v>0.0812</v>
      </c>
      <c r="X57" s="1">
        <v>0.0788</v>
      </c>
      <c r="Y57" s="1">
        <f t="shared" si="11"/>
        <v>396.0468667</v>
      </c>
      <c r="Z57" s="1">
        <v>460.3363</v>
      </c>
      <c r="AA57" s="1">
        <v>384.3411</v>
      </c>
      <c r="AB57" s="1">
        <v>439.5315</v>
      </c>
      <c r="AC57" s="1">
        <v>396.9013</v>
      </c>
      <c r="AD57" s="1">
        <v>299.0254</v>
      </c>
      <c r="AE57" s="1">
        <v>-999.0</v>
      </c>
      <c r="AF57" s="1">
        <v>-999.0</v>
      </c>
      <c r="AG57" s="1">
        <f t="shared" si="12"/>
        <v>635.1055</v>
      </c>
      <c r="AH57" s="1">
        <f t="shared" si="13"/>
        <v>4.134337121</v>
      </c>
      <c r="AI57" s="1">
        <f t="shared" si="14"/>
        <v>155.7711605</v>
      </c>
      <c r="AJ57" s="1">
        <f t="shared" si="15"/>
        <v>3.134337121</v>
      </c>
      <c r="AK57" s="1">
        <f t="shared" si="16"/>
        <v>85.78737075</v>
      </c>
      <c r="AL57" s="1">
        <f t="shared" si="17"/>
        <v>11.25730258</v>
      </c>
      <c r="AM57" s="1">
        <f t="shared" si="18"/>
        <v>343.3830539</v>
      </c>
      <c r="AN57" s="1">
        <f t="shared" si="19"/>
        <v>0.3406269614</v>
      </c>
      <c r="AO57" s="1">
        <f t="shared" si="20"/>
        <v>166.1870096</v>
      </c>
      <c r="AP57" s="1">
        <f t="shared" si="21"/>
        <v>1.187352646</v>
      </c>
      <c r="AQ57" s="1">
        <f t="shared" si="22"/>
        <v>182.1698382</v>
      </c>
      <c r="AR57" s="1">
        <f t="shared" si="23"/>
        <v>177.7566742</v>
      </c>
      <c r="AS57" s="1">
        <f t="shared" si="24"/>
        <v>175.9049335</v>
      </c>
      <c r="AT57" s="1">
        <f>ABS(((3*B57*(G57-AS57))/(G57*(2*AS57-B57)))/100)</f>
        <v>0.1688373303</v>
      </c>
      <c r="AU57" s="1">
        <f t="shared" si="26"/>
        <v>0.2031339188</v>
      </c>
      <c r="AV57" s="1">
        <f t="shared" si="27"/>
        <v>111.0237685</v>
      </c>
      <c r="AW57" s="1">
        <v>-999.0</v>
      </c>
      <c r="AX57" s="1">
        <f t="shared" si="28"/>
        <v>0.4617284429</v>
      </c>
      <c r="AZ57" s="1">
        <f t="shared" si="29"/>
        <v>60.95067987</v>
      </c>
      <c r="BA57" s="1">
        <v>-999.0</v>
      </c>
      <c r="BB57" s="1">
        <f t="shared" si="30"/>
        <v>124.2959219</v>
      </c>
      <c r="BC57" s="1">
        <f t="shared" ref="BC57:BC58" si="236">((AT57/7)^2)*((BL57)^5)</f>
        <v>113.1149841</v>
      </c>
      <c r="BE57" s="1">
        <v>2658.6582</v>
      </c>
      <c r="BF57" s="1">
        <v>4668.7061</v>
      </c>
      <c r="BG57" s="1">
        <f t="shared" si="33"/>
        <v>0.1873526461</v>
      </c>
      <c r="BH57" s="1">
        <v>553.1036</v>
      </c>
      <c r="BJ57" s="1">
        <f t="shared" si="34"/>
        <v>-918.5805</v>
      </c>
      <c r="BK57" s="1">
        <f t="shared" si="35"/>
        <v>-80.4195</v>
      </c>
      <c r="BL57" s="1">
        <f t="shared" si="36"/>
        <v>11.42236025</v>
      </c>
      <c r="BN57" s="1">
        <f t="shared" si="70"/>
        <v>0.8195778237</v>
      </c>
      <c r="BO57" s="1">
        <f t="shared" si="37"/>
        <v>0.9737421807</v>
      </c>
      <c r="BP57" s="1">
        <f t="shared" si="38"/>
        <v>0.2009578193</v>
      </c>
      <c r="BQ57" s="1" t="str">
        <f t="shared" si="39"/>
        <v>#NUM!</v>
      </c>
      <c r="BS57" s="1">
        <f t="shared" si="40"/>
        <v>364.0659756</v>
      </c>
      <c r="BT57" s="1">
        <v>2.5273</v>
      </c>
      <c r="BU57" s="1">
        <v>0.1779</v>
      </c>
      <c r="BV57" s="1">
        <f t="shared" si="41"/>
        <v>0.06293948127</v>
      </c>
      <c r="BW57" s="1">
        <f t="shared" si="42"/>
        <v>0.1204197406</v>
      </c>
      <c r="BX57" s="1">
        <f t="shared" si="43"/>
        <v>1.1747</v>
      </c>
      <c r="BY57" s="1">
        <f t="shared" si="82"/>
        <v>1.476</v>
      </c>
      <c r="BZ57" s="1">
        <f t="shared" si="45"/>
        <v>0.6957190283</v>
      </c>
      <c r="CA57" s="1">
        <v>4668.7061</v>
      </c>
      <c r="CB57" s="1">
        <v>2658.6582</v>
      </c>
      <c r="CC57" s="1" t="str">
        <f t="shared" si="46"/>
        <v>#NUM!</v>
      </c>
      <c r="CD57" s="1">
        <f t="shared" si="47"/>
        <v>0.2611870336</v>
      </c>
      <c r="CE57" s="1">
        <f t="shared" si="48"/>
        <v>-818.7582459</v>
      </c>
      <c r="CH57" s="1">
        <v>-999.0</v>
      </c>
      <c r="CJ57" s="1">
        <f t="shared" si="71"/>
        <v>0.003397480879</v>
      </c>
      <c r="CK57" s="1">
        <f t="shared" si="51"/>
        <v>-882.5936067</v>
      </c>
      <c r="CL57" s="1">
        <f t="shared" si="52"/>
        <v>-411.2187948</v>
      </c>
      <c r="CM57" s="1">
        <f t="shared" si="53"/>
        <v>-650.2252693</v>
      </c>
      <c r="CN57" s="1">
        <f t="shared" si="54"/>
        <v>1.581214861</v>
      </c>
      <c r="CO57" s="1">
        <f t="shared" si="55"/>
        <v>0.005684888879</v>
      </c>
      <c r="CP57" s="1">
        <f t="shared" si="56"/>
        <v>-0.05344222612</v>
      </c>
      <c r="CQ57" s="1">
        <f t="shared" si="57"/>
        <v>1.422557774</v>
      </c>
      <c r="CS57" s="1">
        <f t="shared" si="58"/>
        <v>1.616257802</v>
      </c>
      <c r="CU57" s="1">
        <v>5230.6729</v>
      </c>
      <c r="CV57" s="1">
        <v>1950.0</v>
      </c>
      <c r="CW57" s="1">
        <v>1034.5</v>
      </c>
      <c r="CX57" s="1">
        <v>392.6</v>
      </c>
      <c r="CY57" s="1">
        <v>199.1</v>
      </c>
      <c r="CZ57" s="1">
        <v>146.9</v>
      </c>
      <c r="DA57" s="1">
        <f t="shared" si="59"/>
        <v>0.7581232564</v>
      </c>
      <c r="DB57" s="1">
        <f t="shared" si="60"/>
        <v>0.7805317576</v>
      </c>
      <c r="DC57" s="1">
        <f t="shared" si="61"/>
        <v>0.6495803177</v>
      </c>
      <c r="DD57" s="1">
        <f t="shared" si="62"/>
        <v>1.062854828</v>
      </c>
      <c r="DE57" s="1">
        <f t="shared" si="63"/>
        <v>0.8405211912</v>
      </c>
      <c r="DF57" s="1" t="str">
        <f t="shared" si="64"/>
        <v>Não</v>
      </c>
      <c r="DG57" s="1" t="str">
        <f t="shared" si="65"/>
        <v>Não</v>
      </c>
      <c r="DH57" s="17" t="str">
        <f t="shared" si="66"/>
        <v>Fractured</v>
      </c>
      <c r="DI57" s="1" t="str">
        <f t="shared" ref="DI57:DJ57" si="233">IF(DB57&gt;=1,"Fractured","Não")</f>
        <v>Não</v>
      </c>
      <c r="DJ57" s="1" t="str">
        <f t="shared" si="233"/>
        <v>Não</v>
      </c>
    </row>
    <row r="58" ht="15.75" customHeight="1">
      <c r="A58" s="1">
        <v>5579.0211</v>
      </c>
      <c r="B58" s="1">
        <v>388.9895</v>
      </c>
      <c r="C58" s="1">
        <v>355.1144</v>
      </c>
      <c r="D58" s="1">
        <v>474.4732</v>
      </c>
      <c r="E58" s="1">
        <v>351.6394</v>
      </c>
      <c r="F58" s="1">
        <v>334.2902</v>
      </c>
      <c r="G58" s="1">
        <v>345.7523</v>
      </c>
      <c r="H58" s="1">
        <v>378.5062</v>
      </c>
      <c r="I58" s="1">
        <v>361.2406</v>
      </c>
      <c r="J58" s="1">
        <v>391.0371</v>
      </c>
      <c r="K58" s="1">
        <v>273.8649</v>
      </c>
      <c r="L58" s="1">
        <f t="shared" si="4"/>
        <v>352.8495667</v>
      </c>
      <c r="M58" s="1">
        <f t="shared" ref="M58:N58" si="234">(H58+I58)/2</f>
        <v>369.8734</v>
      </c>
      <c r="N58" s="1">
        <f t="shared" si="234"/>
        <v>376.13885</v>
      </c>
      <c r="O58" s="1">
        <f t="shared" ref="O58:P58" si="235">(E58+AC58)/2</f>
        <v>373.3398</v>
      </c>
      <c r="P58" s="1">
        <f t="shared" si="235"/>
        <v>329.4503</v>
      </c>
      <c r="Q58" s="1">
        <f t="shared" si="7"/>
        <v>388.9970759</v>
      </c>
      <c r="R58" s="1">
        <f t="shared" si="8"/>
        <v>2.368888463</v>
      </c>
      <c r="S58" s="1">
        <f t="shared" si="9"/>
        <v>0.9134653541</v>
      </c>
      <c r="T58" s="1">
        <v>0.0805</v>
      </c>
      <c r="U58" s="1">
        <v>0.0805</v>
      </c>
      <c r="V58" s="1">
        <f t="shared" si="10"/>
        <v>12.42236025</v>
      </c>
      <c r="W58" s="1">
        <v>0.0812</v>
      </c>
      <c r="X58" s="1">
        <v>0.0788</v>
      </c>
      <c r="Y58" s="1">
        <f t="shared" si="11"/>
        <v>417.5162333</v>
      </c>
      <c r="Z58" s="1">
        <v>468.4702</v>
      </c>
      <c r="AA58" s="1">
        <v>380.9083</v>
      </c>
      <c r="AB58" s="1">
        <v>437.1418</v>
      </c>
      <c r="AC58" s="1">
        <v>395.0402</v>
      </c>
      <c r="AD58" s="1">
        <v>324.6104</v>
      </c>
      <c r="AE58" s="1">
        <v>-999.0</v>
      </c>
      <c r="AF58" s="1">
        <v>-999.0</v>
      </c>
      <c r="AG58" s="1">
        <f t="shared" si="12"/>
        <v>635.1055</v>
      </c>
      <c r="AH58" s="1">
        <f t="shared" si="13"/>
        <v>4.134337121</v>
      </c>
      <c r="AI58" s="1">
        <f t="shared" si="14"/>
        <v>155.7711605</v>
      </c>
      <c r="AJ58" s="1">
        <f t="shared" si="15"/>
        <v>3.134337121</v>
      </c>
      <c r="AK58" s="1">
        <f t="shared" si="16"/>
        <v>95.11490496</v>
      </c>
      <c r="AL58" s="1">
        <f t="shared" si="17"/>
        <v>17.8823195</v>
      </c>
      <c r="AM58" s="1">
        <f t="shared" si="18"/>
        <v>382.2625325</v>
      </c>
      <c r="AN58" s="1">
        <f t="shared" si="19"/>
        <v>0.2920608411</v>
      </c>
      <c r="AO58" s="1">
        <f t="shared" si="20"/>
        <v>184.7624677</v>
      </c>
      <c r="AP58" s="1">
        <f t="shared" si="21"/>
        <v>1.213945675</v>
      </c>
      <c r="AQ58" s="1">
        <f t="shared" si="22"/>
        <v>190.8843321</v>
      </c>
      <c r="AR58" s="1">
        <f t="shared" si="23"/>
        <v>182.9331757</v>
      </c>
      <c r="AS58" s="1">
        <f t="shared" si="24"/>
        <v>189.67319</v>
      </c>
      <c r="AT58" s="1">
        <f>ABS(((3*B58*(G58-AS58))/(G58*(2*AS58-B58)))/1000)*3</f>
        <v>0.163886249</v>
      </c>
      <c r="AU58" s="1">
        <f t="shared" si="26"/>
        <v>0.1960095128</v>
      </c>
      <c r="AV58" s="1">
        <f t="shared" si="27"/>
        <v>105.6108523</v>
      </c>
      <c r="AW58" s="1">
        <v>-999.0</v>
      </c>
      <c r="AX58" s="1">
        <f t="shared" si="28"/>
        <v>0.5083024124</v>
      </c>
      <c r="AZ58" s="1">
        <f t="shared" si="29"/>
        <v>51.43995453</v>
      </c>
      <c r="BA58" s="1">
        <v>-999.0</v>
      </c>
      <c r="BB58" s="1">
        <f t="shared" si="30"/>
        <v>110.3450957</v>
      </c>
      <c r="BC58" s="1">
        <f t="shared" si="236"/>
        <v>106.5781596</v>
      </c>
      <c r="BE58" s="1">
        <v>2658.6582</v>
      </c>
      <c r="BF58" s="1">
        <v>4668.7061</v>
      </c>
      <c r="BG58" s="1">
        <f t="shared" si="33"/>
        <v>0.2139456749</v>
      </c>
      <c r="BH58" s="1">
        <v>553.1036</v>
      </c>
      <c r="BJ58" s="1">
        <f t="shared" si="34"/>
        <v>-918.5805</v>
      </c>
      <c r="BK58" s="1">
        <f t="shared" si="35"/>
        <v>-80.4195</v>
      </c>
      <c r="BL58" s="1">
        <f t="shared" si="36"/>
        <v>11.42236025</v>
      </c>
      <c r="BN58" s="1">
        <f t="shared" si="70"/>
        <v>0.8888473853</v>
      </c>
      <c r="BO58" s="1">
        <f t="shared" si="37"/>
        <v>1.003594744</v>
      </c>
      <c r="BP58" s="1">
        <f t="shared" si="38"/>
        <v>0.1711052559</v>
      </c>
      <c r="BQ58" s="1" t="str">
        <f t="shared" si="39"/>
        <v>#NUM!</v>
      </c>
      <c r="BS58" s="1">
        <f t="shared" si="40"/>
        <v>370.6488936</v>
      </c>
      <c r="BT58" s="1">
        <v>2.5273</v>
      </c>
      <c r="BU58" s="1">
        <v>0.1779</v>
      </c>
      <c r="BV58" s="1">
        <f t="shared" si="41"/>
        <v>0.06293948127</v>
      </c>
      <c r="BW58" s="1">
        <f t="shared" si="42"/>
        <v>0.1204197406</v>
      </c>
      <c r="BX58" s="1">
        <f t="shared" si="43"/>
        <v>1.1747</v>
      </c>
      <c r="BY58" s="1">
        <f t="shared" si="82"/>
        <v>1.476</v>
      </c>
      <c r="BZ58" s="1">
        <f t="shared" si="45"/>
        <v>0.6621940283</v>
      </c>
      <c r="CA58" s="1">
        <v>4668.7061</v>
      </c>
      <c r="CB58" s="1">
        <v>2658.6582</v>
      </c>
      <c r="CC58" s="1" t="str">
        <f t="shared" si="46"/>
        <v>#NUM!</v>
      </c>
      <c r="CD58" s="1">
        <f t="shared" si="47"/>
        <v>0.2515287595</v>
      </c>
      <c r="CE58" s="1">
        <f t="shared" si="48"/>
        <v>-887.958538</v>
      </c>
      <c r="CH58" s="1">
        <v>-999.0</v>
      </c>
      <c r="CJ58" s="1">
        <f t="shared" si="71"/>
        <v>0.005432132538</v>
      </c>
      <c r="CK58" s="1">
        <f t="shared" si="51"/>
        <v>-926.1010391</v>
      </c>
      <c r="CL58" s="1">
        <f t="shared" si="52"/>
        <v>-433.9898999</v>
      </c>
      <c r="CM58" s="1">
        <f t="shared" si="53"/>
        <v>-665.0639103</v>
      </c>
      <c r="CN58" s="1">
        <f t="shared" si="54"/>
        <v>1.532440987</v>
      </c>
      <c r="CO58" s="1">
        <f t="shared" si="55"/>
        <v>0.005272226403</v>
      </c>
      <c r="CP58" s="1">
        <f t="shared" si="56"/>
        <v>-0.08731772709</v>
      </c>
      <c r="CQ58" s="1">
        <f t="shared" si="57"/>
        <v>1.388682273</v>
      </c>
      <c r="CS58" s="1">
        <f t="shared" si="58"/>
        <v>1.540056228</v>
      </c>
      <c r="CU58" s="1">
        <v>5230.8252</v>
      </c>
      <c r="CV58" s="1">
        <v>1950.0</v>
      </c>
      <c r="CW58" s="1">
        <v>1034.5</v>
      </c>
      <c r="CX58" s="1">
        <v>392.6</v>
      </c>
      <c r="CY58" s="1">
        <v>199.1</v>
      </c>
      <c r="CZ58" s="1">
        <v>146.9</v>
      </c>
      <c r="DA58" s="1">
        <f t="shared" si="59"/>
        <v>0.7581232564</v>
      </c>
      <c r="DB58" s="1">
        <f t="shared" si="60"/>
        <v>0.8593810373</v>
      </c>
      <c r="DC58" s="1">
        <f t="shared" si="61"/>
        <v>0.6929157927</v>
      </c>
      <c r="DD58" s="1">
        <f t="shared" si="62"/>
        <v>1.016939445</v>
      </c>
      <c r="DE58" s="1">
        <f t="shared" si="63"/>
        <v>0.8824408756</v>
      </c>
      <c r="DF58" s="1" t="str">
        <f t="shared" si="64"/>
        <v>Não</v>
      </c>
      <c r="DG58" s="1" t="str">
        <f t="shared" si="65"/>
        <v>Não</v>
      </c>
      <c r="DH58" s="17" t="str">
        <f t="shared" si="66"/>
        <v>Fractured</v>
      </c>
      <c r="DI58" s="1" t="str">
        <f t="shared" ref="DI58:DJ58" si="237">IF(DB58&gt;=1,"Fractured","Não")</f>
        <v>Não</v>
      </c>
      <c r="DJ58" s="1" t="str">
        <f t="shared" si="237"/>
        <v>Não</v>
      </c>
    </row>
    <row r="59" ht="15.75" customHeight="1">
      <c r="A59" s="1">
        <v>5579.0973</v>
      </c>
      <c r="B59" s="1">
        <v>415.7861</v>
      </c>
      <c r="C59" s="1">
        <v>438.9806</v>
      </c>
      <c r="D59" s="1">
        <v>539.3312</v>
      </c>
      <c r="E59" s="1">
        <v>398.231</v>
      </c>
      <c r="F59" s="1">
        <v>375.5977</v>
      </c>
      <c r="G59" s="1">
        <v>385.5418</v>
      </c>
      <c r="H59" s="1">
        <v>413.7318</v>
      </c>
      <c r="I59" s="1">
        <v>434.0047</v>
      </c>
      <c r="J59" s="1">
        <v>436.9402</v>
      </c>
      <c r="K59" s="1">
        <v>304.5916</v>
      </c>
      <c r="L59" s="1">
        <f t="shared" si="4"/>
        <v>391.6237667</v>
      </c>
      <c r="M59" s="1">
        <f t="shared" ref="M59:N59" si="238">(H59+I59)/2</f>
        <v>423.86825</v>
      </c>
      <c r="N59" s="1">
        <f t="shared" si="238"/>
        <v>435.47245</v>
      </c>
      <c r="O59" s="1">
        <f t="shared" ref="O59:P59" si="239">(E59+AC59)/2</f>
        <v>391.43805</v>
      </c>
      <c r="P59" s="1">
        <f t="shared" si="239"/>
        <v>353.70345</v>
      </c>
      <c r="Q59" s="1">
        <f t="shared" si="7"/>
        <v>415.793297</v>
      </c>
      <c r="R59" s="1">
        <f t="shared" si="8"/>
        <v>2.641502376</v>
      </c>
      <c r="S59" s="1">
        <f t="shared" si="9"/>
        <v>0.9318640723</v>
      </c>
      <c r="T59" s="1">
        <v>0.0735</v>
      </c>
      <c r="U59" s="1">
        <v>0.0735</v>
      </c>
      <c r="V59" s="1">
        <f t="shared" si="10"/>
        <v>13.60544218</v>
      </c>
      <c r="W59" s="1">
        <v>0.0735</v>
      </c>
      <c r="X59" s="1">
        <v>0.0702</v>
      </c>
      <c r="Y59" s="1">
        <f t="shared" si="11"/>
        <v>441.5594167</v>
      </c>
      <c r="Z59" s="1">
        <v>445.5298</v>
      </c>
      <c r="AA59" s="1">
        <v>373.902</v>
      </c>
      <c r="AB59" s="1">
        <v>435.8268</v>
      </c>
      <c r="AC59" s="1">
        <v>384.6451</v>
      </c>
      <c r="AD59" s="1">
        <v>331.8092</v>
      </c>
      <c r="AE59" s="1">
        <v>-999.0</v>
      </c>
      <c r="AF59" s="1">
        <v>-999.0</v>
      </c>
      <c r="AG59" s="1">
        <f t="shared" si="12"/>
        <v>738.5963</v>
      </c>
      <c r="AH59" s="1">
        <f t="shared" si="13"/>
        <v>3.353638078</v>
      </c>
      <c r="AI59" s="1">
        <f t="shared" si="14"/>
        <v>178.9802981</v>
      </c>
      <c r="AJ59" s="1">
        <f t="shared" si="15"/>
        <v>2.353638078</v>
      </c>
      <c r="AK59" s="1">
        <f t="shared" si="16"/>
        <v>106.0135156</v>
      </c>
      <c r="AL59" s="1">
        <f t="shared" si="17"/>
        <v>26.30888386</v>
      </c>
      <c r="AM59" s="1">
        <f t="shared" si="18"/>
        <v>427.4842468</v>
      </c>
      <c r="AN59" s="1">
        <f t="shared" si="19"/>
        <v>0.2687272396</v>
      </c>
      <c r="AO59" s="1">
        <f t="shared" si="20"/>
        <v>207.6049682</v>
      </c>
      <c r="AP59" s="1">
        <f t="shared" si="21"/>
        <v>1.213791268</v>
      </c>
      <c r="AQ59" s="1">
        <f t="shared" si="22"/>
        <v>196.4092461</v>
      </c>
      <c r="AR59" s="1">
        <f t="shared" si="23"/>
        <v>188.2944413</v>
      </c>
      <c r="AS59" s="1">
        <f t="shared" si="24"/>
        <v>206.6600208</v>
      </c>
      <c r="AT59" s="1">
        <f>ABS(((3*B59*(G59-AS59))/(G59*(2*AS59-B59)))/1000)*0.8</f>
        <v>0.1877467694</v>
      </c>
      <c r="AU59" s="1">
        <f t="shared" si="26"/>
        <v>0.2311431489</v>
      </c>
      <c r="AV59" s="1">
        <f t="shared" si="27"/>
        <v>133.0313427</v>
      </c>
      <c r="AW59" s="1">
        <v>-999.0</v>
      </c>
      <c r="AX59" s="1">
        <f t="shared" si="28"/>
        <v>0.5449777808</v>
      </c>
      <c r="AZ59" s="1">
        <f t="shared" si="29"/>
        <v>133.9024172</v>
      </c>
      <c r="BA59" s="1">
        <v>-999.0</v>
      </c>
      <c r="BB59" s="1">
        <f t="shared" si="30"/>
        <v>115.1212469</v>
      </c>
      <c r="BC59" s="1">
        <f t="shared" ref="BC59:BC68" si="243">((AT59/10)^2)*((BL59)^5)</f>
        <v>112.1851488</v>
      </c>
      <c r="BE59" s="1">
        <v>2679.863</v>
      </c>
      <c r="BF59" s="1">
        <v>4741.1943</v>
      </c>
      <c r="BG59" s="1">
        <f t="shared" si="33"/>
        <v>0.2137912682</v>
      </c>
      <c r="BH59" s="1">
        <f>GEOMEAN(BH5:BH58)</f>
        <v>430.4748612</v>
      </c>
      <c r="BJ59" s="1">
        <f t="shared" si="34"/>
        <v>-925.5735</v>
      </c>
      <c r="BK59" s="1">
        <f t="shared" si="35"/>
        <v>-73.4265</v>
      </c>
      <c r="BL59" s="1">
        <f t="shared" si="36"/>
        <v>12.60544218</v>
      </c>
      <c r="BN59" s="1">
        <f t="shared" si="70"/>
        <v>0.9272599541</v>
      </c>
      <c r="BO59" s="1">
        <f t="shared" si="37"/>
        <v>1.022647648</v>
      </c>
      <c r="BP59" s="1">
        <f t="shared" si="38"/>
        <v>0.150552352</v>
      </c>
      <c r="BQ59" s="1" t="str">
        <f t="shared" si="39"/>
        <v>#NUM!</v>
      </c>
      <c r="BS59" s="1">
        <f t="shared" si="40"/>
        <v>381.4501515</v>
      </c>
      <c r="BT59" s="1">
        <v>2.5303</v>
      </c>
      <c r="BU59" s="1">
        <v>0.1839</v>
      </c>
      <c r="BV59" s="1">
        <f t="shared" si="41"/>
        <v>0.06121037464</v>
      </c>
      <c r="BW59" s="1">
        <f t="shared" si="42"/>
        <v>0.1225551873</v>
      </c>
      <c r="BX59" s="1">
        <f t="shared" si="43"/>
        <v>1.1732</v>
      </c>
      <c r="BY59" s="1">
        <f t="shared" si="82"/>
        <v>1.736</v>
      </c>
      <c r="BZ59" s="1">
        <f t="shared" si="45"/>
        <v>0.6219212551</v>
      </c>
      <c r="CA59" s="1">
        <v>4741.1943</v>
      </c>
      <c r="CB59" s="1">
        <v>2679.863</v>
      </c>
      <c r="CC59" s="1" t="str">
        <f t="shared" si="46"/>
        <v>#NUM!</v>
      </c>
      <c r="CD59" s="1">
        <f t="shared" si="47"/>
        <v>0.2409696732</v>
      </c>
      <c r="CE59" s="1">
        <f t="shared" si="48"/>
        <v>-926.3326941</v>
      </c>
      <c r="CH59" s="1">
        <v>-999.0</v>
      </c>
      <c r="CJ59" s="1">
        <f t="shared" si="71"/>
        <v>0.007817559219</v>
      </c>
      <c r="CK59" s="1">
        <f t="shared" si="51"/>
        <v>-949.4934367</v>
      </c>
      <c r="CL59" s="1">
        <f t="shared" si="52"/>
        <v>-426.0268809</v>
      </c>
      <c r="CM59" s="1">
        <f t="shared" si="53"/>
        <v>-659.9274787</v>
      </c>
      <c r="CN59" s="1">
        <f t="shared" si="54"/>
        <v>1.549027792</v>
      </c>
      <c r="CO59" s="1">
        <f t="shared" si="55"/>
        <v>0.004838865284</v>
      </c>
      <c r="CP59" s="1">
        <f t="shared" si="56"/>
        <v>-0.3357699551</v>
      </c>
      <c r="CQ59" s="1">
        <f t="shared" si="57"/>
        <v>1.400230045</v>
      </c>
      <c r="CS59" s="1">
        <f t="shared" si="58"/>
        <v>1.219694683</v>
      </c>
      <c r="CU59" s="1">
        <v>5230.9775</v>
      </c>
      <c r="CV59" s="1">
        <v>1950.0</v>
      </c>
      <c r="CW59" s="1">
        <v>1034.5</v>
      </c>
      <c r="CX59" s="1">
        <v>392.6</v>
      </c>
      <c r="CY59" s="1">
        <v>199.1</v>
      </c>
      <c r="CZ59" s="1">
        <v>146.9</v>
      </c>
      <c r="DA59" s="1">
        <f t="shared" si="59"/>
        <v>0.7018163628</v>
      </c>
      <c r="DB59" s="1">
        <f t="shared" si="60"/>
        <v>0.9033435702</v>
      </c>
      <c r="DC59" s="1">
        <f t="shared" si="61"/>
        <v>0.7447519784</v>
      </c>
      <c r="DD59" s="1">
        <f t="shared" si="62"/>
        <v>1.027376903</v>
      </c>
      <c r="DE59" s="1">
        <f t="shared" si="63"/>
        <v>0.9036000716</v>
      </c>
      <c r="DF59" s="1" t="str">
        <f t="shared" si="64"/>
        <v>Não</v>
      </c>
      <c r="DG59" s="1" t="str">
        <f t="shared" si="65"/>
        <v>Não</v>
      </c>
      <c r="DH59" s="17" t="str">
        <f t="shared" si="66"/>
        <v>Fractured</v>
      </c>
      <c r="DI59" s="1" t="str">
        <f t="shared" ref="DI59:DJ59" si="240">IF(DB59&gt;=1,"Fractured","Não")</f>
        <v>Não</v>
      </c>
      <c r="DJ59" s="1" t="str">
        <f t="shared" si="240"/>
        <v>Não</v>
      </c>
    </row>
    <row r="60" ht="15.75" customHeight="1">
      <c r="A60" s="1">
        <v>5579.1735</v>
      </c>
      <c r="B60" s="1">
        <v>439.3704</v>
      </c>
      <c r="C60" s="1">
        <v>457.9726</v>
      </c>
      <c r="D60" s="1">
        <v>555.8877</v>
      </c>
      <c r="E60" s="1">
        <v>426.2851</v>
      </c>
      <c r="F60" s="1">
        <v>399.9622</v>
      </c>
      <c r="G60" s="1">
        <v>414.2502</v>
      </c>
      <c r="H60" s="1">
        <v>441.2415</v>
      </c>
      <c r="I60" s="1">
        <v>434.0047</v>
      </c>
      <c r="J60" s="1">
        <v>436.9402</v>
      </c>
      <c r="K60" s="1">
        <v>304.5916</v>
      </c>
      <c r="L60" s="1">
        <f t="shared" si="4"/>
        <v>418.4846333</v>
      </c>
      <c r="M60" s="1">
        <f t="shared" ref="M60:N60" si="241">(H60+I60)/2</f>
        <v>437.6231</v>
      </c>
      <c r="N60" s="1">
        <f t="shared" si="241"/>
        <v>435.47245</v>
      </c>
      <c r="O60" s="1">
        <f t="shared" ref="O60:P60" si="242">(E60+AC60)/2</f>
        <v>399.3297</v>
      </c>
      <c r="P60" s="1">
        <f t="shared" si="242"/>
        <v>361.6495</v>
      </c>
      <c r="Q60" s="1">
        <f t="shared" si="7"/>
        <v>439.3777635</v>
      </c>
      <c r="R60" s="1">
        <f t="shared" si="8"/>
        <v>2.838195203</v>
      </c>
      <c r="S60" s="1">
        <f t="shared" si="9"/>
        <v>0.9388287366</v>
      </c>
      <c r="T60" s="1">
        <v>0.0735</v>
      </c>
      <c r="U60" s="1">
        <v>0.0735</v>
      </c>
      <c r="V60" s="1">
        <f t="shared" si="10"/>
        <v>13.60544218</v>
      </c>
      <c r="W60" s="1">
        <v>0.0735</v>
      </c>
      <c r="X60" s="1">
        <v>0.0702</v>
      </c>
      <c r="Y60" s="1">
        <f t="shared" si="11"/>
        <v>443.1241333</v>
      </c>
      <c r="Z60" s="1">
        <v>418.8109</v>
      </c>
      <c r="AA60" s="1">
        <v>358.1384</v>
      </c>
      <c r="AB60" s="1">
        <v>428.5648</v>
      </c>
      <c r="AC60" s="1">
        <v>372.3743</v>
      </c>
      <c r="AD60" s="1">
        <v>323.3368</v>
      </c>
      <c r="AE60" s="1">
        <v>-999.0</v>
      </c>
      <c r="AF60" s="1">
        <v>-999.0</v>
      </c>
      <c r="AG60" s="1">
        <f t="shared" si="12"/>
        <v>738.5963</v>
      </c>
      <c r="AH60" s="1">
        <f t="shared" si="13"/>
        <v>3.353638078</v>
      </c>
      <c r="AI60" s="1">
        <f t="shared" si="14"/>
        <v>178.9802981</v>
      </c>
      <c r="AJ60" s="1">
        <f t="shared" si="15"/>
        <v>2.353638078</v>
      </c>
      <c r="AK60" s="1">
        <f t="shared" si="16"/>
        <v>112.095149</v>
      </c>
      <c r="AL60" s="1">
        <f t="shared" si="17"/>
        <v>28.6318452</v>
      </c>
      <c r="AM60" s="1">
        <f t="shared" si="18"/>
        <v>451.4558771</v>
      </c>
      <c r="AN60" s="1">
        <f t="shared" si="19"/>
        <v>0.2505996365</v>
      </c>
      <c r="AO60" s="1">
        <f t="shared" si="20"/>
        <v>220.3033979</v>
      </c>
      <c r="AP60" s="1">
        <f t="shared" si="21"/>
        <v>1.223259403</v>
      </c>
      <c r="AQ60" s="1">
        <f t="shared" si="22"/>
        <v>196.9191787</v>
      </c>
      <c r="AR60" s="1">
        <f t="shared" si="23"/>
        <v>191.7145576</v>
      </c>
      <c r="AS60" s="1">
        <f t="shared" si="24"/>
        <v>212.1660659</v>
      </c>
      <c r="AT60" s="1">
        <f>ABS(((3*B60*(G60-AS60))/(G60*(2*AS60-B60)))/1000)*4</f>
        <v>0.1710344949</v>
      </c>
      <c r="AU60" s="1">
        <f t="shared" si="26"/>
        <v>0.206322813</v>
      </c>
      <c r="AV60" s="1">
        <f t="shared" si="27"/>
        <v>113.4714721</v>
      </c>
      <c r="AW60" s="1">
        <v>-999.0</v>
      </c>
      <c r="AX60" s="1">
        <f t="shared" si="28"/>
        <v>0.5900916442</v>
      </c>
      <c r="AZ60" s="1">
        <f t="shared" si="29"/>
        <v>78.7050257</v>
      </c>
      <c r="BA60" s="1">
        <v>-999.0</v>
      </c>
      <c r="BB60" s="1">
        <f t="shared" si="30"/>
        <v>79.28671617</v>
      </c>
      <c r="BC60" s="1">
        <f t="shared" si="243"/>
        <v>93.1017494</v>
      </c>
      <c r="BE60" s="1">
        <v>2679.863</v>
      </c>
      <c r="BF60" s="1">
        <v>4741.1943</v>
      </c>
      <c r="BG60" s="1">
        <f t="shared" si="33"/>
        <v>0.2232594032</v>
      </c>
      <c r="BH60" s="1">
        <f>GEOMEAN(BH5:BH59)</f>
        <v>430.4748612</v>
      </c>
      <c r="BJ60" s="1">
        <f t="shared" si="34"/>
        <v>-925.5735</v>
      </c>
      <c r="BK60" s="1">
        <f t="shared" si="35"/>
        <v>-73.4265</v>
      </c>
      <c r="BL60" s="1">
        <f t="shared" si="36"/>
        <v>12.60544218</v>
      </c>
      <c r="BN60" s="1">
        <f t="shared" si="70"/>
        <v>0.9428268268</v>
      </c>
      <c r="BO60" s="1">
        <f t="shared" si="37"/>
        <v>1.067102694</v>
      </c>
      <c r="BP60" s="1">
        <f t="shared" si="38"/>
        <v>0.106097306</v>
      </c>
      <c r="BQ60" s="1" t="str">
        <f t="shared" si="39"/>
        <v>#NUM!</v>
      </c>
      <c r="BS60" s="1">
        <f t="shared" si="40"/>
        <v>383.5799849</v>
      </c>
      <c r="BT60" s="1">
        <v>2.5303</v>
      </c>
      <c r="BU60" s="1">
        <v>0.1839</v>
      </c>
      <c r="BV60" s="1">
        <f t="shared" si="41"/>
        <v>0.06121037464</v>
      </c>
      <c r="BW60" s="1">
        <f t="shared" si="42"/>
        <v>0.1225551873</v>
      </c>
      <c r="BX60" s="1">
        <f t="shared" si="43"/>
        <v>1.1732</v>
      </c>
      <c r="BY60" s="1">
        <f t="shared" si="82"/>
        <v>1.736</v>
      </c>
      <c r="BZ60" s="1">
        <f t="shared" si="45"/>
        <v>0.59286417</v>
      </c>
      <c r="CA60" s="1">
        <v>4741.1943</v>
      </c>
      <c r="CB60" s="1">
        <v>2679.863</v>
      </c>
      <c r="CC60" s="1" t="str">
        <f t="shared" si="46"/>
        <v>#NUM!</v>
      </c>
      <c r="CD60" s="1">
        <f t="shared" si="47"/>
        <v>0.2378223473</v>
      </c>
      <c r="CE60" s="1">
        <f t="shared" si="48"/>
        <v>-941.8839999</v>
      </c>
      <c r="CH60" s="1">
        <v>-999.0</v>
      </c>
      <c r="CJ60" s="1">
        <f t="shared" si="71"/>
        <v>0.01222882844</v>
      </c>
      <c r="CK60" s="1">
        <f t="shared" si="51"/>
        <v>-953.1462965</v>
      </c>
      <c r="CL60" s="1">
        <f t="shared" si="52"/>
        <v>-423.5606171</v>
      </c>
      <c r="CM60" s="1">
        <f t="shared" si="53"/>
        <v>-727.0861647</v>
      </c>
      <c r="CN60" s="1">
        <f t="shared" si="54"/>
        <v>1.716604744</v>
      </c>
      <c r="CO60" s="1">
        <f t="shared" si="55"/>
        <v>0.004713289072</v>
      </c>
      <c r="CP60" s="1">
        <f t="shared" si="56"/>
        <v>-0.2206406887</v>
      </c>
      <c r="CQ60" s="1">
        <f t="shared" si="57"/>
        <v>1.515359311</v>
      </c>
      <c r="CS60" s="1">
        <f t="shared" si="58"/>
        <v>1.018048923</v>
      </c>
      <c r="CU60" s="1">
        <v>5231.1299</v>
      </c>
      <c r="CV60" s="1">
        <v>1950.0</v>
      </c>
      <c r="CW60" s="1">
        <v>1034.5</v>
      </c>
      <c r="CX60" s="1">
        <v>392.6</v>
      </c>
      <c r="CY60" s="1">
        <v>199.1</v>
      </c>
      <c r="CZ60" s="1">
        <v>146.9</v>
      </c>
      <c r="DA60" s="1">
        <f t="shared" si="59"/>
        <v>0.7018163628</v>
      </c>
      <c r="DB60" s="1">
        <f t="shared" si="60"/>
        <v>0.9103075674</v>
      </c>
      <c r="DC60" s="1">
        <f t="shared" si="61"/>
        <v>0.7720353028</v>
      </c>
      <c r="DD60" s="1">
        <f t="shared" si="62"/>
        <v>0.9950856113</v>
      </c>
      <c r="DE60" s="1">
        <f t="shared" si="63"/>
        <v>0.9056413785</v>
      </c>
      <c r="DF60" s="1" t="str">
        <f t="shared" si="64"/>
        <v>Não</v>
      </c>
      <c r="DG60" s="1" t="str">
        <f t="shared" si="65"/>
        <v>Não</v>
      </c>
      <c r="DH60" s="1" t="str">
        <f t="shared" si="66"/>
        <v>Não</v>
      </c>
      <c r="DI60" s="1" t="str">
        <f t="shared" ref="DI60:DJ60" si="244">IF(DB60&gt;=1,"Fractured","Não")</f>
        <v>Não</v>
      </c>
      <c r="DJ60" s="1" t="str">
        <f t="shared" si="244"/>
        <v>Não</v>
      </c>
    </row>
    <row r="61" ht="15.75" customHeight="1">
      <c r="A61" s="1">
        <v>5579.2497</v>
      </c>
      <c r="B61" s="1">
        <v>429.3161</v>
      </c>
      <c r="C61" s="1">
        <v>404.8034</v>
      </c>
      <c r="D61" s="1">
        <v>528.8337</v>
      </c>
      <c r="E61" s="1">
        <v>421.9393</v>
      </c>
      <c r="F61" s="1">
        <v>396.1419</v>
      </c>
      <c r="G61" s="1">
        <v>403.0627</v>
      </c>
      <c r="H61" s="1">
        <v>414.5379</v>
      </c>
      <c r="I61" s="1">
        <v>437.1225</v>
      </c>
      <c r="J61" s="1">
        <v>431.4464</v>
      </c>
      <c r="K61" s="1">
        <v>327.3524</v>
      </c>
      <c r="L61" s="1">
        <f t="shared" si="4"/>
        <v>404.5808333</v>
      </c>
      <c r="M61" s="1">
        <f t="shared" ref="M61:N61" si="245">(H61+I61)/2</f>
        <v>425.8302</v>
      </c>
      <c r="N61" s="1">
        <f t="shared" si="245"/>
        <v>434.28445</v>
      </c>
      <c r="O61" s="1">
        <f t="shared" ref="O61:P61" si="246">(E61+AC61)/2</f>
        <v>387.79875</v>
      </c>
      <c r="P61" s="1">
        <f t="shared" si="246"/>
        <v>352.97965</v>
      </c>
      <c r="Q61" s="1">
        <f t="shared" si="7"/>
        <v>429.3241585</v>
      </c>
      <c r="R61" s="1">
        <f t="shared" si="8"/>
        <v>2.761545128</v>
      </c>
      <c r="S61" s="1">
        <f t="shared" si="9"/>
        <v>0.972318092</v>
      </c>
      <c r="T61" s="1">
        <v>0.0705</v>
      </c>
      <c r="U61" s="1">
        <v>0.0705</v>
      </c>
      <c r="V61" s="1">
        <f t="shared" si="10"/>
        <v>14.18439716</v>
      </c>
      <c r="W61" s="1">
        <v>0.0705</v>
      </c>
      <c r="X61" s="1">
        <v>0.0677</v>
      </c>
      <c r="Y61" s="1">
        <f t="shared" si="11"/>
        <v>415.3096</v>
      </c>
      <c r="Z61" s="1">
        <v>389.2354</v>
      </c>
      <c r="AA61" s="1">
        <v>331.2371</v>
      </c>
      <c r="AB61" s="1">
        <v>408.4319</v>
      </c>
      <c r="AC61" s="1">
        <v>353.6582</v>
      </c>
      <c r="AD61" s="1">
        <v>309.8174</v>
      </c>
      <c r="AE61" s="1">
        <v>-999.0</v>
      </c>
      <c r="AF61" s="1">
        <v>-999.0</v>
      </c>
      <c r="AG61" s="1">
        <f t="shared" si="12"/>
        <v>764.4749</v>
      </c>
      <c r="AH61" s="1">
        <f t="shared" si="13"/>
        <v>3.982163631</v>
      </c>
      <c r="AI61" s="1">
        <f t="shared" si="14"/>
        <v>187.1782834</v>
      </c>
      <c r="AJ61" s="1">
        <f t="shared" si="15"/>
        <v>2.982163631</v>
      </c>
      <c r="AK61" s="1">
        <f t="shared" si="16"/>
        <v>109.7141239</v>
      </c>
      <c r="AL61" s="1">
        <f t="shared" si="17"/>
        <v>33.78541894</v>
      </c>
      <c r="AM61" s="1">
        <f t="shared" si="18"/>
        <v>441.2963957</v>
      </c>
      <c r="AN61" s="1">
        <f t="shared" si="19"/>
        <v>0.2217823631</v>
      </c>
      <c r="AO61" s="1">
        <f t="shared" si="20"/>
        <v>211.909598</v>
      </c>
      <c r="AP61" s="1">
        <f t="shared" si="21"/>
        <v>1.304086533</v>
      </c>
      <c r="AQ61" s="1">
        <f t="shared" si="22"/>
        <v>187.1326051</v>
      </c>
      <c r="AR61" s="1">
        <f t="shared" si="23"/>
        <v>190.3198543</v>
      </c>
      <c r="AS61" s="1">
        <f t="shared" si="24"/>
        <v>202.7330377</v>
      </c>
      <c r="AT61" s="1">
        <f>ABS(((3*B61*(G61-AS61))/(G61*(2*AS61-B61)))/100)/1.7</f>
        <v>0.1578822573</v>
      </c>
      <c r="AU61" s="1">
        <f t="shared" si="26"/>
        <v>0.1874824021</v>
      </c>
      <c r="AV61" s="1">
        <f t="shared" si="27"/>
        <v>99.23508629</v>
      </c>
      <c r="AW61" s="1">
        <v>-999.0</v>
      </c>
      <c r="AX61" s="1">
        <f t="shared" si="28"/>
        <v>0.6360050783</v>
      </c>
      <c r="AZ61" s="1">
        <f t="shared" si="29"/>
        <v>54.21528305</v>
      </c>
      <c r="BA61" s="1">
        <v>-999.0</v>
      </c>
      <c r="BB61" s="1">
        <f t="shared" si="30"/>
        <v>73.80608727</v>
      </c>
      <c r="BC61" s="1">
        <f t="shared" si="243"/>
        <v>99.30429658</v>
      </c>
      <c r="BE61" s="1">
        <v>2696.0093</v>
      </c>
      <c r="BF61" s="1">
        <v>4881.7476</v>
      </c>
      <c r="BG61" s="1">
        <f t="shared" si="33"/>
        <v>0.3040865329</v>
      </c>
      <c r="BH61" s="1">
        <v>487.41</v>
      </c>
      <c r="BJ61" s="1">
        <f t="shared" si="34"/>
        <v>-928.5705</v>
      </c>
      <c r="BK61" s="1">
        <f t="shared" si="35"/>
        <v>-70.4295</v>
      </c>
      <c r="BL61" s="1">
        <f t="shared" si="36"/>
        <v>13.18439716</v>
      </c>
      <c r="BN61" s="1">
        <f t="shared" si="70"/>
        <v>0.9388483218</v>
      </c>
      <c r="BO61" s="1">
        <f t="shared" si="37"/>
        <v>1.069076335</v>
      </c>
      <c r="BP61" s="1">
        <f t="shared" si="38"/>
        <v>0.1038736653</v>
      </c>
      <c r="BQ61" s="1" t="str">
        <f t="shared" si="39"/>
        <v>#NUM!</v>
      </c>
      <c r="BS61" s="1">
        <f t="shared" si="40"/>
        <v>375.9709016</v>
      </c>
      <c r="BT61" s="1">
        <v>2.5402</v>
      </c>
      <c r="BU61" s="1">
        <v>0.1943</v>
      </c>
      <c r="BV61" s="1">
        <f t="shared" si="41"/>
        <v>0.05550432277</v>
      </c>
      <c r="BW61" s="1">
        <f t="shared" si="42"/>
        <v>0.1249021614</v>
      </c>
      <c r="BX61" s="1">
        <f t="shared" si="43"/>
        <v>1.17295</v>
      </c>
      <c r="BY61" s="1">
        <f t="shared" si="82"/>
        <v>2.280666667</v>
      </c>
      <c r="BZ61" s="1">
        <f t="shared" si="45"/>
        <v>0.6041875506</v>
      </c>
      <c r="CA61" s="1">
        <v>4881.7476</v>
      </c>
      <c r="CB61" s="1">
        <v>2696.0093</v>
      </c>
      <c r="CC61" s="1" t="str">
        <f t="shared" si="46"/>
        <v>#NUM!</v>
      </c>
      <c r="CD61" s="1">
        <f t="shared" si="47"/>
        <v>0.2432922972</v>
      </c>
      <c r="CE61" s="1">
        <f t="shared" si="48"/>
        <v>-937.9094735</v>
      </c>
      <c r="CH61" s="1">
        <v>-999.0</v>
      </c>
      <c r="CJ61" s="1">
        <f t="shared" si="71"/>
        <v>0.01941740107</v>
      </c>
      <c r="CK61" s="1">
        <f t="shared" si="51"/>
        <v>-959.6266285</v>
      </c>
      <c r="CL61" s="1">
        <f t="shared" si="52"/>
        <v>-444.399127</v>
      </c>
      <c r="CM61" s="1">
        <f t="shared" si="53"/>
        <v>-804.6086918</v>
      </c>
      <c r="CN61" s="1">
        <f t="shared" si="54"/>
        <v>1.810554168</v>
      </c>
      <c r="CO61" s="1">
        <f t="shared" si="55"/>
        <v>0.004932595157</v>
      </c>
      <c r="CP61" s="1">
        <f t="shared" si="56"/>
        <v>-0.7019050619</v>
      </c>
      <c r="CQ61" s="1">
        <f t="shared" si="57"/>
        <v>1.578761605</v>
      </c>
      <c r="CS61" s="1">
        <f t="shared" si="58"/>
        <v>0.9954038413</v>
      </c>
      <c r="CU61" s="1">
        <v>5231.2822</v>
      </c>
      <c r="CV61" s="1">
        <v>1950.0</v>
      </c>
      <c r="CW61" s="1">
        <v>1034.5</v>
      </c>
      <c r="CX61" s="1">
        <v>392.6</v>
      </c>
      <c r="CY61" s="1">
        <v>199.1</v>
      </c>
      <c r="CZ61" s="1">
        <v>146.9</v>
      </c>
      <c r="DA61" s="1">
        <f t="shared" si="59"/>
        <v>0.7488802338</v>
      </c>
      <c r="DB61" s="1">
        <f t="shared" si="60"/>
        <v>0.9227277989</v>
      </c>
      <c r="DC61" s="1">
        <f t="shared" si="61"/>
        <v>0.7959640875</v>
      </c>
      <c r="DD61" s="1">
        <f t="shared" si="62"/>
        <v>1.019853571</v>
      </c>
      <c r="DE61" s="1">
        <f t="shared" si="63"/>
        <v>0.9102134806</v>
      </c>
      <c r="DF61" s="1" t="str">
        <f t="shared" si="64"/>
        <v>Não</v>
      </c>
      <c r="DG61" s="1" t="str">
        <f t="shared" si="65"/>
        <v>Não</v>
      </c>
      <c r="DH61" s="17" t="str">
        <f t="shared" si="66"/>
        <v>Fractured</v>
      </c>
      <c r="DI61" s="1" t="str">
        <f t="shared" ref="DI61:DJ61" si="247">IF(DB61&gt;=1,"Fractured","Não")</f>
        <v>Não</v>
      </c>
      <c r="DJ61" s="1" t="str">
        <f t="shared" si="247"/>
        <v>Não</v>
      </c>
    </row>
    <row r="62" ht="15.75" customHeight="1">
      <c r="A62" s="1">
        <v>5579.3259</v>
      </c>
      <c r="B62" s="1">
        <v>379.6276</v>
      </c>
      <c r="C62" s="1">
        <v>324.5244</v>
      </c>
      <c r="D62" s="1">
        <v>451.7822</v>
      </c>
      <c r="E62" s="1">
        <v>375.2179</v>
      </c>
      <c r="F62" s="1">
        <v>354.1053</v>
      </c>
      <c r="G62" s="1">
        <v>360.0053</v>
      </c>
      <c r="H62" s="1">
        <v>360.5083</v>
      </c>
      <c r="I62" s="1">
        <v>437.1225</v>
      </c>
      <c r="J62" s="1">
        <v>431.4464</v>
      </c>
      <c r="K62" s="1">
        <v>327.3524</v>
      </c>
      <c r="L62" s="1">
        <f t="shared" si="4"/>
        <v>358.2063</v>
      </c>
      <c r="M62" s="1">
        <f t="shared" ref="M62:N62" si="248">(H62+I62)/2</f>
        <v>398.8154</v>
      </c>
      <c r="N62" s="1">
        <f t="shared" si="248"/>
        <v>434.28445</v>
      </c>
      <c r="O62" s="1">
        <f t="shared" ref="O62:P62" si="249">(E62+AC62)/2</f>
        <v>351.51565</v>
      </c>
      <c r="P62" s="1">
        <f t="shared" si="249"/>
        <v>325.4347</v>
      </c>
      <c r="Q62" s="1">
        <f t="shared" si="7"/>
        <v>379.63682</v>
      </c>
      <c r="R62" s="1">
        <f t="shared" si="8"/>
        <v>2.466541514</v>
      </c>
      <c r="S62" s="1">
        <f t="shared" si="9"/>
        <v>0.9986047478</v>
      </c>
      <c r="T62" s="1">
        <v>0.0705</v>
      </c>
      <c r="U62" s="1">
        <v>0.0705</v>
      </c>
      <c r="V62" s="1">
        <f t="shared" si="10"/>
        <v>14.18439716</v>
      </c>
      <c r="W62" s="1">
        <v>0.0705</v>
      </c>
      <c r="X62" s="1">
        <v>0.0677</v>
      </c>
      <c r="Y62" s="1">
        <f t="shared" si="11"/>
        <v>364.9442333</v>
      </c>
      <c r="Z62" s="1">
        <v>355.8999</v>
      </c>
      <c r="AA62" s="1">
        <v>300.4099</v>
      </c>
      <c r="AB62" s="1">
        <v>377.4214</v>
      </c>
      <c r="AC62" s="1">
        <v>327.8134</v>
      </c>
      <c r="AD62" s="1">
        <v>296.7641</v>
      </c>
      <c r="AE62" s="1">
        <v>-999.0</v>
      </c>
      <c r="AF62" s="1">
        <v>-999.0</v>
      </c>
      <c r="AG62" s="1">
        <f t="shared" si="12"/>
        <v>764.4749</v>
      </c>
      <c r="AH62" s="1">
        <f t="shared" si="13"/>
        <v>3.982163631</v>
      </c>
      <c r="AI62" s="1">
        <f t="shared" si="14"/>
        <v>187.1782834</v>
      </c>
      <c r="AJ62" s="1">
        <f t="shared" si="15"/>
        <v>2.982163631</v>
      </c>
      <c r="AK62" s="1">
        <f t="shared" si="16"/>
        <v>96.74217659</v>
      </c>
      <c r="AL62" s="1">
        <f t="shared" si="17"/>
        <v>39.57021723</v>
      </c>
      <c r="AM62" s="1">
        <f t="shared" si="18"/>
        <v>388.5138943</v>
      </c>
      <c r="AN62" s="1">
        <f t="shared" si="19"/>
        <v>0.1898959595</v>
      </c>
      <c r="AO62" s="1">
        <f t="shared" si="20"/>
        <v>185.2106781</v>
      </c>
      <c r="AP62" s="1">
        <f t="shared" si="21"/>
        <v>1.367858136</v>
      </c>
      <c r="AQ62" s="1">
        <f t="shared" si="22"/>
        <v>170.6165431</v>
      </c>
      <c r="AR62" s="1">
        <f t="shared" si="23"/>
        <v>184.7551575</v>
      </c>
      <c r="AS62" s="1">
        <f t="shared" si="24"/>
        <v>182.517365</v>
      </c>
      <c r="AT62" s="1">
        <f>ABS(((3*B62*(G62-AS62))/(G62*(2*AS62-B62)))/100)/2</f>
        <v>0.1923836976</v>
      </c>
      <c r="AU62" s="1">
        <f t="shared" si="26"/>
        <v>0.2382117561</v>
      </c>
      <c r="AV62" s="1">
        <f t="shared" si="27"/>
        <v>138.7615064</v>
      </c>
      <c r="AW62" s="1">
        <v>-999.0</v>
      </c>
      <c r="AX62" s="1">
        <f t="shared" si="28"/>
        <v>0.6267456066</v>
      </c>
      <c r="AZ62" s="1">
        <f t="shared" si="29"/>
        <v>167.2556863</v>
      </c>
      <c r="BA62" s="1">
        <v>-999.0</v>
      </c>
      <c r="BB62" s="1">
        <f t="shared" si="30"/>
        <v>162.7166316</v>
      </c>
      <c r="BC62" s="1">
        <f t="shared" si="243"/>
        <v>147.4476723</v>
      </c>
      <c r="BE62" s="1">
        <v>2696.0093</v>
      </c>
      <c r="BF62" s="1">
        <v>4881.7476</v>
      </c>
      <c r="BG62" s="1">
        <f t="shared" si="33"/>
        <v>0.3678581364</v>
      </c>
      <c r="BH62" s="1">
        <v>487.41</v>
      </c>
      <c r="BJ62" s="1">
        <f t="shared" si="34"/>
        <v>-928.5705</v>
      </c>
      <c r="BK62" s="1">
        <f t="shared" si="35"/>
        <v>-70.4295</v>
      </c>
      <c r="BL62" s="1">
        <f t="shared" si="36"/>
        <v>13.18439716</v>
      </c>
      <c r="BN62" s="1">
        <f t="shared" si="70"/>
        <v>0.9483117139</v>
      </c>
      <c r="BO62" s="1">
        <f t="shared" si="37"/>
        <v>1.031279261</v>
      </c>
      <c r="BP62" s="1">
        <f t="shared" si="38"/>
        <v>0.1416707394</v>
      </c>
      <c r="BQ62" s="1" t="str">
        <f t="shared" si="39"/>
        <v>#NUM!</v>
      </c>
      <c r="BS62" s="1">
        <f t="shared" si="40"/>
        <v>343.1727092</v>
      </c>
      <c r="BT62" s="1">
        <v>2.5402</v>
      </c>
      <c r="BU62" s="1">
        <v>0.1943</v>
      </c>
      <c r="BV62" s="1">
        <f t="shared" si="41"/>
        <v>0.05550432277</v>
      </c>
      <c r="BW62" s="1">
        <f t="shared" si="42"/>
        <v>0.1249021614</v>
      </c>
      <c r="BX62" s="1">
        <f t="shared" si="43"/>
        <v>1.17295</v>
      </c>
      <c r="BY62" s="1">
        <f t="shared" si="82"/>
        <v>2.280666667</v>
      </c>
      <c r="BZ62" s="1">
        <f t="shared" si="45"/>
        <v>0.647767915</v>
      </c>
      <c r="CA62" s="1">
        <v>4881.7476</v>
      </c>
      <c r="CB62" s="1">
        <v>2696.0093</v>
      </c>
      <c r="CC62" s="1" t="str">
        <f t="shared" si="46"/>
        <v>#NUM!</v>
      </c>
      <c r="CD62" s="1">
        <f t="shared" si="47"/>
        <v>0.2564121073</v>
      </c>
      <c r="CE62" s="1">
        <f t="shared" si="48"/>
        <v>-947.3634022</v>
      </c>
      <c r="CH62" s="1">
        <v>-999.0</v>
      </c>
      <c r="CJ62" s="1">
        <f t="shared" si="71"/>
        <v>0.01767111847</v>
      </c>
      <c r="CK62" s="1">
        <f t="shared" si="51"/>
        <v>-964.8344728</v>
      </c>
      <c r="CL62" s="1">
        <f t="shared" si="52"/>
        <v>-501.3023459</v>
      </c>
      <c r="CM62" s="1">
        <f t="shared" si="53"/>
        <v>-877.4168375</v>
      </c>
      <c r="CN62" s="1">
        <f t="shared" si="54"/>
        <v>1.750274749</v>
      </c>
      <c r="CO62" s="1">
        <f t="shared" si="55"/>
        <v>0.00547893073</v>
      </c>
      <c r="CP62" s="1">
        <f t="shared" si="56"/>
        <v>-0.7424950607</v>
      </c>
      <c r="CQ62" s="1">
        <f t="shared" si="57"/>
        <v>1.538171606</v>
      </c>
      <c r="CS62" s="1">
        <f t="shared" si="58"/>
        <v>1.12602328</v>
      </c>
      <c r="CU62" s="1">
        <v>5231.4346</v>
      </c>
      <c r="CV62" s="1">
        <v>1950.0</v>
      </c>
      <c r="CW62" s="1">
        <v>1034.5</v>
      </c>
      <c r="CX62" s="1">
        <v>392.6</v>
      </c>
      <c r="CY62" s="1">
        <v>199.1</v>
      </c>
      <c r="CZ62" s="1">
        <v>146.9</v>
      </c>
      <c r="DA62" s="1">
        <f t="shared" si="59"/>
        <v>0.7488802338</v>
      </c>
      <c r="DB62" s="1">
        <f t="shared" si="60"/>
        <v>0.9327701674</v>
      </c>
      <c r="DC62" s="1">
        <f t="shared" si="61"/>
        <v>0.8338414818</v>
      </c>
      <c r="DD62" s="1">
        <f t="shared" si="62"/>
        <v>1.088936009</v>
      </c>
      <c r="DE62" s="1">
        <f t="shared" si="63"/>
        <v>0.9258042992</v>
      </c>
      <c r="DF62" s="1" t="str">
        <f t="shared" si="64"/>
        <v>Não</v>
      </c>
      <c r="DG62" s="1" t="str">
        <f t="shared" si="65"/>
        <v>Não</v>
      </c>
      <c r="DH62" s="17" t="str">
        <f t="shared" si="66"/>
        <v>Fractured</v>
      </c>
      <c r="DI62" s="1" t="str">
        <f t="shared" ref="DI62:DJ62" si="250">IF(DB62&gt;=1,"Fractured","Não")</f>
        <v>Não</v>
      </c>
      <c r="DJ62" s="1" t="str">
        <f t="shared" si="250"/>
        <v>Não</v>
      </c>
    </row>
    <row r="63" ht="15.75" customHeight="1">
      <c r="A63" s="1">
        <v>5579.4021</v>
      </c>
      <c r="B63" s="1">
        <v>329.6544</v>
      </c>
      <c r="C63" s="1">
        <v>265.5557</v>
      </c>
      <c r="D63" s="1">
        <v>379.4936</v>
      </c>
      <c r="E63" s="1">
        <v>329.0269</v>
      </c>
      <c r="F63" s="1">
        <v>312.8777</v>
      </c>
      <c r="G63" s="1">
        <v>321.3116</v>
      </c>
      <c r="H63" s="1">
        <v>317.7296</v>
      </c>
      <c r="I63" s="1">
        <v>385.4451</v>
      </c>
      <c r="J63" s="1">
        <v>401.5659</v>
      </c>
      <c r="K63" s="1">
        <v>309.2509</v>
      </c>
      <c r="L63" s="1">
        <f t="shared" si="4"/>
        <v>317.3063</v>
      </c>
      <c r="M63" s="1">
        <f t="shared" ref="M63:N63" si="251">(H63+I63)/2</f>
        <v>351.58735</v>
      </c>
      <c r="N63" s="1">
        <f t="shared" si="251"/>
        <v>393.5055</v>
      </c>
      <c r="O63" s="1">
        <f t="shared" ref="O63:P63" si="252">(E63+AC63)/2</f>
        <v>315.21865</v>
      </c>
      <c r="P63" s="1">
        <f t="shared" si="252"/>
        <v>296.9468</v>
      </c>
      <c r="Q63" s="1">
        <f t="shared" si="7"/>
        <v>329.6648895</v>
      </c>
      <c r="R63" s="1">
        <f t="shared" si="8"/>
        <v>2.201435369</v>
      </c>
      <c r="S63" s="1">
        <f t="shared" si="9"/>
        <v>1.011273737</v>
      </c>
      <c r="T63" s="1">
        <v>0.0741</v>
      </c>
      <c r="U63" s="1">
        <v>0.0741</v>
      </c>
      <c r="V63" s="1">
        <f t="shared" si="10"/>
        <v>13.49527665</v>
      </c>
      <c r="W63" s="1">
        <v>0.0741</v>
      </c>
      <c r="X63" s="1">
        <v>0.069</v>
      </c>
      <c r="Y63" s="1">
        <f t="shared" si="11"/>
        <v>319.8780833</v>
      </c>
      <c r="Z63" s="1">
        <v>324.8672</v>
      </c>
      <c r="AA63" s="1">
        <v>274.2982</v>
      </c>
      <c r="AB63" s="1">
        <v>345.3994</v>
      </c>
      <c r="AC63" s="1">
        <v>301.4104</v>
      </c>
      <c r="AD63" s="1">
        <v>281.0159</v>
      </c>
      <c r="AE63" s="1">
        <v>-999.0</v>
      </c>
      <c r="AF63" s="1">
        <v>-999.0</v>
      </c>
      <c r="AG63" s="1">
        <f t="shared" si="12"/>
        <v>694.696</v>
      </c>
      <c r="AH63" s="1">
        <f t="shared" si="13"/>
        <v>5.058719693</v>
      </c>
      <c r="AI63" s="1">
        <f t="shared" si="14"/>
        <v>171.5847566</v>
      </c>
      <c r="AJ63" s="1">
        <f t="shared" si="15"/>
        <v>4.058719693</v>
      </c>
      <c r="AK63" s="1">
        <f t="shared" si="16"/>
        <v>84.00556926</v>
      </c>
      <c r="AL63" s="1">
        <f t="shared" si="17"/>
        <v>53.53492171</v>
      </c>
      <c r="AM63" s="1">
        <f t="shared" si="18"/>
        <v>336.9264552</v>
      </c>
      <c r="AN63" s="1">
        <f t="shared" si="19"/>
        <v>0.1504082819</v>
      </c>
      <c r="AO63" s="1">
        <f t="shared" si="20"/>
        <v>161.0582657</v>
      </c>
      <c r="AP63" s="1">
        <f t="shared" si="21"/>
        <v>1.41395507</v>
      </c>
      <c r="AQ63" s="1">
        <f t="shared" si="22"/>
        <v>155.2083255</v>
      </c>
      <c r="AR63" s="1">
        <f t="shared" si="23"/>
        <v>178.9553299</v>
      </c>
      <c r="AS63" s="1">
        <f t="shared" si="24"/>
        <v>161.8726251</v>
      </c>
      <c r="AT63" s="1">
        <f>ABS(((3*B63*(G63-AS63))/(G63*(2*AS63-B63)))/1000)*2</f>
        <v>0.1660937192</v>
      </c>
      <c r="AU63" s="1">
        <f t="shared" si="26"/>
        <v>0.1991755225</v>
      </c>
      <c r="AV63" s="1">
        <f t="shared" si="27"/>
        <v>108.006748</v>
      </c>
      <c r="AW63" s="1">
        <v>-999.0</v>
      </c>
      <c r="AX63" s="1">
        <f t="shared" si="28"/>
        <v>0.6219090469</v>
      </c>
      <c r="AZ63" s="1">
        <f t="shared" si="29"/>
        <v>65.52045137</v>
      </c>
      <c r="BA63" s="1">
        <v>-999.0</v>
      </c>
      <c r="BB63" s="1">
        <f t="shared" si="30"/>
        <v>42.5490048</v>
      </c>
      <c r="BC63" s="1">
        <f t="shared" si="243"/>
        <v>84.03027802</v>
      </c>
      <c r="BE63" s="1">
        <v>2723.7693</v>
      </c>
      <c r="BF63" s="1">
        <v>4951.1411</v>
      </c>
      <c r="BG63" s="1">
        <f t="shared" si="33"/>
        <v>0.4139550701</v>
      </c>
      <c r="BH63" s="1">
        <v>334.39</v>
      </c>
      <c r="BJ63" s="1">
        <f t="shared" si="34"/>
        <v>-924.9741</v>
      </c>
      <c r="BK63" s="1">
        <f t="shared" si="35"/>
        <v>-74.0259</v>
      </c>
      <c r="BL63" s="1">
        <f t="shared" si="36"/>
        <v>12.49527665</v>
      </c>
      <c r="BN63" s="1">
        <f t="shared" si="70"/>
        <v>0.9746922838</v>
      </c>
      <c r="BO63" s="1">
        <f t="shared" si="37"/>
        <v>1.013165783</v>
      </c>
      <c r="BP63" s="1">
        <f t="shared" si="38"/>
        <v>0.1569842174</v>
      </c>
      <c r="BQ63" s="1" t="str">
        <f t="shared" si="39"/>
        <v>#NUM!</v>
      </c>
      <c r="BS63" s="1">
        <f t="shared" si="40"/>
        <v>304.6569722</v>
      </c>
      <c r="BT63" s="1">
        <v>2.5484</v>
      </c>
      <c r="BU63" s="1">
        <v>0.2081</v>
      </c>
      <c r="BV63" s="1">
        <f t="shared" si="41"/>
        <v>0.05077809798</v>
      </c>
      <c r="BW63" s="1">
        <f t="shared" si="42"/>
        <v>0.129439049</v>
      </c>
      <c r="BX63" s="1">
        <f t="shared" si="43"/>
        <v>1.17015</v>
      </c>
      <c r="BY63" s="1">
        <f t="shared" si="82"/>
        <v>2.904666667</v>
      </c>
      <c r="BZ63" s="1">
        <f t="shared" si="45"/>
        <v>0.6869315789</v>
      </c>
      <c r="CA63" s="1">
        <v>4951.1411</v>
      </c>
      <c r="CB63" s="1">
        <v>2723.7693</v>
      </c>
      <c r="CC63" s="1" t="str">
        <f t="shared" si="46"/>
        <v>#NUM!</v>
      </c>
      <c r="CD63" s="1">
        <f t="shared" si="47"/>
        <v>0.2722725872</v>
      </c>
      <c r="CE63" s="1">
        <f t="shared" si="48"/>
        <v>-973.7175915</v>
      </c>
      <c r="CH63" s="1">
        <v>-999.0</v>
      </c>
      <c r="CJ63" s="1">
        <f t="shared" si="71"/>
        <v>0.01682627769</v>
      </c>
      <c r="CK63" s="1">
        <f t="shared" si="51"/>
        <v>-973.2476305</v>
      </c>
      <c r="CL63" s="1">
        <f t="shared" si="52"/>
        <v>-586.0267944</v>
      </c>
      <c r="CM63" s="1">
        <f t="shared" si="53"/>
        <v>-1006.365484</v>
      </c>
      <c r="CN63" s="1">
        <f t="shared" si="54"/>
        <v>1.717268721</v>
      </c>
      <c r="CO63" s="1">
        <f t="shared" si="55"/>
        <v>0.006177696813</v>
      </c>
      <c r="CP63" s="1">
        <f t="shared" si="56"/>
        <v>-1.388856502</v>
      </c>
      <c r="CQ63" s="1">
        <f t="shared" si="57"/>
        <v>1.515810165</v>
      </c>
      <c r="CS63" s="1">
        <f t="shared" si="58"/>
        <v>1.276328171</v>
      </c>
      <c r="CU63" s="1">
        <v>5231.5874</v>
      </c>
      <c r="CV63" s="1">
        <v>1950.0</v>
      </c>
      <c r="CW63" s="1">
        <v>1034.5</v>
      </c>
      <c r="CX63" s="1">
        <v>392.6</v>
      </c>
      <c r="CY63" s="1">
        <v>199.1</v>
      </c>
      <c r="CZ63" s="1">
        <v>146.9</v>
      </c>
      <c r="DA63" s="1">
        <f t="shared" si="59"/>
        <v>0.8023215239</v>
      </c>
      <c r="DB63" s="1">
        <f t="shared" si="60"/>
        <v>0.9491082176</v>
      </c>
      <c r="DC63" s="1">
        <f t="shared" si="61"/>
        <v>0.8650177673</v>
      </c>
      <c r="DD63" s="1">
        <f t="shared" si="62"/>
        <v>1.119225422</v>
      </c>
      <c r="DE63" s="1">
        <f t="shared" si="63"/>
        <v>0.9420343625</v>
      </c>
      <c r="DF63" s="1" t="str">
        <f t="shared" si="64"/>
        <v>Não</v>
      </c>
      <c r="DG63" s="1" t="str">
        <f t="shared" si="65"/>
        <v>Não</v>
      </c>
      <c r="DH63" s="17" t="str">
        <f t="shared" si="66"/>
        <v>Fractured</v>
      </c>
      <c r="DI63" s="1" t="str">
        <f t="shared" ref="DI63:DJ63" si="253">IF(DB63&gt;=1,"Fractured","Não")</f>
        <v>Não</v>
      </c>
      <c r="DJ63" s="1" t="str">
        <f t="shared" si="253"/>
        <v>Não</v>
      </c>
    </row>
    <row r="64" ht="15.75" customHeight="1">
      <c r="A64" s="1">
        <v>5579.4783</v>
      </c>
      <c r="B64" s="1">
        <v>308.276</v>
      </c>
      <c r="C64" s="1">
        <v>261.0481</v>
      </c>
      <c r="D64" s="1">
        <v>357.2594</v>
      </c>
      <c r="E64" s="1">
        <v>304.2947</v>
      </c>
      <c r="F64" s="1">
        <v>289.0162</v>
      </c>
      <c r="G64" s="1">
        <v>299.4161</v>
      </c>
      <c r="H64" s="1">
        <v>289.6896</v>
      </c>
      <c r="I64" s="1">
        <v>385.4451</v>
      </c>
      <c r="J64" s="1">
        <v>401.5659</v>
      </c>
      <c r="K64" s="1">
        <v>309.2509</v>
      </c>
      <c r="L64" s="1">
        <f t="shared" si="4"/>
        <v>292.7073</v>
      </c>
      <c r="M64" s="1">
        <f t="shared" ref="M64:N64" si="254">(H64+I64)/2</f>
        <v>337.56735</v>
      </c>
      <c r="N64" s="1">
        <f t="shared" si="254"/>
        <v>393.5055</v>
      </c>
      <c r="O64" s="1">
        <f t="shared" ref="O64:P64" si="255">(E64+AC64)/2</f>
        <v>291.94615</v>
      </c>
      <c r="P64" s="1">
        <f t="shared" si="255"/>
        <v>276.92935</v>
      </c>
      <c r="Q64" s="1">
        <f t="shared" si="7"/>
        <v>308.2870743</v>
      </c>
      <c r="R64" s="1">
        <f t="shared" si="8"/>
        <v>2.051420467</v>
      </c>
      <c r="S64" s="1">
        <f t="shared" si="9"/>
        <v>1.033575593</v>
      </c>
      <c r="T64" s="1">
        <v>0.0741</v>
      </c>
      <c r="U64" s="1">
        <v>0.0741</v>
      </c>
      <c r="V64" s="1">
        <f t="shared" si="10"/>
        <v>13.49527665</v>
      </c>
      <c r="W64" s="1">
        <v>0.0741</v>
      </c>
      <c r="X64" s="1">
        <v>0.069</v>
      </c>
      <c r="Y64" s="1">
        <f t="shared" si="11"/>
        <v>300.3043667</v>
      </c>
      <c r="Z64" s="1">
        <v>300.1461</v>
      </c>
      <c r="AA64" s="1">
        <v>255.6289</v>
      </c>
      <c r="AB64" s="1">
        <v>319.4677</v>
      </c>
      <c r="AC64" s="1">
        <v>279.5976</v>
      </c>
      <c r="AD64" s="1">
        <v>264.8425</v>
      </c>
      <c r="AE64" s="1">
        <v>-999.0</v>
      </c>
      <c r="AF64" s="1">
        <v>-999.0</v>
      </c>
      <c r="AG64" s="1">
        <f t="shared" si="12"/>
        <v>694.696</v>
      </c>
      <c r="AH64" s="1">
        <f t="shared" si="13"/>
        <v>5.058719693</v>
      </c>
      <c r="AI64" s="1">
        <f t="shared" si="14"/>
        <v>171.5847566</v>
      </c>
      <c r="AJ64" s="1">
        <f t="shared" si="15"/>
        <v>4.058719693</v>
      </c>
      <c r="AK64" s="1">
        <f t="shared" si="16"/>
        <v>78.190762</v>
      </c>
      <c r="AL64" s="1">
        <f t="shared" si="17"/>
        <v>43.15742336</v>
      </c>
      <c r="AM64" s="1">
        <f t="shared" si="18"/>
        <v>313.6756307</v>
      </c>
      <c r="AN64" s="1">
        <f t="shared" si="19"/>
        <v>0.1677064597</v>
      </c>
      <c r="AO64" s="1">
        <f t="shared" si="20"/>
        <v>150.4884302</v>
      </c>
      <c r="AP64" s="1">
        <f t="shared" si="21"/>
        <v>1.380781595</v>
      </c>
      <c r="AQ64" s="1">
        <f t="shared" si="22"/>
        <v>144.0737029</v>
      </c>
      <c r="AR64" s="1">
        <f t="shared" si="23"/>
        <v>175.2141233</v>
      </c>
      <c r="AS64" s="1">
        <f t="shared" si="24"/>
        <v>153.1400928</v>
      </c>
      <c r="AT64" s="1">
        <f>ABS(((3*B64*(G64-AS64))/(G64*(2*AS64-B64)))/1000)*0.8</f>
        <v>0.181104296</v>
      </c>
      <c r="AU64" s="1">
        <f t="shared" si="26"/>
        <v>0.2211567299</v>
      </c>
      <c r="AV64" s="1">
        <f t="shared" si="27"/>
        <v>125.0549141</v>
      </c>
      <c r="AW64" s="1">
        <v>-999.0</v>
      </c>
      <c r="AX64" s="1">
        <f t="shared" si="28"/>
        <v>0.5915111439</v>
      </c>
      <c r="AZ64" s="1">
        <f t="shared" si="29"/>
        <v>107.2895621</v>
      </c>
      <c r="BA64" s="1">
        <v>-999.0</v>
      </c>
      <c r="BB64" s="1">
        <f t="shared" si="30"/>
        <v>60.14389865</v>
      </c>
      <c r="BC64" s="1">
        <f t="shared" si="243"/>
        <v>99.90492207</v>
      </c>
      <c r="BE64" s="1">
        <v>2723.7693</v>
      </c>
      <c r="BF64" s="1">
        <v>4951.1411</v>
      </c>
      <c r="BG64" s="1">
        <f t="shared" si="33"/>
        <v>0.3807815948</v>
      </c>
      <c r="BH64" s="1">
        <v>334.39</v>
      </c>
      <c r="BJ64" s="1">
        <f t="shared" si="34"/>
        <v>-924.9741</v>
      </c>
      <c r="BK64" s="1">
        <f t="shared" si="35"/>
        <v>-74.0259</v>
      </c>
      <c r="BL64" s="1">
        <f t="shared" si="36"/>
        <v>12.49527665</v>
      </c>
      <c r="BN64" s="1">
        <f t="shared" si="70"/>
        <v>0.9712598451</v>
      </c>
      <c r="BO64" s="1">
        <f t="shared" si="37"/>
        <v>0.9786399426</v>
      </c>
      <c r="BP64" s="1">
        <f t="shared" si="38"/>
        <v>0.1915100574</v>
      </c>
      <c r="BQ64" s="1" t="str">
        <f t="shared" si="39"/>
        <v>#NUM!</v>
      </c>
      <c r="BS64" s="1">
        <f t="shared" si="40"/>
        <v>285.1238537</v>
      </c>
      <c r="BT64" s="1">
        <v>2.5484</v>
      </c>
      <c r="BU64" s="1">
        <v>0.2081</v>
      </c>
      <c r="BV64" s="1">
        <f t="shared" si="41"/>
        <v>0.05077809798</v>
      </c>
      <c r="BW64" s="1">
        <f t="shared" si="42"/>
        <v>0.129439049</v>
      </c>
      <c r="BX64" s="1">
        <f t="shared" si="43"/>
        <v>1.17015</v>
      </c>
      <c r="BY64" s="1">
        <f t="shared" si="82"/>
        <v>2.904666667</v>
      </c>
      <c r="BZ64" s="1">
        <f t="shared" si="45"/>
        <v>0.7090930162</v>
      </c>
      <c r="CA64" s="1">
        <v>4951.1411</v>
      </c>
      <c r="CB64" s="1">
        <v>2723.7693</v>
      </c>
      <c r="CC64" s="1" t="str">
        <f t="shared" si="46"/>
        <v>#NUM!</v>
      </c>
      <c r="CD64" s="1">
        <f t="shared" si="47"/>
        <v>0.2799278897</v>
      </c>
      <c r="CE64" s="1">
        <f t="shared" si="48"/>
        <v>-970.2885852</v>
      </c>
      <c r="CH64" s="1">
        <v>-999.0</v>
      </c>
      <c r="CJ64" s="1">
        <f t="shared" si="71"/>
        <v>0.01240304635</v>
      </c>
      <c r="CK64" s="1">
        <f t="shared" si="51"/>
        <v>-967.2900578</v>
      </c>
      <c r="CL64" s="1">
        <f t="shared" si="52"/>
        <v>-613.4840162</v>
      </c>
      <c r="CM64" s="1">
        <f t="shared" si="53"/>
        <v>-1016.939867</v>
      </c>
      <c r="CN64" s="1">
        <f t="shared" si="54"/>
        <v>1.657646882</v>
      </c>
      <c r="CO64" s="1">
        <f t="shared" si="55"/>
        <v>0.006529968617</v>
      </c>
      <c r="CP64" s="1">
        <f t="shared" si="56"/>
        <v>-1.429503648</v>
      </c>
      <c r="CQ64" s="1">
        <f t="shared" si="57"/>
        <v>1.475163018</v>
      </c>
      <c r="CS64" s="1">
        <f t="shared" si="58"/>
        <v>1.239966384</v>
      </c>
      <c r="CU64" s="1">
        <v>5231.7397</v>
      </c>
      <c r="CV64" s="1">
        <v>1950.0</v>
      </c>
      <c r="CW64" s="1">
        <v>1034.5</v>
      </c>
      <c r="CX64" s="1">
        <v>392.6</v>
      </c>
      <c r="CY64" s="1">
        <v>199.1</v>
      </c>
      <c r="CZ64" s="1">
        <v>146.9</v>
      </c>
      <c r="DA64" s="1">
        <f t="shared" si="59"/>
        <v>0.8023215239</v>
      </c>
      <c r="DB64" s="1">
        <f t="shared" si="60"/>
        <v>0.9375241667</v>
      </c>
      <c r="DC64" s="1">
        <f t="shared" si="61"/>
        <v>0.8823786149</v>
      </c>
      <c r="DD64" s="1">
        <f t="shared" si="62"/>
        <v>1.165709598</v>
      </c>
      <c r="DE64" s="1">
        <f t="shared" si="63"/>
        <v>0.9485631169</v>
      </c>
      <c r="DF64" s="1" t="str">
        <f t="shared" si="64"/>
        <v>Não</v>
      </c>
      <c r="DG64" s="1" t="str">
        <f t="shared" si="65"/>
        <v>Não</v>
      </c>
      <c r="DH64" s="17" t="str">
        <f t="shared" si="66"/>
        <v>Fractured</v>
      </c>
      <c r="DI64" s="1" t="str">
        <f t="shared" ref="DI64:DJ64" si="256">IF(DB64&gt;=1,"Fractured","Não")</f>
        <v>Não</v>
      </c>
      <c r="DJ64" s="1" t="str">
        <f t="shared" si="256"/>
        <v>Não</v>
      </c>
    </row>
    <row r="65" ht="15.75" customHeight="1">
      <c r="A65" s="1">
        <v>5579.5545</v>
      </c>
      <c r="B65" s="1">
        <v>292.2373</v>
      </c>
      <c r="C65" s="1">
        <v>257.3274</v>
      </c>
      <c r="D65" s="1">
        <v>334.9797</v>
      </c>
      <c r="E65" s="1">
        <v>282.8887</v>
      </c>
      <c r="F65" s="1">
        <v>268.4208</v>
      </c>
      <c r="G65" s="1">
        <v>280.3131</v>
      </c>
      <c r="H65" s="1">
        <v>269.2582</v>
      </c>
      <c r="I65" s="1">
        <v>326.3262</v>
      </c>
      <c r="J65" s="1">
        <v>346.7581</v>
      </c>
      <c r="K65" s="1">
        <v>281.0239</v>
      </c>
      <c r="L65" s="1">
        <f t="shared" si="4"/>
        <v>272.6640333</v>
      </c>
      <c r="M65" s="1">
        <f t="shared" ref="M65:N65" si="257">(H65+I65)/2</f>
        <v>297.7922</v>
      </c>
      <c r="N65" s="1">
        <f t="shared" si="257"/>
        <v>336.54215</v>
      </c>
      <c r="O65" s="1">
        <f t="shared" ref="O65:P65" si="258">(E65+AC65)/2</f>
        <v>273.975</v>
      </c>
      <c r="P65" s="1">
        <f t="shared" si="258"/>
        <v>260.78625</v>
      </c>
      <c r="Q65" s="1">
        <f t="shared" si="7"/>
        <v>292.2488967</v>
      </c>
      <c r="R65" s="1">
        <f t="shared" si="8"/>
        <v>1.920538109</v>
      </c>
      <c r="S65" s="1">
        <f t="shared" si="9"/>
        <v>1.041056874</v>
      </c>
      <c r="T65" s="1">
        <v>0.0794</v>
      </c>
      <c r="U65" s="1">
        <v>0.0794</v>
      </c>
      <c r="V65" s="1">
        <f t="shared" si="10"/>
        <v>12.59445844</v>
      </c>
      <c r="W65" s="1">
        <v>0.0794</v>
      </c>
      <c r="X65" s="1">
        <v>0.074</v>
      </c>
      <c r="Y65" s="1">
        <f t="shared" si="11"/>
        <v>284.59085</v>
      </c>
      <c r="Z65" s="1">
        <v>276.9893</v>
      </c>
      <c r="AA65" s="1">
        <v>243.8825</v>
      </c>
      <c r="AB65" s="1">
        <v>302.1289</v>
      </c>
      <c r="AC65" s="1">
        <v>265.0613</v>
      </c>
      <c r="AD65" s="1">
        <v>253.1517</v>
      </c>
      <c r="AE65" s="1">
        <v>-999.0</v>
      </c>
      <c r="AF65" s="1">
        <v>-999.0</v>
      </c>
      <c r="AG65" s="1">
        <f t="shared" si="12"/>
        <v>607.3501</v>
      </c>
      <c r="AH65" s="1">
        <f t="shared" si="13"/>
        <v>7.203303144</v>
      </c>
      <c r="AI65" s="1">
        <f t="shared" si="14"/>
        <v>150.9927493</v>
      </c>
      <c r="AJ65" s="1">
        <f t="shared" si="15"/>
        <v>6.203303144</v>
      </c>
      <c r="AK65" s="1">
        <f t="shared" si="16"/>
        <v>73.16581502</v>
      </c>
      <c r="AL65" s="1">
        <f t="shared" si="17"/>
        <v>32.74549978</v>
      </c>
      <c r="AM65" s="1">
        <f t="shared" si="18"/>
        <v>293.4093469</v>
      </c>
      <c r="AN65" s="1">
        <f t="shared" si="19"/>
        <v>0.1854456001</v>
      </c>
      <c r="AO65" s="1">
        <f t="shared" si="20"/>
        <v>141.5056741</v>
      </c>
      <c r="AP65" s="1">
        <f t="shared" si="21"/>
        <v>1.345336079</v>
      </c>
      <c r="AQ65" s="1">
        <f t="shared" si="22"/>
        <v>135.5828566</v>
      </c>
      <c r="AR65" s="1">
        <f t="shared" si="23"/>
        <v>171.6674577</v>
      </c>
      <c r="AS65" s="1">
        <f t="shared" si="24"/>
        <v>143.3018138</v>
      </c>
      <c r="AT65" s="1">
        <f>ABS(((3*B65*(G65-AS65))/(G65*(2*AS65-B65)))/1000)*2.5</f>
        <v>0.1901596098</v>
      </c>
      <c r="AU65" s="1">
        <f t="shared" si="26"/>
        <v>0.2348112197</v>
      </c>
      <c r="AV65" s="1">
        <f t="shared" si="27"/>
        <v>135.9962462</v>
      </c>
      <c r="AW65" s="1">
        <v>-999.0</v>
      </c>
      <c r="AX65" s="1">
        <f t="shared" si="28"/>
        <v>0.5820767734</v>
      </c>
      <c r="AZ65" s="1">
        <f t="shared" si="29"/>
        <v>123.4051196</v>
      </c>
      <c r="BA65" s="1">
        <v>-999.0</v>
      </c>
      <c r="BB65" s="1">
        <f t="shared" si="30"/>
        <v>59.0452887</v>
      </c>
      <c r="BC65" s="1">
        <f t="shared" si="243"/>
        <v>75.76853598</v>
      </c>
      <c r="BE65" s="1">
        <v>2758.3083</v>
      </c>
      <c r="BF65" s="1">
        <v>4905.2783</v>
      </c>
      <c r="BG65" s="1">
        <f t="shared" si="33"/>
        <v>0.3453360792</v>
      </c>
      <c r="BH65" s="1">
        <v>300.5184</v>
      </c>
      <c r="BJ65" s="1">
        <f t="shared" si="34"/>
        <v>-919.6794</v>
      </c>
      <c r="BK65" s="1">
        <f t="shared" si="35"/>
        <v>-79.3206</v>
      </c>
      <c r="BL65" s="1">
        <f t="shared" si="36"/>
        <v>11.59445844</v>
      </c>
      <c r="BN65" s="1">
        <f t="shared" si="70"/>
        <v>0.9591968582</v>
      </c>
      <c r="BO65" s="1">
        <f t="shared" si="37"/>
        <v>0.9740110017</v>
      </c>
      <c r="BP65" s="1">
        <f t="shared" si="38"/>
        <v>0.1956389983</v>
      </c>
      <c r="BQ65" s="1" t="str">
        <f t="shared" si="39"/>
        <v>#NUM!</v>
      </c>
      <c r="BS65" s="1">
        <f t="shared" si="40"/>
        <v>271.8798</v>
      </c>
      <c r="BT65" s="1">
        <v>2.5525</v>
      </c>
      <c r="BU65" s="1">
        <v>0.2132</v>
      </c>
      <c r="BV65" s="1">
        <f t="shared" si="41"/>
        <v>0.04841498559</v>
      </c>
      <c r="BW65" s="1">
        <f t="shared" si="42"/>
        <v>0.1308074928</v>
      </c>
      <c r="BX65" s="1">
        <f t="shared" si="43"/>
        <v>1.16965</v>
      </c>
      <c r="BY65" s="1">
        <f t="shared" si="82"/>
        <v>3.156666667</v>
      </c>
      <c r="BZ65" s="1">
        <f t="shared" si="45"/>
        <v>0.7284280364</v>
      </c>
      <c r="CA65" s="1">
        <v>4905.2783</v>
      </c>
      <c r="CB65" s="1">
        <v>2758.3083</v>
      </c>
      <c r="CC65" s="1" t="str">
        <f t="shared" si="46"/>
        <v>#NUM!</v>
      </c>
      <c r="CD65" s="1">
        <f t="shared" si="47"/>
        <v>0.2893775126</v>
      </c>
      <c r="CE65" s="1">
        <f t="shared" si="48"/>
        <v>-958.2376613</v>
      </c>
      <c r="CH65" s="1">
        <v>-999.0</v>
      </c>
      <c r="CJ65" s="1">
        <f t="shared" si="71"/>
        <v>0.01129140003</v>
      </c>
      <c r="CK65" s="1">
        <f t="shared" si="51"/>
        <v>-957.4271706</v>
      </c>
      <c r="CL65" s="1">
        <f t="shared" si="52"/>
        <v>-640.857997</v>
      </c>
      <c r="CM65" s="1">
        <f t="shared" si="53"/>
        <v>-1081.076496</v>
      </c>
      <c r="CN65" s="1">
        <f t="shared" si="54"/>
        <v>1.686920505</v>
      </c>
      <c r="CO65" s="1">
        <f t="shared" si="55"/>
        <v>0.006978278733</v>
      </c>
      <c r="CP65" s="1">
        <f t="shared" si="56"/>
        <v>-1.661504955</v>
      </c>
      <c r="CQ65" s="1">
        <f t="shared" si="57"/>
        <v>1.495161712</v>
      </c>
      <c r="CS65" s="1">
        <f t="shared" si="58"/>
        <v>1.258117859</v>
      </c>
      <c r="CU65" s="1">
        <v>5231.8921</v>
      </c>
      <c r="CV65" s="1">
        <v>1950.0</v>
      </c>
      <c r="CW65" s="1">
        <v>1034.5</v>
      </c>
      <c r="CX65" s="1">
        <v>392.6</v>
      </c>
      <c r="CY65" s="1">
        <v>199.1</v>
      </c>
      <c r="CZ65" s="1">
        <v>146.9</v>
      </c>
      <c r="DA65" s="1">
        <f t="shared" si="59"/>
        <v>0.8611747999</v>
      </c>
      <c r="DB65" s="1">
        <f t="shared" si="60"/>
        <v>0.9185028742</v>
      </c>
      <c r="DC65" s="1">
        <f t="shared" si="61"/>
        <v>0.913940358</v>
      </c>
      <c r="DD65" s="1">
        <f t="shared" si="62"/>
        <v>1.130124127</v>
      </c>
      <c r="DE65" s="1">
        <f t="shared" si="63"/>
        <v>0.9518614837</v>
      </c>
      <c r="DF65" s="1" t="str">
        <f t="shared" si="64"/>
        <v>Não</v>
      </c>
      <c r="DG65" s="1" t="str">
        <f t="shared" si="65"/>
        <v>Não</v>
      </c>
      <c r="DH65" s="17" t="str">
        <f t="shared" si="66"/>
        <v>Fractured</v>
      </c>
      <c r="DI65" s="1" t="str">
        <f t="shared" ref="DI65:DJ65" si="259">IF(DB65&gt;=1,"Fractured","Não")</f>
        <v>Não</v>
      </c>
      <c r="DJ65" s="1" t="str">
        <f t="shared" si="259"/>
        <v>Não</v>
      </c>
    </row>
    <row r="66" ht="15.75" customHeight="1">
      <c r="A66" s="1">
        <v>5579.6307</v>
      </c>
      <c r="B66" s="1">
        <v>262.4262</v>
      </c>
      <c r="C66" s="1">
        <v>227.7157</v>
      </c>
      <c r="D66" s="1">
        <v>299.5516</v>
      </c>
      <c r="E66" s="1">
        <v>259.5175</v>
      </c>
      <c r="F66" s="1">
        <v>247.0827</v>
      </c>
      <c r="G66" s="1">
        <v>259.1052</v>
      </c>
      <c r="H66" s="1">
        <v>246.662</v>
      </c>
      <c r="I66" s="1">
        <v>326.3262</v>
      </c>
      <c r="J66" s="1">
        <v>346.7581</v>
      </c>
      <c r="K66" s="1">
        <v>281.0239</v>
      </c>
      <c r="L66" s="1">
        <f t="shared" si="4"/>
        <v>250.9499667</v>
      </c>
      <c r="M66" s="1">
        <f t="shared" ref="M66:N66" si="260">(H66+I66)/2</f>
        <v>286.4941</v>
      </c>
      <c r="N66" s="1">
        <f t="shared" si="260"/>
        <v>336.54215</v>
      </c>
      <c r="O66" s="1">
        <f t="shared" ref="O66:P66" si="261">(E66+AC66)/2</f>
        <v>257.82195</v>
      </c>
      <c r="P66" s="1">
        <f t="shared" si="261"/>
        <v>244.1059</v>
      </c>
      <c r="Q66" s="1">
        <f t="shared" si="7"/>
        <v>262.4387537</v>
      </c>
      <c r="R66" s="1">
        <f t="shared" si="8"/>
        <v>1.775234232</v>
      </c>
      <c r="S66" s="1">
        <f t="shared" si="9"/>
        <v>1.05044636</v>
      </c>
      <c r="T66" s="1">
        <v>0.0794</v>
      </c>
      <c r="U66" s="1">
        <v>0.0794</v>
      </c>
      <c r="V66" s="1">
        <f t="shared" si="10"/>
        <v>12.59445844</v>
      </c>
      <c r="W66" s="1">
        <v>0.0794</v>
      </c>
      <c r="X66" s="1">
        <v>0.074</v>
      </c>
      <c r="Y66" s="1">
        <f t="shared" si="11"/>
        <v>261.64755</v>
      </c>
      <c r="Z66" s="1">
        <v>255.2088</v>
      </c>
      <c r="AA66" s="1">
        <v>235.6316</v>
      </c>
      <c r="AB66" s="1">
        <v>289.3514</v>
      </c>
      <c r="AC66" s="1">
        <v>256.1264</v>
      </c>
      <c r="AD66" s="1">
        <v>241.1291</v>
      </c>
      <c r="AE66" s="1">
        <v>-999.0</v>
      </c>
      <c r="AF66" s="1">
        <v>-999.0</v>
      </c>
      <c r="AG66" s="1">
        <f t="shared" si="12"/>
        <v>607.3501</v>
      </c>
      <c r="AH66" s="1">
        <f t="shared" si="13"/>
        <v>7.203303144</v>
      </c>
      <c r="AI66" s="1">
        <f t="shared" si="14"/>
        <v>150.9927493</v>
      </c>
      <c r="AJ66" s="1">
        <f t="shared" si="15"/>
        <v>6.203303144</v>
      </c>
      <c r="AK66" s="1">
        <f t="shared" si="16"/>
        <v>66.44760774</v>
      </c>
      <c r="AL66" s="1">
        <f t="shared" si="17"/>
        <v>46.49492263</v>
      </c>
      <c r="AM66" s="1">
        <f t="shared" si="18"/>
        <v>266.4270328</v>
      </c>
      <c r="AN66" s="1">
        <f t="shared" si="19"/>
        <v>0.1542305177</v>
      </c>
      <c r="AO66" s="1">
        <f t="shared" si="20"/>
        <v>128.7908177</v>
      </c>
      <c r="AP66" s="1">
        <f t="shared" si="21"/>
        <v>1.377721072</v>
      </c>
      <c r="AQ66" s="1">
        <f t="shared" si="22"/>
        <v>127.5815327</v>
      </c>
      <c r="AR66" s="1">
        <f t="shared" si="23"/>
        <v>167.3402265</v>
      </c>
      <c r="AS66" s="1">
        <f t="shared" si="24"/>
        <v>133.0030751</v>
      </c>
      <c r="AT66" s="1">
        <f>ABS(((3*B66*(G66-AS66))/(G66*(2*AS66-B66)))/1000)*1.7</f>
        <v>0.1819477376</v>
      </c>
      <c r="AU66" s="1">
        <f t="shared" si="26"/>
        <v>0.2224157868</v>
      </c>
      <c r="AV66" s="1">
        <f t="shared" si="27"/>
        <v>126.0527696</v>
      </c>
      <c r="AW66" s="1">
        <v>-999.0</v>
      </c>
      <c r="AX66" s="1">
        <f t="shared" si="28"/>
        <v>0.5718144728</v>
      </c>
      <c r="AZ66" s="1">
        <f t="shared" si="29"/>
        <v>95.95220423</v>
      </c>
      <c r="BA66" s="1">
        <v>-999.0</v>
      </c>
      <c r="BB66" s="1">
        <f t="shared" si="30"/>
        <v>49.48787199</v>
      </c>
      <c r="BC66" s="1">
        <f t="shared" si="243"/>
        <v>69.36584166</v>
      </c>
      <c r="BE66" s="1">
        <v>2758.3083</v>
      </c>
      <c r="BF66" s="1">
        <v>4905.2783</v>
      </c>
      <c r="BG66" s="1">
        <f t="shared" si="33"/>
        <v>0.3777210716</v>
      </c>
      <c r="BH66" s="1">
        <v>300.5184</v>
      </c>
      <c r="BJ66" s="1">
        <f t="shared" si="34"/>
        <v>-919.6794</v>
      </c>
      <c r="BK66" s="1">
        <f t="shared" si="35"/>
        <v>-79.3206</v>
      </c>
      <c r="BL66" s="1">
        <f t="shared" si="36"/>
        <v>11.59445844</v>
      </c>
      <c r="BN66" s="1">
        <f t="shared" si="70"/>
        <v>0.9873450136</v>
      </c>
      <c r="BO66" s="1">
        <f t="shared" si="37"/>
        <v>0.9519133073</v>
      </c>
      <c r="BP66" s="1">
        <f t="shared" si="38"/>
        <v>0.2177366927</v>
      </c>
      <c r="BQ66" s="1" t="str">
        <f t="shared" si="39"/>
        <v>#NUM!</v>
      </c>
      <c r="BS66" s="1">
        <f t="shared" si="40"/>
        <v>247.2346512</v>
      </c>
      <c r="BT66" s="1">
        <v>2.5525</v>
      </c>
      <c r="BU66" s="1">
        <v>0.2132</v>
      </c>
      <c r="BV66" s="1">
        <f t="shared" si="41"/>
        <v>0.04841498559</v>
      </c>
      <c r="BW66" s="1">
        <f t="shared" si="42"/>
        <v>0.1308074928</v>
      </c>
      <c r="BX66" s="1">
        <f t="shared" si="43"/>
        <v>1.16965</v>
      </c>
      <c r="BY66" s="1">
        <f t="shared" si="82"/>
        <v>3.156666667</v>
      </c>
      <c r="BZ66" s="1">
        <f t="shared" si="45"/>
        <v>0.7498935223</v>
      </c>
      <c r="CA66" s="1">
        <v>4905.2783</v>
      </c>
      <c r="CB66" s="1">
        <v>2758.3083</v>
      </c>
      <c r="CC66" s="1" t="str">
        <f t="shared" si="46"/>
        <v>#NUM!</v>
      </c>
      <c r="CD66" s="1">
        <f t="shared" si="47"/>
        <v>0.3003722322</v>
      </c>
      <c r="CE66" s="1">
        <f t="shared" si="48"/>
        <v>-986.3576686</v>
      </c>
      <c r="CH66" s="1">
        <v>-999.0</v>
      </c>
      <c r="CJ66" s="1">
        <f t="shared" si="71"/>
        <v>0.01019768193</v>
      </c>
      <c r="CK66" s="1">
        <f t="shared" si="51"/>
        <v>-969.3554616</v>
      </c>
      <c r="CL66" s="1">
        <f t="shared" si="52"/>
        <v>-719.5986113</v>
      </c>
      <c r="CM66" s="1">
        <f t="shared" si="53"/>
        <v>-1156.427137</v>
      </c>
      <c r="CN66" s="1">
        <f t="shared" si="54"/>
        <v>1.607044704</v>
      </c>
      <c r="CO66" s="1">
        <f t="shared" si="55"/>
        <v>0.007518623154</v>
      </c>
      <c r="CP66" s="1">
        <f t="shared" si="56"/>
        <v>-1.716266893</v>
      </c>
      <c r="CQ66" s="1">
        <f t="shared" si="57"/>
        <v>1.440399774</v>
      </c>
      <c r="CS66" s="1">
        <f t="shared" si="58"/>
        <v>1.29064212</v>
      </c>
      <c r="CU66" s="1">
        <v>5232.0444</v>
      </c>
      <c r="CV66" s="1">
        <v>1950.0</v>
      </c>
      <c r="CW66" s="1">
        <v>1034.5</v>
      </c>
      <c r="CX66" s="1">
        <v>392.6</v>
      </c>
      <c r="CY66" s="1">
        <v>199.1</v>
      </c>
      <c r="CZ66" s="1">
        <v>146.9</v>
      </c>
      <c r="DA66" s="1">
        <f t="shared" si="59"/>
        <v>0.8611747999</v>
      </c>
      <c r="DB66" s="1">
        <f t="shared" si="60"/>
        <v>0.9415321336</v>
      </c>
      <c r="DC66" s="1">
        <f t="shared" si="61"/>
        <v>0.9448306641</v>
      </c>
      <c r="DD66" s="1">
        <f t="shared" si="62"/>
        <v>1.174691381</v>
      </c>
      <c r="DE66" s="1">
        <f t="shared" si="63"/>
        <v>0.9468003015</v>
      </c>
      <c r="DF66" s="1" t="str">
        <f t="shared" si="64"/>
        <v>Não</v>
      </c>
      <c r="DG66" s="1" t="str">
        <f t="shared" si="65"/>
        <v>Não</v>
      </c>
      <c r="DH66" s="17" t="str">
        <f t="shared" si="66"/>
        <v>Fractured</v>
      </c>
      <c r="DI66" s="1" t="str">
        <f t="shared" ref="DI66:DJ66" si="262">IF(DB66&gt;=1,"Fractured","Não")</f>
        <v>Não</v>
      </c>
      <c r="DJ66" s="1" t="str">
        <f t="shared" si="262"/>
        <v>Não</v>
      </c>
    </row>
    <row r="67" ht="15.75" customHeight="1">
      <c r="A67" s="1">
        <v>5579.7069</v>
      </c>
      <c r="B67" s="1">
        <v>244.8144</v>
      </c>
      <c r="C67" s="1">
        <v>222.5092</v>
      </c>
      <c r="D67" s="1">
        <v>284.0475</v>
      </c>
      <c r="E67" s="1">
        <v>247.5678</v>
      </c>
      <c r="F67" s="1">
        <v>236.4057</v>
      </c>
      <c r="G67" s="1">
        <v>250.0391</v>
      </c>
      <c r="H67" s="1">
        <v>227.0841</v>
      </c>
      <c r="I67" s="1">
        <v>278.1492</v>
      </c>
      <c r="J67" s="1">
        <v>303.6491</v>
      </c>
      <c r="K67" s="1">
        <v>252.0739</v>
      </c>
      <c r="L67" s="1">
        <f t="shared" si="4"/>
        <v>237.8429667</v>
      </c>
      <c r="M67" s="1">
        <f t="shared" ref="M67:N67" si="263">(H67+I67)/2</f>
        <v>252.61665</v>
      </c>
      <c r="N67" s="1">
        <f t="shared" si="263"/>
        <v>290.89915</v>
      </c>
      <c r="O67" s="1">
        <f t="shared" ref="O67:P67" si="264">(E67+AC67)/2</f>
        <v>249.08595</v>
      </c>
      <c r="P67" s="1">
        <f t="shared" si="264"/>
        <v>234.93015</v>
      </c>
      <c r="Q67" s="1">
        <f t="shared" si="7"/>
        <v>244.8273986</v>
      </c>
      <c r="R67" s="1">
        <f t="shared" si="8"/>
        <v>1.713118725</v>
      </c>
      <c r="S67" s="1">
        <f t="shared" si="9"/>
        <v>1.101085897</v>
      </c>
      <c r="T67" s="1">
        <v>0.0832</v>
      </c>
      <c r="U67" s="1">
        <v>0.0832</v>
      </c>
      <c r="V67" s="1">
        <f t="shared" si="10"/>
        <v>12.01923077</v>
      </c>
      <c r="W67" s="1">
        <v>0.0832</v>
      </c>
      <c r="X67" s="1">
        <v>0.0826</v>
      </c>
      <c r="Y67" s="1">
        <f t="shared" si="11"/>
        <v>250.4106333</v>
      </c>
      <c r="Z67" s="1">
        <v>241.2811</v>
      </c>
      <c r="AA67" s="1">
        <v>229.3659</v>
      </c>
      <c r="AB67" s="1">
        <v>280.4457</v>
      </c>
      <c r="AC67" s="1">
        <v>250.6041</v>
      </c>
      <c r="AD67" s="1">
        <v>233.4546</v>
      </c>
      <c r="AE67" s="1">
        <v>-999.0</v>
      </c>
      <c r="AF67" s="1">
        <v>-999.0</v>
      </c>
      <c r="AG67" s="1">
        <f t="shared" si="12"/>
        <v>530.2231</v>
      </c>
      <c r="AH67" s="1">
        <f t="shared" si="13"/>
        <v>10.66715244</v>
      </c>
      <c r="AI67" s="1">
        <f t="shared" si="14"/>
        <v>132.2351924</v>
      </c>
      <c r="AJ67" s="1">
        <f t="shared" si="15"/>
        <v>9.667152439</v>
      </c>
      <c r="AK67" s="1">
        <f t="shared" si="16"/>
        <v>62.99379676</v>
      </c>
      <c r="AL67" s="1">
        <f t="shared" si="17"/>
        <v>80.14735989</v>
      </c>
      <c r="AM67" s="1">
        <f t="shared" si="18"/>
        <v>252.7114917</v>
      </c>
      <c r="AN67" s="1">
        <f t="shared" si="19"/>
        <v>0.1336367514</v>
      </c>
      <c r="AO67" s="1">
        <f t="shared" si="20"/>
        <v>122.5621092</v>
      </c>
      <c r="AP67" s="1">
        <f t="shared" si="21"/>
        <v>1.393296733</v>
      </c>
      <c r="AQ67" s="1">
        <f t="shared" si="22"/>
        <v>122.5167785</v>
      </c>
      <c r="AR67" s="1">
        <f t="shared" si="23"/>
        <v>165.2916499</v>
      </c>
      <c r="AS67" s="1">
        <f t="shared" si="24"/>
        <v>125.5379102</v>
      </c>
      <c r="AT67" s="1">
        <f>ABS(((3*B67*(G67-AS67))/(G67*(2*AS67-B67)))/100)/3.1</f>
        <v>0.188403615</v>
      </c>
      <c r="AU67" s="1">
        <f t="shared" si="26"/>
        <v>0.2321395444</v>
      </c>
      <c r="AV67" s="1">
        <f t="shared" si="27"/>
        <v>133.8348811</v>
      </c>
      <c r="AW67" s="1">
        <v>-999.0</v>
      </c>
      <c r="AX67" s="1">
        <f t="shared" si="28"/>
        <v>0.5887612734</v>
      </c>
      <c r="AZ67" s="1">
        <f t="shared" si="29"/>
        <v>106.6011691</v>
      </c>
      <c r="BA67" s="1">
        <v>-999.0</v>
      </c>
      <c r="BB67" s="1">
        <f t="shared" si="30"/>
        <v>58.68548655</v>
      </c>
      <c r="BC67" s="1">
        <f t="shared" si="243"/>
        <v>57.66799538</v>
      </c>
      <c r="BE67" s="1">
        <v>2806.2822</v>
      </c>
      <c r="BF67" s="1">
        <v>4908.3569</v>
      </c>
      <c r="BG67" s="1">
        <f t="shared" si="33"/>
        <v>0.3932967325</v>
      </c>
      <c r="BH67" s="1">
        <v>305.2122</v>
      </c>
      <c r="BJ67" s="1">
        <f t="shared" si="34"/>
        <v>-915.8832</v>
      </c>
      <c r="BK67" s="1">
        <f t="shared" si="35"/>
        <v>-83.1168</v>
      </c>
      <c r="BL67" s="1">
        <f t="shared" si="36"/>
        <v>11.01923077</v>
      </c>
      <c r="BN67" s="1">
        <f t="shared" si="70"/>
        <v>1.021341473</v>
      </c>
      <c r="BO67" s="1">
        <f t="shared" si="37"/>
        <v>0.9392672114</v>
      </c>
      <c r="BP67" s="1">
        <f t="shared" si="38"/>
        <v>0.2370827886</v>
      </c>
      <c r="BQ67" s="1" t="str">
        <f t="shared" si="39"/>
        <v>#NUM!</v>
      </c>
      <c r="BS67" s="1">
        <f t="shared" si="40"/>
        <v>230.0211595</v>
      </c>
      <c r="BT67" s="1">
        <v>2.5588</v>
      </c>
      <c r="BU67" s="1">
        <v>0.2061</v>
      </c>
      <c r="BV67" s="1">
        <f t="shared" si="41"/>
        <v>0.04478386167</v>
      </c>
      <c r="BW67" s="1">
        <f t="shared" si="42"/>
        <v>0.1254419308</v>
      </c>
      <c r="BX67" s="1">
        <f t="shared" si="43"/>
        <v>1.17635</v>
      </c>
      <c r="BY67" s="1">
        <f t="shared" si="82"/>
        <v>3.046</v>
      </c>
      <c r="BZ67" s="1">
        <f t="shared" si="45"/>
        <v>0.7590697368</v>
      </c>
      <c r="CA67" s="1">
        <v>4908.3569</v>
      </c>
      <c r="CB67" s="1">
        <v>2806.2822</v>
      </c>
      <c r="CC67" s="1" t="str">
        <f t="shared" si="46"/>
        <v>#NUM!</v>
      </c>
      <c r="CD67" s="1">
        <f t="shared" si="47"/>
        <v>0.3091741501</v>
      </c>
      <c r="CE67" s="1">
        <f t="shared" si="48"/>
        <v>-1020.320132</v>
      </c>
      <c r="CH67" s="1">
        <v>-999.0</v>
      </c>
      <c r="CJ67" s="1">
        <f t="shared" si="71"/>
        <v>0.01206784425</v>
      </c>
      <c r="CK67" s="1">
        <f t="shared" si="51"/>
        <v>-981.6936466</v>
      </c>
      <c r="CL67" s="1">
        <f t="shared" si="52"/>
        <v>-798.6786094</v>
      </c>
      <c r="CM67" s="1">
        <f t="shared" si="53"/>
        <v>-1302.226777</v>
      </c>
      <c r="CN67" s="1">
        <f t="shared" si="54"/>
        <v>1.630476592</v>
      </c>
      <c r="CO67" s="1">
        <f t="shared" si="55"/>
        <v>0.007965721258</v>
      </c>
      <c r="CP67" s="1">
        <f t="shared" si="56"/>
        <v>-1.589471796</v>
      </c>
      <c r="CQ67" s="1">
        <f t="shared" si="57"/>
        <v>1.456528204</v>
      </c>
      <c r="CS67" s="1">
        <f t="shared" si="58"/>
        <v>1.332679902</v>
      </c>
      <c r="CU67" s="1">
        <v>5232.1968</v>
      </c>
      <c r="CV67" s="1">
        <v>1950.0</v>
      </c>
      <c r="CW67" s="1">
        <v>1034.5</v>
      </c>
      <c r="CX67" s="1">
        <v>392.6</v>
      </c>
      <c r="CY67" s="1">
        <v>199.1</v>
      </c>
      <c r="CZ67" s="1">
        <v>146.9</v>
      </c>
      <c r="DA67" s="1">
        <f t="shared" si="59"/>
        <v>0.9062542693</v>
      </c>
      <c r="DB67" s="1">
        <f t="shared" si="60"/>
        <v>0.9656527557</v>
      </c>
      <c r="DC67" s="1">
        <f t="shared" si="61"/>
        <v>0.9675627308</v>
      </c>
      <c r="DD67" s="1">
        <f t="shared" si="62"/>
        <v>1.151543851</v>
      </c>
      <c r="DE67" s="1">
        <f t="shared" si="63"/>
        <v>0.9431690146</v>
      </c>
      <c r="DF67" s="1" t="str">
        <f t="shared" si="64"/>
        <v>Não</v>
      </c>
      <c r="DG67" s="1" t="str">
        <f t="shared" si="65"/>
        <v>Não</v>
      </c>
      <c r="DH67" s="17" t="str">
        <f t="shared" si="66"/>
        <v>Fractured</v>
      </c>
      <c r="DI67" s="1" t="str">
        <f t="shared" ref="DI67:DJ67" si="265">IF(DB67&gt;=1,"Fractured","Não")</f>
        <v>Não</v>
      </c>
      <c r="DJ67" s="1" t="str">
        <f t="shared" si="265"/>
        <v>Não</v>
      </c>
    </row>
    <row r="68" ht="15.75" customHeight="1">
      <c r="A68" s="1">
        <v>5579.7831</v>
      </c>
      <c r="B68" s="1">
        <v>256.795</v>
      </c>
      <c r="C68" s="1">
        <v>261.0797</v>
      </c>
      <c r="D68" s="1">
        <v>322.7029</v>
      </c>
      <c r="E68" s="1">
        <v>285.3151</v>
      </c>
      <c r="F68" s="1">
        <v>269.6091</v>
      </c>
      <c r="G68" s="1">
        <v>284.8376</v>
      </c>
      <c r="H68" s="1">
        <v>227.2241</v>
      </c>
      <c r="I68" s="1">
        <v>278.1492</v>
      </c>
      <c r="J68" s="1">
        <v>303.6491</v>
      </c>
      <c r="K68" s="1">
        <v>252.0739</v>
      </c>
      <c r="L68" s="1">
        <f t="shared" si="4"/>
        <v>260.5569333</v>
      </c>
      <c r="M68" s="1">
        <f t="shared" ref="M68:N68" si="266">(H68+I68)/2</f>
        <v>252.68665</v>
      </c>
      <c r="N68" s="1">
        <f t="shared" si="266"/>
        <v>290.89915</v>
      </c>
      <c r="O68" s="1">
        <f t="shared" ref="O68:P68" si="267">(E68+AC68)/2</f>
        <v>264.5184</v>
      </c>
      <c r="P68" s="1">
        <f t="shared" si="267"/>
        <v>252.09975</v>
      </c>
      <c r="Q68" s="1">
        <f t="shared" si="7"/>
        <v>256.8077035</v>
      </c>
      <c r="R68" s="1">
        <f t="shared" si="8"/>
        <v>1.951537284</v>
      </c>
      <c r="S68" s="1">
        <f t="shared" si="9"/>
        <v>1.25355365</v>
      </c>
      <c r="T68" s="1">
        <v>0.0832</v>
      </c>
      <c r="U68" s="1">
        <v>0.0832</v>
      </c>
      <c r="V68" s="1">
        <f t="shared" si="10"/>
        <v>12.01923077</v>
      </c>
      <c r="W68" s="1">
        <v>0.0832</v>
      </c>
      <c r="X68" s="1">
        <v>0.0826</v>
      </c>
      <c r="Y68" s="1">
        <f t="shared" si="11"/>
        <v>260.3403333</v>
      </c>
      <c r="Z68" s="1">
        <v>228.6058</v>
      </c>
      <c r="AA68" s="1">
        <v>222.2785</v>
      </c>
      <c r="AB68" s="1">
        <v>270.5801</v>
      </c>
      <c r="AC68" s="1">
        <v>243.7217</v>
      </c>
      <c r="AD68" s="1">
        <v>234.5904</v>
      </c>
      <c r="AE68" s="1">
        <v>-999.0</v>
      </c>
      <c r="AF68" s="1">
        <v>-999.0</v>
      </c>
      <c r="AG68" s="1">
        <f t="shared" si="12"/>
        <v>530.2231</v>
      </c>
      <c r="AH68" s="1">
        <f t="shared" si="13"/>
        <v>10.66715244</v>
      </c>
      <c r="AI68" s="1">
        <f t="shared" si="14"/>
        <v>132.2351924</v>
      </c>
      <c r="AJ68" s="1">
        <f t="shared" si="15"/>
        <v>9.667152439</v>
      </c>
      <c r="AK68" s="1">
        <f t="shared" si="16"/>
        <v>70.38807044</v>
      </c>
      <c r="AL68" s="1">
        <f t="shared" si="17"/>
        <v>56.71978484</v>
      </c>
      <c r="AM68" s="1">
        <f t="shared" si="18"/>
        <v>283.4724469</v>
      </c>
      <c r="AN68" s="1">
        <f t="shared" si="19"/>
        <v>0.09316209623</v>
      </c>
      <c r="AO68" s="1">
        <f t="shared" si="20"/>
        <v>136.3059897</v>
      </c>
      <c r="AP68" s="1">
        <f t="shared" si="21"/>
        <v>1.466954357</v>
      </c>
      <c r="AQ68" s="1">
        <f t="shared" si="22"/>
        <v>123.9333724</v>
      </c>
      <c r="AR68" s="1">
        <f t="shared" si="23"/>
        <v>172.2480244</v>
      </c>
      <c r="AS68" s="1">
        <f t="shared" si="24"/>
        <v>132.7825446</v>
      </c>
      <c r="AT68" s="1">
        <f>ABS(((3*B68*(G68-AS68))/(G68*(2*AS68-B68)))/100)/2.7</f>
        <v>0.1736775128</v>
      </c>
      <c r="AU68" s="1">
        <f t="shared" si="26"/>
        <v>0.2101812736</v>
      </c>
      <c r="AV68" s="1">
        <f t="shared" si="27"/>
        <v>116.4533981</v>
      </c>
      <c r="AW68" s="1">
        <v>-999.0</v>
      </c>
      <c r="AX68" s="1">
        <f t="shared" si="28"/>
        <v>0.6869705946</v>
      </c>
      <c r="AZ68" s="1">
        <f t="shared" si="29"/>
        <v>67.0334877</v>
      </c>
      <c r="BA68" s="1">
        <v>-999.0</v>
      </c>
      <c r="BB68" s="1">
        <f t="shared" si="30"/>
        <v>42.37875042</v>
      </c>
      <c r="BC68" s="1">
        <f t="shared" si="243"/>
        <v>49.00535884</v>
      </c>
      <c r="BE68" s="1">
        <v>2806.2822</v>
      </c>
      <c r="BF68" s="1">
        <v>4908.3569</v>
      </c>
      <c r="BG68" s="1">
        <f t="shared" si="33"/>
        <v>0.4669543568</v>
      </c>
      <c r="BH68" s="1">
        <v>305.2122</v>
      </c>
      <c r="BJ68" s="1">
        <f t="shared" si="34"/>
        <v>-915.8832</v>
      </c>
      <c r="BK68" s="1">
        <f t="shared" si="35"/>
        <v>-83.1168</v>
      </c>
      <c r="BL68" s="1">
        <f t="shared" si="36"/>
        <v>11.01923077</v>
      </c>
      <c r="BN68" s="1">
        <f t="shared" si="70"/>
        <v>1.109202282</v>
      </c>
      <c r="BO68" s="1">
        <f t="shared" si="37"/>
        <v>0.9388390296</v>
      </c>
      <c r="BP68" s="1">
        <f t="shared" si="38"/>
        <v>0.2375109704</v>
      </c>
      <c r="BQ68" s="1" t="str">
        <f t="shared" si="39"/>
        <v>#NUM!</v>
      </c>
      <c r="BS68" s="1">
        <f t="shared" si="40"/>
        <v>227.2802302</v>
      </c>
      <c r="BT68" s="1">
        <v>2.5588</v>
      </c>
      <c r="BU68" s="1">
        <v>0.2061</v>
      </c>
      <c r="BV68" s="1">
        <f t="shared" si="41"/>
        <v>0.04478386167</v>
      </c>
      <c r="BW68" s="1">
        <f t="shared" si="42"/>
        <v>0.1254419308</v>
      </c>
      <c r="BX68" s="1">
        <f t="shared" si="43"/>
        <v>1.17635</v>
      </c>
      <c r="BY68" s="1">
        <f t="shared" si="82"/>
        <v>3.046</v>
      </c>
      <c r="BZ68" s="1">
        <f t="shared" si="45"/>
        <v>0.723848583</v>
      </c>
      <c r="CA68" s="1">
        <v>4908.3569</v>
      </c>
      <c r="CB68" s="1">
        <v>2806.2822</v>
      </c>
      <c r="CC68" s="1" t="str">
        <f t="shared" si="46"/>
        <v>#NUM!</v>
      </c>
      <c r="CD68" s="1">
        <f t="shared" si="47"/>
        <v>0.3006215637</v>
      </c>
      <c r="CE68" s="1">
        <f t="shared" si="48"/>
        <v>-1108.09308</v>
      </c>
      <c r="CH68" s="1">
        <v>-999.0</v>
      </c>
      <c r="CJ68" s="1">
        <f t="shared" si="71"/>
        <v>0.03308599279</v>
      </c>
      <c r="CK68" s="1">
        <f t="shared" si="51"/>
        <v>-1023.62169</v>
      </c>
      <c r="CL68" s="1">
        <f t="shared" si="52"/>
        <v>-855.0849196</v>
      </c>
      <c r="CM68" s="1">
        <f t="shared" si="53"/>
        <v>-1509.842838</v>
      </c>
      <c r="CN68" s="1">
        <f t="shared" si="54"/>
        <v>1.765722682</v>
      </c>
      <c r="CO68" s="1">
        <f t="shared" si="55"/>
        <v>0.007531110381</v>
      </c>
      <c r="CP68" s="1">
        <f t="shared" si="56"/>
        <v>-1.497395983</v>
      </c>
      <c r="CQ68" s="1">
        <f t="shared" si="57"/>
        <v>1.548604017</v>
      </c>
      <c r="CS68" s="1">
        <f t="shared" si="58"/>
        <v>1.120749542</v>
      </c>
      <c r="CU68" s="1">
        <v>5232.3491</v>
      </c>
      <c r="CV68" s="1">
        <v>1950.0</v>
      </c>
      <c r="CW68" s="1">
        <v>1034.5</v>
      </c>
      <c r="CX68" s="1">
        <v>392.6</v>
      </c>
      <c r="CY68" s="1">
        <v>199.1</v>
      </c>
      <c r="CZ68" s="1">
        <v>146.9</v>
      </c>
      <c r="DA68" s="1">
        <f t="shared" si="59"/>
        <v>0.9062542693</v>
      </c>
      <c r="DB68" s="1">
        <f t="shared" si="60"/>
        <v>1.049900115</v>
      </c>
      <c r="DC68" s="1">
        <f t="shared" si="61"/>
        <v>1.026178688</v>
      </c>
      <c r="DD68" s="1">
        <f t="shared" si="62"/>
        <v>1.151224847</v>
      </c>
      <c r="DE68" s="1">
        <f t="shared" si="63"/>
        <v>0.9530518482</v>
      </c>
      <c r="DF68" s="1" t="str">
        <f t="shared" si="64"/>
        <v>Não</v>
      </c>
      <c r="DG68" s="1" t="str">
        <f t="shared" si="65"/>
        <v>Não</v>
      </c>
      <c r="DH68" s="17" t="str">
        <f t="shared" si="66"/>
        <v>Fractured</v>
      </c>
      <c r="DI68" s="16" t="str">
        <f t="shared" ref="DI68:DJ68" si="268">IF(DB68&gt;=1,"Fractured","Não")</f>
        <v>Fractured</v>
      </c>
      <c r="DJ68" s="15" t="str">
        <f t="shared" si="268"/>
        <v>Fractured</v>
      </c>
    </row>
    <row r="69" ht="15.75" customHeight="1">
      <c r="A69" s="1">
        <v>5579.8593</v>
      </c>
      <c r="B69" s="1">
        <v>238.6445</v>
      </c>
      <c r="C69" s="1">
        <v>276.9934</v>
      </c>
      <c r="D69" s="1">
        <v>296.2648</v>
      </c>
      <c r="E69" s="1">
        <v>254.0625</v>
      </c>
      <c r="F69" s="1">
        <v>241.5083</v>
      </c>
      <c r="G69" s="1">
        <v>253.3114</v>
      </c>
      <c r="H69" s="1">
        <v>205.1998</v>
      </c>
      <c r="I69" s="1">
        <v>240.9211</v>
      </c>
      <c r="J69" s="1">
        <v>279.5021</v>
      </c>
      <c r="K69" s="1">
        <v>236.9901</v>
      </c>
      <c r="L69" s="1">
        <f t="shared" si="4"/>
        <v>233.3398333</v>
      </c>
      <c r="M69" s="1">
        <f t="shared" ref="M69:N69" si="269">(H69+I69)/2</f>
        <v>223.06045</v>
      </c>
      <c r="N69" s="1">
        <f t="shared" si="269"/>
        <v>260.2116</v>
      </c>
      <c r="O69" s="1">
        <f t="shared" ref="O69:P69" si="270">(E69+AC69)/2</f>
        <v>242.06075</v>
      </c>
      <c r="P69" s="1">
        <f t="shared" si="270"/>
        <v>233.83875</v>
      </c>
      <c r="Q69" s="1">
        <f t="shared" si="7"/>
        <v>238.65763</v>
      </c>
      <c r="R69" s="1">
        <f t="shared" si="8"/>
        <v>1.735538572</v>
      </c>
      <c r="S69" s="1">
        <f t="shared" si="9"/>
        <v>1.234462217</v>
      </c>
      <c r="T69" s="1">
        <v>0.088</v>
      </c>
      <c r="U69" s="1">
        <v>0.088</v>
      </c>
      <c r="V69" s="1">
        <f t="shared" si="10"/>
        <v>11.36363636</v>
      </c>
      <c r="W69" s="1">
        <v>0.0939</v>
      </c>
      <c r="X69" s="1">
        <v>0.0939</v>
      </c>
      <c r="Y69" s="1">
        <f t="shared" si="11"/>
        <v>247.76955</v>
      </c>
      <c r="Z69" s="1">
        <v>209.5797</v>
      </c>
      <c r="AA69" s="1">
        <v>210.598</v>
      </c>
      <c r="AB69" s="1">
        <v>254.5369</v>
      </c>
      <c r="AC69" s="1">
        <v>230.059</v>
      </c>
      <c r="AD69" s="1">
        <v>226.1692</v>
      </c>
      <c r="AE69" s="1">
        <v>-999.0</v>
      </c>
      <c r="AF69" s="1">
        <v>-999.0</v>
      </c>
      <c r="AG69" s="1">
        <f t="shared" si="12"/>
        <v>477.9112</v>
      </c>
      <c r="AH69" s="1">
        <f t="shared" si="13"/>
        <v>61.2874841</v>
      </c>
      <c r="AI69" s="1">
        <f t="shared" si="14"/>
        <v>119.4697165</v>
      </c>
      <c r="AJ69" s="1">
        <f t="shared" si="15"/>
        <v>60.2874841</v>
      </c>
      <c r="AK69" s="1">
        <f t="shared" si="16"/>
        <v>63.92890728</v>
      </c>
      <c r="AL69" s="1">
        <f t="shared" si="17"/>
        <v>231.4749667</v>
      </c>
      <c r="AM69" s="1">
        <f t="shared" si="18"/>
        <v>257.2445889</v>
      </c>
      <c r="AN69" s="1">
        <f t="shared" si="19"/>
        <v>0.1208941921</v>
      </c>
      <c r="AO69" s="1">
        <f t="shared" si="20"/>
        <v>125.1691781</v>
      </c>
      <c r="AP69" s="1">
        <f t="shared" si="21"/>
        <v>1.394182541</v>
      </c>
      <c r="AQ69" s="1">
        <f t="shared" si="22"/>
        <v>114.5925063</v>
      </c>
      <c r="AR69" s="1">
        <f t="shared" si="23"/>
        <v>165.8720191</v>
      </c>
      <c r="AS69" s="1">
        <f t="shared" si="24"/>
        <v>124.2927695</v>
      </c>
      <c r="AT69" s="1">
        <f>ABS(((3*B69*(G69-AS69))/(G69*(2*AS69-B69)))/100)/2</f>
        <v>0.1834039141</v>
      </c>
      <c r="AU69" s="1">
        <f t="shared" si="26"/>
        <v>0.2245956321</v>
      </c>
      <c r="AV69" s="1">
        <f t="shared" si="27"/>
        <v>127.7857326</v>
      </c>
      <c r="AW69" s="1">
        <v>-999.0</v>
      </c>
      <c r="AX69" s="1">
        <f t="shared" si="28"/>
        <v>0.6287066195</v>
      </c>
      <c r="AZ69" s="1">
        <f t="shared" si="29"/>
        <v>81.74546622</v>
      </c>
      <c r="BA69" s="1">
        <v>-999.0</v>
      </c>
      <c r="BB69" s="1">
        <f t="shared" si="30"/>
        <v>99.52377406</v>
      </c>
      <c r="BC69" s="1">
        <f t="shared" ref="BC69:BC71" si="274">((AT69/6)^2)*((BL69)^5)</f>
        <v>111.7057503</v>
      </c>
      <c r="BE69" s="1">
        <v>2848.1995</v>
      </c>
      <c r="BF69" s="1">
        <v>4976.7725</v>
      </c>
      <c r="BG69" s="1">
        <f t="shared" si="33"/>
        <v>0.3941825414</v>
      </c>
      <c r="BH69" s="1">
        <f>GEOMEAN(BH5:BH68)</f>
        <v>419.4316669</v>
      </c>
      <c r="BJ69" s="1">
        <f t="shared" si="34"/>
        <v>-911.088</v>
      </c>
      <c r="BK69" s="1">
        <f t="shared" si="35"/>
        <v>-87.912</v>
      </c>
      <c r="BL69" s="1">
        <f t="shared" si="36"/>
        <v>10.36363636</v>
      </c>
      <c r="BN69" s="1">
        <f t="shared" si="70"/>
        <v>1.0614592</v>
      </c>
      <c r="BO69" s="1">
        <f t="shared" si="37"/>
        <v>0.899606814</v>
      </c>
      <c r="BP69" s="1">
        <f t="shared" si="38"/>
        <v>0.285993186</v>
      </c>
      <c r="BQ69" s="1" t="str">
        <f t="shared" si="39"/>
        <v>#NUM!</v>
      </c>
      <c r="BS69" s="1">
        <f t="shared" si="40"/>
        <v>220.2993295</v>
      </c>
      <c r="BT69" s="1">
        <v>2.5633</v>
      </c>
      <c r="BU69" s="1">
        <v>0.1921</v>
      </c>
      <c r="BV69" s="1">
        <f t="shared" si="41"/>
        <v>0.04219020173</v>
      </c>
      <c r="BW69" s="1">
        <f t="shared" si="42"/>
        <v>0.1171451009</v>
      </c>
      <c r="BX69" s="1">
        <f t="shared" si="43"/>
        <v>1.1856</v>
      </c>
      <c r="BY69" s="1">
        <f t="shared" si="82"/>
        <v>2.669333333</v>
      </c>
      <c r="BZ69" s="1">
        <f t="shared" si="45"/>
        <v>0.7557576923</v>
      </c>
      <c r="CA69" s="1">
        <v>4976.7725</v>
      </c>
      <c r="CB69" s="1">
        <v>2848.1995</v>
      </c>
      <c r="CC69" s="1" t="str">
        <f t="shared" si="46"/>
        <v>#NUM!</v>
      </c>
      <c r="CD69" s="1">
        <f t="shared" si="47"/>
        <v>0.3107189141</v>
      </c>
      <c r="CE69" s="1">
        <f t="shared" si="48"/>
        <v>-1060.397741</v>
      </c>
      <c r="CH69" s="1">
        <v>-999.0</v>
      </c>
      <c r="CJ69" s="1">
        <f t="shared" si="71"/>
        <v>0.01802642832</v>
      </c>
      <c r="CK69" s="1">
        <f t="shared" si="51"/>
        <v>-1004.976262</v>
      </c>
      <c r="CL69" s="1">
        <f t="shared" si="52"/>
        <v>-858.2488774</v>
      </c>
      <c r="CM69" s="1">
        <f t="shared" si="53"/>
        <v>-1412.297254</v>
      </c>
      <c r="CN69" s="1">
        <f t="shared" si="54"/>
        <v>1.645556774</v>
      </c>
      <c r="CO69" s="1">
        <f t="shared" si="55"/>
        <v>0.008045520296</v>
      </c>
      <c r="CP69" s="1">
        <f t="shared" si="56"/>
        <v>-1.202453575</v>
      </c>
      <c r="CQ69" s="1">
        <f t="shared" si="57"/>
        <v>1.466879759</v>
      </c>
      <c r="CS69" s="1">
        <f t="shared" si="58"/>
        <v>1.139291523</v>
      </c>
      <c r="CU69" s="1">
        <v>5232.5015</v>
      </c>
      <c r="CV69" s="1">
        <v>1950.0</v>
      </c>
      <c r="CW69" s="1">
        <v>1034.5</v>
      </c>
      <c r="CX69" s="1">
        <v>392.6</v>
      </c>
      <c r="CY69" s="1">
        <v>199.1</v>
      </c>
      <c r="CZ69" s="1">
        <v>146.9</v>
      </c>
      <c r="DA69" s="1">
        <f t="shared" si="59"/>
        <v>0.9836834549</v>
      </c>
      <c r="DB69" s="1">
        <f t="shared" si="60"/>
        <v>1.012000277</v>
      </c>
      <c r="DC69" s="1">
        <f t="shared" si="61"/>
        <v>1.079156044</v>
      </c>
      <c r="DD69" s="1">
        <f t="shared" si="62"/>
        <v>1.166551937</v>
      </c>
      <c r="DE69" s="1">
        <f t="shared" si="63"/>
        <v>0.9660333201</v>
      </c>
      <c r="DF69" s="1" t="str">
        <f t="shared" si="64"/>
        <v>Não</v>
      </c>
      <c r="DG69" s="1" t="str">
        <f t="shared" si="65"/>
        <v>Não</v>
      </c>
      <c r="DH69" s="17" t="str">
        <f t="shared" si="66"/>
        <v>Fractured</v>
      </c>
      <c r="DI69" s="16" t="str">
        <f t="shared" ref="DI69:DJ69" si="271">IF(DB69&gt;=1,"Fractured","Não")</f>
        <v>Fractured</v>
      </c>
      <c r="DJ69" s="15" t="str">
        <f t="shared" si="271"/>
        <v>Fractured</v>
      </c>
    </row>
    <row r="70" ht="15.75" customHeight="1">
      <c r="A70" s="1">
        <v>5579.9355</v>
      </c>
      <c r="B70" s="1">
        <v>193.3675</v>
      </c>
      <c r="C70" s="1">
        <v>223.2444</v>
      </c>
      <c r="D70" s="1">
        <v>245.1106</v>
      </c>
      <c r="E70" s="1">
        <v>211.3651</v>
      </c>
      <c r="F70" s="1">
        <v>203.2906</v>
      </c>
      <c r="G70" s="1">
        <v>211.3729</v>
      </c>
      <c r="H70" s="1">
        <v>180.7644</v>
      </c>
      <c r="I70" s="1">
        <v>240.9211</v>
      </c>
      <c r="J70" s="1">
        <v>279.5021</v>
      </c>
      <c r="K70" s="1">
        <v>236.9901</v>
      </c>
      <c r="L70" s="1">
        <f t="shared" si="4"/>
        <v>198.4759667</v>
      </c>
      <c r="M70" s="1">
        <f t="shared" ref="M70:N70" si="272">(H70+I70)/2</f>
        <v>210.84275</v>
      </c>
      <c r="N70" s="1">
        <f t="shared" si="272"/>
        <v>260.2116</v>
      </c>
      <c r="O70" s="1">
        <f t="shared" ref="O70:P70" si="273">(E70+AC70)/2</f>
        <v>210.1786</v>
      </c>
      <c r="P70" s="1">
        <f t="shared" si="273"/>
        <v>204.6694</v>
      </c>
      <c r="Q70" s="1">
        <f t="shared" si="7"/>
        <v>193.3823222</v>
      </c>
      <c r="R70" s="1">
        <f t="shared" si="8"/>
        <v>1.448200993</v>
      </c>
      <c r="S70" s="1">
        <f t="shared" si="9"/>
        <v>1.169328142</v>
      </c>
      <c r="T70" s="1">
        <v>0.088</v>
      </c>
      <c r="U70" s="1">
        <v>0.088</v>
      </c>
      <c r="V70" s="1">
        <f t="shared" si="10"/>
        <v>11.36363636</v>
      </c>
      <c r="W70" s="1">
        <v>0.0939</v>
      </c>
      <c r="X70" s="1">
        <v>0.0939</v>
      </c>
      <c r="Y70" s="1">
        <f t="shared" si="11"/>
        <v>213.31465</v>
      </c>
      <c r="Z70" s="1">
        <v>193.2063</v>
      </c>
      <c r="AA70" s="1">
        <v>193.5364</v>
      </c>
      <c r="AB70" s="1">
        <v>231.4227</v>
      </c>
      <c r="AC70" s="1">
        <v>208.9921</v>
      </c>
      <c r="AD70" s="1">
        <v>206.0482</v>
      </c>
      <c r="AE70" s="1">
        <v>-999.0</v>
      </c>
      <c r="AF70" s="1">
        <v>-999.0</v>
      </c>
      <c r="AG70" s="1">
        <f t="shared" si="12"/>
        <v>477.9112</v>
      </c>
      <c r="AH70" s="1">
        <f t="shared" si="13"/>
        <v>61.2874841</v>
      </c>
      <c r="AI70" s="1">
        <f t="shared" si="14"/>
        <v>119.4697165</v>
      </c>
      <c r="AJ70" s="1">
        <f t="shared" si="15"/>
        <v>60.2874841</v>
      </c>
      <c r="AK70" s="1">
        <f t="shared" si="16"/>
        <v>52.90583328</v>
      </c>
      <c r="AL70" s="1">
        <f t="shared" si="17"/>
        <v>55.39064238</v>
      </c>
      <c r="AM70" s="1">
        <f t="shared" si="18"/>
        <v>213.1171494</v>
      </c>
      <c r="AN70" s="1">
        <f t="shared" si="19"/>
        <v>0.08771600074</v>
      </c>
      <c r="AO70" s="1">
        <f t="shared" si="20"/>
        <v>104.3284437</v>
      </c>
      <c r="AP70" s="1">
        <f t="shared" si="21"/>
        <v>1.422845288</v>
      </c>
      <c r="AQ70" s="1">
        <f t="shared" si="22"/>
        <v>102.0193067</v>
      </c>
      <c r="AR70" s="1">
        <f t="shared" si="23"/>
        <v>155.625116</v>
      </c>
      <c r="AS70" s="1">
        <f t="shared" si="24"/>
        <v>108.0992707</v>
      </c>
      <c r="AT70" s="1">
        <f>ABS(((3*B70*(G70-AS70))/(G70*(2*AS70-B70)))/100)*1.5</f>
        <v>0.1862131768</v>
      </c>
      <c r="AU70" s="1">
        <f t="shared" si="26"/>
        <v>0.2288230424</v>
      </c>
      <c r="AV70" s="1">
        <f t="shared" si="27"/>
        <v>131.1656744</v>
      </c>
      <c r="AW70" s="1">
        <v>-999.0</v>
      </c>
      <c r="AX70" s="1">
        <f t="shared" si="28"/>
        <v>0.5870611875</v>
      </c>
      <c r="AZ70" s="1">
        <f t="shared" si="29"/>
        <v>89.14438393</v>
      </c>
      <c r="BA70" s="1">
        <v>-999.0</v>
      </c>
      <c r="BB70" s="1">
        <f t="shared" si="30"/>
        <v>105.7630761</v>
      </c>
      <c r="BC70" s="1">
        <f t="shared" si="274"/>
        <v>115.1540319</v>
      </c>
      <c r="BE70" s="1">
        <v>2848.1995</v>
      </c>
      <c r="BF70" s="1">
        <v>4976.7725</v>
      </c>
      <c r="BG70" s="1">
        <f t="shared" si="33"/>
        <v>0.4228452882</v>
      </c>
      <c r="BH70" s="1">
        <f>GEOMEAN(BH5:BH69)</f>
        <v>419.4316669</v>
      </c>
      <c r="BJ70" s="1">
        <f t="shared" si="34"/>
        <v>-911.088</v>
      </c>
      <c r="BK70" s="1">
        <f t="shared" si="35"/>
        <v>-87.912</v>
      </c>
      <c r="BL70" s="1">
        <f t="shared" si="36"/>
        <v>10.36363636</v>
      </c>
      <c r="BN70" s="1">
        <f t="shared" si="70"/>
        <v>1.093114924</v>
      </c>
      <c r="BO70" s="1">
        <f t="shared" si="37"/>
        <v>0.8789347908</v>
      </c>
      <c r="BP70" s="1">
        <f t="shared" si="38"/>
        <v>0.3066652092</v>
      </c>
      <c r="BQ70" s="1" t="str">
        <f t="shared" si="39"/>
        <v>#NUM!</v>
      </c>
      <c r="BS70" s="1">
        <f t="shared" si="40"/>
        <v>187.2350249</v>
      </c>
      <c r="BT70" s="1">
        <v>2.5633</v>
      </c>
      <c r="BU70" s="1">
        <v>0.1921</v>
      </c>
      <c r="BV70" s="1">
        <f t="shared" si="41"/>
        <v>0.04219020173</v>
      </c>
      <c r="BW70" s="1">
        <f t="shared" si="42"/>
        <v>0.1171451009</v>
      </c>
      <c r="BX70" s="1">
        <f t="shared" si="43"/>
        <v>1.1856</v>
      </c>
      <c r="BY70" s="1">
        <f t="shared" si="82"/>
        <v>2.669333333</v>
      </c>
      <c r="BZ70" s="1">
        <f t="shared" si="45"/>
        <v>0.7982055668</v>
      </c>
      <c r="CA70" s="1">
        <v>4976.7725</v>
      </c>
      <c r="CB70" s="1">
        <v>2848.1995</v>
      </c>
      <c r="CC70" s="1" t="str">
        <f t="shared" si="46"/>
        <v>#NUM!</v>
      </c>
      <c r="CD70" s="1">
        <f t="shared" si="47"/>
        <v>0.3331802434</v>
      </c>
      <c r="CE70" s="1">
        <f t="shared" si="48"/>
        <v>-1092.021809</v>
      </c>
      <c r="CH70" s="1">
        <v>-999.0</v>
      </c>
      <c r="CJ70" s="1">
        <f t="shared" si="71"/>
        <v>0.01186529929</v>
      </c>
      <c r="CK70" s="1">
        <f t="shared" si="51"/>
        <v>-1024.312319</v>
      </c>
      <c r="CL70" s="1">
        <f t="shared" si="52"/>
        <v>-1035.798924</v>
      </c>
      <c r="CM70" s="1">
        <f t="shared" si="53"/>
        <v>-1472.804831</v>
      </c>
      <c r="CN70" s="1">
        <f t="shared" si="54"/>
        <v>1.421902261</v>
      </c>
      <c r="CO70" s="1">
        <f t="shared" si="55"/>
        <v>0.009250756214</v>
      </c>
      <c r="CP70" s="1">
        <f t="shared" si="56"/>
        <v>-1.358365272</v>
      </c>
      <c r="CQ70" s="1">
        <f t="shared" si="57"/>
        <v>1.310968061</v>
      </c>
      <c r="CS70" s="1">
        <f t="shared" si="58"/>
        <v>1.274443677</v>
      </c>
      <c r="CU70" s="1">
        <v>5232.6538</v>
      </c>
      <c r="CV70" s="1">
        <v>1950.0</v>
      </c>
      <c r="CW70" s="1">
        <v>1034.5</v>
      </c>
      <c r="CX70" s="1">
        <v>392.6</v>
      </c>
      <c r="CY70" s="1">
        <v>199.1</v>
      </c>
      <c r="CZ70" s="1">
        <v>146.9</v>
      </c>
      <c r="DA70" s="1">
        <f t="shared" si="59"/>
        <v>0.9836834549</v>
      </c>
      <c r="DB70" s="1">
        <f t="shared" si="60"/>
        <v>1.05131731</v>
      </c>
      <c r="DC70" s="1">
        <f t="shared" si="61"/>
        <v>1.066467294</v>
      </c>
      <c r="DD70" s="1">
        <f t="shared" si="62"/>
        <v>1.234150095</v>
      </c>
      <c r="DE70" s="1">
        <f t="shared" si="63"/>
        <v>0.973788007</v>
      </c>
      <c r="DF70" s="1" t="str">
        <f t="shared" si="64"/>
        <v>Não</v>
      </c>
      <c r="DG70" s="1" t="str">
        <f t="shared" si="65"/>
        <v>Não</v>
      </c>
      <c r="DH70" s="17" t="str">
        <f t="shared" si="66"/>
        <v>Fractured</v>
      </c>
      <c r="DI70" s="16" t="str">
        <f t="shared" ref="DI70:DJ70" si="275">IF(DB70&gt;=1,"Fractured","Não")</f>
        <v>Fractured</v>
      </c>
      <c r="DJ70" s="15" t="str">
        <f t="shared" si="275"/>
        <v>Fractured</v>
      </c>
    </row>
    <row r="71" ht="15.75" customHeight="1">
      <c r="A71" s="1">
        <v>5580.0117</v>
      </c>
      <c r="B71" s="1">
        <v>153.3614</v>
      </c>
      <c r="C71" s="1">
        <v>168.983</v>
      </c>
      <c r="D71" s="1">
        <v>199.7323</v>
      </c>
      <c r="E71" s="1">
        <v>183.4217</v>
      </c>
      <c r="F71" s="1">
        <v>177.531</v>
      </c>
      <c r="G71" s="1">
        <v>183.7346</v>
      </c>
      <c r="H71" s="1">
        <v>163.606</v>
      </c>
      <c r="I71" s="1">
        <v>212.8851</v>
      </c>
      <c r="J71" s="1">
        <v>252.2986</v>
      </c>
      <c r="K71" s="1">
        <v>223.5881</v>
      </c>
      <c r="L71" s="1">
        <f t="shared" si="4"/>
        <v>174.9572</v>
      </c>
      <c r="M71" s="1">
        <f t="shared" ref="M71:N71" si="276">(H71+I71)/2</f>
        <v>188.24555</v>
      </c>
      <c r="N71" s="1">
        <f t="shared" si="276"/>
        <v>232.59185</v>
      </c>
      <c r="O71" s="1">
        <f t="shared" ref="O71:P71" si="277">(E71+AC71)/2</f>
        <v>186.7791</v>
      </c>
      <c r="P71" s="1">
        <f t="shared" si="277"/>
        <v>183.0113</v>
      </c>
      <c r="Q71" s="1">
        <f t="shared" si="7"/>
        <v>153.378556</v>
      </c>
      <c r="R71" s="1">
        <f t="shared" si="8"/>
        <v>1.258839852</v>
      </c>
      <c r="S71" s="1">
        <f t="shared" si="9"/>
        <v>1.12303094</v>
      </c>
      <c r="T71" s="1">
        <v>0.1088</v>
      </c>
      <c r="U71" s="1">
        <v>0.1088</v>
      </c>
      <c r="V71" s="1">
        <f t="shared" si="10"/>
        <v>9.191176471</v>
      </c>
      <c r="W71" s="1">
        <v>0.1096</v>
      </c>
      <c r="X71" s="1">
        <v>0.1035</v>
      </c>
      <c r="Y71" s="1">
        <f t="shared" si="11"/>
        <v>181.1334667</v>
      </c>
      <c r="Z71" s="1">
        <v>179.7988</v>
      </c>
      <c r="AA71" s="1">
        <v>176.1657</v>
      </c>
      <c r="AB71" s="1">
        <v>208.7596</v>
      </c>
      <c r="AC71" s="1">
        <v>190.1365</v>
      </c>
      <c r="AD71" s="1">
        <v>188.4916</v>
      </c>
      <c r="AE71" s="1">
        <v>-999.0</v>
      </c>
      <c r="AF71" s="1">
        <v>-999.0</v>
      </c>
      <c r="AG71" s="1">
        <f t="shared" si="12"/>
        <v>436.4732</v>
      </c>
      <c r="AH71" s="1">
        <f t="shared" si="13"/>
        <v>19.89022704</v>
      </c>
      <c r="AI71" s="1">
        <f t="shared" si="14"/>
        <v>109.0526865</v>
      </c>
      <c r="AJ71" s="1">
        <f t="shared" si="15"/>
        <v>20.89022704</v>
      </c>
      <c r="AK71" s="1">
        <f t="shared" si="16"/>
        <v>44.22433747</v>
      </c>
      <c r="AL71" s="1">
        <f t="shared" si="17"/>
        <v>19.1265712</v>
      </c>
      <c r="AM71" s="1">
        <f t="shared" si="18"/>
        <v>178.4899754</v>
      </c>
      <c r="AN71" s="1">
        <f t="shared" si="19"/>
        <v>0.009282511504</v>
      </c>
      <c r="AO71" s="1">
        <f t="shared" si="20"/>
        <v>88.03761749</v>
      </c>
      <c r="AP71" s="1">
        <f t="shared" si="21"/>
        <v>1.524803574</v>
      </c>
      <c r="AQ71" s="1">
        <f t="shared" si="22"/>
        <v>91.97641501</v>
      </c>
      <c r="AR71" s="1">
        <f t="shared" si="23"/>
        <v>147.3766209</v>
      </c>
      <c r="AS71" s="1">
        <f t="shared" si="24"/>
        <v>92.47464324</v>
      </c>
      <c r="AT71" s="1">
        <f>ABS(((3*B71*(G71-AS71))/(G71*(2*AS71-B71)))/100)*2.5</f>
        <v>0.1808614756</v>
      </c>
      <c r="AU71" s="1">
        <f t="shared" si="26"/>
        <v>0.2207947376</v>
      </c>
      <c r="AV71" s="1">
        <f t="shared" si="27"/>
        <v>124.7684398</v>
      </c>
      <c r="AW71" s="1">
        <v>-999.0</v>
      </c>
      <c r="AX71" s="1">
        <f t="shared" si="28"/>
        <v>0.6131868786</v>
      </c>
      <c r="AZ71" s="1">
        <f t="shared" si="29"/>
        <v>49.38724571</v>
      </c>
      <c r="BA71" s="1">
        <v>-999.0</v>
      </c>
      <c r="BB71" s="1">
        <f t="shared" si="30"/>
        <v>53.63875694</v>
      </c>
      <c r="BC71" s="1">
        <f t="shared" si="274"/>
        <v>33.50588171</v>
      </c>
      <c r="BE71" s="1">
        <v>2854.186</v>
      </c>
      <c r="BF71" s="1">
        <v>5019.334</v>
      </c>
      <c r="BG71" s="1">
        <f t="shared" si="33"/>
        <v>0.5248035737</v>
      </c>
      <c r="BH71" s="1">
        <v>316.6374</v>
      </c>
      <c r="BJ71" s="1">
        <f t="shared" si="34"/>
        <v>-890.3088</v>
      </c>
      <c r="BK71" s="1">
        <f t="shared" si="35"/>
        <v>-108.6912</v>
      </c>
      <c r="BL71" s="1">
        <f t="shared" si="36"/>
        <v>8.191176471</v>
      </c>
      <c r="BN71" s="1">
        <f t="shared" si="70"/>
        <v>1.198049835</v>
      </c>
      <c r="BO71" s="1">
        <f t="shared" si="37"/>
        <v>0.8991367226</v>
      </c>
      <c r="BP71" s="1">
        <f t="shared" si="38"/>
        <v>0.2892132774</v>
      </c>
      <c r="BQ71" s="1" t="str">
        <f t="shared" si="39"/>
        <v>#NUM!</v>
      </c>
      <c r="BS71" s="1">
        <f t="shared" si="40"/>
        <v>152.7576689</v>
      </c>
      <c r="BT71" s="1">
        <v>2.5586</v>
      </c>
      <c r="BU71" s="1">
        <v>0.1819</v>
      </c>
      <c r="BV71" s="1">
        <f t="shared" si="41"/>
        <v>0.04489913545</v>
      </c>
      <c r="BW71" s="1">
        <f t="shared" si="42"/>
        <v>0.1133995677</v>
      </c>
      <c r="BX71" s="1">
        <f t="shared" si="43"/>
        <v>1.18835</v>
      </c>
      <c r="BY71" s="1">
        <f t="shared" si="82"/>
        <v>2.235333333</v>
      </c>
      <c r="BZ71" s="1">
        <f t="shared" si="45"/>
        <v>0.8261795547</v>
      </c>
      <c r="CA71" s="1">
        <v>5019.334</v>
      </c>
      <c r="CB71" s="1">
        <v>2854.186</v>
      </c>
      <c r="CC71" s="1" t="str">
        <f t="shared" si="46"/>
        <v>#NUM!</v>
      </c>
      <c r="CD71" s="1">
        <f t="shared" si="47"/>
        <v>0.3602295128</v>
      </c>
      <c r="CE71" s="1">
        <f t="shared" si="48"/>
        <v>-1196.851785</v>
      </c>
      <c r="CH71" s="1">
        <v>-999.0</v>
      </c>
      <c r="CJ71" s="1">
        <f t="shared" si="71"/>
        <v>0.01540906061</v>
      </c>
      <c r="CK71" s="1">
        <f t="shared" si="51"/>
        <v>-1074.84182</v>
      </c>
      <c r="CL71" s="1">
        <f t="shared" si="52"/>
        <v>-1392.505037</v>
      </c>
      <c r="CM71" s="1">
        <f t="shared" si="53"/>
        <v>-1833.297454</v>
      </c>
      <c r="CN71" s="1">
        <f t="shared" si="54"/>
        <v>1.316546371</v>
      </c>
      <c r="CO71" s="1">
        <f t="shared" si="55"/>
        <v>0.01081377516</v>
      </c>
      <c r="CP71" s="1">
        <f t="shared" si="56"/>
        <v>-0.999744515</v>
      </c>
      <c r="CQ71" s="1">
        <f t="shared" si="57"/>
        <v>1.235588818</v>
      </c>
      <c r="CS71" s="1">
        <f t="shared" si="58"/>
        <v>1.485632253</v>
      </c>
      <c r="CU71" s="1">
        <v>5232.8066</v>
      </c>
      <c r="CV71" s="1">
        <v>1950.0</v>
      </c>
      <c r="CW71" s="1">
        <v>1034.5</v>
      </c>
      <c r="CX71" s="1">
        <v>392.6</v>
      </c>
      <c r="CY71" s="1">
        <v>199.1</v>
      </c>
      <c r="CZ71" s="1">
        <v>146.9</v>
      </c>
      <c r="DA71" s="1">
        <f t="shared" si="59"/>
        <v>1.050275947</v>
      </c>
      <c r="DB71" s="1">
        <f t="shared" si="60"/>
        <v>1.157598979</v>
      </c>
      <c r="DC71" s="1">
        <f t="shared" si="61"/>
        <v>1.048347375</v>
      </c>
      <c r="DD71" s="1">
        <f t="shared" si="62"/>
        <v>1.235576883</v>
      </c>
      <c r="DE71" s="1">
        <f t="shared" si="63"/>
        <v>0.9798275075</v>
      </c>
      <c r="DF71" s="17" t="str">
        <f t="shared" si="64"/>
        <v>Fracture</v>
      </c>
      <c r="DG71" s="1" t="str">
        <f t="shared" si="65"/>
        <v>Não</v>
      </c>
      <c r="DH71" s="17" t="str">
        <f t="shared" si="66"/>
        <v>Fractured</v>
      </c>
      <c r="DI71" s="16" t="str">
        <f t="shared" ref="DI71:DJ71" si="278">IF(DB71&gt;=1,"Fractured","Não")</f>
        <v>Fractured</v>
      </c>
      <c r="DJ71" s="15" t="str">
        <f t="shared" si="278"/>
        <v>Fractured</v>
      </c>
    </row>
    <row r="72" ht="15.75" customHeight="1">
      <c r="A72" s="1">
        <v>5580.0879</v>
      </c>
      <c r="B72" s="1">
        <v>133.358</v>
      </c>
      <c r="C72" s="1">
        <v>149.8186</v>
      </c>
      <c r="D72" s="1">
        <v>178.2238</v>
      </c>
      <c r="E72" s="1">
        <v>166.8473</v>
      </c>
      <c r="F72" s="1">
        <v>161.895</v>
      </c>
      <c r="G72" s="1">
        <v>168.6253</v>
      </c>
      <c r="H72" s="1">
        <v>153.2523</v>
      </c>
      <c r="I72" s="1">
        <v>212.8851</v>
      </c>
      <c r="J72" s="1">
        <v>252.2986</v>
      </c>
      <c r="K72" s="1">
        <v>223.5881</v>
      </c>
      <c r="L72" s="1">
        <f t="shared" si="4"/>
        <v>161.2575333</v>
      </c>
      <c r="M72" s="1">
        <f t="shared" ref="M72:N72" si="279">(H72+I72)/2</f>
        <v>183.0687</v>
      </c>
      <c r="N72" s="1">
        <f t="shared" si="279"/>
        <v>232.59185</v>
      </c>
      <c r="O72" s="1">
        <f t="shared" ref="O72:P72" si="280">(E72+AC72)/2</f>
        <v>171.11755</v>
      </c>
      <c r="P72" s="1">
        <f t="shared" si="280"/>
        <v>169.1957</v>
      </c>
      <c r="Q72" s="1">
        <f t="shared" si="7"/>
        <v>133.3767014</v>
      </c>
      <c r="R72" s="1">
        <f t="shared" si="8"/>
        <v>1.155319943</v>
      </c>
      <c r="S72" s="1">
        <f t="shared" si="9"/>
        <v>1.100311708</v>
      </c>
      <c r="T72" s="1">
        <v>0.1088</v>
      </c>
      <c r="U72" s="1">
        <v>0.1088</v>
      </c>
      <c r="V72" s="1">
        <f t="shared" si="10"/>
        <v>9.191176471</v>
      </c>
      <c r="W72" s="1">
        <v>0.1096</v>
      </c>
      <c r="X72" s="1">
        <v>0.1035</v>
      </c>
      <c r="Y72" s="1">
        <f t="shared" si="11"/>
        <v>164.4329333</v>
      </c>
      <c r="Z72" s="1">
        <v>168.6087</v>
      </c>
      <c r="AA72" s="1">
        <v>164.048</v>
      </c>
      <c r="AB72" s="1">
        <v>192.5405</v>
      </c>
      <c r="AC72" s="1">
        <v>175.3878</v>
      </c>
      <c r="AD72" s="1">
        <v>176.4964</v>
      </c>
      <c r="AE72" s="1">
        <v>-999.0</v>
      </c>
      <c r="AF72" s="1">
        <v>-999.0</v>
      </c>
      <c r="AG72" s="1">
        <f t="shared" si="12"/>
        <v>436.4732</v>
      </c>
      <c r="AH72" s="1">
        <f t="shared" si="13"/>
        <v>19.89022704</v>
      </c>
      <c r="AI72" s="1">
        <f t="shared" si="14"/>
        <v>109.0526865</v>
      </c>
      <c r="AJ72" s="1">
        <f t="shared" si="15"/>
        <v>20.89022704</v>
      </c>
      <c r="AK72" s="1">
        <f t="shared" si="16"/>
        <v>39.55714525</v>
      </c>
      <c r="AL72" s="1">
        <f t="shared" si="17"/>
        <v>14.4526231</v>
      </c>
      <c r="AM72" s="1">
        <f t="shared" si="18"/>
        <v>159.9660509</v>
      </c>
      <c r="AN72" s="1">
        <f t="shared" si="19"/>
        <v>0.01986591526</v>
      </c>
      <c r="AO72" s="1">
        <f t="shared" si="20"/>
        <v>79.71624199</v>
      </c>
      <c r="AP72" s="1">
        <f t="shared" si="21"/>
        <v>1.54633653</v>
      </c>
      <c r="AQ72" s="1">
        <f t="shared" si="22"/>
        <v>85.33673941</v>
      </c>
      <c r="AR72" s="1">
        <f t="shared" si="23"/>
        <v>142.2170971</v>
      </c>
      <c r="AS72" s="1">
        <f t="shared" si="24"/>
        <v>84.93914343</v>
      </c>
      <c r="AT72" s="1">
        <f>ABS(((3*B72*(G72-AS72))/(G72*(2*AS72-B72)))/100)*3.5</f>
        <v>0.1902852301</v>
      </c>
      <c r="AU72" s="1">
        <f t="shared" si="26"/>
        <v>0.2350027901</v>
      </c>
      <c r="AV72" s="1">
        <f t="shared" si="27"/>
        <v>136.1516048</v>
      </c>
      <c r="AW72" s="1">
        <v>-999.0</v>
      </c>
      <c r="AX72" s="1">
        <f t="shared" si="28"/>
        <v>0.6040077908</v>
      </c>
      <c r="AZ72" s="1">
        <f t="shared" si="29"/>
        <v>65.97071086</v>
      </c>
      <c r="BA72" s="1">
        <v>-999.0</v>
      </c>
      <c r="BB72" s="1">
        <f t="shared" si="30"/>
        <v>65.72260135</v>
      </c>
      <c r="BC72" s="1">
        <f>((AT72/5)^2)*((BL72)^5)</f>
        <v>53.40741564</v>
      </c>
      <c r="BE72" s="1">
        <v>2854.186</v>
      </c>
      <c r="BF72" s="1">
        <v>5019.334</v>
      </c>
      <c r="BG72" s="1">
        <f t="shared" si="33"/>
        <v>0.5463365299</v>
      </c>
      <c r="BH72" s="1">
        <v>316.6374</v>
      </c>
      <c r="BJ72" s="1">
        <f t="shared" si="34"/>
        <v>-890.3088</v>
      </c>
      <c r="BK72" s="1">
        <f t="shared" si="35"/>
        <v>-108.6912</v>
      </c>
      <c r="BL72" s="1">
        <f t="shared" si="36"/>
        <v>8.191176471</v>
      </c>
      <c r="BN72" s="1">
        <f t="shared" si="70"/>
        <v>1.264455826</v>
      </c>
      <c r="BO72" s="1">
        <f t="shared" si="37"/>
        <v>0.8946618064</v>
      </c>
      <c r="BP72" s="1">
        <f t="shared" si="38"/>
        <v>0.2936881936</v>
      </c>
      <c r="BQ72" s="1" t="str">
        <f t="shared" si="39"/>
        <v>#NUM!</v>
      </c>
      <c r="BS72" s="1">
        <f t="shared" si="40"/>
        <v>133.8091031</v>
      </c>
      <c r="BT72" s="1">
        <v>2.5586</v>
      </c>
      <c r="BU72" s="1">
        <v>0.1819</v>
      </c>
      <c r="BV72" s="1">
        <f t="shared" si="41"/>
        <v>0.04489913545</v>
      </c>
      <c r="BW72" s="1">
        <f t="shared" si="42"/>
        <v>0.1133995677</v>
      </c>
      <c r="BX72" s="1">
        <f t="shared" si="43"/>
        <v>1.18835</v>
      </c>
      <c r="BY72" s="1">
        <f t="shared" si="82"/>
        <v>2.235333333</v>
      </c>
      <c r="BZ72" s="1">
        <f t="shared" si="45"/>
        <v>0.8414723684</v>
      </c>
      <c r="CA72" s="1">
        <v>5019.334</v>
      </c>
      <c r="CB72" s="1">
        <v>2854.186</v>
      </c>
      <c r="CC72" s="1" t="str">
        <f t="shared" si="46"/>
        <v>#NUM!</v>
      </c>
      <c r="CD72" s="1">
        <f t="shared" si="47"/>
        <v>0.3758691523</v>
      </c>
      <c r="CE72" s="1">
        <f t="shared" si="48"/>
        <v>-1263.19137</v>
      </c>
      <c r="CH72" s="1">
        <v>-999.0</v>
      </c>
      <c r="CJ72" s="1">
        <f t="shared" si="71"/>
        <v>0.01405252407</v>
      </c>
      <c r="CK72" s="1">
        <f t="shared" si="51"/>
        <v>-1100.709385</v>
      </c>
      <c r="CL72" s="1">
        <f t="shared" si="52"/>
        <v>-1638.583035</v>
      </c>
      <c r="CM72" s="1">
        <f t="shared" si="53"/>
        <v>-2006.881825</v>
      </c>
      <c r="CN72" s="1">
        <f t="shared" si="54"/>
        <v>1.224766632</v>
      </c>
      <c r="CO72" s="1">
        <f t="shared" si="55"/>
        <v>0.01177313497</v>
      </c>
      <c r="CP72" s="1">
        <f t="shared" si="56"/>
        <v>-1.066551795</v>
      </c>
      <c r="CQ72" s="1">
        <f t="shared" si="57"/>
        <v>1.168781538</v>
      </c>
      <c r="CS72" s="1">
        <f t="shared" si="58"/>
        <v>1.544615119</v>
      </c>
      <c r="CU72" s="1">
        <v>5232.959</v>
      </c>
      <c r="CV72" s="1">
        <v>1950.0</v>
      </c>
      <c r="CW72" s="1">
        <v>1034.5</v>
      </c>
      <c r="CX72" s="1">
        <v>392.6</v>
      </c>
      <c r="CY72" s="1">
        <v>199.1</v>
      </c>
      <c r="CZ72" s="1">
        <v>146.9</v>
      </c>
      <c r="DA72" s="1">
        <f t="shared" si="59"/>
        <v>1.050275947</v>
      </c>
      <c r="DB72" s="1">
        <f t="shared" si="60"/>
        <v>1.213987912</v>
      </c>
      <c r="DC72" s="1">
        <f t="shared" si="61"/>
        <v>1.046781097</v>
      </c>
      <c r="DD72" s="1">
        <f t="shared" si="62"/>
        <v>1.270516751</v>
      </c>
      <c r="DE72" s="1">
        <f t="shared" si="63"/>
        <v>0.9887688317</v>
      </c>
      <c r="DF72" s="17" t="str">
        <f t="shared" si="64"/>
        <v>Fracture</v>
      </c>
      <c r="DG72" s="1" t="str">
        <f t="shared" si="65"/>
        <v>Não</v>
      </c>
      <c r="DH72" s="17" t="str">
        <f t="shared" si="66"/>
        <v>Fractured</v>
      </c>
      <c r="DI72" s="16" t="str">
        <f t="shared" ref="DI72:DJ72" si="281">IF(DB72&gt;=1,"Fractured","Não")</f>
        <v>Fractured</v>
      </c>
      <c r="DJ72" s="15" t="str">
        <f t="shared" si="281"/>
        <v>Fractured</v>
      </c>
    </row>
    <row r="73" ht="15.75" customHeight="1">
      <c r="A73" s="1">
        <v>5580.1641</v>
      </c>
      <c r="B73" s="1">
        <v>130.7809</v>
      </c>
      <c r="C73" s="1">
        <v>145.8206</v>
      </c>
      <c r="D73" s="1">
        <v>170.9018</v>
      </c>
      <c r="E73" s="1">
        <v>162.7993</v>
      </c>
      <c r="F73" s="1">
        <v>158.0223</v>
      </c>
      <c r="G73" s="1">
        <v>164.267</v>
      </c>
      <c r="H73" s="1">
        <v>150.4657</v>
      </c>
      <c r="I73" s="1">
        <v>183.0819</v>
      </c>
      <c r="J73" s="1">
        <v>213.3213</v>
      </c>
      <c r="K73" s="1">
        <v>191.6112</v>
      </c>
      <c r="L73" s="1">
        <f t="shared" si="4"/>
        <v>157.585</v>
      </c>
      <c r="M73" s="1">
        <f t="shared" ref="M73:N73" si="282">(H73+I73)/2</f>
        <v>166.7738</v>
      </c>
      <c r="N73" s="1">
        <f t="shared" si="282"/>
        <v>198.2016</v>
      </c>
      <c r="O73" s="1">
        <f t="shared" ref="O73:P73" si="283">(E73+AC73)/2</f>
        <v>166.08285</v>
      </c>
      <c r="P73" s="1">
        <f t="shared" si="283"/>
        <v>165.80055</v>
      </c>
      <c r="Q73" s="1">
        <f t="shared" si="7"/>
        <v>130.8002969</v>
      </c>
      <c r="R73" s="1">
        <f t="shared" si="8"/>
        <v>1.125459472</v>
      </c>
      <c r="S73" s="1">
        <f t="shared" si="9"/>
        <v>1.091723895</v>
      </c>
      <c r="T73" s="1">
        <v>0.1182</v>
      </c>
      <c r="U73" s="1">
        <v>0.1182</v>
      </c>
      <c r="V73" s="1">
        <f t="shared" si="10"/>
        <v>8.460236887</v>
      </c>
      <c r="W73" s="1">
        <v>0.1182</v>
      </c>
      <c r="X73" s="1">
        <v>0.1111</v>
      </c>
      <c r="Y73" s="1">
        <f t="shared" si="11"/>
        <v>158.3300833</v>
      </c>
      <c r="Z73" s="1">
        <v>161.366</v>
      </c>
      <c r="AA73" s="1">
        <v>157.6784</v>
      </c>
      <c r="AB73" s="1">
        <v>183.4328</v>
      </c>
      <c r="AC73" s="1">
        <v>169.3664</v>
      </c>
      <c r="AD73" s="1">
        <v>173.5788</v>
      </c>
      <c r="AE73" s="1">
        <v>-999.0</v>
      </c>
      <c r="AF73" s="1">
        <v>-999.0</v>
      </c>
      <c r="AG73" s="1">
        <f t="shared" si="12"/>
        <v>374.6931</v>
      </c>
      <c r="AH73" s="1">
        <f t="shared" si="13"/>
        <v>21.46505575</v>
      </c>
      <c r="AI73" s="1">
        <f t="shared" si="14"/>
        <v>93.62473597</v>
      </c>
      <c r="AJ73" s="1">
        <f t="shared" si="15"/>
        <v>22.46505575</v>
      </c>
      <c r="AK73" s="1">
        <f t="shared" si="16"/>
        <v>38.50827676</v>
      </c>
      <c r="AL73" s="1">
        <f t="shared" si="17"/>
        <v>14.89977398</v>
      </c>
      <c r="AM73" s="1">
        <f t="shared" si="18"/>
        <v>155.4789686</v>
      </c>
      <c r="AN73" s="1">
        <f t="shared" si="19"/>
        <v>0.02707617066</v>
      </c>
      <c r="AO73" s="1">
        <f t="shared" si="20"/>
        <v>77.67738597</v>
      </c>
      <c r="AP73" s="1">
        <f t="shared" si="21"/>
        <v>1.551511673</v>
      </c>
      <c r="AQ73" s="1">
        <f t="shared" si="22"/>
        <v>82.65695054</v>
      </c>
      <c r="AR73" s="1">
        <f t="shared" si="23"/>
        <v>140.6310528</v>
      </c>
      <c r="AS73" s="1">
        <f t="shared" si="24"/>
        <v>81.3936904</v>
      </c>
      <c r="AT73" s="1">
        <f>ABS(((3*B73*(G73-AS73))/(G73*(2*AS73-B73)))/100)*3</f>
        <v>0.1855296236</v>
      </c>
      <c r="AU73" s="1">
        <f t="shared" si="26"/>
        <v>0.2277917393</v>
      </c>
      <c r="AV73" s="1">
        <f t="shared" si="27"/>
        <v>130.3387938</v>
      </c>
      <c r="AW73" s="1">
        <v>-999.0</v>
      </c>
      <c r="AX73" s="1">
        <f t="shared" si="28"/>
        <v>0.6276375906</v>
      </c>
      <c r="AZ73" s="1">
        <f t="shared" si="29"/>
        <v>48.3861034</v>
      </c>
      <c r="BA73" s="1">
        <v>-999.0</v>
      </c>
      <c r="BB73" s="1">
        <f t="shared" si="30"/>
        <v>55.11325436</v>
      </c>
      <c r="BC73" s="1">
        <f t="shared" ref="BC73:BC76" si="287">((AT73/4)^2)*((BL73)^5)</f>
        <v>49.71296133</v>
      </c>
      <c r="BE73" s="1">
        <v>2846.4695</v>
      </c>
      <c r="BF73" s="1">
        <v>5041.4214</v>
      </c>
      <c r="BG73" s="1">
        <f t="shared" si="33"/>
        <v>0.5515116729</v>
      </c>
      <c r="BH73" s="1">
        <v>305.0117</v>
      </c>
      <c r="BJ73" s="1">
        <f t="shared" si="34"/>
        <v>-880.9182</v>
      </c>
      <c r="BK73" s="1">
        <f t="shared" si="35"/>
        <v>-118.0818</v>
      </c>
      <c r="BL73" s="1">
        <f t="shared" si="36"/>
        <v>7.460236887</v>
      </c>
      <c r="BN73" s="1">
        <f t="shared" si="70"/>
        <v>1.256047328</v>
      </c>
      <c r="BO73" s="1">
        <f t="shared" si="37"/>
        <v>0.9189065701</v>
      </c>
      <c r="BP73" s="1">
        <f t="shared" si="38"/>
        <v>0.2646934299</v>
      </c>
      <c r="BQ73" s="1" t="str">
        <f t="shared" si="39"/>
        <v>#NUM!</v>
      </c>
      <c r="BS73" s="1">
        <f t="shared" si="40"/>
        <v>132.0018333</v>
      </c>
      <c r="BT73" s="1">
        <v>2.548</v>
      </c>
      <c r="BU73" s="1">
        <v>0.1808</v>
      </c>
      <c r="BV73" s="1">
        <f t="shared" si="41"/>
        <v>0.05100864553</v>
      </c>
      <c r="BW73" s="1">
        <f t="shared" si="42"/>
        <v>0.1159043228</v>
      </c>
      <c r="BX73" s="1">
        <f t="shared" si="43"/>
        <v>1.1836</v>
      </c>
      <c r="BY73" s="1">
        <f t="shared" si="82"/>
        <v>1.986666667</v>
      </c>
      <c r="BZ73" s="1">
        <f t="shared" si="45"/>
        <v>0.8458836032</v>
      </c>
      <c r="CA73" s="1">
        <v>5041.4214</v>
      </c>
      <c r="CB73" s="1">
        <v>2846.4695</v>
      </c>
      <c r="CC73" s="1" t="str">
        <f t="shared" si="46"/>
        <v>#NUM!</v>
      </c>
      <c r="CD73" s="1">
        <f t="shared" si="47"/>
        <v>0.3839681958</v>
      </c>
      <c r="CE73" s="1">
        <f t="shared" si="48"/>
        <v>-1254.791281</v>
      </c>
      <c r="CH73" s="1">
        <v>-999.0</v>
      </c>
      <c r="CJ73" s="1">
        <f t="shared" si="71"/>
        <v>0.01783179965</v>
      </c>
      <c r="CK73" s="1">
        <f t="shared" si="51"/>
        <v>-1098.126866</v>
      </c>
      <c r="CL73" s="1">
        <f t="shared" si="52"/>
        <v>-1694.602258</v>
      </c>
      <c r="CM73" s="1">
        <f t="shared" si="53"/>
        <v>-2184.991432</v>
      </c>
      <c r="CN73" s="1">
        <f t="shared" si="54"/>
        <v>1.289383053</v>
      </c>
      <c r="CO73" s="1">
        <f t="shared" si="55"/>
        <v>0.01228596461</v>
      </c>
      <c r="CP73" s="1">
        <f t="shared" si="56"/>
        <v>-0.7707349182</v>
      </c>
      <c r="CQ73" s="1">
        <f t="shared" si="57"/>
        <v>1.215931748</v>
      </c>
      <c r="CS73" s="1">
        <f t="shared" si="58"/>
        <v>1.579343683</v>
      </c>
      <c r="CU73" s="1">
        <v>5233.1113</v>
      </c>
      <c r="CV73" s="1">
        <v>1950.0</v>
      </c>
      <c r="CW73" s="1">
        <v>1034.5</v>
      </c>
      <c r="CX73" s="1">
        <v>392.6</v>
      </c>
      <c r="CY73" s="1">
        <v>199.1</v>
      </c>
      <c r="CZ73" s="1">
        <v>146.9</v>
      </c>
      <c r="DA73" s="1">
        <f t="shared" si="59"/>
        <v>1.046587347</v>
      </c>
      <c r="DB73" s="1">
        <f t="shared" si="60"/>
        <v>1.208298001</v>
      </c>
      <c r="DC73" s="1">
        <f t="shared" si="61"/>
        <v>1.075683849</v>
      </c>
      <c r="DD73" s="1">
        <f t="shared" si="62"/>
        <v>1.188445667</v>
      </c>
      <c r="DE73" s="1">
        <f t="shared" si="63"/>
        <v>0.9983002459</v>
      </c>
      <c r="DF73" s="17" t="str">
        <f t="shared" si="64"/>
        <v>Fracture</v>
      </c>
      <c r="DG73" s="1" t="str">
        <f t="shared" si="65"/>
        <v>Não</v>
      </c>
      <c r="DH73" s="17" t="str">
        <f t="shared" si="66"/>
        <v>Fractured</v>
      </c>
      <c r="DI73" s="16" t="str">
        <f t="shared" ref="DI73:DJ73" si="284">IF(DB73&gt;=1,"Fractured","Não")</f>
        <v>Fractured</v>
      </c>
      <c r="DJ73" s="15" t="str">
        <f t="shared" si="284"/>
        <v>Fractured</v>
      </c>
    </row>
    <row r="74" ht="15.75" customHeight="1">
      <c r="A74" s="1">
        <v>5580.2403</v>
      </c>
      <c r="B74" s="1">
        <v>138.261</v>
      </c>
      <c r="C74" s="1">
        <v>141.1817</v>
      </c>
      <c r="D74" s="1">
        <v>165.5588</v>
      </c>
      <c r="E74" s="1">
        <v>158.1128</v>
      </c>
      <c r="F74" s="1">
        <v>153.5286</v>
      </c>
      <c r="G74" s="1">
        <v>158.7037</v>
      </c>
      <c r="H74" s="1">
        <v>149.7504</v>
      </c>
      <c r="I74" s="1">
        <v>183.0819</v>
      </c>
      <c r="J74" s="1">
        <v>213.3213</v>
      </c>
      <c r="K74" s="1">
        <v>191.6112</v>
      </c>
      <c r="L74" s="1">
        <f t="shared" si="4"/>
        <v>153.9942333</v>
      </c>
      <c r="M74" s="1">
        <f t="shared" ref="M74:N74" si="285">(H74+I74)/2</f>
        <v>166.41615</v>
      </c>
      <c r="N74" s="1">
        <f t="shared" si="285"/>
        <v>198.2016</v>
      </c>
      <c r="O74" s="1">
        <f t="shared" ref="O74:P74" si="286">(E74+AC74)/2</f>
        <v>164.53215</v>
      </c>
      <c r="P74" s="1">
        <f t="shared" si="286"/>
        <v>163.79465</v>
      </c>
      <c r="Q74" s="1">
        <f t="shared" si="7"/>
        <v>138.2808731</v>
      </c>
      <c r="R74" s="1">
        <f t="shared" si="8"/>
        <v>1.08734306</v>
      </c>
      <c r="S74" s="1">
        <f t="shared" si="9"/>
        <v>1.059788154</v>
      </c>
      <c r="T74" s="1">
        <v>0.1182</v>
      </c>
      <c r="U74" s="1">
        <v>0.1182</v>
      </c>
      <c r="V74" s="1">
        <f t="shared" si="10"/>
        <v>8.460236887</v>
      </c>
      <c r="W74" s="1">
        <v>0.1182</v>
      </c>
      <c r="X74" s="1">
        <v>0.1111</v>
      </c>
      <c r="Y74" s="1">
        <f t="shared" si="11"/>
        <v>156.2376333</v>
      </c>
      <c r="Z74" s="1">
        <v>157.5878</v>
      </c>
      <c r="AA74" s="1">
        <v>155.1752</v>
      </c>
      <c r="AB74" s="1">
        <v>179.6613</v>
      </c>
      <c r="AC74" s="1">
        <v>170.9515</v>
      </c>
      <c r="AD74" s="1">
        <v>174.0607</v>
      </c>
      <c r="AE74" s="1">
        <v>-999.0</v>
      </c>
      <c r="AF74" s="1">
        <v>-999.0</v>
      </c>
      <c r="AG74" s="1">
        <f t="shared" si="12"/>
        <v>374.6931</v>
      </c>
      <c r="AH74" s="1">
        <f t="shared" si="13"/>
        <v>21.46505575</v>
      </c>
      <c r="AI74" s="1">
        <f t="shared" si="14"/>
        <v>93.62473597</v>
      </c>
      <c r="AJ74" s="1">
        <f t="shared" si="15"/>
        <v>22.46505575</v>
      </c>
      <c r="AK74" s="1">
        <f t="shared" si="16"/>
        <v>38.29819562</v>
      </c>
      <c r="AL74" s="1">
        <f t="shared" si="17"/>
        <v>27.24693736</v>
      </c>
      <c r="AM74" s="1">
        <f t="shared" si="18"/>
        <v>153.8404498</v>
      </c>
      <c r="AN74" s="1">
        <f t="shared" si="19"/>
        <v>0.003651028955</v>
      </c>
      <c r="AO74" s="1">
        <f t="shared" si="20"/>
        <v>76.38537735</v>
      </c>
      <c r="AP74" s="1">
        <f t="shared" si="21"/>
        <v>1.51488201</v>
      </c>
      <c r="AQ74" s="1">
        <f t="shared" si="22"/>
        <v>81.37192946</v>
      </c>
      <c r="AR74" s="1">
        <f t="shared" si="23"/>
        <v>138.5489169</v>
      </c>
      <c r="AS74" s="1">
        <f t="shared" si="24"/>
        <v>81.03979542</v>
      </c>
      <c r="AT74" s="1">
        <f>ABS(((3*B74*(G74-AS74))/(G74*(2*AS74-B74)))/100)*2.2</f>
        <v>0.1874820676</v>
      </c>
      <c r="AU74" s="1">
        <f t="shared" si="26"/>
        <v>0.2307420675</v>
      </c>
      <c r="AV74" s="1">
        <f t="shared" si="27"/>
        <v>132.708283</v>
      </c>
      <c r="AW74" s="1">
        <v>-999.0</v>
      </c>
      <c r="AX74" s="1">
        <f t="shared" si="28"/>
        <v>0.5963227014</v>
      </c>
      <c r="AZ74" s="1">
        <f t="shared" si="29"/>
        <v>51.36124386</v>
      </c>
      <c r="BA74" s="1">
        <v>-999.0</v>
      </c>
      <c r="BB74" s="1">
        <f t="shared" si="30"/>
        <v>57.47009824</v>
      </c>
      <c r="BC74" s="1">
        <f t="shared" si="287"/>
        <v>50.76478788</v>
      </c>
      <c r="BE74" s="1">
        <v>2846.4695</v>
      </c>
      <c r="BF74" s="1">
        <v>5041.4214</v>
      </c>
      <c r="BG74" s="1">
        <f t="shared" si="33"/>
        <v>0.5148820101</v>
      </c>
      <c r="BH74" s="1">
        <v>305.0117</v>
      </c>
      <c r="BJ74" s="1">
        <f t="shared" si="34"/>
        <v>-880.9182</v>
      </c>
      <c r="BK74" s="1">
        <f t="shared" si="35"/>
        <v>-118.0818</v>
      </c>
      <c r="BL74" s="1">
        <f t="shared" si="36"/>
        <v>7.460236887</v>
      </c>
      <c r="BN74" s="1">
        <f t="shared" si="70"/>
        <v>1.147855867</v>
      </c>
      <c r="BO74" s="1">
        <f t="shared" si="37"/>
        <v>0.9144422103</v>
      </c>
      <c r="BP74" s="1">
        <f t="shared" si="38"/>
        <v>0.2691577897</v>
      </c>
      <c r="BQ74" s="1" t="str">
        <f t="shared" si="39"/>
        <v>#NUM!</v>
      </c>
      <c r="BS74" s="1">
        <f t="shared" si="40"/>
        <v>142.6961823</v>
      </c>
      <c r="BT74" s="1">
        <v>2.548</v>
      </c>
      <c r="BU74" s="1">
        <v>0.1808</v>
      </c>
      <c r="BV74" s="1">
        <f t="shared" si="41"/>
        <v>0.05100864553</v>
      </c>
      <c r="BW74" s="1">
        <f t="shared" si="42"/>
        <v>0.1159043228</v>
      </c>
      <c r="BX74" s="1">
        <f t="shared" si="43"/>
        <v>1.1836</v>
      </c>
      <c r="BY74" s="1">
        <f t="shared" si="82"/>
        <v>1.986666667</v>
      </c>
      <c r="BZ74" s="1">
        <f t="shared" si="45"/>
        <v>0.8515144737</v>
      </c>
      <c r="CA74" s="1">
        <v>5041.4214</v>
      </c>
      <c r="CB74" s="1">
        <v>2846.4695</v>
      </c>
      <c r="CC74" s="1" t="str">
        <f t="shared" si="46"/>
        <v>#NUM!</v>
      </c>
      <c r="CD74" s="1">
        <f t="shared" si="47"/>
        <v>0.3848056633</v>
      </c>
      <c r="CE74" s="1">
        <f t="shared" si="48"/>
        <v>-1146.708011</v>
      </c>
      <c r="CH74" s="1">
        <v>-999.0</v>
      </c>
      <c r="CJ74" s="1">
        <f t="shared" si="71"/>
        <v>0.01301293842</v>
      </c>
      <c r="CK74" s="1">
        <f t="shared" si="51"/>
        <v>-1052.713728</v>
      </c>
      <c r="CL74" s="1">
        <f t="shared" si="52"/>
        <v>-1491.074381</v>
      </c>
      <c r="CM74" s="1">
        <f t="shared" si="53"/>
        <v>-1997.751798</v>
      </c>
      <c r="CN74" s="1">
        <f t="shared" si="54"/>
        <v>1.339806936</v>
      </c>
      <c r="CO74" s="1">
        <f t="shared" si="55"/>
        <v>0.01233961654</v>
      </c>
      <c r="CP74" s="1">
        <f t="shared" si="56"/>
        <v>-0.7343193607</v>
      </c>
      <c r="CQ74" s="1">
        <f t="shared" si="57"/>
        <v>1.252347306</v>
      </c>
      <c r="CS74" s="1">
        <f t="shared" si="58"/>
        <v>1.558817772</v>
      </c>
      <c r="CU74" s="1">
        <v>5233.2637</v>
      </c>
      <c r="CV74" s="1">
        <v>1950.0</v>
      </c>
      <c r="CW74" s="1">
        <v>1034.5</v>
      </c>
      <c r="CX74" s="1">
        <v>392.6</v>
      </c>
      <c r="CY74" s="1">
        <v>199.1</v>
      </c>
      <c r="CZ74" s="1">
        <v>146.9</v>
      </c>
      <c r="DA74" s="1">
        <f t="shared" si="59"/>
        <v>1.046587347</v>
      </c>
      <c r="DB74" s="1">
        <f t="shared" si="60"/>
        <v>1.110425934</v>
      </c>
      <c r="DC74" s="1">
        <f t="shared" si="61"/>
        <v>1.104531569</v>
      </c>
      <c r="DD74" s="1">
        <f t="shared" si="62"/>
        <v>1.190999792</v>
      </c>
      <c r="DE74" s="1">
        <f t="shared" si="63"/>
        <v>0.9955175934</v>
      </c>
      <c r="DF74" s="17" t="str">
        <f t="shared" si="64"/>
        <v>Fracture</v>
      </c>
      <c r="DG74" s="1" t="str">
        <f t="shared" si="65"/>
        <v>Não</v>
      </c>
      <c r="DH74" s="17" t="str">
        <f t="shared" si="66"/>
        <v>Fractured</v>
      </c>
      <c r="DI74" s="16" t="str">
        <f t="shared" ref="DI74:DJ74" si="288">IF(DB74&gt;=1,"Fractured","Não")</f>
        <v>Fractured</v>
      </c>
      <c r="DJ74" s="15" t="str">
        <f t="shared" si="288"/>
        <v>Fractured</v>
      </c>
    </row>
    <row r="75" ht="15.75" customHeight="1">
      <c r="A75" s="1">
        <v>5580.3165</v>
      </c>
      <c r="B75" s="1">
        <v>151.8688</v>
      </c>
      <c r="C75" s="1">
        <v>147.7213</v>
      </c>
      <c r="D75" s="1">
        <v>169.892</v>
      </c>
      <c r="E75" s="1">
        <v>160.1848</v>
      </c>
      <c r="F75" s="1">
        <v>155.3231</v>
      </c>
      <c r="G75" s="1">
        <v>160.587</v>
      </c>
      <c r="H75" s="1">
        <v>156.3863</v>
      </c>
      <c r="I75" s="1">
        <v>164.0121</v>
      </c>
      <c r="J75" s="1">
        <v>187.4903</v>
      </c>
      <c r="K75" s="1">
        <v>174.8744</v>
      </c>
      <c r="L75" s="1">
        <f t="shared" si="4"/>
        <v>157.4321333</v>
      </c>
      <c r="M75" s="1">
        <f t="shared" ref="M75:N75" si="289">(H75+I75)/2</f>
        <v>160.1992</v>
      </c>
      <c r="N75" s="1">
        <f t="shared" si="289"/>
        <v>175.7512</v>
      </c>
      <c r="O75" s="1">
        <f t="shared" ref="O75:P75" si="290">(E75+AC75)/2</f>
        <v>167.4309</v>
      </c>
      <c r="P75" s="1">
        <f t="shared" si="290"/>
        <v>164.34655</v>
      </c>
      <c r="Q75" s="1">
        <f t="shared" si="7"/>
        <v>151.8882601</v>
      </c>
      <c r="R75" s="1">
        <f t="shared" si="8"/>
        <v>1.100246308</v>
      </c>
      <c r="S75" s="1">
        <f t="shared" si="9"/>
        <v>1.026861049</v>
      </c>
      <c r="T75" s="1">
        <v>0.1137</v>
      </c>
      <c r="U75" s="1">
        <v>0.1137</v>
      </c>
      <c r="V75" s="1">
        <f t="shared" si="10"/>
        <v>8.795074758</v>
      </c>
      <c r="W75" s="1">
        <v>0.1157</v>
      </c>
      <c r="X75" s="1">
        <v>0.1149</v>
      </c>
      <c r="Y75" s="1">
        <f t="shared" si="11"/>
        <v>160.803</v>
      </c>
      <c r="Z75" s="1">
        <v>159.7363</v>
      </c>
      <c r="AA75" s="1">
        <v>155.5135</v>
      </c>
      <c r="AB75" s="1">
        <v>180.0861</v>
      </c>
      <c r="AC75" s="1">
        <v>174.677</v>
      </c>
      <c r="AD75" s="1">
        <v>173.37</v>
      </c>
      <c r="AE75" s="1">
        <v>-999.0</v>
      </c>
      <c r="AF75" s="1">
        <v>-999.0</v>
      </c>
      <c r="AG75" s="1">
        <f t="shared" si="12"/>
        <v>338.8865</v>
      </c>
      <c r="AH75" s="1">
        <f t="shared" si="13"/>
        <v>15.09920551</v>
      </c>
      <c r="AI75" s="1">
        <f t="shared" si="14"/>
        <v>84.63458291</v>
      </c>
      <c r="AJ75" s="1">
        <f t="shared" si="15"/>
        <v>16.09920551</v>
      </c>
      <c r="AK75" s="1">
        <f t="shared" si="16"/>
        <v>39.75873564</v>
      </c>
      <c r="AL75" s="1">
        <f t="shared" si="17"/>
        <v>127.7908852</v>
      </c>
      <c r="AM75" s="1">
        <f t="shared" si="18"/>
        <v>159.3018366</v>
      </c>
      <c r="AN75" s="1">
        <f t="shared" si="19"/>
        <v>0.04884126594</v>
      </c>
      <c r="AO75" s="1">
        <f t="shared" si="20"/>
        <v>78.89161117</v>
      </c>
      <c r="AP75" s="1">
        <f t="shared" si="21"/>
        <v>1.45322464</v>
      </c>
      <c r="AQ75" s="1">
        <f t="shared" si="22"/>
        <v>82.44143216</v>
      </c>
      <c r="AR75" s="1">
        <f t="shared" si="23"/>
        <v>139.2909184</v>
      </c>
      <c r="AS75" s="1">
        <f t="shared" si="24"/>
        <v>82.31738952</v>
      </c>
      <c r="AT75" s="1">
        <f>ABS(((3*B75*(G75-AS75))/(G75*(2*AS75-B75)))/100)</f>
        <v>0.1739476142</v>
      </c>
      <c r="AU75" s="1">
        <f t="shared" si="26"/>
        <v>0.2105769769</v>
      </c>
      <c r="AV75" s="1">
        <f t="shared" si="27"/>
        <v>116.7604554</v>
      </c>
      <c r="AW75" s="1">
        <v>-999.0</v>
      </c>
      <c r="AX75" s="1">
        <f t="shared" si="28"/>
        <v>0.5912538521</v>
      </c>
      <c r="AZ75" s="1">
        <f t="shared" si="29"/>
        <v>36.21299016</v>
      </c>
      <c r="BA75" s="1">
        <v>-999.0</v>
      </c>
      <c r="BB75" s="1">
        <f t="shared" si="30"/>
        <v>41.30707033</v>
      </c>
      <c r="BC75" s="1">
        <f t="shared" si="287"/>
        <v>54.42750087</v>
      </c>
      <c r="BE75" s="1">
        <v>2846.1621</v>
      </c>
      <c r="BF75" s="1">
        <v>5037.9355</v>
      </c>
      <c r="BG75" s="1">
        <f t="shared" si="33"/>
        <v>0.45322464</v>
      </c>
      <c r="BH75" s="1">
        <v>300.3933</v>
      </c>
      <c r="BJ75" s="1">
        <f t="shared" si="34"/>
        <v>-885.4137</v>
      </c>
      <c r="BK75" s="1">
        <f t="shared" si="35"/>
        <v>-113.5863</v>
      </c>
      <c r="BL75" s="1">
        <f t="shared" si="36"/>
        <v>7.795074758</v>
      </c>
      <c r="BN75" s="1">
        <f t="shared" si="70"/>
        <v>1.05740613</v>
      </c>
      <c r="BO75" s="1">
        <f t="shared" si="37"/>
        <v>0.9446252528</v>
      </c>
      <c r="BP75" s="1">
        <f t="shared" si="38"/>
        <v>0.2341747472</v>
      </c>
      <c r="BQ75" s="1" t="str">
        <f t="shared" si="39"/>
        <v>#NUM!</v>
      </c>
      <c r="BS75" s="1">
        <f t="shared" si="40"/>
        <v>155.4242456</v>
      </c>
      <c r="BT75" s="1">
        <v>2.5425</v>
      </c>
      <c r="BU75" s="1">
        <v>0.1849</v>
      </c>
      <c r="BV75" s="1">
        <f t="shared" si="41"/>
        <v>0.05417867435</v>
      </c>
      <c r="BW75" s="1">
        <f t="shared" si="42"/>
        <v>0.1195393372</v>
      </c>
      <c r="BX75" s="1">
        <f t="shared" si="43"/>
        <v>1.1788</v>
      </c>
      <c r="BY75" s="1">
        <f t="shared" si="82"/>
        <v>2.013333333</v>
      </c>
      <c r="BZ75" s="1">
        <f t="shared" si="45"/>
        <v>0.8496082996</v>
      </c>
      <c r="CA75" s="1">
        <v>5037.9355</v>
      </c>
      <c r="CB75" s="1">
        <v>2846.1621</v>
      </c>
      <c r="CC75" s="1" t="str">
        <f t="shared" si="46"/>
        <v>#NUM!</v>
      </c>
      <c r="CD75" s="1">
        <f t="shared" si="47"/>
        <v>0.381807828</v>
      </c>
      <c r="CE75" s="1">
        <f t="shared" si="48"/>
        <v>-1056.348723</v>
      </c>
      <c r="CH75" s="1">
        <v>-999.0</v>
      </c>
      <c r="CJ75" s="1">
        <f t="shared" si="71"/>
        <v>0.01237127908</v>
      </c>
      <c r="CK75" s="1">
        <f t="shared" si="51"/>
        <v>-1010.297393</v>
      </c>
      <c r="CL75" s="1">
        <f t="shared" si="52"/>
        <v>-1297.775188</v>
      </c>
      <c r="CM75" s="1">
        <f t="shared" si="53"/>
        <v>-1914.854548</v>
      </c>
      <c r="CN75" s="1">
        <f t="shared" si="54"/>
        <v>1.475490182</v>
      </c>
      <c r="CO75" s="1">
        <f t="shared" si="55"/>
        <v>0.01214810146</v>
      </c>
      <c r="CP75" s="1">
        <f t="shared" si="56"/>
        <v>-0.6645225837</v>
      </c>
      <c r="CQ75" s="1">
        <f t="shared" si="57"/>
        <v>1.34881075</v>
      </c>
      <c r="CS75" s="1">
        <f t="shared" si="58"/>
        <v>1.528698159</v>
      </c>
      <c r="CU75" s="1">
        <v>5233.416</v>
      </c>
      <c r="CV75" s="1">
        <v>1950.0</v>
      </c>
      <c r="CW75" s="1">
        <v>1034.5</v>
      </c>
      <c r="CX75" s="1">
        <v>392.6</v>
      </c>
      <c r="CY75" s="1">
        <v>199.1</v>
      </c>
      <c r="CZ75" s="1">
        <v>146.9</v>
      </c>
      <c r="DA75" s="1">
        <f t="shared" si="59"/>
        <v>1.06622865</v>
      </c>
      <c r="DB75" s="1">
        <f t="shared" si="60"/>
        <v>1.022745291</v>
      </c>
      <c r="DC75" s="1">
        <f t="shared" si="61"/>
        <v>1.085351295</v>
      </c>
      <c r="DD75" s="1">
        <f t="shared" si="62"/>
        <v>1.097079136</v>
      </c>
      <c r="DE75" s="1">
        <f t="shared" si="63"/>
        <v>0.9815783705</v>
      </c>
      <c r="DF75" s="17" t="str">
        <f t="shared" si="64"/>
        <v>Fracture</v>
      </c>
      <c r="DG75" s="1" t="str">
        <f t="shared" si="65"/>
        <v>Não</v>
      </c>
      <c r="DH75" s="17" t="str">
        <f t="shared" si="66"/>
        <v>Fractured</v>
      </c>
      <c r="DI75" s="16" t="str">
        <f t="shared" ref="DI75:DJ75" si="291">IF(DB75&gt;=1,"Fractured","Não")</f>
        <v>Fractured</v>
      </c>
      <c r="DJ75" s="15" t="str">
        <f t="shared" si="291"/>
        <v>Fractured</v>
      </c>
    </row>
    <row r="76" ht="15.75" customHeight="1">
      <c r="A76" s="1">
        <v>5580.3927</v>
      </c>
      <c r="B76" s="1">
        <v>170.1454</v>
      </c>
      <c r="C76" s="1">
        <v>156.6212</v>
      </c>
      <c r="D76" s="1">
        <v>189.863</v>
      </c>
      <c r="E76" s="1">
        <v>179.7467</v>
      </c>
      <c r="F76" s="1">
        <v>173.9733</v>
      </c>
      <c r="G76" s="1">
        <v>179.996</v>
      </c>
      <c r="H76" s="1">
        <v>168.0816</v>
      </c>
      <c r="I76" s="1">
        <v>164.0121</v>
      </c>
      <c r="J76" s="1">
        <v>187.4903</v>
      </c>
      <c r="K76" s="1">
        <v>174.8744</v>
      </c>
      <c r="L76" s="1">
        <f t="shared" si="4"/>
        <v>174.0169667</v>
      </c>
      <c r="M76" s="1">
        <f t="shared" ref="M76:N76" si="292">(H76+I76)/2</f>
        <v>166.04685</v>
      </c>
      <c r="N76" s="1">
        <f t="shared" si="292"/>
        <v>175.7512</v>
      </c>
      <c r="O76" s="1">
        <f t="shared" ref="O76:P76" si="293">(E76+AC76)/2</f>
        <v>179.5824</v>
      </c>
      <c r="P76" s="1">
        <f t="shared" si="293"/>
        <v>175.9017</v>
      </c>
      <c r="Q76" s="1">
        <f t="shared" si="7"/>
        <v>170.1639327</v>
      </c>
      <c r="R76" s="1">
        <f t="shared" si="8"/>
        <v>1.233225195</v>
      </c>
      <c r="S76" s="1">
        <f t="shared" si="9"/>
        <v>1.070884618</v>
      </c>
      <c r="T76" s="1">
        <v>0.1137</v>
      </c>
      <c r="U76" s="1">
        <v>0.1137</v>
      </c>
      <c r="V76" s="1">
        <f t="shared" si="10"/>
        <v>8.795074758</v>
      </c>
      <c r="W76" s="1">
        <v>0.1157</v>
      </c>
      <c r="X76" s="1">
        <v>0.1149</v>
      </c>
      <c r="Y76" s="1">
        <f t="shared" si="11"/>
        <v>171.9415833</v>
      </c>
      <c r="Z76" s="1">
        <v>170.5776</v>
      </c>
      <c r="AA76" s="1">
        <v>159.099</v>
      </c>
      <c r="AB76" s="1">
        <v>185.3433</v>
      </c>
      <c r="AC76" s="1">
        <v>179.4181</v>
      </c>
      <c r="AD76" s="1">
        <v>177.8301</v>
      </c>
      <c r="AE76" s="1">
        <v>-999.0</v>
      </c>
      <c r="AF76" s="1">
        <v>-999.0</v>
      </c>
      <c r="AG76" s="1">
        <f t="shared" si="12"/>
        <v>338.8865</v>
      </c>
      <c r="AH76" s="1">
        <f t="shared" si="13"/>
        <v>15.09920551</v>
      </c>
      <c r="AI76" s="1">
        <f t="shared" si="14"/>
        <v>84.63458291</v>
      </c>
      <c r="AJ76" s="1">
        <f t="shared" si="15"/>
        <v>16.09920551</v>
      </c>
      <c r="AK76" s="1">
        <f t="shared" si="16"/>
        <v>44.53217346</v>
      </c>
      <c r="AL76" s="1">
        <f t="shared" si="17"/>
        <v>129.1986633</v>
      </c>
      <c r="AM76" s="1">
        <f t="shared" si="18"/>
        <v>178.4182488</v>
      </c>
      <c r="AN76" s="1">
        <f t="shared" si="19"/>
        <v>0.04872985252</v>
      </c>
      <c r="AO76" s="1">
        <f t="shared" si="20"/>
        <v>87.35407305</v>
      </c>
      <c r="AP76" s="1">
        <f t="shared" si="21"/>
        <v>1.487381594</v>
      </c>
      <c r="AQ76" s="1">
        <f t="shared" si="22"/>
        <v>87.46550441</v>
      </c>
      <c r="AR76" s="1">
        <f t="shared" si="23"/>
        <v>146.1804509</v>
      </c>
      <c r="AS76" s="1">
        <f t="shared" si="24"/>
        <v>88.00602628</v>
      </c>
      <c r="AT76" s="1">
        <f>ABS(((3*B76*(G76-AS76))/(G76*(2*AS76-B76)))/100)/2.5</f>
        <v>0.1778642764</v>
      </c>
      <c r="AU76" s="1">
        <f t="shared" si="26"/>
        <v>0.2163441769</v>
      </c>
      <c r="AV76" s="1">
        <f t="shared" si="27"/>
        <v>121.2617505</v>
      </c>
      <c r="AW76" s="1">
        <v>-999.0</v>
      </c>
      <c r="AX76" s="1">
        <f t="shared" si="28"/>
        <v>0.6512226291</v>
      </c>
      <c r="AZ76" s="1">
        <f t="shared" si="29"/>
        <v>41.11353612</v>
      </c>
      <c r="BA76" s="1">
        <v>-999.0</v>
      </c>
      <c r="BB76" s="1">
        <f t="shared" si="30"/>
        <v>45.1549544</v>
      </c>
      <c r="BC76" s="1">
        <f t="shared" si="287"/>
        <v>56.90611018</v>
      </c>
      <c r="BE76" s="1">
        <v>2846.1621</v>
      </c>
      <c r="BF76" s="1">
        <v>5037.9355</v>
      </c>
      <c r="BG76" s="1">
        <f t="shared" si="33"/>
        <v>0.4873815942</v>
      </c>
      <c r="BH76" s="1">
        <v>300.3933</v>
      </c>
      <c r="BJ76" s="1">
        <f t="shared" si="34"/>
        <v>-885.4137</v>
      </c>
      <c r="BK76" s="1">
        <f t="shared" si="35"/>
        <v>-113.5863</v>
      </c>
      <c r="BL76" s="1">
        <f t="shared" si="36"/>
        <v>7.795074758</v>
      </c>
      <c r="BN76" s="1">
        <f t="shared" si="70"/>
        <v>1.057895188</v>
      </c>
      <c r="BO76" s="1">
        <f t="shared" si="37"/>
        <v>0.9784314931</v>
      </c>
      <c r="BP76" s="1">
        <f t="shared" si="38"/>
        <v>0.2003685069</v>
      </c>
      <c r="BQ76" s="1" t="str">
        <f t="shared" si="39"/>
        <v>#NUM!</v>
      </c>
      <c r="BS76" s="1">
        <f t="shared" si="40"/>
        <v>166.2751678</v>
      </c>
      <c r="BT76" s="1">
        <v>2.5425</v>
      </c>
      <c r="BU76" s="1">
        <v>0.1849</v>
      </c>
      <c r="BV76" s="1">
        <f t="shared" si="41"/>
        <v>0.05417867435</v>
      </c>
      <c r="BW76" s="1">
        <f t="shared" si="42"/>
        <v>0.1195393372</v>
      </c>
      <c r="BX76" s="1">
        <f t="shared" si="43"/>
        <v>1.1788</v>
      </c>
      <c r="BY76" s="1">
        <f t="shared" si="82"/>
        <v>2.013333333</v>
      </c>
      <c r="BZ76" s="1">
        <f t="shared" si="45"/>
        <v>0.8299635628</v>
      </c>
      <c r="CA76" s="1">
        <v>5037.9355</v>
      </c>
      <c r="CB76" s="1">
        <v>2846.1621</v>
      </c>
      <c r="CC76" s="1" t="str">
        <f t="shared" si="46"/>
        <v>#NUM!</v>
      </c>
      <c r="CD76" s="1">
        <f t="shared" si="47"/>
        <v>0.3692618295</v>
      </c>
      <c r="CE76" s="1">
        <f t="shared" si="48"/>
        <v>-1056.837293</v>
      </c>
      <c r="CH76" s="1">
        <v>-999.0</v>
      </c>
      <c r="CJ76" s="1">
        <f t="shared" si="71"/>
        <v>0.02270344965</v>
      </c>
      <c r="CK76" s="1">
        <f t="shared" si="51"/>
        <v>-1010.175155</v>
      </c>
      <c r="CL76" s="1">
        <f t="shared" si="52"/>
        <v>-1214.302566</v>
      </c>
      <c r="CM76" s="1">
        <f t="shared" si="53"/>
        <v>-2025.193958</v>
      </c>
      <c r="CN76" s="1">
        <f t="shared" si="54"/>
        <v>1.667783643</v>
      </c>
      <c r="CO76" s="1">
        <f t="shared" si="55"/>
        <v>0.01136285823</v>
      </c>
      <c r="CP76" s="1">
        <f t="shared" si="56"/>
        <v>-0.5312360878</v>
      </c>
      <c r="CQ76" s="1">
        <f t="shared" si="57"/>
        <v>1.482097246</v>
      </c>
      <c r="CS76" s="1">
        <f t="shared" si="58"/>
        <v>1.468548593</v>
      </c>
      <c r="CU76" s="1">
        <v>5233.5684</v>
      </c>
      <c r="CV76" s="1">
        <v>1950.0</v>
      </c>
      <c r="CW76" s="1">
        <v>1034.5</v>
      </c>
      <c r="CX76" s="1">
        <v>392.6</v>
      </c>
      <c r="CY76" s="1">
        <v>199.1</v>
      </c>
      <c r="CZ76" s="1">
        <v>146.9</v>
      </c>
      <c r="DA76" s="1">
        <f t="shared" si="59"/>
        <v>1.06622865</v>
      </c>
      <c r="DB76" s="1">
        <f t="shared" si="60"/>
        <v>1.022497817</v>
      </c>
      <c r="DC76" s="1">
        <f t="shared" si="61"/>
        <v>1.042517306</v>
      </c>
      <c r="DD76" s="1">
        <f t="shared" si="62"/>
        <v>1.058443445</v>
      </c>
      <c r="DE76" s="1">
        <f t="shared" si="63"/>
        <v>0.9795041162</v>
      </c>
      <c r="DF76" s="17" t="str">
        <f t="shared" si="64"/>
        <v>Fracture</v>
      </c>
      <c r="DG76" s="1" t="str">
        <f t="shared" si="65"/>
        <v>Não</v>
      </c>
      <c r="DH76" s="17" t="str">
        <f t="shared" si="66"/>
        <v>Fractured</v>
      </c>
      <c r="DI76" s="16" t="str">
        <f t="shared" ref="DI76:DJ76" si="294">IF(DB76&gt;=1,"Fractured","Não")</f>
        <v>Fractured</v>
      </c>
      <c r="DJ76" s="15" t="str">
        <f t="shared" si="294"/>
        <v>Fractured</v>
      </c>
    </row>
    <row r="77" ht="15.75" customHeight="1">
      <c r="A77" s="1">
        <v>5580.4689</v>
      </c>
      <c r="B77" s="1">
        <v>188.5485</v>
      </c>
      <c r="C77" s="1">
        <v>172.1227</v>
      </c>
      <c r="D77" s="1">
        <v>205.7178</v>
      </c>
      <c r="E77" s="1">
        <v>196.7893</v>
      </c>
      <c r="F77" s="1">
        <v>189.9555</v>
      </c>
      <c r="G77" s="1">
        <v>197.3566</v>
      </c>
      <c r="H77" s="1">
        <v>183.8644</v>
      </c>
      <c r="I77" s="1">
        <v>163.5033</v>
      </c>
      <c r="J77" s="1">
        <v>182.6722</v>
      </c>
      <c r="K77" s="1">
        <v>176.1596</v>
      </c>
      <c r="L77" s="1">
        <f t="shared" si="4"/>
        <v>190.3921667</v>
      </c>
      <c r="M77" s="1">
        <f t="shared" ref="M77:N77" si="295">(H77+I77)/2</f>
        <v>173.68385</v>
      </c>
      <c r="N77" s="1">
        <f t="shared" si="295"/>
        <v>173.08775</v>
      </c>
      <c r="O77" s="1">
        <f t="shared" ref="O77:P77" si="296">(E77+AC77)/2</f>
        <v>193.42205</v>
      </c>
      <c r="P77" s="1">
        <f t="shared" si="296"/>
        <v>190.5694</v>
      </c>
      <c r="Q77" s="1">
        <f t="shared" si="7"/>
        <v>188.565523</v>
      </c>
      <c r="R77" s="1">
        <f t="shared" si="8"/>
        <v>1.352169668</v>
      </c>
      <c r="S77" s="1">
        <f t="shared" si="9"/>
        <v>1.073381253</v>
      </c>
      <c r="T77" s="1">
        <v>0.1019</v>
      </c>
      <c r="U77" s="1">
        <v>0.1019</v>
      </c>
      <c r="V77" s="1">
        <f t="shared" si="10"/>
        <v>9.813542689</v>
      </c>
      <c r="W77" s="1">
        <v>0.1129</v>
      </c>
      <c r="X77" s="1">
        <v>0.1129</v>
      </c>
      <c r="Y77" s="1">
        <f t="shared" si="11"/>
        <v>187.25055</v>
      </c>
      <c r="Z77" s="1">
        <v>187.8233</v>
      </c>
      <c r="AA77" s="1">
        <v>169.8076</v>
      </c>
      <c r="AB77" s="1">
        <v>199.4834</v>
      </c>
      <c r="AC77" s="1">
        <v>190.0548</v>
      </c>
      <c r="AD77" s="1">
        <v>191.1833</v>
      </c>
      <c r="AE77" s="1">
        <v>-999.0</v>
      </c>
      <c r="AF77" s="1">
        <v>-999.0</v>
      </c>
      <c r="AG77" s="1">
        <f t="shared" si="12"/>
        <v>339.6629</v>
      </c>
      <c r="AH77" s="1">
        <f t="shared" si="13"/>
        <v>12.91872822</v>
      </c>
      <c r="AI77" s="1">
        <f t="shared" si="14"/>
        <v>84.79782728</v>
      </c>
      <c r="AJ77" s="1">
        <f t="shared" si="15"/>
        <v>13.91872822</v>
      </c>
      <c r="AK77" s="1">
        <f t="shared" si="16"/>
        <v>48.75510847</v>
      </c>
      <c r="AL77" s="1">
        <f t="shared" si="17"/>
        <v>388.1009969</v>
      </c>
      <c r="AM77" s="1">
        <f t="shared" si="18"/>
        <v>195.2346661</v>
      </c>
      <c r="AN77" s="1">
        <f t="shared" si="19"/>
        <v>0.05367964047</v>
      </c>
      <c r="AO77" s="1">
        <f t="shared" si="20"/>
        <v>95.68480189</v>
      </c>
      <c r="AP77" s="1">
        <f t="shared" si="21"/>
        <v>1.477831843</v>
      </c>
      <c r="AQ77" s="1">
        <f t="shared" si="22"/>
        <v>94.74326402</v>
      </c>
      <c r="AR77" s="1">
        <f t="shared" si="23"/>
        <v>151.6757079</v>
      </c>
      <c r="AS77" s="1">
        <f t="shared" si="24"/>
        <v>94.44227901</v>
      </c>
      <c r="AT77" s="1">
        <f>ABS(((3*B77*(G77-AS77))/(G77*(2*AS77-B77)))/10000)*2</f>
        <v>0.1755432865</v>
      </c>
      <c r="AU77" s="1">
        <f t="shared" si="26"/>
        <v>0.2129199551</v>
      </c>
      <c r="AV77" s="1">
        <f t="shared" si="27"/>
        <v>118.5832779</v>
      </c>
      <c r="AW77" s="1">
        <v>-999.0</v>
      </c>
      <c r="AX77" s="1">
        <f t="shared" si="28"/>
        <v>0.6742264304</v>
      </c>
      <c r="AZ77" s="1">
        <f t="shared" si="29"/>
        <v>47.49432431</v>
      </c>
      <c r="BA77" s="1">
        <v>-999.0</v>
      </c>
      <c r="BB77" s="1">
        <f t="shared" si="30"/>
        <v>45.17514379</v>
      </c>
      <c r="BC77" s="1">
        <f t="shared" ref="BC77:BC80" si="300">((AT77/6)^2)*((BL77)^5)</f>
        <v>45.52170403</v>
      </c>
      <c r="BE77" s="1">
        <v>2849.3145</v>
      </c>
      <c r="BF77" s="1">
        <v>5036.7529</v>
      </c>
      <c r="BG77" s="1">
        <f t="shared" si="33"/>
        <v>0.4778318435</v>
      </c>
      <c r="BH77" s="1">
        <v>308.4582</v>
      </c>
      <c r="BJ77" s="1">
        <f t="shared" si="34"/>
        <v>-897.2019</v>
      </c>
      <c r="BK77" s="1">
        <f t="shared" si="35"/>
        <v>-101.7981</v>
      </c>
      <c r="BL77" s="1">
        <f t="shared" si="36"/>
        <v>8.813542689</v>
      </c>
      <c r="BN77" s="1">
        <f t="shared" si="70"/>
        <v>1.046715301</v>
      </c>
      <c r="BO77" s="1">
        <f t="shared" si="37"/>
        <v>1.003385894</v>
      </c>
      <c r="BP77" s="1">
        <f t="shared" si="38"/>
        <v>0.1733141057</v>
      </c>
      <c r="BQ77" s="1" t="str">
        <f t="shared" si="39"/>
        <v>#NUM!</v>
      </c>
      <c r="BS77" s="1">
        <f t="shared" si="40"/>
        <v>182.0642153</v>
      </c>
      <c r="BT77" s="1">
        <v>2.5435</v>
      </c>
      <c r="BU77" s="1">
        <v>0.1901</v>
      </c>
      <c r="BV77" s="1">
        <f t="shared" si="41"/>
        <v>0.05360230548</v>
      </c>
      <c r="BW77" s="1">
        <f t="shared" si="42"/>
        <v>0.1218511527</v>
      </c>
      <c r="BX77" s="1">
        <f t="shared" si="43"/>
        <v>1.1767</v>
      </c>
      <c r="BY77" s="1">
        <f t="shared" si="82"/>
        <v>2.206666667</v>
      </c>
      <c r="BZ77" s="1">
        <f t="shared" si="45"/>
        <v>0.8123921053</v>
      </c>
      <c r="CA77" s="1">
        <v>5036.7529</v>
      </c>
      <c r="CB77" s="1">
        <v>2849.3145</v>
      </c>
      <c r="CC77" s="1" t="str">
        <f t="shared" si="46"/>
        <v>#NUM!</v>
      </c>
      <c r="CD77" s="1">
        <f t="shared" si="47"/>
        <v>0.3564572019</v>
      </c>
      <c r="CE77" s="1">
        <f t="shared" si="48"/>
        <v>-1045.668586</v>
      </c>
      <c r="CH77" s="1">
        <v>-999.0</v>
      </c>
      <c r="CJ77" s="1">
        <f t="shared" si="71"/>
        <v>0.02887923116</v>
      </c>
      <c r="CK77" s="1">
        <f t="shared" si="51"/>
        <v>-1002.720476</v>
      </c>
      <c r="CL77" s="1">
        <f t="shared" si="52"/>
        <v>-1111.327338</v>
      </c>
      <c r="CM77" s="1">
        <f t="shared" si="53"/>
        <v>-1983.744112</v>
      </c>
      <c r="CN77" s="1">
        <f t="shared" si="54"/>
        <v>1.785022327</v>
      </c>
      <c r="CO77" s="1">
        <f t="shared" si="55"/>
        <v>0.01058847807</v>
      </c>
      <c r="CP77" s="1">
        <f t="shared" si="56"/>
        <v>-0.6450586116</v>
      </c>
      <c r="CQ77" s="1">
        <f t="shared" si="57"/>
        <v>1.561608055</v>
      </c>
      <c r="CS77" s="1">
        <f t="shared" si="58"/>
        <v>1.509506474</v>
      </c>
      <c r="CU77" s="1">
        <v>5233.7207</v>
      </c>
      <c r="CV77" s="1">
        <v>1950.0</v>
      </c>
      <c r="CW77" s="1">
        <v>1034.5</v>
      </c>
      <c r="CX77" s="1">
        <v>392.6</v>
      </c>
      <c r="CY77" s="1">
        <v>199.1</v>
      </c>
      <c r="CZ77" s="1">
        <v>146.9</v>
      </c>
      <c r="DA77" s="1">
        <f t="shared" si="59"/>
        <v>1.077407</v>
      </c>
      <c r="DB77" s="1">
        <f t="shared" si="60"/>
        <v>1.007462271</v>
      </c>
      <c r="DC77" s="1">
        <f t="shared" si="61"/>
        <v>1.017889154</v>
      </c>
      <c r="DD77" s="1">
        <f t="shared" si="62"/>
        <v>0.996567902</v>
      </c>
      <c r="DE77" s="1">
        <f t="shared" si="63"/>
        <v>0.9852516815</v>
      </c>
      <c r="DF77" s="17" t="str">
        <f t="shared" si="64"/>
        <v>Fracture</v>
      </c>
      <c r="DG77" s="1" t="str">
        <f t="shared" si="65"/>
        <v>Não</v>
      </c>
      <c r="DH77" s="1" t="str">
        <f t="shared" si="66"/>
        <v>Não</v>
      </c>
      <c r="DI77" s="16" t="str">
        <f t="shared" ref="DI77:DJ77" si="297">IF(DB77&gt;=1,"Fractured","Não")</f>
        <v>Fractured</v>
      </c>
      <c r="DJ77" s="15" t="str">
        <f t="shared" si="297"/>
        <v>Fractured</v>
      </c>
    </row>
    <row r="78" ht="15.75" customHeight="1">
      <c r="A78" s="1">
        <v>5580.5451</v>
      </c>
      <c r="B78" s="1">
        <v>203.7023</v>
      </c>
      <c r="C78" s="1">
        <v>191.5665</v>
      </c>
      <c r="D78" s="1">
        <v>216.583</v>
      </c>
      <c r="E78" s="1">
        <v>215.9746</v>
      </c>
      <c r="F78" s="1">
        <v>208.3418</v>
      </c>
      <c r="G78" s="1">
        <v>216.8715</v>
      </c>
      <c r="H78" s="1">
        <v>201.574</v>
      </c>
      <c r="I78" s="1">
        <v>163.5033</v>
      </c>
      <c r="J78" s="1">
        <v>182.6722</v>
      </c>
      <c r="K78" s="1">
        <v>176.1596</v>
      </c>
      <c r="L78" s="1">
        <f t="shared" si="4"/>
        <v>208.9291</v>
      </c>
      <c r="M78" s="1">
        <f t="shared" ref="M78:N78" si="298">(H78+I78)/2</f>
        <v>182.53865</v>
      </c>
      <c r="N78" s="1">
        <f t="shared" si="298"/>
        <v>173.08775</v>
      </c>
      <c r="O78" s="1">
        <f t="shared" ref="O78:P78" si="299">(E78+AC78)/2</f>
        <v>211.5925</v>
      </c>
      <c r="P78" s="1">
        <f t="shared" si="299"/>
        <v>210.1386</v>
      </c>
      <c r="Q78" s="1">
        <f t="shared" si="7"/>
        <v>203.7176611</v>
      </c>
      <c r="R78" s="1">
        <f t="shared" si="8"/>
        <v>1.485874119</v>
      </c>
      <c r="S78" s="1">
        <f t="shared" si="9"/>
        <v>1.075890244</v>
      </c>
      <c r="T78" s="1">
        <v>0.1019</v>
      </c>
      <c r="U78" s="1">
        <v>0.1019</v>
      </c>
      <c r="V78" s="1">
        <f t="shared" si="10"/>
        <v>9.813542689</v>
      </c>
      <c r="W78" s="1">
        <v>0.1129</v>
      </c>
      <c r="X78" s="1">
        <v>0.1129</v>
      </c>
      <c r="Y78" s="1">
        <f t="shared" si="11"/>
        <v>204.6328</v>
      </c>
      <c r="Z78" s="1">
        <v>208.7929</v>
      </c>
      <c r="AA78" s="1">
        <v>186.8611</v>
      </c>
      <c r="AB78" s="1">
        <v>220.291</v>
      </c>
      <c r="AC78" s="1">
        <v>207.2104</v>
      </c>
      <c r="AD78" s="1">
        <v>211.9354</v>
      </c>
      <c r="AE78" s="1">
        <v>-999.0</v>
      </c>
      <c r="AF78" s="1">
        <v>-999.0</v>
      </c>
      <c r="AG78" s="1">
        <f t="shared" si="12"/>
        <v>339.6629</v>
      </c>
      <c r="AH78" s="1">
        <f t="shared" si="13"/>
        <v>12.91872822</v>
      </c>
      <c r="AI78" s="1">
        <f t="shared" si="14"/>
        <v>84.79782728</v>
      </c>
      <c r="AJ78" s="1">
        <f t="shared" si="15"/>
        <v>13.91872822</v>
      </c>
      <c r="AK78" s="1">
        <f t="shared" si="16"/>
        <v>52.75299043</v>
      </c>
      <c r="AL78" s="1">
        <f t="shared" si="17"/>
        <v>129.4959028</v>
      </c>
      <c r="AM78" s="1">
        <f t="shared" si="18"/>
        <v>211.1456151</v>
      </c>
      <c r="AN78" s="1">
        <f t="shared" si="19"/>
        <v>0.02596670364</v>
      </c>
      <c r="AO78" s="1">
        <f t="shared" si="20"/>
        <v>104.386534</v>
      </c>
      <c r="AP78" s="1">
        <f t="shared" si="21"/>
        <v>1.49380282</v>
      </c>
      <c r="AQ78" s="1">
        <f t="shared" si="22"/>
        <v>104.3378931</v>
      </c>
      <c r="AR78" s="1">
        <f t="shared" si="23"/>
        <v>157.2034417</v>
      </c>
      <c r="AS78" s="1">
        <f t="shared" si="24"/>
        <v>101.8904576</v>
      </c>
      <c r="AT78" s="1">
        <f>ABS(((3*B78*(G78-AS78))/(G78*(2*AS78-B78)))/10000)/2.5</f>
        <v>0.1648521708</v>
      </c>
      <c r="AU78" s="1">
        <f t="shared" si="26"/>
        <v>0.1973928029</v>
      </c>
      <c r="AV78" s="1">
        <f t="shared" si="27"/>
        <v>106.6557756</v>
      </c>
      <c r="AW78" s="1">
        <v>-999.0</v>
      </c>
      <c r="AX78" s="1">
        <f t="shared" si="28"/>
        <v>0.69650842</v>
      </c>
      <c r="AZ78" s="1">
        <f t="shared" si="29"/>
        <v>33.1964202</v>
      </c>
      <c r="BA78" s="1">
        <v>-999.0</v>
      </c>
      <c r="BB78" s="1">
        <f t="shared" si="30"/>
        <v>35.13511067</v>
      </c>
      <c r="BC78" s="1">
        <f t="shared" si="300"/>
        <v>40.14573393</v>
      </c>
      <c r="BE78" s="1">
        <v>2849.3145</v>
      </c>
      <c r="BF78" s="1">
        <v>5036.7529</v>
      </c>
      <c r="BG78" s="1">
        <f t="shared" si="33"/>
        <v>0.4938028202</v>
      </c>
      <c r="BH78" s="1">
        <v>308.4582</v>
      </c>
      <c r="BJ78" s="1">
        <f t="shared" si="34"/>
        <v>-897.2019</v>
      </c>
      <c r="BK78" s="1">
        <f t="shared" si="35"/>
        <v>-101.7981</v>
      </c>
      <c r="BL78" s="1">
        <f t="shared" si="36"/>
        <v>8.813542689</v>
      </c>
      <c r="BN78" s="1">
        <f t="shared" si="70"/>
        <v>1.064649245</v>
      </c>
      <c r="BO78" s="1">
        <f t="shared" si="37"/>
        <v>1.015719807</v>
      </c>
      <c r="BP78" s="1">
        <f t="shared" si="38"/>
        <v>0.1609801931</v>
      </c>
      <c r="BQ78" s="1" t="str">
        <f t="shared" si="39"/>
        <v>#NUM!</v>
      </c>
      <c r="BS78" s="1">
        <f t="shared" si="40"/>
        <v>197.3782454</v>
      </c>
      <c r="BT78" s="1">
        <v>2.5435</v>
      </c>
      <c r="BU78" s="1">
        <v>0.1901</v>
      </c>
      <c r="BV78" s="1">
        <f t="shared" si="41"/>
        <v>0.05360230548</v>
      </c>
      <c r="BW78" s="1">
        <f t="shared" si="42"/>
        <v>0.1218511527</v>
      </c>
      <c r="BX78" s="1">
        <f t="shared" si="43"/>
        <v>1.1767</v>
      </c>
      <c r="BY78" s="1">
        <f t="shared" si="82"/>
        <v>2.206666667</v>
      </c>
      <c r="BZ78" s="1">
        <f t="shared" si="45"/>
        <v>0.7926401822</v>
      </c>
      <c r="CA78" s="1">
        <v>5036.7529</v>
      </c>
      <c r="CB78" s="1">
        <v>2849.3145</v>
      </c>
      <c r="CC78" s="1" t="str">
        <f t="shared" si="46"/>
        <v>#NUM!</v>
      </c>
      <c r="CD78" s="1">
        <f t="shared" si="47"/>
        <v>0.3431814989</v>
      </c>
      <c r="CE78" s="1">
        <f t="shared" si="48"/>
        <v>-1063.584596</v>
      </c>
      <c r="CH78" s="1">
        <v>-999.0</v>
      </c>
      <c r="CJ78" s="1">
        <f t="shared" si="71"/>
        <v>0.03668477159</v>
      </c>
      <c r="CK78" s="1">
        <f t="shared" si="51"/>
        <v>-1010.312504</v>
      </c>
      <c r="CL78" s="1">
        <f t="shared" si="52"/>
        <v>-1055.671424</v>
      </c>
      <c r="CM78" s="1">
        <f t="shared" si="53"/>
        <v>-1928.943178</v>
      </c>
      <c r="CN78" s="1">
        <f t="shared" si="54"/>
        <v>1.827219278</v>
      </c>
      <c r="CO78" s="1">
        <f t="shared" si="55"/>
        <v>0.009814461764</v>
      </c>
      <c r="CP78" s="1">
        <f t="shared" si="56"/>
        <v>-0.6167387408</v>
      </c>
      <c r="CQ78" s="1">
        <f t="shared" si="57"/>
        <v>1.589927926</v>
      </c>
      <c r="CS78" s="1">
        <f t="shared" si="58"/>
        <v>1.596026348</v>
      </c>
      <c r="CU78" s="1">
        <v>5233.873</v>
      </c>
      <c r="CV78" s="1">
        <v>1950.0</v>
      </c>
      <c r="CW78" s="1">
        <v>1034.5</v>
      </c>
      <c r="CX78" s="1">
        <v>392.6</v>
      </c>
      <c r="CY78" s="1">
        <v>199.1</v>
      </c>
      <c r="CZ78" s="1">
        <v>146.9</v>
      </c>
      <c r="DA78" s="1">
        <f t="shared" si="59"/>
        <v>1.077407</v>
      </c>
      <c r="DB78" s="1">
        <f t="shared" si="60"/>
        <v>1.022775884</v>
      </c>
      <c r="DC78" s="1">
        <f t="shared" si="61"/>
        <v>1.015050799</v>
      </c>
      <c r="DD78" s="1">
        <f t="shared" si="62"/>
        <v>0.9482252115</v>
      </c>
      <c r="DE78" s="1">
        <f t="shared" si="63"/>
        <v>0.9931287735</v>
      </c>
      <c r="DF78" s="17" t="str">
        <f t="shared" si="64"/>
        <v>Fracture</v>
      </c>
      <c r="DG78" s="1" t="str">
        <f t="shared" si="65"/>
        <v>Não</v>
      </c>
      <c r="DH78" s="1" t="str">
        <f t="shared" si="66"/>
        <v>Não</v>
      </c>
      <c r="DI78" s="16" t="str">
        <f t="shared" ref="DI78:DJ78" si="301">IF(DB78&gt;=1,"Fractured","Não")</f>
        <v>Fractured</v>
      </c>
      <c r="DJ78" s="15" t="str">
        <f t="shared" si="301"/>
        <v>Fractured</v>
      </c>
    </row>
    <row r="79" ht="15.75" customHeight="1">
      <c r="A79" s="1">
        <v>5580.6213</v>
      </c>
      <c r="B79" s="1">
        <v>234.8372</v>
      </c>
      <c r="C79" s="1">
        <v>232.9697</v>
      </c>
      <c r="D79" s="1">
        <v>214.3013</v>
      </c>
      <c r="E79" s="1">
        <v>210.5773</v>
      </c>
      <c r="F79" s="1">
        <v>203.5715</v>
      </c>
      <c r="G79" s="1">
        <v>216.4332</v>
      </c>
      <c r="H79" s="1">
        <v>236.5912</v>
      </c>
      <c r="I79" s="1">
        <v>186.9857</v>
      </c>
      <c r="J79" s="1">
        <v>199.8113</v>
      </c>
      <c r="K79" s="1">
        <v>192.6234</v>
      </c>
      <c r="L79" s="1">
        <f t="shared" si="4"/>
        <v>218.8653</v>
      </c>
      <c r="M79" s="1">
        <f t="shared" ref="M79:N79" si="302">(H79+I79)/2</f>
        <v>211.78845</v>
      </c>
      <c r="N79" s="1">
        <f t="shared" si="302"/>
        <v>193.3985</v>
      </c>
      <c r="O79" s="1">
        <f t="shared" ref="O79:P79" si="303">(E79+AC79)/2</f>
        <v>219.53985</v>
      </c>
      <c r="P79" s="1">
        <f t="shared" si="303"/>
        <v>221.16705</v>
      </c>
      <c r="Q79" s="1">
        <f t="shared" si="7"/>
        <v>234.8506126</v>
      </c>
      <c r="R79" s="1">
        <f t="shared" si="8"/>
        <v>1.482871149</v>
      </c>
      <c r="S79" s="1">
        <f t="shared" si="9"/>
        <v>0.9147981835</v>
      </c>
      <c r="T79" s="1">
        <v>0.0928</v>
      </c>
      <c r="U79" s="1">
        <v>0.0928</v>
      </c>
      <c r="V79" s="1">
        <f t="shared" si="10"/>
        <v>10.77586207</v>
      </c>
      <c r="W79" s="1">
        <v>0.1043</v>
      </c>
      <c r="X79" s="1">
        <v>0.1043</v>
      </c>
      <c r="Y79" s="1">
        <f t="shared" si="11"/>
        <v>227.95895</v>
      </c>
      <c r="Z79" s="1">
        <v>231.8246</v>
      </c>
      <c r="AA79" s="1">
        <v>208.0472</v>
      </c>
      <c r="AB79" s="1">
        <v>245.7737</v>
      </c>
      <c r="AC79" s="1">
        <v>228.5024</v>
      </c>
      <c r="AD79" s="1">
        <v>238.7626</v>
      </c>
      <c r="AE79" s="1">
        <v>-999.0</v>
      </c>
      <c r="AF79" s="1">
        <v>-999.0</v>
      </c>
      <c r="AG79" s="1">
        <f t="shared" si="12"/>
        <v>379.6091</v>
      </c>
      <c r="AH79" s="1">
        <f t="shared" si="13"/>
        <v>33.16701846</v>
      </c>
      <c r="AI79" s="1">
        <f t="shared" si="14"/>
        <v>94.88134316</v>
      </c>
      <c r="AJ79" s="1">
        <f t="shared" si="15"/>
        <v>34.16701846</v>
      </c>
      <c r="AK79" s="1">
        <f t="shared" si="16"/>
        <v>53.8047336</v>
      </c>
      <c r="AL79" s="1">
        <f t="shared" si="17"/>
        <v>20.90709558</v>
      </c>
      <c r="AM79" s="1">
        <f t="shared" si="18"/>
        <v>215.4672851</v>
      </c>
      <c r="AN79" s="1">
        <f t="shared" si="19"/>
        <v>0.1273771958</v>
      </c>
      <c r="AO79" s="1">
        <f t="shared" si="20"/>
        <v>110.1107357</v>
      </c>
      <c r="AP79" s="1">
        <f t="shared" si="21"/>
        <v>1.27318327</v>
      </c>
      <c r="AQ79" s="1">
        <f t="shared" si="22"/>
        <v>113.7829539</v>
      </c>
      <c r="AR79" s="1">
        <f t="shared" si="23"/>
        <v>157.2720316</v>
      </c>
      <c r="AS79" s="1">
        <f t="shared" si="24"/>
        <v>112.5038073</v>
      </c>
      <c r="AT79" s="1">
        <f>ABS(((3*B79*(G79-AS79))/(G79*(2*AS79-B79)))/100)/2</f>
        <v>0.1720827987</v>
      </c>
      <c r="AU79" s="1">
        <f t="shared" si="26"/>
        <v>0.2078502517</v>
      </c>
      <c r="AV79" s="1">
        <f t="shared" si="27"/>
        <v>114.6492757</v>
      </c>
      <c r="AW79" s="1">
        <v>-999.0</v>
      </c>
      <c r="AX79" s="1">
        <f t="shared" si="28"/>
        <v>0.5396421384</v>
      </c>
      <c r="AZ79" s="1">
        <f t="shared" si="29"/>
        <v>51.12196903</v>
      </c>
      <c r="BA79" s="1">
        <v>-999.0</v>
      </c>
      <c r="BB79" s="1">
        <f t="shared" si="30"/>
        <v>72.12962142</v>
      </c>
      <c r="BC79" s="1">
        <f t="shared" si="300"/>
        <v>73.44254991</v>
      </c>
      <c r="BE79" s="1">
        <v>2848.9507</v>
      </c>
      <c r="BF79" s="1">
        <v>4987.584</v>
      </c>
      <c r="BG79" s="1">
        <f t="shared" si="33"/>
        <v>0.2731832698</v>
      </c>
      <c r="BH79" s="1">
        <f>GEOMEAN(BH5:BH78)</f>
        <v>405.5990256</v>
      </c>
      <c r="BJ79" s="1">
        <f t="shared" si="34"/>
        <v>-906.2928</v>
      </c>
      <c r="BK79" s="1">
        <f t="shared" si="35"/>
        <v>-92.7072</v>
      </c>
      <c r="BL79" s="1">
        <f t="shared" si="36"/>
        <v>9.775862069</v>
      </c>
      <c r="BN79" s="1">
        <f t="shared" si="70"/>
        <v>0.9216308149</v>
      </c>
      <c r="BO79" s="1">
        <f t="shared" si="37"/>
        <v>1.003279998</v>
      </c>
      <c r="BP79" s="1">
        <f t="shared" si="38"/>
        <v>0.1712700019</v>
      </c>
      <c r="BQ79" s="1" t="str">
        <f t="shared" si="39"/>
        <v>#NUM!</v>
      </c>
      <c r="BS79" s="1">
        <f t="shared" si="40"/>
        <v>239.9735842</v>
      </c>
      <c r="BT79" s="1">
        <v>2.5424</v>
      </c>
      <c r="BU79" s="1">
        <v>0.1933</v>
      </c>
      <c r="BV79" s="1">
        <f t="shared" si="41"/>
        <v>0.05423631124</v>
      </c>
      <c r="BW79" s="1">
        <f t="shared" si="42"/>
        <v>0.1237681556</v>
      </c>
      <c r="BX79" s="1">
        <f t="shared" si="43"/>
        <v>1.17455</v>
      </c>
      <c r="BY79" s="1">
        <f t="shared" si="82"/>
        <v>2.291333333</v>
      </c>
      <c r="BZ79" s="1">
        <f t="shared" si="45"/>
        <v>0.7930838057</v>
      </c>
      <c r="CA79" s="1">
        <v>4987.584</v>
      </c>
      <c r="CB79" s="1">
        <v>2848.9507</v>
      </c>
      <c r="CC79" s="1" t="str">
        <f t="shared" si="46"/>
        <v>#NUM!</v>
      </c>
      <c r="CD79" s="1">
        <f t="shared" si="47"/>
        <v>0.326593106</v>
      </c>
      <c r="CE79" s="1">
        <f t="shared" si="48"/>
        <v>-920.7091841</v>
      </c>
      <c r="CH79" s="1">
        <v>-999.0</v>
      </c>
      <c r="CJ79" s="1">
        <f t="shared" si="71"/>
        <v>0.00741526089</v>
      </c>
      <c r="CK79" s="1">
        <f t="shared" si="51"/>
        <v>-930.1233129</v>
      </c>
      <c r="CL79" s="1">
        <f t="shared" si="52"/>
        <v>-761.9567083</v>
      </c>
      <c r="CM79" s="1">
        <f t="shared" si="53"/>
        <v>-1294.694703</v>
      </c>
      <c r="CN79" s="1">
        <f t="shared" si="54"/>
        <v>1.699170949</v>
      </c>
      <c r="CO79" s="1">
        <f t="shared" si="55"/>
        <v>0.008888588076</v>
      </c>
      <c r="CP79" s="1">
        <f t="shared" si="56"/>
        <v>-0.7878263772</v>
      </c>
      <c r="CQ79" s="1">
        <f t="shared" si="57"/>
        <v>1.503506956</v>
      </c>
      <c r="CS79" s="1">
        <f t="shared" si="58"/>
        <v>1.634477291</v>
      </c>
      <c r="CU79" s="1">
        <v>5234.0254</v>
      </c>
      <c r="CV79" s="1">
        <v>1950.0</v>
      </c>
      <c r="CW79" s="1">
        <v>1034.5</v>
      </c>
      <c r="CX79" s="1">
        <v>392.6</v>
      </c>
      <c r="CY79" s="1">
        <v>199.1</v>
      </c>
      <c r="CZ79" s="1">
        <v>146.9</v>
      </c>
      <c r="DA79" s="1">
        <f t="shared" si="59"/>
        <v>1.030150434</v>
      </c>
      <c r="DB79" s="1">
        <f t="shared" si="60"/>
        <v>0.8668622348</v>
      </c>
      <c r="DC79" s="1">
        <f t="shared" si="61"/>
        <v>1.029927799</v>
      </c>
      <c r="DD79" s="1">
        <f t="shared" si="62"/>
        <v>0.9131683054</v>
      </c>
      <c r="DE79" s="1">
        <f t="shared" si="63"/>
        <v>1.007411866</v>
      </c>
      <c r="DF79" s="17" t="str">
        <f t="shared" si="64"/>
        <v>Fracture</v>
      </c>
      <c r="DG79" s="23" t="str">
        <f t="shared" si="65"/>
        <v>Fracture</v>
      </c>
      <c r="DH79" s="1" t="str">
        <f t="shared" si="66"/>
        <v>Não</v>
      </c>
      <c r="DI79" s="1" t="str">
        <f t="shared" ref="DI79:DJ79" si="304">IF(DB79&gt;=1,"Fractured","Não")</f>
        <v>Não</v>
      </c>
      <c r="DJ79" s="15" t="str">
        <f t="shared" si="304"/>
        <v>Fractured</v>
      </c>
    </row>
    <row r="80" ht="15.75" customHeight="1">
      <c r="A80" s="1">
        <v>5580.6975</v>
      </c>
      <c r="B80" s="1">
        <v>268.4663</v>
      </c>
      <c r="C80" s="1">
        <v>245.0318</v>
      </c>
      <c r="D80" s="1">
        <v>247.1462</v>
      </c>
      <c r="E80" s="1">
        <v>236.8495</v>
      </c>
      <c r="F80" s="1">
        <v>228.8722</v>
      </c>
      <c r="G80" s="1">
        <v>240.5461</v>
      </c>
      <c r="H80" s="1">
        <v>253.3736</v>
      </c>
      <c r="I80" s="1">
        <v>186.9857</v>
      </c>
      <c r="J80" s="1">
        <v>199.8113</v>
      </c>
      <c r="K80" s="1">
        <v>192.6234</v>
      </c>
      <c r="L80" s="1">
        <f t="shared" si="4"/>
        <v>240.9306333</v>
      </c>
      <c r="M80" s="1">
        <f t="shared" ref="M80:N80" si="305">(H80+I80)/2</f>
        <v>220.17965</v>
      </c>
      <c r="N80" s="1">
        <f t="shared" si="305"/>
        <v>193.3985</v>
      </c>
      <c r="O80" s="1">
        <f t="shared" ref="O80:P80" si="306">(E80+AC80)/2</f>
        <v>245.7634</v>
      </c>
      <c r="P80" s="1">
        <f t="shared" si="306"/>
        <v>251.5361</v>
      </c>
      <c r="Q80" s="1">
        <f t="shared" si="7"/>
        <v>268.4785206</v>
      </c>
      <c r="R80" s="1">
        <f t="shared" si="8"/>
        <v>1.648078353</v>
      </c>
      <c r="S80" s="1">
        <f t="shared" si="9"/>
        <v>0.9493731786</v>
      </c>
      <c r="T80" s="1">
        <v>0.0928</v>
      </c>
      <c r="U80" s="1">
        <v>0.0928</v>
      </c>
      <c r="V80" s="1">
        <f t="shared" si="10"/>
        <v>10.77586207</v>
      </c>
      <c r="W80" s="1">
        <v>0.1043</v>
      </c>
      <c r="X80" s="1">
        <v>0.1043</v>
      </c>
      <c r="Y80" s="1">
        <f t="shared" si="11"/>
        <v>255.0895333</v>
      </c>
      <c r="Z80" s="1">
        <v>256.7695</v>
      </c>
      <c r="AA80" s="1">
        <v>235.5752</v>
      </c>
      <c r="AB80" s="1">
        <v>277.5482</v>
      </c>
      <c r="AC80" s="1">
        <v>254.6773</v>
      </c>
      <c r="AD80" s="1">
        <v>274.2</v>
      </c>
      <c r="AE80" s="1">
        <v>-999.0</v>
      </c>
      <c r="AF80" s="1">
        <v>-999.0</v>
      </c>
      <c r="AG80" s="1">
        <f t="shared" si="12"/>
        <v>379.6091</v>
      </c>
      <c r="AH80" s="1">
        <f t="shared" si="13"/>
        <v>33.16701846</v>
      </c>
      <c r="AI80" s="1">
        <f t="shared" si="14"/>
        <v>94.88134316</v>
      </c>
      <c r="AJ80" s="1">
        <f t="shared" si="15"/>
        <v>34.16701846</v>
      </c>
      <c r="AK80" s="1">
        <f t="shared" si="16"/>
        <v>61.11576102</v>
      </c>
      <c r="AL80" s="1">
        <f t="shared" si="17"/>
        <v>18.61166712</v>
      </c>
      <c r="AM80" s="1">
        <f t="shared" si="18"/>
        <v>244.6994409</v>
      </c>
      <c r="AN80" s="1">
        <f t="shared" si="19"/>
        <v>0.15173961</v>
      </c>
      <c r="AO80" s="1">
        <f t="shared" si="20"/>
        <v>122.3407626</v>
      </c>
      <c r="AP80" s="1">
        <f t="shared" si="21"/>
        <v>1.30616446</v>
      </c>
      <c r="AQ80" s="1">
        <f t="shared" si="22"/>
        <v>126.9279624</v>
      </c>
      <c r="AR80" s="1">
        <f t="shared" si="23"/>
        <v>163.3093451</v>
      </c>
      <c r="AS80" s="1">
        <f t="shared" si="24"/>
        <v>123.5931644</v>
      </c>
      <c r="AT80" s="1">
        <f>ABS(((3*B80*(G80-AS80))/(G80*(2*AS80-B80)))/100)</f>
        <v>0.1840148216</v>
      </c>
      <c r="AU80" s="1">
        <f t="shared" si="26"/>
        <v>0.2255124559</v>
      </c>
      <c r="AV80" s="1">
        <f t="shared" si="27"/>
        <v>128.5166177</v>
      </c>
      <c r="AW80" s="1">
        <v>-999.0</v>
      </c>
      <c r="AX80" s="1">
        <f t="shared" si="28"/>
        <v>0.5678794942</v>
      </c>
      <c r="AZ80" s="1">
        <f t="shared" si="29"/>
        <v>74.91435343</v>
      </c>
      <c r="BA80" s="1">
        <v>-999.0</v>
      </c>
      <c r="BB80" s="1">
        <f t="shared" si="30"/>
        <v>94.31375366</v>
      </c>
      <c r="BC80" s="1">
        <f t="shared" si="300"/>
        <v>83.98049608</v>
      </c>
      <c r="BE80" s="1">
        <v>2848.9507</v>
      </c>
      <c r="BF80" s="1">
        <v>4987.584</v>
      </c>
      <c r="BG80" s="1">
        <f t="shared" si="33"/>
        <v>0.3061644595</v>
      </c>
      <c r="BH80" s="1">
        <f>GEOMEAN(BH5:BH79)</f>
        <v>405.5990256</v>
      </c>
      <c r="BJ80" s="1">
        <f t="shared" si="34"/>
        <v>-906.2928</v>
      </c>
      <c r="BK80" s="1">
        <f t="shared" si="35"/>
        <v>-92.7072</v>
      </c>
      <c r="BL80" s="1">
        <f t="shared" si="36"/>
        <v>9.775862069</v>
      </c>
      <c r="BN80" s="1">
        <f t="shared" si="70"/>
        <v>0.8960010996</v>
      </c>
      <c r="BO80" s="1">
        <f t="shared" si="37"/>
        <v>1.009718677</v>
      </c>
      <c r="BP80" s="1">
        <f t="shared" si="38"/>
        <v>0.1648313228</v>
      </c>
      <c r="BQ80" s="1" t="str">
        <f t="shared" si="39"/>
        <v>#NUM!</v>
      </c>
      <c r="BS80" s="1">
        <f t="shared" si="40"/>
        <v>280.7319099</v>
      </c>
      <c r="BT80" s="1">
        <v>2.5424</v>
      </c>
      <c r="BU80" s="1">
        <v>0.1933</v>
      </c>
      <c r="BV80" s="1">
        <f t="shared" si="41"/>
        <v>0.05423631124</v>
      </c>
      <c r="BW80" s="1">
        <f t="shared" si="42"/>
        <v>0.1237681556</v>
      </c>
      <c r="BX80" s="1">
        <f t="shared" si="43"/>
        <v>1.17455</v>
      </c>
      <c r="BY80" s="1">
        <f t="shared" si="82"/>
        <v>2.291333333</v>
      </c>
      <c r="BZ80" s="1">
        <f t="shared" si="45"/>
        <v>0.7686780364</v>
      </c>
      <c r="CA80" s="1">
        <v>4987.584</v>
      </c>
      <c r="CB80" s="1">
        <v>2848.9507</v>
      </c>
      <c r="CC80" s="1" t="str">
        <f t="shared" si="46"/>
        <v>#NUM!</v>
      </c>
      <c r="CD80" s="1">
        <f t="shared" si="47"/>
        <v>0.3115970928</v>
      </c>
      <c r="CE80" s="1">
        <f t="shared" si="48"/>
        <v>-895.1050985</v>
      </c>
      <c r="CH80" s="1">
        <v>-999.0</v>
      </c>
      <c r="CJ80" s="1">
        <f t="shared" si="71"/>
        <v>0.009807511118</v>
      </c>
      <c r="CK80" s="1">
        <f t="shared" si="51"/>
        <v>-922.3953855</v>
      </c>
      <c r="CL80" s="1">
        <f t="shared" si="52"/>
        <v>-668.6998294</v>
      </c>
      <c r="CM80" s="1">
        <f t="shared" si="53"/>
        <v>-1216.103173</v>
      </c>
      <c r="CN80" s="1">
        <f t="shared" si="54"/>
        <v>1.818608469</v>
      </c>
      <c r="CO80" s="1">
        <f t="shared" si="55"/>
        <v>0.008091062354</v>
      </c>
      <c r="CP80" s="1">
        <f t="shared" si="56"/>
        <v>-0.7071720618</v>
      </c>
      <c r="CQ80" s="1">
        <f t="shared" si="57"/>
        <v>1.584161272</v>
      </c>
      <c r="CS80" s="1">
        <f t="shared" si="58"/>
        <v>1.711659897</v>
      </c>
      <c r="CU80" s="1">
        <v>5234.1782</v>
      </c>
      <c r="CV80" s="1">
        <v>1950.0</v>
      </c>
      <c r="CW80" s="1">
        <v>1034.5</v>
      </c>
      <c r="CX80" s="1">
        <v>392.6</v>
      </c>
      <c r="CY80" s="1">
        <v>199.1</v>
      </c>
      <c r="CZ80" s="1">
        <v>146.9</v>
      </c>
      <c r="DA80" s="1">
        <f t="shared" si="59"/>
        <v>1.030150434</v>
      </c>
      <c r="DB80" s="1">
        <f t="shared" si="60"/>
        <v>0.8525174296</v>
      </c>
      <c r="DC80" s="1">
        <f t="shared" si="61"/>
        <v>1.067883841</v>
      </c>
      <c r="DD80" s="1">
        <f t="shared" si="62"/>
        <v>0.8783668245</v>
      </c>
      <c r="DE80" s="1">
        <f t="shared" si="63"/>
        <v>1.023488851</v>
      </c>
      <c r="DF80" s="17" t="str">
        <f t="shared" si="64"/>
        <v>Fracture</v>
      </c>
      <c r="DG80" s="23" t="str">
        <f t="shared" si="65"/>
        <v>Fracture</v>
      </c>
      <c r="DH80" s="1" t="str">
        <f t="shared" si="66"/>
        <v>Não</v>
      </c>
      <c r="DI80" s="1" t="str">
        <f t="shared" ref="DI80:DJ80" si="307">IF(DB80&gt;=1,"Fractured","Não")</f>
        <v>Não</v>
      </c>
      <c r="DJ80" s="15" t="str">
        <f t="shared" si="307"/>
        <v>Fractured</v>
      </c>
    </row>
    <row r="81" ht="15.75" customHeight="1">
      <c r="A81" s="1">
        <v>5580.7737</v>
      </c>
      <c r="B81" s="1">
        <v>264.0682</v>
      </c>
      <c r="C81" s="1">
        <v>261.1604</v>
      </c>
      <c r="D81" s="1">
        <v>277.5011</v>
      </c>
      <c r="E81" s="1">
        <v>229.8559</v>
      </c>
      <c r="F81" s="1">
        <v>224.2389</v>
      </c>
      <c r="G81" s="1">
        <v>247.5467</v>
      </c>
      <c r="H81" s="1">
        <v>246.3966</v>
      </c>
      <c r="I81" s="1">
        <v>227.6092</v>
      </c>
      <c r="J81" s="1">
        <v>243.1044</v>
      </c>
      <c r="K81" s="1">
        <v>237.15</v>
      </c>
      <c r="L81" s="1">
        <f t="shared" si="4"/>
        <v>239.3940667</v>
      </c>
      <c r="M81" s="1">
        <f t="shared" ref="M81:N81" si="308">(H81+I81)/2</f>
        <v>237.0029</v>
      </c>
      <c r="N81" s="1">
        <f t="shared" si="308"/>
        <v>235.3568</v>
      </c>
      <c r="O81" s="1">
        <f t="shared" ref="O81:P81" si="309">(E81+AC81)/2</f>
        <v>262.42195</v>
      </c>
      <c r="P81" s="1">
        <f t="shared" si="309"/>
        <v>273.00615</v>
      </c>
      <c r="Q81" s="1">
        <f t="shared" si="7"/>
        <v>264.0790013</v>
      </c>
      <c r="R81" s="1">
        <f t="shared" si="8"/>
        <v>1.696042287</v>
      </c>
      <c r="S81" s="1">
        <f t="shared" si="9"/>
        <v>1.004667678</v>
      </c>
      <c r="T81" s="1">
        <v>0.0838</v>
      </c>
      <c r="U81" s="1">
        <v>0.0838</v>
      </c>
      <c r="V81" s="1">
        <f t="shared" si="10"/>
        <v>11.93317422</v>
      </c>
      <c r="W81" s="1">
        <v>0.0953</v>
      </c>
      <c r="X81" s="1">
        <v>0.0953</v>
      </c>
      <c r="Y81" s="1">
        <f t="shared" si="11"/>
        <v>283.6890333</v>
      </c>
      <c r="Z81" s="1">
        <v>299.0107</v>
      </c>
      <c r="AA81" s="1">
        <v>275.6425</v>
      </c>
      <c r="AB81" s="1">
        <v>324.7513</v>
      </c>
      <c r="AC81" s="1">
        <v>294.988</v>
      </c>
      <c r="AD81" s="1">
        <v>321.7734</v>
      </c>
      <c r="AE81" s="1">
        <v>-999.0</v>
      </c>
      <c r="AF81" s="1">
        <v>-999.0</v>
      </c>
      <c r="AG81" s="1">
        <f t="shared" si="12"/>
        <v>464.7592</v>
      </c>
      <c r="AH81" s="1">
        <f t="shared" si="13"/>
        <v>23.85640617</v>
      </c>
      <c r="AI81" s="1">
        <f t="shared" si="14"/>
        <v>116.1408355</v>
      </c>
      <c r="AJ81" s="1">
        <f t="shared" si="15"/>
        <v>24.85640617</v>
      </c>
      <c r="AK81" s="1">
        <f t="shared" si="16"/>
        <v>61.72621874</v>
      </c>
      <c r="AL81" s="1">
        <f t="shared" si="17"/>
        <v>17.45544856</v>
      </c>
      <c r="AM81" s="1">
        <f t="shared" si="18"/>
        <v>246.9947475</v>
      </c>
      <c r="AN81" s="1">
        <f t="shared" si="19"/>
        <v>0.2169903614</v>
      </c>
      <c r="AO81" s="1">
        <f t="shared" si="20"/>
        <v>124.4174677</v>
      </c>
      <c r="AP81" s="1">
        <f t="shared" si="21"/>
        <v>1.203465649</v>
      </c>
      <c r="AQ81" s="1">
        <f t="shared" si="22"/>
        <v>140.0509404</v>
      </c>
      <c r="AR81" s="1">
        <f t="shared" si="23"/>
        <v>164.8530838</v>
      </c>
      <c r="AS81" s="1">
        <f t="shared" si="24"/>
        <v>134.5831555</v>
      </c>
      <c r="AT81" s="1">
        <f>ABS(((3*B81*(G81-AS81))/(G81*(2*AS81-B81)))/1000)*2.5</f>
        <v>0.177275717</v>
      </c>
      <c r="AU81" s="1">
        <f t="shared" si="26"/>
        <v>0.2154740302</v>
      </c>
      <c r="AV81" s="1">
        <f t="shared" si="27"/>
        <v>120.5794913</v>
      </c>
      <c r="AW81" s="1">
        <v>-999.0</v>
      </c>
      <c r="AX81" s="1">
        <f t="shared" si="28"/>
        <v>0.4441157298</v>
      </c>
      <c r="AZ81" s="1">
        <f t="shared" si="29"/>
        <v>74.26987459</v>
      </c>
      <c r="BA81" s="1">
        <v>-999.0</v>
      </c>
      <c r="BB81" s="1">
        <f t="shared" si="30"/>
        <v>45.03341409</v>
      </c>
      <c r="BC81" s="1">
        <f t="shared" ref="BC81:BC84" si="313">((AT81/10)^2)*((BL81)^5)</f>
        <v>49.09416129</v>
      </c>
      <c r="BE81" s="1">
        <v>2857.7205</v>
      </c>
      <c r="BF81" s="1">
        <v>4843.1455</v>
      </c>
      <c r="BG81" s="1">
        <f t="shared" si="33"/>
        <v>0.2034656486</v>
      </c>
      <c r="BH81" s="1">
        <v>301.984</v>
      </c>
      <c r="BJ81" s="1">
        <f t="shared" si="34"/>
        <v>-915.2838</v>
      </c>
      <c r="BK81" s="1">
        <f t="shared" si="35"/>
        <v>-83.7162</v>
      </c>
      <c r="BL81" s="1">
        <f t="shared" si="36"/>
        <v>10.93317422</v>
      </c>
      <c r="BN81" s="1">
        <f t="shared" si="70"/>
        <v>0.9374347233</v>
      </c>
      <c r="BO81" s="1">
        <f t="shared" si="37"/>
        <v>0.8854789805</v>
      </c>
      <c r="BP81" s="1">
        <f t="shared" si="38"/>
        <v>0.2861710195</v>
      </c>
      <c r="BQ81" s="1" t="str">
        <f t="shared" si="39"/>
        <v>#NUM!</v>
      </c>
      <c r="BS81" s="1">
        <f t="shared" si="40"/>
        <v>291.2268377</v>
      </c>
      <c r="BT81" s="1">
        <v>2.5328</v>
      </c>
      <c r="BU81" s="1">
        <v>0.1895</v>
      </c>
      <c r="BV81" s="1">
        <f t="shared" si="41"/>
        <v>0.05976945245</v>
      </c>
      <c r="BW81" s="1">
        <f t="shared" si="42"/>
        <v>0.1246347262</v>
      </c>
      <c r="BX81" s="1">
        <f t="shared" si="43"/>
        <v>1.17165</v>
      </c>
      <c r="BY81" s="1">
        <f t="shared" si="82"/>
        <v>1.972666667</v>
      </c>
      <c r="BZ81" s="1">
        <f t="shared" si="45"/>
        <v>0.7615924089</v>
      </c>
      <c r="CA81" s="1">
        <v>4843.1455</v>
      </c>
      <c r="CB81" s="1">
        <v>2857.7205</v>
      </c>
      <c r="CC81" s="1" t="str">
        <f t="shared" si="46"/>
        <v>#NUM!</v>
      </c>
      <c r="CD81" s="1">
        <f t="shared" si="47"/>
        <v>0.2986037584</v>
      </c>
      <c r="CE81" s="1">
        <f t="shared" si="48"/>
        <v>-936.4972886</v>
      </c>
      <c r="CH81" s="1">
        <v>-999.0</v>
      </c>
      <c r="CJ81" s="1">
        <f t="shared" si="71"/>
        <v>0.002834782195</v>
      </c>
      <c r="CK81" s="1">
        <f t="shared" si="51"/>
        <v>-920.5829197</v>
      </c>
      <c r="CL81" s="1">
        <f t="shared" si="52"/>
        <v>-641.2291281</v>
      </c>
      <c r="CM81" s="1">
        <f t="shared" si="53"/>
        <v>-940.8933898</v>
      </c>
      <c r="CN81" s="1">
        <f t="shared" si="54"/>
        <v>1.4673279</v>
      </c>
      <c r="CO81" s="1">
        <f t="shared" si="55"/>
        <v>0.007430350375</v>
      </c>
      <c r="CP81" s="1">
        <f t="shared" si="56"/>
        <v>-0.6295992066</v>
      </c>
      <c r="CQ81" s="1">
        <f t="shared" si="57"/>
        <v>1.34306746</v>
      </c>
      <c r="CS81" s="1">
        <f t="shared" si="58"/>
        <v>1.938743497</v>
      </c>
      <c r="CU81" s="1">
        <v>5234.3306</v>
      </c>
      <c r="CV81" s="1">
        <v>1950.0</v>
      </c>
      <c r="CW81" s="1">
        <v>1034.5</v>
      </c>
      <c r="CX81" s="1">
        <v>392.6</v>
      </c>
      <c r="CY81" s="1">
        <v>199.1</v>
      </c>
      <c r="CZ81" s="1">
        <v>146.9</v>
      </c>
      <c r="DA81" s="1">
        <f t="shared" si="59"/>
        <v>1.041917462</v>
      </c>
      <c r="DB81" s="1">
        <f t="shared" si="60"/>
        <v>0.8491704037</v>
      </c>
      <c r="DC81" s="1">
        <f t="shared" si="61"/>
        <v>1.076126707</v>
      </c>
      <c r="DD81" s="1">
        <f t="shared" si="62"/>
        <v>0.9930545154</v>
      </c>
      <c r="DE81" s="1">
        <f t="shared" si="63"/>
        <v>1.040332754</v>
      </c>
      <c r="DF81" s="17" t="str">
        <f t="shared" si="64"/>
        <v>Fracture</v>
      </c>
      <c r="DG81" s="23" t="str">
        <f t="shared" si="65"/>
        <v>Fracture</v>
      </c>
      <c r="DH81" s="1" t="str">
        <f t="shared" si="66"/>
        <v>Não</v>
      </c>
      <c r="DI81" s="1" t="str">
        <f t="shared" ref="DI81:DJ81" si="310">IF(DB81&gt;=1,"Fractured","Não")</f>
        <v>Não</v>
      </c>
      <c r="DJ81" s="15" t="str">
        <f t="shared" si="310"/>
        <v>Fractured</v>
      </c>
    </row>
    <row r="82" ht="15.75" customHeight="1">
      <c r="A82" s="1">
        <v>5580.8499</v>
      </c>
      <c r="B82" s="1">
        <v>278.7315</v>
      </c>
      <c r="C82" s="1">
        <v>306.4663</v>
      </c>
      <c r="D82" s="1">
        <v>370.0581</v>
      </c>
      <c r="E82" s="1">
        <v>303.1191</v>
      </c>
      <c r="F82" s="1">
        <v>293.3513</v>
      </c>
      <c r="G82" s="1">
        <v>310.8654</v>
      </c>
      <c r="H82" s="1">
        <v>281.8531</v>
      </c>
      <c r="I82" s="1">
        <v>227.6092</v>
      </c>
      <c r="J82" s="1">
        <v>243.1044</v>
      </c>
      <c r="K82" s="1">
        <v>237.15</v>
      </c>
      <c r="L82" s="1">
        <f t="shared" si="4"/>
        <v>295.3566</v>
      </c>
      <c r="M82" s="1">
        <f t="shared" ref="M82:N82" si="311">(H82+I82)/2</f>
        <v>254.73115</v>
      </c>
      <c r="N82" s="1">
        <f t="shared" si="311"/>
        <v>235.3568</v>
      </c>
      <c r="O82" s="1">
        <f t="shared" ref="O82:P82" si="312">(E82+AC82)/2</f>
        <v>332.34475</v>
      </c>
      <c r="P82" s="1">
        <f t="shared" si="312"/>
        <v>341.7872</v>
      </c>
      <c r="Q82" s="1">
        <f t="shared" si="7"/>
        <v>278.740481</v>
      </c>
      <c r="R82" s="1">
        <f t="shared" si="8"/>
        <v>2.129864239</v>
      </c>
      <c r="S82" s="1">
        <f t="shared" si="9"/>
        <v>1.102934117</v>
      </c>
      <c r="T82" s="1">
        <v>0.0838</v>
      </c>
      <c r="U82" s="1">
        <v>0.0838</v>
      </c>
      <c r="V82" s="1">
        <f t="shared" si="10"/>
        <v>11.93317422</v>
      </c>
      <c r="W82" s="1">
        <v>0.0953</v>
      </c>
      <c r="X82" s="1">
        <v>0.0953</v>
      </c>
      <c r="Y82" s="1">
        <f t="shared" si="11"/>
        <v>343.3393667</v>
      </c>
      <c r="Z82" s="1">
        <v>359.5279</v>
      </c>
      <c r="AA82" s="1">
        <v>340.5301</v>
      </c>
      <c r="AB82" s="1">
        <v>404.7223</v>
      </c>
      <c r="AC82" s="1">
        <v>361.5704</v>
      </c>
      <c r="AD82" s="1">
        <v>390.2231</v>
      </c>
      <c r="AE82" s="1">
        <v>-999.0</v>
      </c>
      <c r="AF82" s="1">
        <v>-999.0</v>
      </c>
      <c r="AG82" s="1">
        <f t="shared" si="12"/>
        <v>464.7592</v>
      </c>
      <c r="AH82" s="1">
        <f t="shared" si="13"/>
        <v>23.85640617</v>
      </c>
      <c r="AI82" s="1">
        <f t="shared" si="14"/>
        <v>116.1408355</v>
      </c>
      <c r="AJ82" s="1">
        <f t="shared" si="15"/>
        <v>24.85640617</v>
      </c>
      <c r="AK82" s="1">
        <f t="shared" si="16"/>
        <v>76.93564807</v>
      </c>
      <c r="AL82" s="1">
        <f t="shared" si="17"/>
        <v>53.62973751</v>
      </c>
      <c r="AM82" s="1">
        <f t="shared" si="18"/>
        <v>310.7654564</v>
      </c>
      <c r="AN82" s="1">
        <f t="shared" si="19"/>
        <v>0.1064872797</v>
      </c>
      <c r="AO82" s="1">
        <f t="shared" si="20"/>
        <v>152.7431685</v>
      </c>
      <c r="AP82" s="1">
        <f t="shared" si="21"/>
        <v>1.380829004</v>
      </c>
      <c r="AQ82" s="1">
        <f t="shared" si="22"/>
        <v>171.2466993</v>
      </c>
      <c r="AR82" s="1">
        <f t="shared" si="23"/>
        <v>177.0736863</v>
      </c>
      <c r="AS82" s="1">
        <f t="shared" si="24"/>
        <v>157.6757258</v>
      </c>
      <c r="AT82" s="1">
        <f>ABS(((3*B82*(G82-AS82))/(G82*(2*AS82-B82)))/100)*1.5</f>
        <v>0.1687865767</v>
      </c>
      <c r="AU82" s="1">
        <f t="shared" si="26"/>
        <v>0.2030604559</v>
      </c>
      <c r="AV82" s="1">
        <f t="shared" si="27"/>
        <v>110.9675604</v>
      </c>
      <c r="AW82" s="1">
        <v>-999.0</v>
      </c>
      <c r="AX82" s="1">
        <f t="shared" si="28"/>
        <v>0.5736481143</v>
      </c>
      <c r="AZ82" s="1">
        <f t="shared" si="29"/>
        <v>56.14848217</v>
      </c>
      <c r="BA82" s="1">
        <v>-999.0</v>
      </c>
      <c r="BB82" s="1">
        <f t="shared" si="30"/>
        <v>37.00747809</v>
      </c>
      <c r="BC82" s="1">
        <f t="shared" si="313"/>
        <v>44.50483076</v>
      </c>
      <c r="BE82" s="1">
        <v>2857.7205</v>
      </c>
      <c r="BF82" s="1">
        <v>4843.1455</v>
      </c>
      <c r="BG82" s="1">
        <f t="shared" si="33"/>
        <v>0.380829004</v>
      </c>
      <c r="BH82" s="1">
        <v>301.984</v>
      </c>
      <c r="BJ82" s="1">
        <f t="shared" si="34"/>
        <v>-915.2838</v>
      </c>
      <c r="BK82" s="1">
        <f t="shared" si="35"/>
        <v>-83.7162</v>
      </c>
      <c r="BL82" s="1">
        <f t="shared" si="36"/>
        <v>10.93317422</v>
      </c>
      <c r="BN82" s="1">
        <f t="shared" si="70"/>
        <v>1.115286216</v>
      </c>
      <c r="BO82" s="1">
        <f t="shared" si="37"/>
        <v>0.9187151223</v>
      </c>
      <c r="BP82" s="1">
        <f t="shared" si="38"/>
        <v>0.2529348777</v>
      </c>
      <c r="BQ82" s="1" t="str">
        <f t="shared" si="39"/>
        <v>#NUM!</v>
      </c>
      <c r="BS82" s="1">
        <f t="shared" si="40"/>
        <v>306.456939</v>
      </c>
      <c r="BT82" s="1">
        <v>2.5328</v>
      </c>
      <c r="BU82" s="1">
        <v>0.1895</v>
      </c>
      <c r="BV82" s="1">
        <f t="shared" si="41"/>
        <v>0.05976945245</v>
      </c>
      <c r="BW82" s="1">
        <f t="shared" si="42"/>
        <v>0.1246347262</v>
      </c>
      <c r="BX82" s="1">
        <f t="shared" si="43"/>
        <v>1.17165</v>
      </c>
      <c r="BY82" s="1">
        <f t="shared" si="82"/>
        <v>1.972666667</v>
      </c>
      <c r="BZ82" s="1">
        <f t="shared" si="45"/>
        <v>0.6975046559</v>
      </c>
      <c r="CA82" s="1">
        <v>4843.1455</v>
      </c>
      <c r="CB82" s="1">
        <v>2857.7205</v>
      </c>
      <c r="CC82" s="1" t="str">
        <f t="shared" si="46"/>
        <v>#NUM!</v>
      </c>
      <c r="CD82" s="1">
        <f t="shared" si="47"/>
        <v>0.2758723685</v>
      </c>
      <c r="CE82" s="1">
        <f t="shared" si="48"/>
        <v>-1114.17093</v>
      </c>
      <c r="CH82" s="1">
        <v>-999.0</v>
      </c>
      <c r="CJ82" s="1">
        <f t="shared" si="71"/>
        <v>0.01038485255</v>
      </c>
      <c r="CK82" s="1">
        <f t="shared" si="51"/>
        <v>-1024.864549</v>
      </c>
      <c r="CL82" s="1">
        <f t="shared" si="52"/>
        <v>-724.9164697</v>
      </c>
      <c r="CM82" s="1">
        <f t="shared" si="53"/>
        <v>-1026.380561</v>
      </c>
      <c r="CN82" s="1">
        <f t="shared" si="54"/>
        <v>1.415860452</v>
      </c>
      <c r="CO82" s="1">
        <f t="shared" si="55"/>
        <v>0.006342130311</v>
      </c>
      <c r="CP82" s="1">
        <f t="shared" si="56"/>
        <v>-0.6659856618</v>
      </c>
      <c r="CQ82" s="1">
        <f t="shared" si="57"/>
        <v>1.306681005</v>
      </c>
      <c r="CS82" s="1">
        <f t="shared" si="58"/>
        <v>2.038250153</v>
      </c>
      <c r="CU82" s="1">
        <v>5234.4829</v>
      </c>
      <c r="CV82" s="1">
        <v>1950.0</v>
      </c>
      <c r="CW82" s="1">
        <v>1034.5</v>
      </c>
      <c r="CX82" s="1">
        <v>392.6</v>
      </c>
      <c r="CY82" s="1">
        <v>199.1</v>
      </c>
      <c r="CZ82" s="1">
        <v>146.9</v>
      </c>
      <c r="DA82" s="1">
        <f t="shared" si="59"/>
        <v>1.041917462</v>
      </c>
      <c r="DB82" s="1">
        <f t="shared" si="60"/>
        <v>1.052451194</v>
      </c>
      <c r="DC82" s="1">
        <f t="shared" si="61"/>
        <v>1.085376406</v>
      </c>
      <c r="DD82" s="1">
        <f t="shared" si="62"/>
        <v>0.9239419678</v>
      </c>
      <c r="DE82" s="1">
        <f t="shared" si="63"/>
        <v>1.028411612</v>
      </c>
      <c r="DF82" s="17" t="str">
        <f t="shared" si="64"/>
        <v>Fracture</v>
      </c>
      <c r="DG82" s="23" t="str">
        <f t="shared" si="65"/>
        <v>Fracture</v>
      </c>
      <c r="DH82" s="1" t="str">
        <f t="shared" si="66"/>
        <v>Não</v>
      </c>
      <c r="DI82" s="16" t="str">
        <f t="shared" ref="DI82:DJ82" si="314">IF(DB82&gt;=1,"Fractured","Não")</f>
        <v>Fractured</v>
      </c>
      <c r="DJ82" s="15" t="str">
        <f t="shared" si="314"/>
        <v>Fractured</v>
      </c>
    </row>
    <row r="83" ht="15.75" customHeight="1">
      <c r="A83" s="1">
        <v>5580.9261</v>
      </c>
      <c r="B83" s="1">
        <v>346.4059</v>
      </c>
      <c r="C83" s="1">
        <v>445.0212</v>
      </c>
      <c r="D83" s="1">
        <v>539.548</v>
      </c>
      <c r="E83" s="1">
        <v>431.7433</v>
      </c>
      <c r="F83" s="1">
        <v>412.7807</v>
      </c>
      <c r="G83" s="1">
        <v>423.7464</v>
      </c>
      <c r="H83" s="1">
        <v>382.0515</v>
      </c>
      <c r="I83" s="1">
        <v>295.3251</v>
      </c>
      <c r="J83" s="1">
        <v>327.8003</v>
      </c>
      <c r="K83" s="1">
        <v>319.6898</v>
      </c>
      <c r="L83" s="1">
        <f t="shared" si="4"/>
        <v>406.1928667</v>
      </c>
      <c r="M83" s="1">
        <f t="shared" ref="M83:N83" si="315">(H83+I83)/2</f>
        <v>338.6883</v>
      </c>
      <c r="N83" s="1">
        <f t="shared" si="315"/>
        <v>311.5627</v>
      </c>
      <c r="O83" s="1">
        <f t="shared" ref="O83:P83" si="316">(E83+AC83)/2</f>
        <v>456.0908</v>
      </c>
      <c r="P83" s="1">
        <f t="shared" si="316"/>
        <v>445.74695</v>
      </c>
      <c r="Q83" s="1">
        <f t="shared" si="7"/>
        <v>346.4124815</v>
      </c>
      <c r="R83" s="1">
        <f t="shared" si="8"/>
        <v>2.9032575</v>
      </c>
      <c r="S83" s="1">
        <f t="shared" si="9"/>
        <v>1.10913424</v>
      </c>
      <c r="T83" s="1">
        <v>0.0713</v>
      </c>
      <c r="U83" s="1">
        <v>0.0713</v>
      </c>
      <c r="V83" s="1">
        <f t="shared" si="10"/>
        <v>14.02524544</v>
      </c>
      <c r="W83" s="1">
        <v>0.0881</v>
      </c>
      <c r="X83" s="1">
        <v>0.0881</v>
      </c>
      <c r="Y83" s="1">
        <f t="shared" si="11"/>
        <v>466.8172333</v>
      </c>
      <c r="Z83" s="1">
        <v>470.0765</v>
      </c>
      <c r="AA83" s="1">
        <v>453.0924</v>
      </c>
      <c r="AB83" s="1">
        <v>546.7594</v>
      </c>
      <c r="AC83" s="1">
        <v>480.4383</v>
      </c>
      <c r="AD83" s="1">
        <v>478.7132</v>
      </c>
      <c r="AE83" s="1">
        <v>-999.0</v>
      </c>
      <c r="AF83" s="1">
        <v>-999.0</v>
      </c>
      <c r="AG83" s="1">
        <f t="shared" si="12"/>
        <v>615.0149</v>
      </c>
      <c r="AH83" s="1">
        <f t="shared" si="13"/>
        <v>12.12102345</v>
      </c>
      <c r="AI83" s="1">
        <f t="shared" si="14"/>
        <v>153.5124143</v>
      </c>
      <c r="AJ83" s="1">
        <f t="shared" si="15"/>
        <v>13.12102345</v>
      </c>
      <c r="AK83" s="1">
        <f t="shared" si="16"/>
        <v>105.4966376</v>
      </c>
      <c r="AL83" s="1">
        <f t="shared" si="17"/>
        <v>15.201396</v>
      </c>
      <c r="AM83" s="1">
        <f t="shared" si="18"/>
        <v>432.3715035</v>
      </c>
      <c r="AN83" s="1">
        <f t="shared" si="19"/>
        <v>0.07604857471</v>
      </c>
      <c r="AO83" s="1">
        <f t="shared" si="20"/>
        <v>210.416168</v>
      </c>
      <c r="AP83" s="1">
        <f t="shared" si="21"/>
        <v>1.442602063</v>
      </c>
      <c r="AQ83" s="1">
        <f t="shared" si="22"/>
        <v>227.4681417</v>
      </c>
      <c r="AR83" s="1">
        <f t="shared" si="23"/>
        <v>192.3205194</v>
      </c>
      <c r="AS83" s="1">
        <f t="shared" si="24"/>
        <v>211.247771</v>
      </c>
      <c r="AT83" s="1">
        <f>ABS(((3*B83*(G83-AS83))/(G83*(2*AS83-B83)))/100)*2.8</f>
        <v>0.1917737394</v>
      </c>
      <c r="AU83" s="1">
        <f t="shared" si="26"/>
        <v>0.2372772932</v>
      </c>
      <c r="AV83" s="1">
        <f t="shared" si="27"/>
        <v>138.0000329</v>
      </c>
      <c r="AW83" s="1">
        <v>-999.0</v>
      </c>
      <c r="AX83" s="1">
        <f t="shared" si="28"/>
        <v>0.6360080648</v>
      </c>
      <c r="AZ83" s="1">
        <f t="shared" si="29"/>
        <v>160.5901928</v>
      </c>
      <c r="BA83" s="1">
        <v>-999.0</v>
      </c>
      <c r="BB83" s="1">
        <f t="shared" si="30"/>
        <v>74.0351433</v>
      </c>
      <c r="BC83" s="1">
        <f t="shared" si="313"/>
        <v>137.8820881</v>
      </c>
      <c r="BE83" s="1">
        <v>2902.229</v>
      </c>
      <c r="BF83" s="1">
        <v>4664.5674</v>
      </c>
      <c r="BG83" s="1">
        <f t="shared" si="33"/>
        <v>0.4426020632</v>
      </c>
      <c r="BH83" s="1">
        <v>330.8687</v>
      </c>
      <c r="BJ83" s="1">
        <f t="shared" si="34"/>
        <v>-927.7713</v>
      </c>
      <c r="BK83" s="1">
        <f t="shared" si="35"/>
        <v>-71.2287</v>
      </c>
      <c r="BL83" s="1">
        <f t="shared" si="36"/>
        <v>13.02524544</v>
      </c>
      <c r="BN83" s="1">
        <f t="shared" si="70"/>
        <v>1.223265539</v>
      </c>
      <c r="BO83" s="1">
        <f t="shared" si="37"/>
        <v>0.9493041477</v>
      </c>
      <c r="BP83" s="1">
        <f t="shared" si="38"/>
        <v>0.2231958523</v>
      </c>
      <c r="BQ83" s="1" t="str">
        <f t="shared" si="39"/>
        <v>#NUM!</v>
      </c>
      <c r="BS83" s="1">
        <f t="shared" si="40"/>
        <v>364.3909975</v>
      </c>
      <c r="BT83" s="1">
        <v>2.5192</v>
      </c>
      <c r="BU83" s="1">
        <v>0.1742</v>
      </c>
      <c r="BV83" s="1">
        <f t="shared" si="41"/>
        <v>0.06760806916</v>
      </c>
      <c r="BW83" s="1">
        <f t="shared" si="42"/>
        <v>0.1209040346</v>
      </c>
      <c r="BX83" s="1">
        <f t="shared" si="43"/>
        <v>1.1725</v>
      </c>
      <c r="BY83" s="1">
        <f t="shared" si="82"/>
        <v>1.190666667</v>
      </c>
      <c r="BZ83" s="1">
        <f t="shared" si="45"/>
        <v>0.5832526316</v>
      </c>
      <c r="CA83" s="1">
        <v>4664.5674</v>
      </c>
      <c r="CB83" s="1">
        <v>2902.229</v>
      </c>
      <c r="CC83" s="1" t="str">
        <f t="shared" si="46"/>
        <v>#NUM!</v>
      </c>
      <c r="CD83" s="1">
        <f t="shared" si="47"/>
        <v>0.2383386941</v>
      </c>
      <c r="CE83" s="1">
        <f t="shared" si="48"/>
        <v>-1222.042274</v>
      </c>
      <c r="CH83" s="1">
        <v>-999.0</v>
      </c>
      <c r="CJ83" s="1">
        <f t="shared" si="71"/>
        <v>0.01941799324</v>
      </c>
      <c r="CK83" s="1">
        <f t="shared" si="51"/>
        <v>-1090.51725</v>
      </c>
      <c r="CL83" s="1">
        <f t="shared" si="52"/>
        <v>-631.4822473</v>
      </c>
      <c r="CM83" s="1">
        <f t="shared" si="53"/>
        <v>-829.5374847</v>
      </c>
      <c r="CN83" s="1">
        <f t="shared" si="54"/>
        <v>1.31363548</v>
      </c>
      <c r="CO83" s="1">
        <f t="shared" si="55"/>
        <v>0.004733777759</v>
      </c>
      <c r="CP83" s="1">
        <f t="shared" si="56"/>
        <v>0.04282015837</v>
      </c>
      <c r="CQ83" s="1">
        <f t="shared" si="57"/>
        <v>1.233486825</v>
      </c>
      <c r="CS83" s="1">
        <f t="shared" si="58"/>
        <v>1.864918758</v>
      </c>
      <c r="CU83" s="1">
        <v>5234.6353</v>
      </c>
      <c r="CV83" s="1">
        <v>1950.0</v>
      </c>
      <c r="CW83" s="1">
        <v>1034.5</v>
      </c>
      <c r="CX83" s="1">
        <v>392.6</v>
      </c>
      <c r="CY83" s="1">
        <v>199.1</v>
      </c>
      <c r="CZ83" s="1">
        <v>146.9</v>
      </c>
      <c r="DA83" s="1">
        <f t="shared" si="59"/>
        <v>1.082501284</v>
      </c>
      <c r="DB83" s="1">
        <f t="shared" si="60"/>
        <v>1.1916099</v>
      </c>
      <c r="DC83" s="1">
        <f t="shared" si="61"/>
        <v>1.018372967</v>
      </c>
      <c r="DD83" s="1">
        <f t="shared" si="62"/>
        <v>0.9199098404</v>
      </c>
      <c r="DE83" s="1">
        <f t="shared" si="63"/>
        <v>0.9773206344</v>
      </c>
      <c r="DF83" s="17" t="str">
        <f t="shared" si="64"/>
        <v>Fracture</v>
      </c>
      <c r="DG83" s="1" t="str">
        <f t="shared" si="65"/>
        <v>Não</v>
      </c>
      <c r="DH83" s="1" t="str">
        <f t="shared" si="66"/>
        <v>Não</v>
      </c>
      <c r="DI83" s="16" t="str">
        <f t="shared" ref="DI83:DJ83" si="317">IF(DB83&gt;=1,"Fractured","Não")</f>
        <v>Fractured</v>
      </c>
      <c r="DJ83" s="15" t="str">
        <f t="shared" si="317"/>
        <v>Fractured</v>
      </c>
    </row>
    <row r="84" ht="15.75" customHeight="1">
      <c r="A84" s="1">
        <v>5581.0023</v>
      </c>
      <c r="B84" s="1">
        <v>515.9935</v>
      </c>
      <c r="C84" s="1">
        <v>678.8842</v>
      </c>
      <c r="D84" s="1">
        <v>857.6448</v>
      </c>
      <c r="E84" s="1">
        <v>580.2955</v>
      </c>
      <c r="F84" s="1">
        <v>547.6121</v>
      </c>
      <c r="G84" s="1">
        <v>563.2166</v>
      </c>
      <c r="H84" s="1">
        <v>543.7844</v>
      </c>
      <c r="I84" s="1">
        <v>295.3251</v>
      </c>
      <c r="J84" s="1">
        <v>327.8003</v>
      </c>
      <c r="K84" s="1">
        <v>319.6898</v>
      </c>
      <c r="L84" s="1">
        <f t="shared" si="4"/>
        <v>551.5377</v>
      </c>
      <c r="M84" s="1">
        <f t="shared" ref="M84:N84" si="318">(H84+I84)/2</f>
        <v>419.55475</v>
      </c>
      <c r="N84" s="1">
        <f t="shared" si="318"/>
        <v>311.5627</v>
      </c>
      <c r="O84" s="1">
        <f t="shared" ref="O84:P84" si="319">(E84+AC84)/2</f>
        <v>629.1621</v>
      </c>
      <c r="P84" s="1">
        <f t="shared" si="319"/>
        <v>571.63865</v>
      </c>
      <c r="Q84" s="1">
        <f t="shared" si="7"/>
        <v>515.9978002</v>
      </c>
      <c r="R84" s="1">
        <f t="shared" si="8"/>
        <v>3.858824094</v>
      </c>
      <c r="S84" s="1">
        <f t="shared" si="9"/>
        <v>1.035735119</v>
      </c>
      <c r="T84" s="1">
        <v>0.0713</v>
      </c>
      <c r="U84" s="1">
        <v>0.0713</v>
      </c>
      <c r="V84" s="1">
        <f t="shared" si="10"/>
        <v>14.02524544</v>
      </c>
      <c r="W84" s="1">
        <v>0.0881</v>
      </c>
      <c r="X84" s="1">
        <v>0.0881</v>
      </c>
      <c r="Y84" s="1">
        <f t="shared" si="11"/>
        <v>706.4134667</v>
      </c>
      <c r="Z84" s="1">
        <v>759.2965</v>
      </c>
      <c r="AA84" s="1">
        <v>662.1561</v>
      </c>
      <c r="AB84" s="1">
        <v>764.5057</v>
      </c>
      <c r="AC84" s="1">
        <v>678.0287</v>
      </c>
      <c r="AD84" s="1">
        <v>595.6652</v>
      </c>
      <c r="AE84" s="1">
        <v>-999.0</v>
      </c>
      <c r="AF84" s="1">
        <v>-999.0</v>
      </c>
      <c r="AG84" s="1">
        <f t="shared" si="12"/>
        <v>615.0149</v>
      </c>
      <c r="AH84" s="1">
        <f t="shared" si="13"/>
        <v>12.12102345</v>
      </c>
      <c r="AI84" s="1">
        <f t="shared" si="14"/>
        <v>153.5124143</v>
      </c>
      <c r="AJ84" s="1">
        <f t="shared" si="15"/>
        <v>13.12102345</v>
      </c>
      <c r="AK84" s="1">
        <f t="shared" si="16"/>
        <v>150.2999342</v>
      </c>
      <c r="AL84" s="1">
        <f t="shared" si="17"/>
        <v>43.13945631</v>
      </c>
      <c r="AM84" s="1">
        <f t="shared" si="18"/>
        <v>619.3518489</v>
      </c>
      <c r="AN84" s="1">
        <f t="shared" si="19"/>
        <v>0.218284855</v>
      </c>
      <c r="AO84" s="1">
        <f t="shared" si="20"/>
        <v>296.8445278</v>
      </c>
      <c r="AP84" s="1">
        <f t="shared" si="21"/>
        <v>1.26716622</v>
      </c>
      <c r="AQ84" s="1">
        <f t="shared" si="22"/>
        <v>318.3471466</v>
      </c>
      <c r="AR84" s="1">
        <f t="shared" si="23"/>
        <v>204.9327286</v>
      </c>
      <c r="AS84" s="1">
        <f t="shared" si="24"/>
        <v>289.7276752</v>
      </c>
      <c r="AT84" s="1">
        <f>ABS(((3*B84*(G84-AS84))/(G84*(2*AS84-B84)))/100)*1.6</f>
        <v>0.1895121396</v>
      </c>
      <c r="AU84" s="1">
        <f t="shared" si="26"/>
        <v>0.2338247725</v>
      </c>
      <c r="AV84" s="1">
        <f t="shared" si="27"/>
        <v>135.1970662</v>
      </c>
      <c r="AW84" s="1">
        <v>-999.0</v>
      </c>
      <c r="AX84" s="1">
        <f t="shared" si="28"/>
        <v>0.5933949864</v>
      </c>
      <c r="AZ84" s="1">
        <f t="shared" si="29"/>
        <v>150.0900972</v>
      </c>
      <c r="BA84" s="1">
        <v>-999.0</v>
      </c>
      <c r="BB84" s="1">
        <f t="shared" si="30"/>
        <v>70.60403376</v>
      </c>
      <c r="BC84" s="1">
        <f t="shared" si="313"/>
        <v>134.6491599</v>
      </c>
      <c r="BE84" s="1">
        <v>2902.229</v>
      </c>
      <c r="BF84" s="1">
        <v>4664.5674</v>
      </c>
      <c r="BG84" s="1">
        <f t="shared" si="33"/>
        <v>0.2671662201</v>
      </c>
      <c r="BH84" s="1">
        <v>330.8687</v>
      </c>
      <c r="BJ84" s="1">
        <f t="shared" si="34"/>
        <v>-927.7713</v>
      </c>
      <c r="BK84" s="1">
        <f t="shared" si="35"/>
        <v>-71.2287</v>
      </c>
      <c r="BL84" s="1">
        <f t="shared" si="36"/>
        <v>13.02524544</v>
      </c>
      <c r="BN84" s="1">
        <f t="shared" si="70"/>
        <v>1.091518789</v>
      </c>
      <c r="BO84" s="1">
        <f t="shared" si="37"/>
        <v>0.9992609571</v>
      </c>
      <c r="BP84" s="1">
        <f t="shared" si="38"/>
        <v>0.1732390429</v>
      </c>
      <c r="BQ84" s="1" t="str">
        <f t="shared" si="39"/>
        <v>#NUM!</v>
      </c>
      <c r="BS84" s="1">
        <f t="shared" si="40"/>
        <v>523.7094002</v>
      </c>
      <c r="BT84" s="1">
        <v>2.5192</v>
      </c>
      <c r="BU84" s="1">
        <v>0.1742</v>
      </c>
      <c r="BV84" s="1">
        <f t="shared" si="41"/>
        <v>0.06760806916</v>
      </c>
      <c r="BW84" s="1">
        <f t="shared" si="42"/>
        <v>0.1209040346</v>
      </c>
      <c r="BX84" s="1">
        <f t="shared" si="43"/>
        <v>1.1725</v>
      </c>
      <c r="BY84" s="1">
        <f t="shared" si="82"/>
        <v>1.190666667</v>
      </c>
      <c r="BZ84" s="1">
        <f t="shared" si="45"/>
        <v>0.4420884615</v>
      </c>
      <c r="CA84" s="1">
        <v>4664.5674</v>
      </c>
      <c r="CB84" s="1">
        <v>2902.229</v>
      </c>
      <c r="CC84" s="1" t="str">
        <f t="shared" si="46"/>
        <v>#NUM!</v>
      </c>
      <c r="CD84" s="1">
        <f t="shared" si="47"/>
        <v>0.2035146288</v>
      </c>
      <c r="CE84" s="1">
        <f t="shared" si="48"/>
        <v>-1090.42727</v>
      </c>
      <c r="CH84" s="1">
        <v>-999.0</v>
      </c>
      <c r="CJ84" s="1">
        <f t="shared" si="71"/>
        <v>0.01263822722</v>
      </c>
      <c r="CK84" s="1">
        <f t="shared" si="51"/>
        <v>-1029.152873</v>
      </c>
      <c r="CL84" s="1">
        <f t="shared" si="52"/>
        <v>-387.7226075</v>
      </c>
      <c r="CM84" s="1">
        <f t="shared" si="53"/>
        <v>-543.7933247</v>
      </c>
      <c r="CN84" s="1">
        <f t="shared" si="54"/>
        <v>1.402531898</v>
      </c>
      <c r="CO84" s="1">
        <f t="shared" si="55"/>
        <v>0.003451517013</v>
      </c>
      <c r="CP84" s="1">
        <f t="shared" si="56"/>
        <v>0.1065418928</v>
      </c>
      <c r="CQ84" s="1">
        <f t="shared" si="57"/>
        <v>1.297208559</v>
      </c>
      <c r="CS84" s="1">
        <f t="shared" si="58"/>
        <v>2.01903197</v>
      </c>
      <c r="CU84" s="1">
        <v>5234.7876</v>
      </c>
      <c r="CV84" s="1">
        <v>1950.0</v>
      </c>
      <c r="CW84" s="1">
        <v>1034.5</v>
      </c>
      <c r="CX84" s="1">
        <v>392.6</v>
      </c>
      <c r="CY84" s="1">
        <v>199.1</v>
      </c>
      <c r="CZ84" s="1">
        <v>146.9</v>
      </c>
      <c r="DA84" s="1">
        <f t="shared" si="59"/>
        <v>1.082501284</v>
      </c>
      <c r="DB84" s="1">
        <f t="shared" si="60"/>
        <v>1.061277128</v>
      </c>
      <c r="DC84" s="1">
        <f t="shared" si="61"/>
        <v>0.7844961751</v>
      </c>
      <c r="DD84" s="1">
        <f t="shared" si="62"/>
        <v>0.7426032002</v>
      </c>
      <c r="DE84" s="1">
        <f t="shared" si="63"/>
        <v>0.9085713364</v>
      </c>
      <c r="DF84" s="17" t="str">
        <f t="shared" si="64"/>
        <v>Fracture</v>
      </c>
      <c r="DG84" s="1" t="str">
        <f t="shared" si="65"/>
        <v>Não</v>
      </c>
      <c r="DH84" s="1" t="str">
        <f t="shared" si="66"/>
        <v>Não</v>
      </c>
      <c r="DI84" s="16" t="str">
        <f t="shared" ref="DI84:DJ84" si="320">IF(DB84&gt;=1,"Fractured","Não")</f>
        <v>Fractured</v>
      </c>
      <c r="DJ84" s="1" t="str">
        <f t="shared" si="320"/>
        <v>Não</v>
      </c>
    </row>
    <row r="85" ht="15.75" customHeight="1">
      <c r="A85" s="1">
        <v>5581.0785</v>
      </c>
      <c r="B85" s="1">
        <v>801.8865</v>
      </c>
      <c r="C85" s="1">
        <v>1074.4752</v>
      </c>
      <c r="D85" s="1">
        <v>1288.1257</v>
      </c>
      <c r="E85" s="1">
        <v>676.6855</v>
      </c>
      <c r="F85" s="1">
        <v>663.414</v>
      </c>
      <c r="G85" s="1">
        <v>653.2498</v>
      </c>
      <c r="H85" s="1">
        <v>609.5341</v>
      </c>
      <c r="I85" s="1">
        <v>520.7882</v>
      </c>
      <c r="J85" s="1">
        <v>542.4273</v>
      </c>
      <c r="K85" s="1">
        <v>468.1454</v>
      </c>
      <c r="L85" s="1">
        <f t="shared" si="4"/>
        <v>642.0659667</v>
      </c>
      <c r="M85" s="1">
        <f t="shared" ref="M85:N85" si="321">(H85+I85)/2</f>
        <v>565.16115</v>
      </c>
      <c r="N85" s="1">
        <f t="shared" si="321"/>
        <v>531.60775</v>
      </c>
      <c r="O85" s="1">
        <f t="shared" ref="O85:P85" si="322">(E85+AC85)/2</f>
        <v>822.63015</v>
      </c>
      <c r="P85" s="1">
        <f t="shared" si="322"/>
        <v>704.28695</v>
      </c>
      <c r="Q85" s="1">
        <f t="shared" si="7"/>
        <v>801.8895598</v>
      </c>
      <c r="R85" s="1">
        <f t="shared" si="8"/>
        <v>4.475677861</v>
      </c>
      <c r="S85" s="1">
        <f t="shared" si="9"/>
        <v>1.071719859</v>
      </c>
      <c r="T85" s="1">
        <v>0.069</v>
      </c>
      <c r="U85" s="1">
        <v>0.069</v>
      </c>
      <c r="V85" s="1">
        <f t="shared" si="10"/>
        <v>14.49275362</v>
      </c>
      <c r="W85" s="1">
        <v>0.0764</v>
      </c>
      <c r="X85" s="1">
        <v>0.0764</v>
      </c>
      <c r="Y85" s="1">
        <f t="shared" si="11"/>
        <v>1002.247817</v>
      </c>
      <c r="Z85" s="1">
        <v>1007.233</v>
      </c>
      <c r="AA85" s="1">
        <v>880.0674</v>
      </c>
      <c r="AB85" s="1">
        <v>961.6991</v>
      </c>
      <c r="AC85" s="1">
        <v>968.5748</v>
      </c>
      <c r="AD85" s="1">
        <v>745.1599</v>
      </c>
      <c r="AE85" s="1">
        <v>0.171</v>
      </c>
      <c r="AF85" s="1">
        <v>84.5</v>
      </c>
      <c r="AG85" s="1">
        <f t="shared" si="12"/>
        <v>988.9336</v>
      </c>
      <c r="AH85" s="1">
        <f t="shared" si="13"/>
        <v>9.892866641</v>
      </c>
      <c r="AI85" s="1">
        <f t="shared" si="14"/>
        <v>246.5328311</v>
      </c>
      <c r="AJ85" s="1">
        <f t="shared" si="15"/>
        <v>8.892866641</v>
      </c>
      <c r="AK85" s="1">
        <f t="shared" si="16"/>
        <v>199.6595089</v>
      </c>
      <c r="AL85" s="1">
        <f t="shared" si="17"/>
        <v>13.45078091</v>
      </c>
      <c r="AM85" s="1">
        <f t="shared" si="18"/>
        <v>816.5402614</v>
      </c>
      <c r="AN85" s="1">
        <f t="shared" si="19"/>
        <v>0.4533465775</v>
      </c>
      <c r="AO85" s="1">
        <f t="shared" si="20"/>
        <v>378.3027336</v>
      </c>
      <c r="AP85" s="1">
        <f t="shared" si="21"/>
        <v>1.130488526</v>
      </c>
      <c r="AQ85" s="1">
        <f t="shared" si="22"/>
        <v>398.3428705</v>
      </c>
      <c r="AR85" s="1">
        <f t="shared" si="23"/>
        <v>210.6595749</v>
      </c>
      <c r="AS85" s="1">
        <f t="shared" si="24"/>
        <v>398.6161903</v>
      </c>
      <c r="AT85" s="1">
        <f>ABS(((3*B85*(G85-AS85))/(G85*(2*AS85-B85)))/1000)*0.8</f>
        <v>0.1611844205</v>
      </c>
      <c r="AU85" s="1">
        <f t="shared" si="26"/>
        <v>0.1921571612</v>
      </c>
      <c r="AV85" s="1">
        <f t="shared" si="27"/>
        <v>102.7163888</v>
      </c>
      <c r="AW85" s="1">
        <v>0.171</v>
      </c>
      <c r="AX85" s="1">
        <f t="shared" si="28"/>
        <v>0.4428617739</v>
      </c>
      <c r="AZ85" s="1">
        <f t="shared" si="29"/>
        <v>63.68589746</v>
      </c>
      <c r="BA85" s="1">
        <v>84.5</v>
      </c>
      <c r="BB85" s="1">
        <f t="shared" si="30"/>
        <v>33.86344581</v>
      </c>
      <c r="BC85" s="1">
        <f>((AT85/5)^2)*((BL85)^4)</f>
        <v>34.44359522</v>
      </c>
      <c r="BD85" s="1">
        <f t="shared" ref="BD85:BD86" si="326">0.183*((AE85^3)*(BH85^2))</f>
        <v>91.81387471</v>
      </c>
      <c r="BE85" s="1">
        <v>2964.7544</v>
      </c>
      <c r="BF85" s="1">
        <v>4572.6689</v>
      </c>
      <c r="BG85" s="1">
        <f t="shared" si="33"/>
        <v>0.130488526</v>
      </c>
      <c r="BH85" s="1">
        <v>316.763</v>
      </c>
      <c r="BJ85" s="1">
        <f t="shared" si="34"/>
        <v>0.159201</v>
      </c>
      <c r="BK85" s="1">
        <f t="shared" si="35"/>
        <v>0.011799</v>
      </c>
      <c r="BL85" s="1">
        <f t="shared" si="36"/>
        <v>13.49275362</v>
      </c>
      <c r="BN85" s="1">
        <f t="shared" si="70"/>
        <v>0.8146412242</v>
      </c>
      <c r="BO85" s="1">
        <f t="shared" si="37"/>
        <v>0.8492624133</v>
      </c>
      <c r="BP85" s="1">
        <f t="shared" si="38"/>
        <v>0.3337375867</v>
      </c>
      <c r="BQ85" s="1">
        <f t="shared" si="39"/>
        <v>0.09251334639</v>
      </c>
      <c r="BS85" s="1">
        <f t="shared" si="40"/>
        <v>864.5363494</v>
      </c>
      <c r="BT85" s="1">
        <v>2.5105</v>
      </c>
      <c r="BU85" s="1">
        <v>0.1445</v>
      </c>
      <c r="BV85" s="1">
        <f t="shared" si="41"/>
        <v>0.07262247839</v>
      </c>
      <c r="BW85" s="1">
        <f t="shared" si="42"/>
        <v>0.1085612392</v>
      </c>
      <c r="BX85" s="1">
        <f t="shared" si="43"/>
        <v>1.183</v>
      </c>
      <c r="BY85" s="1">
        <f t="shared" si="82"/>
        <v>0.02666666667</v>
      </c>
      <c r="BZ85" s="1">
        <f t="shared" si="45"/>
        <v>0.3509617409</v>
      </c>
      <c r="CA85" s="1">
        <v>4572.6689</v>
      </c>
      <c r="CB85" s="1">
        <v>2964.7544</v>
      </c>
      <c r="CC85" s="1">
        <f t="shared" si="46"/>
        <v>0.003164150493</v>
      </c>
      <c r="CD85" s="1">
        <f t="shared" si="47"/>
        <v>0.173505464</v>
      </c>
      <c r="CE85" s="1">
        <f t="shared" si="48"/>
        <v>68.83718344</v>
      </c>
      <c r="CH85" s="1">
        <v>0.171</v>
      </c>
      <c r="CI85" s="1">
        <f t="shared" ref="CI85:CI86" si="327">ABS(BX85-AP85)</f>
        <v>0.05251147401</v>
      </c>
      <c r="CJ85" s="1">
        <f t="shared" si="71"/>
        <v>0.002798199481</v>
      </c>
      <c r="CK85" s="1">
        <f t="shared" si="51"/>
        <v>0.1555363759</v>
      </c>
      <c r="CL85" s="1">
        <f t="shared" si="52"/>
        <v>0.03178655227</v>
      </c>
      <c r="CM85" s="1">
        <f t="shared" si="53"/>
        <v>0.03925317526</v>
      </c>
      <c r="CN85" s="1">
        <f t="shared" si="54"/>
        <v>1.2348988</v>
      </c>
      <c r="CO85" s="1">
        <f t="shared" si="55"/>
        <v>0.002508678835</v>
      </c>
      <c r="CP85" s="1">
        <f t="shared" si="56"/>
        <v>1.149545502</v>
      </c>
      <c r="CQ85" s="1">
        <f t="shared" si="57"/>
        <v>1.176212169</v>
      </c>
      <c r="CS85" s="1">
        <f t="shared" si="58"/>
        <v>1.762685433</v>
      </c>
      <c r="CT85" s="1">
        <v>0.171</v>
      </c>
      <c r="CU85" s="1">
        <v>5234.9399</v>
      </c>
      <c r="CV85" s="1">
        <v>1950.0</v>
      </c>
      <c r="CW85" s="1">
        <v>1034.5</v>
      </c>
      <c r="CX85" s="1">
        <v>392.6</v>
      </c>
      <c r="CY85" s="1">
        <v>199.1</v>
      </c>
      <c r="CZ85" s="1">
        <v>146.9</v>
      </c>
      <c r="DA85" s="1">
        <f t="shared" si="59"/>
        <v>0.8989170646</v>
      </c>
      <c r="DB85" s="1">
        <f t="shared" si="60"/>
        <v>0.8273165841</v>
      </c>
      <c r="DC85" s="1">
        <f t="shared" si="61"/>
        <v>0.7398088625</v>
      </c>
      <c r="DD85" s="1">
        <f t="shared" si="62"/>
        <v>0.9406303848</v>
      </c>
      <c r="DE85" s="1">
        <f t="shared" si="63"/>
        <v>0.8561404539</v>
      </c>
      <c r="DF85" s="1" t="str">
        <f t="shared" si="64"/>
        <v>Não</v>
      </c>
      <c r="DG85" s="1" t="str">
        <f t="shared" si="65"/>
        <v>Não</v>
      </c>
      <c r="DH85" s="1" t="str">
        <f t="shared" si="66"/>
        <v>Não</v>
      </c>
      <c r="DI85" s="1" t="str">
        <f t="shared" ref="DI85:DJ85" si="323">IF(DB85&gt;=1,"Fractured","Não")</f>
        <v>Não</v>
      </c>
      <c r="DJ85" s="1" t="str">
        <f t="shared" si="323"/>
        <v>Não</v>
      </c>
    </row>
    <row r="86" ht="15.75" customHeight="1">
      <c r="A86" s="1">
        <v>5581.1547</v>
      </c>
      <c r="B86" s="1">
        <v>1039.2368</v>
      </c>
      <c r="C86" s="1">
        <v>1069.1127</v>
      </c>
      <c r="D86" s="1">
        <v>1403.1847</v>
      </c>
      <c r="E86" s="1">
        <v>664.7947</v>
      </c>
      <c r="F86" s="1">
        <v>639.3735</v>
      </c>
      <c r="G86" s="1">
        <v>649.8528</v>
      </c>
      <c r="H86" s="1">
        <v>594.5243</v>
      </c>
      <c r="I86" s="1">
        <v>520.7882</v>
      </c>
      <c r="J86" s="1">
        <v>542.4273</v>
      </c>
      <c r="K86" s="1">
        <v>468.1454</v>
      </c>
      <c r="L86" s="1">
        <f t="shared" si="4"/>
        <v>627.9168667</v>
      </c>
      <c r="M86" s="1">
        <f t="shared" ref="M86:N86" si="324">(H86+I86)/2</f>
        <v>557.65625</v>
      </c>
      <c r="N86" s="1">
        <f t="shared" si="324"/>
        <v>531.60775</v>
      </c>
      <c r="O86" s="1">
        <f t="shared" ref="O86:P86" si="325">(E86+AC86)/2</f>
        <v>874.7618</v>
      </c>
      <c r="P86" s="1">
        <f t="shared" si="325"/>
        <v>766.07495</v>
      </c>
      <c r="Q86" s="1">
        <f t="shared" si="7"/>
        <v>1039.239626</v>
      </c>
      <c r="R86" s="1">
        <f t="shared" si="8"/>
        <v>4.452403644</v>
      </c>
      <c r="S86" s="1">
        <f t="shared" si="9"/>
        <v>1.093063479</v>
      </c>
      <c r="T86" s="1">
        <v>0.069</v>
      </c>
      <c r="U86" s="1">
        <v>0.069</v>
      </c>
      <c r="V86" s="1">
        <f t="shared" si="10"/>
        <v>14.49275362</v>
      </c>
      <c r="W86" s="1">
        <v>0.0764</v>
      </c>
      <c r="X86" s="1">
        <v>0.0764</v>
      </c>
      <c r="Y86" s="1">
        <f t="shared" si="11"/>
        <v>1123.630533</v>
      </c>
      <c r="Z86" s="1">
        <v>1156.2897</v>
      </c>
      <c r="AA86" s="1">
        <v>974.4163</v>
      </c>
      <c r="AB86" s="1">
        <v>1099.543</v>
      </c>
      <c r="AC86" s="1">
        <v>1084.7289</v>
      </c>
      <c r="AD86" s="1">
        <v>892.7764</v>
      </c>
      <c r="AE86" s="1">
        <v>0.171</v>
      </c>
      <c r="AF86" s="1">
        <v>84.5</v>
      </c>
      <c r="AG86" s="1">
        <f t="shared" si="12"/>
        <v>988.9336</v>
      </c>
      <c r="AH86" s="1">
        <f t="shared" si="13"/>
        <v>9.892866641</v>
      </c>
      <c r="AI86" s="1">
        <f t="shared" si="14"/>
        <v>246.5328311</v>
      </c>
      <c r="AJ86" s="1">
        <f t="shared" si="15"/>
        <v>8.892866641</v>
      </c>
      <c r="AK86" s="1">
        <f t="shared" si="16"/>
        <v>210.8297339</v>
      </c>
      <c r="AL86" s="1">
        <f t="shared" si="17"/>
        <v>5.282825828</v>
      </c>
      <c r="AM86" s="1">
        <f t="shared" si="18"/>
        <v>850.1940982</v>
      </c>
      <c r="AN86" s="1">
        <f t="shared" si="19"/>
        <v>0.8060924172</v>
      </c>
      <c r="AO86" s="1">
        <f t="shared" si="20"/>
        <v>391.7353328</v>
      </c>
      <c r="AP86" s="1">
        <f t="shared" si="21"/>
        <v>0.9482352487</v>
      </c>
      <c r="AQ86" s="1">
        <f t="shared" si="22"/>
        <v>429.4748423</v>
      </c>
      <c r="AR86" s="1">
        <f t="shared" si="23"/>
        <v>210.3801158</v>
      </c>
      <c r="AS86" s="1">
        <f t="shared" si="24"/>
        <v>438.7158402</v>
      </c>
      <c r="AT86" s="1">
        <f>(ABS(((3*B86*(G86-AS86))/(G86*(2*AS86-B86)))/10))/3.2</f>
        <v>0.1956333104</v>
      </c>
      <c r="AU86" s="1">
        <f t="shared" si="26"/>
        <v>0.2432140875</v>
      </c>
      <c r="AV86" s="1">
        <f t="shared" si="27"/>
        <v>142.8580626</v>
      </c>
      <c r="AW86" s="1">
        <v>0.171</v>
      </c>
      <c r="AX86" s="1">
        <f t="shared" si="28"/>
        <v>0.3049166702</v>
      </c>
      <c r="AZ86" s="1">
        <f t="shared" si="29"/>
        <v>192.0993083</v>
      </c>
      <c r="BA86" s="1">
        <v>84.5</v>
      </c>
      <c r="BB86" s="1">
        <f t="shared" si="30"/>
        <v>73.48693177</v>
      </c>
      <c r="BC86" s="1">
        <f>((AT86/4)^2)*((BL86)^4)</f>
        <v>79.28079314</v>
      </c>
      <c r="BD86" s="1">
        <f t="shared" si="326"/>
        <v>91.81387471</v>
      </c>
      <c r="BE86" s="1">
        <v>2964.7544</v>
      </c>
      <c r="BF86" s="1">
        <v>4572.6689</v>
      </c>
      <c r="BG86" s="1">
        <f t="shared" si="33"/>
        <v>0.05176475134</v>
      </c>
      <c r="BH86" s="1">
        <v>316.763</v>
      </c>
      <c r="BJ86" s="1">
        <f t="shared" si="34"/>
        <v>0.159201</v>
      </c>
      <c r="BK86" s="1">
        <f t="shared" si="35"/>
        <v>0.011799</v>
      </c>
      <c r="BL86" s="1">
        <f t="shared" si="36"/>
        <v>13.49275362</v>
      </c>
      <c r="BN86" s="1">
        <f t="shared" si="70"/>
        <v>0.6253173483</v>
      </c>
      <c r="BO86" s="1">
        <f t="shared" si="37"/>
        <v>0.7548779406</v>
      </c>
      <c r="BP86" s="1">
        <f t="shared" si="38"/>
        <v>0.4281220594</v>
      </c>
      <c r="BQ86" s="1">
        <f t="shared" si="39"/>
        <v>0.1592211816</v>
      </c>
      <c r="BS86" s="1">
        <f t="shared" si="40"/>
        <v>1225.097868</v>
      </c>
      <c r="BT86" s="1">
        <v>2.5105</v>
      </c>
      <c r="BU86" s="1">
        <v>0.1445</v>
      </c>
      <c r="BV86" s="1">
        <f t="shared" si="41"/>
        <v>0.07262247839</v>
      </c>
      <c r="BW86" s="1">
        <f t="shared" si="42"/>
        <v>0.1085612392</v>
      </c>
      <c r="BX86" s="1">
        <f t="shared" si="43"/>
        <v>1.183</v>
      </c>
      <c r="BY86" s="1">
        <f t="shared" si="82"/>
        <v>0.02666666667</v>
      </c>
      <c r="BZ86" s="1">
        <f t="shared" si="45"/>
        <v>0.3544</v>
      </c>
      <c r="CA86" s="1">
        <v>4572.6689</v>
      </c>
      <c r="CB86" s="1">
        <v>2964.7544</v>
      </c>
      <c r="CC86" s="1">
        <f t="shared" si="46"/>
        <v>0.003164150493</v>
      </c>
      <c r="CD86" s="1">
        <f t="shared" si="47"/>
        <v>0.1653860845</v>
      </c>
      <c r="CE86" s="1">
        <f t="shared" si="48"/>
        <v>52.83931593</v>
      </c>
      <c r="CH86" s="1">
        <v>0.171</v>
      </c>
      <c r="CI86" s="1">
        <f t="shared" si="327"/>
        <v>0.2347647513</v>
      </c>
      <c r="CJ86" s="1">
        <f t="shared" si="71"/>
        <v>0.0005867725106</v>
      </c>
      <c r="CK86" s="1">
        <f t="shared" si="51"/>
        <v>0.1341269868</v>
      </c>
      <c r="CL86" s="1">
        <f t="shared" si="52"/>
        <v>0.01911759823</v>
      </c>
      <c r="CM86" s="1">
        <f t="shared" si="53"/>
        <v>0.02304180936</v>
      </c>
      <c r="CN86" s="1">
        <f t="shared" si="54"/>
        <v>1.205266953</v>
      </c>
      <c r="CO86" s="1">
        <f t="shared" si="55"/>
        <v>0.002279379745</v>
      </c>
      <c r="CP86" s="1">
        <f t="shared" si="56"/>
        <v>1.1277743</v>
      </c>
      <c r="CQ86" s="1">
        <f t="shared" si="57"/>
        <v>1.154440967</v>
      </c>
      <c r="CS86" s="1">
        <f t="shared" si="58"/>
        <v>2.0106926</v>
      </c>
      <c r="CT86" s="1">
        <v>0.171</v>
      </c>
      <c r="CU86" s="1">
        <v>5235.0923</v>
      </c>
      <c r="CV86" s="1">
        <v>1950.0</v>
      </c>
      <c r="CW86" s="1">
        <v>1034.5</v>
      </c>
      <c r="CX86" s="1">
        <v>392.6</v>
      </c>
      <c r="CY86" s="1">
        <v>199.1</v>
      </c>
      <c r="CZ86" s="1">
        <v>146.9</v>
      </c>
      <c r="DA86" s="1">
        <f t="shared" si="59"/>
        <v>0.8989170646</v>
      </c>
      <c r="DB86" s="1">
        <f t="shared" si="60"/>
        <v>0.6152336984</v>
      </c>
      <c r="DC86" s="1">
        <f t="shared" si="61"/>
        <v>0.7721044302</v>
      </c>
      <c r="DD86" s="1">
        <f t="shared" si="62"/>
        <v>0.9532893247</v>
      </c>
      <c r="DE86" s="1">
        <f t="shared" si="63"/>
        <v>0.8757526335</v>
      </c>
      <c r="DF86" s="1" t="str">
        <f t="shared" si="64"/>
        <v>Não</v>
      </c>
      <c r="DG86" s="1" t="str">
        <f t="shared" si="65"/>
        <v>Não</v>
      </c>
      <c r="DH86" s="1" t="str">
        <f t="shared" si="66"/>
        <v>Não</v>
      </c>
      <c r="DI86" s="1" t="str">
        <f t="shared" ref="DI86:DJ86" si="328">IF(DB86&gt;=1,"Fractured","Não")</f>
        <v>Não</v>
      </c>
      <c r="DJ86" s="1" t="str">
        <f t="shared" si="328"/>
        <v>Não</v>
      </c>
    </row>
    <row r="87" ht="15.75" customHeight="1">
      <c r="A87" s="1">
        <v>5581.2309</v>
      </c>
      <c r="B87" s="1">
        <v>1033.7458</v>
      </c>
      <c r="C87" s="1">
        <v>1031.6194</v>
      </c>
      <c r="D87" s="1">
        <v>1243.823</v>
      </c>
      <c r="E87" s="1">
        <v>611.2242</v>
      </c>
      <c r="F87" s="1">
        <v>571.7587</v>
      </c>
      <c r="G87" s="1">
        <v>592.7784</v>
      </c>
      <c r="H87" s="1">
        <v>594.8344</v>
      </c>
      <c r="I87" s="1">
        <v>919.9544</v>
      </c>
      <c r="J87" s="1">
        <v>880.4827</v>
      </c>
      <c r="K87" s="1">
        <v>697.7151</v>
      </c>
      <c r="L87" s="1">
        <f t="shared" si="4"/>
        <v>586.4571667</v>
      </c>
      <c r="M87" s="1">
        <f t="shared" ref="M87:N87" si="329">(H87+I87)/2</f>
        <v>757.3944</v>
      </c>
      <c r="N87" s="1">
        <f t="shared" si="329"/>
        <v>900.21855</v>
      </c>
      <c r="O87" s="1">
        <f t="shared" ref="O87:P87" si="330">(E87+AC87)/2</f>
        <v>825.56915</v>
      </c>
      <c r="P87" s="1">
        <f t="shared" si="330"/>
        <v>751.7996</v>
      </c>
      <c r="Q87" s="1">
        <f t="shared" si="7"/>
        <v>1033.748564</v>
      </c>
      <c r="R87" s="1">
        <f t="shared" si="8"/>
        <v>4.061363909</v>
      </c>
      <c r="S87" s="1">
        <f t="shared" si="9"/>
        <v>0.9965435758</v>
      </c>
      <c r="T87" s="1">
        <v>0.0797</v>
      </c>
      <c r="U87" s="1">
        <v>0.0797</v>
      </c>
      <c r="V87" s="1">
        <f t="shared" si="10"/>
        <v>12.54705144</v>
      </c>
      <c r="W87" s="1">
        <v>0.0804</v>
      </c>
      <c r="X87" s="1">
        <v>0.0683</v>
      </c>
      <c r="Y87" s="1">
        <f t="shared" si="11"/>
        <v>1119.208183</v>
      </c>
      <c r="Z87" s="1">
        <v>1229.8741</v>
      </c>
      <c r="AA87" s="1">
        <v>1019.1733</v>
      </c>
      <c r="AB87" s="1">
        <v>1157.0135</v>
      </c>
      <c r="AC87" s="1">
        <v>1039.9141</v>
      </c>
      <c r="AD87" s="1">
        <v>931.8405</v>
      </c>
      <c r="AE87" s="1">
        <v>-999.0</v>
      </c>
      <c r="AF87" s="1">
        <v>-999.0</v>
      </c>
      <c r="AG87" s="1">
        <f t="shared" si="12"/>
        <v>1617.6695</v>
      </c>
      <c r="AH87" s="1">
        <f t="shared" si="13"/>
        <v>4.139476681</v>
      </c>
      <c r="AI87" s="1">
        <f t="shared" si="14"/>
        <v>396.7844335</v>
      </c>
      <c r="AJ87" s="1">
        <f t="shared" si="15"/>
        <v>3.139476681</v>
      </c>
      <c r="AK87" s="1">
        <f t="shared" si="16"/>
        <v>193.9345361</v>
      </c>
      <c r="AL87" s="1">
        <f t="shared" si="17"/>
        <v>4.359317324</v>
      </c>
      <c r="AM87" s="1">
        <f t="shared" si="18"/>
        <v>778.5824856</v>
      </c>
      <c r="AN87" s="1">
        <f t="shared" si="19"/>
        <v>0.9605651478</v>
      </c>
      <c r="AO87" s="1">
        <f t="shared" si="20"/>
        <v>364.6556703</v>
      </c>
      <c r="AP87" s="1">
        <f t="shared" si="21"/>
        <v>0.8519120088</v>
      </c>
      <c r="AQ87" s="1">
        <f t="shared" si="22"/>
        <v>424.0522171</v>
      </c>
      <c r="AR87" s="1">
        <f t="shared" si="23"/>
        <v>207.1536985</v>
      </c>
      <c r="AS87" s="1">
        <f t="shared" si="24"/>
        <v>448.4035304</v>
      </c>
      <c r="AT87" s="1">
        <f>ABS(((3*B87*(G87-AS87))/(G87*(2*AS87-B87)))/100)*3</f>
        <v>0.165473776</v>
      </c>
      <c r="AU87" s="1">
        <f t="shared" si="26"/>
        <v>0.1982846929</v>
      </c>
      <c r="AV87" s="1">
        <f t="shared" si="27"/>
        <v>107.3310563</v>
      </c>
      <c r="AW87" s="1">
        <v>-999.0</v>
      </c>
      <c r="AX87" s="1">
        <f t="shared" si="28"/>
        <v>0.183399046</v>
      </c>
      <c r="AZ87" s="1">
        <f t="shared" si="29"/>
        <v>55.44209955</v>
      </c>
      <c r="BA87" s="1">
        <v>-999.0</v>
      </c>
      <c r="BB87" s="1">
        <f t="shared" si="30"/>
        <v>24.87682512</v>
      </c>
      <c r="BC87" s="1">
        <f>((AT87/5)^2)*((BL87)^4)</f>
        <v>19.47164973</v>
      </c>
      <c r="BE87" s="1">
        <v>2936.7427</v>
      </c>
      <c r="BF87" s="1">
        <v>4500.1777</v>
      </c>
      <c r="BG87" s="1">
        <f t="shared" si="33"/>
        <v>0.1480879912</v>
      </c>
      <c r="BH87" s="1">
        <v>257.6049</v>
      </c>
      <c r="BJ87" s="1">
        <f t="shared" si="34"/>
        <v>-919.3797</v>
      </c>
      <c r="BK87" s="1">
        <f t="shared" si="35"/>
        <v>-79.6203</v>
      </c>
      <c r="BL87" s="1">
        <f t="shared" si="36"/>
        <v>11.54705144</v>
      </c>
      <c r="BN87" s="1">
        <f t="shared" si="70"/>
        <v>0.573427626</v>
      </c>
      <c r="BO87" s="1">
        <f t="shared" si="37"/>
        <v>0.6814717776</v>
      </c>
      <c r="BP87" s="1">
        <f t="shared" si="38"/>
        <v>0.5181782224</v>
      </c>
      <c r="BQ87" s="1" t="str">
        <f t="shared" si="39"/>
        <v>#NUM!</v>
      </c>
      <c r="BS87" s="1">
        <f t="shared" si="40"/>
        <v>1311.062749</v>
      </c>
      <c r="BT87" s="1">
        <v>2.5158</v>
      </c>
      <c r="BU87" s="1">
        <v>0.1165</v>
      </c>
      <c r="BV87" s="1">
        <f t="shared" si="41"/>
        <v>0.06956772334</v>
      </c>
      <c r="BW87" s="1">
        <f t="shared" si="42"/>
        <v>0.09303386167</v>
      </c>
      <c r="BX87" s="1">
        <f t="shared" si="43"/>
        <v>1.19965</v>
      </c>
      <c r="BY87" s="1">
        <f t="shared" si="82"/>
        <v>-0.8006666667</v>
      </c>
      <c r="BZ87" s="1">
        <f t="shared" si="45"/>
        <v>0.4121676113</v>
      </c>
      <c r="CA87" s="1">
        <v>4500.1777</v>
      </c>
      <c r="CB87" s="1">
        <v>2936.7427</v>
      </c>
      <c r="CC87" s="1" t="str">
        <f t="shared" si="46"/>
        <v>#NUM!</v>
      </c>
      <c r="CD87" s="1">
        <f t="shared" si="47"/>
        <v>0.1635897585</v>
      </c>
      <c r="CE87" s="1">
        <f t="shared" si="48"/>
        <v>-572.8541984</v>
      </c>
      <c r="CH87" s="1">
        <v>-999.0</v>
      </c>
      <c r="CJ87" s="1">
        <f t="shared" si="71"/>
        <v>0.00009250632991</v>
      </c>
      <c r="CK87" s="1">
        <f t="shared" si="51"/>
        <v>-742.9592601</v>
      </c>
      <c r="CL87" s="1">
        <f t="shared" si="52"/>
        <v>-95.01115309</v>
      </c>
      <c r="CM87" s="1">
        <f t="shared" si="53"/>
        <v>-76.00468895</v>
      </c>
      <c r="CN87" s="1">
        <f t="shared" si="54"/>
        <v>0.7999554419</v>
      </c>
      <c r="CO87" s="1">
        <f t="shared" si="55"/>
        <v>0.002230134092</v>
      </c>
      <c r="CP87" s="1">
        <f t="shared" si="56"/>
        <v>1.642905436</v>
      </c>
      <c r="CQ87" s="1">
        <f t="shared" si="57"/>
        <v>0.8422387692</v>
      </c>
      <c r="CS87" s="1">
        <f t="shared" si="58"/>
        <v>2.134426324</v>
      </c>
      <c r="CU87" s="1">
        <v>5235.2446</v>
      </c>
      <c r="CV87" s="1">
        <v>1950.0</v>
      </c>
      <c r="CW87" s="1">
        <v>1034.5</v>
      </c>
      <c r="CX87" s="1">
        <v>392.6</v>
      </c>
      <c r="CY87" s="1">
        <v>199.1</v>
      </c>
      <c r="CZ87" s="1">
        <v>146.9</v>
      </c>
      <c r="DA87" s="1">
        <f t="shared" si="59"/>
        <v>0.7584235697</v>
      </c>
      <c r="DB87" s="1">
        <f t="shared" si="60"/>
        <v>0.5530940972</v>
      </c>
      <c r="DC87" s="1">
        <f t="shared" si="61"/>
        <v>0.757671456</v>
      </c>
      <c r="DD87" s="1">
        <f t="shared" si="62"/>
        <v>1.188573021</v>
      </c>
      <c r="DE87" s="1">
        <f t="shared" si="63"/>
        <v>0.9106440084</v>
      </c>
      <c r="DF87" s="1" t="str">
        <f t="shared" si="64"/>
        <v>Não</v>
      </c>
      <c r="DG87" s="1" t="str">
        <f t="shared" si="65"/>
        <v>Não</v>
      </c>
      <c r="DH87" s="17" t="str">
        <f t="shared" si="66"/>
        <v>Fractured</v>
      </c>
      <c r="DI87" s="1" t="str">
        <f t="shared" ref="DI87:DJ87" si="331">IF(DB87&gt;=1,"Fractured","Não")</f>
        <v>Não</v>
      </c>
      <c r="DJ87" s="1" t="str">
        <f t="shared" si="331"/>
        <v>Não</v>
      </c>
    </row>
    <row r="88" ht="15.75" customHeight="1">
      <c r="A88" s="1">
        <v>5581.3071</v>
      </c>
      <c r="B88" s="1">
        <v>1047.7156</v>
      </c>
      <c r="C88" s="1">
        <v>1065.2152</v>
      </c>
      <c r="D88" s="1">
        <v>1479.6067</v>
      </c>
      <c r="E88" s="1">
        <v>667.1757</v>
      </c>
      <c r="F88" s="1">
        <v>603.1235</v>
      </c>
      <c r="G88" s="1">
        <v>624.4707</v>
      </c>
      <c r="H88" s="1">
        <v>662.9927</v>
      </c>
      <c r="I88" s="1">
        <v>919.9544</v>
      </c>
      <c r="J88" s="1">
        <v>880.4827</v>
      </c>
      <c r="K88" s="1">
        <v>697.7151</v>
      </c>
      <c r="L88" s="1">
        <f t="shared" si="4"/>
        <v>630.1956333</v>
      </c>
      <c r="M88" s="1">
        <f t="shared" ref="M88:N88" si="332">(H88+I88)/2</f>
        <v>791.47355</v>
      </c>
      <c r="N88" s="1">
        <f t="shared" si="332"/>
        <v>900.21855</v>
      </c>
      <c r="O88" s="1">
        <f t="shared" ref="O88:P88" si="333">(E88+AC88)/2</f>
        <v>824.32765</v>
      </c>
      <c r="P88" s="1">
        <f t="shared" si="333"/>
        <v>736.48245</v>
      </c>
      <c r="Q88" s="1">
        <f t="shared" si="7"/>
        <v>1047.718352</v>
      </c>
      <c r="R88" s="1">
        <f t="shared" si="8"/>
        <v>4.278500639</v>
      </c>
      <c r="S88" s="1">
        <f t="shared" si="9"/>
        <v>0.9418967961</v>
      </c>
      <c r="T88" s="1">
        <v>0.0797</v>
      </c>
      <c r="U88" s="1">
        <v>0.0797</v>
      </c>
      <c r="V88" s="1">
        <f t="shared" si="10"/>
        <v>12.54705144</v>
      </c>
      <c r="W88" s="1">
        <v>0.0804</v>
      </c>
      <c r="X88" s="1">
        <v>0.0683</v>
      </c>
      <c r="Y88" s="1">
        <f t="shared" si="11"/>
        <v>1149.73335</v>
      </c>
      <c r="Z88" s="1">
        <v>1195.2133</v>
      </c>
      <c r="AA88" s="1">
        <v>1023.6471</v>
      </c>
      <c r="AB88" s="1">
        <v>1087.0022</v>
      </c>
      <c r="AC88" s="1">
        <v>981.4796</v>
      </c>
      <c r="AD88" s="1">
        <v>869.8414</v>
      </c>
      <c r="AE88" s="1">
        <v>-999.0</v>
      </c>
      <c r="AF88" s="1">
        <v>-999.0</v>
      </c>
      <c r="AG88" s="1">
        <f t="shared" si="12"/>
        <v>1617.6695</v>
      </c>
      <c r="AH88" s="1">
        <f t="shared" si="13"/>
        <v>4.139476681</v>
      </c>
      <c r="AI88" s="1">
        <f t="shared" si="14"/>
        <v>396.7844335</v>
      </c>
      <c r="AJ88" s="1">
        <f t="shared" si="15"/>
        <v>3.139476681</v>
      </c>
      <c r="AK88" s="1">
        <f t="shared" si="16"/>
        <v>208.8902204</v>
      </c>
      <c r="AL88" s="1">
        <f t="shared" si="17"/>
        <v>4.447509085</v>
      </c>
      <c r="AM88" s="1">
        <f t="shared" si="18"/>
        <v>845.3858542</v>
      </c>
      <c r="AN88" s="1">
        <f t="shared" si="19"/>
        <v>0.9956303165</v>
      </c>
      <c r="AO88" s="1">
        <f t="shared" si="20"/>
        <v>389.8024265</v>
      </c>
      <c r="AP88" s="1">
        <f t="shared" si="21"/>
        <v>0.8208815248</v>
      </c>
      <c r="AQ88" s="1">
        <f t="shared" si="22"/>
        <v>425.0301554</v>
      </c>
      <c r="AR88" s="1">
        <f t="shared" si="23"/>
        <v>209.4558344</v>
      </c>
      <c r="AS88" s="1">
        <f t="shared" si="24"/>
        <v>457.9215755</v>
      </c>
      <c r="AT88" s="1">
        <f>ABS(((3*B88*(G88-AS88))/(G88*(2*AS88-B88)))/100)*2.5</f>
        <v>0.158920854</v>
      </c>
      <c r="AU88" s="1">
        <f t="shared" si="26"/>
        <v>0.1889487508</v>
      </c>
      <c r="AV88" s="1">
        <f t="shared" si="27"/>
        <v>100.3233842</v>
      </c>
      <c r="AW88" s="1">
        <v>-999.0</v>
      </c>
      <c r="AX88" s="1">
        <f t="shared" si="28"/>
        <v>0.2113927104</v>
      </c>
      <c r="AZ88" s="1">
        <f t="shared" si="29"/>
        <v>44.03666596</v>
      </c>
      <c r="BA88" s="1">
        <v>-999.0</v>
      </c>
      <c r="BB88" s="1">
        <f t="shared" si="30"/>
        <v>21.16419743</v>
      </c>
      <c r="BC88" s="1">
        <f>((AT88/4)^2)*((BL88)^4)</f>
        <v>28.06248977</v>
      </c>
      <c r="BE88" s="1">
        <v>2936.7427</v>
      </c>
      <c r="BF88" s="1">
        <v>4500.1777</v>
      </c>
      <c r="BG88" s="1">
        <f t="shared" si="33"/>
        <v>0.1791184752</v>
      </c>
      <c r="BH88" s="1">
        <v>257.6049</v>
      </c>
      <c r="BJ88" s="1">
        <f t="shared" si="34"/>
        <v>-919.3797</v>
      </c>
      <c r="BK88" s="1">
        <f t="shared" si="35"/>
        <v>-79.6203</v>
      </c>
      <c r="BL88" s="1">
        <f t="shared" si="36"/>
        <v>11.54705144</v>
      </c>
      <c r="BN88" s="1">
        <f t="shared" si="70"/>
        <v>0.5960307358</v>
      </c>
      <c r="BO88" s="1">
        <f t="shared" si="37"/>
        <v>0.7607866605</v>
      </c>
      <c r="BP88" s="1">
        <f t="shared" si="38"/>
        <v>0.4388633395</v>
      </c>
      <c r="BQ88" s="1" t="str">
        <f t="shared" si="39"/>
        <v>#NUM!</v>
      </c>
      <c r="BS88" s="1">
        <f t="shared" si="40"/>
        <v>1235.645086</v>
      </c>
      <c r="BT88" s="1">
        <v>2.5158</v>
      </c>
      <c r="BU88" s="1">
        <v>0.1165</v>
      </c>
      <c r="BV88" s="1">
        <f t="shared" si="41"/>
        <v>0.06956772334</v>
      </c>
      <c r="BW88" s="1">
        <f t="shared" si="42"/>
        <v>0.09303386167</v>
      </c>
      <c r="BX88" s="1">
        <f t="shared" si="43"/>
        <v>1.19965</v>
      </c>
      <c r="BY88" s="1">
        <f t="shared" si="82"/>
        <v>-0.8006666667</v>
      </c>
      <c r="BZ88" s="1">
        <f t="shared" si="45"/>
        <v>0.3800903846</v>
      </c>
      <c r="CA88" s="1">
        <v>4500.1777</v>
      </c>
      <c r="CB88" s="1">
        <v>2936.7427</v>
      </c>
      <c r="CC88" s="1" t="str">
        <f t="shared" si="46"/>
        <v>#NUM!</v>
      </c>
      <c r="CD88" s="1">
        <f t="shared" si="47"/>
        <v>0.1618806986</v>
      </c>
      <c r="CE88" s="1">
        <f t="shared" si="48"/>
        <v>-595.4347051</v>
      </c>
      <c r="CH88" s="1">
        <v>-999.0</v>
      </c>
      <c r="CJ88" s="1">
        <f t="shared" si="71"/>
        <v>0.0001518967379</v>
      </c>
      <c r="CK88" s="1">
        <f t="shared" si="51"/>
        <v>-757.9610842</v>
      </c>
      <c r="CL88" s="1">
        <f t="shared" si="52"/>
        <v>-98.65621689</v>
      </c>
      <c r="CM88" s="1">
        <f t="shared" si="53"/>
        <v>-87.93676082</v>
      </c>
      <c r="CN88" s="1">
        <f t="shared" si="54"/>
        <v>0.8913453565</v>
      </c>
      <c r="CO88" s="1">
        <f t="shared" si="55"/>
        <v>0.002183780048</v>
      </c>
      <c r="CP88" s="1">
        <f t="shared" si="56"/>
        <v>1.715988562</v>
      </c>
      <c r="CQ88" s="1">
        <f t="shared" si="57"/>
        <v>0.915321895</v>
      </c>
      <c r="CS88" s="1">
        <f t="shared" si="58"/>
        <v>1.854036116</v>
      </c>
      <c r="CU88" s="1">
        <v>5235.397</v>
      </c>
      <c r="CV88" s="1">
        <v>1950.0</v>
      </c>
      <c r="CW88" s="1">
        <v>1034.5</v>
      </c>
      <c r="CX88" s="1">
        <v>392.6</v>
      </c>
      <c r="CY88" s="1">
        <v>199.1</v>
      </c>
      <c r="CZ88" s="1">
        <v>146.9</v>
      </c>
      <c r="DA88" s="1">
        <f t="shared" si="59"/>
        <v>0.7584235697</v>
      </c>
      <c r="DB88" s="1">
        <f t="shared" si="60"/>
        <v>0.5756557409</v>
      </c>
      <c r="DC88" s="1">
        <f t="shared" si="61"/>
        <v>0.7277708506</v>
      </c>
      <c r="DD88" s="1">
        <f t="shared" si="62"/>
        <v>1.137395621</v>
      </c>
      <c r="DE88" s="1">
        <f t="shared" si="63"/>
        <v>0.8934341217</v>
      </c>
      <c r="DF88" s="1" t="str">
        <f t="shared" si="64"/>
        <v>Não</v>
      </c>
      <c r="DG88" s="1" t="str">
        <f t="shared" si="65"/>
        <v>Não</v>
      </c>
      <c r="DH88" s="17" t="str">
        <f t="shared" si="66"/>
        <v>Fractured</v>
      </c>
      <c r="DI88" s="1" t="str">
        <f t="shared" ref="DI88:DJ88" si="334">IF(DB88&gt;=1,"Fractured","Não")</f>
        <v>Não</v>
      </c>
      <c r="DJ88" s="1" t="str">
        <f t="shared" si="334"/>
        <v>Não</v>
      </c>
    </row>
    <row r="89" ht="15.75" customHeight="1">
      <c r="A89" s="1">
        <v>5581.3833</v>
      </c>
      <c r="B89" s="1">
        <v>935.3281</v>
      </c>
      <c r="C89" s="1">
        <v>979.4077</v>
      </c>
      <c r="D89" s="1">
        <v>1379.9121</v>
      </c>
      <c r="E89" s="1">
        <v>617.846</v>
      </c>
      <c r="F89" s="1">
        <v>565.6111</v>
      </c>
      <c r="G89" s="1">
        <v>573.5693</v>
      </c>
      <c r="H89" s="1">
        <v>662.9252</v>
      </c>
      <c r="I89" s="1">
        <v>1144.451</v>
      </c>
      <c r="J89" s="1">
        <v>1068.0208</v>
      </c>
      <c r="K89" s="1">
        <v>868.3505</v>
      </c>
      <c r="L89" s="1">
        <f t="shared" si="4"/>
        <v>600.7018667</v>
      </c>
      <c r="M89" s="1">
        <f t="shared" ref="M89:N89" si="335">(H89+I89)/2</f>
        <v>903.6881</v>
      </c>
      <c r="N89" s="1">
        <f t="shared" si="335"/>
        <v>1106.2359</v>
      </c>
      <c r="O89" s="1">
        <f t="shared" ref="O89:P89" si="336">(E89+AC89)/2</f>
        <v>739.7392</v>
      </c>
      <c r="P89" s="1">
        <f t="shared" si="336"/>
        <v>650.19845</v>
      </c>
      <c r="Q89" s="1">
        <f t="shared" si="7"/>
        <v>935.3312652</v>
      </c>
      <c r="R89" s="1">
        <f t="shared" si="8"/>
        <v>3.929754617</v>
      </c>
      <c r="S89" s="1">
        <f t="shared" si="9"/>
        <v>0.8652096798</v>
      </c>
      <c r="T89" s="1">
        <v>0.0923</v>
      </c>
      <c r="U89" s="1">
        <v>0.0923</v>
      </c>
      <c r="V89" s="1">
        <f t="shared" si="10"/>
        <v>10.83423619</v>
      </c>
      <c r="W89" s="1">
        <v>0.0923</v>
      </c>
      <c r="X89" s="1">
        <v>0.0687</v>
      </c>
      <c r="Y89" s="1">
        <f t="shared" si="11"/>
        <v>1019.913833</v>
      </c>
      <c r="Z89" s="1">
        <v>1003.3738</v>
      </c>
      <c r="AA89" s="1">
        <v>871.4689</v>
      </c>
      <c r="AB89" s="1">
        <v>949.9924</v>
      </c>
      <c r="AC89" s="1">
        <v>861.6324</v>
      </c>
      <c r="AD89" s="1">
        <v>734.7858</v>
      </c>
      <c r="AE89" s="1">
        <v>0.176</v>
      </c>
      <c r="AF89" s="1">
        <v>5.62</v>
      </c>
      <c r="AG89" s="1">
        <f t="shared" si="12"/>
        <v>2012.8015</v>
      </c>
      <c r="AH89" s="1">
        <f t="shared" si="13"/>
        <v>4.145052255</v>
      </c>
      <c r="AI89" s="1">
        <f t="shared" si="14"/>
        <v>493.7320437</v>
      </c>
      <c r="AJ89" s="1">
        <f t="shared" si="15"/>
        <v>3.145052255</v>
      </c>
      <c r="AK89" s="1">
        <f t="shared" si="16"/>
        <v>193.0370407</v>
      </c>
      <c r="AL89" s="1">
        <f t="shared" si="17"/>
        <v>4.882772884</v>
      </c>
      <c r="AM89" s="1">
        <f t="shared" si="18"/>
        <v>783.1450446</v>
      </c>
      <c r="AN89" s="1">
        <f t="shared" si="19"/>
        <v>0.9186728564</v>
      </c>
      <c r="AO89" s="1">
        <f t="shared" si="20"/>
        <v>361.5001848</v>
      </c>
      <c r="AP89" s="1">
        <f t="shared" si="21"/>
        <v>0.8469328251</v>
      </c>
      <c r="AQ89" s="1">
        <f t="shared" si="22"/>
        <v>377.7464068</v>
      </c>
      <c r="AR89" s="1">
        <f t="shared" si="23"/>
        <v>206.3837708</v>
      </c>
      <c r="AS89" s="1">
        <f t="shared" si="24"/>
        <v>428.801691</v>
      </c>
      <c r="AT89" s="1">
        <f>(ABS(((3*B89*(G89-AS89))/(G89*(2*AS89-B89)))/100))*2</f>
        <v>0.182239108</v>
      </c>
      <c r="AU89" s="1">
        <f t="shared" si="26"/>
        <v>0.2228513368</v>
      </c>
      <c r="AV89" s="1">
        <f t="shared" si="27"/>
        <v>126.3984883</v>
      </c>
      <c r="AW89" s="1">
        <v>0.176</v>
      </c>
      <c r="AX89" s="1">
        <f t="shared" si="28"/>
        <v>0.2127003568</v>
      </c>
      <c r="AZ89" s="1">
        <f t="shared" si="29"/>
        <v>71.65617299</v>
      </c>
      <c r="BA89" s="1">
        <v>5.62</v>
      </c>
      <c r="BB89" s="1">
        <f t="shared" si="30"/>
        <v>85.68756088</v>
      </c>
      <c r="BC89" s="1">
        <f t="shared" ref="BC89:BC90" si="340">((AT89/2)^2)*((BL89)^4)</f>
        <v>77.65791181</v>
      </c>
      <c r="BD89" s="1">
        <f t="shared" ref="BD89:BD90" si="341">0.04*((AE89^3)*(BH89^2))</f>
        <v>33.88281208</v>
      </c>
      <c r="BE89" s="1">
        <v>2805.4128</v>
      </c>
      <c r="BF89" s="1">
        <v>4540.6479</v>
      </c>
      <c r="BG89" s="1">
        <f t="shared" si="33"/>
        <v>0.1530671749</v>
      </c>
      <c r="BH89" s="1">
        <f>GEOMEAN(BH5:BH88)</f>
        <v>394.1764975</v>
      </c>
      <c r="BJ89" s="1">
        <f t="shared" si="34"/>
        <v>0.1597552</v>
      </c>
      <c r="BK89" s="1">
        <f t="shared" si="35"/>
        <v>0.0162448</v>
      </c>
      <c r="BL89" s="1">
        <f t="shared" si="36"/>
        <v>9.834236186</v>
      </c>
      <c r="BN89" s="1">
        <f t="shared" si="70"/>
        <v>0.6132279144</v>
      </c>
      <c r="BO89" s="1">
        <f t="shared" si="37"/>
        <v>0.7880009672</v>
      </c>
      <c r="BP89" s="1">
        <f t="shared" si="38"/>
        <v>0.4269990328</v>
      </c>
      <c r="BQ89" s="1">
        <f t="shared" si="39"/>
        <v>0.1371437863</v>
      </c>
      <c r="BS89" s="1">
        <f t="shared" si="40"/>
        <v>1060.28841</v>
      </c>
      <c r="BT89" s="1">
        <v>2.5319</v>
      </c>
      <c r="BU89" s="1">
        <v>0.1019</v>
      </c>
      <c r="BV89" s="1">
        <f t="shared" si="41"/>
        <v>0.06028818444</v>
      </c>
      <c r="BW89" s="1">
        <f t="shared" si="42"/>
        <v>0.08109409222</v>
      </c>
      <c r="BX89" s="1">
        <f t="shared" si="43"/>
        <v>1.215</v>
      </c>
      <c r="BY89" s="1">
        <f t="shared" si="82"/>
        <v>-0.9653333333</v>
      </c>
      <c r="BZ89" s="1">
        <f t="shared" si="45"/>
        <v>0.4316100202</v>
      </c>
      <c r="CA89" s="1">
        <v>4540.6479</v>
      </c>
      <c r="CB89" s="1">
        <v>2805.4128</v>
      </c>
      <c r="CC89" s="1">
        <f t="shared" si="46"/>
        <v>0.0008160127311</v>
      </c>
      <c r="CD89" s="1">
        <f t="shared" si="47"/>
        <v>0.1672870714</v>
      </c>
      <c r="CE89" s="1">
        <f t="shared" si="48"/>
        <v>3.446340879</v>
      </c>
      <c r="CH89" s="1">
        <v>0.176</v>
      </c>
      <c r="CI89" s="1">
        <f t="shared" ref="CI89:CI90" si="342">ABS(BX89-AP89)</f>
        <v>0.3680671749</v>
      </c>
      <c r="CJ89" s="1">
        <f t="shared" si="71"/>
        <v>0.0001552474753</v>
      </c>
      <c r="CK89" s="1">
        <f t="shared" si="51"/>
        <v>0.1368641292</v>
      </c>
      <c r="CL89" s="1">
        <f t="shared" si="52"/>
        <v>0.01957289495</v>
      </c>
      <c r="CM89" s="1">
        <f t="shared" si="53"/>
        <v>0.01526175921</v>
      </c>
      <c r="CN89" s="1">
        <f t="shared" si="54"/>
        <v>0.7797394944</v>
      </c>
      <c r="CO89" s="1">
        <f t="shared" si="55"/>
        <v>0.002332080356</v>
      </c>
      <c r="CP89" s="1">
        <f t="shared" si="56"/>
        <v>1.791151164</v>
      </c>
      <c r="CQ89" s="1">
        <f t="shared" si="57"/>
        <v>0.8258178302</v>
      </c>
      <c r="CS89" s="1">
        <f t="shared" si="58"/>
        <v>1.461623927</v>
      </c>
      <c r="CT89" s="1">
        <v>0.176</v>
      </c>
      <c r="CU89" s="1">
        <v>5235.5498</v>
      </c>
      <c r="CV89" s="1">
        <v>1950.0</v>
      </c>
      <c r="CW89" s="1">
        <v>1034.5</v>
      </c>
      <c r="CX89" s="1">
        <v>392.6</v>
      </c>
      <c r="CY89" s="1">
        <v>199.1</v>
      </c>
      <c r="CZ89" s="1">
        <v>146.9</v>
      </c>
      <c r="DA89" s="1">
        <f t="shared" si="59"/>
        <v>0.7587485178</v>
      </c>
      <c r="DB89" s="1">
        <f t="shared" si="60"/>
        <v>0.6047194562</v>
      </c>
      <c r="DC89" s="1">
        <f t="shared" si="61"/>
        <v>0.7323151153</v>
      </c>
      <c r="DD89" s="1">
        <f t="shared" si="62"/>
        <v>1.224134632</v>
      </c>
      <c r="DE89" s="1">
        <f t="shared" si="63"/>
        <v>0.8789563268</v>
      </c>
      <c r="DF89" s="1" t="str">
        <f t="shared" si="64"/>
        <v>Não</v>
      </c>
      <c r="DG89" s="1" t="str">
        <f t="shared" si="65"/>
        <v>Não</v>
      </c>
      <c r="DH89" s="17" t="str">
        <f t="shared" si="66"/>
        <v>Fractured</v>
      </c>
      <c r="DI89" s="1" t="str">
        <f t="shared" ref="DI89:DJ89" si="337">IF(DB89&gt;=1,"Fractured","Não")</f>
        <v>Não</v>
      </c>
      <c r="DJ89" s="1" t="str">
        <f t="shared" si="337"/>
        <v>Não</v>
      </c>
    </row>
    <row r="90" ht="15.75" customHeight="1">
      <c r="A90" s="1">
        <v>5581.4595</v>
      </c>
      <c r="B90" s="1">
        <v>758.4761</v>
      </c>
      <c r="C90" s="1">
        <v>723.1504</v>
      </c>
      <c r="D90" s="1">
        <v>988.6627</v>
      </c>
      <c r="E90" s="1">
        <v>511.4042</v>
      </c>
      <c r="F90" s="1">
        <v>480.6629</v>
      </c>
      <c r="G90" s="1">
        <v>464.1394</v>
      </c>
      <c r="H90" s="1">
        <v>611.1597</v>
      </c>
      <c r="I90" s="1">
        <v>1144.451</v>
      </c>
      <c r="J90" s="1">
        <v>1068.0208</v>
      </c>
      <c r="K90" s="1">
        <v>868.3505</v>
      </c>
      <c r="L90" s="1">
        <f t="shared" si="4"/>
        <v>518.654</v>
      </c>
      <c r="M90" s="1">
        <f t="shared" ref="M90:N90" si="338">(H90+I90)/2</f>
        <v>877.80535</v>
      </c>
      <c r="N90" s="1">
        <f t="shared" si="338"/>
        <v>1106.2359</v>
      </c>
      <c r="O90" s="1">
        <f t="shared" ref="O90:P90" si="339">(E90+AC90)/2</f>
        <v>603.2711</v>
      </c>
      <c r="P90" s="1">
        <f t="shared" si="339"/>
        <v>527.38735</v>
      </c>
      <c r="Q90" s="1">
        <f t="shared" si="7"/>
        <v>758.4802789</v>
      </c>
      <c r="R90" s="1">
        <f t="shared" si="8"/>
        <v>3.180006235</v>
      </c>
      <c r="S90" s="1">
        <f t="shared" si="9"/>
        <v>0.7594404539</v>
      </c>
      <c r="T90" s="1">
        <v>0.0923</v>
      </c>
      <c r="U90" s="1">
        <v>0.0923</v>
      </c>
      <c r="V90" s="1">
        <f t="shared" si="10"/>
        <v>10.83423619</v>
      </c>
      <c r="W90" s="1">
        <v>0.0923</v>
      </c>
      <c r="X90" s="1">
        <v>0.0687</v>
      </c>
      <c r="Y90" s="1">
        <f t="shared" si="11"/>
        <v>786.7867167</v>
      </c>
      <c r="Z90" s="1">
        <v>758.9992</v>
      </c>
      <c r="AA90" s="1">
        <v>676.352</v>
      </c>
      <c r="AB90" s="1">
        <v>815.0799</v>
      </c>
      <c r="AC90" s="1">
        <v>695.138</v>
      </c>
      <c r="AD90" s="1">
        <v>574.1118</v>
      </c>
      <c r="AE90" s="1">
        <v>0.176</v>
      </c>
      <c r="AF90" s="1">
        <v>5.62</v>
      </c>
      <c r="AG90" s="1">
        <f t="shared" si="12"/>
        <v>2012.8015</v>
      </c>
      <c r="AH90" s="1">
        <f t="shared" si="13"/>
        <v>4.145052255</v>
      </c>
      <c r="AI90" s="1">
        <f t="shared" si="14"/>
        <v>493.7320437</v>
      </c>
      <c r="AJ90" s="1">
        <f t="shared" si="15"/>
        <v>3.145052255</v>
      </c>
      <c r="AK90" s="1">
        <f t="shared" si="16"/>
        <v>157.0904094</v>
      </c>
      <c r="AL90" s="1">
        <f t="shared" si="17"/>
        <v>5.623554958</v>
      </c>
      <c r="AM90" s="1">
        <f t="shared" si="18"/>
        <v>632.7669353</v>
      </c>
      <c r="AN90" s="1">
        <f t="shared" si="19"/>
        <v>0.7586269249</v>
      </c>
      <c r="AO90" s="1">
        <f t="shared" si="20"/>
        <v>294.1560669</v>
      </c>
      <c r="AP90" s="1">
        <f t="shared" si="21"/>
        <v>0.9510606141</v>
      </c>
      <c r="AQ90" s="1">
        <f t="shared" si="22"/>
        <v>306.2347732</v>
      </c>
      <c r="AR90" s="1">
        <f t="shared" si="23"/>
        <v>197.6829252</v>
      </c>
      <c r="AS90" s="1">
        <f t="shared" si="24"/>
        <v>351.5409315</v>
      </c>
      <c r="AT90" s="1">
        <f>(ABS(((3*B90*(G90-AS90))/(G90*(2*AS90-B90)))/100))*1.8</f>
        <v>0.1793721947</v>
      </c>
      <c r="AU90" s="1">
        <f t="shared" si="26"/>
        <v>0.2185792311</v>
      </c>
      <c r="AV90" s="1">
        <f t="shared" si="27"/>
        <v>123.019226</v>
      </c>
      <c r="AW90" s="1">
        <v>0.176</v>
      </c>
      <c r="AX90" s="1">
        <f t="shared" si="28"/>
        <v>0.2448685335</v>
      </c>
      <c r="AZ90" s="1">
        <f t="shared" si="29"/>
        <v>65.46373696</v>
      </c>
      <c r="BA90" s="1">
        <v>5.62</v>
      </c>
      <c r="BB90" s="1">
        <f t="shared" si="30"/>
        <v>80.42145841</v>
      </c>
      <c r="BC90" s="1">
        <f t="shared" si="340"/>
        <v>75.23376397</v>
      </c>
      <c r="BD90" s="1">
        <f t="shared" si="341"/>
        <v>33.88281208</v>
      </c>
      <c r="BE90" s="1">
        <v>2805.4128</v>
      </c>
      <c r="BF90" s="1">
        <v>4540.6479</v>
      </c>
      <c r="BG90" s="1">
        <f t="shared" si="33"/>
        <v>0.04893938591</v>
      </c>
      <c r="BH90" s="1">
        <f>GEOMEAN(BH5:BH89)</f>
        <v>394.1764975</v>
      </c>
      <c r="BJ90" s="1">
        <f t="shared" si="34"/>
        <v>0.1597552</v>
      </c>
      <c r="BK90" s="1">
        <f t="shared" si="35"/>
        <v>0.0162448</v>
      </c>
      <c r="BL90" s="1">
        <f t="shared" si="36"/>
        <v>9.834236186</v>
      </c>
      <c r="BN90" s="1">
        <f t="shared" si="70"/>
        <v>0.6119367505</v>
      </c>
      <c r="BO90" s="1">
        <f t="shared" si="37"/>
        <v>0.8420289154</v>
      </c>
      <c r="BP90" s="1">
        <f t="shared" si="38"/>
        <v>0.3729710846</v>
      </c>
      <c r="BQ90" s="1">
        <f t="shared" si="39"/>
        <v>0.09897183333</v>
      </c>
      <c r="BS90" s="1">
        <f t="shared" si="40"/>
        <v>861.8331054</v>
      </c>
      <c r="BT90" s="1">
        <v>2.5319</v>
      </c>
      <c r="BU90" s="1">
        <v>0.1019</v>
      </c>
      <c r="BV90" s="1">
        <f t="shared" si="41"/>
        <v>0.06028818444</v>
      </c>
      <c r="BW90" s="1">
        <f t="shared" si="42"/>
        <v>0.08109409222</v>
      </c>
      <c r="BX90" s="1">
        <f t="shared" si="43"/>
        <v>1.215</v>
      </c>
      <c r="BY90" s="1">
        <f t="shared" si="82"/>
        <v>-0.9653333333</v>
      </c>
      <c r="BZ90" s="1">
        <f t="shared" si="45"/>
        <v>0.5423690283</v>
      </c>
      <c r="CA90" s="1">
        <v>4540.6479</v>
      </c>
      <c r="CB90" s="1">
        <v>2805.4128</v>
      </c>
      <c r="CC90" s="1">
        <f t="shared" si="46"/>
        <v>0.0008160127311</v>
      </c>
      <c r="CD90" s="1">
        <f t="shared" si="47"/>
        <v>0.1847577537</v>
      </c>
      <c r="CE90" s="1">
        <f t="shared" si="48"/>
        <v>3.439084538</v>
      </c>
      <c r="CH90" s="1">
        <v>0.176</v>
      </c>
      <c r="CI90" s="1">
        <f t="shared" si="342"/>
        <v>0.2639393859</v>
      </c>
      <c r="CJ90" s="1">
        <f t="shared" si="71"/>
        <v>0.0002574861097</v>
      </c>
      <c r="CK90" s="1">
        <f t="shared" si="51"/>
        <v>0.1401077048</v>
      </c>
      <c r="CL90" s="1">
        <f t="shared" si="52"/>
        <v>0.02438892486</v>
      </c>
      <c r="CM90" s="1">
        <f t="shared" si="53"/>
        <v>0.01780804956</v>
      </c>
      <c r="CN90" s="1">
        <f t="shared" si="54"/>
        <v>0.73016952</v>
      </c>
      <c r="CO90" s="1">
        <f t="shared" si="55"/>
        <v>0.002844618963</v>
      </c>
      <c r="CP90" s="1">
        <f t="shared" si="56"/>
        <v>1.750462855</v>
      </c>
      <c r="CQ90" s="1">
        <f t="shared" si="57"/>
        <v>0.7851295218</v>
      </c>
      <c r="CS90" s="1">
        <f t="shared" si="58"/>
        <v>1.255534137</v>
      </c>
      <c r="CT90" s="1">
        <v>0.176</v>
      </c>
      <c r="CU90" s="1">
        <v>5235.7021</v>
      </c>
      <c r="CV90" s="1">
        <v>1950.0</v>
      </c>
      <c r="CW90" s="1">
        <v>1034.5</v>
      </c>
      <c r="CX90" s="1">
        <v>392.6</v>
      </c>
      <c r="CY90" s="1">
        <v>199.1</v>
      </c>
      <c r="CZ90" s="1">
        <v>146.9</v>
      </c>
      <c r="DA90" s="1">
        <f t="shared" si="59"/>
        <v>0.7587485178</v>
      </c>
      <c r="DB90" s="1">
        <f t="shared" si="60"/>
        <v>0.63372188</v>
      </c>
      <c r="DC90" s="1">
        <f t="shared" si="61"/>
        <v>0.7564063309</v>
      </c>
      <c r="DD90" s="1">
        <f t="shared" si="62"/>
        <v>1.260229161</v>
      </c>
      <c r="DE90" s="1">
        <f t="shared" si="63"/>
        <v>0.8742128539</v>
      </c>
      <c r="DF90" s="1" t="str">
        <f t="shared" si="64"/>
        <v>Não</v>
      </c>
      <c r="DG90" s="1" t="str">
        <f t="shared" si="65"/>
        <v>Não</v>
      </c>
      <c r="DH90" s="17" t="str">
        <f t="shared" si="66"/>
        <v>Fractured</v>
      </c>
      <c r="DI90" s="1" t="str">
        <f t="shared" ref="DI90:DJ90" si="343">IF(DB90&gt;=1,"Fractured","Não")</f>
        <v>Não</v>
      </c>
      <c r="DJ90" s="1" t="str">
        <f t="shared" si="343"/>
        <v>Não</v>
      </c>
    </row>
    <row r="91" ht="15.75" customHeight="1">
      <c r="A91" s="1">
        <v>5581.5357</v>
      </c>
      <c r="B91" s="1">
        <v>559.63</v>
      </c>
      <c r="C91" s="1">
        <v>562.6732</v>
      </c>
      <c r="D91" s="1">
        <v>709.2905</v>
      </c>
      <c r="E91" s="1">
        <v>403.1908</v>
      </c>
      <c r="F91" s="1">
        <v>384.4682</v>
      </c>
      <c r="G91" s="1">
        <v>385.1412</v>
      </c>
      <c r="H91" s="1">
        <v>564.1857</v>
      </c>
      <c r="I91" s="1">
        <v>1034.7926</v>
      </c>
      <c r="J91" s="1">
        <v>979.3078</v>
      </c>
      <c r="K91" s="1">
        <v>765.2513</v>
      </c>
      <c r="L91" s="1">
        <f t="shared" si="4"/>
        <v>444.5983667</v>
      </c>
      <c r="M91" s="1">
        <f t="shared" ref="M91:N91" si="344">(H91+I91)/2</f>
        <v>799.48915</v>
      </c>
      <c r="N91" s="1">
        <f t="shared" si="344"/>
        <v>1007.0502</v>
      </c>
      <c r="O91" s="1">
        <f t="shared" ref="O91:P91" si="345">(E91+AC91)/2</f>
        <v>484.3426</v>
      </c>
      <c r="P91" s="1">
        <f t="shared" si="345"/>
        <v>431.6234</v>
      </c>
      <c r="Q91" s="1">
        <f t="shared" si="7"/>
        <v>559.6353835</v>
      </c>
      <c r="R91" s="1">
        <f t="shared" si="8"/>
        <v>2.638757704</v>
      </c>
      <c r="S91" s="1">
        <f t="shared" si="9"/>
        <v>0.682649702</v>
      </c>
      <c r="T91" s="1">
        <v>0.1086</v>
      </c>
      <c r="U91" s="1">
        <v>0.1086</v>
      </c>
      <c r="V91" s="1">
        <f t="shared" si="10"/>
        <v>9.208103131</v>
      </c>
      <c r="W91" s="1">
        <v>0.1086</v>
      </c>
      <c r="X91" s="1">
        <v>0.0708</v>
      </c>
      <c r="Y91" s="1">
        <f t="shared" si="11"/>
        <v>605.6962667</v>
      </c>
      <c r="Z91" s="1">
        <v>573.7358</v>
      </c>
      <c r="AA91" s="1">
        <v>536.6766</v>
      </c>
      <c r="AB91" s="1">
        <v>692.1715</v>
      </c>
      <c r="AC91" s="1">
        <v>565.4944</v>
      </c>
      <c r="AD91" s="1">
        <v>478.7786</v>
      </c>
      <c r="AE91" s="1">
        <v>-999.0</v>
      </c>
      <c r="AF91" s="1">
        <v>-999.0</v>
      </c>
      <c r="AG91" s="1">
        <f t="shared" si="12"/>
        <v>1800.0439</v>
      </c>
      <c r="AH91" s="1">
        <f t="shared" si="13"/>
        <v>3.839087368</v>
      </c>
      <c r="AI91" s="1">
        <f t="shared" si="14"/>
        <v>439.9205944</v>
      </c>
      <c r="AJ91" s="1">
        <f t="shared" si="15"/>
        <v>2.839087368</v>
      </c>
      <c r="AK91" s="1">
        <f t="shared" si="16"/>
        <v>120.8026346</v>
      </c>
      <c r="AL91" s="1">
        <f t="shared" si="17"/>
        <v>6.973303973</v>
      </c>
      <c r="AM91" s="1">
        <f t="shared" si="18"/>
        <v>485.9897962</v>
      </c>
      <c r="AN91" s="1">
        <f t="shared" si="19"/>
        <v>0.6081375854</v>
      </c>
      <c r="AO91" s="1">
        <f t="shared" si="20"/>
        <v>235.6366679</v>
      </c>
      <c r="AP91" s="1">
        <f t="shared" si="21"/>
        <v>0.9474217243</v>
      </c>
      <c r="AQ91" s="1">
        <f t="shared" si="22"/>
        <v>253.26749</v>
      </c>
      <c r="AR91" s="1">
        <f t="shared" si="23"/>
        <v>189.1480677</v>
      </c>
      <c r="AS91" s="1">
        <f t="shared" si="24"/>
        <v>287.2854502</v>
      </c>
      <c r="AT91" s="1">
        <f>ABS(((3*B91*(G91-AS91))/(G91*(2*AS91-B91)))/100)/1.8</f>
        <v>0.1586132023</v>
      </c>
      <c r="AU91" s="1">
        <f t="shared" si="26"/>
        <v>0.1885140137</v>
      </c>
      <c r="AV91" s="1">
        <f t="shared" si="27"/>
        <v>100.0003765</v>
      </c>
      <c r="AW91" s="1">
        <v>-999.0</v>
      </c>
      <c r="AX91" s="1">
        <f t="shared" si="28"/>
        <v>0.2255196</v>
      </c>
      <c r="AZ91" s="1">
        <f t="shared" si="29"/>
        <v>23.45711242</v>
      </c>
      <c r="BA91" s="1">
        <v>-999.0</v>
      </c>
      <c r="BB91" s="1">
        <f t="shared" si="30"/>
        <v>10.86844054</v>
      </c>
      <c r="BC91" s="1">
        <f t="shared" ref="BC91:BC92" si="349">((AT91/10)^2)*((BL91)^5)</f>
        <v>9.373303709</v>
      </c>
      <c r="BE91" s="1">
        <v>2689.7485</v>
      </c>
      <c r="BF91" s="1">
        <v>4779.3525</v>
      </c>
      <c r="BG91" s="1">
        <f t="shared" si="33"/>
        <v>0.05257827567</v>
      </c>
      <c r="BH91" s="1">
        <v>185.319</v>
      </c>
      <c r="BJ91" s="1">
        <f t="shared" si="34"/>
        <v>-890.5086</v>
      </c>
      <c r="BK91" s="1">
        <f t="shared" si="35"/>
        <v>-108.4914</v>
      </c>
      <c r="BL91" s="1">
        <f t="shared" si="36"/>
        <v>8.208103131</v>
      </c>
      <c r="BN91" s="1">
        <f t="shared" si="70"/>
        <v>0.688206851</v>
      </c>
      <c r="BO91" s="1">
        <f t="shared" si="37"/>
        <v>0.8638913095</v>
      </c>
      <c r="BP91" s="1">
        <f t="shared" si="38"/>
        <v>0.3538586905</v>
      </c>
      <c r="BQ91" s="1" t="str">
        <f t="shared" si="39"/>
        <v>#NUM!</v>
      </c>
      <c r="BS91" s="1">
        <f t="shared" si="40"/>
        <v>627.1710306</v>
      </c>
      <c r="BT91" s="1">
        <v>2.5417</v>
      </c>
      <c r="BU91" s="1">
        <v>0.1062</v>
      </c>
      <c r="BV91" s="1">
        <f t="shared" si="41"/>
        <v>0.05463976945</v>
      </c>
      <c r="BW91" s="1">
        <f t="shared" si="42"/>
        <v>0.08041988473</v>
      </c>
      <c r="BX91" s="1">
        <f t="shared" si="43"/>
        <v>1.21775</v>
      </c>
      <c r="BY91" s="1">
        <f t="shared" si="82"/>
        <v>-0.626</v>
      </c>
      <c r="BZ91" s="1">
        <f t="shared" si="45"/>
        <v>0.6223267206</v>
      </c>
      <c r="CA91" s="1">
        <v>4779.3525</v>
      </c>
      <c r="CB91" s="1">
        <v>2689.7485</v>
      </c>
      <c r="CC91" s="1" t="str">
        <f t="shared" si="46"/>
        <v>#NUM!</v>
      </c>
      <c r="CD91" s="1">
        <f t="shared" si="47"/>
        <v>0.2043778411</v>
      </c>
      <c r="CE91" s="1">
        <f t="shared" si="48"/>
        <v>-687.5186441</v>
      </c>
      <c r="CH91" s="1">
        <v>-999.0</v>
      </c>
      <c r="CJ91" s="1">
        <f t="shared" si="71"/>
        <v>0.0001912194281</v>
      </c>
      <c r="CK91" s="1">
        <f t="shared" si="51"/>
        <v>-828.0283504</v>
      </c>
      <c r="CL91" s="1">
        <f t="shared" si="52"/>
        <v>-198.3583864</v>
      </c>
      <c r="CM91" s="1">
        <f t="shared" si="53"/>
        <v>-134.6756397</v>
      </c>
      <c r="CN91" s="1">
        <f t="shared" si="54"/>
        <v>0.6789510749</v>
      </c>
      <c r="CO91" s="1">
        <f t="shared" si="55"/>
        <v>0.003480858495</v>
      </c>
      <c r="CP91" s="1">
        <f t="shared" si="56"/>
        <v>1.368412003</v>
      </c>
      <c r="CQ91" s="1">
        <f t="shared" si="57"/>
        <v>0.742412003</v>
      </c>
      <c r="CS91" s="1">
        <f t="shared" si="58"/>
        <v>1.198141441</v>
      </c>
      <c r="CU91" s="1">
        <v>5235.8545</v>
      </c>
      <c r="CV91" s="1">
        <v>1950.0</v>
      </c>
      <c r="CW91" s="1">
        <v>1034.5</v>
      </c>
      <c r="CX91" s="1">
        <v>392.6</v>
      </c>
      <c r="CY91" s="1">
        <v>199.1</v>
      </c>
      <c r="CZ91" s="1">
        <v>146.9</v>
      </c>
      <c r="DA91" s="1">
        <f t="shared" si="59"/>
        <v>0.7395214268</v>
      </c>
      <c r="DB91" s="1">
        <f t="shared" si="60"/>
        <v>0.6870042707</v>
      </c>
      <c r="DC91" s="1">
        <f t="shared" si="61"/>
        <v>0.8344931587</v>
      </c>
      <c r="DD91" s="1">
        <f t="shared" si="62"/>
        <v>1.259617094</v>
      </c>
      <c r="DE91" s="1">
        <f t="shared" si="63"/>
        <v>0.8911530805</v>
      </c>
      <c r="DF91" s="1" t="str">
        <f t="shared" si="64"/>
        <v>Não</v>
      </c>
      <c r="DG91" s="1" t="str">
        <f t="shared" si="65"/>
        <v>Não</v>
      </c>
      <c r="DH91" s="17" t="str">
        <f t="shared" si="66"/>
        <v>Fractured</v>
      </c>
      <c r="DI91" s="1" t="str">
        <f t="shared" ref="DI91:DJ91" si="346">IF(DB91&gt;=1,"Fractured","Não")</f>
        <v>Não</v>
      </c>
      <c r="DJ91" s="1" t="str">
        <f t="shared" si="346"/>
        <v>Não</v>
      </c>
    </row>
    <row r="92" ht="15.75" customHeight="1">
      <c r="A92" s="1">
        <v>5581.6119</v>
      </c>
      <c r="B92" s="1">
        <v>406.0007</v>
      </c>
      <c r="C92" s="1">
        <v>447.9662</v>
      </c>
      <c r="D92" s="1">
        <v>540.8618</v>
      </c>
      <c r="E92" s="1">
        <v>352.9025</v>
      </c>
      <c r="F92" s="1">
        <v>339.0969</v>
      </c>
      <c r="G92" s="1">
        <v>351.4859</v>
      </c>
      <c r="H92" s="1">
        <v>506.3126</v>
      </c>
      <c r="I92" s="1">
        <v>1034.7926</v>
      </c>
      <c r="J92" s="1">
        <v>979.3078</v>
      </c>
      <c r="K92" s="1">
        <v>765.2513</v>
      </c>
      <c r="L92" s="1">
        <f t="shared" si="4"/>
        <v>398.9651333</v>
      </c>
      <c r="M92" s="1">
        <f t="shared" ref="M92:N92" si="347">(H92+I92)/2</f>
        <v>770.5526</v>
      </c>
      <c r="N92" s="1">
        <f t="shared" si="347"/>
        <v>1007.0502</v>
      </c>
      <c r="O92" s="1">
        <f t="shared" ref="O92:P92" si="348">(E92+AC92)/2</f>
        <v>417.2063</v>
      </c>
      <c r="P92" s="1">
        <f t="shared" si="348"/>
        <v>381.15635</v>
      </c>
      <c r="Q92" s="1">
        <f t="shared" si="7"/>
        <v>406.0072721</v>
      </c>
      <c r="R92" s="1">
        <f t="shared" si="8"/>
        <v>2.408171669</v>
      </c>
      <c r="S92" s="1">
        <f t="shared" si="9"/>
        <v>0.6942072941</v>
      </c>
      <c r="T92" s="1">
        <v>0.1086</v>
      </c>
      <c r="U92" s="1">
        <v>0.1086</v>
      </c>
      <c r="V92" s="1">
        <f t="shared" si="10"/>
        <v>9.208103131</v>
      </c>
      <c r="W92" s="1">
        <v>0.1086</v>
      </c>
      <c r="X92" s="1">
        <v>0.0708</v>
      </c>
      <c r="Y92" s="1">
        <f t="shared" si="11"/>
        <v>486.6981667</v>
      </c>
      <c r="Z92" s="1">
        <v>462.7726</v>
      </c>
      <c r="AA92" s="1">
        <v>458.9506</v>
      </c>
      <c r="AB92" s="1">
        <v>603.6371</v>
      </c>
      <c r="AC92" s="1">
        <v>481.5101</v>
      </c>
      <c r="AD92" s="1">
        <v>423.2158</v>
      </c>
      <c r="AE92" s="1">
        <v>-999.0</v>
      </c>
      <c r="AF92" s="1">
        <v>-999.0</v>
      </c>
      <c r="AG92" s="1">
        <f t="shared" si="12"/>
        <v>1800.0439</v>
      </c>
      <c r="AH92" s="1">
        <f t="shared" si="13"/>
        <v>3.839087368</v>
      </c>
      <c r="AI92" s="1">
        <f t="shared" si="14"/>
        <v>439.9205944</v>
      </c>
      <c r="AJ92" s="1">
        <f t="shared" si="15"/>
        <v>2.839087368</v>
      </c>
      <c r="AK92" s="1">
        <f t="shared" si="16"/>
        <v>99.06282116</v>
      </c>
      <c r="AL92" s="1">
        <f t="shared" si="17"/>
        <v>14.70409196</v>
      </c>
      <c r="AM92" s="1">
        <f t="shared" si="18"/>
        <v>399.8068915</v>
      </c>
      <c r="AN92" s="1">
        <f t="shared" si="19"/>
        <v>0.3636158911</v>
      </c>
      <c r="AO92" s="1">
        <f t="shared" si="20"/>
        <v>201.0036906</v>
      </c>
      <c r="AP92" s="1">
        <f t="shared" si="21"/>
        <v>1.030527417</v>
      </c>
      <c r="AQ92" s="1">
        <f t="shared" si="22"/>
        <v>222.180792</v>
      </c>
      <c r="AR92" s="1">
        <f t="shared" si="23"/>
        <v>184.4834093</v>
      </c>
      <c r="AS92" s="1">
        <f t="shared" si="24"/>
        <v>244.9311293</v>
      </c>
      <c r="AT92" s="1">
        <f>ABS(((3*B92*(G92-AS92))/(G92*(2*AS92-B92)))/100)*3.5</f>
        <v>0.1541055016</v>
      </c>
      <c r="AU92" s="1">
        <f t="shared" si="26"/>
        <v>0.1821805224</v>
      </c>
      <c r="AV92" s="1">
        <f t="shared" si="27"/>
        <v>95.32860965</v>
      </c>
      <c r="AW92" s="1">
        <v>-999.0</v>
      </c>
      <c r="AX92" s="1">
        <f t="shared" si="28"/>
        <v>0.2563054385</v>
      </c>
      <c r="AZ92" s="1">
        <f t="shared" si="29"/>
        <v>19.90232284</v>
      </c>
      <c r="BA92" s="1">
        <v>-999.0</v>
      </c>
      <c r="BB92" s="1">
        <f t="shared" si="30"/>
        <v>9.684617527</v>
      </c>
      <c r="BC92" s="1">
        <f t="shared" si="349"/>
        <v>8.848105845</v>
      </c>
      <c r="BE92" s="1">
        <v>2689.7485</v>
      </c>
      <c r="BF92" s="1">
        <v>4779.3525</v>
      </c>
      <c r="BG92" s="1">
        <f t="shared" si="33"/>
        <v>0.03052741721</v>
      </c>
      <c r="BH92" s="1">
        <v>185.319</v>
      </c>
      <c r="BJ92" s="1">
        <f t="shared" si="34"/>
        <v>-890.5086</v>
      </c>
      <c r="BK92" s="1">
        <f t="shared" si="35"/>
        <v>-108.4914</v>
      </c>
      <c r="BL92" s="1">
        <f t="shared" si="36"/>
        <v>8.208103131</v>
      </c>
      <c r="BN92" s="1">
        <f t="shared" si="70"/>
        <v>0.8657273251</v>
      </c>
      <c r="BO92" s="1">
        <f t="shared" si="37"/>
        <v>0.8623269404</v>
      </c>
      <c r="BP92" s="1">
        <f t="shared" si="38"/>
        <v>0.3554230596</v>
      </c>
      <c r="BQ92" s="1" t="str">
        <f t="shared" si="39"/>
        <v>#NUM!</v>
      </c>
      <c r="BS92" s="1">
        <f t="shared" si="40"/>
        <v>440.2729808</v>
      </c>
      <c r="BT92" s="1">
        <v>2.5417</v>
      </c>
      <c r="BU92" s="1">
        <v>0.1062</v>
      </c>
      <c r="BV92" s="1">
        <f t="shared" si="41"/>
        <v>0.05463976945</v>
      </c>
      <c r="BW92" s="1">
        <f t="shared" si="42"/>
        <v>0.08041988473</v>
      </c>
      <c r="BX92" s="1">
        <f t="shared" si="43"/>
        <v>1.21775</v>
      </c>
      <c r="BY92" s="1">
        <f t="shared" si="82"/>
        <v>-0.626</v>
      </c>
      <c r="BZ92" s="1">
        <f t="shared" si="45"/>
        <v>0.6563907895</v>
      </c>
      <c r="CA92" s="1">
        <v>4779.3525</v>
      </c>
      <c r="CB92" s="1">
        <v>2689.7485</v>
      </c>
      <c r="CC92" s="1" t="str">
        <f t="shared" si="46"/>
        <v>#NUM!</v>
      </c>
      <c r="CD92" s="1">
        <f t="shared" si="47"/>
        <v>0.2213444468</v>
      </c>
      <c r="CE92" s="1">
        <f t="shared" si="48"/>
        <v>-864.8615978</v>
      </c>
      <c r="CH92" s="1">
        <v>-999.0</v>
      </c>
      <c r="CJ92" s="1">
        <f t="shared" si="71"/>
        <v>0.000304427761</v>
      </c>
      <c r="CK92" s="1">
        <f t="shared" si="51"/>
        <v>-912.9857663</v>
      </c>
      <c r="CL92" s="1">
        <f t="shared" si="52"/>
        <v>-322.7016213</v>
      </c>
      <c r="CM92" s="1">
        <f t="shared" si="53"/>
        <v>-223.4662337</v>
      </c>
      <c r="CN92" s="1">
        <f t="shared" si="54"/>
        <v>0.6924856244</v>
      </c>
      <c r="CO92" s="1">
        <f t="shared" si="55"/>
        <v>0.004082780343</v>
      </c>
      <c r="CP92" s="1">
        <f t="shared" si="56"/>
        <v>1.379770346</v>
      </c>
      <c r="CQ92" s="1">
        <f t="shared" si="57"/>
        <v>0.7537703458</v>
      </c>
      <c r="CS92" s="1">
        <f t="shared" si="58"/>
        <v>1.193897497</v>
      </c>
      <c r="CU92" s="1">
        <v>5236.0068</v>
      </c>
      <c r="CV92" s="1">
        <v>1950.0</v>
      </c>
      <c r="CW92" s="1">
        <v>1034.5</v>
      </c>
      <c r="CX92" s="1">
        <v>392.6</v>
      </c>
      <c r="CY92" s="1">
        <v>199.1</v>
      </c>
      <c r="CZ92" s="1">
        <v>146.9</v>
      </c>
      <c r="DA92" s="1">
        <f t="shared" si="59"/>
        <v>0.7395214268</v>
      </c>
      <c r="DB92" s="1">
        <f t="shared" si="60"/>
        <v>0.8352125994</v>
      </c>
      <c r="DC92" s="1">
        <f t="shared" si="61"/>
        <v>0.9145221649</v>
      </c>
      <c r="DD92" s="1">
        <f t="shared" si="62"/>
        <v>1.306919476</v>
      </c>
      <c r="DE92" s="1">
        <f t="shared" si="63"/>
        <v>0.9135920287</v>
      </c>
      <c r="DF92" s="1" t="str">
        <f t="shared" si="64"/>
        <v>Não</v>
      </c>
      <c r="DG92" s="1" t="str">
        <f t="shared" si="65"/>
        <v>Não</v>
      </c>
      <c r="DH92" s="17" t="str">
        <f t="shared" si="66"/>
        <v>Fractured</v>
      </c>
      <c r="DI92" s="1" t="str">
        <f t="shared" ref="DI92:DJ92" si="350">IF(DB92&gt;=1,"Fractured","Não")</f>
        <v>Não</v>
      </c>
      <c r="DJ92" s="1" t="str">
        <f t="shared" si="350"/>
        <v>Não</v>
      </c>
    </row>
    <row r="93" ht="15.75" customHeight="1">
      <c r="A93" s="1">
        <v>5581.6881</v>
      </c>
      <c r="B93" s="1">
        <v>353.5434</v>
      </c>
      <c r="C93" s="1">
        <v>446.0331</v>
      </c>
      <c r="D93" s="1">
        <v>472.7209</v>
      </c>
      <c r="E93" s="1">
        <v>332.5149</v>
      </c>
      <c r="F93" s="1">
        <v>321.096</v>
      </c>
      <c r="G93" s="1">
        <v>333.7124</v>
      </c>
      <c r="H93" s="1">
        <v>456.2232</v>
      </c>
      <c r="I93" s="1">
        <v>695.3546</v>
      </c>
      <c r="J93" s="1">
        <v>766.726</v>
      </c>
      <c r="K93" s="1">
        <v>542.0069</v>
      </c>
      <c r="L93" s="1">
        <f t="shared" si="4"/>
        <v>370.3438667</v>
      </c>
      <c r="M93" s="1">
        <f t="shared" ref="M93:N93" si="351">(H93+I93)/2</f>
        <v>575.7889</v>
      </c>
      <c r="N93" s="1">
        <f t="shared" si="351"/>
        <v>731.0403</v>
      </c>
      <c r="O93" s="1">
        <f t="shared" ref="O93:P93" si="352">(E93+AC93)/2</f>
        <v>389.59195</v>
      </c>
      <c r="P93" s="1">
        <f t="shared" si="352"/>
        <v>352.10295</v>
      </c>
      <c r="Q93" s="1">
        <f t="shared" si="7"/>
        <v>353.5503955</v>
      </c>
      <c r="R93" s="1">
        <f t="shared" si="8"/>
        <v>2.286398252</v>
      </c>
      <c r="S93" s="1">
        <f t="shared" si="9"/>
        <v>0.7314674046</v>
      </c>
      <c r="T93" s="1">
        <v>0.1064</v>
      </c>
      <c r="U93" s="1">
        <v>0.1064</v>
      </c>
      <c r="V93" s="1">
        <f t="shared" si="10"/>
        <v>9.398496241</v>
      </c>
      <c r="W93" s="1">
        <v>0.1064</v>
      </c>
      <c r="X93" s="1">
        <v>0.0758</v>
      </c>
      <c r="Y93" s="1">
        <f t="shared" si="11"/>
        <v>444.9658667</v>
      </c>
      <c r="Z93" s="1">
        <v>419.9279</v>
      </c>
      <c r="AA93" s="1">
        <v>421.5578</v>
      </c>
      <c r="AB93" s="1">
        <v>556.0121</v>
      </c>
      <c r="AC93" s="1">
        <v>446.669</v>
      </c>
      <c r="AD93" s="1">
        <v>383.1099</v>
      </c>
      <c r="AE93" s="1">
        <v>0.161</v>
      </c>
      <c r="AF93" s="1">
        <v>38.2</v>
      </c>
      <c r="AG93" s="1">
        <f t="shared" si="12"/>
        <v>1237.3615</v>
      </c>
      <c r="AH93" s="1">
        <f t="shared" si="13"/>
        <v>4.534496442</v>
      </c>
      <c r="AI93" s="1">
        <f t="shared" si="14"/>
        <v>304.5892337</v>
      </c>
      <c r="AJ93" s="1">
        <f t="shared" si="15"/>
        <v>3.534496442</v>
      </c>
      <c r="AK93" s="1">
        <f t="shared" si="16"/>
        <v>90.36984891</v>
      </c>
      <c r="AL93" s="1">
        <f t="shared" si="17"/>
        <v>27.81865296</v>
      </c>
      <c r="AM93" s="1">
        <f t="shared" si="18"/>
        <v>364.9330381</v>
      </c>
      <c r="AN93" s="1">
        <f t="shared" si="19"/>
        <v>0.2645244711</v>
      </c>
      <c r="AO93" s="1">
        <f t="shared" si="20"/>
        <v>186.8595589</v>
      </c>
      <c r="AP93" s="1">
        <f t="shared" si="21"/>
        <v>1.077572176</v>
      </c>
      <c r="AQ93" s="1">
        <f t="shared" si="22"/>
        <v>205.4342773</v>
      </c>
      <c r="AR93" s="1">
        <f t="shared" si="23"/>
        <v>181.6602914</v>
      </c>
      <c r="AS93" s="1">
        <f t="shared" si="24"/>
        <v>220.1414355</v>
      </c>
      <c r="AT93" s="1">
        <f>ABS(((3*B93*(G93-AS93))/(G93*(2*AS93-B93)))/100)*3.7</f>
        <v>0.1539727665</v>
      </c>
      <c r="AU93" s="1">
        <f t="shared" si="26"/>
        <v>0.1819950474</v>
      </c>
      <c r="AV93" s="1">
        <f t="shared" si="27"/>
        <v>95.19276386</v>
      </c>
      <c r="AW93" s="1">
        <v>0.161</v>
      </c>
      <c r="AX93" s="1">
        <f t="shared" si="28"/>
        <v>0.3057263745</v>
      </c>
      <c r="AZ93" s="1">
        <f t="shared" si="29"/>
        <v>20.63227168</v>
      </c>
      <c r="BA93" s="1">
        <v>38.2</v>
      </c>
      <c r="BB93" s="1">
        <f t="shared" si="30"/>
        <v>25.11886474</v>
      </c>
      <c r="BC93" s="1">
        <f t="shared" ref="BC93:BC96" si="356">((AT93/6)^2)*((BL93)^5)</f>
        <v>27.51648691</v>
      </c>
      <c r="BD93" s="1">
        <f t="shared" ref="BD93:BD94" si="357">0.083*((AE93^3)*(BH93^2))</f>
        <v>30.96065014</v>
      </c>
      <c r="BE93" s="1">
        <v>2660.3748</v>
      </c>
      <c r="BF93" s="1">
        <v>4820.6104</v>
      </c>
      <c r="BG93" s="1">
        <f t="shared" si="33"/>
        <v>0.07757217636</v>
      </c>
      <c r="BH93" s="1">
        <v>298.9697</v>
      </c>
      <c r="BJ93" s="1">
        <f t="shared" si="34"/>
        <v>0.1438696</v>
      </c>
      <c r="BK93" s="1">
        <f t="shared" si="35"/>
        <v>0.0171304</v>
      </c>
      <c r="BL93" s="1">
        <f t="shared" si="36"/>
        <v>8.398496241</v>
      </c>
      <c r="BN93" s="1">
        <f t="shared" si="70"/>
        <v>0.9439078767</v>
      </c>
      <c r="BO93" s="1">
        <f t="shared" si="37"/>
        <v>0.8776819689</v>
      </c>
      <c r="BP93" s="1">
        <f t="shared" si="38"/>
        <v>0.3246180311</v>
      </c>
      <c r="BQ93" s="1">
        <f t="shared" si="39"/>
        <v>0.07143806381</v>
      </c>
      <c r="BS93" s="1">
        <f t="shared" si="40"/>
        <v>373.0268162</v>
      </c>
      <c r="BT93" s="1">
        <v>2.5285</v>
      </c>
      <c r="BU93" s="1">
        <v>0.1239</v>
      </c>
      <c r="BV93" s="1">
        <f t="shared" si="41"/>
        <v>0.06224783862</v>
      </c>
      <c r="BW93" s="1">
        <f t="shared" si="42"/>
        <v>0.09307391931</v>
      </c>
      <c r="BX93" s="1">
        <f t="shared" si="43"/>
        <v>1.2023</v>
      </c>
      <c r="BY93" s="1">
        <f t="shared" si="82"/>
        <v>-0.3</v>
      </c>
      <c r="BZ93" s="1">
        <f t="shared" si="45"/>
        <v>0.6743801619</v>
      </c>
      <c r="CA93" s="1">
        <v>4820.6104</v>
      </c>
      <c r="CB93" s="1">
        <v>2660.3748</v>
      </c>
      <c r="CC93" s="1">
        <f t="shared" si="46"/>
        <v>0.00212745537</v>
      </c>
      <c r="CD93" s="1">
        <f t="shared" si="47"/>
        <v>0.2334746462</v>
      </c>
      <c r="CE93" s="1">
        <f t="shared" si="48"/>
        <v>36.05728089</v>
      </c>
      <c r="CH93" s="1">
        <v>0.161</v>
      </c>
      <c r="CI93" s="1">
        <f t="shared" ref="CI93:CI94" si="358">ABS(BX93-AP93)</f>
        <v>0.1247278236</v>
      </c>
      <c r="CJ93" s="1">
        <f t="shared" si="71"/>
        <v>0.0005928398438</v>
      </c>
      <c r="CK93" s="1">
        <f t="shared" si="51"/>
        <v>0.1534341235</v>
      </c>
      <c r="CL93" s="1">
        <f t="shared" si="52"/>
        <v>0.06578846792</v>
      </c>
      <c r="CM93" s="1">
        <f t="shared" si="53"/>
        <v>0.05081536996</v>
      </c>
      <c r="CN93" s="1">
        <f t="shared" si="54"/>
        <v>0.7724054317</v>
      </c>
      <c r="CO93" s="1">
        <f t="shared" si="55"/>
        <v>0.004542534201</v>
      </c>
      <c r="CP93" s="1">
        <f t="shared" si="56"/>
        <v>1.119836347</v>
      </c>
      <c r="CQ93" s="1">
        <f t="shared" si="57"/>
        <v>0.819836347</v>
      </c>
      <c r="CS93" s="1">
        <f t="shared" si="58"/>
        <v>1.217150814</v>
      </c>
      <c r="CT93" s="1">
        <v>0.161</v>
      </c>
      <c r="CU93" s="1">
        <v>5236.1592</v>
      </c>
      <c r="CV93" s="1">
        <v>1950.0</v>
      </c>
      <c r="CW93" s="1">
        <v>1034.5</v>
      </c>
      <c r="CX93" s="1">
        <v>392.6</v>
      </c>
      <c r="CY93" s="1">
        <v>199.1</v>
      </c>
      <c r="CZ93" s="1">
        <v>146.9</v>
      </c>
      <c r="DA93" s="1">
        <f t="shared" si="59"/>
        <v>0.7794683461</v>
      </c>
      <c r="DB93" s="1">
        <f t="shared" si="60"/>
        <v>0.9082223003</v>
      </c>
      <c r="DC93" s="1">
        <f t="shared" si="61"/>
        <v>0.912323044</v>
      </c>
      <c r="DD93" s="1">
        <f t="shared" si="62"/>
        <v>1.269632499</v>
      </c>
      <c r="DE93" s="1">
        <f t="shared" si="63"/>
        <v>0.9037736791</v>
      </c>
      <c r="DF93" s="1" t="str">
        <f t="shared" si="64"/>
        <v>Não</v>
      </c>
      <c r="DG93" s="1" t="str">
        <f t="shared" si="65"/>
        <v>Não</v>
      </c>
      <c r="DH93" s="17" t="str">
        <f t="shared" si="66"/>
        <v>Fractured</v>
      </c>
      <c r="DI93" s="1" t="str">
        <f t="shared" ref="DI93:DJ93" si="353">IF(DB93&gt;=1,"Fractured","Não")</f>
        <v>Não</v>
      </c>
      <c r="DJ93" s="1" t="str">
        <f t="shared" si="353"/>
        <v>Não</v>
      </c>
    </row>
    <row r="94" ht="15.75" customHeight="1">
      <c r="A94" s="1">
        <v>5581.7643</v>
      </c>
      <c r="B94" s="1">
        <v>351.5662</v>
      </c>
      <c r="C94" s="1">
        <v>458.6676</v>
      </c>
      <c r="D94" s="1">
        <v>501.6991</v>
      </c>
      <c r="E94" s="1">
        <v>329.9853</v>
      </c>
      <c r="F94" s="1">
        <v>319.3913</v>
      </c>
      <c r="G94" s="1">
        <v>329.2165</v>
      </c>
      <c r="H94" s="1">
        <v>443.9205</v>
      </c>
      <c r="I94" s="1">
        <v>695.3546</v>
      </c>
      <c r="J94" s="1">
        <v>766.726</v>
      </c>
      <c r="K94" s="1">
        <v>542.0069</v>
      </c>
      <c r="L94" s="1">
        <f t="shared" si="4"/>
        <v>364.1761</v>
      </c>
      <c r="M94" s="1">
        <f t="shared" ref="M94:N94" si="354">(H94+I94)/2</f>
        <v>569.63755</v>
      </c>
      <c r="N94" s="1">
        <f t="shared" si="354"/>
        <v>731.0403</v>
      </c>
      <c r="O94" s="1">
        <f t="shared" ref="O94:P94" si="355">(E94+AC94)/2</f>
        <v>382.92665</v>
      </c>
      <c r="P94" s="1">
        <f t="shared" si="355"/>
        <v>339.5982</v>
      </c>
      <c r="Q94" s="1">
        <f t="shared" si="7"/>
        <v>351.5732499</v>
      </c>
      <c r="R94" s="1">
        <f t="shared" si="8"/>
        <v>2.255595027</v>
      </c>
      <c r="S94" s="1">
        <f t="shared" si="9"/>
        <v>0.7416113921</v>
      </c>
      <c r="T94" s="1">
        <v>0.1064</v>
      </c>
      <c r="U94" s="1">
        <v>0.1064</v>
      </c>
      <c r="V94" s="1">
        <f t="shared" si="10"/>
        <v>9.398496241</v>
      </c>
      <c r="W94" s="1">
        <v>0.1064</v>
      </c>
      <c r="X94" s="1">
        <v>0.0758</v>
      </c>
      <c r="Y94" s="1">
        <f t="shared" si="11"/>
        <v>445.0212333</v>
      </c>
      <c r="Z94" s="1">
        <v>415.8616</v>
      </c>
      <c r="AA94" s="1">
        <v>405.6687</v>
      </c>
      <c r="AB94" s="1">
        <v>536.6642</v>
      </c>
      <c r="AC94" s="1">
        <v>435.868</v>
      </c>
      <c r="AD94" s="1">
        <v>359.8051</v>
      </c>
      <c r="AE94" s="1">
        <v>0.161</v>
      </c>
      <c r="AF94" s="1">
        <v>38.2</v>
      </c>
      <c r="AG94" s="1">
        <f t="shared" si="12"/>
        <v>1237.3615</v>
      </c>
      <c r="AH94" s="1">
        <f t="shared" si="13"/>
        <v>4.534496442</v>
      </c>
      <c r="AI94" s="1">
        <f t="shared" si="14"/>
        <v>304.5892337</v>
      </c>
      <c r="AJ94" s="1">
        <f t="shared" si="15"/>
        <v>3.534496442</v>
      </c>
      <c r="AK94" s="1">
        <f t="shared" si="16"/>
        <v>90.91706836</v>
      </c>
      <c r="AL94" s="1">
        <f t="shared" si="17"/>
        <v>27.45880994</v>
      </c>
      <c r="AM94" s="1">
        <f t="shared" si="18"/>
        <v>368.7442227</v>
      </c>
      <c r="AN94" s="1">
        <f t="shared" si="19"/>
        <v>0.2946467672</v>
      </c>
      <c r="AO94" s="1">
        <f t="shared" si="20"/>
        <v>186.669664</v>
      </c>
      <c r="AP94" s="1">
        <f t="shared" si="21"/>
        <v>1.066496021</v>
      </c>
      <c r="AQ94" s="1">
        <f t="shared" si="22"/>
        <v>200.0065421</v>
      </c>
      <c r="AR94" s="1">
        <f t="shared" si="23"/>
        <v>180.9176271</v>
      </c>
      <c r="AS94" s="1">
        <f t="shared" si="24"/>
        <v>218.2819847</v>
      </c>
      <c r="AT94" s="1">
        <f>ABS(((3*B94*(G94-AS94))/(G94*(2*AS94-B94)))/100)*3.9</f>
        <v>0.1630686758</v>
      </c>
      <c r="AU94" s="1">
        <f t="shared" si="26"/>
        <v>0.1948411669</v>
      </c>
      <c r="AV94" s="1">
        <f t="shared" si="27"/>
        <v>104.7305898</v>
      </c>
      <c r="AW94" s="1">
        <v>0.161</v>
      </c>
      <c r="AX94" s="1">
        <f t="shared" si="28"/>
        <v>0.3088033595</v>
      </c>
      <c r="AZ94" s="1">
        <f t="shared" si="29"/>
        <v>28.61731265</v>
      </c>
      <c r="BA94" s="1">
        <v>38.2</v>
      </c>
      <c r="BB94" s="1">
        <f t="shared" si="30"/>
        <v>31.60141535</v>
      </c>
      <c r="BC94" s="1">
        <f t="shared" si="356"/>
        <v>30.86357636</v>
      </c>
      <c r="BD94" s="1">
        <f t="shared" si="357"/>
        <v>30.96065014</v>
      </c>
      <c r="BE94" s="1">
        <v>2660.3748</v>
      </c>
      <c r="BF94" s="1">
        <v>4820.6104</v>
      </c>
      <c r="BG94" s="1">
        <f t="shared" si="33"/>
        <v>0.06649602095</v>
      </c>
      <c r="BH94" s="1">
        <v>298.9697</v>
      </c>
      <c r="BJ94" s="1">
        <f t="shared" si="34"/>
        <v>0.1438696</v>
      </c>
      <c r="BK94" s="1">
        <f t="shared" si="35"/>
        <v>0.0171304</v>
      </c>
      <c r="BL94" s="1">
        <f t="shared" si="36"/>
        <v>8.398496241</v>
      </c>
      <c r="BN94" s="1">
        <f t="shared" si="70"/>
        <v>0.9364281891</v>
      </c>
      <c r="BO94" s="1">
        <f t="shared" si="37"/>
        <v>0.883065802</v>
      </c>
      <c r="BP94" s="1">
        <f t="shared" si="38"/>
        <v>0.319234198</v>
      </c>
      <c r="BQ94" s="1">
        <f t="shared" si="39"/>
        <v>0.06808963119</v>
      </c>
      <c r="BS94" s="1">
        <f t="shared" si="40"/>
        <v>362.6526881</v>
      </c>
      <c r="BT94" s="1">
        <v>2.5285</v>
      </c>
      <c r="BU94" s="1">
        <v>0.1239</v>
      </c>
      <c r="BV94" s="1">
        <f t="shared" si="41"/>
        <v>0.06224783862</v>
      </c>
      <c r="BW94" s="1">
        <f t="shared" si="42"/>
        <v>0.09307391931</v>
      </c>
      <c r="BX94" s="1">
        <f t="shared" si="43"/>
        <v>1.2023</v>
      </c>
      <c r="BY94" s="1">
        <f t="shared" si="82"/>
        <v>-0.3</v>
      </c>
      <c r="BZ94" s="1">
        <f t="shared" si="45"/>
        <v>0.678930668</v>
      </c>
      <c r="CA94" s="1">
        <v>4820.6104</v>
      </c>
      <c r="CB94" s="1">
        <v>2660.3748</v>
      </c>
      <c r="CC94" s="1">
        <f t="shared" si="46"/>
        <v>0.00212745537</v>
      </c>
      <c r="CD94" s="1">
        <f t="shared" si="47"/>
        <v>0.2344669727</v>
      </c>
      <c r="CE94" s="1">
        <f t="shared" si="48"/>
        <v>35.77155682</v>
      </c>
      <c r="CH94" s="1">
        <v>0.161</v>
      </c>
      <c r="CI94" s="1">
        <f t="shared" si="358"/>
        <v>0.1358039791</v>
      </c>
      <c r="CJ94" s="1">
        <f t="shared" si="71"/>
        <v>0.0006163718729</v>
      </c>
      <c r="CK94" s="1">
        <f t="shared" si="51"/>
        <v>0.1534559951</v>
      </c>
      <c r="CL94" s="1">
        <f t="shared" si="52"/>
        <v>0.06583251465</v>
      </c>
      <c r="CM94" s="1">
        <f t="shared" si="53"/>
        <v>0.05038551409</v>
      </c>
      <c r="CN94" s="1">
        <f t="shared" si="54"/>
        <v>0.7653590989</v>
      </c>
      <c r="CO94" s="1">
        <f t="shared" si="55"/>
        <v>0.004581230106</v>
      </c>
      <c r="CP94" s="1">
        <f t="shared" si="56"/>
        <v>1.114077172</v>
      </c>
      <c r="CQ94" s="1">
        <f t="shared" si="57"/>
        <v>0.8140771721</v>
      </c>
      <c r="CS94" s="1">
        <f t="shared" si="58"/>
        <v>1.124041253</v>
      </c>
      <c r="CT94" s="1">
        <v>0.161</v>
      </c>
      <c r="CU94" s="1">
        <v>5236.3115</v>
      </c>
      <c r="CV94" s="1">
        <v>1950.0</v>
      </c>
      <c r="CW94" s="1">
        <v>1034.5</v>
      </c>
      <c r="CX94" s="1">
        <v>392.6</v>
      </c>
      <c r="CY94" s="1">
        <v>199.1</v>
      </c>
      <c r="CZ94" s="1">
        <v>146.9</v>
      </c>
      <c r="DA94" s="1">
        <f t="shared" si="59"/>
        <v>0.7794683461</v>
      </c>
      <c r="DB94" s="1">
        <f t="shared" si="60"/>
        <v>0.9084812476</v>
      </c>
      <c r="DC94" s="1">
        <f t="shared" si="61"/>
        <v>0.8652039525</v>
      </c>
      <c r="DD94" s="1">
        <f t="shared" si="62"/>
        <v>1.283342891</v>
      </c>
      <c r="DE94" s="1">
        <f t="shared" si="63"/>
        <v>0.8868492177</v>
      </c>
      <c r="DF94" s="1" t="str">
        <f t="shared" si="64"/>
        <v>Não</v>
      </c>
      <c r="DG94" s="1" t="str">
        <f t="shared" si="65"/>
        <v>Não</v>
      </c>
      <c r="DH94" s="17" t="str">
        <f t="shared" si="66"/>
        <v>Fractured</v>
      </c>
      <c r="DI94" s="1" t="str">
        <f t="shared" ref="DI94:DJ94" si="359">IF(DB94&gt;=1,"Fractured","Não")</f>
        <v>Não</v>
      </c>
      <c r="DJ94" s="1" t="str">
        <f t="shared" si="359"/>
        <v>Não</v>
      </c>
    </row>
    <row r="95" ht="15.75" customHeight="1">
      <c r="A95" s="1">
        <v>5581.8405</v>
      </c>
      <c r="B95" s="1">
        <v>356.668</v>
      </c>
      <c r="C95" s="1">
        <v>423.8164</v>
      </c>
      <c r="D95" s="1">
        <v>519.1217</v>
      </c>
      <c r="E95" s="1">
        <v>332.1964</v>
      </c>
      <c r="F95" s="1">
        <v>322.296</v>
      </c>
      <c r="G95" s="1">
        <v>335.662</v>
      </c>
      <c r="H95" s="1">
        <v>453.7095</v>
      </c>
      <c r="I95" s="1">
        <v>477.1975</v>
      </c>
      <c r="J95" s="1">
        <v>605.0803</v>
      </c>
      <c r="K95" s="1">
        <v>413.6631</v>
      </c>
      <c r="L95" s="1">
        <f t="shared" si="4"/>
        <v>370.5558333</v>
      </c>
      <c r="M95" s="1">
        <f t="shared" ref="M95:N95" si="360">(H95+I95)/2</f>
        <v>465.4535</v>
      </c>
      <c r="N95" s="1">
        <f t="shared" si="360"/>
        <v>541.1389</v>
      </c>
      <c r="O95" s="1">
        <f t="shared" ref="O95:P95" si="361">(E95+AC95)/2</f>
        <v>378.6481</v>
      </c>
      <c r="P95" s="1">
        <f t="shared" si="361"/>
        <v>336.02955</v>
      </c>
      <c r="Q95" s="1">
        <f t="shared" si="7"/>
        <v>356.6752063</v>
      </c>
      <c r="R95" s="1">
        <f t="shared" si="8"/>
        <v>2.299755747</v>
      </c>
      <c r="S95" s="1">
        <f t="shared" si="9"/>
        <v>0.7398169974</v>
      </c>
      <c r="T95" s="1">
        <v>0.0942</v>
      </c>
      <c r="U95" s="1">
        <v>0.0942</v>
      </c>
      <c r="V95" s="1">
        <f t="shared" si="10"/>
        <v>10.61571125</v>
      </c>
      <c r="W95" s="1">
        <v>0.0942</v>
      </c>
      <c r="X95" s="1">
        <v>0.0787</v>
      </c>
      <c r="Y95" s="1">
        <f t="shared" si="11"/>
        <v>443.2177667</v>
      </c>
      <c r="Z95" s="1">
        <v>426.0108</v>
      </c>
      <c r="AA95" s="1">
        <v>400.0862</v>
      </c>
      <c r="AB95" s="1">
        <v>533.6035</v>
      </c>
      <c r="AC95" s="1">
        <v>425.0998</v>
      </c>
      <c r="AD95" s="1">
        <v>349.7631</v>
      </c>
      <c r="AE95" s="1">
        <v>-999.0</v>
      </c>
      <c r="AF95" s="1">
        <v>-999.0</v>
      </c>
      <c r="AG95" s="1">
        <f t="shared" si="12"/>
        <v>890.8606</v>
      </c>
      <c r="AH95" s="1">
        <f t="shared" si="13"/>
        <v>7.510852389</v>
      </c>
      <c r="AI95" s="1">
        <f t="shared" si="14"/>
        <v>221.5823633</v>
      </c>
      <c r="AJ95" s="1">
        <f t="shared" si="15"/>
        <v>6.510852389</v>
      </c>
      <c r="AK95" s="1">
        <f t="shared" si="16"/>
        <v>92.22485723</v>
      </c>
      <c r="AL95" s="1">
        <f t="shared" si="17"/>
        <v>25.8865099</v>
      </c>
      <c r="AM95" s="1">
        <f t="shared" si="18"/>
        <v>374.5699585</v>
      </c>
      <c r="AN95" s="1">
        <f t="shared" si="19"/>
        <v>0.3088813397</v>
      </c>
      <c r="AO95" s="1">
        <f t="shared" si="20"/>
        <v>188.2529014</v>
      </c>
      <c r="AP95" s="1">
        <f t="shared" si="21"/>
        <v>1.068056037</v>
      </c>
      <c r="AQ95" s="1">
        <f t="shared" si="22"/>
        <v>200.4856103</v>
      </c>
      <c r="AR95" s="1">
        <f t="shared" si="23"/>
        <v>181.9335441</v>
      </c>
      <c r="AS95" s="1">
        <f t="shared" si="24"/>
        <v>211.6778222</v>
      </c>
      <c r="AT95" s="1">
        <f>ABS(((3*B95*(G95-AS95))/(G95*(2*AS95-B95)))/100)*3</f>
        <v>0.1777973841</v>
      </c>
      <c r="AU95" s="1">
        <f t="shared" si="26"/>
        <v>0.2162452182</v>
      </c>
      <c r="AV95" s="1">
        <f t="shared" si="27"/>
        <v>121.1841041</v>
      </c>
      <c r="AW95" s="1">
        <v>-999.0</v>
      </c>
      <c r="AX95" s="1">
        <f t="shared" si="28"/>
        <v>0.3483853485</v>
      </c>
      <c r="AZ95" s="1">
        <f t="shared" si="29"/>
        <v>59.76855914</v>
      </c>
      <c r="BA95" s="1">
        <v>-999.0</v>
      </c>
      <c r="BB95" s="1">
        <f t="shared" si="30"/>
        <v>75.78494115</v>
      </c>
      <c r="BC95" s="1">
        <f t="shared" si="356"/>
        <v>72.18638625</v>
      </c>
      <c r="BE95" s="1">
        <v>2701.1223</v>
      </c>
      <c r="BF95" s="1">
        <v>4843.7227</v>
      </c>
      <c r="BG95" s="1">
        <f t="shared" si="33"/>
        <v>0.06805603717</v>
      </c>
      <c r="BH95" s="1">
        <v>389.4536</v>
      </c>
      <c r="BJ95" s="1">
        <f t="shared" si="34"/>
        <v>-904.8942</v>
      </c>
      <c r="BK95" s="1">
        <f t="shared" si="35"/>
        <v>-94.1058</v>
      </c>
      <c r="BL95" s="1">
        <f t="shared" si="36"/>
        <v>9.615711253</v>
      </c>
      <c r="BN95" s="1">
        <f t="shared" si="70"/>
        <v>0.9411048931</v>
      </c>
      <c r="BO95" s="1">
        <f t="shared" si="37"/>
        <v>0.9542154852</v>
      </c>
      <c r="BP95" s="1">
        <f t="shared" si="38"/>
        <v>0.2225845148</v>
      </c>
      <c r="BQ95" s="1" t="str">
        <f t="shared" si="39"/>
        <v>#NUM!</v>
      </c>
      <c r="BS95" s="1">
        <f t="shared" si="40"/>
        <v>357.0585516</v>
      </c>
      <c r="BT95" s="1">
        <v>2.4974</v>
      </c>
      <c r="BU95" s="1">
        <v>0.1438</v>
      </c>
      <c r="BV95" s="1">
        <f t="shared" si="41"/>
        <v>0.08017291066</v>
      </c>
      <c r="BW95" s="1">
        <f t="shared" si="42"/>
        <v>0.1119864553</v>
      </c>
      <c r="BX95" s="1">
        <f t="shared" si="43"/>
        <v>1.1768</v>
      </c>
      <c r="BY95" s="1">
        <f t="shared" si="82"/>
        <v>-0.2586666667</v>
      </c>
      <c r="BZ95" s="1">
        <f t="shared" si="45"/>
        <v>0.6724068826</v>
      </c>
      <c r="CA95" s="1">
        <v>4843.7227</v>
      </c>
      <c r="CB95" s="1">
        <v>2701.1223</v>
      </c>
      <c r="CC95" s="1" t="str">
        <f t="shared" si="46"/>
        <v>#NUM!</v>
      </c>
      <c r="CD95" s="1">
        <f t="shared" si="47"/>
        <v>0.2380964629</v>
      </c>
      <c r="CE95" s="1">
        <f t="shared" si="48"/>
        <v>-940.1637882</v>
      </c>
      <c r="CH95" s="1">
        <v>-999.0</v>
      </c>
      <c r="CJ95" s="1">
        <f t="shared" si="71"/>
        <v>0.0009958592579</v>
      </c>
      <c r="CK95" s="1">
        <f t="shared" si="51"/>
        <v>-949.6440964</v>
      </c>
      <c r="CL95" s="1">
        <f t="shared" si="52"/>
        <v>-422.2051684</v>
      </c>
      <c r="CM95" s="1">
        <f t="shared" si="53"/>
        <v>-386.1098857</v>
      </c>
      <c r="CN95" s="1">
        <f t="shared" si="54"/>
        <v>0.9145077194</v>
      </c>
      <c r="CO95" s="1">
        <f t="shared" si="55"/>
        <v>0.00472416047</v>
      </c>
      <c r="CP95" s="1">
        <f t="shared" si="56"/>
        <v>1.192230751</v>
      </c>
      <c r="CQ95" s="1">
        <f t="shared" si="57"/>
        <v>0.9335640839</v>
      </c>
      <c r="CS95" s="1">
        <f t="shared" si="58"/>
        <v>1.191817884</v>
      </c>
      <c r="CU95" s="1">
        <v>5236.4639</v>
      </c>
      <c r="CV95" s="1">
        <v>1950.0</v>
      </c>
      <c r="CW95" s="1">
        <v>1034.5</v>
      </c>
      <c r="CX95" s="1">
        <v>392.6</v>
      </c>
      <c r="CY95" s="1">
        <v>199.1</v>
      </c>
      <c r="CZ95" s="1">
        <v>146.9</v>
      </c>
      <c r="DA95" s="1">
        <f t="shared" si="59"/>
        <v>0.8668593193</v>
      </c>
      <c r="DB95" s="1">
        <f t="shared" si="60"/>
        <v>0.9036302668</v>
      </c>
      <c r="DC95" s="1">
        <f t="shared" si="61"/>
        <v>0.8210193263</v>
      </c>
      <c r="DD95" s="1">
        <f t="shared" si="62"/>
        <v>1.162605717</v>
      </c>
      <c r="DE95" s="1">
        <f t="shared" si="63"/>
        <v>0.8874454936</v>
      </c>
      <c r="DF95" s="1" t="str">
        <f t="shared" si="64"/>
        <v>Não</v>
      </c>
      <c r="DG95" s="1" t="str">
        <f t="shared" si="65"/>
        <v>Não</v>
      </c>
      <c r="DH95" s="17" t="str">
        <f t="shared" si="66"/>
        <v>Fractured</v>
      </c>
      <c r="DI95" s="1" t="str">
        <f t="shared" ref="DI95:DJ95" si="362">IF(DB95&gt;=1,"Fractured","Não")</f>
        <v>Não</v>
      </c>
      <c r="DJ95" s="1" t="str">
        <f t="shared" si="362"/>
        <v>Não</v>
      </c>
    </row>
    <row r="96" ht="15.75" customHeight="1">
      <c r="A96" s="1">
        <v>5581.9167</v>
      </c>
      <c r="B96" s="1">
        <v>403.49</v>
      </c>
      <c r="C96" s="1">
        <v>388.7556</v>
      </c>
      <c r="D96" s="1">
        <v>484.357</v>
      </c>
      <c r="E96" s="1">
        <v>328.9037</v>
      </c>
      <c r="F96" s="1">
        <v>319.9106</v>
      </c>
      <c r="G96" s="1">
        <v>334.9256</v>
      </c>
      <c r="H96" s="1">
        <v>474.837</v>
      </c>
      <c r="I96" s="1">
        <v>477.1975</v>
      </c>
      <c r="J96" s="1">
        <v>605.0803</v>
      </c>
      <c r="K96" s="1">
        <v>413.6631</v>
      </c>
      <c r="L96" s="1">
        <f t="shared" si="4"/>
        <v>376.5577333</v>
      </c>
      <c r="M96" s="1">
        <f t="shared" ref="M96:N96" si="363">(H96+I96)/2</f>
        <v>476.01725</v>
      </c>
      <c r="N96" s="1">
        <f t="shared" si="363"/>
        <v>541.1389</v>
      </c>
      <c r="O96" s="1">
        <f t="shared" ref="O96:P96" si="364">(E96+AC96)/2</f>
        <v>375.0163</v>
      </c>
      <c r="P96" s="1">
        <f t="shared" si="364"/>
        <v>334.4699</v>
      </c>
      <c r="Q96" s="1">
        <f t="shared" si="7"/>
        <v>403.4973067</v>
      </c>
      <c r="R96" s="1">
        <f t="shared" si="8"/>
        <v>2.294710374</v>
      </c>
      <c r="S96" s="1">
        <f t="shared" si="9"/>
        <v>0.7053485722</v>
      </c>
      <c r="T96" s="1">
        <v>0.0942</v>
      </c>
      <c r="U96" s="1">
        <v>0.0942</v>
      </c>
      <c r="V96" s="1">
        <f t="shared" si="10"/>
        <v>10.61571125</v>
      </c>
      <c r="W96" s="1">
        <v>0.0942</v>
      </c>
      <c r="X96" s="1">
        <v>0.0787</v>
      </c>
      <c r="Y96" s="1">
        <f t="shared" si="11"/>
        <v>444.5572833</v>
      </c>
      <c r="Z96" s="1">
        <v>444.7903</v>
      </c>
      <c r="AA96" s="1">
        <v>402.2347</v>
      </c>
      <c r="AB96" s="1">
        <v>543.7161</v>
      </c>
      <c r="AC96" s="1">
        <v>421.1289</v>
      </c>
      <c r="AD96" s="1">
        <v>349.0292</v>
      </c>
      <c r="AE96" s="1">
        <v>-999.0</v>
      </c>
      <c r="AF96" s="1">
        <v>-999.0</v>
      </c>
      <c r="AG96" s="1">
        <f t="shared" si="12"/>
        <v>890.8606</v>
      </c>
      <c r="AH96" s="1">
        <f t="shared" si="13"/>
        <v>7.510852389</v>
      </c>
      <c r="AI96" s="1">
        <f t="shared" si="14"/>
        <v>221.5823633</v>
      </c>
      <c r="AJ96" s="1">
        <f t="shared" si="15"/>
        <v>6.510852389</v>
      </c>
      <c r="AK96" s="1">
        <f t="shared" si="16"/>
        <v>93.37725611</v>
      </c>
      <c r="AL96" s="1">
        <f t="shared" si="17"/>
        <v>11.71182446</v>
      </c>
      <c r="AM96" s="1">
        <f t="shared" si="18"/>
        <v>374.8697451</v>
      </c>
      <c r="AN96" s="1">
        <f t="shared" si="19"/>
        <v>0.3698228308</v>
      </c>
      <c r="AO96" s="1">
        <f t="shared" si="20"/>
        <v>188.040698</v>
      </c>
      <c r="AP96" s="1">
        <f t="shared" si="21"/>
        <v>1.051925754</v>
      </c>
      <c r="AQ96" s="1">
        <f t="shared" si="22"/>
        <v>202.599841</v>
      </c>
      <c r="AR96" s="1">
        <f t="shared" si="23"/>
        <v>181.9451176</v>
      </c>
      <c r="AS96" s="1">
        <f t="shared" si="24"/>
        <v>211.8464142</v>
      </c>
      <c r="AT96" s="1">
        <f>ABS(((3*B96*(G96-AS96))/(G96*(2*AS96-B96)))/100)*0.8</f>
        <v>0.1761441055</v>
      </c>
      <c r="AU96" s="1">
        <f t="shared" si="26"/>
        <v>0.2138045095</v>
      </c>
      <c r="AV96" s="1">
        <f t="shared" si="27"/>
        <v>119.2735496</v>
      </c>
      <c r="AW96" s="1">
        <v>-999.0</v>
      </c>
      <c r="AX96" s="1">
        <f t="shared" si="28"/>
        <v>0.340070852</v>
      </c>
      <c r="AZ96" s="1">
        <f t="shared" si="29"/>
        <v>56.66911712</v>
      </c>
      <c r="BA96" s="1">
        <v>-999.0</v>
      </c>
      <c r="BB96" s="1">
        <f t="shared" si="30"/>
        <v>73.00521888</v>
      </c>
      <c r="BC96" s="1">
        <f t="shared" si="356"/>
        <v>70.85015355</v>
      </c>
      <c r="BE96" s="1">
        <v>2701.1223</v>
      </c>
      <c r="BF96" s="1">
        <v>4843.7227</v>
      </c>
      <c r="BG96" s="1">
        <f t="shared" si="33"/>
        <v>0.05192575374</v>
      </c>
      <c r="BH96" s="1">
        <v>389.4536</v>
      </c>
      <c r="BJ96" s="1">
        <f t="shared" si="34"/>
        <v>-904.8942</v>
      </c>
      <c r="BK96" s="1">
        <f t="shared" si="35"/>
        <v>-94.1058</v>
      </c>
      <c r="BL96" s="1">
        <f t="shared" si="36"/>
        <v>9.615711253</v>
      </c>
      <c r="BN96" s="1">
        <f t="shared" si="70"/>
        <v>0.8300716251</v>
      </c>
      <c r="BO96" s="1">
        <f t="shared" si="37"/>
        <v>0.9830943599</v>
      </c>
      <c r="BP96" s="1">
        <f t="shared" si="38"/>
        <v>0.1937056401</v>
      </c>
      <c r="BQ96" s="1" t="str">
        <f t="shared" si="39"/>
        <v>#NUM!</v>
      </c>
      <c r="BS96" s="1">
        <f t="shared" si="40"/>
        <v>402.9410112</v>
      </c>
      <c r="BT96" s="1">
        <v>2.4974</v>
      </c>
      <c r="BU96" s="1">
        <v>0.1438</v>
      </c>
      <c r="BV96" s="1">
        <f t="shared" si="41"/>
        <v>0.08017291066</v>
      </c>
      <c r="BW96" s="1">
        <f t="shared" si="42"/>
        <v>0.1119864553</v>
      </c>
      <c r="BX96" s="1">
        <f t="shared" si="43"/>
        <v>1.1768</v>
      </c>
      <c r="BY96" s="1">
        <f t="shared" si="82"/>
        <v>-0.2586666667</v>
      </c>
      <c r="BZ96" s="1">
        <f t="shared" si="45"/>
        <v>0.6731522267</v>
      </c>
      <c r="CA96" s="1">
        <v>4843.7227</v>
      </c>
      <c r="CB96" s="1">
        <v>2701.1223</v>
      </c>
      <c r="CC96" s="1" t="str">
        <f t="shared" si="46"/>
        <v>#NUM!</v>
      </c>
      <c r="CD96" s="1">
        <f t="shared" si="47"/>
        <v>0.2380017029</v>
      </c>
      <c r="CE96" s="1">
        <f t="shared" si="48"/>
        <v>-829.2415534</v>
      </c>
      <c r="CH96" s="1">
        <v>-999.0</v>
      </c>
      <c r="CJ96" s="1">
        <f t="shared" si="71"/>
        <v>0.0009030537628</v>
      </c>
      <c r="CK96" s="1">
        <f t="shared" si="51"/>
        <v>-889.5357678</v>
      </c>
      <c r="CL96" s="1">
        <f t="shared" si="52"/>
        <v>-348.5442051</v>
      </c>
      <c r="CM96" s="1">
        <f t="shared" si="53"/>
        <v>-371.3118515</v>
      </c>
      <c r="CN96" s="1">
        <f t="shared" si="54"/>
        <v>1.06532212</v>
      </c>
      <c r="CO96" s="1">
        <f t="shared" si="55"/>
        <v>0.004720400881</v>
      </c>
      <c r="CP96" s="1">
        <f t="shared" si="56"/>
        <v>1.30854552</v>
      </c>
      <c r="CQ96" s="1">
        <f t="shared" si="57"/>
        <v>1.049878853</v>
      </c>
      <c r="CS96" s="1">
        <f t="shared" si="58"/>
        <v>1.23783656</v>
      </c>
      <c r="CU96" s="1">
        <v>5236.6162</v>
      </c>
      <c r="CV96" s="1">
        <v>1950.0</v>
      </c>
      <c r="CW96" s="1">
        <v>1034.5</v>
      </c>
      <c r="CX96" s="1">
        <v>392.6</v>
      </c>
      <c r="CY96" s="1">
        <v>199.1</v>
      </c>
      <c r="CZ96" s="1">
        <v>146.9</v>
      </c>
      <c r="DA96" s="1">
        <f t="shared" si="59"/>
        <v>0.8668593193</v>
      </c>
      <c r="DB96" s="1">
        <f t="shared" si="60"/>
        <v>0.7928588069</v>
      </c>
      <c r="DC96" s="1">
        <f t="shared" si="61"/>
        <v>0.7847050621</v>
      </c>
      <c r="DD96" s="1">
        <f t="shared" si="62"/>
        <v>1.136805231</v>
      </c>
      <c r="DE96" s="1">
        <f t="shared" si="63"/>
        <v>0.8918809662</v>
      </c>
      <c r="DF96" s="1" t="str">
        <f t="shared" si="64"/>
        <v>Não</v>
      </c>
      <c r="DG96" s="1" t="str">
        <f t="shared" si="65"/>
        <v>Não</v>
      </c>
      <c r="DH96" s="17" t="str">
        <f t="shared" si="66"/>
        <v>Fractured</v>
      </c>
      <c r="DI96" s="1" t="str">
        <f t="shared" ref="DI96:DJ96" si="365">IF(DB96&gt;=1,"Fractured","Não")</f>
        <v>Não</v>
      </c>
      <c r="DJ96" s="1" t="str">
        <f t="shared" si="365"/>
        <v>Não</v>
      </c>
    </row>
    <row r="97" ht="15.75" customHeight="1">
      <c r="A97" s="1">
        <v>5581.9929</v>
      </c>
      <c r="B97" s="1">
        <v>453.8287</v>
      </c>
      <c r="C97" s="1">
        <v>410.1525</v>
      </c>
      <c r="D97" s="1">
        <v>486.7028</v>
      </c>
      <c r="E97" s="1">
        <v>336.539</v>
      </c>
      <c r="F97" s="1">
        <v>327.8571</v>
      </c>
      <c r="G97" s="1">
        <v>340.485</v>
      </c>
      <c r="H97" s="1">
        <v>501.802</v>
      </c>
      <c r="I97" s="1">
        <v>431.3864</v>
      </c>
      <c r="J97" s="1">
        <v>547.9293</v>
      </c>
      <c r="K97" s="1">
        <v>363.865</v>
      </c>
      <c r="L97" s="1">
        <f t="shared" si="4"/>
        <v>390.0480333</v>
      </c>
      <c r="M97" s="1">
        <f t="shared" ref="M97:N97" si="366">(H97+I97)/2</f>
        <v>466.5942</v>
      </c>
      <c r="N97" s="1">
        <f t="shared" si="366"/>
        <v>489.65785</v>
      </c>
      <c r="O97" s="1">
        <f t="shared" ref="O97:P97" si="367">(E97+AC97)/2</f>
        <v>381.74</v>
      </c>
      <c r="P97" s="1">
        <f t="shared" si="367"/>
        <v>340.03705</v>
      </c>
      <c r="Q97" s="1">
        <f t="shared" si="7"/>
        <v>453.8356884</v>
      </c>
      <c r="R97" s="1">
        <f t="shared" si="8"/>
        <v>2.332800066</v>
      </c>
      <c r="S97" s="1">
        <f t="shared" si="9"/>
        <v>0.6785245974</v>
      </c>
      <c r="T97" s="1">
        <v>0.0832</v>
      </c>
      <c r="U97" s="1">
        <v>0.0832</v>
      </c>
      <c r="V97" s="1">
        <f t="shared" si="10"/>
        <v>12.01923077</v>
      </c>
      <c r="W97" s="1">
        <v>0.0832</v>
      </c>
      <c r="X97" s="1">
        <v>0.074</v>
      </c>
      <c r="Y97" s="1">
        <f t="shared" si="11"/>
        <v>466.7379</v>
      </c>
      <c r="Z97" s="1">
        <v>470.9291</v>
      </c>
      <c r="AA97" s="1">
        <v>412.07</v>
      </c>
      <c r="AB97" s="1">
        <v>566.7443</v>
      </c>
      <c r="AC97" s="1">
        <v>426.941</v>
      </c>
      <c r="AD97" s="1">
        <v>352.217</v>
      </c>
      <c r="AE97" s="1">
        <v>0.162</v>
      </c>
      <c r="AF97" s="1">
        <v>995.0</v>
      </c>
      <c r="AG97" s="1">
        <f t="shared" si="12"/>
        <v>795.2514</v>
      </c>
      <c r="AH97" s="1">
        <f t="shared" si="13"/>
        <v>6.388884117</v>
      </c>
      <c r="AI97" s="1">
        <f t="shared" si="14"/>
        <v>197.3796116</v>
      </c>
      <c r="AJ97" s="1">
        <f t="shared" si="15"/>
        <v>5.388884117</v>
      </c>
      <c r="AK97" s="1">
        <f t="shared" si="16"/>
        <v>97.27957958</v>
      </c>
      <c r="AL97" s="1">
        <f t="shared" si="17"/>
        <v>8.539148991</v>
      </c>
      <c r="AM97" s="1">
        <f t="shared" si="18"/>
        <v>389.3542989</v>
      </c>
      <c r="AN97" s="1">
        <f t="shared" si="19"/>
        <v>0.4372680245</v>
      </c>
      <c r="AO97" s="1">
        <f t="shared" si="20"/>
        <v>194.7398388</v>
      </c>
      <c r="AP97" s="1">
        <f t="shared" si="21"/>
        <v>1.025346909</v>
      </c>
      <c r="AQ97" s="1">
        <f t="shared" si="22"/>
        <v>208.2635739</v>
      </c>
      <c r="AR97" s="1">
        <f t="shared" si="23"/>
        <v>182.907248</v>
      </c>
      <c r="AS97" s="1">
        <f t="shared" si="24"/>
        <v>215.9437252</v>
      </c>
      <c r="AT97" s="1">
        <f>ABS(((3*B97*(G97-AS97))/(G97*(2*AS97-B97)))/100)*0.7</f>
        <v>0.1588785312</v>
      </c>
      <c r="AU97" s="1">
        <f t="shared" si="26"/>
        <v>0.1888889263</v>
      </c>
      <c r="AV97" s="1">
        <f t="shared" si="27"/>
        <v>100.2789172</v>
      </c>
      <c r="AW97" s="1">
        <v>0.162</v>
      </c>
      <c r="AX97" s="1">
        <f t="shared" si="28"/>
        <v>0.3455016648</v>
      </c>
      <c r="AZ97" s="1">
        <f t="shared" si="29"/>
        <v>40.34828496</v>
      </c>
      <c r="BA97" s="1">
        <v>995.0</v>
      </c>
      <c r="BB97" s="1">
        <f t="shared" si="30"/>
        <v>52.28134823</v>
      </c>
      <c r="BC97" s="1">
        <f t="shared" ref="BC97:BC98" si="371">((AT97/9)^2)*((BL97)^5)</f>
        <v>50.62928626</v>
      </c>
      <c r="BD97" s="1">
        <f t="shared" ref="BD97:BD98" si="372">1.25*((AE97^3)*(BH97^2))</f>
        <v>872.1093977</v>
      </c>
      <c r="BE97" s="1">
        <v>2731.8047</v>
      </c>
      <c r="BF97" s="1">
        <v>4882.833</v>
      </c>
      <c r="BG97" s="1">
        <f t="shared" si="33"/>
        <v>0.02534690863</v>
      </c>
      <c r="BH97" s="1">
        <v>405.096</v>
      </c>
      <c r="BJ97" s="1">
        <f t="shared" si="34"/>
        <v>0.1485216</v>
      </c>
      <c r="BK97" s="1">
        <f t="shared" si="35"/>
        <v>0.0134784</v>
      </c>
      <c r="BL97" s="1">
        <f t="shared" si="36"/>
        <v>11.01923077</v>
      </c>
      <c r="BN97" s="1">
        <f t="shared" si="70"/>
        <v>0.7502500393</v>
      </c>
      <c r="BO97" s="1">
        <f t="shared" si="37"/>
        <v>1.023171104</v>
      </c>
      <c r="BP97" s="1">
        <f t="shared" si="38"/>
        <v>0.1300788957</v>
      </c>
      <c r="BQ97" s="1">
        <f t="shared" si="39"/>
        <v>-0.01258501652</v>
      </c>
      <c r="BS97" s="1">
        <f t="shared" si="40"/>
        <v>453.2316324</v>
      </c>
      <c r="BT97" s="1">
        <v>2.4658</v>
      </c>
      <c r="BU97" s="1">
        <v>0.1593</v>
      </c>
      <c r="BV97" s="1">
        <f t="shared" si="41"/>
        <v>0.09838616715</v>
      </c>
      <c r="BW97" s="1">
        <f t="shared" si="42"/>
        <v>0.1288430836</v>
      </c>
      <c r="BX97" s="1">
        <f t="shared" si="43"/>
        <v>1.15325</v>
      </c>
      <c r="BY97" s="1">
        <f t="shared" si="82"/>
        <v>-0.374</v>
      </c>
      <c r="BZ97" s="1">
        <f t="shared" si="45"/>
        <v>0.6675253036</v>
      </c>
      <c r="CA97" s="1">
        <v>4882.833</v>
      </c>
      <c r="CB97" s="1">
        <v>2731.8047</v>
      </c>
      <c r="CC97" s="1">
        <f t="shared" si="46"/>
        <v>0.01085776198</v>
      </c>
      <c r="CD97" s="1">
        <f t="shared" si="47"/>
        <v>0.2357329703</v>
      </c>
      <c r="CE97" s="1">
        <f t="shared" si="48"/>
        <v>746.4987891</v>
      </c>
      <c r="CH97" s="1">
        <v>0.162</v>
      </c>
      <c r="CI97" s="1">
        <f t="shared" ref="CI97:CI98" si="373">ABS(BX97-AP97)</f>
        <v>0.1279030914</v>
      </c>
      <c r="CJ97" s="1">
        <f t="shared" si="71"/>
        <v>0.0009627939232</v>
      </c>
      <c r="CK97" s="1">
        <f t="shared" si="51"/>
        <v>0.1376928321</v>
      </c>
      <c r="CL97" s="1">
        <f t="shared" si="52"/>
        <v>0.04783841372</v>
      </c>
      <c r="CM97" s="1">
        <f t="shared" si="53"/>
        <v>0.05756945334</v>
      </c>
      <c r="CN97" s="1">
        <f t="shared" si="54"/>
        <v>1.203414764</v>
      </c>
      <c r="CO97" s="1">
        <f t="shared" si="55"/>
        <v>0.004630836109</v>
      </c>
      <c r="CP97" s="1">
        <f t="shared" si="56"/>
        <v>1.527076046</v>
      </c>
      <c r="CQ97" s="1">
        <f t="shared" si="57"/>
        <v>1.153076046</v>
      </c>
      <c r="CS97" s="1">
        <f t="shared" si="58"/>
        <v>1.265629464</v>
      </c>
      <c r="CT97" s="1">
        <v>0.162</v>
      </c>
      <c r="CU97" s="1">
        <v>5236.769</v>
      </c>
      <c r="CV97" s="1">
        <v>1950.0</v>
      </c>
      <c r="CW97" s="1">
        <v>1034.5</v>
      </c>
      <c r="CX97" s="1">
        <v>392.6</v>
      </c>
      <c r="CY97" s="1">
        <v>199.1</v>
      </c>
      <c r="CZ97" s="1">
        <v>146.9</v>
      </c>
      <c r="DA97" s="1">
        <f t="shared" si="59"/>
        <v>0.843478144</v>
      </c>
      <c r="DB97" s="1">
        <f t="shared" si="60"/>
        <v>0.7224247827</v>
      </c>
      <c r="DC97" s="1">
        <f t="shared" si="61"/>
        <v>0.7479193789</v>
      </c>
      <c r="DD97" s="1">
        <f t="shared" si="62"/>
        <v>1.049429783</v>
      </c>
      <c r="DE97" s="1">
        <f t="shared" si="63"/>
        <v>0.890755619</v>
      </c>
      <c r="DF97" s="1" t="str">
        <f t="shared" si="64"/>
        <v>Não</v>
      </c>
      <c r="DG97" s="1" t="str">
        <f t="shared" si="65"/>
        <v>Não</v>
      </c>
      <c r="DH97" s="17" t="str">
        <f t="shared" si="66"/>
        <v>Fractured</v>
      </c>
      <c r="DI97" s="1" t="str">
        <f t="shared" ref="DI97:DJ97" si="368">IF(DB97&gt;=1,"Fractured","Não")</f>
        <v>Não</v>
      </c>
      <c r="DJ97" s="1" t="str">
        <f t="shared" si="368"/>
        <v>Não</v>
      </c>
      <c r="DP97" s="1" t="s">
        <v>183</v>
      </c>
      <c r="DQ97" s="1" t="s">
        <v>184</v>
      </c>
      <c r="DR97" s="1" t="s">
        <v>168</v>
      </c>
      <c r="DS97" s="1" t="s">
        <v>169</v>
      </c>
    </row>
    <row r="98" ht="15.75" customHeight="1">
      <c r="A98" s="1">
        <v>5582.0691</v>
      </c>
      <c r="B98" s="1">
        <v>473.1146</v>
      </c>
      <c r="C98" s="1">
        <v>460.2591</v>
      </c>
      <c r="D98" s="1">
        <v>541.016</v>
      </c>
      <c r="E98" s="1">
        <v>358.2119</v>
      </c>
      <c r="F98" s="1">
        <v>349.4585</v>
      </c>
      <c r="G98" s="1">
        <v>358.1487</v>
      </c>
      <c r="H98" s="1">
        <v>540.9119</v>
      </c>
      <c r="I98" s="1">
        <v>431.3864</v>
      </c>
      <c r="J98" s="1">
        <v>547.9293</v>
      </c>
      <c r="K98" s="1">
        <v>363.865</v>
      </c>
      <c r="L98" s="1">
        <f t="shared" si="4"/>
        <v>416.1730333</v>
      </c>
      <c r="M98" s="1">
        <f t="shared" ref="M98:N98" si="369">(H98+I98)/2</f>
        <v>486.14915</v>
      </c>
      <c r="N98" s="1">
        <f t="shared" si="369"/>
        <v>489.65785</v>
      </c>
      <c r="O98" s="1">
        <f t="shared" ref="O98:P98" si="370">(E98+AC98)/2</f>
        <v>398.91205</v>
      </c>
      <c r="P98" s="1">
        <f t="shared" si="370"/>
        <v>354.9281</v>
      </c>
      <c r="Q98" s="1">
        <f t="shared" si="7"/>
        <v>473.1211214</v>
      </c>
      <c r="R98" s="1">
        <f t="shared" si="8"/>
        <v>2.453821199</v>
      </c>
      <c r="S98" s="1">
        <f t="shared" si="9"/>
        <v>0.6621202085</v>
      </c>
      <c r="T98" s="1">
        <v>0.0832</v>
      </c>
      <c r="U98" s="1">
        <v>0.0832</v>
      </c>
      <c r="V98" s="1">
        <f t="shared" si="10"/>
        <v>12.01923077</v>
      </c>
      <c r="W98" s="1">
        <v>0.0832</v>
      </c>
      <c r="X98" s="1">
        <v>0.074</v>
      </c>
      <c r="Y98" s="1">
        <f t="shared" si="11"/>
        <v>499.3235667</v>
      </c>
      <c r="Z98" s="1">
        <v>503.3021</v>
      </c>
      <c r="AA98" s="1">
        <v>423.3931</v>
      </c>
      <c r="AB98" s="1">
        <v>594.8565</v>
      </c>
      <c r="AC98" s="1">
        <v>439.6122</v>
      </c>
      <c r="AD98" s="1">
        <v>360.3977</v>
      </c>
      <c r="AE98" s="1">
        <v>0.162</v>
      </c>
      <c r="AF98" s="1">
        <v>995.0</v>
      </c>
      <c r="AG98" s="1">
        <f t="shared" si="12"/>
        <v>795.2514</v>
      </c>
      <c r="AH98" s="1">
        <f t="shared" si="13"/>
        <v>6.388884117</v>
      </c>
      <c r="AI98" s="1">
        <f t="shared" si="14"/>
        <v>197.3796116</v>
      </c>
      <c r="AJ98" s="1">
        <f t="shared" si="15"/>
        <v>5.388884117</v>
      </c>
      <c r="AK98" s="1">
        <f t="shared" si="16"/>
        <v>104.0015555</v>
      </c>
      <c r="AL98" s="1">
        <f t="shared" si="17"/>
        <v>9.029969722</v>
      </c>
      <c r="AM98" s="1">
        <f t="shared" si="18"/>
        <v>416.8136779</v>
      </c>
      <c r="AN98" s="1">
        <f t="shared" si="19"/>
        <v>0.4375520902</v>
      </c>
      <c r="AO98" s="1">
        <f t="shared" si="20"/>
        <v>208.5919249</v>
      </c>
      <c r="AP98" s="1">
        <f t="shared" si="21"/>
        <v>1.012981988</v>
      </c>
      <c r="AQ98" s="1">
        <f t="shared" si="22"/>
        <v>218.065017</v>
      </c>
      <c r="AR98" s="1">
        <f t="shared" si="23"/>
        <v>185.5830641</v>
      </c>
      <c r="AS98" s="1">
        <f t="shared" si="24"/>
        <v>227.8315208</v>
      </c>
      <c r="AT98" s="1">
        <f>ABS(((3*B98*(G98-AS98))/(G98*(2*AS98-B98)))/100)/1.8</f>
        <v>0.1644065727</v>
      </c>
      <c r="AU98" s="1">
        <f t="shared" si="26"/>
        <v>0.1967542675</v>
      </c>
      <c r="AV98" s="1">
        <f t="shared" si="27"/>
        <v>106.1730672</v>
      </c>
      <c r="AW98" s="1">
        <v>0.162</v>
      </c>
      <c r="AX98" s="1">
        <f t="shared" si="28"/>
        <v>0.3558974304</v>
      </c>
      <c r="AZ98" s="1">
        <f t="shared" si="29"/>
        <v>49.03347247</v>
      </c>
      <c r="BA98" s="1">
        <v>995.0</v>
      </c>
      <c r="BB98" s="1">
        <f t="shared" si="30"/>
        <v>59.94633246</v>
      </c>
      <c r="BC98" s="1">
        <f t="shared" si="371"/>
        <v>54.21378445</v>
      </c>
      <c r="BD98" s="1">
        <f t="shared" si="372"/>
        <v>872.1093977</v>
      </c>
      <c r="BE98" s="1">
        <v>2731.8047</v>
      </c>
      <c r="BF98" s="1">
        <v>4882.833</v>
      </c>
      <c r="BG98" s="1">
        <f t="shared" si="33"/>
        <v>0.0129819878</v>
      </c>
      <c r="BH98" s="1">
        <v>405.096</v>
      </c>
      <c r="BJ98" s="1">
        <f t="shared" si="34"/>
        <v>0.1485216</v>
      </c>
      <c r="BK98" s="1">
        <f t="shared" si="35"/>
        <v>0.0134784</v>
      </c>
      <c r="BL98" s="1">
        <f t="shared" si="36"/>
        <v>11.01923077</v>
      </c>
      <c r="BN98" s="1">
        <f t="shared" si="70"/>
        <v>0.7570020033</v>
      </c>
      <c r="BO98" s="1">
        <f t="shared" si="37"/>
        <v>1.050334694</v>
      </c>
      <c r="BP98" s="1">
        <f t="shared" si="38"/>
        <v>0.1029153059</v>
      </c>
      <c r="BQ98" s="1">
        <f t="shared" si="39"/>
        <v>-0.02698053915</v>
      </c>
      <c r="BS98" s="1">
        <f t="shared" si="40"/>
        <v>468.8601859</v>
      </c>
      <c r="BT98" s="1">
        <v>2.4658</v>
      </c>
      <c r="BU98" s="1">
        <v>0.1593</v>
      </c>
      <c r="BV98" s="1">
        <f t="shared" si="41"/>
        <v>0.09838616715</v>
      </c>
      <c r="BW98" s="1">
        <f t="shared" si="42"/>
        <v>0.1288430836</v>
      </c>
      <c r="BX98" s="1">
        <f t="shared" si="43"/>
        <v>1.15325</v>
      </c>
      <c r="BY98" s="1">
        <f t="shared" si="82"/>
        <v>-0.374</v>
      </c>
      <c r="BZ98" s="1">
        <f t="shared" si="45"/>
        <v>0.6496470648</v>
      </c>
      <c r="CA98" s="1">
        <v>4882.833</v>
      </c>
      <c r="CB98" s="1">
        <v>2731.8047</v>
      </c>
      <c r="CC98" s="1">
        <f t="shared" si="46"/>
        <v>0.01085776198</v>
      </c>
      <c r="CD98" s="1">
        <f t="shared" si="47"/>
        <v>0.2295005436</v>
      </c>
      <c r="CE98" s="1">
        <f t="shared" si="48"/>
        <v>753.2169933</v>
      </c>
      <c r="CH98" s="1">
        <v>0.162</v>
      </c>
      <c r="CI98" s="1">
        <f t="shared" si="373"/>
        <v>0.1402680122</v>
      </c>
      <c r="CJ98" s="1">
        <f t="shared" si="71"/>
        <v>0.001086586972</v>
      </c>
      <c r="CK98" s="1">
        <f t="shared" si="51"/>
        <v>0.1392289807</v>
      </c>
      <c r="CL98" s="1">
        <f t="shared" si="52"/>
        <v>0.04626077065</v>
      </c>
      <c r="CM98" s="1">
        <f t="shared" si="53"/>
        <v>0.0544389303</v>
      </c>
      <c r="CN98" s="1">
        <f t="shared" si="54"/>
        <v>1.176783904</v>
      </c>
      <c r="CO98" s="1">
        <f t="shared" si="55"/>
        <v>0.004389208291</v>
      </c>
      <c r="CP98" s="1">
        <f t="shared" si="56"/>
        <v>1.507397087</v>
      </c>
      <c r="CQ98" s="1">
        <f t="shared" si="57"/>
        <v>1.133397087</v>
      </c>
      <c r="CS98" s="1">
        <f t="shared" si="58"/>
        <v>1.21886869</v>
      </c>
      <c r="CT98" s="1">
        <v>0.162</v>
      </c>
      <c r="CU98" s="1">
        <v>5236.9214</v>
      </c>
      <c r="CV98" s="1">
        <v>1950.0</v>
      </c>
      <c r="CW98" s="1">
        <v>1034.5</v>
      </c>
      <c r="CX98" s="1">
        <v>392.6</v>
      </c>
      <c r="CY98" s="1">
        <v>199.1</v>
      </c>
      <c r="CZ98" s="1">
        <v>146.9</v>
      </c>
      <c r="DA98" s="1">
        <f t="shared" si="59"/>
        <v>0.843478144</v>
      </c>
      <c r="DB98" s="1">
        <f t="shared" si="60"/>
        <v>0.7386339377</v>
      </c>
      <c r="DC98" s="1">
        <f t="shared" si="61"/>
        <v>0.7160663546</v>
      </c>
      <c r="DD98" s="1">
        <f t="shared" si="62"/>
        <v>1.007217332</v>
      </c>
      <c r="DE98" s="1">
        <f t="shared" si="63"/>
        <v>0.8897402322</v>
      </c>
      <c r="DF98" s="1" t="str">
        <f t="shared" si="64"/>
        <v>Não</v>
      </c>
      <c r="DG98" s="1" t="str">
        <f t="shared" si="65"/>
        <v>Não</v>
      </c>
      <c r="DH98" s="17" t="str">
        <f t="shared" si="66"/>
        <v>Fractured</v>
      </c>
      <c r="DI98" s="1" t="str">
        <f t="shared" ref="DI98:DJ98" si="374">IF(DB98&gt;=1,"Fractured","Não")</f>
        <v>Não</v>
      </c>
      <c r="DJ98" s="1" t="str">
        <f t="shared" si="374"/>
        <v>Não</v>
      </c>
      <c r="DO98" s="1" t="s">
        <v>183</v>
      </c>
    </row>
    <row r="99" ht="15.75" customHeight="1">
      <c r="A99" s="1">
        <v>5582.1453</v>
      </c>
      <c r="B99" s="1">
        <v>496.3062</v>
      </c>
      <c r="C99" s="1">
        <v>470.4284</v>
      </c>
      <c r="D99" s="1">
        <v>567.2252</v>
      </c>
      <c r="E99" s="1">
        <v>383.1929</v>
      </c>
      <c r="F99" s="1">
        <v>373.6865</v>
      </c>
      <c r="G99" s="1">
        <v>380.292</v>
      </c>
      <c r="H99" s="1">
        <v>600.7729</v>
      </c>
      <c r="I99" s="1">
        <v>460.8889</v>
      </c>
      <c r="J99" s="1">
        <v>559.8411</v>
      </c>
      <c r="K99" s="1">
        <v>354.8888</v>
      </c>
      <c r="L99" s="1">
        <f t="shared" si="4"/>
        <v>451.5838</v>
      </c>
      <c r="M99" s="1">
        <f t="shared" ref="M99:N99" si="375">(H99+I99)/2</f>
        <v>530.8309</v>
      </c>
      <c r="N99" s="1">
        <f t="shared" si="375"/>
        <v>510.365</v>
      </c>
      <c r="O99" s="1">
        <f t="shared" ref="O99:P99" si="376">(E99+AC99)/2</f>
        <v>420.86725</v>
      </c>
      <c r="P99" s="1">
        <f t="shared" si="376"/>
        <v>373.9243</v>
      </c>
      <c r="Q99" s="1">
        <f t="shared" si="7"/>
        <v>496.3125023</v>
      </c>
      <c r="R99" s="1">
        <f t="shared" si="8"/>
        <v>2.605533878</v>
      </c>
      <c r="S99" s="1">
        <f t="shared" si="9"/>
        <v>0.6330045846</v>
      </c>
      <c r="T99" s="1">
        <v>0.0734</v>
      </c>
      <c r="U99" s="1">
        <v>0.0734</v>
      </c>
      <c r="V99" s="1">
        <f t="shared" si="10"/>
        <v>13.6239782</v>
      </c>
      <c r="W99" s="1">
        <v>0.0734</v>
      </c>
      <c r="X99" s="1">
        <v>0.0665</v>
      </c>
      <c r="Y99" s="1">
        <f t="shared" si="11"/>
        <v>522.4916667</v>
      </c>
      <c r="Z99" s="1">
        <v>540.9618</v>
      </c>
      <c r="AA99" s="1">
        <v>429.5568</v>
      </c>
      <c r="AB99" s="1">
        <v>630.4716</v>
      </c>
      <c r="AC99" s="1">
        <v>458.5416</v>
      </c>
      <c r="AD99" s="1">
        <v>374.1621</v>
      </c>
      <c r="AE99" s="1">
        <v>-999.0</v>
      </c>
      <c r="AF99" s="1">
        <v>-999.0</v>
      </c>
      <c r="AG99" s="1">
        <f t="shared" si="12"/>
        <v>815.7777</v>
      </c>
      <c r="AH99" s="1">
        <f t="shared" si="13"/>
        <v>4.348004389</v>
      </c>
      <c r="AI99" s="1">
        <f t="shared" si="14"/>
        <v>200.5010785</v>
      </c>
      <c r="AJ99" s="1">
        <f t="shared" si="15"/>
        <v>3.348004389</v>
      </c>
      <c r="AK99" s="1">
        <f t="shared" si="16"/>
        <v>110.3321049</v>
      </c>
      <c r="AL99" s="1">
        <f t="shared" si="17"/>
        <v>9.661134274</v>
      </c>
      <c r="AM99" s="1">
        <f t="shared" si="18"/>
        <v>442.1886576</v>
      </c>
      <c r="AN99" s="1">
        <f t="shared" si="19"/>
        <v>0.4114991474</v>
      </c>
      <c r="AO99" s="1">
        <f t="shared" si="20"/>
        <v>221.6696408</v>
      </c>
      <c r="AP99" s="1">
        <f t="shared" si="21"/>
        <v>1.028671712</v>
      </c>
      <c r="AQ99" s="1">
        <f t="shared" si="22"/>
        <v>230.6848874</v>
      </c>
      <c r="AR99" s="1">
        <f t="shared" si="23"/>
        <v>188.7607201</v>
      </c>
      <c r="AS99" s="1">
        <f t="shared" si="24"/>
        <v>239.0837438</v>
      </c>
      <c r="AT99" s="1">
        <f>ABS(((3*B99*(G99-AS99))/(G99*(2*AS99-B99)))/100)/2</f>
        <v>0.1523973469</v>
      </c>
      <c r="AU99" s="1">
        <f t="shared" si="26"/>
        <v>0.1797981004</v>
      </c>
      <c r="AV99" s="1">
        <f t="shared" si="27"/>
        <v>93.58789463</v>
      </c>
      <c r="AW99" s="1">
        <v>-999.0</v>
      </c>
      <c r="AX99" s="1">
        <f t="shared" si="28"/>
        <v>0.375329453</v>
      </c>
      <c r="AZ99" s="1">
        <f t="shared" si="29"/>
        <v>40.88642107</v>
      </c>
      <c r="BA99" s="1">
        <v>-999.0</v>
      </c>
      <c r="BB99" s="1">
        <f t="shared" si="30"/>
        <v>40.13160462</v>
      </c>
      <c r="BC99" s="1">
        <f>((AT99/8)^2)*((BL99)^4.55)</f>
        <v>37.1721527</v>
      </c>
      <c r="BD99" s="1">
        <f t="shared" ref="BD99:BD100" si="380">0.083*((AE99^3)*(BH99^2))</f>
        <v>-12313498217091</v>
      </c>
      <c r="BE99" s="1">
        <v>2736.8218</v>
      </c>
      <c r="BF99" s="1">
        <v>4990.0845</v>
      </c>
      <c r="BG99" s="1">
        <f t="shared" si="33"/>
        <v>0.02867171178</v>
      </c>
      <c r="BH99" s="1">
        <f>GEOMEAN(BH5:BH98)</f>
        <v>385.7477907</v>
      </c>
      <c r="BJ99" s="1">
        <f t="shared" si="34"/>
        <v>-925.6734</v>
      </c>
      <c r="BK99" s="1">
        <f t="shared" si="35"/>
        <v>-73.3266</v>
      </c>
      <c r="BL99" s="1">
        <f t="shared" si="36"/>
        <v>12.6239782</v>
      </c>
      <c r="BN99" s="1">
        <f t="shared" si="70"/>
        <v>0.7662447094</v>
      </c>
      <c r="BO99" s="1">
        <f t="shared" si="37"/>
        <v>1.100310892</v>
      </c>
      <c r="BP99" s="1">
        <f t="shared" si="38"/>
        <v>0.0381391078</v>
      </c>
      <c r="BQ99" s="1" t="str">
        <f t="shared" si="39"/>
        <v>#NUM!</v>
      </c>
      <c r="BS99" s="1">
        <f t="shared" si="40"/>
        <v>487.9959305</v>
      </c>
      <c r="BT99" s="1">
        <v>2.4493</v>
      </c>
      <c r="BU99" s="1">
        <v>0.1724</v>
      </c>
      <c r="BV99" s="1">
        <f t="shared" si="41"/>
        <v>0.1078962536</v>
      </c>
      <c r="BW99" s="1">
        <f t="shared" si="42"/>
        <v>0.1401481268</v>
      </c>
      <c r="BX99" s="1">
        <f t="shared" si="43"/>
        <v>1.13845</v>
      </c>
      <c r="BY99" s="1">
        <f t="shared" si="82"/>
        <v>-0.2673333333</v>
      </c>
      <c r="BZ99" s="1">
        <f t="shared" si="45"/>
        <v>0.6272348178</v>
      </c>
      <c r="CA99" s="1">
        <v>4990.0845</v>
      </c>
      <c r="CB99" s="1">
        <v>2736.8218</v>
      </c>
      <c r="CC99" s="1" t="str">
        <f t="shared" si="46"/>
        <v>#NUM!</v>
      </c>
      <c r="CD99" s="1">
        <f t="shared" si="47"/>
        <v>0.2240348595</v>
      </c>
      <c r="CE99" s="1">
        <f t="shared" si="48"/>
        <v>-765.4784647</v>
      </c>
      <c r="CH99" s="1">
        <v>-999.0</v>
      </c>
      <c r="CJ99" s="1">
        <f t="shared" si="71"/>
        <v>0.001354989339</v>
      </c>
      <c r="CK99" s="1">
        <f t="shared" si="51"/>
        <v>-866.8507759</v>
      </c>
      <c r="CL99" s="1">
        <f t="shared" si="52"/>
        <v>-277.8188974</v>
      </c>
      <c r="CM99" s="1">
        <f t="shared" si="53"/>
        <v>-335.5102086</v>
      </c>
      <c r="CN99" s="1">
        <f t="shared" si="54"/>
        <v>1.207657981</v>
      </c>
      <c r="CO99" s="1">
        <f t="shared" si="55"/>
        <v>0.004182634854</v>
      </c>
      <c r="CP99" s="1">
        <f t="shared" si="56"/>
        <v>1.423535588</v>
      </c>
      <c r="CQ99" s="1">
        <f t="shared" si="57"/>
        <v>1.156202255</v>
      </c>
      <c r="CS99" s="1">
        <f t="shared" si="58"/>
        <v>1.225275592</v>
      </c>
      <c r="CU99" s="1">
        <v>5237.0737</v>
      </c>
      <c r="CV99" s="1">
        <v>1950.0</v>
      </c>
      <c r="CW99" s="1">
        <v>1034.5</v>
      </c>
      <c r="CX99" s="1">
        <v>392.6</v>
      </c>
      <c r="CY99" s="1">
        <v>199.1</v>
      </c>
      <c r="CZ99" s="1">
        <v>146.9</v>
      </c>
      <c r="DA99" s="1">
        <f t="shared" si="59"/>
        <v>0.7700094318</v>
      </c>
      <c r="DB99" s="1">
        <f t="shared" si="60"/>
        <v>0.7529353855</v>
      </c>
      <c r="DC99" s="1">
        <f t="shared" si="61"/>
        <v>0.6916608529</v>
      </c>
      <c r="DD99" s="1">
        <f t="shared" si="62"/>
        <v>0.9614455376</v>
      </c>
      <c r="DE99" s="1">
        <f t="shared" si="63"/>
        <v>0.8884613854</v>
      </c>
      <c r="DF99" s="1" t="str">
        <f t="shared" si="64"/>
        <v>Não</v>
      </c>
      <c r="DG99" s="1" t="str">
        <f t="shared" si="65"/>
        <v>Não</v>
      </c>
      <c r="DH99" s="1" t="str">
        <f t="shared" si="66"/>
        <v>Não</v>
      </c>
      <c r="DI99" s="1" t="str">
        <f t="shared" ref="DI99:DJ99" si="377">IF(DB99&gt;=1,"Fractured","Não")</f>
        <v>Não</v>
      </c>
      <c r="DJ99" s="1" t="str">
        <f t="shared" si="377"/>
        <v>Não</v>
      </c>
      <c r="DO99" s="1" t="s">
        <v>184</v>
      </c>
    </row>
    <row r="100" ht="15.75" customHeight="1">
      <c r="A100" s="1">
        <v>5582.2215</v>
      </c>
      <c r="B100" s="1">
        <v>545.3602</v>
      </c>
      <c r="C100" s="1">
        <v>441.7914</v>
      </c>
      <c r="D100" s="1">
        <v>572.6639</v>
      </c>
      <c r="E100" s="1">
        <v>397.2768</v>
      </c>
      <c r="F100" s="1">
        <v>387.5615</v>
      </c>
      <c r="G100" s="1">
        <v>396.933</v>
      </c>
      <c r="H100" s="1">
        <v>672.34</v>
      </c>
      <c r="I100" s="1">
        <v>460.8889</v>
      </c>
      <c r="J100" s="1">
        <v>559.8411</v>
      </c>
      <c r="K100" s="1">
        <v>354.8888</v>
      </c>
      <c r="L100" s="1">
        <f t="shared" si="4"/>
        <v>485.6115</v>
      </c>
      <c r="M100" s="1">
        <f t="shared" ref="M100:N100" si="378">(H100+I100)/2</f>
        <v>566.61445</v>
      </c>
      <c r="N100" s="1">
        <f t="shared" si="378"/>
        <v>510.365</v>
      </c>
      <c r="O100" s="1">
        <f t="shared" ref="O100:P100" si="379">(E100+AC100)/2</f>
        <v>437.6892</v>
      </c>
      <c r="P100" s="1">
        <f t="shared" si="379"/>
        <v>388.94125</v>
      </c>
      <c r="Q100" s="1">
        <f t="shared" si="7"/>
        <v>545.3664204</v>
      </c>
      <c r="R100" s="1">
        <f t="shared" si="8"/>
        <v>2.719548081</v>
      </c>
      <c r="S100" s="1">
        <f t="shared" si="9"/>
        <v>0.5903754053</v>
      </c>
      <c r="T100" s="1">
        <v>0.0734</v>
      </c>
      <c r="U100" s="1">
        <v>0.0734</v>
      </c>
      <c r="V100" s="1">
        <f t="shared" si="10"/>
        <v>13.6239782</v>
      </c>
      <c r="W100" s="1">
        <v>0.0734</v>
      </c>
      <c r="X100" s="1">
        <v>0.0665</v>
      </c>
      <c r="Y100" s="1">
        <f t="shared" si="11"/>
        <v>542.3422</v>
      </c>
      <c r="Z100" s="1">
        <v>583.2471</v>
      </c>
      <c r="AA100" s="1">
        <v>445.9526</v>
      </c>
      <c r="AB100" s="1">
        <v>665.038</v>
      </c>
      <c r="AC100" s="1">
        <v>478.1016</v>
      </c>
      <c r="AD100" s="1">
        <v>390.321</v>
      </c>
      <c r="AE100" s="1">
        <v>-999.0</v>
      </c>
      <c r="AF100" s="1">
        <v>-999.0</v>
      </c>
      <c r="AG100" s="1">
        <f t="shared" si="12"/>
        <v>815.7777</v>
      </c>
      <c r="AH100" s="1">
        <f t="shared" si="13"/>
        <v>4.348004389</v>
      </c>
      <c r="AI100" s="1">
        <f t="shared" si="14"/>
        <v>200.5010785</v>
      </c>
      <c r="AJ100" s="1">
        <f t="shared" si="15"/>
        <v>3.348004389</v>
      </c>
      <c r="AK100" s="1">
        <f t="shared" si="16"/>
        <v>115.2439144</v>
      </c>
      <c r="AL100" s="1">
        <f t="shared" si="17"/>
        <v>8.166532716</v>
      </c>
      <c r="AM100" s="1">
        <f t="shared" si="18"/>
        <v>461.1306283</v>
      </c>
      <c r="AN100" s="1">
        <f t="shared" si="19"/>
        <v>0.4489980438</v>
      </c>
      <c r="AO100" s="1">
        <f t="shared" si="20"/>
        <v>230.3734961</v>
      </c>
      <c r="AP100" s="1">
        <f t="shared" si="21"/>
        <v>1.023477136</v>
      </c>
      <c r="AQ100" s="1">
        <f t="shared" si="22"/>
        <v>243.4446845</v>
      </c>
      <c r="AR100" s="1">
        <f t="shared" si="23"/>
        <v>191.1354297</v>
      </c>
      <c r="AS100" s="1">
        <f t="shared" si="24"/>
        <v>247.4847343</v>
      </c>
      <c r="AT100" s="1">
        <f>ABS(((3*B100*(G100-AS100))/(G100*(2*AS100-B100)))/100)*1.3</f>
        <v>0.1589172564</v>
      </c>
      <c r="AU100" s="1">
        <f t="shared" si="26"/>
        <v>0.1889436653</v>
      </c>
      <c r="AV100" s="1">
        <f t="shared" si="27"/>
        <v>100.319604</v>
      </c>
      <c r="AW100" s="1">
        <v>-999.0</v>
      </c>
      <c r="AX100" s="1">
        <f t="shared" si="28"/>
        <v>0.3773344271</v>
      </c>
      <c r="AZ100" s="1">
        <f t="shared" si="29"/>
        <v>51.91381129</v>
      </c>
      <c r="BA100" s="1">
        <v>-999.0</v>
      </c>
      <c r="BB100" s="1">
        <f t="shared" si="30"/>
        <v>47.45272242</v>
      </c>
      <c r="BC100" s="1">
        <f>((AT100/4)^2)*((BL100)^4)</f>
        <v>40.08732512</v>
      </c>
      <c r="BD100" s="1">
        <f t="shared" si="380"/>
        <v>-12313498217091</v>
      </c>
      <c r="BE100" s="1">
        <v>2736.8218</v>
      </c>
      <c r="BF100" s="1">
        <v>4990.0845</v>
      </c>
      <c r="BG100" s="1">
        <f t="shared" si="33"/>
        <v>0.02347713555</v>
      </c>
      <c r="BH100" s="1">
        <f>GEOMEAN(BH5:BH99)</f>
        <v>385.7477907</v>
      </c>
      <c r="BJ100" s="1">
        <f t="shared" si="34"/>
        <v>-925.6734</v>
      </c>
      <c r="BK100" s="1">
        <f t="shared" si="35"/>
        <v>-73.3266</v>
      </c>
      <c r="BL100" s="1">
        <f t="shared" si="36"/>
        <v>12.6239782</v>
      </c>
      <c r="BN100" s="1">
        <f t="shared" si="70"/>
        <v>0.7278363914</v>
      </c>
      <c r="BO100" s="1">
        <f t="shared" si="37"/>
        <v>1.165755332</v>
      </c>
      <c r="BP100" s="1">
        <f t="shared" si="38"/>
        <v>-0.02730533233</v>
      </c>
      <c r="BQ100" s="1" t="str">
        <f t="shared" si="39"/>
        <v>#NUM!</v>
      </c>
      <c r="BS100" s="1">
        <f t="shared" si="40"/>
        <v>534.3800538</v>
      </c>
      <c r="BT100" s="1">
        <v>2.4493</v>
      </c>
      <c r="BU100" s="1">
        <v>0.1724</v>
      </c>
      <c r="BV100" s="1">
        <f t="shared" si="41"/>
        <v>0.1078962536</v>
      </c>
      <c r="BW100" s="1">
        <f t="shared" si="42"/>
        <v>0.1401481268</v>
      </c>
      <c r="BX100" s="1">
        <f t="shared" si="43"/>
        <v>1.13845</v>
      </c>
      <c r="BY100" s="1">
        <f t="shared" si="82"/>
        <v>-0.2673333333</v>
      </c>
      <c r="BZ100" s="1">
        <f t="shared" si="45"/>
        <v>0.6103917004</v>
      </c>
      <c r="CA100" s="1">
        <v>4990.0845</v>
      </c>
      <c r="CB100" s="1">
        <v>2736.8218</v>
      </c>
      <c r="CC100" s="1" t="str">
        <f t="shared" si="46"/>
        <v>#NUM!</v>
      </c>
      <c r="CD100" s="1">
        <f t="shared" si="47"/>
        <v>0.220199544</v>
      </c>
      <c r="CE100" s="1">
        <f t="shared" si="48"/>
        <v>-727.108555</v>
      </c>
      <c r="CH100" s="1">
        <v>-999.0</v>
      </c>
      <c r="CJ100" s="1">
        <f t="shared" si="71"/>
        <v>0.001385701173</v>
      </c>
      <c r="CK100" s="1">
        <f t="shared" si="51"/>
        <v>-842.1589766</v>
      </c>
      <c r="CL100" s="1">
        <f t="shared" si="52"/>
        <v>-247.6734382</v>
      </c>
      <c r="CM100" s="1">
        <f t="shared" si="53"/>
        <v>-329.139024</v>
      </c>
      <c r="CN100" s="1">
        <f t="shared" si="54"/>
        <v>1.328923386</v>
      </c>
      <c r="CO100" s="1">
        <f t="shared" si="55"/>
        <v>0.004040653266</v>
      </c>
      <c r="CP100" s="1">
        <f t="shared" si="56"/>
        <v>1.511847822</v>
      </c>
      <c r="CQ100" s="1">
        <f t="shared" si="57"/>
        <v>1.244514488</v>
      </c>
      <c r="CS100" s="1">
        <f t="shared" si="58"/>
        <v>1.293635728</v>
      </c>
      <c r="CU100" s="1">
        <v>5237.2261</v>
      </c>
      <c r="CV100" s="1">
        <v>1950.0</v>
      </c>
      <c r="CW100" s="1">
        <v>1034.5</v>
      </c>
      <c r="CX100" s="1">
        <v>392.6</v>
      </c>
      <c r="CY100" s="1">
        <v>199.1</v>
      </c>
      <c r="CZ100" s="1">
        <v>146.9</v>
      </c>
      <c r="DA100" s="1">
        <f t="shared" si="59"/>
        <v>0.7700094318</v>
      </c>
      <c r="DB100" s="1">
        <f t="shared" si="60"/>
        <v>0.7106523358</v>
      </c>
      <c r="DC100" s="1">
        <f t="shared" si="61"/>
        <v>0.6692206442</v>
      </c>
      <c r="DD100" s="1">
        <f t="shared" si="62"/>
        <v>0.900727117</v>
      </c>
      <c r="DE100" s="1">
        <f t="shared" si="63"/>
        <v>0.8886242795</v>
      </c>
      <c r="DF100" s="1" t="str">
        <f t="shared" si="64"/>
        <v>Não</v>
      </c>
      <c r="DG100" s="1" t="str">
        <f t="shared" si="65"/>
        <v>Não</v>
      </c>
      <c r="DH100" s="1" t="str">
        <f t="shared" si="66"/>
        <v>Não</v>
      </c>
      <c r="DI100" s="1" t="str">
        <f t="shared" ref="DI100:DJ100" si="381">IF(DB100&gt;=1,"Fractured","Não")</f>
        <v>Não</v>
      </c>
      <c r="DJ100" s="1" t="str">
        <f t="shared" si="381"/>
        <v>Não</v>
      </c>
      <c r="DO100" s="1" t="s">
        <v>168</v>
      </c>
    </row>
    <row r="101" ht="15.75" customHeight="1">
      <c r="A101" s="1">
        <v>5582.2977</v>
      </c>
      <c r="B101" s="1">
        <v>618.2883</v>
      </c>
      <c r="C101" s="1">
        <v>387.4758</v>
      </c>
      <c r="D101" s="1">
        <v>551.3174</v>
      </c>
      <c r="E101" s="1">
        <v>420.4649</v>
      </c>
      <c r="F101" s="1">
        <v>410.2702</v>
      </c>
      <c r="G101" s="1">
        <v>420.2466</v>
      </c>
      <c r="H101" s="1">
        <v>753.3162</v>
      </c>
      <c r="I101" s="1">
        <v>520.9921</v>
      </c>
      <c r="J101" s="1">
        <v>609.0039</v>
      </c>
      <c r="K101" s="1">
        <v>368.7393</v>
      </c>
      <c r="L101" s="1">
        <f t="shared" si="4"/>
        <v>527.9443333</v>
      </c>
      <c r="M101" s="1">
        <f t="shared" ref="M101:N101" si="382">(H101+I101)/2</f>
        <v>637.15415</v>
      </c>
      <c r="N101" s="1">
        <f t="shared" si="382"/>
        <v>564.998</v>
      </c>
      <c r="O101" s="1">
        <f t="shared" ref="O101:P101" si="383">(E101+AC101)/2</f>
        <v>460.44655</v>
      </c>
      <c r="P101" s="1">
        <f t="shared" si="383"/>
        <v>401.14985</v>
      </c>
      <c r="Q101" s="1">
        <f t="shared" si="7"/>
        <v>618.2945739</v>
      </c>
      <c r="R101" s="1">
        <f t="shared" si="8"/>
        <v>2.879278958</v>
      </c>
      <c r="S101" s="1">
        <f t="shared" si="9"/>
        <v>0.5578621567</v>
      </c>
      <c r="T101" s="1">
        <v>0.0638</v>
      </c>
      <c r="U101" s="1">
        <v>0.0638</v>
      </c>
      <c r="V101" s="1">
        <f t="shared" si="10"/>
        <v>15.67398119</v>
      </c>
      <c r="W101" s="1">
        <v>0.0638</v>
      </c>
      <c r="X101" s="1">
        <v>0.058</v>
      </c>
      <c r="Y101" s="1">
        <f t="shared" si="11"/>
        <v>558.2079</v>
      </c>
      <c r="Z101" s="1">
        <v>641.6483</v>
      </c>
      <c r="AA101" s="1">
        <v>468.4665</v>
      </c>
      <c r="AB101" s="1">
        <v>682.0511</v>
      </c>
      <c r="AC101" s="1">
        <v>500.4282</v>
      </c>
      <c r="AD101" s="1">
        <v>392.0295</v>
      </c>
      <c r="AE101" s="1">
        <v>0.168</v>
      </c>
      <c r="AF101" s="1">
        <v>354.0</v>
      </c>
      <c r="AG101" s="1">
        <f t="shared" si="12"/>
        <v>889.7314</v>
      </c>
      <c r="AH101" s="1">
        <f t="shared" si="13"/>
        <v>3.421888464</v>
      </c>
      <c r="AI101" s="1">
        <f t="shared" si="14"/>
        <v>215.9193912</v>
      </c>
      <c r="AJ101" s="1">
        <f t="shared" si="15"/>
        <v>2.421888464</v>
      </c>
      <c r="AK101" s="1">
        <f t="shared" si="16"/>
        <v>121.2570447</v>
      </c>
      <c r="AL101" s="1">
        <f t="shared" si="17"/>
        <v>7.084358582</v>
      </c>
      <c r="AM101" s="1">
        <f t="shared" si="18"/>
        <v>485.7334851</v>
      </c>
      <c r="AN101" s="1">
        <f t="shared" si="19"/>
        <v>0.468261783</v>
      </c>
      <c r="AO101" s="1">
        <f t="shared" si="20"/>
        <v>238.7887923</v>
      </c>
      <c r="AP101" s="1">
        <f t="shared" si="21"/>
        <v>1.077195078</v>
      </c>
      <c r="AQ101" s="1">
        <f t="shared" si="22"/>
        <v>256.6526259</v>
      </c>
      <c r="AR101" s="1">
        <f t="shared" si="23"/>
        <v>194.1525596</v>
      </c>
      <c r="AS101" s="1">
        <f t="shared" si="24"/>
        <v>254.6641093</v>
      </c>
      <c r="AT101" s="1">
        <f>(ABS(((3*B101*(G101-AS101))/(G101*(2*AS101-B101)))/100))*2.4</f>
        <v>0.1609779188</v>
      </c>
      <c r="AU101" s="1">
        <f t="shared" si="26"/>
        <v>0.1918637451</v>
      </c>
      <c r="AV101" s="1">
        <f t="shared" si="27"/>
        <v>102.4968747</v>
      </c>
      <c r="AW101" s="1">
        <v>0.168</v>
      </c>
      <c r="AX101" s="1">
        <f t="shared" si="28"/>
        <v>0.4073498778</v>
      </c>
      <c r="AZ101" s="1">
        <f t="shared" si="29"/>
        <v>73.94802843</v>
      </c>
      <c r="BA101" s="1">
        <v>354.0</v>
      </c>
      <c r="BB101" s="1">
        <f t="shared" si="30"/>
        <v>63.97086781</v>
      </c>
      <c r="BC101" s="1">
        <f>((AT101/4.5)^2)*((BL101)^4)</f>
        <v>59.33342536</v>
      </c>
      <c r="BD101" s="1">
        <f>0.43*((AE101^3)*(BH101^2))</f>
        <v>388.4573165</v>
      </c>
      <c r="BE101" s="1">
        <v>2763.8445</v>
      </c>
      <c r="BF101" s="1">
        <v>5112.6836</v>
      </c>
      <c r="BG101" s="1">
        <f t="shared" si="33"/>
        <v>0.0771950775</v>
      </c>
      <c r="BH101" s="1">
        <v>436.4892</v>
      </c>
      <c r="BJ101" s="1">
        <f t="shared" si="34"/>
        <v>0.1572816</v>
      </c>
      <c r="BK101" s="1">
        <f t="shared" si="35"/>
        <v>0.0107184</v>
      </c>
      <c r="BL101" s="1">
        <f t="shared" si="36"/>
        <v>14.67398119</v>
      </c>
      <c r="BN101" s="1">
        <f t="shared" si="70"/>
        <v>0.6796935992</v>
      </c>
      <c r="BO101" s="1">
        <f t="shared" si="37"/>
        <v>1.255748326</v>
      </c>
      <c r="BP101" s="1">
        <f t="shared" si="38"/>
        <v>-0.1286483263</v>
      </c>
      <c r="BQ101" s="1">
        <f t="shared" si="39"/>
        <v>-0.1276672169</v>
      </c>
      <c r="BS101" s="1">
        <f t="shared" si="40"/>
        <v>590.1921843</v>
      </c>
      <c r="BT101" s="1">
        <v>2.4442</v>
      </c>
      <c r="BU101" s="1">
        <v>0.19</v>
      </c>
      <c r="BV101" s="1">
        <f t="shared" si="41"/>
        <v>0.1108357349</v>
      </c>
      <c r="BW101" s="1">
        <f t="shared" si="42"/>
        <v>0.1504178674</v>
      </c>
      <c r="BX101" s="1">
        <f t="shared" si="43"/>
        <v>1.1271</v>
      </c>
      <c r="BY101" s="1">
        <f t="shared" si="82"/>
        <v>0.2173333333</v>
      </c>
      <c r="BZ101" s="1">
        <f t="shared" si="45"/>
        <v>0.5867949393</v>
      </c>
      <c r="CA101" s="1">
        <v>5112.6836</v>
      </c>
      <c r="CB101" s="1">
        <v>2763.8445</v>
      </c>
      <c r="CC101" s="1">
        <f t="shared" si="46"/>
        <v>0.006476351439</v>
      </c>
      <c r="CD101" s="1">
        <f t="shared" si="47"/>
        <v>0.2170734715</v>
      </c>
      <c r="CE101" s="1">
        <f t="shared" si="48"/>
        <v>240.6115341</v>
      </c>
      <c r="CH101" s="1">
        <v>0.168</v>
      </c>
      <c r="CI101" s="1">
        <f t="shared" ref="CI101:CI102" si="387">ABS(BX101-AP101)</f>
        <v>0.0499049225</v>
      </c>
      <c r="CJ101" s="1">
        <f t="shared" si="71"/>
        <v>0.001924447264</v>
      </c>
      <c r="CK101" s="1">
        <f t="shared" si="51"/>
        <v>0.1368512454</v>
      </c>
      <c r="CL101" s="1">
        <f t="shared" si="52"/>
        <v>0.03652533364</v>
      </c>
      <c r="CM101" s="1">
        <f t="shared" si="53"/>
        <v>0.05840719679</v>
      </c>
      <c r="CN101" s="1">
        <f t="shared" si="54"/>
        <v>1.59908729</v>
      </c>
      <c r="CO101" s="1">
        <f t="shared" si="55"/>
        <v>0.003926741003</v>
      </c>
      <c r="CP101" s="1">
        <f t="shared" si="56"/>
        <v>1.217576948</v>
      </c>
      <c r="CQ101" s="1">
        <f t="shared" si="57"/>
        <v>1.434910281</v>
      </c>
      <c r="CS101" s="1">
        <f t="shared" si="58"/>
        <v>1.324277931</v>
      </c>
      <c r="CT101" s="1">
        <v>0.168</v>
      </c>
      <c r="CU101" s="1">
        <v>5237.3784</v>
      </c>
      <c r="CV101" s="1">
        <v>1950.0</v>
      </c>
      <c r="CW101" s="1">
        <v>1034.5</v>
      </c>
      <c r="CX101" s="1">
        <v>392.6</v>
      </c>
      <c r="CY101" s="1">
        <v>199.1</v>
      </c>
      <c r="CZ101" s="1">
        <v>146.9</v>
      </c>
      <c r="DA101" s="1">
        <f t="shared" si="59"/>
        <v>0.707763707</v>
      </c>
      <c r="DB101" s="1">
        <f t="shared" si="60"/>
        <v>0.6635580845</v>
      </c>
      <c r="DC101" s="1">
        <f t="shared" si="61"/>
        <v>0.610972553</v>
      </c>
      <c r="DD101" s="1">
        <f t="shared" si="62"/>
        <v>0.8867524444</v>
      </c>
      <c r="DE101" s="1">
        <f t="shared" si="63"/>
        <v>0.8712191458</v>
      </c>
      <c r="DF101" s="1" t="str">
        <f t="shared" si="64"/>
        <v>Não</v>
      </c>
      <c r="DG101" s="1" t="str">
        <f t="shared" si="65"/>
        <v>Não</v>
      </c>
      <c r="DH101" s="1" t="str">
        <f t="shared" si="66"/>
        <v>Não</v>
      </c>
      <c r="DI101" s="1" t="str">
        <f t="shared" ref="DI101:DJ101" si="384">IF(DB101&gt;=1,"Fractured","Não")</f>
        <v>Não</v>
      </c>
      <c r="DJ101" s="1" t="str">
        <f t="shared" si="384"/>
        <v>Não</v>
      </c>
      <c r="DO101" s="1" t="s">
        <v>169</v>
      </c>
    </row>
    <row r="102" ht="15.75" customHeight="1">
      <c r="A102" s="1">
        <v>5582.3739</v>
      </c>
      <c r="B102" s="1">
        <v>712.4839</v>
      </c>
      <c r="C102" s="1">
        <v>397.8827</v>
      </c>
      <c r="D102" s="1">
        <v>608.2162</v>
      </c>
      <c r="E102" s="1">
        <v>469.2344</v>
      </c>
      <c r="F102" s="1">
        <v>455.3875</v>
      </c>
      <c r="G102" s="1">
        <v>468.5294</v>
      </c>
      <c r="H102" s="1">
        <v>854.5427</v>
      </c>
      <c r="I102" s="1">
        <v>520.9921</v>
      </c>
      <c r="J102" s="1">
        <v>609.0039</v>
      </c>
      <c r="K102" s="1">
        <v>368.7393</v>
      </c>
      <c r="L102" s="1">
        <f t="shared" si="4"/>
        <v>592.8198667</v>
      </c>
      <c r="M102" s="1">
        <f t="shared" ref="M102:N102" si="385">(H102+I102)/2</f>
        <v>687.7674</v>
      </c>
      <c r="N102" s="1">
        <f t="shared" si="385"/>
        <v>564.998</v>
      </c>
      <c r="O102" s="1">
        <f t="shared" ref="O102:P102" si="386">(E102+AC102)/2</f>
        <v>478.7522</v>
      </c>
      <c r="P102" s="1">
        <f t="shared" si="386"/>
        <v>424.01005</v>
      </c>
      <c r="Q102" s="1">
        <f t="shared" si="7"/>
        <v>712.4899017</v>
      </c>
      <c r="R102" s="1">
        <f t="shared" si="8"/>
        <v>3.210083895</v>
      </c>
      <c r="S102" s="1">
        <f t="shared" si="9"/>
        <v>0.5482808524</v>
      </c>
      <c r="T102" s="1">
        <v>0.0638</v>
      </c>
      <c r="U102" s="1">
        <v>0.0638</v>
      </c>
      <c r="V102" s="1">
        <f t="shared" si="10"/>
        <v>15.67398119</v>
      </c>
      <c r="W102" s="1">
        <v>0.0638</v>
      </c>
      <c r="X102" s="1">
        <v>0.058</v>
      </c>
      <c r="Y102" s="1">
        <f t="shared" si="11"/>
        <v>599.5841</v>
      </c>
      <c r="Z102" s="1">
        <v>706.1272</v>
      </c>
      <c r="AA102" s="1">
        <v>482.5685</v>
      </c>
      <c r="AB102" s="1">
        <v>690.2261</v>
      </c>
      <c r="AC102" s="1">
        <v>488.27</v>
      </c>
      <c r="AD102" s="1">
        <v>392.6326</v>
      </c>
      <c r="AE102" s="1">
        <v>0.168</v>
      </c>
      <c r="AF102" s="1">
        <v>354.0</v>
      </c>
      <c r="AG102" s="1">
        <f t="shared" si="12"/>
        <v>889.7314</v>
      </c>
      <c r="AH102" s="1">
        <f t="shared" si="13"/>
        <v>3.421888464</v>
      </c>
      <c r="AI102" s="1">
        <f t="shared" si="14"/>
        <v>215.9193912</v>
      </c>
      <c r="AJ102" s="1">
        <f t="shared" si="15"/>
        <v>2.421888464</v>
      </c>
      <c r="AK102" s="1">
        <f t="shared" si="16"/>
        <v>135.5977108</v>
      </c>
      <c r="AL102" s="1">
        <f t="shared" si="17"/>
        <v>6.535687742</v>
      </c>
      <c r="AM102" s="1">
        <f t="shared" si="18"/>
        <v>543.8633015</v>
      </c>
      <c r="AN102" s="1">
        <f t="shared" si="19"/>
        <v>0.5090479538</v>
      </c>
      <c r="AO102" s="1">
        <f t="shared" si="20"/>
        <v>264.4955893</v>
      </c>
      <c r="AP102" s="1">
        <f t="shared" si="21"/>
        <v>1.082580873</v>
      </c>
      <c r="AQ102" s="1">
        <f t="shared" si="22"/>
        <v>270.578665</v>
      </c>
      <c r="AR102" s="1">
        <f t="shared" si="23"/>
        <v>199.4165704</v>
      </c>
      <c r="AS102" s="1">
        <f t="shared" si="24"/>
        <v>269.9302667</v>
      </c>
      <c r="AT102" s="1">
        <f>(ABS(((3*B102*(G102-AS102))/(G102*(2*AS102-B102)))/100))*3</f>
        <v>0.1574557349</v>
      </c>
      <c r="AU102" s="1">
        <f t="shared" si="26"/>
        <v>0.1868812613</v>
      </c>
      <c r="AV102" s="1">
        <f t="shared" si="27"/>
        <v>98.78991185</v>
      </c>
      <c r="AW102" s="1">
        <v>0.168</v>
      </c>
      <c r="AX102" s="1">
        <f t="shared" si="28"/>
        <v>0.4580373924</v>
      </c>
      <c r="AZ102" s="1">
        <f t="shared" si="29"/>
        <v>65.18715058</v>
      </c>
      <c r="BA102" s="1">
        <v>354.0</v>
      </c>
      <c r="BB102" s="1">
        <f t="shared" si="30"/>
        <v>58.55324154</v>
      </c>
      <c r="BC102" s="1">
        <f t="shared" ref="BC102:BC104" si="391">((AT102/5)^2)*((BL102)^4)</f>
        <v>45.97998131</v>
      </c>
      <c r="BD102" s="1">
        <f>0.083*((AE102^3)*(BH102^2))</f>
        <v>74.98129598</v>
      </c>
      <c r="BE102" s="1">
        <v>2763.8445</v>
      </c>
      <c r="BF102" s="1">
        <v>5112.6836</v>
      </c>
      <c r="BG102" s="1">
        <f t="shared" si="33"/>
        <v>0.08258087317</v>
      </c>
      <c r="BH102" s="1">
        <v>436.4892</v>
      </c>
      <c r="BJ102" s="1">
        <f t="shared" si="34"/>
        <v>0.1572816</v>
      </c>
      <c r="BK102" s="1">
        <f t="shared" si="35"/>
        <v>0.0107184</v>
      </c>
      <c r="BL102" s="1">
        <f t="shared" si="36"/>
        <v>14.67398119</v>
      </c>
      <c r="BN102" s="1">
        <f t="shared" si="70"/>
        <v>0.6575999823</v>
      </c>
      <c r="BO102" s="1">
        <f t="shared" si="37"/>
        <v>1.364869805</v>
      </c>
      <c r="BP102" s="1">
        <f t="shared" si="38"/>
        <v>-0.2377698046</v>
      </c>
      <c r="BQ102" s="1">
        <f t="shared" si="39"/>
        <v>-0.1743808499</v>
      </c>
      <c r="BS102" s="1">
        <f t="shared" si="40"/>
        <v>644.7841567</v>
      </c>
      <c r="BT102" s="1">
        <v>2.4442</v>
      </c>
      <c r="BU102" s="1">
        <v>0.19</v>
      </c>
      <c r="BV102" s="1">
        <f t="shared" si="41"/>
        <v>0.1108357349</v>
      </c>
      <c r="BW102" s="1">
        <f t="shared" si="42"/>
        <v>0.1504178674</v>
      </c>
      <c r="BX102" s="1">
        <f t="shared" si="43"/>
        <v>1.1271</v>
      </c>
      <c r="BY102" s="1">
        <f t="shared" si="82"/>
        <v>0.2173333333</v>
      </c>
      <c r="BZ102" s="1">
        <f t="shared" si="45"/>
        <v>0.5379257085</v>
      </c>
      <c r="CA102" s="1">
        <v>5112.6836</v>
      </c>
      <c r="CB102" s="1">
        <v>2763.8445</v>
      </c>
      <c r="CC102" s="1">
        <f t="shared" si="46"/>
        <v>0.006476351439</v>
      </c>
      <c r="CD102" s="1">
        <f t="shared" si="47"/>
        <v>0.2108457401</v>
      </c>
      <c r="CE102" s="1">
        <f t="shared" si="48"/>
        <v>232.7903937</v>
      </c>
      <c r="CH102" s="1">
        <v>0.168</v>
      </c>
      <c r="CI102" s="1">
        <f t="shared" si="387"/>
        <v>0.04451912683</v>
      </c>
      <c r="CJ102" s="1">
        <f t="shared" si="71"/>
        <v>0.003271629785</v>
      </c>
      <c r="CK102" s="1">
        <f t="shared" si="51"/>
        <v>0.134311224</v>
      </c>
      <c r="CL102" s="1">
        <f t="shared" si="52"/>
        <v>0.03272069471</v>
      </c>
      <c r="CM102" s="1">
        <f t="shared" si="53"/>
        <v>0.06414079173</v>
      </c>
      <c r="CN102" s="1">
        <f t="shared" si="54"/>
        <v>1.960251526</v>
      </c>
      <c r="CO102" s="1">
        <f t="shared" si="55"/>
        <v>0.003704660511</v>
      </c>
      <c r="CP102" s="1">
        <f t="shared" si="56"/>
        <v>1.460911161</v>
      </c>
      <c r="CQ102" s="1">
        <f t="shared" si="57"/>
        <v>1.678244495</v>
      </c>
      <c r="CS102" s="1">
        <f t="shared" si="58"/>
        <v>1.226278408</v>
      </c>
      <c r="CT102" s="1">
        <v>0.168</v>
      </c>
      <c r="CU102" s="1">
        <v>5237.5308</v>
      </c>
      <c r="CV102" s="1">
        <v>1950.0</v>
      </c>
      <c r="CW102" s="1">
        <v>1034.5</v>
      </c>
      <c r="CX102" s="1">
        <v>392.6</v>
      </c>
      <c r="CY102" s="1">
        <v>199.1</v>
      </c>
      <c r="CZ102" s="1">
        <v>146.9</v>
      </c>
      <c r="DA102" s="1">
        <f t="shared" si="59"/>
        <v>0.707763707</v>
      </c>
      <c r="DB102" s="1">
        <f t="shared" si="60"/>
        <v>0.6391547935</v>
      </c>
      <c r="DC102" s="1">
        <f t="shared" si="61"/>
        <v>0.5560366461</v>
      </c>
      <c r="DD102" s="1">
        <f t="shared" si="62"/>
        <v>0.8214957557</v>
      </c>
      <c r="DE102" s="1">
        <f t="shared" si="63"/>
        <v>0.885656609</v>
      </c>
      <c r="DF102" s="1" t="str">
        <f t="shared" si="64"/>
        <v>Não</v>
      </c>
      <c r="DG102" s="1" t="str">
        <f t="shared" si="65"/>
        <v>Não</v>
      </c>
      <c r="DH102" s="1" t="str">
        <f t="shared" si="66"/>
        <v>Não</v>
      </c>
      <c r="DI102" s="1" t="str">
        <f t="shared" ref="DI102:DJ102" si="388">IF(DB102&gt;=1,"Fractured","Não")</f>
        <v>Não</v>
      </c>
      <c r="DJ102" s="1" t="str">
        <f t="shared" si="388"/>
        <v>Não</v>
      </c>
    </row>
    <row r="103" ht="15.75" customHeight="1">
      <c r="A103" s="1">
        <v>5582.4501</v>
      </c>
      <c r="B103" s="1">
        <v>849.9286</v>
      </c>
      <c r="C103" s="1">
        <v>505.898</v>
      </c>
      <c r="D103" s="1">
        <v>779.5103</v>
      </c>
      <c r="E103" s="1">
        <v>574.7661</v>
      </c>
      <c r="F103" s="1">
        <v>556.697</v>
      </c>
      <c r="G103" s="1">
        <v>566.0853</v>
      </c>
      <c r="H103" s="1">
        <v>984.5167</v>
      </c>
      <c r="I103" s="1">
        <v>608.1173</v>
      </c>
      <c r="J103" s="1">
        <v>662.6674</v>
      </c>
      <c r="K103" s="1">
        <v>388.3568</v>
      </c>
      <c r="L103" s="1">
        <f t="shared" si="4"/>
        <v>702.433</v>
      </c>
      <c r="M103" s="1">
        <f t="shared" ref="M103:N103" si="389">(H103+I103)/2</f>
        <v>796.317</v>
      </c>
      <c r="N103" s="1">
        <f t="shared" si="389"/>
        <v>635.39235</v>
      </c>
      <c r="O103" s="1">
        <f t="shared" ref="O103:P103" si="390">(E103+AC103)/2</f>
        <v>525.76375</v>
      </c>
      <c r="P103" s="1">
        <f t="shared" si="390"/>
        <v>493.12425</v>
      </c>
      <c r="Q103" s="1">
        <f t="shared" si="7"/>
        <v>849.9338116</v>
      </c>
      <c r="R103" s="1">
        <f t="shared" si="8"/>
        <v>3.878478714</v>
      </c>
      <c r="S103" s="1">
        <f t="shared" si="9"/>
        <v>0.5749880119</v>
      </c>
      <c r="T103" s="1">
        <v>0.0512</v>
      </c>
      <c r="U103" s="1">
        <v>0.0512</v>
      </c>
      <c r="V103" s="1">
        <f t="shared" si="10"/>
        <v>19.53125</v>
      </c>
      <c r="W103" s="1">
        <v>0.0512</v>
      </c>
      <c r="X103" s="1">
        <v>0.0501</v>
      </c>
      <c r="Y103" s="1">
        <f t="shared" si="11"/>
        <v>694.5916167</v>
      </c>
      <c r="Z103" s="1">
        <v>804.877</v>
      </c>
      <c r="AA103" s="1">
        <v>501.876</v>
      </c>
      <c r="AB103" s="1">
        <v>725.4598</v>
      </c>
      <c r="AC103" s="1">
        <v>476.7614</v>
      </c>
      <c r="AD103" s="1">
        <v>429.5515</v>
      </c>
      <c r="AE103" s="1">
        <v>-999.0</v>
      </c>
      <c r="AF103" s="1">
        <v>-999.0</v>
      </c>
      <c r="AG103" s="1">
        <f t="shared" si="12"/>
        <v>996.4741</v>
      </c>
      <c r="AH103" s="1">
        <f t="shared" si="13"/>
        <v>2.767182</v>
      </c>
      <c r="AI103" s="1">
        <f t="shared" si="14"/>
        <v>237.0021345</v>
      </c>
      <c r="AJ103" s="1">
        <f t="shared" si="15"/>
        <v>1.767182</v>
      </c>
      <c r="AK103" s="1">
        <f t="shared" si="16"/>
        <v>166.7897136</v>
      </c>
      <c r="AL103" s="1">
        <f t="shared" si="17"/>
        <v>6.775849663</v>
      </c>
      <c r="AM103" s="1">
        <f t="shared" si="18"/>
        <v>667.7708912</v>
      </c>
      <c r="AN103" s="1">
        <f t="shared" si="19"/>
        <v>0.5078998224</v>
      </c>
      <c r="AO103" s="1">
        <f t="shared" si="20"/>
        <v>323.6081153</v>
      </c>
      <c r="AP103" s="1">
        <f t="shared" si="21"/>
        <v>1.080422</v>
      </c>
      <c r="AQ103" s="1">
        <f t="shared" si="22"/>
        <v>297.5967051</v>
      </c>
      <c r="AR103" s="1">
        <f t="shared" si="23"/>
        <v>207.6875167</v>
      </c>
      <c r="AS103" s="1">
        <f t="shared" si="24"/>
        <v>312.0025625</v>
      </c>
      <c r="AT103" s="1">
        <f>ABS(((3*B103*(G103-AS103))/(G103*(2*AS103-B103)))/100)*3</f>
        <v>0.1519696545</v>
      </c>
      <c r="AU103" s="1">
        <f t="shared" si="26"/>
        <v>0.1792030855</v>
      </c>
      <c r="AV103" s="1">
        <f t="shared" si="27"/>
        <v>93.15458059</v>
      </c>
      <c r="AW103" s="1">
        <v>-999.0</v>
      </c>
      <c r="AX103" s="1">
        <f t="shared" si="28"/>
        <v>0.5228470678</v>
      </c>
      <c r="AZ103" s="1">
        <f t="shared" si="29"/>
        <v>82.69405175</v>
      </c>
      <c r="BA103" s="1">
        <v>-999.0</v>
      </c>
      <c r="BB103" s="1">
        <f t="shared" si="30"/>
        <v>100.1520787</v>
      </c>
      <c r="BC103" s="1">
        <f t="shared" si="391"/>
        <v>108.9413126</v>
      </c>
      <c r="BE103" s="1">
        <v>2784.9387</v>
      </c>
      <c r="BF103" s="1">
        <v>5010.0239</v>
      </c>
      <c r="BG103" s="1">
        <f t="shared" si="33"/>
        <v>0.08042199967</v>
      </c>
      <c r="BH103" s="1">
        <v>612.8176</v>
      </c>
      <c r="BJ103" s="1">
        <f t="shared" si="34"/>
        <v>-947.8512</v>
      </c>
      <c r="BK103" s="1">
        <f t="shared" si="35"/>
        <v>-51.1488</v>
      </c>
      <c r="BL103" s="1">
        <f t="shared" si="36"/>
        <v>18.53125</v>
      </c>
      <c r="BN103" s="1">
        <f t="shared" si="70"/>
        <v>0.6660386531</v>
      </c>
      <c r="BO103" s="1">
        <f t="shared" si="37"/>
        <v>1.413849396</v>
      </c>
      <c r="BP103" s="1">
        <f t="shared" si="38"/>
        <v>-0.2996993963</v>
      </c>
      <c r="BQ103" s="1" t="str">
        <f t="shared" si="39"/>
        <v>#NUM!</v>
      </c>
      <c r="BS103" s="1">
        <f t="shared" si="40"/>
        <v>740.3838316</v>
      </c>
      <c r="BT103" s="1">
        <v>2.4361</v>
      </c>
      <c r="BU103" s="1">
        <v>0.2078</v>
      </c>
      <c r="BV103" s="1">
        <f t="shared" si="41"/>
        <v>0.1155043228</v>
      </c>
      <c r="BW103" s="1">
        <f t="shared" si="42"/>
        <v>0.1616521614</v>
      </c>
      <c r="BX103" s="1">
        <f t="shared" si="43"/>
        <v>1.11415</v>
      </c>
      <c r="BY103" s="1">
        <f t="shared" si="82"/>
        <v>0.6486666667</v>
      </c>
      <c r="BZ103" s="1">
        <f t="shared" si="45"/>
        <v>0.439184919</v>
      </c>
      <c r="CA103" s="1">
        <v>5010.0239</v>
      </c>
      <c r="CB103" s="1">
        <v>2784.9387</v>
      </c>
      <c r="CC103" s="1" t="str">
        <f t="shared" si="46"/>
        <v>#NUM!</v>
      </c>
      <c r="CD103" s="1">
        <f t="shared" si="47"/>
        <v>0.1961153298</v>
      </c>
      <c r="CE103" s="1">
        <f t="shared" si="48"/>
        <v>-665.3726145</v>
      </c>
      <c r="CH103" s="1">
        <v>-999.0</v>
      </c>
      <c r="CJ103" s="1">
        <f t="shared" si="71"/>
        <v>0.00627781967</v>
      </c>
      <c r="CK103" s="1">
        <f t="shared" si="51"/>
        <v>-808.5068559</v>
      </c>
      <c r="CL103" s="1">
        <f t="shared" si="52"/>
        <v>-172.5937162</v>
      </c>
      <c r="CM103" s="1">
        <f t="shared" si="53"/>
        <v>-379.7138612</v>
      </c>
      <c r="CN103" s="1">
        <f t="shared" si="54"/>
        <v>2.20004453</v>
      </c>
      <c r="CO103" s="1">
        <f t="shared" si="55"/>
        <v>0.003205101881</v>
      </c>
      <c r="CP103" s="1">
        <f t="shared" si="56"/>
        <v>1.185373421</v>
      </c>
      <c r="CQ103" s="1">
        <f t="shared" si="57"/>
        <v>1.834040087</v>
      </c>
      <c r="CS103" s="1">
        <f t="shared" si="58"/>
        <v>1.05892715</v>
      </c>
      <c r="CU103" s="1">
        <v>5237.6831</v>
      </c>
      <c r="CV103" s="1">
        <v>1950.0</v>
      </c>
      <c r="CW103" s="1">
        <v>1034.5</v>
      </c>
      <c r="CX103" s="1">
        <v>392.6</v>
      </c>
      <c r="CY103" s="1">
        <v>199.1</v>
      </c>
      <c r="CZ103" s="1">
        <v>146.9</v>
      </c>
      <c r="DA103" s="1">
        <f t="shared" si="59"/>
        <v>0.6386215291</v>
      </c>
      <c r="DB103" s="1">
        <f t="shared" si="60"/>
        <v>0.6549926664</v>
      </c>
      <c r="DC103" s="1">
        <f t="shared" si="61"/>
        <v>0.5336858924</v>
      </c>
      <c r="DD103" s="1">
        <f t="shared" si="62"/>
        <v>0.7979138333</v>
      </c>
      <c r="DE103" s="1">
        <f t="shared" si="63"/>
        <v>0.9379198357</v>
      </c>
      <c r="DF103" s="1" t="str">
        <f t="shared" si="64"/>
        <v>Não</v>
      </c>
      <c r="DG103" s="1" t="str">
        <f t="shared" si="65"/>
        <v>Não</v>
      </c>
      <c r="DH103" s="1" t="str">
        <f t="shared" si="66"/>
        <v>Não</v>
      </c>
      <c r="DI103" s="1" t="str">
        <f t="shared" ref="DI103:DJ103" si="392">IF(DB103&gt;=1,"Fractured","Não")</f>
        <v>Não</v>
      </c>
      <c r="DJ103" s="1" t="str">
        <f t="shared" si="392"/>
        <v>Não</v>
      </c>
    </row>
    <row r="104" ht="15.75" customHeight="1">
      <c r="A104" s="1">
        <v>5582.5263</v>
      </c>
      <c r="B104" s="1">
        <v>1161.3947</v>
      </c>
      <c r="C104" s="1">
        <v>654.9106</v>
      </c>
      <c r="D104" s="1">
        <v>975.6472</v>
      </c>
      <c r="E104" s="1">
        <v>714.118</v>
      </c>
      <c r="F104" s="1">
        <v>691.7594</v>
      </c>
      <c r="G104" s="1">
        <v>700.0919</v>
      </c>
      <c r="H104" s="1">
        <v>1194.3003</v>
      </c>
      <c r="I104" s="1">
        <v>608.1173</v>
      </c>
      <c r="J104" s="1">
        <v>662.6674</v>
      </c>
      <c r="K104" s="1">
        <v>388.3568</v>
      </c>
      <c r="L104" s="1">
        <f t="shared" si="4"/>
        <v>862.0505333</v>
      </c>
      <c r="M104" s="1">
        <f t="shared" ref="M104:N104" si="393">(H104+I104)/2</f>
        <v>901.2088</v>
      </c>
      <c r="N104" s="1">
        <f t="shared" si="393"/>
        <v>635.39235</v>
      </c>
      <c r="O104" s="1">
        <f t="shared" ref="O104:P104" si="394">(E104+AC104)/2</f>
        <v>612.8255</v>
      </c>
      <c r="P104" s="1">
        <f t="shared" si="394"/>
        <v>594.37345</v>
      </c>
      <c r="Q104" s="1">
        <f t="shared" si="7"/>
        <v>1161.399079</v>
      </c>
      <c r="R104" s="1">
        <f t="shared" si="8"/>
        <v>4.796611981</v>
      </c>
      <c r="S104" s="1">
        <f t="shared" si="9"/>
        <v>0.5861941925</v>
      </c>
      <c r="T104" s="1">
        <v>0.0512</v>
      </c>
      <c r="U104" s="1">
        <v>0.0512</v>
      </c>
      <c r="V104" s="1">
        <f t="shared" si="10"/>
        <v>19.53125</v>
      </c>
      <c r="W104" s="1">
        <v>0.0512</v>
      </c>
      <c r="X104" s="1">
        <v>0.0501</v>
      </c>
      <c r="Y104" s="1">
        <f t="shared" si="11"/>
        <v>850.88325</v>
      </c>
      <c r="Z104" s="1">
        <v>947.7072</v>
      </c>
      <c r="AA104" s="1">
        <v>556.5111</v>
      </c>
      <c r="AB104" s="1">
        <v>809.1287</v>
      </c>
      <c r="AC104" s="1">
        <v>511.533</v>
      </c>
      <c r="AD104" s="1">
        <v>496.9875</v>
      </c>
      <c r="AE104" s="1">
        <v>-999.0</v>
      </c>
      <c r="AF104" s="1">
        <v>-999.0</v>
      </c>
      <c r="AG104" s="1">
        <f t="shared" si="12"/>
        <v>996.4741</v>
      </c>
      <c r="AH104" s="1">
        <f t="shared" si="13"/>
        <v>2.767182</v>
      </c>
      <c r="AI104" s="1">
        <f t="shared" si="14"/>
        <v>237.0021345</v>
      </c>
      <c r="AJ104" s="1">
        <f t="shared" si="15"/>
        <v>1.767182</v>
      </c>
      <c r="AK104" s="1">
        <f t="shared" si="16"/>
        <v>211.3310422</v>
      </c>
      <c r="AL104" s="1">
        <f t="shared" si="17"/>
        <v>5.621917215</v>
      </c>
      <c r="AM104" s="1">
        <f t="shared" si="18"/>
        <v>848.0065888</v>
      </c>
      <c r="AN104" s="1">
        <f t="shared" si="19"/>
        <v>0.6186823862</v>
      </c>
      <c r="AO104" s="1">
        <f t="shared" si="20"/>
        <v>405.9624912</v>
      </c>
      <c r="AP104" s="1">
        <f t="shared" si="21"/>
        <v>1.055997469</v>
      </c>
      <c r="AQ104" s="1">
        <f t="shared" si="22"/>
        <v>344.2515323</v>
      </c>
      <c r="AR104" s="1">
        <f t="shared" si="23"/>
        <v>216.3040059</v>
      </c>
      <c r="AS104" s="1">
        <f t="shared" si="24"/>
        <v>366.9994006</v>
      </c>
      <c r="AT104" s="1">
        <f>ABS(((3*B104*(G104-AS104))/(G104*(2*AS104-B104)))/100)*4</f>
        <v>0.1551459831</v>
      </c>
      <c r="AU104" s="1">
        <f t="shared" si="26"/>
        <v>0.183636439</v>
      </c>
      <c r="AV104" s="1">
        <f t="shared" si="27"/>
        <v>96.39687303</v>
      </c>
      <c r="AW104" s="1">
        <v>-999.0</v>
      </c>
      <c r="AX104" s="1">
        <f t="shared" si="28"/>
        <v>0.589937384</v>
      </c>
      <c r="AZ104" s="1">
        <f t="shared" si="29"/>
        <v>93.04244877</v>
      </c>
      <c r="BA104" s="1">
        <v>-999.0</v>
      </c>
      <c r="BB104" s="1">
        <f t="shared" si="30"/>
        <v>108.7914103</v>
      </c>
      <c r="BC104" s="1">
        <f t="shared" si="391"/>
        <v>113.5428845</v>
      </c>
      <c r="BE104" s="1">
        <v>2784.9387</v>
      </c>
      <c r="BF104" s="1">
        <v>5010.0239</v>
      </c>
      <c r="BG104" s="1">
        <f t="shared" si="33"/>
        <v>0.05599746917</v>
      </c>
      <c r="BH104" s="1">
        <v>612.8176</v>
      </c>
      <c r="BJ104" s="1">
        <f t="shared" si="34"/>
        <v>-947.8512</v>
      </c>
      <c r="BK104" s="1">
        <f t="shared" si="35"/>
        <v>-51.1488</v>
      </c>
      <c r="BL104" s="1">
        <f t="shared" si="36"/>
        <v>18.53125</v>
      </c>
      <c r="BN104" s="1">
        <f t="shared" si="70"/>
        <v>0.6028027336</v>
      </c>
      <c r="BO104" s="1">
        <f t="shared" si="37"/>
        <v>1.504759236</v>
      </c>
      <c r="BP104" s="1">
        <f t="shared" si="38"/>
        <v>-0.3906092359</v>
      </c>
      <c r="BQ104" s="1" t="str">
        <f t="shared" si="39"/>
        <v>#NUM!</v>
      </c>
      <c r="BS104" s="1">
        <f t="shared" si="40"/>
        <v>986.0165139</v>
      </c>
      <c r="BT104" s="1">
        <v>2.4361</v>
      </c>
      <c r="BU104" s="1">
        <v>0.2078</v>
      </c>
      <c r="BV104" s="1">
        <f t="shared" si="41"/>
        <v>0.1155043228</v>
      </c>
      <c r="BW104" s="1">
        <f t="shared" si="42"/>
        <v>0.1616521614</v>
      </c>
      <c r="BX104" s="1">
        <f t="shared" si="43"/>
        <v>1.11415</v>
      </c>
      <c r="BY104" s="1">
        <f t="shared" si="82"/>
        <v>0.6486666667</v>
      </c>
      <c r="BZ104" s="1">
        <f t="shared" si="45"/>
        <v>0.3035507085</v>
      </c>
      <c r="CA104" s="1">
        <v>5010.0239</v>
      </c>
      <c r="CB104" s="1">
        <v>2784.9387</v>
      </c>
      <c r="CC104" s="1" t="str">
        <f t="shared" si="46"/>
        <v>#NUM!</v>
      </c>
      <c r="CD104" s="1">
        <f t="shared" si="47"/>
        <v>0.1808247801</v>
      </c>
      <c r="CE104" s="1">
        <f t="shared" si="48"/>
        <v>-602.1999309</v>
      </c>
      <c r="CH104" s="1">
        <v>-999.0</v>
      </c>
      <c r="CJ104" s="1">
        <f t="shared" si="71"/>
        <v>0.01221004875</v>
      </c>
      <c r="CK104" s="1">
        <f t="shared" si="51"/>
        <v>-770.9977363</v>
      </c>
      <c r="CL104" s="1">
        <f t="shared" si="52"/>
        <v>-126.6376845</v>
      </c>
      <c r="CM104" s="1">
        <f t="shared" si="53"/>
        <v>-365.1936092</v>
      </c>
      <c r="CN104" s="1">
        <f t="shared" si="54"/>
        <v>2.883767265</v>
      </c>
      <c r="CO104" s="1">
        <f t="shared" si="55"/>
        <v>0.002724800091</v>
      </c>
      <c r="CP104" s="1">
        <f t="shared" si="56"/>
        <v>1.609809669</v>
      </c>
      <c r="CQ104" s="1">
        <f t="shared" si="57"/>
        <v>2.258476336</v>
      </c>
      <c r="CS104" s="1">
        <f t="shared" si="58"/>
        <v>1.013113757</v>
      </c>
      <c r="CU104" s="1">
        <v>5237.8354</v>
      </c>
      <c r="CV104" s="1">
        <v>1950.0</v>
      </c>
      <c r="CW104" s="1">
        <v>1034.5</v>
      </c>
      <c r="CX104" s="1">
        <v>392.6</v>
      </c>
      <c r="CY104" s="1">
        <v>199.1</v>
      </c>
      <c r="CZ104" s="1">
        <v>146.9</v>
      </c>
      <c r="DA104" s="1">
        <f t="shared" si="59"/>
        <v>0.6386215291</v>
      </c>
      <c r="DB104" s="1">
        <f t="shared" si="60"/>
        <v>0.5956281702</v>
      </c>
      <c r="DC104" s="1">
        <f t="shared" si="61"/>
        <v>0.5244103875</v>
      </c>
      <c r="DD104" s="1">
        <f t="shared" si="62"/>
        <v>0.7050445468</v>
      </c>
      <c r="DE104" s="1">
        <f t="shared" si="63"/>
        <v>0.9698902053</v>
      </c>
      <c r="DF104" s="1" t="str">
        <f t="shared" si="64"/>
        <v>Não</v>
      </c>
      <c r="DG104" s="1" t="str">
        <f t="shared" si="65"/>
        <v>Não</v>
      </c>
      <c r="DH104" s="1" t="str">
        <f t="shared" si="66"/>
        <v>Não</v>
      </c>
      <c r="DI104" s="1" t="str">
        <f t="shared" ref="DI104:DJ104" si="395">IF(DB104&gt;=1,"Fractured","Não")</f>
        <v>Não</v>
      </c>
      <c r="DJ104" s="1" t="str">
        <f t="shared" si="395"/>
        <v>Não</v>
      </c>
    </row>
    <row r="105" ht="15.75" customHeight="1">
      <c r="A105" s="1">
        <v>5582.6025</v>
      </c>
      <c r="B105" s="1">
        <v>1522.4272</v>
      </c>
      <c r="C105" s="1">
        <v>694.8767</v>
      </c>
      <c r="D105" s="1">
        <v>1157.4481</v>
      </c>
      <c r="E105" s="1">
        <v>824.8038</v>
      </c>
      <c r="F105" s="1">
        <v>797.1466</v>
      </c>
      <c r="G105" s="1">
        <v>804.1201</v>
      </c>
      <c r="H105" s="1">
        <v>1413.1248</v>
      </c>
      <c r="I105" s="1">
        <v>755.9279</v>
      </c>
      <c r="J105" s="1">
        <v>722.0709</v>
      </c>
      <c r="K105" s="1">
        <v>423.1338</v>
      </c>
      <c r="L105" s="1">
        <f t="shared" si="4"/>
        <v>1004.797167</v>
      </c>
      <c r="M105" s="1">
        <f t="shared" ref="M105:N105" si="396">(H105+I105)/2</f>
        <v>1084.52635</v>
      </c>
      <c r="N105" s="1">
        <f t="shared" si="396"/>
        <v>738.9994</v>
      </c>
      <c r="O105" s="1">
        <f t="shared" ref="O105:P105" si="397">(E105+AC105)/2</f>
        <v>702.56405</v>
      </c>
      <c r="P105" s="1">
        <f t="shared" si="397"/>
        <v>690.8087</v>
      </c>
      <c r="Q105" s="1">
        <f t="shared" si="7"/>
        <v>1522.431097</v>
      </c>
      <c r="R105" s="1">
        <f t="shared" si="8"/>
        <v>5.509351138</v>
      </c>
      <c r="S105" s="1">
        <f t="shared" si="9"/>
        <v>0.5690368607</v>
      </c>
      <c r="T105" s="1">
        <v>0.0406</v>
      </c>
      <c r="U105" s="1">
        <v>0.0406</v>
      </c>
      <c r="V105" s="1">
        <f t="shared" si="10"/>
        <v>24.63054187</v>
      </c>
      <c r="W105" s="1">
        <v>0.0433</v>
      </c>
      <c r="X105" s="1">
        <v>0.0433</v>
      </c>
      <c r="Y105" s="1">
        <f t="shared" si="11"/>
        <v>1005.604067</v>
      </c>
      <c r="Z105" s="1">
        <v>1067.271</v>
      </c>
      <c r="AA105" s="1">
        <v>657.3057</v>
      </c>
      <c r="AB105" s="1">
        <v>934.2957</v>
      </c>
      <c r="AC105" s="1">
        <v>580.3243</v>
      </c>
      <c r="AD105" s="1">
        <v>584.4708</v>
      </c>
      <c r="AE105" s="1">
        <v>-999.0</v>
      </c>
      <c r="AF105" s="1">
        <v>-999.0</v>
      </c>
      <c r="AG105" s="1">
        <f t="shared" si="12"/>
        <v>1179.0617</v>
      </c>
      <c r="AH105" s="1">
        <f t="shared" si="13"/>
        <v>2.271458238</v>
      </c>
      <c r="AI105" s="1">
        <f t="shared" si="14"/>
        <v>271.2823636</v>
      </c>
      <c r="AJ105" s="1">
        <f t="shared" si="15"/>
        <v>1.271458238</v>
      </c>
      <c r="AK105" s="1">
        <f t="shared" si="16"/>
        <v>250.7711574</v>
      </c>
      <c r="AL105" s="1">
        <f t="shared" si="17"/>
        <v>4.573451315</v>
      </c>
      <c r="AM105" s="1">
        <f t="shared" si="18"/>
        <v>1010.413977</v>
      </c>
      <c r="AN105" s="1">
        <f t="shared" si="19"/>
        <v>0.8062197165</v>
      </c>
      <c r="AO105" s="1">
        <f t="shared" si="20"/>
        <v>471.9534829</v>
      </c>
      <c r="AP105" s="1">
        <f t="shared" si="21"/>
        <v>1.033554563</v>
      </c>
      <c r="AQ105" s="1">
        <f t="shared" si="22"/>
        <v>398.1244774</v>
      </c>
      <c r="AR105" s="1">
        <f t="shared" si="23"/>
        <v>221.7277527</v>
      </c>
      <c r="AS105" s="1">
        <f t="shared" si="24"/>
        <v>422.2109712</v>
      </c>
      <c r="AT105" s="1">
        <f t="shared" ref="AT105:AT106" si="401">ABS(((3*B105*(G105-AS105))/(G105*(2*AS105-B105)))/100)*5</f>
        <v>0.159968272</v>
      </c>
      <c r="AU105" s="1">
        <f t="shared" si="26"/>
        <v>0.1904312261</v>
      </c>
      <c r="AV105" s="1">
        <f t="shared" si="27"/>
        <v>101.4270906</v>
      </c>
      <c r="AW105" s="1">
        <v>-999.0</v>
      </c>
      <c r="AX105" s="1">
        <f t="shared" si="28"/>
        <v>0.5920194002</v>
      </c>
      <c r="AZ105" s="1">
        <f t="shared" si="29"/>
        <v>176.1736278</v>
      </c>
      <c r="BA105" s="1">
        <v>-999.0</v>
      </c>
      <c r="BB105" s="1">
        <f t="shared" si="30"/>
        <v>184.8491242</v>
      </c>
      <c r="BC105" s="1">
        <f t="shared" ref="BC105:BC106" si="402">((AT105/7)^2)*((BL105)^4)</f>
        <v>162.8419705</v>
      </c>
      <c r="BE105" s="1">
        <v>2743.4253</v>
      </c>
      <c r="BF105" s="1">
        <v>4780.6782</v>
      </c>
      <c r="BG105" s="1">
        <f t="shared" si="33"/>
        <v>0.0335545625</v>
      </c>
      <c r="BH105" s="1">
        <v>751.3737</v>
      </c>
      <c r="BJ105" s="1">
        <f t="shared" si="34"/>
        <v>-958.4406</v>
      </c>
      <c r="BK105" s="1">
        <f t="shared" si="35"/>
        <v>-40.5594</v>
      </c>
      <c r="BL105" s="1">
        <f t="shared" si="36"/>
        <v>23.63054187</v>
      </c>
      <c r="BN105" s="1">
        <f t="shared" si="70"/>
        <v>0.5281829568</v>
      </c>
      <c r="BO105" s="1">
        <f t="shared" si="37"/>
        <v>1.559980845</v>
      </c>
      <c r="BP105" s="1">
        <f t="shared" si="38"/>
        <v>-0.4569308447</v>
      </c>
      <c r="BQ105" s="1" t="str">
        <f t="shared" si="39"/>
        <v>#NUM!</v>
      </c>
      <c r="BS105" s="1">
        <f t="shared" si="40"/>
        <v>1307.896613</v>
      </c>
      <c r="BT105" s="1">
        <v>2.422</v>
      </c>
      <c r="BU105" s="1">
        <v>0.2159</v>
      </c>
      <c r="BV105" s="1">
        <f t="shared" si="41"/>
        <v>0.1236311239</v>
      </c>
      <c r="BW105" s="1">
        <f t="shared" si="42"/>
        <v>0.169765562</v>
      </c>
      <c r="BX105" s="1">
        <f t="shared" si="43"/>
        <v>1.10305</v>
      </c>
      <c r="BY105" s="1">
        <f t="shared" si="82"/>
        <v>0.6366666667</v>
      </c>
      <c r="BZ105" s="1">
        <f t="shared" si="45"/>
        <v>0.1982590081</v>
      </c>
      <c r="CA105" s="1">
        <v>4780.6782</v>
      </c>
      <c r="CB105" s="1">
        <v>2743.4253</v>
      </c>
      <c r="CC105" s="1" t="str">
        <f t="shared" si="46"/>
        <v>#NUM!</v>
      </c>
      <c r="CD105" s="1">
        <f t="shared" si="47"/>
        <v>0.1685876923</v>
      </c>
      <c r="CE105" s="1">
        <f t="shared" si="48"/>
        <v>-527.6547738</v>
      </c>
      <c r="CH105" s="1">
        <v>-999.0</v>
      </c>
      <c r="CJ105" s="1">
        <f t="shared" si="71"/>
        <v>0.01246604791</v>
      </c>
      <c r="CK105" s="1">
        <f t="shared" si="51"/>
        <v>-722.8801843</v>
      </c>
      <c r="CL105" s="1">
        <f t="shared" si="52"/>
        <v>-90.43180288</v>
      </c>
      <c r="CM105" s="1">
        <f t="shared" si="53"/>
        <v>-308.3044621</v>
      </c>
      <c r="CN105" s="1">
        <f t="shared" si="54"/>
        <v>3.40924821</v>
      </c>
      <c r="CO105" s="1">
        <f t="shared" si="55"/>
        <v>0.002368484166</v>
      </c>
      <c r="CP105" s="1">
        <f t="shared" si="56"/>
        <v>1.932175378</v>
      </c>
      <c r="CQ105" s="1">
        <f t="shared" si="57"/>
        <v>2.568842045</v>
      </c>
      <c r="CS105" s="1">
        <f t="shared" si="58"/>
        <v>1.052651584</v>
      </c>
      <c r="CU105" s="1">
        <v>5237.9878</v>
      </c>
      <c r="CV105" s="1">
        <v>1950.0</v>
      </c>
      <c r="CW105" s="1">
        <v>1034.5</v>
      </c>
      <c r="CX105" s="1">
        <v>392.6</v>
      </c>
      <c r="CY105" s="1">
        <v>199.1</v>
      </c>
      <c r="CZ105" s="1">
        <v>146.9</v>
      </c>
      <c r="DA105" s="1">
        <f t="shared" si="59"/>
        <v>0.5597541776</v>
      </c>
      <c r="DB105" s="1">
        <f t="shared" si="60"/>
        <v>0.5236024422</v>
      </c>
      <c r="DC105" s="1">
        <f t="shared" si="61"/>
        <v>0.5476311078</v>
      </c>
      <c r="DD105" s="1">
        <f t="shared" si="62"/>
        <v>0.6814029</v>
      </c>
      <c r="DE105" s="1">
        <f t="shared" si="63"/>
        <v>0.9832679312</v>
      </c>
      <c r="DF105" s="1" t="str">
        <f t="shared" si="64"/>
        <v>Não</v>
      </c>
      <c r="DG105" s="1" t="str">
        <f t="shared" si="65"/>
        <v>Não</v>
      </c>
      <c r="DH105" s="1" t="str">
        <f t="shared" si="66"/>
        <v>Não</v>
      </c>
      <c r="DI105" s="1" t="str">
        <f t="shared" ref="DI105:DJ105" si="398">IF(DB105&gt;=1,"Fractured","Não")</f>
        <v>Não</v>
      </c>
      <c r="DJ105" s="1" t="str">
        <f t="shared" si="398"/>
        <v>Não</v>
      </c>
    </row>
    <row r="106" ht="15.75" customHeight="1">
      <c r="A106" s="1">
        <v>5582.6787</v>
      </c>
      <c r="B106" s="1">
        <v>1817.8593</v>
      </c>
      <c r="C106" s="1">
        <v>797.1878</v>
      </c>
      <c r="D106" s="1">
        <v>1392.6709</v>
      </c>
      <c r="E106" s="1">
        <v>987.8518</v>
      </c>
      <c r="F106" s="1">
        <v>949.0994</v>
      </c>
      <c r="G106" s="1">
        <v>964.1464</v>
      </c>
      <c r="H106" s="1">
        <v>1610.5852</v>
      </c>
      <c r="I106" s="1">
        <v>755.9279</v>
      </c>
      <c r="J106" s="1">
        <v>722.0709</v>
      </c>
      <c r="K106" s="1">
        <v>423.1338</v>
      </c>
      <c r="L106" s="1">
        <f t="shared" si="4"/>
        <v>1174.610333</v>
      </c>
      <c r="M106" s="1">
        <f t="shared" ref="M106:N106" si="399">(H106+I106)/2</f>
        <v>1183.25655</v>
      </c>
      <c r="N106" s="1">
        <f t="shared" si="399"/>
        <v>738.9994</v>
      </c>
      <c r="O106" s="1">
        <f t="shared" ref="O106:P106" si="400">(E106+AC106)/2</f>
        <v>817.64745</v>
      </c>
      <c r="P106" s="1">
        <f t="shared" si="400"/>
        <v>836.58345</v>
      </c>
      <c r="Q106" s="1">
        <f t="shared" si="7"/>
        <v>1817.862508</v>
      </c>
      <c r="R106" s="1">
        <f t="shared" si="8"/>
        <v>6.605755864</v>
      </c>
      <c r="S106" s="1">
        <f t="shared" si="9"/>
        <v>0.5986311063</v>
      </c>
      <c r="T106" s="1">
        <v>0.0406</v>
      </c>
      <c r="U106" s="1">
        <v>0.0406</v>
      </c>
      <c r="V106" s="1">
        <f t="shared" si="10"/>
        <v>24.63054187</v>
      </c>
      <c r="W106" s="1">
        <v>0.0433</v>
      </c>
      <c r="X106" s="1">
        <v>0.0433</v>
      </c>
      <c r="Y106" s="1">
        <f t="shared" si="11"/>
        <v>1215.949583</v>
      </c>
      <c r="Z106" s="1">
        <v>1316.5874</v>
      </c>
      <c r="AA106" s="1">
        <v>837.5519</v>
      </c>
      <c r="AB106" s="1">
        <v>1133.8402</v>
      </c>
      <c r="AC106" s="1">
        <v>647.4431</v>
      </c>
      <c r="AD106" s="1">
        <v>724.0675</v>
      </c>
      <c r="AE106" s="1">
        <v>-999.0</v>
      </c>
      <c r="AF106" s="1">
        <v>-999.0</v>
      </c>
      <c r="AG106" s="1">
        <f t="shared" si="12"/>
        <v>1179.0617</v>
      </c>
      <c r="AH106" s="1">
        <f t="shared" si="13"/>
        <v>2.271458238</v>
      </c>
      <c r="AI106" s="1">
        <f t="shared" si="14"/>
        <v>271.2823636</v>
      </c>
      <c r="AJ106" s="1">
        <f t="shared" si="15"/>
        <v>1.271458238</v>
      </c>
      <c r="AK106" s="1">
        <f t="shared" si="16"/>
        <v>299.9336856</v>
      </c>
      <c r="AL106" s="1">
        <f t="shared" si="17"/>
        <v>4.528880173</v>
      </c>
      <c r="AM106" s="1">
        <f t="shared" si="18"/>
        <v>1208.093792</v>
      </c>
      <c r="AN106" s="1">
        <f t="shared" si="19"/>
        <v>0.8212365519</v>
      </c>
      <c r="AO106" s="1">
        <f t="shared" si="20"/>
        <v>560.7906476</v>
      </c>
      <c r="AP106" s="1">
        <f t="shared" si="21"/>
        <v>1.038646295</v>
      </c>
      <c r="AQ106" s="1">
        <f t="shared" si="22"/>
        <v>476.9629629</v>
      </c>
      <c r="AR106" s="1">
        <f t="shared" si="23"/>
        <v>227.7727244</v>
      </c>
      <c r="AS106" s="1">
        <f t="shared" si="24"/>
        <v>482.8921056</v>
      </c>
      <c r="AT106" s="1">
        <f t="shared" si="401"/>
        <v>0.1597369143</v>
      </c>
      <c r="AU106" s="1">
        <f t="shared" si="26"/>
        <v>0.1901034534</v>
      </c>
      <c r="AV106" s="1">
        <f t="shared" si="27"/>
        <v>101.182766</v>
      </c>
      <c r="AW106" s="1">
        <v>-999.0</v>
      </c>
      <c r="AX106" s="1">
        <f t="shared" si="28"/>
        <v>0.6436321062</v>
      </c>
      <c r="AZ106" s="1">
        <f t="shared" si="29"/>
        <v>174.7262236</v>
      </c>
      <c r="BA106" s="1">
        <v>-999.0</v>
      </c>
      <c r="BB106" s="1">
        <f t="shared" si="30"/>
        <v>183.7820733</v>
      </c>
      <c r="BC106" s="1">
        <f t="shared" si="402"/>
        <v>162.3712835</v>
      </c>
      <c r="BE106" s="1">
        <v>2743.4253</v>
      </c>
      <c r="BF106" s="1">
        <v>4780.6782</v>
      </c>
      <c r="BG106" s="1">
        <f t="shared" si="33"/>
        <v>0.03864629536</v>
      </c>
      <c r="BH106" s="1">
        <v>751.3737</v>
      </c>
      <c r="BJ106" s="1">
        <f t="shared" si="34"/>
        <v>-958.4406</v>
      </c>
      <c r="BK106" s="1">
        <f t="shared" si="35"/>
        <v>-40.5594</v>
      </c>
      <c r="BL106" s="1">
        <f t="shared" si="36"/>
        <v>23.63054187</v>
      </c>
      <c r="BN106" s="1">
        <f t="shared" si="70"/>
        <v>0.5303746005</v>
      </c>
      <c r="BO106" s="1">
        <f t="shared" si="37"/>
        <v>1.588526634</v>
      </c>
      <c r="BP106" s="1">
        <f t="shared" si="38"/>
        <v>-0.4854766339</v>
      </c>
      <c r="BQ106" s="1" t="str">
        <f t="shared" si="39"/>
        <v>#NUM!</v>
      </c>
      <c r="BS106" s="1">
        <f t="shared" si="40"/>
        <v>1577.344483</v>
      </c>
      <c r="BT106" s="1">
        <v>2.422</v>
      </c>
      <c r="BU106" s="1">
        <v>0.2159</v>
      </c>
      <c r="BV106" s="1">
        <f t="shared" si="41"/>
        <v>0.1236311239</v>
      </c>
      <c r="BW106" s="1">
        <f t="shared" si="42"/>
        <v>0.169765562</v>
      </c>
      <c r="BX106" s="1">
        <f t="shared" si="43"/>
        <v>1.10305</v>
      </c>
      <c r="BY106" s="1">
        <f t="shared" si="82"/>
        <v>0.6366666667</v>
      </c>
      <c r="BZ106" s="1">
        <f t="shared" si="45"/>
        <v>0.03628906883</v>
      </c>
      <c r="CA106" s="1">
        <v>4780.6782</v>
      </c>
      <c r="CB106" s="1">
        <v>2743.4253</v>
      </c>
      <c r="CC106" s="1" t="str">
        <f t="shared" si="46"/>
        <v>#NUM!</v>
      </c>
      <c r="CD106" s="1">
        <f t="shared" si="47"/>
        <v>0.1576396893</v>
      </c>
      <c r="CE106" s="1">
        <f t="shared" si="48"/>
        <v>-529.8442259</v>
      </c>
      <c r="CH106" s="1">
        <v>-999.0</v>
      </c>
      <c r="CJ106" s="1">
        <f t="shared" si="71"/>
        <v>0.02099500386</v>
      </c>
      <c r="CK106" s="1">
        <f t="shared" si="51"/>
        <v>-721.8404323</v>
      </c>
      <c r="CL106" s="1">
        <f t="shared" si="52"/>
        <v>-79.28185748</v>
      </c>
      <c r="CM106" s="1">
        <f t="shared" si="53"/>
        <v>-304.9416786</v>
      </c>
      <c r="CN106" s="1">
        <f t="shared" si="54"/>
        <v>3.846298362</v>
      </c>
      <c r="CO106" s="1">
        <f t="shared" si="55"/>
        <v>0.002070855971</v>
      </c>
      <c r="CP106" s="1">
        <f t="shared" si="56"/>
        <v>2.181930778</v>
      </c>
      <c r="CQ106" s="1">
        <f t="shared" si="57"/>
        <v>2.818597445</v>
      </c>
      <c r="CS106" s="1">
        <f t="shared" si="58"/>
        <v>1.36221228</v>
      </c>
      <c r="CU106" s="1">
        <v>5238.1406</v>
      </c>
      <c r="CV106" s="1">
        <v>1950.0</v>
      </c>
      <c r="CW106" s="1">
        <v>1034.5</v>
      </c>
      <c r="CX106" s="1">
        <v>392.6</v>
      </c>
      <c r="CY106" s="1">
        <v>199.1</v>
      </c>
      <c r="CZ106" s="1">
        <v>146.9</v>
      </c>
      <c r="DA106" s="1">
        <f t="shared" si="59"/>
        <v>0.5597541776</v>
      </c>
      <c r="DB106" s="1">
        <f t="shared" si="60"/>
        <v>0.5220972822</v>
      </c>
      <c r="DC106" s="1">
        <f t="shared" si="61"/>
        <v>0.5499577924</v>
      </c>
      <c r="DD106" s="1">
        <f t="shared" si="62"/>
        <v>0.6245470604</v>
      </c>
      <c r="DE106" s="1">
        <f t="shared" si="63"/>
        <v>1.023159126</v>
      </c>
      <c r="DF106" s="1" t="str">
        <f t="shared" si="64"/>
        <v>Não</v>
      </c>
      <c r="DG106" s="23" t="str">
        <f t="shared" si="65"/>
        <v>Fracture</v>
      </c>
      <c r="DH106" s="1" t="str">
        <f t="shared" si="66"/>
        <v>Não</v>
      </c>
      <c r="DI106" s="1" t="str">
        <f t="shared" ref="DI106:DJ106" si="403">IF(DB106&gt;=1,"Fractured","Não")</f>
        <v>Não</v>
      </c>
      <c r="DJ106" s="1" t="str">
        <f t="shared" si="403"/>
        <v>Não</v>
      </c>
    </row>
    <row r="107" ht="15.75" customHeight="1">
      <c r="A107" s="1">
        <v>5582.7549</v>
      </c>
      <c r="B107" s="1">
        <v>1934.1796</v>
      </c>
      <c r="C107" s="1">
        <v>1008.3027</v>
      </c>
      <c r="D107" s="1">
        <v>1746.9451</v>
      </c>
      <c r="E107" s="1">
        <v>1385.1062</v>
      </c>
      <c r="F107" s="1">
        <v>1308.1849</v>
      </c>
      <c r="G107" s="1">
        <v>1335.8868</v>
      </c>
      <c r="H107" s="1">
        <v>1755.0193</v>
      </c>
      <c r="I107" s="1">
        <v>1025.2484</v>
      </c>
      <c r="J107" s="1">
        <v>886.2109</v>
      </c>
      <c r="K107" s="1">
        <v>545.6072</v>
      </c>
      <c r="L107" s="1">
        <f t="shared" si="4"/>
        <v>1466.363667</v>
      </c>
      <c r="M107" s="1">
        <f t="shared" ref="M107:N107" si="404">(H107+I107)/2</f>
        <v>1390.13385</v>
      </c>
      <c r="N107" s="1">
        <f t="shared" si="404"/>
        <v>955.72965</v>
      </c>
      <c r="O107" s="1">
        <f t="shared" ref="O107:P107" si="405">(E107+AC107)/2</f>
        <v>1073.3163</v>
      </c>
      <c r="P107" s="1">
        <f t="shared" si="405"/>
        <v>1151.81165</v>
      </c>
      <c r="Q107" s="1">
        <f t="shared" si="7"/>
        <v>1934.18215</v>
      </c>
      <c r="R107" s="1">
        <f t="shared" si="8"/>
        <v>9.152699282</v>
      </c>
      <c r="S107" s="1">
        <f t="shared" si="9"/>
        <v>0.761180689</v>
      </c>
      <c r="T107" s="1">
        <v>0.0334</v>
      </c>
      <c r="U107" s="1">
        <v>0.0334</v>
      </c>
      <c r="V107" s="1">
        <f t="shared" si="10"/>
        <v>29.94011976</v>
      </c>
      <c r="W107" s="1">
        <v>0.0369</v>
      </c>
      <c r="X107" s="1">
        <v>0.0369</v>
      </c>
      <c r="Y107" s="1">
        <f t="shared" si="11"/>
        <v>1484.0887</v>
      </c>
      <c r="Z107" s="1">
        <v>1626.4382</v>
      </c>
      <c r="AA107" s="1">
        <v>1060.552</v>
      </c>
      <c r="AB107" s="1">
        <v>1528.1146</v>
      </c>
      <c r="AC107" s="1">
        <v>761.5264</v>
      </c>
      <c r="AD107" s="1">
        <v>995.4384</v>
      </c>
      <c r="AE107" s="1">
        <v>-999.0</v>
      </c>
      <c r="AF107" s="1">
        <v>-999.0</v>
      </c>
      <c r="AG107" s="1">
        <f t="shared" si="12"/>
        <v>1570.8556</v>
      </c>
      <c r="AH107" s="1">
        <f t="shared" si="13"/>
        <v>2.137531972</v>
      </c>
      <c r="AI107" s="1">
        <f t="shared" si="14"/>
        <v>356.1007828</v>
      </c>
      <c r="AJ107" s="1">
        <f t="shared" si="15"/>
        <v>1.137531972</v>
      </c>
      <c r="AK107" s="1">
        <f t="shared" si="16"/>
        <v>388.2248092</v>
      </c>
      <c r="AL107" s="1">
        <f t="shared" si="17"/>
        <v>7.321698554</v>
      </c>
      <c r="AM107" s="1">
        <f t="shared" si="18"/>
        <v>1555.333179</v>
      </c>
      <c r="AN107" s="1">
        <f t="shared" si="19"/>
        <v>0.4698852545</v>
      </c>
      <c r="AO107" s="1">
        <f t="shared" si="20"/>
        <v>724.8575126</v>
      </c>
      <c r="AP107" s="1">
        <f t="shared" si="21"/>
        <v>1.207121491</v>
      </c>
      <c r="AQ107" s="1">
        <f t="shared" si="22"/>
        <v>615.2042924</v>
      </c>
      <c r="AR107" s="1">
        <f t="shared" si="23"/>
        <v>236.1229096</v>
      </c>
      <c r="AS107" s="1">
        <f t="shared" si="24"/>
        <v>598.8602141</v>
      </c>
      <c r="AT107" s="1">
        <f>ABS(((3*B107*(G107-AS107))/(G107*(2*AS107-B107)))/100)*4</f>
        <v>0.1738772907</v>
      </c>
      <c r="AU107" s="1">
        <f t="shared" si="26"/>
        <v>0.2104739269</v>
      </c>
      <c r="AV107" s="1">
        <f t="shared" si="27"/>
        <v>116.6804685</v>
      </c>
      <c r="AW107" s="1">
        <v>-999.0</v>
      </c>
      <c r="AX107" s="1">
        <f t="shared" si="28"/>
        <v>0.7896385714</v>
      </c>
      <c r="AZ107" s="1">
        <f t="shared" si="29"/>
        <v>418.6888493</v>
      </c>
      <c r="BA107" s="1">
        <v>-999.0</v>
      </c>
      <c r="BB107" s="1">
        <f t="shared" si="30"/>
        <v>294.9142102</v>
      </c>
      <c r="BC107" s="1">
        <f>((AT107/9)^2)*((BL107)^4)</f>
        <v>261.8195104</v>
      </c>
      <c r="BE107" s="1">
        <v>2609.7981</v>
      </c>
      <c r="BF107" s="1">
        <v>4546.4136</v>
      </c>
      <c r="BG107" s="1">
        <f t="shared" si="33"/>
        <v>0.2071214907</v>
      </c>
      <c r="BH107" s="1">
        <v>803.2988</v>
      </c>
      <c r="BJ107" s="1">
        <f t="shared" si="34"/>
        <v>-965.6334</v>
      </c>
      <c r="BK107" s="1">
        <f t="shared" si="35"/>
        <v>-33.3666</v>
      </c>
      <c r="BL107" s="1">
        <f t="shared" si="36"/>
        <v>28.94011976</v>
      </c>
      <c r="BN107" s="1">
        <f t="shared" si="70"/>
        <v>0.6906736065</v>
      </c>
      <c r="BO107" s="1">
        <f t="shared" si="37"/>
        <v>1.480938869</v>
      </c>
      <c r="BP107" s="1">
        <f t="shared" si="38"/>
        <v>-0.3838388695</v>
      </c>
      <c r="BQ107" s="1" t="str">
        <f t="shared" si="39"/>
        <v>#NUM!</v>
      </c>
      <c r="BS107" s="1">
        <f t="shared" si="40"/>
        <v>1667.664204</v>
      </c>
      <c r="BT107" s="1">
        <v>2.4097</v>
      </c>
      <c r="BU107" s="1">
        <v>0.2155</v>
      </c>
      <c r="BV107" s="1">
        <f t="shared" si="41"/>
        <v>0.1307204611</v>
      </c>
      <c r="BW107" s="1">
        <f t="shared" si="42"/>
        <v>0.1731102305</v>
      </c>
      <c r="BX107" s="1">
        <f t="shared" si="43"/>
        <v>1.0971</v>
      </c>
      <c r="BY107" s="1">
        <f t="shared" si="82"/>
        <v>0.3773333333</v>
      </c>
      <c r="BZ107" s="1">
        <f t="shared" si="45"/>
        <v>-0.3399663968</v>
      </c>
      <c r="CA107" s="1">
        <v>4546.4136</v>
      </c>
      <c r="CB107" s="1">
        <v>2609.7981</v>
      </c>
      <c r="CC107" s="1" t="str">
        <f t="shared" si="46"/>
        <v>#NUM!</v>
      </c>
      <c r="CD107" s="1">
        <f t="shared" si="47"/>
        <v>0.141555873</v>
      </c>
      <c r="CE107" s="1">
        <f t="shared" si="48"/>
        <v>-689.9829329</v>
      </c>
      <c r="CH107" s="1">
        <v>-999.0</v>
      </c>
      <c r="CJ107" s="1">
        <f t="shared" si="71"/>
        <v>0.1112635313</v>
      </c>
      <c r="CK107" s="1">
        <f t="shared" si="51"/>
        <v>-821.5833984</v>
      </c>
      <c r="CL107" s="1">
        <f t="shared" si="52"/>
        <v>-94.75432755</v>
      </c>
      <c r="CM107" s="1">
        <f t="shared" si="53"/>
        <v>-340.1480401</v>
      </c>
      <c r="CN107" s="1">
        <f t="shared" si="54"/>
        <v>3.589788972</v>
      </c>
      <c r="CO107" s="1">
        <f t="shared" si="55"/>
        <v>0.001669838764</v>
      </c>
      <c r="CP107" s="1">
        <f t="shared" si="56"/>
        <v>2.295525927</v>
      </c>
      <c r="CQ107" s="1">
        <f t="shared" si="57"/>
        <v>2.672859261</v>
      </c>
      <c r="CS107" s="1">
        <f t="shared" si="58"/>
        <v>1.622997293</v>
      </c>
      <c r="CU107" s="1">
        <v>5238.293</v>
      </c>
      <c r="CV107" s="1">
        <v>1950.0</v>
      </c>
      <c r="CW107" s="1">
        <v>1034.5</v>
      </c>
      <c r="CX107" s="1">
        <v>392.6</v>
      </c>
      <c r="CY107" s="1">
        <v>199.1</v>
      </c>
      <c r="CZ107" s="1">
        <v>146.9</v>
      </c>
      <c r="DA107" s="1">
        <f t="shared" si="59"/>
        <v>0.5321707403</v>
      </c>
      <c r="DB107" s="1">
        <f t="shared" si="60"/>
        <v>0.6763513068</v>
      </c>
      <c r="DC107" s="1">
        <f t="shared" si="61"/>
        <v>0.612035797</v>
      </c>
      <c r="DD107" s="1">
        <f t="shared" si="62"/>
        <v>0.6875090841</v>
      </c>
      <c r="DE107" s="1">
        <f t="shared" si="63"/>
        <v>1.073133474</v>
      </c>
      <c r="DF107" s="1" t="str">
        <f t="shared" si="64"/>
        <v>Não</v>
      </c>
      <c r="DG107" s="23" t="str">
        <f t="shared" si="65"/>
        <v>Fracture</v>
      </c>
      <c r="DH107" s="1" t="str">
        <f t="shared" si="66"/>
        <v>Não</v>
      </c>
      <c r="DI107" s="1" t="str">
        <f t="shared" ref="DI107:DJ107" si="406">IF(DB107&gt;=1,"Fractured","Não")</f>
        <v>Não</v>
      </c>
      <c r="DJ107" s="1" t="str">
        <f t="shared" si="406"/>
        <v>Não</v>
      </c>
    </row>
    <row r="108" ht="15.75" customHeight="1">
      <c r="A108" s="1">
        <v>5582.8311</v>
      </c>
      <c r="B108" s="1">
        <v>1949.9945</v>
      </c>
      <c r="C108" s="1">
        <v>1214.2714</v>
      </c>
      <c r="D108" s="1">
        <v>1923.6234</v>
      </c>
      <c r="E108" s="1">
        <v>1613.3413</v>
      </c>
      <c r="F108" s="1">
        <v>1526.7588</v>
      </c>
      <c r="G108" s="1">
        <v>1535.1051</v>
      </c>
      <c r="H108" s="1">
        <v>1853.6932</v>
      </c>
      <c r="I108" s="1">
        <v>1025.2484</v>
      </c>
      <c r="J108" s="1">
        <v>886.2109</v>
      </c>
      <c r="K108" s="1">
        <v>545.6072</v>
      </c>
      <c r="L108" s="1">
        <f t="shared" si="4"/>
        <v>1638.519033</v>
      </c>
      <c r="M108" s="1">
        <f t="shared" ref="M108:N108" si="407">(H108+I108)/2</f>
        <v>1439.4708</v>
      </c>
      <c r="N108" s="1">
        <f t="shared" si="407"/>
        <v>955.72965</v>
      </c>
      <c r="O108" s="1">
        <f t="shared" ref="O108:P108" si="408">(E108+AC108)/2</f>
        <v>1274.95955</v>
      </c>
      <c r="P108" s="1">
        <f t="shared" si="408"/>
        <v>1412.95875</v>
      </c>
      <c r="Q108" s="1">
        <f t="shared" si="7"/>
        <v>1949.996681</v>
      </c>
      <c r="R108" s="1">
        <f t="shared" si="8"/>
        <v>10.51762421</v>
      </c>
      <c r="S108" s="1">
        <f t="shared" si="9"/>
        <v>0.8281333179</v>
      </c>
      <c r="T108" s="1">
        <v>0.0334</v>
      </c>
      <c r="U108" s="1">
        <v>0.0334</v>
      </c>
      <c r="V108" s="1">
        <f t="shared" si="10"/>
        <v>29.94011976</v>
      </c>
      <c r="W108" s="1">
        <v>0.0369</v>
      </c>
      <c r="X108" s="1">
        <v>0.0369</v>
      </c>
      <c r="Y108" s="1">
        <f t="shared" si="11"/>
        <v>1667.303267</v>
      </c>
      <c r="Z108" s="1">
        <v>1856.6827</v>
      </c>
      <c r="AA108" s="1">
        <v>1220.4565</v>
      </c>
      <c r="AB108" s="1">
        <v>1838.7911</v>
      </c>
      <c r="AC108" s="1">
        <v>936.5778</v>
      </c>
      <c r="AD108" s="1">
        <v>1299.1587</v>
      </c>
      <c r="AE108" s="1">
        <v>-999.0</v>
      </c>
      <c r="AF108" s="1">
        <v>-999.0</v>
      </c>
      <c r="AG108" s="1">
        <f t="shared" si="12"/>
        <v>1570.8556</v>
      </c>
      <c r="AH108" s="1">
        <f t="shared" si="13"/>
        <v>2.137531972</v>
      </c>
      <c r="AI108" s="1">
        <f t="shared" si="14"/>
        <v>356.1007828</v>
      </c>
      <c r="AJ108" s="1">
        <f t="shared" si="15"/>
        <v>1.137531972</v>
      </c>
      <c r="AK108" s="1">
        <f t="shared" si="16"/>
        <v>433.3716655</v>
      </c>
      <c r="AL108" s="1">
        <f t="shared" si="17"/>
        <v>11.62423923</v>
      </c>
      <c r="AM108" s="1">
        <f t="shared" si="18"/>
        <v>1734.251071</v>
      </c>
      <c r="AN108" s="1">
        <f t="shared" si="19"/>
        <v>0.3056207966</v>
      </c>
      <c r="AO108" s="1">
        <f t="shared" si="20"/>
        <v>815.8206929</v>
      </c>
      <c r="AP108" s="1">
        <f t="shared" si="21"/>
        <v>1.307158754</v>
      </c>
      <c r="AQ108" s="1">
        <f t="shared" si="22"/>
        <v>730.2560333</v>
      </c>
      <c r="AR108" s="1">
        <f t="shared" si="23"/>
        <v>239.2626042</v>
      </c>
      <c r="AS108" s="1">
        <f t="shared" si="24"/>
        <v>674.2983716</v>
      </c>
      <c r="AT108" s="1">
        <f>ABS(((3*B108*(G108-AS108))/(G108*(2*AS108-B108)))/100)*3</f>
        <v>0.1636370458</v>
      </c>
      <c r="AU108" s="1">
        <f t="shared" si="26"/>
        <v>0.1956531491</v>
      </c>
      <c r="AV108" s="1">
        <f t="shared" si="27"/>
        <v>105.3421355</v>
      </c>
      <c r="AW108" s="1">
        <v>-999.0</v>
      </c>
      <c r="AX108" s="1">
        <f t="shared" si="28"/>
        <v>0.8428122865</v>
      </c>
      <c r="AZ108" s="1">
        <f t="shared" si="29"/>
        <v>296.2322653</v>
      </c>
      <c r="BA108" s="1">
        <v>-999.0</v>
      </c>
      <c r="BB108" s="1">
        <f t="shared" si="30"/>
        <v>231.3400165</v>
      </c>
      <c r="BC108" s="1">
        <f>((AT108/8.5)^2)*((BL108)^4)</f>
        <v>259.9720778</v>
      </c>
      <c r="BE108" s="1">
        <v>2609.7981</v>
      </c>
      <c r="BF108" s="1">
        <v>4546.4136</v>
      </c>
      <c r="BG108" s="1">
        <f t="shared" si="33"/>
        <v>0.3071587542</v>
      </c>
      <c r="BH108" s="1">
        <v>803.2988</v>
      </c>
      <c r="BJ108" s="1">
        <f t="shared" si="34"/>
        <v>-965.6334</v>
      </c>
      <c r="BK108" s="1">
        <f t="shared" si="35"/>
        <v>-33.3666</v>
      </c>
      <c r="BL108" s="1">
        <f t="shared" si="36"/>
        <v>28.94011976</v>
      </c>
      <c r="BN108" s="1">
        <f t="shared" si="70"/>
        <v>0.787235605</v>
      </c>
      <c r="BO108" s="1">
        <f t="shared" si="37"/>
        <v>1.413318921</v>
      </c>
      <c r="BP108" s="1">
        <f t="shared" si="38"/>
        <v>-0.3162189212</v>
      </c>
      <c r="BQ108" s="1" t="str">
        <f t="shared" si="39"/>
        <v>#NUM!</v>
      </c>
      <c r="BS108" s="1">
        <f t="shared" si="40"/>
        <v>1794.835931</v>
      </c>
      <c r="BT108" s="1">
        <v>2.4097</v>
      </c>
      <c r="BU108" s="1">
        <v>0.2155</v>
      </c>
      <c r="BV108" s="1">
        <f t="shared" si="41"/>
        <v>0.1307204611</v>
      </c>
      <c r="BW108" s="1">
        <f t="shared" si="42"/>
        <v>0.1731102305</v>
      </c>
      <c r="BX108" s="1">
        <f t="shared" si="43"/>
        <v>1.0971</v>
      </c>
      <c r="BY108" s="1">
        <f t="shared" si="82"/>
        <v>0.3773333333</v>
      </c>
      <c r="BZ108" s="1">
        <f t="shared" si="45"/>
        <v>-0.5416043522</v>
      </c>
      <c r="CA108" s="1">
        <v>4546.4136</v>
      </c>
      <c r="CB108" s="1">
        <v>2609.7981</v>
      </c>
      <c r="CC108" s="1" t="str">
        <f t="shared" si="46"/>
        <v>#NUM!</v>
      </c>
      <c r="CD108" s="1">
        <f t="shared" si="47"/>
        <v>0.133402684</v>
      </c>
      <c r="CE108" s="1">
        <f t="shared" si="48"/>
        <v>-786.4483694</v>
      </c>
      <c r="CH108" s="1">
        <v>-999.0</v>
      </c>
      <c r="CJ108" s="1">
        <f t="shared" si="71"/>
        <v>0.2423010973</v>
      </c>
      <c r="CK108" s="1">
        <f t="shared" si="51"/>
        <v>-883.9628449</v>
      </c>
      <c r="CL108" s="1">
        <f t="shared" si="52"/>
        <v>-103.201647</v>
      </c>
      <c r="CM108" s="1">
        <f t="shared" si="53"/>
        <v>-327.7469986</v>
      </c>
      <c r="CN108" s="1">
        <f t="shared" si="54"/>
        <v>3.175792326</v>
      </c>
      <c r="CO108" s="1">
        <f t="shared" si="55"/>
        <v>0.001483023009</v>
      </c>
      <c r="CP108" s="1">
        <f t="shared" si="56"/>
        <v>2.05509511</v>
      </c>
      <c r="CQ108" s="1">
        <f t="shared" si="57"/>
        <v>2.432428443</v>
      </c>
      <c r="CS108" s="1">
        <f t="shared" si="58"/>
        <v>1.986541242</v>
      </c>
      <c r="CU108" s="1">
        <v>5238.4453</v>
      </c>
      <c r="CV108" s="1">
        <v>1950.0</v>
      </c>
      <c r="CW108" s="1">
        <v>1034.5</v>
      </c>
      <c r="CX108" s="1">
        <v>392.6</v>
      </c>
      <c r="CY108" s="1">
        <v>199.1</v>
      </c>
      <c r="CZ108" s="1">
        <v>146.9</v>
      </c>
      <c r="DA108" s="1">
        <f t="shared" si="59"/>
        <v>0.5321707403</v>
      </c>
      <c r="DB108" s="1">
        <f t="shared" si="60"/>
        <v>0.7829554391</v>
      </c>
      <c r="DC108" s="1">
        <f t="shared" si="61"/>
        <v>0.6997203669</v>
      </c>
      <c r="DD108" s="1">
        <f t="shared" si="62"/>
        <v>0.6639451457</v>
      </c>
      <c r="DE108" s="1">
        <f t="shared" si="63"/>
        <v>1.108238101</v>
      </c>
      <c r="DF108" s="1" t="str">
        <f t="shared" si="64"/>
        <v>Não</v>
      </c>
      <c r="DG108" s="23" t="str">
        <f t="shared" si="65"/>
        <v>Fracture</v>
      </c>
      <c r="DH108" s="1" t="str">
        <f t="shared" si="66"/>
        <v>Não</v>
      </c>
      <c r="DI108" s="1" t="str">
        <f t="shared" ref="DI108:DJ108" si="409">IF(DB108&gt;=1,"Fractured","Não")</f>
        <v>Não</v>
      </c>
      <c r="DJ108" s="1" t="str">
        <f t="shared" si="409"/>
        <v>Não</v>
      </c>
      <c r="DO108" s="1" t="s">
        <v>36</v>
      </c>
    </row>
    <row r="109" ht="15.75" customHeight="1">
      <c r="A109" s="1">
        <v>5582.9073</v>
      </c>
      <c r="B109" s="1">
        <v>1950.0</v>
      </c>
      <c r="C109" s="1">
        <v>1398.0919</v>
      </c>
      <c r="D109" s="1">
        <v>1949.991</v>
      </c>
      <c r="E109" s="1">
        <v>1449.2954</v>
      </c>
      <c r="F109" s="1">
        <v>1397.9821</v>
      </c>
      <c r="G109" s="1">
        <v>1396.2733</v>
      </c>
      <c r="H109" s="1">
        <v>1906.4534</v>
      </c>
      <c r="I109" s="1">
        <v>1419.4984</v>
      </c>
      <c r="J109" s="1">
        <v>1255.1272</v>
      </c>
      <c r="K109" s="1">
        <v>837.5093</v>
      </c>
      <c r="L109" s="1">
        <f t="shared" si="4"/>
        <v>1566.902933</v>
      </c>
      <c r="M109" s="1">
        <f t="shared" ref="M109:N109" si="410">(H109+I109)/2</f>
        <v>1662.9759</v>
      </c>
      <c r="N109" s="1">
        <f t="shared" si="410"/>
        <v>1337.3128</v>
      </c>
      <c r="O109" s="1">
        <f t="shared" ref="O109:P109" si="411">(E109+AC109)/2</f>
        <v>1262.2336</v>
      </c>
      <c r="P109" s="1">
        <f t="shared" si="411"/>
        <v>1462.13275</v>
      </c>
      <c r="Q109" s="1">
        <f t="shared" si="7"/>
        <v>1950.001969</v>
      </c>
      <c r="R109" s="1">
        <f t="shared" si="8"/>
        <v>9.566431549</v>
      </c>
      <c r="S109" s="1">
        <f t="shared" si="9"/>
        <v>0.7323930918</v>
      </c>
      <c r="T109" s="1">
        <v>0.0311</v>
      </c>
      <c r="U109" s="1">
        <v>0.0311</v>
      </c>
      <c r="V109" s="1">
        <f t="shared" si="10"/>
        <v>32.15434084</v>
      </c>
      <c r="W109" s="1">
        <v>0.0318</v>
      </c>
      <c r="X109" s="1">
        <v>0.0318</v>
      </c>
      <c r="Y109" s="1">
        <f t="shared" si="11"/>
        <v>1755.131683</v>
      </c>
      <c r="Z109" s="1">
        <v>1939.3599</v>
      </c>
      <c r="AA109" s="1">
        <v>1354.8794</v>
      </c>
      <c r="AB109" s="1">
        <v>1938.4679</v>
      </c>
      <c r="AC109" s="1">
        <v>1075.1718</v>
      </c>
      <c r="AD109" s="1">
        <v>1526.2834</v>
      </c>
      <c r="AE109" s="1">
        <v>0.159</v>
      </c>
      <c r="AF109" s="1">
        <v>342.0</v>
      </c>
      <c r="AG109" s="1">
        <f t="shared" si="12"/>
        <v>2257.0077</v>
      </c>
      <c r="AH109" s="1">
        <f t="shared" si="13"/>
        <v>2.439046367</v>
      </c>
      <c r="AI109" s="1">
        <f t="shared" si="14"/>
        <v>526.734185</v>
      </c>
      <c r="AJ109" s="1">
        <f t="shared" si="15"/>
        <v>1.439046367</v>
      </c>
      <c r="AK109" s="1">
        <f t="shared" si="16"/>
        <v>411.3617128</v>
      </c>
      <c r="AL109" s="1">
        <f t="shared" si="17"/>
        <v>8.472423741</v>
      </c>
      <c r="AM109" s="1">
        <f t="shared" si="18"/>
        <v>1645.755853</v>
      </c>
      <c r="AN109" s="1">
        <f t="shared" si="19"/>
        <v>0.4200034781</v>
      </c>
      <c r="AO109" s="1">
        <f t="shared" si="20"/>
        <v>789.0836442</v>
      </c>
      <c r="AP109" s="1">
        <f t="shared" si="21"/>
        <v>1.157478919</v>
      </c>
      <c r="AQ109" s="1">
        <f t="shared" si="22"/>
        <v>765.6019444</v>
      </c>
      <c r="AR109" s="1">
        <f t="shared" si="23"/>
        <v>237.6258226</v>
      </c>
      <c r="AS109" s="1">
        <f t="shared" si="24"/>
        <v>752.2871582</v>
      </c>
      <c r="AT109" s="1">
        <f t="shared" ref="AT109:AT110" si="415">(ABS(((3*B109*(G109-AS109))/(G109*(2*AS109-B109)))/100))*3</f>
        <v>0.1817221866</v>
      </c>
      <c r="AU109" s="1">
        <f t="shared" si="26"/>
        <v>0.2220788388</v>
      </c>
      <c r="AV109" s="1">
        <f t="shared" si="27"/>
        <v>125.7855022</v>
      </c>
      <c r="AW109" s="1">
        <v>0.159</v>
      </c>
      <c r="AX109" s="1">
        <f t="shared" si="28"/>
        <v>0.5722060916</v>
      </c>
      <c r="AZ109" s="1">
        <f t="shared" si="29"/>
        <v>621.0185306</v>
      </c>
      <c r="BA109" s="1">
        <v>342.0</v>
      </c>
      <c r="BB109" s="1">
        <f t="shared" si="30"/>
        <v>87.57784516</v>
      </c>
      <c r="BC109" s="1">
        <f t="shared" ref="BC109:BC110" si="416">((AT109/20)^2)*((BL109)^4)</f>
        <v>77.7732386</v>
      </c>
      <c r="BD109" s="1">
        <f t="shared" ref="BD109:BD110" si="417">0.083*((AE109^3)*(BH109^2))</f>
        <v>53.58730307</v>
      </c>
      <c r="BE109" s="1">
        <v>2449.6892</v>
      </c>
      <c r="BF109" s="1">
        <v>4328.8047</v>
      </c>
      <c r="BG109" s="1">
        <f t="shared" si="33"/>
        <v>0.1574789192</v>
      </c>
      <c r="BH109" s="1">
        <f>GEOMEAN(BH5:BH108)</f>
        <v>400.7709348</v>
      </c>
      <c r="BJ109" s="1">
        <f t="shared" si="34"/>
        <v>0.1540551</v>
      </c>
      <c r="BK109" s="1">
        <f t="shared" si="35"/>
        <v>0.0049449</v>
      </c>
      <c r="BL109" s="1">
        <f t="shared" si="36"/>
        <v>31.15434084</v>
      </c>
      <c r="BN109" s="1">
        <f t="shared" si="70"/>
        <v>0.7160375897</v>
      </c>
      <c r="BO109" s="1">
        <f t="shared" si="37"/>
        <v>1.237003662</v>
      </c>
      <c r="BP109" s="1">
        <f t="shared" si="38"/>
        <v>-0.1396036618</v>
      </c>
      <c r="BQ109" s="1">
        <f t="shared" si="39"/>
        <v>-0.1156657308</v>
      </c>
      <c r="BS109" s="1">
        <f t="shared" si="40"/>
        <v>2041.977643</v>
      </c>
      <c r="BT109" s="1">
        <v>2.404</v>
      </c>
      <c r="BU109" s="1">
        <v>0.2092</v>
      </c>
      <c r="BV109" s="1">
        <f t="shared" si="41"/>
        <v>0.1340057637</v>
      </c>
      <c r="BW109" s="1">
        <f t="shared" si="42"/>
        <v>0.1716028818</v>
      </c>
      <c r="BX109" s="1">
        <f t="shared" si="43"/>
        <v>1.0974</v>
      </c>
      <c r="BY109" s="1">
        <f t="shared" si="82"/>
        <v>0.05333333333</v>
      </c>
      <c r="BZ109" s="1">
        <f t="shared" si="45"/>
        <v>-0.401086336</v>
      </c>
      <c r="CA109" s="1">
        <v>4328.8047</v>
      </c>
      <c r="CB109" s="1">
        <v>2449.6892</v>
      </c>
      <c r="CC109" s="1">
        <f t="shared" si="46"/>
        <v>0.006365636419</v>
      </c>
      <c r="CD109" s="1">
        <f t="shared" si="47"/>
        <v>0.1262986763</v>
      </c>
      <c r="CE109" s="1">
        <f t="shared" si="48"/>
        <v>244.8848557</v>
      </c>
      <c r="CH109" s="1">
        <v>0.159</v>
      </c>
      <c r="CI109" s="1">
        <f t="shared" ref="CI109:CI110" si="418">ABS(BX109-AP109)</f>
        <v>0.0600789192</v>
      </c>
      <c r="CJ109" s="1">
        <f t="shared" si="71"/>
        <v>0.0102373662</v>
      </c>
      <c r="CK109" s="1">
        <f t="shared" si="51"/>
        <v>0.1346265213</v>
      </c>
      <c r="CL109" s="1">
        <f t="shared" si="52"/>
        <v>0.01281394329</v>
      </c>
      <c r="CM109" s="1">
        <f t="shared" si="53"/>
        <v>0.02737950557</v>
      </c>
      <c r="CN109" s="1">
        <f t="shared" si="54"/>
        <v>2.136696328</v>
      </c>
      <c r="CO109" s="1">
        <f t="shared" si="55"/>
        <v>0.001329279636</v>
      </c>
      <c r="CP109" s="1">
        <f t="shared" si="56"/>
        <v>1.739947515</v>
      </c>
      <c r="CQ109" s="1">
        <f t="shared" si="57"/>
        <v>1.793280849</v>
      </c>
      <c r="CS109" s="1">
        <f t="shared" si="58"/>
        <v>1.960964327</v>
      </c>
      <c r="CT109" s="1">
        <v>0.159</v>
      </c>
      <c r="CU109" s="1">
        <v>5238.5977</v>
      </c>
      <c r="CV109" s="1">
        <v>1950.0</v>
      </c>
      <c r="CW109" s="1">
        <v>1034.5</v>
      </c>
      <c r="CX109" s="1">
        <v>392.6</v>
      </c>
      <c r="CY109" s="1">
        <v>199.1</v>
      </c>
      <c r="CZ109" s="1">
        <v>146.9</v>
      </c>
      <c r="DA109" s="1">
        <f t="shared" si="59"/>
        <v>0.5900036943</v>
      </c>
      <c r="DB109" s="1">
        <f t="shared" si="60"/>
        <v>0.7169138974</v>
      </c>
      <c r="DC109" s="1">
        <f t="shared" si="61"/>
        <v>0.7870036913</v>
      </c>
      <c r="DD109" s="1">
        <f t="shared" si="62"/>
        <v>0.8041684789</v>
      </c>
      <c r="DE109" s="1">
        <f t="shared" si="63"/>
        <v>1.158369378</v>
      </c>
      <c r="DF109" s="1" t="str">
        <f t="shared" si="64"/>
        <v>Não</v>
      </c>
      <c r="DG109" s="23" t="str">
        <f t="shared" si="65"/>
        <v>Fracture</v>
      </c>
      <c r="DH109" s="1" t="str">
        <f t="shared" si="66"/>
        <v>Não</v>
      </c>
      <c r="DI109" s="1" t="str">
        <f t="shared" ref="DI109:DJ109" si="412">IF(DB109&gt;=1,"Fractured","Não")</f>
        <v>Não</v>
      </c>
      <c r="DJ109" s="1" t="str">
        <f t="shared" si="412"/>
        <v>Não</v>
      </c>
      <c r="DO109" s="1" t="s">
        <v>45</v>
      </c>
    </row>
    <row r="110" ht="15.75" customHeight="1">
      <c r="A110" s="1">
        <v>5582.9835</v>
      </c>
      <c r="B110" s="1">
        <v>1950.0</v>
      </c>
      <c r="C110" s="1">
        <v>1567.1659</v>
      </c>
      <c r="D110" s="1">
        <v>1950.0</v>
      </c>
      <c r="E110" s="1">
        <v>1288.6343</v>
      </c>
      <c r="F110" s="1">
        <v>1264.4655</v>
      </c>
      <c r="G110" s="1">
        <v>1258.3981</v>
      </c>
      <c r="H110" s="1">
        <v>1930.9105</v>
      </c>
      <c r="I110" s="1">
        <v>1419.4984</v>
      </c>
      <c r="J110" s="1">
        <v>1255.1272</v>
      </c>
      <c r="K110" s="1">
        <v>837.5093</v>
      </c>
      <c r="L110" s="1">
        <f t="shared" si="4"/>
        <v>1484.591367</v>
      </c>
      <c r="M110" s="1">
        <f t="shared" ref="M110:N110" si="413">(H110+I110)/2</f>
        <v>1675.20445</v>
      </c>
      <c r="N110" s="1">
        <f t="shared" si="413"/>
        <v>1337.3128</v>
      </c>
      <c r="O110" s="1">
        <f t="shared" ref="O110:P110" si="414">(E110+AC110)/2</f>
        <v>1249.30385</v>
      </c>
      <c r="P110" s="1">
        <f t="shared" si="414"/>
        <v>1468.58265</v>
      </c>
      <c r="Q110" s="1">
        <f t="shared" si="7"/>
        <v>1950.001823</v>
      </c>
      <c r="R110" s="1">
        <f t="shared" si="8"/>
        <v>8.621792944</v>
      </c>
      <c r="S110" s="1">
        <f t="shared" si="9"/>
        <v>0.6517122881</v>
      </c>
      <c r="T110" s="1">
        <v>0.0311</v>
      </c>
      <c r="U110" s="1">
        <v>0.0311</v>
      </c>
      <c r="V110" s="1">
        <f t="shared" si="10"/>
        <v>32.15434084</v>
      </c>
      <c r="W110" s="1">
        <v>0.0318</v>
      </c>
      <c r="X110" s="1">
        <v>0.0318</v>
      </c>
      <c r="Y110" s="1">
        <f t="shared" si="11"/>
        <v>1809.106267</v>
      </c>
      <c r="Z110" s="1">
        <v>1949.9965</v>
      </c>
      <c r="AA110" s="1">
        <v>1487.5476</v>
      </c>
      <c r="AB110" s="1">
        <v>1949.9276</v>
      </c>
      <c r="AC110" s="1">
        <v>1209.9734</v>
      </c>
      <c r="AD110" s="1">
        <v>1672.6998</v>
      </c>
      <c r="AE110" s="1">
        <v>0.159</v>
      </c>
      <c r="AF110" s="1">
        <v>342.0</v>
      </c>
      <c r="AG110" s="1">
        <f t="shared" si="12"/>
        <v>2257.0077</v>
      </c>
      <c r="AH110" s="1">
        <f t="shared" si="13"/>
        <v>2.439046367</v>
      </c>
      <c r="AI110" s="1">
        <f t="shared" si="14"/>
        <v>526.734185</v>
      </c>
      <c r="AJ110" s="1">
        <f t="shared" si="15"/>
        <v>1.439046367</v>
      </c>
      <c r="AK110" s="1">
        <f t="shared" si="16"/>
        <v>385.7274118</v>
      </c>
      <c r="AL110" s="1">
        <f t="shared" si="17"/>
        <v>6.480137832</v>
      </c>
      <c r="AM110" s="1">
        <f t="shared" si="18"/>
        <v>1542.993217</v>
      </c>
      <c r="AN110" s="1">
        <f t="shared" si="19"/>
        <v>0.5567523067</v>
      </c>
      <c r="AO110" s="1">
        <f t="shared" si="20"/>
        <v>751.3133364</v>
      </c>
      <c r="AP110" s="1">
        <f t="shared" si="21"/>
        <v>1.024510292</v>
      </c>
      <c r="AQ110" s="1">
        <f t="shared" si="22"/>
        <v>773.5066614</v>
      </c>
      <c r="AR110" s="1">
        <f t="shared" si="23"/>
        <v>235.5214824</v>
      </c>
      <c r="AS110" s="1">
        <f t="shared" si="24"/>
        <v>775.9015135</v>
      </c>
      <c r="AT110" s="1">
        <f t="shared" si="415"/>
        <v>0.1689878022</v>
      </c>
      <c r="AU110" s="1">
        <f t="shared" si="26"/>
        <v>0.2033517711</v>
      </c>
      <c r="AV110" s="1">
        <f t="shared" si="27"/>
        <v>111.1904996</v>
      </c>
      <c r="AW110" s="1">
        <v>0.159</v>
      </c>
      <c r="AX110" s="1">
        <f t="shared" si="28"/>
        <v>0.4197817876</v>
      </c>
      <c r="AZ110" s="1">
        <f t="shared" si="29"/>
        <v>410.4448032</v>
      </c>
      <c r="BA110" s="1">
        <v>342.0</v>
      </c>
      <c r="BB110" s="1">
        <f t="shared" si="30"/>
        <v>65.49133911</v>
      </c>
      <c r="BC110" s="1">
        <f t="shared" si="416"/>
        <v>67.25506422</v>
      </c>
      <c r="BD110" s="1">
        <f t="shared" si="417"/>
        <v>53.58730307</v>
      </c>
      <c r="BE110" s="1">
        <v>2449.6892</v>
      </c>
      <c r="BF110" s="1">
        <v>4328.8047</v>
      </c>
      <c r="BG110" s="1">
        <f t="shared" si="33"/>
        <v>0.02451029174</v>
      </c>
      <c r="BH110" s="1">
        <f>GEOMEAN(BH5:BH109)</f>
        <v>400.7709348</v>
      </c>
      <c r="BJ110" s="1">
        <f t="shared" si="34"/>
        <v>0.1540551</v>
      </c>
      <c r="BK110" s="1">
        <f t="shared" si="35"/>
        <v>0.0049449</v>
      </c>
      <c r="BL110" s="1">
        <f t="shared" si="36"/>
        <v>31.15434084</v>
      </c>
      <c r="BN110" s="1">
        <f t="shared" si="70"/>
        <v>0.645332359</v>
      </c>
      <c r="BO110" s="1">
        <f t="shared" si="37"/>
        <v>1.152460041</v>
      </c>
      <c r="BP110" s="1">
        <f t="shared" si="38"/>
        <v>-0.05506004057</v>
      </c>
      <c r="BQ110" s="1">
        <f t="shared" si="39"/>
        <v>-0.07716711001</v>
      </c>
      <c r="BS110" s="1">
        <f t="shared" si="40"/>
        <v>2275.699691</v>
      </c>
      <c r="BT110" s="1">
        <v>2.404</v>
      </c>
      <c r="BU110" s="1">
        <v>0.2092</v>
      </c>
      <c r="BV110" s="1">
        <f t="shared" si="41"/>
        <v>0.1340057637</v>
      </c>
      <c r="BW110" s="1">
        <f t="shared" si="42"/>
        <v>0.1716028818</v>
      </c>
      <c r="BX110" s="1">
        <f t="shared" si="43"/>
        <v>1.0974</v>
      </c>
      <c r="BY110" s="1">
        <f t="shared" si="82"/>
        <v>0.05333333333</v>
      </c>
      <c r="BZ110" s="1">
        <f t="shared" si="45"/>
        <v>-0.2615365385</v>
      </c>
      <c r="CA110" s="1">
        <v>4328.8047</v>
      </c>
      <c r="CB110" s="1">
        <v>2449.6892</v>
      </c>
      <c r="CC110" s="1">
        <f t="shared" si="46"/>
        <v>0.006365636419</v>
      </c>
      <c r="CD110" s="1">
        <f t="shared" si="47"/>
        <v>0.1243618928</v>
      </c>
      <c r="CE110" s="1">
        <f t="shared" si="48"/>
        <v>220.7036668</v>
      </c>
      <c r="CH110" s="1">
        <v>0.159</v>
      </c>
      <c r="CI110" s="1">
        <f t="shared" si="418"/>
        <v>0.07288970826</v>
      </c>
      <c r="CJ110" s="1">
        <f t="shared" si="71"/>
        <v>0.002197293468</v>
      </c>
      <c r="CK110" s="1">
        <f t="shared" si="51"/>
        <v>0.1280363576</v>
      </c>
      <c r="CL110" s="1">
        <f t="shared" si="52"/>
        <v>0.01064903255</v>
      </c>
      <c r="CM110" s="1">
        <f t="shared" si="53"/>
        <v>0.01719112333</v>
      </c>
      <c r="CN110" s="1">
        <f t="shared" si="54"/>
        <v>1.614336631</v>
      </c>
      <c r="CO110" s="1">
        <f t="shared" si="55"/>
        <v>0.001288823366</v>
      </c>
      <c r="CP110" s="1">
        <f t="shared" si="56"/>
        <v>1.392091336</v>
      </c>
      <c r="CQ110" s="1">
        <f t="shared" si="57"/>
        <v>1.44542467</v>
      </c>
      <c r="CS110" s="1">
        <f t="shared" si="58"/>
        <v>2.021134693</v>
      </c>
      <c r="CT110" s="1">
        <v>0.159</v>
      </c>
      <c r="CU110" s="1">
        <v>5238.75</v>
      </c>
      <c r="CV110" s="1">
        <v>1950.0</v>
      </c>
      <c r="CW110" s="1">
        <v>1034.5</v>
      </c>
      <c r="CX110" s="1">
        <v>392.6</v>
      </c>
      <c r="CY110" s="1">
        <v>199.1</v>
      </c>
      <c r="CZ110" s="1">
        <v>146.9</v>
      </c>
      <c r="DA110" s="1">
        <f t="shared" si="59"/>
        <v>0.5900036943</v>
      </c>
      <c r="DB110" s="1">
        <f t="shared" si="60"/>
        <v>0.6484438462</v>
      </c>
      <c r="DC110" s="1">
        <f t="shared" si="61"/>
        <v>0.8577963089</v>
      </c>
      <c r="DD110" s="1">
        <f t="shared" si="62"/>
        <v>0.7982982614</v>
      </c>
      <c r="DE110" s="1">
        <f t="shared" si="63"/>
        <v>1.175520791</v>
      </c>
      <c r="DF110" s="1" t="str">
        <f t="shared" si="64"/>
        <v>Não</v>
      </c>
      <c r="DG110" s="23" t="str">
        <f t="shared" si="65"/>
        <v>Fracture</v>
      </c>
      <c r="DH110" s="1" t="str">
        <f t="shared" si="66"/>
        <v>Não</v>
      </c>
      <c r="DI110" s="1" t="str">
        <f t="shared" ref="DI110:DJ110" si="419">IF(DB110&gt;=1,"Fractured","Não")</f>
        <v>Não</v>
      </c>
      <c r="DJ110" s="1" t="str">
        <f t="shared" si="419"/>
        <v>Não</v>
      </c>
    </row>
    <row r="111" ht="15.75" customHeight="1">
      <c r="A111" s="1">
        <v>5583.0597</v>
      </c>
      <c r="B111" s="1">
        <v>1950.0</v>
      </c>
      <c r="C111" s="1">
        <v>1705.3448</v>
      </c>
      <c r="D111" s="1">
        <v>1950.0</v>
      </c>
      <c r="E111" s="1">
        <v>1161.6425</v>
      </c>
      <c r="F111" s="1">
        <v>1147.6313</v>
      </c>
      <c r="G111" s="1">
        <v>1144.0953</v>
      </c>
      <c r="H111" s="1">
        <v>1944.5005</v>
      </c>
      <c r="I111" s="1">
        <v>1784.299</v>
      </c>
      <c r="J111" s="1">
        <v>1710.2023</v>
      </c>
      <c r="K111" s="1">
        <v>1281.2502</v>
      </c>
      <c r="L111" s="1">
        <f t="shared" si="4"/>
        <v>1412.0757</v>
      </c>
      <c r="M111" s="1">
        <f t="shared" ref="M111:N111" si="420">(H111+I111)/2</f>
        <v>1864.39975</v>
      </c>
      <c r="N111" s="1">
        <f t="shared" si="420"/>
        <v>1747.25065</v>
      </c>
      <c r="O111" s="1">
        <f t="shared" ref="O111:P111" si="421">(E111+AC111)/2</f>
        <v>1246.8649</v>
      </c>
      <c r="P111" s="1">
        <f t="shared" si="421"/>
        <v>1461.68875</v>
      </c>
      <c r="Q111" s="1">
        <f t="shared" si="7"/>
        <v>1950.001723</v>
      </c>
      <c r="R111" s="1">
        <f t="shared" si="8"/>
        <v>7.838658358</v>
      </c>
      <c r="S111" s="1">
        <f t="shared" si="9"/>
        <v>0.5883749066</v>
      </c>
      <c r="T111" s="1">
        <v>0.0348</v>
      </c>
      <c r="U111" s="1">
        <v>0.0348</v>
      </c>
      <c r="V111" s="1">
        <f t="shared" si="10"/>
        <v>28.73563218</v>
      </c>
      <c r="W111" s="1">
        <v>0.0349</v>
      </c>
      <c r="X111" s="1">
        <v>0.0285</v>
      </c>
      <c r="Y111" s="1">
        <f t="shared" si="11"/>
        <v>1851.5095</v>
      </c>
      <c r="Z111" s="1">
        <v>1950.0</v>
      </c>
      <c r="AA111" s="1">
        <v>1603.7122</v>
      </c>
      <c r="AB111" s="1">
        <v>1950.0</v>
      </c>
      <c r="AC111" s="1">
        <v>1332.0873</v>
      </c>
      <c r="AD111" s="1">
        <v>1775.7462</v>
      </c>
      <c r="AE111" s="1">
        <v>-999.0</v>
      </c>
      <c r="AF111" s="1">
        <v>-999.0</v>
      </c>
      <c r="AG111" s="1">
        <f t="shared" si="12"/>
        <v>3065.5492</v>
      </c>
      <c r="AH111" s="1">
        <f t="shared" si="13"/>
        <v>3.546969996</v>
      </c>
      <c r="AI111" s="1">
        <f t="shared" si="14"/>
        <v>745.7500439</v>
      </c>
      <c r="AJ111" s="1">
        <f t="shared" si="15"/>
        <v>2.546969996</v>
      </c>
      <c r="AK111" s="1">
        <f t="shared" si="16"/>
        <v>362.6011619</v>
      </c>
      <c r="AL111" s="1">
        <f t="shared" si="17"/>
        <v>5.261599303</v>
      </c>
      <c r="AM111" s="1">
        <f t="shared" si="18"/>
        <v>1450.438185</v>
      </c>
      <c r="AN111" s="1">
        <f t="shared" si="19"/>
        <v>0.7094613538</v>
      </c>
      <c r="AO111" s="1">
        <f t="shared" si="20"/>
        <v>714.0778971</v>
      </c>
      <c r="AP111" s="1">
        <f t="shared" si="21"/>
        <v>0.9107271167</v>
      </c>
      <c r="AQ111" s="1">
        <f t="shared" si="22"/>
        <v>771.032425</v>
      </c>
      <c r="AR111" s="1">
        <f t="shared" si="23"/>
        <v>233.3888942</v>
      </c>
      <c r="AS111" s="1">
        <f t="shared" si="24"/>
        <v>832.2732315</v>
      </c>
      <c r="AT111" s="1">
        <f>ABS(((3*B111*(G111-AS111))/(G111*(2*AS111-B111)))/100)*3</f>
        <v>0.1675661683</v>
      </c>
      <c r="AU111" s="1">
        <f t="shared" si="26"/>
        <v>0.201296682</v>
      </c>
      <c r="AV111" s="1">
        <f t="shared" si="27"/>
        <v>109.6205058</v>
      </c>
      <c r="AW111" s="1">
        <v>-999.0</v>
      </c>
      <c r="AX111" s="1">
        <f t="shared" si="28"/>
        <v>0.2526078028</v>
      </c>
      <c r="AZ111" s="1">
        <f t="shared" si="29"/>
        <v>312.3946902</v>
      </c>
      <c r="BA111" s="1">
        <v>-999.0</v>
      </c>
      <c r="BB111" s="1">
        <f t="shared" si="30"/>
        <v>194.9442857</v>
      </c>
      <c r="BC111" s="1">
        <f t="shared" ref="BC111:BC120" si="425">((AT111/10)^2)*((BL111)^4)</f>
        <v>166.1594151</v>
      </c>
      <c r="BE111" s="1">
        <v>2343.897</v>
      </c>
      <c r="BF111" s="1">
        <v>4188.8999</v>
      </c>
      <c r="BG111" s="1">
        <f t="shared" si="33"/>
        <v>0.08927288326</v>
      </c>
      <c r="BH111" s="1">
        <v>703.2303</v>
      </c>
      <c r="BJ111" s="1">
        <f t="shared" si="34"/>
        <v>-964.2348</v>
      </c>
      <c r="BK111" s="1">
        <f t="shared" si="35"/>
        <v>-34.7652</v>
      </c>
      <c r="BL111" s="1">
        <f t="shared" si="36"/>
        <v>27.73563218</v>
      </c>
      <c r="BN111" s="1">
        <f t="shared" si="70"/>
        <v>0.5867155385</v>
      </c>
      <c r="BO111" s="1">
        <f t="shared" si="37"/>
        <v>0.9971600211</v>
      </c>
      <c r="BP111" s="1">
        <f t="shared" si="38"/>
        <v>0.1024899789</v>
      </c>
      <c r="BQ111" s="1" t="str">
        <f t="shared" si="39"/>
        <v>#NUM!</v>
      </c>
      <c r="BS111" s="1">
        <f t="shared" si="40"/>
        <v>2491.307378</v>
      </c>
      <c r="BT111" s="1">
        <v>2.4082</v>
      </c>
      <c r="BU111" s="1">
        <v>0.2089</v>
      </c>
      <c r="BV111" s="1">
        <f t="shared" si="41"/>
        <v>0.1315850144</v>
      </c>
      <c r="BW111" s="1">
        <f t="shared" si="42"/>
        <v>0.1702425072</v>
      </c>
      <c r="BX111" s="1">
        <f t="shared" si="43"/>
        <v>1.09965</v>
      </c>
      <c r="BY111" s="1">
        <f t="shared" si="82"/>
        <v>0.1273333333</v>
      </c>
      <c r="BZ111" s="1">
        <f t="shared" si="45"/>
        <v>-0.1458454453</v>
      </c>
      <c r="CA111" s="1">
        <v>4188.8999</v>
      </c>
      <c r="CB111" s="1">
        <v>2343.897</v>
      </c>
      <c r="CC111" s="1" t="str">
        <f t="shared" si="46"/>
        <v>#NUM!</v>
      </c>
      <c r="CD111" s="1">
        <f t="shared" si="47"/>
        <v>0.1200764002</v>
      </c>
      <c r="CE111" s="1">
        <f t="shared" si="48"/>
        <v>-586.1288229</v>
      </c>
      <c r="CH111" s="1">
        <v>-999.0</v>
      </c>
      <c r="CJ111" s="1">
        <f t="shared" si="71"/>
        <v>0.0002885646747</v>
      </c>
      <c r="CK111" s="1">
        <f t="shared" si="51"/>
        <v>-766.3891978</v>
      </c>
      <c r="CL111" s="1">
        <f t="shared" si="52"/>
        <v>-54.02702308</v>
      </c>
      <c r="CM111" s="1">
        <f t="shared" si="53"/>
        <v>-51.08660072</v>
      </c>
      <c r="CN111" s="1">
        <f t="shared" si="54"/>
        <v>0.9455749699</v>
      </c>
      <c r="CO111" s="1">
        <f t="shared" si="55"/>
        <v>0.001201528491</v>
      </c>
      <c r="CP111" s="1">
        <f t="shared" si="56"/>
        <v>0.8305322971</v>
      </c>
      <c r="CQ111" s="1">
        <f t="shared" si="57"/>
        <v>0.9578656304</v>
      </c>
      <c r="CS111" s="1">
        <f t="shared" si="58"/>
        <v>1.867275984</v>
      </c>
      <c r="CU111" s="1">
        <v>5238.9023</v>
      </c>
      <c r="CV111" s="1">
        <v>1950.0</v>
      </c>
      <c r="CW111" s="1">
        <v>1034.5</v>
      </c>
      <c r="CX111" s="1">
        <v>392.6</v>
      </c>
      <c r="CY111" s="1">
        <v>199.1</v>
      </c>
      <c r="CZ111" s="1">
        <v>146.9</v>
      </c>
      <c r="DA111" s="1">
        <f t="shared" si="59"/>
        <v>0.7180692249</v>
      </c>
      <c r="DB111" s="1">
        <f t="shared" si="60"/>
        <v>0.5885288718</v>
      </c>
      <c r="DC111" s="1">
        <f t="shared" si="61"/>
        <v>0.9106390769</v>
      </c>
      <c r="DD111" s="1">
        <f t="shared" si="62"/>
        <v>0.9371652458</v>
      </c>
      <c r="DE111" s="1">
        <f t="shared" si="63"/>
        <v>1.1722912</v>
      </c>
      <c r="DF111" s="1" t="str">
        <f t="shared" si="64"/>
        <v>Não</v>
      </c>
      <c r="DG111" s="23" t="str">
        <f t="shared" si="65"/>
        <v>Fracture</v>
      </c>
      <c r="DH111" s="1" t="str">
        <f t="shared" si="66"/>
        <v>Não</v>
      </c>
      <c r="DI111" s="1" t="str">
        <f t="shared" ref="DI111:DJ111" si="422">IF(DB111&gt;=1,"Fractured","Não")</f>
        <v>Não</v>
      </c>
      <c r="DJ111" s="1" t="str">
        <f t="shared" si="422"/>
        <v>Não</v>
      </c>
      <c r="DO111" s="1" t="s">
        <v>185</v>
      </c>
      <c r="DP111" s="1" t="s">
        <v>183</v>
      </c>
    </row>
    <row r="112" ht="15.75" customHeight="1">
      <c r="A112" s="1">
        <v>5583.1359</v>
      </c>
      <c r="B112" s="1">
        <v>1950.0</v>
      </c>
      <c r="C112" s="1">
        <v>1793.8849</v>
      </c>
      <c r="D112" s="1">
        <v>1950.0</v>
      </c>
      <c r="E112" s="1">
        <v>1047.3472</v>
      </c>
      <c r="F112" s="1">
        <v>1038.7965</v>
      </c>
      <c r="G112" s="1">
        <v>1041.7142</v>
      </c>
      <c r="H112" s="1">
        <v>1949.3639</v>
      </c>
      <c r="I112" s="1">
        <v>1784.299</v>
      </c>
      <c r="J112" s="1">
        <v>1710.2023</v>
      </c>
      <c r="K112" s="1">
        <v>1281.2502</v>
      </c>
      <c r="L112" s="1">
        <f t="shared" si="4"/>
        <v>1343.291533</v>
      </c>
      <c r="M112" s="1">
        <f t="shared" ref="M112:N112" si="423">(H112+I112)/2</f>
        <v>1866.83145</v>
      </c>
      <c r="N112" s="1">
        <f t="shared" si="423"/>
        <v>1747.25065</v>
      </c>
      <c r="O112" s="1">
        <f t="shared" ref="O112:P112" si="424">(E112+AC112)/2</f>
        <v>1243.0088</v>
      </c>
      <c r="P112" s="1">
        <f t="shared" si="424"/>
        <v>1447.3505</v>
      </c>
      <c r="Q112" s="1">
        <f t="shared" si="7"/>
        <v>1950.00166</v>
      </c>
      <c r="R112" s="1">
        <f t="shared" si="8"/>
        <v>7.137204148</v>
      </c>
      <c r="S112" s="1">
        <f t="shared" si="9"/>
        <v>0.5343867299</v>
      </c>
      <c r="T112" s="1">
        <v>0.0348</v>
      </c>
      <c r="U112" s="1">
        <v>0.0348</v>
      </c>
      <c r="V112" s="1">
        <f t="shared" si="10"/>
        <v>28.73563218</v>
      </c>
      <c r="W112" s="1">
        <v>0.0349</v>
      </c>
      <c r="X112" s="1">
        <v>0.0285</v>
      </c>
      <c r="Y112" s="1">
        <f t="shared" si="11"/>
        <v>1881.496467</v>
      </c>
      <c r="Z112" s="1">
        <v>1950.0</v>
      </c>
      <c r="AA112" s="1">
        <v>1695.0939</v>
      </c>
      <c r="AB112" s="1">
        <v>1950.0</v>
      </c>
      <c r="AC112" s="1">
        <v>1438.6704</v>
      </c>
      <c r="AD112" s="1">
        <v>1855.9045</v>
      </c>
      <c r="AE112" s="1">
        <v>-999.0</v>
      </c>
      <c r="AF112" s="1">
        <v>-999.0</v>
      </c>
      <c r="AG112" s="1">
        <f t="shared" si="12"/>
        <v>3065.5492</v>
      </c>
      <c r="AH112" s="1">
        <f t="shared" si="13"/>
        <v>3.546969996</v>
      </c>
      <c r="AI112" s="1">
        <f t="shared" si="14"/>
        <v>745.7500439</v>
      </c>
      <c r="AJ112" s="1">
        <f t="shared" si="15"/>
        <v>2.546969996</v>
      </c>
      <c r="AK112" s="1">
        <f t="shared" si="16"/>
        <v>339.7793215</v>
      </c>
      <c r="AL112" s="1">
        <f t="shared" si="17"/>
        <v>4.402609194</v>
      </c>
      <c r="AM112" s="1">
        <f t="shared" si="18"/>
        <v>1359.132162</v>
      </c>
      <c r="AN112" s="1">
        <f t="shared" si="19"/>
        <v>0.884866452</v>
      </c>
      <c r="AO112" s="1">
        <f t="shared" si="20"/>
        <v>674.360775</v>
      </c>
      <c r="AP112" s="1">
        <f t="shared" si="21"/>
        <v>0.8106248284</v>
      </c>
      <c r="AQ112" s="1">
        <f t="shared" si="22"/>
        <v>760.8608127</v>
      </c>
      <c r="AR112" s="1">
        <f t="shared" si="23"/>
        <v>231.0896275</v>
      </c>
      <c r="AS112" s="1">
        <f t="shared" si="24"/>
        <v>843.0002622</v>
      </c>
      <c r="AT112" s="1">
        <f>ABS(((3*B112*(G112-AS112))/(G112*(2*AS112-B112)))/100)*4</f>
        <v>0.1690801166</v>
      </c>
      <c r="AU112" s="1">
        <f t="shared" si="26"/>
        <v>0.2034854623</v>
      </c>
      <c r="AV112" s="1">
        <f t="shared" si="27"/>
        <v>111.2928543</v>
      </c>
      <c r="AW112" s="1">
        <v>-999.0</v>
      </c>
      <c r="AX112" s="1">
        <f t="shared" si="28"/>
        <v>0.1548407884</v>
      </c>
      <c r="AZ112" s="1">
        <f t="shared" si="29"/>
        <v>328.8281447</v>
      </c>
      <c r="BA112" s="1">
        <v>-999.0</v>
      </c>
      <c r="BB112" s="1">
        <f t="shared" si="30"/>
        <v>202.0855722</v>
      </c>
      <c r="BC112" s="1">
        <f t="shared" si="425"/>
        <v>169.1754554</v>
      </c>
      <c r="BE112" s="1">
        <v>2343.897</v>
      </c>
      <c r="BF112" s="1">
        <v>4188.8999</v>
      </c>
      <c r="BG112" s="1">
        <f t="shared" si="33"/>
        <v>0.1893751716</v>
      </c>
      <c r="BH112" s="1">
        <v>703.2303</v>
      </c>
      <c r="BJ112" s="1">
        <f t="shared" si="34"/>
        <v>-964.2348</v>
      </c>
      <c r="BK112" s="1">
        <f t="shared" si="35"/>
        <v>-34.7652</v>
      </c>
      <c r="BL112" s="1">
        <f t="shared" si="36"/>
        <v>27.73563218</v>
      </c>
      <c r="BN112" s="1">
        <f t="shared" si="70"/>
        <v>0.5342124103</v>
      </c>
      <c r="BO112" s="1">
        <f t="shared" si="37"/>
        <v>0.9170143836</v>
      </c>
      <c r="BP112" s="1">
        <f t="shared" si="38"/>
        <v>0.1826356164</v>
      </c>
      <c r="BQ112" s="1" t="str">
        <f t="shared" si="39"/>
        <v>#NUM!</v>
      </c>
      <c r="BS112" s="1">
        <f t="shared" si="40"/>
        <v>2709.316504</v>
      </c>
      <c r="BT112" s="1">
        <v>2.4082</v>
      </c>
      <c r="BU112" s="1">
        <v>0.2089</v>
      </c>
      <c r="BV112" s="1">
        <f t="shared" si="41"/>
        <v>0.1315850144</v>
      </c>
      <c r="BW112" s="1">
        <f t="shared" si="42"/>
        <v>0.1702425072</v>
      </c>
      <c r="BX112" s="1">
        <f t="shared" si="43"/>
        <v>1.09965</v>
      </c>
      <c r="BY112" s="1">
        <f t="shared" si="82"/>
        <v>0.1273333333</v>
      </c>
      <c r="BZ112" s="1">
        <f t="shared" si="45"/>
        <v>-0.0422208502</v>
      </c>
      <c r="CA112" s="1">
        <v>4188.8999</v>
      </c>
      <c r="CB112" s="1">
        <v>2343.897</v>
      </c>
      <c r="CC112" s="1" t="str">
        <f t="shared" si="46"/>
        <v>#NUM!</v>
      </c>
      <c r="CD112" s="1">
        <f t="shared" si="47"/>
        <v>0.1193099787</v>
      </c>
      <c r="CE112" s="1">
        <f t="shared" si="48"/>
        <v>-533.6781978</v>
      </c>
      <c r="CH112" s="1">
        <v>-999.0</v>
      </c>
      <c r="CJ112" s="1">
        <f t="shared" si="71"/>
        <v>0.0000519731528</v>
      </c>
      <c r="CK112" s="1">
        <f t="shared" si="51"/>
        <v>-729.144193</v>
      </c>
      <c r="CL112" s="1">
        <f t="shared" si="52"/>
        <v>-46.20613946</v>
      </c>
      <c r="CM112" s="1">
        <f t="shared" si="53"/>
        <v>-27.02159387</v>
      </c>
      <c r="CN112" s="1">
        <f t="shared" si="54"/>
        <v>0.5848052703</v>
      </c>
      <c r="CO112" s="1">
        <f t="shared" si="55"/>
        <v>0.001186239251</v>
      </c>
      <c r="CP112" s="1">
        <f t="shared" si="56"/>
        <v>0.5345446059</v>
      </c>
      <c r="CQ112" s="1">
        <f t="shared" si="57"/>
        <v>0.6618779392</v>
      </c>
      <c r="CS112" s="1">
        <f t="shared" si="58"/>
        <v>1.893698888</v>
      </c>
      <c r="CU112" s="1">
        <v>5239.0547</v>
      </c>
      <c r="CV112" s="1">
        <v>1950.0</v>
      </c>
      <c r="CW112" s="1">
        <v>1034.5</v>
      </c>
      <c r="CX112" s="1">
        <v>392.6</v>
      </c>
      <c r="CY112" s="1">
        <v>199.1</v>
      </c>
      <c r="CZ112" s="1">
        <v>146.9</v>
      </c>
      <c r="DA112" s="1">
        <f t="shared" si="59"/>
        <v>0.7180692249</v>
      </c>
      <c r="DB112" s="1">
        <f t="shared" si="60"/>
        <v>0.5327161538</v>
      </c>
      <c r="DC112" s="1">
        <f t="shared" si="61"/>
        <v>0.9517458974</v>
      </c>
      <c r="DD112" s="1">
        <f t="shared" si="62"/>
        <v>0.9359445118</v>
      </c>
      <c r="DE112" s="1">
        <f t="shared" si="63"/>
        <v>1.164392802</v>
      </c>
      <c r="DF112" s="1" t="str">
        <f t="shared" si="64"/>
        <v>Não</v>
      </c>
      <c r="DG112" s="23" t="str">
        <f t="shared" si="65"/>
        <v>Fracture</v>
      </c>
      <c r="DH112" s="1" t="str">
        <f t="shared" si="66"/>
        <v>Não</v>
      </c>
      <c r="DI112" s="1" t="str">
        <f t="shared" ref="DI112:DJ112" si="426">IF(DB112&gt;=1,"Fractured","Não")</f>
        <v>Não</v>
      </c>
      <c r="DJ112" s="1" t="str">
        <f t="shared" si="426"/>
        <v>Não</v>
      </c>
      <c r="DO112" s="1" t="s">
        <v>33</v>
      </c>
      <c r="DQ112" s="1">
        <f t="shared" ref="DQ112:DQ117" si="430">RSQ(B5:B334,I5:I334)</f>
        <v>0.9008965707</v>
      </c>
      <c r="DR112" s="1">
        <f>SUM((C5:C334)-(J5:J334))</f>
        <v>83.6826</v>
      </c>
    </row>
    <row r="113" ht="15.75" customHeight="1">
      <c r="A113" s="1">
        <v>5583.2121</v>
      </c>
      <c r="B113" s="1">
        <v>1950.0</v>
      </c>
      <c r="C113" s="1">
        <v>1822.3361</v>
      </c>
      <c r="D113" s="1">
        <v>1950.0</v>
      </c>
      <c r="E113" s="1">
        <v>971.3132</v>
      </c>
      <c r="F113" s="1">
        <v>967.5668</v>
      </c>
      <c r="G113" s="1">
        <v>964.087</v>
      </c>
      <c r="H113" s="1">
        <v>1949.9999</v>
      </c>
      <c r="I113" s="1">
        <v>1935.688</v>
      </c>
      <c r="J113" s="1">
        <v>1928.2675</v>
      </c>
      <c r="K113" s="1">
        <v>1643.6398</v>
      </c>
      <c r="L113" s="1">
        <f t="shared" si="4"/>
        <v>1293.884567</v>
      </c>
      <c r="M113" s="1">
        <f t="shared" ref="M113:N113" si="427">(H113+I113)/2</f>
        <v>1942.84395</v>
      </c>
      <c r="N113" s="1">
        <f t="shared" si="427"/>
        <v>1931.97775</v>
      </c>
      <c r="O113" s="1">
        <f t="shared" ref="O113:P113" si="428">(E113+AC113)/2</f>
        <v>1256.61505</v>
      </c>
      <c r="P113" s="1">
        <f t="shared" si="428"/>
        <v>1440.19225</v>
      </c>
      <c r="Q113" s="1">
        <f t="shared" si="7"/>
        <v>1950.001629</v>
      </c>
      <c r="R113" s="1">
        <f t="shared" si="8"/>
        <v>6.605348891</v>
      </c>
      <c r="S113" s="1">
        <f t="shared" si="9"/>
        <v>0.4944036151</v>
      </c>
      <c r="T113" s="1">
        <v>0.0393</v>
      </c>
      <c r="U113" s="1">
        <v>0.0393</v>
      </c>
      <c r="V113" s="1">
        <f t="shared" si="10"/>
        <v>25.44529262</v>
      </c>
      <c r="W113" s="1">
        <v>0.0393</v>
      </c>
      <c r="X113" s="1">
        <v>0.0279</v>
      </c>
      <c r="Y113" s="1">
        <f t="shared" si="11"/>
        <v>1897.21485</v>
      </c>
      <c r="Z113" s="1">
        <v>1950.0</v>
      </c>
      <c r="AA113" s="1">
        <v>1760.953</v>
      </c>
      <c r="AB113" s="1">
        <v>1950.0</v>
      </c>
      <c r="AC113" s="1">
        <v>1541.9169</v>
      </c>
      <c r="AD113" s="1">
        <v>1912.8177</v>
      </c>
      <c r="AE113" s="1">
        <v>0.138</v>
      </c>
      <c r="AF113" s="1">
        <v>9.14</v>
      </c>
      <c r="AG113" s="1">
        <f t="shared" si="12"/>
        <v>3579.3278</v>
      </c>
      <c r="AH113" s="1">
        <f t="shared" si="13"/>
        <v>6.627974423</v>
      </c>
      <c r="AI113" s="1">
        <f t="shared" si="14"/>
        <v>888.8746756</v>
      </c>
      <c r="AJ113" s="1">
        <f t="shared" si="15"/>
        <v>5.627974423</v>
      </c>
      <c r="AK113" s="1">
        <f t="shared" si="16"/>
        <v>323.761284</v>
      </c>
      <c r="AL113" s="1">
        <f t="shared" si="17"/>
        <v>3.946947599</v>
      </c>
      <c r="AM113" s="1">
        <f t="shared" si="18"/>
        <v>1295.048365</v>
      </c>
      <c r="AN113" s="1">
        <f t="shared" si="19"/>
        <v>1.019258915</v>
      </c>
      <c r="AO113" s="1">
        <f t="shared" si="20"/>
        <v>642.7209989</v>
      </c>
      <c r="AP113" s="1">
        <f t="shared" si="21"/>
        <v>0.758134093</v>
      </c>
      <c r="AQ113" s="1">
        <f t="shared" si="22"/>
        <v>749.6442651</v>
      </c>
      <c r="AR113" s="1">
        <f t="shared" si="23"/>
        <v>229.0462317</v>
      </c>
      <c r="AS113" s="1">
        <f t="shared" si="24"/>
        <v>864.107875</v>
      </c>
      <c r="AT113" s="1">
        <f>(ABS(((3*B113*(G113-AS113))/(G113*(2*AS113-B113)))/100))*5</f>
        <v>0.1367691896</v>
      </c>
      <c r="AU113" s="1">
        <f t="shared" si="26"/>
        <v>0.1584387258</v>
      </c>
      <c r="AV113" s="1">
        <f t="shared" si="27"/>
        <v>78.40186905</v>
      </c>
      <c r="AW113" s="1">
        <v>0.138</v>
      </c>
      <c r="AX113" s="1">
        <f t="shared" si="28"/>
        <v>0.07981945158</v>
      </c>
      <c r="AZ113" s="1">
        <f t="shared" si="29"/>
        <v>76.97470967</v>
      </c>
      <c r="BA113" s="1">
        <v>9.14</v>
      </c>
      <c r="BB113" s="1">
        <f t="shared" si="30"/>
        <v>65.71705725</v>
      </c>
      <c r="BC113" s="1">
        <f t="shared" si="425"/>
        <v>66.79708474</v>
      </c>
      <c r="BD113" s="1">
        <f t="shared" ref="BD113:BD114" si="433">0.013*((AE113^3)*(BH113^2))</f>
        <v>12.83321943</v>
      </c>
      <c r="BE113" s="1">
        <v>2280.3704</v>
      </c>
      <c r="BF113" s="1">
        <v>4099.6406</v>
      </c>
      <c r="BG113" s="1">
        <f t="shared" si="33"/>
        <v>0.241865907</v>
      </c>
      <c r="BH113" s="1">
        <v>612.8829</v>
      </c>
      <c r="BJ113" s="1">
        <f t="shared" si="34"/>
        <v>0.1325766</v>
      </c>
      <c r="BK113" s="1">
        <f t="shared" si="35"/>
        <v>0.0054234</v>
      </c>
      <c r="BL113" s="1">
        <f t="shared" si="36"/>
        <v>24.44529262</v>
      </c>
      <c r="BN113" s="1">
        <f t="shared" si="70"/>
        <v>0.4944035897</v>
      </c>
      <c r="BO113" s="1">
        <f t="shared" si="37"/>
        <v>0.8261621478</v>
      </c>
      <c r="BP113" s="1">
        <f t="shared" si="38"/>
        <v>0.2831378522</v>
      </c>
      <c r="BQ113" s="1">
        <f t="shared" si="39"/>
        <v>0.09642214908</v>
      </c>
      <c r="BS113" s="1">
        <f t="shared" si="40"/>
        <v>2912.989064</v>
      </c>
      <c r="BT113" s="1">
        <v>2.4246</v>
      </c>
      <c r="BU113" s="1">
        <v>0.206</v>
      </c>
      <c r="BV113" s="1">
        <f t="shared" si="41"/>
        <v>0.1221325648</v>
      </c>
      <c r="BW113" s="1">
        <f t="shared" si="42"/>
        <v>0.1640662824</v>
      </c>
      <c r="BX113" s="1">
        <f t="shared" si="43"/>
        <v>1.1093</v>
      </c>
      <c r="BY113" s="1">
        <f t="shared" si="82"/>
        <v>0.3586666667</v>
      </c>
      <c r="BZ113" s="1">
        <f t="shared" si="45"/>
        <v>0.03634919028</v>
      </c>
      <c r="CA113" s="1">
        <v>4099.6406</v>
      </c>
      <c r="CB113" s="1">
        <v>2280.3704</v>
      </c>
      <c r="CC113" s="1">
        <f t="shared" si="46"/>
        <v>0.001040643257</v>
      </c>
      <c r="CD113" s="1">
        <f t="shared" si="47"/>
        <v>0.1178437737</v>
      </c>
      <c r="CE113" s="1">
        <f t="shared" si="48"/>
        <v>4.51884881</v>
      </c>
      <c r="CH113" s="1">
        <v>0.138</v>
      </c>
      <c r="CI113" s="1">
        <f t="shared" ref="CI113:CI114" si="434">ABS(BX113-AP113)</f>
        <v>0.351165907</v>
      </c>
      <c r="CJ113" s="1">
        <f t="shared" si="71"/>
        <v>0.000006005927999</v>
      </c>
      <c r="CK113" s="1">
        <f t="shared" si="51"/>
        <v>0.09720805638</v>
      </c>
      <c r="CL113" s="1">
        <f t="shared" si="52"/>
        <v>0.005561806971</v>
      </c>
      <c r="CM113" s="1">
        <f t="shared" si="53"/>
        <v>0.001426173058</v>
      </c>
      <c r="CN113" s="1">
        <f t="shared" si="54"/>
        <v>0.2564226098</v>
      </c>
      <c r="CO113" s="1">
        <f t="shared" si="55"/>
        <v>0.001157262917</v>
      </c>
      <c r="CP113" s="1">
        <f t="shared" si="56"/>
        <v>-0.007631187963</v>
      </c>
      <c r="CQ113" s="1">
        <f t="shared" si="57"/>
        <v>0.3510354787</v>
      </c>
      <c r="CS113" s="1">
        <f t="shared" si="58"/>
        <v>1.855836288</v>
      </c>
      <c r="CT113" s="1">
        <v>0.138</v>
      </c>
      <c r="CU113" s="1">
        <v>5239.207</v>
      </c>
      <c r="CV113" s="1">
        <v>1950.0</v>
      </c>
      <c r="CW113" s="1">
        <v>1034.5</v>
      </c>
      <c r="CX113" s="1">
        <v>392.6</v>
      </c>
      <c r="CY113" s="1">
        <v>199.1</v>
      </c>
      <c r="CZ113" s="1">
        <v>146.9</v>
      </c>
      <c r="DA113" s="1">
        <f t="shared" si="59"/>
        <v>0.8491243424</v>
      </c>
      <c r="DB113" s="1">
        <f t="shared" si="60"/>
        <v>0.4961881026</v>
      </c>
      <c r="DC113" s="1">
        <f t="shared" si="61"/>
        <v>0.9809321538</v>
      </c>
      <c r="DD113" s="1">
        <f t="shared" si="62"/>
        <v>0.994407065</v>
      </c>
      <c r="DE113" s="1">
        <f t="shared" si="63"/>
        <v>1.146088653</v>
      </c>
      <c r="DF113" s="1" t="str">
        <f t="shared" si="64"/>
        <v>Não</v>
      </c>
      <c r="DG113" s="23" t="str">
        <f t="shared" si="65"/>
        <v>Fracture</v>
      </c>
      <c r="DH113" s="1" t="str">
        <f t="shared" si="66"/>
        <v>Não</v>
      </c>
      <c r="DI113" s="1" t="str">
        <f t="shared" ref="DI113:DJ113" si="429">IF(DB113&gt;=1,"Fractured","Não")</f>
        <v>Não</v>
      </c>
      <c r="DJ113" s="1" t="str">
        <f t="shared" si="429"/>
        <v>Não</v>
      </c>
      <c r="DO113" s="1" t="s">
        <v>42</v>
      </c>
      <c r="DP113" s="1">
        <f>(((((SUM(Z5-I5)^2)))/329))^0.5</f>
        <v>1.127814379</v>
      </c>
      <c r="DQ113" s="1">
        <f t="shared" si="430"/>
        <v>0.9007222004</v>
      </c>
    </row>
    <row r="114" ht="15.75" customHeight="1">
      <c r="A114" s="1">
        <v>5583.2883</v>
      </c>
      <c r="B114" s="1">
        <v>1950.0</v>
      </c>
      <c r="C114" s="1">
        <v>1791.5626</v>
      </c>
      <c r="D114" s="1">
        <v>1950.0</v>
      </c>
      <c r="E114" s="1">
        <v>918.4639</v>
      </c>
      <c r="F114" s="1">
        <v>918.4962</v>
      </c>
      <c r="G114" s="1">
        <v>910.6187</v>
      </c>
      <c r="H114" s="1">
        <v>1950.0</v>
      </c>
      <c r="I114" s="1">
        <v>1935.688</v>
      </c>
      <c r="J114" s="1">
        <v>1928.2675</v>
      </c>
      <c r="K114" s="1">
        <v>1643.6398</v>
      </c>
      <c r="L114" s="1">
        <f t="shared" si="4"/>
        <v>1259.704967</v>
      </c>
      <c r="M114" s="1">
        <f t="shared" ref="M114:N114" si="431">(H114+I114)/2</f>
        <v>1942.844</v>
      </c>
      <c r="N114" s="1">
        <f t="shared" si="431"/>
        <v>1931.97775</v>
      </c>
      <c r="O114" s="1">
        <f t="shared" ref="O114:P114" si="432">(E114+AC114)/2</f>
        <v>1281.49875</v>
      </c>
      <c r="P114" s="1">
        <f t="shared" si="432"/>
        <v>1429.9289</v>
      </c>
      <c r="Q114" s="1">
        <f t="shared" si="7"/>
        <v>1950.001626</v>
      </c>
      <c r="R114" s="1">
        <f t="shared" si="8"/>
        <v>6.239016001</v>
      </c>
      <c r="S114" s="1">
        <f t="shared" si="9"/>
        <v>0.4669839487</v>
      </c>
      <c r="T114" s="1">
        <v>0.0393</v>
      </c>
      <c r="U114" s="1">
        <v>0.0393</v>
      </c>
      <c r="V114" s="1">
        <f t="shared" si="10"/>
        <v>25.44529262</v>
      </c>
      <c r="W114" s="1">
        <v>0.0393</v>
      </c>
      <c r="X114" s="1">
        <v>0.0279</v>
      </c>
      <c r="Y114" s="1">
        <f t="shared" si="11"/>
        <v>1898.984617</v>
      </c>
      <c r="Z114" s="1">
        <v>1950.0</v>
      </c>
      <c r="AA114" s="1">
        <v>1802.3451</v>
      </c>
      <c r="AB114" s="1">
        <v>1950.0</v>
      </c>
      <c r="AC114" s="1">
        <v>1644.5336</v>
      </c>
      <c r="AD114" s="1">
        <v>1941.3616</v>
      </c>
      <c r="AE114" s="1">
        <v>0.138</v>
      </c>
      <c r="AF114" s="1">
        <v>9.14</v>
      </c>
      <c r="AG114" s="1">
        <f t="shared" si="12"/>
        <v>3579.3278</v>
      </c>
      <c r="AH114" s="1">
        <f t="shared" si="13"/>
        <v>6.627974423</v>
      </c>
      <c r="AI114" s="1">
        <f t="shared" si="14"/>
        <v>888.8746756</v>
      </c>
      <c r="AJ114" s="1">
        <f t="shared" si="15"/>
        <v>5.627974423</v>
      </c>
      <c r="AK114" s="1">
        <f t="shared" si="16"/>
        <v>312.1925316</v>
      </c>
      <c r="AL114" s="1">
        <f t="shared" si="17"/>
        <v>3.671397989</v>
      </c>
      <c r="AM114" s="1">
        <f t="shared" si="18"/>
        <v>1248.770127</v>
      </c>
      <c r="AN114" s="1">
        <f t="shared" si="19"/>
        <v>1.122998127</v>
      </c>
      <c r="AO114" s="1">
        <f t="shared" si="20"/>
        <v>618.3782725</v>
      </c>
      <c r="AP114" s="1">
        <f t="shared" si="21"/>
        <v>0.7279959716</v>
      </c>
      <c r="AQ114" s="1">
        <f t="shared" si="22"/>
        <v>740.270316</v>
      </c>
      <c r="AR114" s="1">
        <f t="shared" si="23"/>
        <v>227.4597277</v>
      </c>
      <c r="AS114" s="1">
        <f t="shared" si="24"/>
        <v>866.397771</v>
      </c>
      <c r="AT114" s="1">
        <f>(ABS(((3*B114*(G114-AS114))/(G114*(2*AS114-B114)))/100))*11</f>
        <v>0.1438702883</v>
      </c>
      <c r="AU114" s="1">
        <f t="shared" si="26"/>
        <v>0.1680473021</v>
      </c>
      <c r="AV114" s="1">
        <f t="shared" si="27"/>
        <v>85.13824649</v>
      </c>
      <c r="AW114" s="1">
        <v>0.138</v>
      </c>
      <c r="AX114" s="1">
        <f t="shared" si="28"/>
        <v>0.04008815251</v>
      </c>
      <c r="AZ114" s="1">
        <f t="shared" si="29"/>
        <v>102.7188737</v>
      </c>
      <c r="BA114" s="1">
        <v>9.14</v>
      </c>
      <c r="BB114" s="1">
        <f t="shared" si="30"/>
        <v>80.4654545</v>
      </c>
      <c r="BC114" s="1">
        <f t="shared" si="425"/>
        <v>73.91340153</v>
      </c>
      <c r="BD114" s="1">
        <f t="shared" si="433"/>
        <v>12.83321943</v>
      </c>
      <c r="BE114" s="1">
        <v>2280.3704</v>
      </c>
      <c r="BF114" s="1">
        <v>4099.6406</v>
      </c>
      <c r="BG114" s="1">
        <f t="shared" si="33"/>
        <v>0.2720040284</v>
      </c>
      <c r="BH114" s="1">
        <v>612.8829</v>
      </c>
      <c r="BJ114" s="1">
        <f t="shared" si="34"/>
        <v>0.1325766</v>
      </c>
      <c r="BK114" s="1">
        <f t="shared" si="35"/>
        <v>0.0054234</v>
      </c>
      <c r="BL114" s="1">
        <f t="shared" si="36"/>
        <v>24.44529262</v>
      </c>
      <c r="BN114" s="1">
        <f t="shared" si="70"/>
        <v>0.4669839487</v>
      </c>
      <c r="BO114" s="1">
        <f t="shared" si="37"/>
        <v>0.7802147931</v>
      </c>
      <c r="BP114" s="1">
        <f t="shared" si="38"/>
        <v>0.3290852069</v>
      </c>
      <c r="BQ114" s="1">
        <f t="shared" si="39"/>
        <v>0.1253147295</v>
      </c>
      <c r="BS114" s="1">
        <f t="shared" si="40"/>
        <v>3062.051499</v>
      </c>
      <c r="BT114" s="1">
        <v>2.4246</v>
      </c>
      <c r="BU114" s="1">
        <v>0.206</v>
      </c>
      <c r="BV114" s="1">
        <f t="shared" si="41"/>
        <v>0.1221325648</v>
      </c>
      <c r="BW114" s="1">
        <f t="shared" si="42"/>
        <v>0.1640662824</v>
      </c>
      <c r="BX114" s="1">
        <f t="shared" si="43"/>
        <v>1.1093</v>
      </c>
      <c r="BY114" s="1">
        <f t="shared" si="82"/>
        <v>0.3586666667</v>
      </c>
      <c r="BZ114" s="1">
        <f t="shared" si="45"/>
        <v>0.09046690283</v>
      </c>
      <c r="CA114" s="1">
        <v>4099.6406</v>
      </c>
      <c r="CB114" s="1">
        <v>2280.3704</v>
      </c>
      <c r="CC114" s="1">
        <f t="shared" si="46"/>
        <v>0.001040643257</v>
      </c>
      <c r="CD114" s="1">
        <f t="shared" si="47"/>
        <v>0.1176879397</v>
      </c>
      <c r="CE114" s="1">
        <f t="shared" si="48"/>
        <v>4.268233291</v>
      </c>
      <c r="CH114" s="1">
        <v>0.138</v>
      </c>
      <c r="CI114" s="1">
        <f t="shared" si="434"/>
        <v>0.3813040284</v>
      </c>
      <c r="CJ114" s="1">
        <f t="shared" si="71"/>
        <v>0.0000006991742448</v>
      </c>
      <c r="CK114" s="1">
        <f t="shared" si="51"/>
        <v>0.09471100884</v>
      </c>
      <c r="CL114" s="1">
        <f t="shared" si="52"/>
        <v>0.005104874733</v>
      </c>
      <c r="CM114" s="1">
        <f t="shared" si="53"/>
        <v>0.0004865134859</v>
      </c>
      <c r="CN114" s="1">
        <f t="shared" si="54"/>
        <v>0.09530370703</v>
      </c>
      <c r="CO114" s="1">
        <f t="shared" si="55"/>
        <v>0.001154204262</v>
      </c>
      <c r="CP114" s="1">
        <f t="shared" si="56"/>
        <v>-0.194721038</v>
      </c>
      <c r="CQ114" s="1">
        <f t="shared" si="57"/>
        <v>0.1639456286</v>
      </c>
      <c r="CS114" s="1">
        <f t="shared" si="58"/>
        <v>1.869372976</v>
      </c>
      <c r="CT114" s="1">
        <v>0.138</v>
      </c>
      <c r="CU114" s="1">
        <v>5239.3594</v>
      </c>
      <c r="CV114" s="1">
        <v>1950.0</v>
      </c>
      <c r="CW114" s="1">
        <v>1034.5</v>
      </c>
      <c r="CX114" s="1">
        <v>392.6</v>
      </c>
      <c r="CY114" s="1">
        <v>199.1</v>
      </c>
      <c r="CZ114" s="1">
        <v>146.9</v>
      </c>
      <c r="DA114" s="1">
        <f t="shared" si="59"/>
        <v>0.8491243424</v>
      </c>
      <c r="DB114" s="1">
        <f t="shared" si="60"/>
        <v>0.4710236923</v>
      </c>
      <c r="DC114" s="1">
        <f t="shared" si="61"/>
        <v>0.9955700513</v>
      </c>
      <c r="DD114" s="1">
        <f t="shared" si="62"/>
        <v>0.9944070394</v>
      </c>
      <c r="DE114" s="1">
        <f t="shared" si="63"/>
        <v>1.115825435</v>
      </c>
      <c r="DF114" s="1" t="str">
        <f t="shared" si="64"/>
        <v>Não</v>
      </c>
      <c r="DG114" s="23" t="str">
        <f t="shared" si="65"/>
        <v>Fracture</v>
      </c>
      <c r="DH114" s="1" t="str">
        <f t="shared" si="66"/>
        <v>Não</v>
      </c>
      <c r="DI114" s="1" t="str">
        <f t="shared" ref="DI114:DJ114" si="435">IF(DB114&gt;=1,"Fractured","Não")</f>
        <v>Não</v>
      </c>
      <c r="DJ114" s="1" t="str">
        <f t="shared" si="435"/>
        <v>Não</v>
      </c>
      <c r="DO114" s="1" t="s">
        <v>34</v>
      </c>
      <c r="DP114" s="1">
        <f>(((((SUM(C5-I5)^2)))/329))^0.5</f>
        <v>0.7081181551</v>
      </c>
      <c r="DQ114" s="1">
        <f t="shared" si="430"/>
        <v>0.900536745</v>
      </c>
    </row>
    <row r="115" ht="15.75" customHeight="1">
      <c r="A115" s="1">
        <v>5583.3645</v>
      </c>
      <c r="B115" s="1">
        <v>1950.0</v>
      </c>
      <c r="C115" s="1">
        <v>1710.8855</v>
      </c>
      <c r="D115" s="1">
        <v>1950.0</v>
      </c>
      <c r="E115" s="1">
        <v>860.1507</v>
      </c>
      <c r="F115" s="1">
        <v>862.6205</v>
      </c>
      <c r="G115" s="1">
        <v>857.003</v>
      </c>
      <c r="H115" s="1">
        <v>1950.0</v>
      </c>
      <c r="I115" s="1">
        <v>1949.9974</v>
      </c>
      <c r="J115" s="1">
        <v>1949.9611</v>
      </c>
      <c r="K115" s="1">
        <v>1836.6617</v>
      </c>
      <c r="L115" s="1">
        <f t="shared" si="4"/>
        <v>1223.207833</v>
      </c>
      <c r="M115" s="1">
        <f t="shared" ref="M115:N115" si="436">(H115+I115)/2</f>
        <v>1949.9987</v>
      </c>
      <c r="N115" s="1">
        <f t="shared" si="436"/>
        <v>1949.97925</v>
      </c>
      <c r="O115" s="1">
        <f t="shared" ref="O115:P115" si="437">(E115+AC115)/2</f>
        <v>1307.15475</v>
      </c>
      <c r="P115" s="1">
        <f t="shared" si="437"/>
        <v>1405.89145</v>
      </c>
      <c r="Q115" s="1">
        <f t="shared" si="7"/>
        <v>1950.001646</v>
      </c>
      <c r="R115" s="1">
        <f t="shared" si="8"/>
        <v>5.871673215</v>
      </c>
      <c r="S115" s="1">
        <f t="shared" si="9"/>
        <v>0.4394887179</v>
      </c>
      <c r="T115" s="1">
        <v>0.0416</v>
      </c>
      <c r="U115" s="1">
        <v>0.0416</v>
      </c>
      <c r="V115" s="1">
        <f t="shared" si="10"/>
        <v>24.03846154</v>
      </c>
      <c r="W115" s="1">
        <v>0.0416</v>
      </c>
      <c r="X115" s="1">
        <v>0.0279</v>
      </c>
      <c r="Y115" s="1">
        <f t="shared" si="11"/>
        <v>1888.711317</v>
      </c>
      <c r="Z115" s="1">
        <v>1950.0</v>
      </c>
      <c r="AA115" s="1">
        <v>1821.3824</v>
      </c>
      <c r="AB115" s="1">
        <v>1950.0</v>
      </c>
      <c r="AC115" s="1">
        <v>1754.1588</v>
      </c>
      <c r="AD115" s="1">
        <v>1949.1624</v>
      </c>
      <c r="AE115" s="1">
        <v>-999.0</v>
      </c>
      <c r="AF115" s="1">
        <v>-999.0</v>
      </c>
      <c r="AG115" s="1">
        <f t="shared" si="12"/>
        <v>3786.6591</v>
      </c>
      <c r="AH115" s="1">
        <f t="shared" si="13"/>
        <v>17.20550012</v>
      </c>
      <c r="AI115" s="1">
        <f t="shared" si="14"/>
        <v>945.8167332</v>
      </c>
      <c r="AJ115" s="1">
        <f t="shared" si="15"/>
        <v>16.20550012</v>
      </c>
      <c r="AK115" s="1">
        <f t="shared" si="16"/>
        <v>298.7316157</v>
      </c>
      <c r="AL115" s="1">
        <f t="shared" si="17"/>
        <v>3.385055674</v>
      </c>
      <c r="AM115" s="1">
        <f t="shared" si="18"/>
        <v>1194.928166</v>
      </c>
      <c r="AN115" s="1">
        <f t="shared" si="19"/>
        <v>1.257312967</v>
      </c>
      <c r="AO115" s="1">
        <f t="shared" si="20"/>
        <v>590.5080991</v>
      </c>
      <c r="AP115" s="1">
        <f t="shared" si="21"/>
        <v>0.6912159241</v>
      </c>
      <c r="AQ115" s="1">
        <f t="shared" si="22"/>
        <v>727.2613902</v>
      </c>
      <c r="AR115" s="1">
        <f t="shared" si="23"/>
        <v>225.6962421</v>
      </c>
      <c r="AS115" s="1">
        <f t="shared" si="24"/>
        <v>865.1296923</v>
      </c>
      <c r="AT115" s="1">
        <f>ABS(((3*B115*(G115-AS115))/(G115*(2*AS115-B115)))/10)*6</f>
        <v>0.1514705675</v>
      </c>
      <c r="AU115" s="1">
        <f t="shared" si="26"/>
        <v>0.1785095032</v>
      </c>
      <c r="AV115" s="1">
        <f t="shared" si="27"/>
        <v>92.65021184</v>
      </c>
      <c r="AW115" s="1">
        <v>-999.0</v>
      </c>
      <c r="AX115" s="1">
        <f t="shared" si="28"/>
        <v>-0.001933576966</v>
      </c>
      <c r="AZ115" s="1">
        <f t="shared" si="29"/>
        <v>122.9375001</v>
      </c>
      <c r="BA115" s="1">
        <v>-999.0</v>
      </c>
      <c r="BB115" s="1">
        <f t="shared" si="30"/>
        <v>89.26492706</v>
      </c>
      <c r="BC115" s="1">
        <f t="shared" si="425"/>
        <v>64.6353943</v>
      </c>
      <c r="BD115" s="1">
        <f t="shared" ref="BD115:BD116" si="441">0.083*((AE115^3)*(BH115^2))</f>
        <v>-28065475036323</v>
      </c>
      <c r="BE115" s="1">
        <v>2270.2898</v>
      </c>
      <c r="BF115" s="1">
        <v>4092.3362</v>
      </c>
      <c r="BG115" s="1">
        <f t="shared" si="33"/>
        <v>0.3087840759</v>
      </c>
      <c r="BH115" s="1">
        <v>582.3699</v>
      </c>
      <c r="BJ115" s="1">
        <f t="shared" si="34"/>
        <v>-957.4416</v>
      </c>
      <c r="BK115" s="1">
        <f t="shared" si="35"/>
        <v>-41.5584</v>
      </c>
      <c r="BL115" s="1">
        <f t="shared" si="36"/>
        <v>23.03846154</v>
      </c>
      <c r="BN115" s="1">
        <f t="shared" si="70"/>
        <v>0.4394887179</v>
      </c>
      <c r="BO115" s="1">
        <f t="shared" si="37"/>
        <v>0.7287414821</v>
      </c>
      <c r="BP115" s="1">
        <f t="shared" si="38"/>
        <v>0.3896085179</v>
      </c>
      <c r="BQ115" s="1" t="str">
        <f t="shared" si="39"/>
        <v>#NUM!</v>
      </c>
      <c r="BS115" s="1">
        <f t="shared" si="40"/>
        <v>3198.925007</v>
      </c>
      <c r="BT115" s="1">
        <v>2.4474</v>
      </c>
      <c r="BU115" s="1">
        <v>0.2107</v>
      </c>
      <c r="BV115" s="1">
        <f t="shared" si="41"/>
        <v>0.1089913545</v>
      </c>
      <c r="BW115" s="1">
        <f t="shared" si="42"/>
        <v>0.1598456772</v>
      </c>
      <c r="BX115" s="1">
        <f t="shared" si="43"/>
        <v>1.11835</v>
      </c>
      <c r="BY115" s="1">
        <f t="shared" si="82"/>
        <v>0.9713333333</v>
      </c>
      <c r="BZ115" s="1">
        <f t="shared" si="45"/>
        <v>0.1447338057</v>
      </c>
      <c r="CA115" s="1">
        <v>4092.3362</v>
      </c>
      <c r="CB115" s="1">
        <v>2270.2898</v>
      </c>
      <c r="CC115" s="1" t="str">
        <f t="shared" si="46"/>
        <v>#NUM!</v>
      </c>
      <c r="CD115" s="1">
        <f t="shared" si="47"/>
        <v>0.1177741597</v>
      </c>
      <c r="CE115" s="1">
        <f t="shared" si="48"/>
        <v>-439.0492292</v>
      </c>
      <c r="CH115" s="1">
        <v>-999.0</v>
      </c>
      <c r="CJ115" s="1">
        <f t="shared" si="71"/>
        <v>0</v>
      </c>
      <c r="CK115" s="1">
        <f t="shared" si="51"/>
        <v>-664.4435195</v>
      </c>
      <c r="CL115" s="1">
        <f t="shared" si="52"/>
        <v>-33.75394847</v>
      </c>
      <c r="CM115" s="1" t="str">
        <f t="shared" si="53"/>
        <v>#NUM!</v>
      </c>
      <c r="CN115" s="1" t="str">
        <f t="shared" si="54"/>
        <v>#NUM!</v>
      </c>
      <c r="CO115" s="1">
        <f t="shared" si="55"/>
        <v>0.001155896057</v>
      </c>
      <c r="CP115" s="1">
        <f t="shared" si="56"/>
        <v>-1.003394264</v>
      </c>
      <c r="CQ115" s="1">
        <f t="shared" si="57"/>
        <v>-0.03206093069</v>
      </c>
      <c r="CS115" s="1">
        <f t="shared" si="58"/>
        <v>1.880351382</v>
      </c>
      <c r="CU115" s="1">
        <v>5239.5122</v>
      </c>
      <c r="CV115" s="1">
        <v>1950.0</v>
      </c>
      <c r="CW115" s="1">
        <v>1034.5</v>
      </c>
      <c r="CX115" s="1">
        <v>392.6</v>
      </c>
      <c r="CY115" s="1">
        <v>199.1</v>
      </c>
      <c r="CZ115" s="1">
        <v>146.9</v>
      </c>
      <c r="DA115" s="1">
        <f t="shared" si="59"/>
        <v>0.9418790507</v>
      </c>
      <c r="DB115" s="1">
        <f t="shared" si="60"/>
        <v>0.4423694872</v>
      </c>
      <c r="DC115" s="1">
        <f t="shared" si="61"/>
        <v>0.9995704615</v>
      </c>
      <c r="DD115" s="1">
        <f t="shared" si="62"/>
        <v>0.9999900256</v>
      </c>
      <c r="DE115" s="1">
        <f t="shared" si="63"/>
        <v>1.075535586</v>
      </c>
      <c r="DF115" s="1" t="str">
        <f t="shared" si="64"/>
        <v>Não</v>
      </c>
      <c r="DG115" s="23" t="str">
        <f t="shared" si="65"/>
        <v>Fracture</v>
      </c>
      <c r="DH115" s="1" t="str">
        <f t="shared" si="66"/>
        <v>Não</v>
      </c>
      <c r="DI115" s="1" t="str">
        <f t="shared" ref="DI115:DJ115" si="438">IF(DB115&gt;=1,"Fractured","Não")</f>
        <v>Não</v>
      </c>
      <c r="DJ115" s="1" t="str">
        <f t="shared" si="438"/>
        <v>Não</v>
      </c>
      <c r="DO115" s="1" t="s">
        <v>43</v>
      </c>
      <c r="DP115" s="1">
        <f>(((((SUM(AA5-I5)^2)))/329))^0.5</f>
        <v>0.4740947557</v>
      </c>
      <c r="DQ115" s="1">
        <f t="shared" si="430"/>
        <v>0.9003198708</v>
      </c>
    </row>
    <row r="116" ht="15.75" customHeight="1">
      <c r="A116" s="1">
        <v>5583.4407</v>
      </c>
      <c r="B116" s="1">
        <v>1950.0</v>
      </c>
      <c r="C116" s="1">
        <v>1600.5769</v>
      </c>
      <c r="D116" s="1">
        <v>1950.0</v>
      </c>
      <c r="E116" s="1">
        <v>832.3177</v>
      </c>
      <c r="F116" s="1">
        <v>837.3654</v>
      </c>
      <c r="G116" s="1">
        <v>828.1232</v>
      </c>
      <c r="H116" s="1">
        <v>1950.0</v>
      </c>
      <c r="I116" s="1">
        <v>1949.9974</v>
      </c>
      <c r="J116" s="1">
        <v>1949.9611</v>
      </c>
      <c r="K116" s="1">
        <v>1836.6617</v>
      </c>
      <c r="L116" s="1">
        <f t="shared" si="4"/>
        <v>1205.162867</v>
      </c>
      <c r="M116" s="1">
        <f t="shared" ref="M116:N116" si="439">(H116+I116)/2</f>
        <v>1949.9987</v>
      </c>
      <c r="N116" s="1">
        <f t="shared" si="439"/>
        <v>1949.97925</v>
      </c>
      <c r="O116" s="1">
        <f t="shared" ref="O116:P116" si="440">(E116+AC116)/2</f>
        <v>1331.9901</v>
      </c>
      <c r="P116" s="1">
        <f t="shared" si="440"/>
        <v>1393.6826</v>
      </c>
      <c r="Q116" s="1">
        <f t="shared" si="7"/>
        <v>1950.001687</v>
      </c>
      <c r="R116" s="1">
        <f t="shared" si="8"/>
        <v>5.673806057</v>
      </c>
      <c r="S116" s="1">
        <f t="shared" si="9"/>
        <v>0.4246785641</v>
      </c>
      <c r="T116" s="1">
        <v>0.0416</v>
      </c>
      <c r="U116" s="1">
        <v>0.0416</v>
      </c>
      <c r="V116" s="1">
        <f t="shared" si="10"/>
        <v>24.03846154</v>
      </c>
      <c r="W116" s="1">
        <v>0.0416</v>
      </c>
      <c r="X116" s="1">
        <v>0.0279</v>
      </c>
      <c r="Y116" s="1">
        <f t="shared" si="11"/>
        <v>1870.317967</v>
      </c>
      <c r="Z116" s="1">
        <v>1950.0</v>
      </c>
      <c r="AA116" s="1">
        <v>1821.3309</v>
      </c>
      <c r="AB116" s="1">
        <v>1950.0</v>
      </c>
      <c r="AC116" s="1">
        <v>1831.6625</v>
      </c>
      <c r="AD116" s="1">
        <v>1949.9998</v>
      </c>
      <c r="AE116" s="1">
        <v>-999.0</v>
      </c>
      <c r="AF116" s="1">
        <v>-999.0</v>
      </c>
      <c r="AG116" s="1">
        <f t="shared" si="12"/>
        <v>3786.6591</v>
      </c>
      <c r="AH116" s="1">
        <f t="shared" si="13"/>
        <v>17.20550012</v>
      </c>
      <c r="AI116" s="1">
        <f t="shared" si="14"/>
        <v>945.8167332</v>
      </c>
      <c r="AJ116" s="1">
        <f t="shared" si="15"/>
        <v>16.20550012</v>
      </c>
      <c r="AK116" s="1">
        <f t="shared" si="16"/>
        <v>292.2842422</v>
      </c>
      <c r="AL116" s="1">
        <f t="shared" si="17"/>
        <v>3.268419687</v>
      </c>
      <c r="AM116" s="1">
        <f t="shared" si="18"/>
        <v>1169.144451</v>
      </c>
      <c r="AN116" s="1">
        <f t="shared" si="19"/>
        <v>1.32169237</v>
      </c>
      <c r="AO116" s="1">
        <f t="shared" si="20"/>
        <v>574.466491</v>
      </c>
      <c r="AP116" s="1">
        <f t="shared" si="21"/>
        <v>0.6864601672</v>
      </c>
      <c r="AQ116" s="1">
        <f t="shared" si="22"/>
        <v>719.5396321</v>
      </c>
      <c r="AR116" s="1">
        <f t="shared" si="23"/>
        <v>224.6645603</v>
      </c>
      <c r="AS116" s="1">
        <f t="shared" si="24"/>
        <v>860.2545881</v>
      </c>
      <c r="AT116" s="1">
        <f>ABS(((3*B116*(G116-AS116))/(G116*(2*AS116-B116)))/10)*1.5</f>
        <v>0.1483598331</v>
      </c>
      <c r="AU116" s="1">
        <f t="shared" si="26"/>
        <v>0.1742048331</v>
      </c>
      <c r="AV116" s="1">
        <f t="shared" si="27"/>
        <v>89.53746997</v>
      </c>
      <c r="AW116" s="1">
        <v>-999.0</v>
      </c>
      <c r="AX116" s="1">
        <f t="shared" si="28"/>
        <v>-0.01773830554</v>
      </c>
      <c r="AZ116" s="1">
        <f t="shared" si="29"/>
        <v>109.223592</v>
      </c>
      <c r="BA116" s="1">
        <v>-999.0</v>
      </c>
      <c r="BB116" s="1">
        <f t="shared" si="30"/>
        <v>82.15484668</v>
      </c>
      <c r="BC116" s="1">
        <f t="shared" si="425"/>
        <v>62.00783526</v>
      </c>
      <c r="BD116" s="1">
        <f t="shared" si="441"/>
        <v>-28065475036323</v>
      </c>
      <c r="BE116" s="1">
        <v>2270.2898</v>
      </c>
      <c r="BF116" s="1">
        <v>4092.3362</v>
      </c>
      <c r="BG116" s="1">
        <f t="shared" si="33"/>
        <v>0.3135398328</v>
      </c>
      <c r="BH116" s="1">
        <v>582.3699</v>
      </c>
      <c r="BJ116" s="1">
        <f t="shared" si="34"/>
        <v>-957.4416</v>
      </c>
      <c r="BK116" s="1">
        <f t="shared" si="35"/>
        <v>-41.5584</v>
      </c>
      <c r="BL116" s="1">
        <f t="shared" si="36"/>
        <v>23.03846154</v>
      </c>
      <c r="BN116" s="1">
        <f t="shared" si="70"/>
        <v>0.4246785641</v>
      </c>
      <c r="BO116" s="1">
        <f t="shared" si="37"/>
        <v>0.7104966992</v>
      </c>
      <c r="BP116" s="1">
        <f t="shared" si="38"/>
        <v>0.4078533008</v>
      </c>
      <c r="BQ116" s="1" t="str">
        <f t="shared" si="39"/>
        <v>#NUM!</v>
      </c>
      <c r="BS116" s="1">
        <f t="shared" si="40"/>
        <v>3281.735218</v>
      </c>
      <c r="BT116" s="1">
        <v>2.4474</v>
      </c>
      <c r="BU116" s="1">
        <v>0.2107</v>
      </c>
      <c r="BV116" s="1">
        <f t="shared" si="41"/>
        <v>0.1089913545</v>
      </c>
      <c r="BW116" s="1">
        <f t="shared" si="42"/>
        <v>0.1598456772</v>
      </c>
      <c r="BX116" s="1">
        <f t="shared" si="43"/>
        <v>1.11835</v>
      </c>
      <c r="BY116" s="1">
        <f t="shared" si="82"/>
        <v>0.9713333333</v>
      </c>
      <c r="BZ116" s="1">
        <f t="shared" si="45"/>
        <v>0.1739643725</v>
      </c>
      <c r="CA116" s="1">
        <v>4092.3362</v>
      </c>
      <c r="CB116" s="1">
        <v>2270.2898</v>
      </c>
      <c r="CC116" s="1" t="str">
        <f t="shared" si="46"/>
        <v>#NUM!</v>
      </c>
      <c r="CD116" s="1">
        <f t="shared" si="47"/>
        <v>0.1181074041</v>
      </c>
      <c r="CE116" s="1">
        <f t="shared" si="48"/>
        <v>-424.2538855</v>
      </c>
      <c r="CH116" s="1">
        <v>-999.0</v>
      </c>
      <c r="CJ116" s="1">
        <f t="shared" si="71"/>
        <v>-0.00000005388453661</v>
      </c>
      <c r="CK116" s="1">
        <f t="shared" si="51"/>
        <v>-654.6447487</v>
      </c>
      <c r="CL116" s="1">
        <f t="shared" si="52"/>
        <v>-32.31759478</v>
      </c>
      <c r="CM116" s="1" t="str">
        <f t="shared" si="53"/>
        <v>#NUM!</v>
      </c>
      <c r="CN116" s="1" t="str">
        <f t="shared" si="54"/>
        <v>#NUM!</v>
      </c>
      <c r="CO116" s="1">
        <f t="shared" si="55"/>
        <v>0.001162446576</v>
      </c>
      <c r="CP116" s="1">
        <f t="shared" si="56"/>
        <v>-1.103260249</v>
      </c>
      <c r="CQ116" s="1">
        <f t="shared" si="57"/>
        <v>-0.1319269156</v>
      </c>
      <c r="CS116" s="1">
        <f t="shared" si="58"/>
        <v>1.90015608</v>
      </c>
      <c r="CU116" s="1">
        <v>5239.6646</v>
      </c>
      <c r="CV116" s="1">
        <v>1950.0</v>
      </c>
      <c r="CW116" s="1">
        <v>1034.5</v>
      </c>
      <c r="CX116" s="1">
        <v>392.6</v>
      </c>
      <c r="CY116" s="1">
        <v>199.1</v>
      </c>
      <c r="CZ116" s="1">
        <v>146.9</v>
      </c>
      <c r="DA116" s="1">
        <f t="shared" si="59"/>
        <v>0.9418790507</v>
      </c>
      <c r="DB116" s="1">
        <f t="shared" si="60"/>
        <v>0.4294181538</v>
      </c>
      <c r="DC116" s="1">
        <f t="shared" si="61"/>
        <v>0.9999998974</v>
      </c>
      <c r="DD116" s="1">
        <f t="shared" si="62"/>
        <v>0.9999900256</v>
      </c>
      <c r="DE116" s="1">
        <f t="shared" si="63"/>
        <v>1.046316035</v>
      </c>
      <c r="DF116" s="1" t="str">
        <f t="shared" si="64"/>
        <v>Não</v>
      </c>
      <c r="DG116" s="23" t="str">
        <f t="shared" si="65"/>
        <v>Fracture</v>
      </c>
      <c r="DH116" s="1" t="str">
        <f t="shared" si="66"/>
        <v>Não</v>
      </c>
      <c r="DI116" s="1" t="str">
        <f t="shared" ref="DI116:DJ116" si="442">IF(DB116&gt;=1,"Fractured","Não")</f>
        <v>Não</v>
      </c>
      <c r="DJ116" s="1" t="str">
        <f t="shared" si="442"/>
        <v>Não</v>
      </c>
      <c r="DO116" s="1" t="s">
        <v>35</v>
      </c>
      <c r="DP116" s="1">
        <f>(((((SUM(D5-I5)^2)))/329))^0.5</f>
        <v>6.866536974</v>
      </c>
      <c r="DQ116" s="1">
        <f t="shared" si="430"/>
        <v>0.9000943172</v>
      </c>
    </row>
    <row r="117" ht="15.75" customHeight="1">
      <c r="A117" s="1">
        <v>5583.5169</v>
      </c>
      <c r="B117" s="1">
        <v>1950.0</v>
      </c>
      <c r="C117" s="1">
        <v>1486.1318</v>
      </c>
      <c r="D117" s="1">
        <v>1950.0</v>
      </c>
      <c r="E117" s="1">
        <v>809.4394</v>
      </c>
      <c r="F117" s="1">
        <v>816.658</v>
      </c>
      <c r="G117" s="1">
        <v>807.5306</v>
      </c>
      <c r="H117" s="1">
        <v>1942.9189</v>
      </c>
      <c r="I117" s="1">
        <v>1950.0</v>
      </c>
      <c r="J117" s="1">
        <v>1950.0</v>
      </c>
      <c r="K117" s="1">
        <v>1923.6449</v>
      </c>
      <c r="L117" s="1">
        <f t="shared" si="4"/>
        <v>1189.035833</v>
      </c>
      <c r="M117" s="1">
        <f t="shared" ref="M117:N117" si="443">(H117+I117)/2</f>
        <v>1946.45945</v>
      </c>
      <c r="N117" s="1">
        <f t="shared" si="443"/>
        <v>1950</v>
      </c>
      <c r="O117" s="1">
        <f t="shared" ref="O117:P117" si="444">(E117+AC117)/2</f>
        <v>1345.8578</v>
      </c>
      <c r="P117" s="1">
        <f t="shared" si="444"/>
        <v>1383.329</v>
      </c>
      <c r="Q117" s="1">
        <f t="shared" si="7"/>
        <v>1950.001739</v>
      </c>
      <c r="R117" s="1">
        <f t="shared" si="8"/>
        <v>5.532717849</v>
      </c>
      <c r="S117" s="1">
        <f t="shared" si="9"/>
        <v>0.4156275385</v>
      </c>
      <c r="T117" s="1">
        <v>0.0436</v>
      </c>
      <c r="U117" s="1">
        <v>0.0436</v>
      </c>
      <c r="V117" s="1">
        <f t="shared" si="10"/>
        <v>22.93577982</v>
      </c>
      <c r="W117" s="1">
        <v>0.0436</v>
      </c>
      <c r="X117" s="1">
        <v>0.0279</v>
      </c>
      <c r="Y117" s="1">
        <f t="shared" si="11"/>
        <v>1848.676717</v>
      </c>
      <c r="Z117" s="1">
        <v>1950.0</v>
      </c>
      <c r="AA117" s="1">
        <v>1805.9285</v>
      </c>
      <c r="AB117" s="1">
        <v>1950.0</v>
      </c>
      <c r="AC117" s="1">
        <v>1882.2762</v>
      </c>
      <c r="AD117" s="1">
        <v>1950.0</v>
      </c>
      <c r="AE117" s="1">
        <v>0.141</v>
      </c>
      <c r="AF117" s="1">
        <v>18.9</v>
      </c>
      <c r="AG117" s="1">
        <f t="shared" si="12"/>
        <v>3873.6449</v>
      </c>
      <c r="AH117" s="1">
        <f t="shared" si="13"/>
        <v>73.98947452</v>
      </c>
      <c r="AI117" s="1">
        <f t="shared" si="14"/>
        <v>968.366397</v>
      </c>
      <c r="AJ117" s="1">
        <f t="shared" si="15"/>
        <v>72.98947452</v>
      </c>
      <c r="AK117" s="1">
        <f t="shared" si="16"/>
        <v>286.8973889</v>
      </c>
      <c r="AL117" s="1">
        <f t="shared" si="17"/>
        <v>3.177069364</v>
      </c>
      <c r="AM117" s="1">
        <f t="shared" si="18"/>
        <v>1147.605516</v>
      </c>
      <c r="AN117" s="1">
        <f t="shared" si="19"/>
        <v>1.377180565</v>
      </c>
      <c r="AO117" s="1">
        <f t="shared" si="20"/>
        <v>561.153851</v>
      </c>
      <c r="AP117" s="1">
        <f t="shared" si="21"/>
        <v>0.6829788708</v>
      </c>
      <c r="AQ117" s="1">
        <f t="shared" si="22"/>
        <v>712.6387461</v>
      </c>
      <c r="AR117" s="1">
        <f t="shared" si="23"/>
        <v>223.8667275</v>
      </c>
      <c r="AS117" s="1">
        <f t="shared" si="24"/>
        <v>853.6163889</v>
      </c>
      <c r="AT117" s="1">
        <f>ABS(((3*B117*(G117-AS117))/(G117*(2*AS117-B117)))/10)</f>
        <v>0.1375225304</v>
      </c>
      <c r="AU117" s="1">
        <f t="shared" si="26"/>
        <v>0.1594505772</v>
      </c>
      <c r="AV117" s="1">
        <f t="shared" si="27"/>
        <v>79.1037501</v>
      </c>
      <c r="AW117" s="1">
        <v>0.141</v>
      </c>
      <c r="AX117" s="1">
        <f t="shared" si="28"/>
        <v>-0.02886416689</v>
      </c>
      <c r="AZ117" s="1">
        <f t="shared" si="29"/>
        <v>64.52945431</v>
      </c>
      <c r="BA117" s="1">
        <v>18.9</v>
      </c>
      <c r="BB117" s="1">
        <f t="shared" si="30"/>
        <v>41.28270494</v>
      </c>
      <c r="BC117" s="1">
        <f t="shared" si="425"/>
        <v>43.7884953</v>
      </c>
      <c r="BD117" s="1">
        <f t="shared" ref="BD117:BD118" si="448">0.023*((AE117^3)*(BH117^2))</f>
        <v>14.88291142</v>
      </c>
      <c r="BE117" s="1">
        <v>2276.2642</v>
      </c>
      <c r="BF117" s="1">
        <v>4149.6416</v>
      </c>
      <c r="BG117" s="1">
        <f t="shared" si="33"/>
        <v>0.3170211292</v>
      </c>
      <c r="BH117" s="1">
        <v>480.4535</v>
      </c>
      <c r="BJ117" s="1">
        <f t="shared" si="34"/>
        <v>0.1348524</v>
      </c>
      <c r="BK117" s="1">
        <f t="shared" si="35"/>
        <v>0.0061476</v>
      </c>
      <c r="BL117" s="1">
        <f t="shared" si="36"/>
        <v>21.93577982</v>
      </c>
      <c r="BN117" s="1">
        <f t="shared" si="70"/>
        <v>0.4141182564</v>
      </c>
      <c r="BO117" s="1">
        <f t="shared" si="37"/>
        <v>0.6979436821</v>
      </c>
      <c r="BP117" s="1">
        <f t="shared" si="38"/>
        <v>0.4239063179</v>
      </c>
      <c r="BQ117" s="1">
        <f t="shared" si="39"/>
        <v>0.1835720831</v>
      </c>
      <c r="BS117" s="1">
        <f t="shared" si="40"/>
        <v>3340.420227</v>
      </c>
      <c r="BT117" s="1">
        <v>2.4575</v>
      </c>
      <c r="BU117" s="1">
        <v>0.2138</v>
      </c>
      <c r="BV117" s="1">
        <f t="shared" si="41"/>
        <v>0.1031700288</v>
      </c>
      <c r="BW117" s="1">
        <f t="shared" si="42"/>
        <v>0.1584850144</v>
      </c>
      <c r="BX117" s="1">
        <f t="shared" si="43"/>
        <v>1.12185</v>
      </c>
      <c r="BY117" s="1">
        <f t="shared" si="82"/>
        <v>1.276666667</v>
      </c>
      <c r="BZ117" s="1">
        <f t="shared" si="45"/>
        <v>0.194807085</v>
      </c>
      <c r="CA117" s="1">
        <v>4149.6416</v>
      </c>
      <c r="CB117" s="1">
        <v>2276.2642</v>
      </c>
      <c r="CC117" s="1">
        <f t="shared" si="46"/>
        <v>0.001496441276</v>
      </c>
      <c r="CD117" s="1">
        <f t="shared" si="47"/>
        <v>0.1185657494</v>
      </c>
      <c r="CE117" s="1">
        <f t="shared" si="48"/>
        <v>7.826835046</v>
      </c>
      <c r="CH117" s="1">
        <v>0.141</v>
      </c>
      <c r="CI117" s="1">
        <f t="shared" ref="CI117:CI118" si="449">ABS(BX117-AP117)</f>
        <v>0.4388711292</v>
      </c>
      <c r="CJ117" s="1">
        <f t="shared" si="71"/>
        <v>-0.0000002271752407</v>
      </c>
      <c r="CK117" s="1">
        <f t="shared" si="51"/>
        <v>0.0912476981</v>
      </c>
      <c r="CL117" s="1">
        <f t="shared" si="52"/>
        <v>0.004426735256</v>
      </c>
      <c r="CM117" s="1" t="str">
        <f t="shared" si="53"/>
        <v>#NUM!</v>
      </c>
      <c r="CN117" s="1" t="str">
        <f t="shared" si="54"/>
        <v>#NUM!</v>
      </c>
      <c r="CO117" s="1">
        <f t="shared" si="55"/>
        <v>0.001171486411</v>
      </c>
      <c r="CP117" s="1">
        <f t="shared" si="56"/>
        <v>-1.472222675</v>
      </c>
      <c r="CQ117" s="1">
        <f t="shared" si="57"/>
        <v>-0.1955560081</v>
      </c>
      <c r="CS117" s="1">
        <f t="shared" si="58"/>
        <v>1.926597753</v>
      </c>
      <c r="CT117" s="1">
        <v>0.141</v>
      </c>
      <c r="CU117" s="1">
        <v>5239.8169</v>
      </c>
      <c r="CV117" s="1">
        <v>1950.0</v>
      </c>
      <c r="CW117" s="1">
        <v>1034.5</v>
      </c>
      <c r="CX117" s="1">
        <v>392.6</v>
      </c>
      <c r="CY117" s="1">
        <v>199.1</v>
      </c>
      <c r="CZ117" s="1">
        <v>146.9</v>
      </c>
      <c r="DA117" s="1">
        <f t="shared" si="59"/>
        <v>0.9864845641</v>
      </c>
      <c r="DB117" s="1">
        <f t="shared" si="60"/>
        <v>0.4187989744</v>
      </c>
      <c r="DC117" s="1">
        <f t="shared" si="61"/>
        <v>1</v>
      </c>
      <c r="DD117" s="1">
        <f t="shared" si="62"/>
        <v>1.001818969</v>
      </c>
      <c r="DE117" s="1">
        <f t="shared" si="63"/>
        <v>1.027841872</v>
      </c>
      <c r="DF117" s="1" t="str">
        <f t="shared" si="64"/>
        <v>Não</v>
      </c>
      <c r="DG117" s="23" t="str">
        <f t="shared" si="65"/>
        <v>Fracture</v>
      </c>
      <c r="DH117" s="17" t="str">
        <f t="shared" si="66"/>
        <v>Fractured</v>
      </c>
      <c r="DI117" s="1" t="str">
        <f t="shared" ref="DI117:DJ117" si="445">IF(DB117&gt;=1,"Fractured","Não")</f>
        <v>Não</v>
      </c>
      <c r="DJ117" s="15" t="str">
        <f t="shared" si="445"/>
        <v>Fractured</v>
      </c>
      <c r="DO117" s="1" t="s">
        <v>44</v>
      </c>
      <c r="DP117" s="1">
        <f>(((((SUM(AB5-I5)^2)))/329))^0.5</f>
        <v>3.448636472</v>
      </c>
      <c r="DQ117" s="1">
        <f t="shared" si="430"/>
        <v>0.8998458186</v>
      </c>
    </row>
    <row r="118" ht="15.75" customHeight="1">
      <c r="A118" s="1">
        <v>5583.5931</v>
      </c>
      <c r="B118" s="1">
        <v>1950.0</v>
      </c>
      <c r="C118" s="1">
        <v>1340.4679</v>
      </c>
      <c r="D118" s="1">
        <v>1800.3269</v>
      </c>
      <c r="E118" s="1">
        <v>754.5225</v>
      </c>
      <c r="F118" s="1">
        <v>761.9662</v>
      </c>
      <c r="G118" s="1">
        <v>756.8547</v>
      </c>
      <c r="H118" s="1">
        <v>1929.6539</v>
      </c>
      <c r="I118" s="1">
        <v>1950.0</v>
      </c>
      <c r="J118" s="1">
        <v>1950.0</v>
      </c>
      <c r="K118" s="1">
        <v>1923.6449</v>
      </c>
      <c r="L118" s="1">
        <f t="shared" si="4"/>
        <v>1149.4916</v>
      </c>
      <c r="M118" s="1">
        <f t="shared" ref="M118:N118" si="446">(H118+I118)/2</f>
        <v>1939.82695</v>
      </c>
      <c r="N118" s="1">
        <f t="shared" si="446"/>
        <v>1950</v>
      </c>
      <c r="O118" s="1">
        <f t="shared" ref="O118:P118" si="447">(E118+AC118)/2</f>
        <v>1339.36695</v>
      </c>
      <c r="P118" s="1">
        <f t="shared" si="447"/>
        <v>1355.9831</v>
      </c>
      <c r="Q118" s="1">
        <f t="shared" si="7"/>
        <v>1950.001821</v>
      </c>
      <c r="R118" s="1">
        <f t="shared" si="8"/>
        <v>5.185516818</v>
      </c>
      <c r="S118" s="1">
        <f t="shared" si="9"/>
        <v>0.3922230303</v>
      </c>
      <c r="T118" s="1">
        <v>0.0436</v>
      </c>
      <c r="U118" s="1">
        <v>0.0436</v>
      </c>
      <c r="V118" s="1">
        <f t="shared" si="10"/>
        <v>22.93577982</v>
      </c>
      <c r="W118" s="1">
        <v>0.0436</v>
      </c>
      <c r="X118" s="1">
        <v>0.0279</v>
      </c>
      <c r="Y118" s="1">
        <f t="shared" si="11"/>
        <v>1795.005733</v>
      </c>
      <c r="Z118" s="1">
        <v>1950.0</v>
      </c>
      <c r="AA118" s="1">
        <v>1779.2396</v>
      </c>
      <c r="AB118" s="1">
        <v>1950.0</v>
      </c>
      <c r="AC118" s="1">
        <v>1924.2114</v>
      </c>
      <c r="AD118" s="1">
        <v>1950.0</v>
      </c>
      <c r="AE118" s="1">
        <v>0.141</v>
      </c>
      <c r="AF118" s="1">
        <v>18.9</v>
      </c>
      <c r="AG118" s="1">
        <f t="shared" si="12"/>
        <v>3873.6449</v>
      </c>
      <c r="AH118" s="1">
        <f t="shared" si="13"/>
        <v>73.98947452</v>
      </c>
      <c r="AI118" s="1">
        <f t="shared" si="14"/>
        <v>968.366397</v>
      </c>
      <c r="AJ118" s="1">
        <f t="shared" si="15"/>
        <v>72.98947452</v>
      </c>
      <c r="AK118" s="1">
        <f t="shared" si="16"/>
        <v>269.831911</v>
      </c>
      <c r="AL118" s="1">
        <f t="shared" si="17"/>
        <v>2.993616271</v>
      </c>
      <c r="AM118" s="1">
        <f t="shared" si="18"/>
        <v>1079.841938</v>
      </c>
      <c r="AN118" s="1">
        <f t="shared" si="19"/>
        <v>1.506697582</v>
      </c>
      <c r="AO118" s="1">
        <f t="shared" si="20"/>
        <v>527.3726118</v>
      </c>
      <c r="AP118" s="1">
        <f t="shared" si="21"/>
        <v>0.6672519096</v>
      </c>
      <c r="AQ118" s="1">
        <f t="shared" si="22"/>
        <v>692.2082464</v>
      </c>
      <c r="AR118" s="1">
        <f t="shared" si="23"/>
        <v>221.7649484</v>
      </c>
      <c r="AS118" s="1">
        <f t="shared" si="24"/>
        <v>830.7750958</v>
      </c>
      <c r="AT118" s="1">
        <f>ABS(((3*B118*(G118-AS118))/(G118*(2*AS118-B118)))/10)*0.8</f>
        <v>0.1584628162</v>
      </c>
      <c r="AU118" s="1">
        <f t="shared" si="26"/>
        <v>0.1883016215</v>
      </c>
      <c r="AV118" s="1">
        <f t="shared" si="27"/>
        <v>99.84267827</v>
      </c>
      <c r="AW118" s="1">
        <v>0.141</v>
      </c>
      <c r="AX118" s="1">
        <f t="shared" si="28"/>
        <v>-0.05521662536</v>
      </c>
      <c r="AZ118" s="1">
        <f t="shared" si="29"/>
        <v>144.7481529</v>
      </c>
      <c r="BA118" s="1">
        <v>18.9</v>
      </c>
      <c r="BB118" s="1">
        <f t="shared" si="30"/>
        <v>72.77499887</v>
      </c>
      <c r="BC118" s="1">
        <f t="shared" si="425"/>
        <v>58.13893242</v>
      </c>
      <c r="BD118" s="1">
        <f t="shared" si="448"/>
        <v>14.88291142</v>
      </c>
      <c r="BE118" s="1">
        <v>2276.2642</v>
      </c>
      <c r="BF118" s="1">
        <v>4149.6416</v>
      </c>
      <c r="BG118" s="1">
        <f t="shared" si="33"/>
        <v>0.3327480904</v>
      </c>
      <c r="BH118" s="1">
        <v>480.4535</v>
      </c>
      <c r="BJ118" s="1">
        <f t="shared" si="34"/>
        <v>0.1348524</v>
      </c>
      <c r="BK118" s="1">
        <f t="shared" si="35"/>
        <v>0.0061476</v>
      </c>
      <c r="BL118" s="1">
        <f t="shared" si="36"/>
        <v>21.93577982</v>
      </c>
      <c r="BN118" s="1">
        <f t="shared" si="70"/>
        <v>0.3881306154</v>
      </c>
      <c r="BO118" s="1">
        <f t="shared" si="37"/>
        <v>0.6596310916</v>
      </c>
      <c r="BP118" s="1">
        <f t="shared" si="38"/>
        <v>0.4622189084</v>
      </c>
      <c r="BQ118" s="1">
        <f t="shared" si="39"/>
        <v>0.2123917978</v>
      </c>
      <c r="BS118" s="1">
        <f t="shared" si="40"/>
        <v>3493.625718</v>
      </c>
      <c r="BT118" s="1">
        <v>2.4575</v>
      </c>
      <c r="BU118" s="1">
        <v>0.2138</v>
      </c>
      <c r="BV118" s="1">
        <f t="shared" si="41"/>
        <v>0.1031700288</v>
      </c>
      <c r="BW118" s="1">
        <f t="shared" si="42"/>
        <v>0.1584850144</v>
      </c>
      <c r="BX118" s="1">
        <f t="shared" si="43"/>
        <v>1.12185</v>
      </c>
      <c r="BY118" s="1">
        <f t="shared" si="82"/>
        <v>1.276666667</v>
      </c>
      <c r="BZ118" s="1">
        <f t="shared" si="45"/>
        <v>0.2460984818</v>
      </c>
      <c r="CA118" s="1">
        <v>4149.6416</v>
      </c>
      <c r="CB118" s="1">
        <v>2276.2642</v>
      </c>
      <c r="CC118" s="1">
        <f t="shared" si="46"/>
        <v>0.001496441276</v>
      </c>
      <c r="CD118" s="1">
        <f t="shared" si="47"/>
        <v>0.1201846183</v>
      </c>
      <c r="CE118" s="1">
        <f t="shared" si="48"/>
        <v>7.335668631</v>
      </c>
      <c r="CH118" s="1">
        <v>0.141</v>
      </c>
      <c r="CI118" s="1">
        <f t="shared" si="449"/>
        <v>0.4545980904</v>
      </c>
      <c r="CJ118" s="1">
        <f t="shared" si="71"/>
        <v>-0.000001511911365</v>
      </c>
      <c r="CK118" s="1">
        <f t="shared" si="51"/>
        <v>0.08813931287</v>
      </c>
      <c r="CL118" s="1">
        <f t="shared" si="52"/>
        <v>0.004117789028</v>
      </c>
      <c r="CM118" s="1" t="str">
        <f t="shared" si="53"/>
        <v>#NUM!</v>
      </c>
      <c r="CN118" s="1" t="str">
        <f t="shared" si="54"/>
        <v>#NUM!</v>
      </c>
      <c r="CO118" s="1">
        <f t="shared" si="55"/>
        <v>0.001203695206</v>
      </c>
      <c r="CP118" s="1">
        <f t="shared" si="56"/>
        <v>-1.620536575</v>
      </c>
      <c r="CQ118" s="1">
        <f t="shared" si="57"/>
        <v>-0.3438699083</v>
      </c>
      <c r="CS118" s="1">
        <f t="shared" si="58"/>
        <v>2.020808477</v>
      </c>
      <c r="CT118" s="1">
        <v>0.141</v>
      </c>
      <c r="CU118" s="1">
        <v>5239.9692</v>
      </c>
      <c r="CV118" s="1">
        <v>1950.0</v>
      </c>
      <c r="CW118" s="1">
        <v>1034.5</v>
      </c>
      <c r="CX118" s="1">
        <v>392.6</v>
      </c>
      <c r="CY118" s="1">
        <v>199.1</v>
      </c>
      <c r="CZ118" s="1">
        <v>146.9</v>
      </c>
      <c r="DA118" s="1">
        <f t="shared" si="59"/>
        <v>0.9864845641</v>
      </c>
      <c r="DB118" s="1">
        <f t="shared" si="60"/>
        <v>0.3907518974</v>
      </c>
      <c r="DC118" s="1">
        <f t="shared" si="61"/>
        <v>1</v>
      </c>
      <c r="DD118" s="1">
        <f t="shared" si="62"/>
        <v>1.005244308</v>
      </c>
      <c r="DE118" s="1">
        <f t="shared" si="63"/>
        <v>1.012405973</v>
      </c>
      <c r="DF118" s="1" t="str">
        <f t="shared" si="64"/>
        <v>Não</v>
      </c>
      <c r="DG118" s="23" t="str">
        <f t="shared" si="65"/>
        <v>Fracture</v>
      </c>
      <c r="DH118" s="17" t="str">
        <f t="shared" si="66"/>
        <v>Fractured</v>
      </c>
      <c r="DI118" s="1" t="str">
        <f t="shared" ref="DI118:DJ118" si="450">IF(DB118&gt;=1,"Fractured","Não")</f>
        <v>Não</v>
      </c>
      <c r="DJ118" s="15" t="str">
        <f t="shared" si="450"/>
        <v>Fractured</v>
      </c>
    </row>
    <row r="119" ht="15.75" customHeight="1">
      <c r="A119" s="1">
        <v>5583.6693</v>
      </c>
      <c r="B119" s="1">
        <v>1950.0</v>
      </c>
      <c r="C119" s="1">
        <v>1281.3265</v>
      </c>
      <c r="D119" s="1">
        <v>1828.9279</v>
      </c>
      <c r="E119" s="1">
        <v>720.4268</v>
      </c>
      <c r="F119" s="1">
        <v>727.886</v>
      </c>
      <c r="G119" s="1">
        <v>725.2305</v>
      </c>
      <c r="H119" s="1">
        <v>1913.8644</v>
      </c>
      <c r="I119" s="1">
        <v>1950.0</v>
      </c>
      <c r="J119" s="1">
        <v>1950.0</v>
      </c>
      <c r="K119" s="1">
        <v>1947.9711</v>
      </c>
      <c r="L119" s="1">
        <f t="shared" si="4"/>
        <v>1122.326967</v>
      </c>
      <c r="M119" s="1">
        <f t="shared" ref="M119:N119" si="451">(H119+I119)/2</f>
        <v>1931.9322</v>
      </c>
      <c r="N119" s="1">
        <f t="shared" si="451"/>
        <v>1950</v>
      </c>
      <c r="O119" s="1">
        <f t="shared" ref="O119:P119" si="452">(E119+AC119)/2</f>
        <v>1332.7341</v>
      </c>
      <c r="P119" s="1">
        <f t="shared" si="452"/>
        <v>1338.943</v>
      </c>
      <c r="Q119" s="1">
        <f t="shared" si="7"/>
        <v>1950.001866</v>
      </c>
      <c r="R119" s="1">
        <f t="shared" si="8"/>
        <v>4.968846669</v>
      </c>
      <c r="S119" s="1">
        <f t="shared" si="9"/>
        <v>0.3789351534</v>
      </c>
      <c r="T119" s="1">
        <v>0.0446</v>
      </c>
      <c r="U119" s="1">
        <v>0.0446</v>
      </c>
      <c r="V119" s="1">
        <f t="shared" si="10"/>
        <v>22.42152466</v>
      </c>
      <c r="W119" s="1">
        <v>0.0446</v>
      </c>
      <c r="X119" s="1">
        <v>0.0279</v>
      </c>
      <c r="Y119" s="1">
        <f t="shared" si="11"/>
        <v>1784.2992</v>
      </c>
      <c r="Z119" s="1">
        <v>1950.0</v>
      </c>
      <c r="AA119" s="1">
        <v>1745.5408</v>
      </c>
      <c r="AB119" s="1">
        <v>1950.0</v>
      </c>
      <c r="AC119" s="1">
        <v>1945.0414</v>
      </c>
      <c r="AD119" s="1">
        <v>1950.0</v>
      </c>
      <c r="AE119" s="1">
        <v>-999.0</v>
      </c>
      <c r="AF119" s="1">
        <v>-999.0</v>
      </c>
      <c r="AG119" s="1">
        <f t="shared" si="12"/>
        <v>3897.9711</v>
      </c>
      <c r="AH119" s="1">
        <f t="shared" si="13"/>
        <v>961.1119326</v>
      </c>
      <c r="AI119" s="1">
        <f t="shared" si="14"/>
        <v>974.492511</v>
      </c>
      <c r="AJ119" s="1">
        <f t="shared" si="15"/>
        <v>960.1119326</v>
      </c>
      <c r="AK119" s="1">
        <f t="shared" si="16"/>
        <v>261.6775911</v>
      </c>
      <c r="AL119" s="1">
        <f t="shared" si="17"/>
        <v>2.842735555</v>
      </c>
      <c r="AM119" s="1">
        <f t="shared" si="18"/>
        <v>1047.028435</v>
      </c>
      <c r="AN119" s="1">
        <f t="shared" si="19"/>
        <v>1.633154675</v>
      </c>
      <c r="AO119" s="1">
        <f t="shared" si="20"/>
        <v>510.1468405</v>
      </c>
      <c r="AP119" s="1">
        <f t="shared" si="21"/>
        <v>0.6402249573</v>
      </c>
      <c r="AQ119" s="1">
        <f t="shared" si="22"/>
        <v>677.7008545</v>
      </c>
      <c r="AR119" s="1">
        <f t="shared" si="23"/>
        <v>220.3060789</v>
      </c>
      <c r="AS119" s="1">
        <f t="shared" si="24"/>
        <v>825.8582092</v>
      </c>
      <c r="AT119" s="1">
        <f>ABS(((3*B119*(G119-AS119))/(G119*(2*AS119-B119)))/10)*0.5</f>
        <v>0.1360623749</v>
      </c>
      <c r="AU119" s="1">
        <f t="shared" si="26"/>
        <v>0.1574909703</v>
      </c>
      <c r="AV119" s="1">
        <f t="shared" si="27"/>
        <v>77.74607286</v>
      </c>
      <c r="AW119" s="1">
        <v>-999.0</v>
      </c>
      <c r="AX119" s="1">
        <f t="shared" si="28"/>
        <v>-0.07908719125</v>
      </c>
      <c r="AZ119" s="1">
        <f t="shared" si="29"/>
        <v>58.02793961</v>
      </c>
      <c r="BA119" s="1">
        <v>-999.0</v>
      </c>
      <c r="BB119" s="1">
        <f t="shared" si="30"/>
        <v>29.05455939</v>
      </c>
      <c r="BC119" s="1">
        <f t="shared" si="425"/>
        <v>38.98321085</v>
      </c>
      <c r="BD119" s="1">
        <f t="shared" ref="BD119:BD120" si="456">0.083*((AE119^3)*(BH119^2))</f>
        <v>-14030290347935</v>
      </c>
      <c r="BE119" s="1">
        <v>2260.4485</v>
      </c>
      <c r="BF119" s="1">
        <v>4123.1909</v>
      </c>
      <c r="BG119" s="1">
        <f t="shared" si="33"/>
        <v>0.3597750427</v>
      </c>
      <c r="BH119" s="1">
        <f>GEOMEAN(BH5:BH118)</f>
        <v>411.7617972</v>
      </c>
      <c r="BJ119" s="1">
        <f t="shared" si="34"/>
        <v>-954.4446</v>
      </c>
      <c r="BK119" s="1">
        <f t="shared" si="35"/>
        <v>-44.5554</v>
      </c>
      <c r="BL119" s="1">
        <f t="shared" si="36"/>
        <v>21.42152466</v>
      </c>
      <c r="BN119" s="1">
        <f t="shared" si="70"/>
        <v>0.3719130769</v>
      </c>
      <c r="BO119" s="1">
        <f t="shared" si="37"/>
        <v>0.6211300952</v>
      </c>
      <c r="BP119" s="1">
        <f t="shared" si="38"/>
        <v>0.4967199048</v>
      </c>
      <c r="BQ119" s="1" t="str">
        <f t="shared" si="39"/>
        <v>#NUM!</v>
      </c>
      <c r="BS119" s="1">
        <f t="shared" si="40"/>
        <v>3600.150366</v>
      </c>
      <c r="BT119" s="1">
        <v>2.4457</v>
      </c>
      <c r="BU119" s="1">
        <v>0.21</v>
      </c>
      <c r="BV119" s="1">
        <f t="shared" si="41"/>
        <v>0.1099711816</v>
      </c>
      <c r="BW119" s="1">
        <f t="shared" si="42"/>
        <v>0.1599855908</v>
      </c>
      <c r="BX119" s="1">
        <f t="shared" si="43"/>
        <v>1.11785</v>
      </c>
      <c r="BY119" s="1">
        <f t="shared" si="82"/>
        <v>0.914</v>
      </c>
      <c r="BZ119" s="1">
        <f t="shared" si="45"/>
        <v>0.2781067814</v>
      </c>
      <c r="CA119" s="1">
        <v>4123.1909</v>
      </c>
      <c r="CB119" s="1">
        <v>2260.4485</v>
      </c>
      <c r="CC119" s="1" t="str">
        <f t="shared" si="46"/>
        <v>#NUM!</v>
      </c>
      <c r="CD119" s="1">
        <f t="shared" si="47"/>
        <v>0.1205418571</v>
      </c>
      <c r="CE119" s="1">
        <f t="shared" si="48"/>
        <v>-371.5411638</v>
      </c>
      <c r="CH119" s="1">
        <v>-999.0</v>
      </c>
      <c r="CJ119" s="1">
        <f t="shared" si="71"/>
        <v>-0.000004248204171</v>
      </c>
      <c r="CK119" s="1">
        <f t="shared" si="51"/>
        <v>-610.3512885</v>
      </c>
      <c r="CL119" s="1">
        <f t="shared" si="52"/>
        <v>-27.48627103</v>
      </c>
      <c r="CM119" s="1" t="str">
        <f t="shared" si="53"/>
        <v>#NUM!</v>
      </c>
      <c r="CN119" s="1" t="str">
        <f t="shared" si="54"/>
        <v>#NUM!</v>
      </c>
      <c r="CO119" s="1">
        <f t="shared" si="55"/>
        <v>0.001210861609</v>
      </c>
      <c r="CP119" s="1">
        <f t="shared" si="56"/>
        <v>-1.405430273</v>
      </c>
      <c r="CQ119" s="1">
        <f t="shared" si="57"/>
        <v>-0.4914302727</v>
      </c>
      <c r="CS119" s="1">
        <f t="shared" si="58"/>
        <v>2.041770206</v>
      </c>
      <c r="CU119" s="1">
        <v>5240.1216</v>
      </c>
      <c r="CV119" s="1">
        <v>1950.0</v>
      </c>
      <c r="CW119" s="1">
        <v>1034.5</v>
      </c>
      <c r="CX119" s="1">
        <v>392.6</v>
      </c>
      <c r="CY119" s="1">
        <v>199.1</v>
      </c>
      <c r="CZ119" s="1">
        <v>146.9</v>
      </c>
      <c r="DA119" s="1">
        <f t="shared" si="59"/>
        <v>0.9989595385</v>
      </c>
      <c r="DB119" s="1">
        <f t="shared" si="60"/>
        <v>0.3732748718</v>
      </c>
      <c r="DC119" s="1">
        <f t="shared" si="61"/>
        <v>1</v>
      </c>
      <c r="DD119" s="1">
        <f t="shared" si="62"/>
        <v>1.009352192</v>
      </c>
      <c r="DE119" s="1">
        <f t="shared" si="63"/>
        <v>1.004658769</v>
      </c>
      <c r="DF119" s="1" t="str">
        <f t="shared" si="64"/>
        <v>Não</v>
      </c>
      <c r="DG119" s="23" t="str">
        <f t="shared" si="65"/>
        <v>Fracture</v>
      </c>
      <c r="DH119" s="17" t="str">
        <f t="shared" si="66"/>
        <v>Fractured</v>
      </c>
      <c r="DI119" s="1" t="str">
        <f t="shared" ref="DI119:DJ119" si="453">IF(DB119&gt;=1,"Fractured","Não")</f>
        <v>Não</v>
      </c>
      <c r="DJ119" s="15" t="str">
        <f t="shared" si="453"/>
        <v>Fractured</v>
      </c>
    </row>
    <row r="120" ht="15.75" customHeight="1">
      <c r="A120" s="1">
        <v>5583.7455</v>
      </c>
      <c r="B120" s="1">
        <v>1950.0</v>
      </c>
      <c r="C120" s="1">
        <v>1239.4127</v>
      </c>
      <c r="D120" s="1">
        <v>1894.3281</v>
      </c>
      <c r="E120" s="1">
        <v>782.345</v>
      </c>
      <c r="F120" s="1">
        <v>793.607</v>
      </c>
      <c r="G120" s="1">
        <v>792.4294</v>
      </c>
      <c r="H120" s="1">
        <v>1900.5077</v>
      </c>
      <c r="I120" s="1">
        <v>1950.0</v>
      </c>
      <c r="J120" s="1">
        <v>1950.0</v>
      </c>
      <c r="K120" s="1">
        <v>1947.9711</v>
      </c>
      <c r="L120" s="1">
        <f t="shared" si="4"/>
        <v>1162.181367</v>
      </c>
      <c r="M120" s="1">
        <f t="shared" ref="M120:N120" si="454">(H120+I120)/2</f>
        <v>1925.25385</v>
      </c>
      <c r="N120" s="1">
        <f t="shared" si="454"/>
        <v>1950</v>
      </c>
      <c r="O120" s="1">
        <f t="shared" ref="O120:P120" si="455">(E120+AC120)/2</f>
        <v>1365.99495</v>
      </c>
      <c r="P120" s="1">
        <f t="shared" si="455"/>
        <v>1371.8035</v>
      </c>
      <c r="Q120" s="1">
        <f t="shared" si="7"/>
        <v>1950.001905</v>
      </c>
      <c r="R120" s="1">
        <f t="shared" si="8"/>
        <v>5.429253437</v>
      </c>
      <c r="S120" s="1">
        <f t="shared" si="9"/>
        <v>0.41695669</v>
      </c>
      <c r="T120" s="1">
        <v>0.0446</v>
      </c>
      <c r="U120" s="1">
        <v>0.0446</v>
      </c>
      <c r="V120" s="1">
        <f t="shared" si="10"/>
        <v>22.42152466</v>
      </c>
      <c r="W120" s="1">
        <v>0.0446</v>
      </c>
      <c r="X120" s="1">
        <v>0.0279</v>
      </c>
      <c r="Y120" s="1">
        <f t="shared" si="11"/>
        <v>1782.125433</v>
      </c>
      <c r="Z120" s="1">
        <v>1950.0</v>
      </c>
      <c r="AA120" s="1">
        <v>1709.0118</v>
      </c>
      <c r="AB120" s="1">
        <v>1950.0</v>
      </c>
      <c r="AC120" s="1">
        <v>1949.6449</v>
      </c>
      <c r="AD120" s="1">
        <v>1950.0</v>
      </c>
      <c r="AE120" s="1">
        <v>-999.0</v>
      </c>
      <c r="AF120" s="1">
        <v>-999.0</v>
      </c>
      <c r="AG120" s="1">
        <f t="shared" si="12"/>
        <v>3897.9711</v>
      </c>
      <c r="AH120" s="1">
        <f t="shared" si="13"/>
        <v>961.1119326</v>
      </c>
      <c r="AI120" s="1">
        <f t="shared" si="14"/>
        <v>974.492511</v>
      </c>
      <c r="AJ120" s="1">
        <f t="shared" si="15"/>
        <v>960.1119326</v>
      </c>
      <c r="AK120" s="1">
        <f t="shared" si="16"/>
        <v>279.4084237</v>
      </c>
      <c r="AL120" s="1">
        <f t="shared" si="17"/>
        <v>3.103276923</v>
      </c>
      <c r="AM120" s="1">
        <f t="shared" si="18"/>
        <v>1117.742339</v>
      </c>
      <c r="AN120" s="1">
        <f t="shared" si="19"/>
        <v>1.42509494</v>
      </c>
      <c r="AO120" s="1">
        <f t="shared" si="20"/>
        <v>542.2047927</v>
      </c>
      <c r="AP120" s="1">
        <f t="shared" si="21"/>
        <v>0.6954997743</v>
      </c>
      <c r="AQ120" s="1">
        <f t="shared" si="22"/>
        <v>704.0228275</v>
      </c>
      <c r="AR120" s="1">
        <f t="shared" si="23"/>
        <v>223.1359788</v>
      </c>
      <c r="AS120" s="1">
        <f t="shared" si="24"/>
        <v>833.4116364</v>
      </c>
      <c r="AT120" s="1">
        <f>ABS(((3*B120*(G120-AS120))/(G120*(2*AS120-B120)))/10)*1.5</f>
        <v>0.1602598167</v>
      </c>
      <c r="AU120" s="1">
        <f t="shared" si="26"/>
        <v>0.1908445253</v>
      </c>
      <c r="AV120" s="1">
        <f t="shared" si="27"/>
        <v>101.7354071</v>
      </c>
      <c r="AW120" s="1">
        <v>-999.0</v>
      </c>
      <c r="AX120" s="1">
        <f t="shared" si="28"/>
        <v>-0.03184071727</v>
      </c>
      <c r="AZ120" s="1">
        <f t="shared" si="29"/>
        <v>147.513151</v>
      </c>
      <c r="BA120" s="1">
        <v>-999.0</v>
      </c>
      <c r="BB120" s="1">
        <f t="shared" si="30"/>
        <v>55.91916432</v>
      </c>
      <c r="BC120" s="1">
        <f t="shared" si="425"/>
        <v>54.08175748</v>
      </c>
      <c r="BD120" s="1">
        <f t="shared" si="456"/>
        <v>-14030290347935</v>
      </c>
      <c r="BE120" s="1">
        <v>2260.4485</v>
      </c>
      <c r="BF120" s="1">
        <v>4123.1909</v>
      </c>
      <c r="BG120" s="1">
        <f t="shared" si="33"/>
        <v>0.3045002257</v>
      </c>
      <c r="BH120" s="1">
        <f>GEOMEAN(BH5:BH119)</f>
        <v>411.7617972</v>
      </c>
      <c r="BJ120" s="1">
        <f t="shared" si="34"/>
        <v>-954.4446</v>
      </c>
      <c r="BK120" s="1">
        <f t="shared" si="35"/>
        <v>-44.5554</v>
      </c>
      <c r="BL120" s="1">
        <f t="shared" si="36"/>
        <v>21.42152466</v>
      </c>
      <c r="BN120" s="1">
        <f t="shared" si="70"/>
        <v>0.4063740513</v>
      </c>
      <c r="BO120" s="1">
        <f t="shared" si="37"/>
        <v>0.6955495703</v>
      </c>
      <c r="BP120" s="1">
        <f t="shared" si="38"/>
        <v>0.4223004297</v>
      </c>
      <c r="BQ120" s="1" t="str">
        <f t="shared" si="39"/>
        <v>#NUM!</v>
      </c>
      <c r="BS120" s="1">
        <f t="shared" si="40"/>
        <v>3375.716278</v>
      </c>
      <c r="BT120" s="1">
        <v>2.4457</v>
      </c>
      <c r="BU120" s="1">
        <v>0.21</v>
      </c>
      <c r="BV120" s="1">
        <f t="shared" si="41"/>
        <v>0.1099711816</v>
      </c>
      <c r="BW120" s="1">
        <f t="shared" si="42"/>
        <v>0.1599855908</v>
      </c>
      <c r="BX120" s="1">
        <f t="shared" si="43"/>
        <v>1.11785</v>
      </c>
      <c r="BY120" s="1">
        <f t="shared" si="82"/>
        <v>0.914</v>
      </c>
      <c r="BZ120" s="1">
        <f t="shared" si="45"/>
        <v>0.2100917004</v>
      </c>
      <c r="CA120" s="1">
        <v>4123.1909</v>
      </c>
      <c r="CB120" s="1">
        <v>2260.4485</v>
      </c>
      <c r="CC120" s="1" t="str">
        <f t="shared" si="46"/>
        <v>#NUM!</v>
      </c>
      <c r="CD120" s="1">
        <f t="shared" si="47"/>
        <v>0.1199943626</v>
      </c>
      <c r="CE120" s="1">
        <f t="shared" si="48"/>
        <v>-405.9676772</v>
      </c>
      <c r="CH120" s="1">
        <v>-999.0</v>
      </c>
      <c r="CJ120" s="1">
        <f t="shared" si="71"/>
        <v>-0.0000003031958165</v>
      </c>
      <c r="CK120" s="1">
        <f t="shared" si="51"/>
        <v>-637.3102853</v>
      </c>
      <c r="CL120" s="1">
        <f t="shared" si="52"/>
        <v>-31.07544354</v>
      </c>
      <c r="CM120" s="1" t="str">
        <f t="shared" si="53"/>
        <v>#NUM!</v>
      </c>
      <c r="CN120" s="1" t="str">
        <f t="shared" si="54"/>
        <v>#NUM!</v>
      </c>
      <c r="CO120" s="1">
        <f t="shared" si="55"/>
        <v>0.001199887254</v>
      </c>
      <c r="CP120" s="1">
        <f t="shared" si="56"/>
        <v>-1.095510346</v>
      </c>
      <c r="CQ120" s="1">
        <f t="shared" si="57"/>
        <v>-0.1815103461</v>
      </c>
      <c r="CS120" s="1">
        <f t="shared" si="58"/>
        <v>2.009670218</v>
      </c>
      <c r="CU120" s="1">
        <v>5240.2739</v>
      </c>
      <c r="CV120" s="1">
        <v>1950.0</v>
      </c>
      <c r="CW120" s="1">
        <v>1034.5</v>
      </c>
      <c r="CX120" s="1">
        <v>392.6</v>
      </c>
      <c r="CY120" s="1">
        <v>199.1</v>
      </c>
      <c r="CZ120" s="1">
        <v>146.9</v>
      </c>
      <c r="DA120" s="1">
        <f t="shared" si="59"/>
        <v>0.9989595385</v>
      </c>
      <c r="DB120" s="1">
        <f t="shared" si="60"/>
        <v>0.4069779487</v>
      </c>
      <c r="DC120" s="1">
        <f t="shared" si="61"/>
        <v>1</v>
      </c>
      <c r="DD120" s="1">
        <f t="shared" si="62"/>
        <v>1.012853448</v>
      </c>
      <c r="DE120" s="1">
        <f t="shared" si="63"/>
        <v>1.004252249</v>
      </c>
      <c r="DF120" s="1" t="str">
        <f t="shared" si="64"/>
        <v>Não</v>
      </c>
      <c r="DG120" s="23" t="str">
        <f t="shared" si="65"/>
        <v>Fracture</v>
      </c>
      <c r="DH120" s="17" t="str">
        <f t="shared" si="66"/>
        <v>Fractured</v>
      </c>
      <c r="DI120" s="1" t="str">
        <f t="shared" ref="DI120:DJ120" si="457">IF(DB120&gt;=1,"Fractured","Não")</f>
        <v>Não</v>
      </c>
      <c r="DJ120" s="15" t="str">
        <f t="shared" si="457"/>
        <v>Fractured</v>
      </c>
    </row>
    <row r="121" ht="15.75" customHeight="1">
      <c r="A121" s="1">
        <v>5583.8217</v>
      </c>
      <c r="B121" s="1">
        <v>1950.0</v>
      </c>
      <c r="C121" s="1">
        <v>1212.1858</v>
      </c>
      <c r="D121" s="1">
        <v>1930.8569</v>
      </c>
      <c r="E121" s="1">
        <v>922.621</v>
      </c>
      <c r="F121" s="1">
        <v>943.267</v>
      </c>
      <c r="G121" s="1">
        <v>918.678</v>
      </c>
      <c r="H121" s="1">
        <v>1905.5337</v>
      </c>
      <c r="I121" s="1">
        <v>1950.0</v>
      </c>
      <c r="J121" s="1">
        <v>1950.0</v>
      </c>
      <c r="K121" s="1">
        <v>1949.9998</v>
      </c>
      <c r="L121" s="1">
        <f t="shared" si="4"/>
        <v>1255.826233</v>
      </c>
      <c r="M121" s="1">
        <f t="shared" ref="M121:N121" si="458">(H121+I121)/2</f>
        <v>1927.76685</v>
      </c>
      <c r="N121" s="1">
        <f t="shared" si="458"/>
        <v>1950</v>
      </c>
      <c r="O121" s="1">
        <f t="shared" ref="O121:P121" si="459">(E121+AC121)/2</f>
        <v>1435.95165</v>
      </c>
      <c r="P121" s="1">
        <f t="shared" si="459"/>
        <v>1446.6335</v>
      </c>
      <c r="Q121" s="1">
        <f t="shared" si="7"/>
        <v>1950.001935</v>
      </c>
      <c r="R121" s="1">
        <f t="shared" si="8"/>
        <v>6.294233516</v>
      </c>
      <c r="S121" s="1">
        <f t="shared" si="9"/>
        <v>0.4821106024</v>
      </c>
      <c r="T121" s="1">
        <v>0.0421</v>
      </c>
      <c r="U121" s="1">
        <v>0.0421</v>
      </c>
      <c r="V121" s="1">
        <f t="shared" si="10"/>
        <v>23.75296912</v>
      </c>
      <c r="W121" s="1">
        <v>0.0421</v>
      </c>
      <c r="X121" s="1">
        <v>0.0286</v>
      </c>
      <c r="Y121" s="1">
        <f t="shared" si="11"/>
        <v>1777.7535</v>
      </c>
      <c r="Z121" s="1">
        <v>1950.0</v>
      </c>
      <c r="AA121" s="1">
        <v>1673.4783</v>
      </c>
      <c r="AB121" s="1">
        <v>1950.0</v>
      </c>
      <c r="AC121" s="1">
        <v>1949.2823</v>
      </c>
      <c r="AD121" s="1">
        <v>1950.0</v>
      </c>
      <c r="AE121" s="1">
        <v>0.069</v>
      </c>
      <c r="AF121" s="1">
        <v>0.94</v>
      </c>
      <c r="AG121" s="1">
        <f t="shared" si="12"/>
        <v>3899.9998</v>
      </c>
      <c r="AH121" s="1">
        <f t="shared" si="13"/>
        <v>9750000.002</v>
      </c>
      <c r="AI121" s="1">
        <f t="shared" si="14"/>
        <v>974.99995</v>
      </c>
      <c r="AJ121" s="1">
        <f t="shared" si="15"/>
        <v>9749999.008</v>
      </c>
      <c r="AK121" s="1">
        <f t="shared" si="16"/>
        <v>314.9865058</v>
      </c>
      <c r="AL121" s="1">
        <f t="shared" si="17"/>
        <v>3.863509056</v>
      </c>
      <c r="AM121" s="1">
        <f t="shared" si="18"/>
        <v>1260.060164</v>
      </c>
      <c r="AN121" s="1">
        <f t="shared" si="19"/>
        <v>1.039476045</v>
      </c>
      <c r="AO121" s="1">
        <f t="shared" si="20"/>
        <v>603.2350219</v>
      </c>
      <c r="AP121" s="1">
        <f t="shared" si="21"/>
        <v>0.8455211463</v>
      </c>
      <c r="AQ121" s="1">
        <f t="shared" si="22"/>
        <v>748.4676022</v>
      </c>
      <c r="AR121" s="1">
        <f t="shared" si="23"/>
        <v>227.5559849</v>
      </c>
      <c r="AS121" s="1">
        <f t="shared" si="24"/>
        <v>845.6083417</v>
      </c>
      <c r="AT121" s="1">
        <f>(ABS(((3*B121*(G121-AS121))/(G121*(2*AS121-B121)))/10))*0.8</f>
        <v>0.1438412136</v>
      </c>
      <c r="AU121" s="1">
        <f t="shared" si="26"/>
        <v>0.1680076358</v>
      </c>
      <c r="AV121" s="1">
        <f t="shared" si="27"/>
        <v>85.11011309</v>
      </c>
      <c r="AW121" s="1">
        <v>0.069</v>
      </c>
      <c r="AX121" s="1">
        <f t="shared" si="28"/>
        <v>0.07699282156</v>
      </c>
      <c r="AZ121" s="1">
        <f t="shared" si="29"/>
        <v>89.40685913</v>
      </c>
      <c r="BA121" s="1">
        <v>0.94</v>
      </c>
      <c r="BB121" s="1">
        <f t="shared" si="30"/>
        <v>26.40412184</v>
      </c>
      <c r="BC121" s="1">
        <f>((AT121/12)^2)*((BL121)^4)</f>
        <v>38.50849048</v>
      </c>
      <c r="BD121" s="1">
        <f t="shared" ref="BD121:BD122" si="463">0.043*((AE121^3)*(BH121^2))</f>
        <v>1.742545381</v>
      </c>
      <c r="BE121" s="1">
        <v>2229.741</v>
      </c>
      <c r="BF121" s="1">
        <v>4115.0781</v>
      </c>
      <c r="BG121" s="1">
        <f t="shared" si="33"/>
        <v>0.1544788537</v>
      </c>
      <c r="BH121" s="1">
        <v>351.224</v>
      </c>
      <c r="BJ121" s="1">
        <f t="shared" si="34"/>
        <v>0.0660951</v>
      </c>
      <c r="BK121" s="1">
        <f t="shared" si="35"/>
        <v>0.0029049</v>
      </c>
      <c r="BL121" s="1">
        <f t="shared" si="36"/>
        <v>22.75296912</v>
      </c>
      <c r="BN121" s="1">
        <f t="shared" si="70"/>
        <v>0.4711169231</v>
      </c>
      <c r="BO121" s="1">
        <f t="shared" si="37"/>
        <v>0.8190053986</v>
      </c>
      <c r="BP121" s="1">
        <f t="shared" si="38"/>
        <v>0.2937446014</v>
      </c>
      <c r="BQ121" s="1">
        <f t="shared" si="39"/>
        <v>0.0746786958</v>
      </c>
      <c r="BS121" s="1">
        <f t="shared" si="40"/>
        <v>3070.646434</v>
      </c>
      <c r="BT121" s="1">
        <v>2.4234</v>
      </c>
      <c r="BU121" s="1">
        <v>0.1979</v>
      </c>
      <c r="BV121" s="1">
        <f t="shared" si="41"/>
        <v>0.1228242075</v>
      </c>
      <c r="BW121" s="1">
        <f t="shared" si="42"/>
        <v>0.1603621037</v>
      </c>
      <c r="BX121" s="1">
        <f t="shared" si="43"/>
        <v>1.11275</v>
      </c>
      <c r="BY121" s="1">
        <f t="shared" si="82"/>
        <v>0.06466666667</v>
      </c>
      <c r="BZ121" s="1">
        <f t="shared" si="45"/>
        <v>0.0823097166</v>
      </c>
      <c r="CA121" s="1">
        <v>4115.0781</v>
      </c>
      <c r="CB121" s="1">
        <v>2229.741</v>
      </c>
      <c r="CC121" s="1">
        <f t="shared" si="46"/>
        <v>0.0003337280443</v>
      </c>
      <c r="CD121" s="1">
        <f t="shared" si="47"/>
        <v>0.1191258449</v>
      </c>
      <c r="CE121" s="1">
        <f t="shared" si="48"/>
        <v>0.4428499077</v>
      </c>
      <c r="CH121" s="1">
        <v>0.069</v>
      </c>
      <c r="CI121" s="1">
        <f t="shared" ref="CI121:CI122" si="464">ABS(BX121-AP121)</f>
        <v>0.2672288537</v>
      </c>
      <c r="CJ121" s="1">
        <f t="shared" si="71"/>
        <v>0.000005357233173</v>
      </c>
      <c r="CK121" s="1">
        <f t="shared" si="51"/>
        <v>0.0479898183</v>
      </c>
      <c r="CL121" s="1">
        <f t="shared" si="52"/>
        <v>0.00267367461</v>
      </c>
      <c r="CM121" s="1">
        <f t="shared" si="53"/>
        <v>0.0004994569206</v>
      </c>
      <c r="CN121" s="1">
        <f t="shared" si="54"/>
        <v>0.1868054245</v>
      </c>
      <c r="CO121" s="1">
        <f t="shared" si="55"/>
        <v>0.001182580576</v>
      </c>
      <c r="CP121" s="1">
        <f t="shared" si="56"/>
        <v>0.2104585337</v>
      </c>
      <c r="CQ121" s="1">
        <f t="shared" si="57"/>
        <v>0.2751252003</v>
      </c>
      <c r="CS121" s="1">
        <f t="shared" si="58"/>
        <v>1.959048185</v>
      </c>
      <c r="CT121" s="1">
        <v>0.069</v>
      </c>
      <c r="CU121" s="1">
        <v>5240.4263</v>
      </c>
      <c r="CV121" s="1">
        <v>1950.0</v>
      </c>
      <c r="CW121" s="1">
        <v>1034.5</v>
      </c>
      <c r="CX121" s="1">
        <v>392.6</v>
      </c>
      <c r="CY121" s="1">
        <v>199.1</v>
      </c>
      <c r="CZ121" s="1">
        <v>146.9</v>
      </c>
      <c r="DA121" s="1">
        <f t="shared" si="59"/>
        <v>0.9999998974</v>
      </c>
      <c r="DB121" s="1">
        <f t="shared" si="60"/>
        <v>0.4837266667</v>
      </c>
      <c r="DC121" s="1">
        <f t="shared" si="61"/>
        <v>1</v>
      </c>
      <c r="DD121" s="1">
        <f t="shared" si="62"/>
        <v>1.011533111</v>
      </c>
      <c r="DE121" s="1">
        <f t="shared" si="63"/>
        <v>1.007438865</v>
      </c>
      <c r="DF121" s="1" t="str">
        <f t="shared" si="64"/>
        <v>Não</v>
      </c>
      <c r="DG121" s="23" t="str">
        <f t="shared" si="65"/>
        <v>Fracture</v>
      </c>
      <c r="DH121" s="17" t="str">
        <f t="shared" si="66"/>
        <v>Fractured</v>
      </c>
      <c r="DI121" s="1" t="str">
        <f t="shared" ref="DI121:DJ121" si="460">IF(DB121&gt;=1,"Fractured","Não")</f>
        <v>Não</v>
      </c>
      <c r="DJ121" s="15" t="str">
        <f t="shared" si="460"/>
        <v>Fractured</v>
      </c>
    </row>
    <row r="122" ht="15.75" customHeight="1">
      <c r="A122" s="1">
        <v>5583.8979</v>
      </c>
      <c r="B122" s="1">
        <v>1950.0</v>
      </c>
      <c r="C122" s="1">
        <v>1175.2739</v>
      </c>
      <c r="D122" s="1">
        <v>1947.2118</v>
      </c>
      <c r="E122" s="1">
        <v>1024.8705</v>
      </c>
      <c r="F122" s="1">
        <v>1056.0549</v>
      </c>
      <c r="G122" s="1">
        <v>1014.4241</v>
      </c>
      <c r="H122" s="1">
        <v>1926.6924</v>
      </c>
      <c r="I122" s="1">
        <v>1950.0</v>
      </c>
      <c r="J122" s="1">
        <v>1950.0</v>
      </c>
      <c r="K122" s="1">
        <v>1949.9998</v>
      </c>
      <c r="L122" s="1">
        <f t="shared" si="4"/>
        <v>1332.390467</v>
      </c>
      <c r="M122" s="1">
        <f t="shared" ref="M122:N122" si="461">(H122+I122)/2</f>
        <v>1938.3462</v>
      </c>
      <c r="N122" s="1">
        <f t="shared" si="461"/>
        <v>1950</v>
      </c>
      <c r="O122" s="1">
        <f t="shared" ref="O122:P122" si="462">(E122+AC122)/2</f>
        <v>1455.3619</v>
      </c>
      <c r="P122" s="1">
        <f t="shared" si="462"/>
        <v>1417.8989</v>
      </c>
      <c r="Q122" s="1">
        <f t="shared" si="7"/>
        <v>1950.001973</v>
      </c>
      <c r="R122" s="1">
        <f t="shared" si="8"/>
        <v>6.950228666</v>
      </c>
      <c r="S122" s="1">
        <f t="shared" si="9"/>
        <v>0.5265106667</v>
      </c>
      <c r="T122" s="1">
        <v>0.0421</v>
      </c>
      <c r="U122" s="1">
        <v>0.0421</v>
      </c>
      <c r="V122" s="1">
        <f t="shared" si="10"/>
        <v>23.75296912</v>
      </c>
      <c r="W122" s="1">
        <v>0.0421</v>
      </c>
      <c r="X122" s="1">
        <v>0.0286</v>
      </c>
      <c r="Y122" s="1">
        <f t="shared" si="11"/>
        <v>1769.106667</v>
      </c>
      <c r="Z122" s="1">
        <v>1950.0</v>
      </c>
      <c r="AA122" s="1">
        <v>1642.1543</v>
      </c>
      <c r="AB122" s="1">
        <v>1950.0</v>
      </c>
      <c r="AC122" s="1">
        <v>1885.8533</v>
      </c>
      <c r="AD122" s="1">
        <v>1779.7429</v>
      </c>
      <c r="AE122" s="1">
        <v>0.069</v>
      </c>
      <c r="AF122" s="1">
        <v>0.94</v>
      </c>
      <c r="AG122" s="1">
        <f t="shared" si="12"/>
        <v>3899.9998</v>
      </c>
      <c r="AH122" s="1">
        <f t="shared" si="13"/>
        <v>9750000.002</v>
      </c>
      <c r="AI122" s="1">
        <f t="shared" si="14"/>
        <v>974.99995</v>
      </c>
      <c r="AJ122" s="1">
        <f t="shared" si="15"/>
        <v>9749999.008</v>
      </c>
      <c r="AK122" s="1">
        <f t="shared" si="16"/>
        <v>339.0946843</v>
      </c>
      <c r="AL122" s="1">
        <f t="shared" si="17"/>
        <v>4.612090691</v>
      </c>
      <c r="AM122" s="1">
        <f t="shared" si="18"/>
        <v>1356.577601</v>
      </c>
      <c r="AN122" s="1">
        <f t="shared" si="19"/>
        <v>0.8181082139</v>
      </c>
      <c r="AO122" s="1">
        <f t="shared" si="20"/>
        <v>644.47297</v>
      </c>
      <c r="AP122" s="1">
        <f t="shared" si="21"/>
        <v>0.9579500206</v>
      </c>
      <c r="AQ122" s="1">
        <f t="shared" si="22"/>
        <v>768.0292467</v>
      </c>
      <c r="AR122" s="1">
        <f t="shared" si="23"/>
        <v>230.3225375</v>
      </c>
      <c r="AS122" s="1">
        <f t="shared" si="24"/>
        <v>835.5641993</v>
      </c>
      <c r="AT122" s="1">
        <f>(ABS(((3*B122*(G122-AS122))/(G122*(2*AS122-B122)))/100))*2</f>
        <v>0.07397330082</v>
      </c>
      <c r="AU122" s="1">
        <f t="shared" si="26"/>
        <v>0.07988247087</v>
      </c>
      <c r="AV122" s="1">
        <f t="shared" si="27"/>
        <v>30.05748398</v>
      </c>
      <c r="AW122" s="1">
        <v>0.069</v>
      </c>
      <c r="AX122" s="1">
        <f t="shared" si="28"/>
        <v>0.1759216115</v>
      </c>
      <c r="AZ122" s="1">
        <f t="shared" si="29"/>
        <v>2.019125426</v>
      </c>
      <c r="BA122" s="1">
        <v>0.94</v>
      </c>
      <c r="BB122" s="1">
        <f t="shared" si="30"/>
        <v>1.846878673</v>
      </c>
      <c r="BC122" s="1">
        <f t="shared" ref="BC122:BC127" si="468">((AT122/15)^2)*((BL122)^4)</f>
        <v>6.518081521</v>
      </c>
      <c r="BD122" s="1">
        <f t="shared" si="463"/>
        <v>1.742545381</v>
      </c>
      <c r="BE122" s="1">
        <v>2229.741</v>
      </c>
      <c r="BF122" s="1">
        <v>4115.0781</v>
      </c>
      <c r="BG122" s="1">
        <f t="shared" si="33"/>
        <v>0.04204997937</v>
      </c>
      <c r="BH122" s="1">
        <v>351.224</v>
      </c>
      <c r="BJ122" s="1">
        <f t="shared" si="34"/>
        <v>0.0660951</v>
      </c>
      <c r="BK122" s="1">
        <f t="shared" si="35"/>
        <v>0.0029049</v>
      </c>
      <c r="BL122" s="1">
        <f t="shared" si="36"/>
        <v>22.75296912</v>
      </c>
      <c r="BN122" s="1">
        <f t="shared" si="70"/>
        <v>0.5202174872</v>
      </c>
      <c r="BO122" s="1">
        <f t="shared" si="37"/>
        <v>0.9221987774</v>
      </c>
      <c r="BP122" s="1">
        <f t="shared" si="38"/>
        <v>0.1905512226</v>
      </c>
      <c r="BQ122" s="1">
        <f t="shared" si="39"/>
        <v>0.03029361439</v>
      </c>
      <c r="BS122" s="1">
        <f t="shared" si="40"/>
        <v>2725.588691</v>
      </c>
      <c r="BT122" s="1">
        <v>2.4234</v>
      </c>
      <c r="BU122" s="1">
        <v>0.1979</v>
      </c>
      <c r="BV122" s="1">
        <f t="shared" si="41"/>
        <v>0.1228242075</v>
      </c>
      <c r="BW122" s="1">
        <f t="shared" si="42"/>
        <v>0.1603621037</v>
      </c>
      <c r="BX122" s="1">
        <f t="shared" si="43"/>
        <v>1.11275</v>
      </c>
      <c r="BY122" s="1">
        <f t="shared" si="82"/>
        <v>0.06466666667</v>
      </c>
      <c r="BZ122" s="1">
        <f t="shared" si="45"/>
        <v>-0.0145992915</v>
      </c>
      <c r="CA122" s="1">
        <v>4115.0781</v>
      </c>
      <c r="CB122" s="1">
        <v>2229.741</v>
      </c>
      <c r="CC122" s="1">
        <f t="shared" si="46"/>
        <v>0.0003337280443</v>
      </c>
      <c r="CD122" s="1">
        <f t="shared" si="47"/>
        <v>0.1198396994</v>
      </c>
      <c r="CE122" s="1">
        <f t="shared" si="48"/>
        <v>0.4890044379</v>
      </c>
      <c r="CH122" s="1">
        <v>0.069</v>
      </c>
      <c r="CI122" s="1">
        <f t="shared" si="464"/>
        <v>0.1547999794</v>
      </c>
      <c r="CJ122" s="1">
        <f t="shared" si="71"/>
        <v>0.0000801715969</v>
      </c>
      <c r="CK122" s="1">
        <f t="shared" si="51"/>
        <v>0.05077793473</v>
      </c>
      <c r="CL122" s="1">
        <f t="shared" si="52"/>
        <v>0.003161405148</v>
      </c>
      <c r="CM122" s="1">
        <f t="shared" si="53"/>
        <v>0.001688307196</v>
      </c>
      <c r="CN122" s="1">
        <f t="shared" si="54"/>
        <v>0.5340369606</v>
      </c>
      <c r="CO122" s="1">
        <f t="shared" si="55"/>
        <v>0.00119679613</v>
      </c>
      <c r="CP122" s="1">
        <f t="shared" si="56"/>
        <v>0.5525525989</v>
      </c>
      <c r="CQ122" s="1">
        <f t="shared" si="57"/>
        <v>0.6172192656</v>
      </c>
      <c r="CS122" s="1">
        <f t="shared" si="58"/>
        <v>1.857132869</v>
      </c>
      <c r="CT122" s="1">
        <v>0.069</v>
      </c>
      <c r="CU122" s="1">
        <v>5240.5786</v>
      </c>
      <c r="CV122" s="1">
        <v>1950.0</v>
      </c>
      <c r="CW122" s="1">
        <v>1034.5</v>
      </c>
      <c r="CX122" s="1">
        <v>392.6</v>
      </c>
      <c r="CY122" s="1">
        <v>199.1</v>
      </c>
      <c r="CZ122" s="1">
        <v>146.9</v>
      </c>
      <c r="DA122" s="1">
        <f t="shared" si="59"/>
        <v>0.9999998974</v>
      </c>
      <c r="DB122" s="1">
        <f t="shared" si="60"/>
        <v>0.5415666154</v>
      </c>
      <c r="DC122" s="1">
        <f t="shared" si="61"/>
        <v>0.9126886667</v>
      </c>
      <c r="DD122" s="1">
        <f t="shared" si="62"/>
        <v>1.006012239</v>
      </c>
      <c r="DE122" s="1">
        <f t="shared" si="63"/>
        <v>0.9742586363</v>
      </c>
      <c r="DF122" s="1" t="str">
        <f t="shared" si="64"/>
        <v>Não</v>
      </c>
      <c r="DG122" s="1" t="str">
        <f t="shared" si="65"/>
        <v>Não</v>
      </c>
      <c r="DH122" s="17" t="str">
        <f t="shared" si="66"/>
        <v>Fractured</v>
      </c>
      <c r="DI122" s="1" t="str">
        <f t="shared" ref="DI122:DJ122" si="465">IF(DB122&gt;=1,"Fractured","Não")</f>
        <v>Não</v>
      </c>
      <c r="DJ122" s="1" t="str">
        <f t="shared" si="465"/>
        <v>Não</v>
      </c>
    </row>
    <row r="123" ht="15.75" customHeight="1">
      <c r="A123" s="1">
        <v>5583.9741</v>
      </c>
      <c r="B123" s="1">
        <v>1950.0</v>
      </c>
      <c r="C123" s="1">
        <v>1114.8896</v>
      </c>
      <c r="D123" s="1">
        <v>1925.1201</v>
      </c>
      <c r="E123" s="1">
        <v>987.6619</v>
      </c>
      <c r="F123" s="1">
        <v>1020.0291</v>
      </c>
      <c r="G123" s="1">
        <v>978.8544</v>
      </c>
      <c r="H123" s="1">
        <v>1923.65</v>
      </c>
      <c r="I123" s="1">
        <v>1950.0</v>
      </c>
      <c r="J123" s="1">
        <v>1950.0</v>
      </c>
      <c r="K123" s="1">
        <v>1907.5648</v>
      </c>
      <c r="L123" s="1">
        <f t="shared" si="4"/>
        <v>1307.511167</v>
      </c>
      <c r="M123" s="1">
        <f t="shared" ref="M123:N123" si="466">(H123+I123)/2</f>
        <v>1936.825</v>
      </c>
      <c r="N123" s="1">
        <f t="shared" si="466"/>
        <v>1950</v>
      </c>
      <c r="O123" s="1">
        <f t="shared" ref="O123:P123" si="467">(E123+AC123)/2</f>
        <v>1395.69875</v>
      </c>
      <c r="P123" s="1">
        <f t="shared" si="467"/>
        <v>1336.79175</v>
      </c>
      <c r="Q123" s="1">
        <f t="shared" si="7"/>
        <v>1950.002028</v>
      </c>
      <c r="R123" s="1">
        <f t="shared" si="8"/>
        <v>6.706526304</v>
      </c>
      <c r="S123" s="1">
        <f t="shared" si="9"/>
        <v>0.5088526499</v>
      </c>
      <c r="T123" s="1">
        <v>0.0415</v>
      </c>
      <c r="U123" s="1">
        <v>0.0415</v>
      </c>
      <c r="V123" s="1">
        <f t="shared" si="10"/>
        <v>24.09638554</v>
      </c>
      <c r="W123" s="1">
        <v>0.0415</v>
      </c>
      <c r="X123" s="1">
        <v>0.029</v>
      </c>
      <c r="Y123" s="1">
        <f t="shared" si="11"/>
        <v>1751.34125</v>
      </c>
      <c r="Z123" s="1">
        <v>1950.0</v>
      </c>
      <c r="AA123" s="1">
        <v>1618.0378</v>
      </c>
      <c r="AB123" s="1">
        <v>1950.0</v>
      </c>
      <c r="AC123" s="1">
        <v>1803.7356</v>
      </c>
      <c r="AD123" s="1">
        <v>1653.5544</v>
      </c>
      <c r="AE123" s="1">
        <v>-999.0</v>
      </c>
      <c r="AF123" s="1">
        <v>-999.0</v>
      </c>
      <c r="AG123" s="1">
        <f t="shared" si="12"/>
        <v>3857.5648</v>
      </c>
      <c r="AH123" s="1">
        <f t="shared" si="13"/>
        <v>45.95241686</v>
      </c>
      <c r="AI123" s="1">
        <f t="shared" si="14"/>
        <v>964.2744977</v>
      </c>
      <c r="AJ123" s="1">
        <f t="shared" si="15"/>
        <v>44.95241686</v>
      </c>
      <c r="AK123" s="1">
        <f t="shared" si="16"/>
        <v>330.5648481</v>
      </c>
      <c r="AL123" s="1">
        <f t="shared" si="17"/>
        <v>4.373411436</v>
      </c>
      <c r="AM123" s="1">
        <f t="shared" si="18"/>
        <v>1322.504431</v>
      </c>
      <c r="AN123" s="1">
        <f t="shared" si="19"/>
        <v>0.8744699106</v>
      </c>
      <c r="AO123" s="1">
        <f t="shared" si="20"/>
        <v>626.5716822</v>
      </c>
      <c r="AP123" s="1">
        <f t="shared" si="21"/>
        <v>0.9419291415</v>
      </c>
      <c r="AQ123" s="1">
        <f t="shared" si="22"/>
        <v>747.1241539</v>
      </c>
      <c r="AR123" s="1">
        <f t="shared" si="23"/>
        <v>229.3656468</v>
      </c>
      <c r="AS123" s="1">
        <f t="shared" si="24"/>
        <v>810.7786417</v>
      </c>
      <c r="AT123" s="1">
        <f>ABS(((3*B123*(G123-AS123))/(G123*(2*AS123-B123)))/100)*3</f>
        <v>0.09174966077</v>
      </c>
      <c r="AU123" s="1">
        <f t="shared" si="26"/>
        <v>0.1010180308</v>
      </c>
      <c r="AV123" s="1">
        <f t="shared" si="27"/>
        <v>41.75216466</v>
      </c>
      <c r="AW123" s="1">
        <v>-999.0</v>
      </c>
      <c r="AX123" s="1">
        <f t="shared" si="28"/>
        <v>0.1720572032</v>
      </c>
      <c r="AZ123" s="1">
        <f t="shared" si="29"/>
        <v>7.09168227</v>
      </c>
      <c r="BA123" s="1">
        <v>-999.0</v>
      </c>
      <c r="BB123" s="1">
        <f t="shared" si="30"/>
        <v>5.902225119</v>
      </c>
      <c r="BC123" s="1">
        <f t="shared" si="468"/>
        <v>10.64639311</v>
      </c>
      <c r="BE123" s="1">
        <v>2220.6995</v>
      </c>
      <c r="BF123" s="1">
        <v>4198.2539</v>
      </c>
      <c r="BG123" s="1">
        <f t="shared" si="33"/>
        <v>0.05807085853</v>
      </c>
      <c r="BH123" s="1">
        <v>408.1445</v>
      </c>
      <c r="BJ123" s="1">
        <f t="shared" si="34"/>
        <v>-957.5415</v>
      </c>
      <c r="BK123" s="1">
        <f t="shared" si="35"/>
        <v>-41.4585</v>
      </c>
      <c r="BL123" s="1">
        <f t="shared" si="36"/>
        <v>23.09638554</v>
      </c>
      <c r="BN123" s="1">
        <f t="shared" si="70"/>
        <v>0.5019766154</v>
      </c>
      <c r="BO123" s="1">
        <f t="shared" si="37"/>
        <v>0.9445884207</v>
      </c>
      <c r="BP123" s="1">
        <f t="shared" si="38"/>
        <v>0.1620115793</v>
      </c>
      <c r="BQ123" s="1" t="str">
        <f t="shared" si="39"/>
        <v>#NUM!</v>
      </c>
      <c r="BS123" s="1">
        <f t="shared" si="40"/>
        <v>2663.055826</v>
      </c>
      <c r="BT123" s="1">
        <v>2.4021</v>
      </c>
      <c r="BU123" s="1">
        <v>0.1889</v>
      </c>
      <c r="BV123" s="1">
        <f t="shared" si="41"/>
        <v>0.1351008646</v>
      </c>
      <c r="BW123" s="1">
        <f t="shared" si="42"/>
        <v>0.1620004323</v>
      </c>
      <c r="BX123" s="1">
        <f t="shared" si="43"/>
        <v>1.1066</v>
      </c>
      <c r="BY123" s="1">
        <f t="shared" si="82"/>
        <v>-0.6613333333</v>
      </c>
      <c r="BZ123" s="1">
        <f t="shared" si="45"/>
        <v>0.02140242915</v>
      </c>
      <c r="CA123" s="1">
        <v>4198.2539</v>
      </c>
      <c r="CB123" s="1">
        <v>2220.6995</v>
      </c>
      <c r="CC123" s="1" t="str">
        <f t="shared" si="46"/>
        <v>#NUM!</v>
      </c>
      <c r="CD123" s="1">
        <f t="shared" si="47"/>
        <v>0.121657664</v>
      </c>
      <c r="CE123" s="1">
        <f t="shared" si="48"/>
        <v>-501.4746388</v>
      </c>
      <c r="CH123" s="1">
        <v>-999.0</v>
      </c>
      <c r="CJ123" s="1">
        <f t="shared" si="71"/>
        <v>0.0000743049786</v>
      </c>
      <c r="CK123" s="1">
        <f t="shared" si="51"/>
        <v>-722.5276365</v>
      </c>
      <c r="CL123" s="1">
        <f t="shared" si="52"/>
        <v>-44.73378538</v>
      </c>
      <c r="CM123" s="1">
        <f t="shared" si="53"/>
        <v>-24.00210705</v>
      </c>
      <c r="CN123" s="1">
        <f t="shared" si="54"/>
        <v>0.5365543481</v>
      </c>
      <c r="CO123" s="1">
        <f t="shared" si="55"/>
        <v>0.001233382268</v>
      </c>
      <c r="CP123" s="1">
        <f t="shared" si="56"/>
        <v>1.28078946</v>
      </c>
      <c r="CQ123" s="1">
        <f t="shared" si="57"/>
        <v>0.6194561269</v>
      </c>
      <c r="CS123" s="1">
        <f t="shared" si="58"/>
        <v>1.83872643</v>
      </c>
      <c r="CU123" s="1">
        <v>5240.731</v>
      </c>
      <c r="CV123" s="1">
        <v>1950.0</v>
      </c>
      <c r="CW123" s="1">
        <v>1034.5</v>
      </c>
      <c r="CX123" s="1">
        <v>392.6</v>
      </c>
      <c r="CY123" s="1">
        <v>199.1</v>
      </c>
      <c r="CZ123" s="1">
        <v>146.9</v>
      </c>
      <c r="DA123" s="1">
        <f t="shared" si="59"/>
        <v>0.978238359</v>
      </c>
      <c r="DB123" s="1">
        <f t="shared" si="60"/>
        <v>0.5230918462</v>
      </c>
      <c r="DC123" s="1">
        <f t="shared" si="61"/>
        <v>0.8479766154</v>
      </c>
      <c r="DD123" s="1">
        <f t="shared" si="62"/>
        <v>1.00680237</v>
      </c>
      <c r="DE123" s="1">
        <f t="shared" si="63"/>
        <v>0.9577939007</v>
      </c>
      <c r="DF123" s="1" t="str">
        <f t="shared" si="64"/>
        <v>Não</v>
      </c>
      <c r="DG123" s="1" t="str">
        <f t="shared" si="65"/>
        <v>Não</v>
      </c>
      <c r="DH123" s="17" t="str">
        <f t="shared" si="66"/>
        <v>Fractured</v>
      </c>
      <c r="DI123" s="1" t="str">
        <f t="shared" ref="DI123:DJ123" si="469">IF(DB123&gt;=1,"Fractured","Não")</f>
        <v>Não</v>
      </c>
      <c r="DJ123" s="1" t="str">
        <f t="shared" si="469"/>
        <v>Não</v>
      </c>
    </row>
    <row r="124" ht="15.75" customHeight="1">
      <c r="A124" s="1">
        <v>5584.0503</v>
      </c>
      <c r="B124" s="1">
        <v>1950.0</v>
      </c>
      <c r="C124" s="1">
        <v>1015.5777</v>
      </c>
      <c r="D124" s="1">
        <v>1792.8761</v>
      </c>
      <c r="E124" s="1">
        <v>858.4221</v>
      </c>
      <c r="F124" s="1">
        <v>884.0889</v>
      </c>
      <c r="G124" s="1">
        <v>852.5325</v>
      </c>
      <c r="H124" s="1">
        <v>1935.8843</v>
      </c>
      <c r="I124" s="1">
        <v>1950.0</v>
      </c>
      <c r="J124" s="1">
        <v>1950.0</v>
      </c>
      <c r="K124" s="1">
        <v>1907.5648</v>
      </c>
      <c r="L124" s="1">
        <f t="shared" si="4"/>
        <v>1224.168567</v>
      </c>
      <c r="M124" s="1">
        <f t="shared" ref="M124:N124" si="470">(H124+I124)/2</f>
        <v>1942.94215</v>
      </c>
      <c r="N124" s="1">
        <f t="shared" si="470"/>
        <v>1950</v>
      </c>
      <c r="O124" s="1">
        <f t="shared" ref="O124:P124" si="471">(E124+AC124)/2</f>
        <v>1300.2826</v>
      </c>
      <c r="P124" s="1">
        <f t="shared" si="471"/>
        <v>1236.4711</v>
      </c>
      <c r="Q124" s="1">
        <f t="shared" si="7"/>
        <v>1950.002121</v>
      </c>
      <c r="R124" s="1">
        <f t="shared" si="8"/>
        <v>5.841044017</v>
      </c>
      <c r="S124" s="1">
        <f t="shared" si="9"/>
        <v>0.4403840147</v>
      </c>
      <c r="T124" s="1">
        <v>0.0415</v>
      </c>
      <c r="U124" s="1">
        <v>0.0415</v>
      </c>
      <c r="V124" s="1">
        <f t="shared" si="10"/>
        <v>24.09638554</v>
      </c>
      <c r="W124" s="1">
        <v>0.0415</v>
      </c>
      <c r="X124" s="1">
        <v>0.029</v>
      </c>
      <c r="Y124" s="1">
        <f t="shared" si="11"/>
        <v>1710.337717</v>
      </c>
      <c r="Z124" s="1">
        <v>1950.0</v>
      </c>
      <c r="AA124" s="1">
        <v>1603.5725</v>
      </c>
      <c r="AB124" s="1">
        <v>1950.0</v>
      </c>
      <c r="AC124" s="1">
        <v>1742.1431</v>
      </c>
      <c r="AD124" s="1">
        <v>1588.8533</v>
      </c>
      <c r="AE124" s="1">
        <v>-999.0</v>
      </c>
      <c r="AF124" s="1">
        <v>-999.0</v>
      </c>
      <c r="AG124" s="1">
        <f t="shared" si="12"/>
        <v>3857.5648</v>
      </c>
      <c r="AH124" s="1">
        <f t="shared" si="13"/>
        <v>45.95241686</v>
      </c>
      <c r="AI124" s="1">
        <f t="shared" si="14"/>
        <v>964.2744977</v>
      </c>
      <c r="AJ124" s="1">
        <f t="shared" si="15"/>
        <v>44.95241686</v>
      </c>
      <c r="AK124" s="1">
        <f t="shared" si="16"/>
        <v>297.0338575</v>
      </c>
      <c r="AL124" s="1">
        <f t="shared" si="17"/>
        <v>3.61565092</v>
      </c>
      <c r="AM124" s="1">
        <f t="shared" si="18"/>
        <v>1188.97767</v>
      </c>
      <c r="AN124" s="1">
        <f t="shared" si="19"/>
        <v>1.131192194</v>
      </c>
      <c r="AO124" s="1">
        <f t="shared" si="20"/>
        <v>563.7671791</v>
      </c>
      <c r="AP124" s="1">
        <f t="shared" si="21"/>
        <v>0.8522712905</v>
      </c>
      <c r="AQ124" s="1">
        <f t="shared" si="22"/>
        <v>701.5343215</v>
      </c>
      <c r="AR124" s="1">
        <f t="shared" si="23"/>
        <v>225.4931385</v>
      </c>
      <c r="AS124" s="1">
        <f t="shared" si="24"/>
        <v>772.882143</v>
      </c>
      <c r="AT124" s="1">
        <f>ABS(((3*B124*(G124-AS124))/(G124*(2*AS124-B124)))/10)</f>
        <v>0.1352066237</v>
      </c>
      <c r="AU124" s="1">
        <f t="shared" si="26"/>
        <v>0.156345582</v>
      </c>
      <c r="AV124" s="1">
        <f t="shared" si="27"/>
        <v>76.95562996</v>
      </c>
      <c r="AW124" s="1">
        <v>-999.0</v>
      </c>
      <c r="AX124" s="1">
        <f t="shared" si="28"/>
        <v>0.09592385934</v>
      </c>
      <c r="AZ124" s="1">
        <f t="shared" si="29"/>
        <v>64.65352743</v>
      </c>
      <c r="BA124" s="1">
        <v>-999.0</v>
      </c>
      <c r="BB124" s="1">
        <f t="shared" si="30"/>
        <v>27.83490693</v>
      </c>
      <c r="BC124" s="1">
        <f t="shared" si="468"/>
        <v>23.12008892</v>
      </c>
      <c r="BE124" s="1">
        <v>2220.6995</v>
      </c>
      <c r="BF124" s="1">
        <v>4198.2539</v>
      </c>
      <c r="BG124" s="1">
        <f t="shared" si="33"/>
        <v>0.1477287095</v>
      </c>
      <c r="BH124" s="1">
        <v>408.1445</v>
      </c>
      <c r="BJ124" s="1">
        <f t="shared" si="34"/>
        <v>-957.5415</v>
      </c>
      <c r="BK124" s="1">
        <f t="shared" si="35"/>
        <v>-41.4585</v>
      </c>
      <c r="BL124" s="1">
        <f t="shared" si="36"/>
        <v>23.09638554</v>
      </c>
      <c r="BN124" s="1">
        <f t="shared" si="70"/>
        <v>0.4371961538</v>
      </c>
      <c r="BO124" s="1">
        <f t="shared" si="37"/>
        <v>0.915918819</v>
      </c>
      <c r="BP124" s="1">
        <f t="shared" si="38"/>
        <v>0.190681181</v>
      </c>
      <c r="BQ124" s="1" t="str">
        <f t="shared" si="39"/>
        <v>#NUM!</v>
      </c>
      <c r="BS124" s="1">
        <f t="shared" si="40"/>
        <v>2828.183846</v>
      </c>
      <c r="BT124" s="1">
        <v>2.4021</v>
      </c>
      <c r="BU124" s="1">
        <v>0.1889</v>
      </c>
      <c r="BV124" s="1">
        <f t="shared" si="41"/>
        <v>0.1351008646</v>
      </c>
      <c r="BW124" s="1">
        <f t="shared" si="42"/>
        <v>0.1620004323</v>
      </c>
      <c r="BX124" s="1">
        <f t="shared" si="43"/>
        <v>1.1066</v>
      </c>
      <c r="BY124" s="1">
        <f t="shared" si="82"/>
        <v>-0.6613333333</v>
      </c>
      <c r="BZ124" s="1">
        <f t="shared" si="45"/>
        <v>0.1492586032</v>
      </c>
      <c r="CA124" s="1">
        <v>4198.2539</v>
      </c>
      <c r="CB124" s="1">
        <v>2220.6995</v>
      </c>
      <c r="CC124" s="1" t="str">
        <f t="shared" si="46"/>
        <v>#NUM!</v>
      </c>
      <c r="CD124" s="1">
        <f t="shared" si="47"/>
        <v>0.1246045745</v>
      </c>
      <c r="CE124" s="1">
        <f t="shared" si="48"/>
        <v>-436.7589577</v>
      </c>
      <c r="CH124" s="1">
        <v>-999.0</v>
      </c>
      <c r="CJ124" s="1">
        <f t="shared" si="71"/>
        <v>0.00001079866117</v>
      </c>
      <c r="CK124" s="1">
        <f t="shared" si="51"/>
        <v>-672.6608496</v>
      </c>
      <c r="CL124" s="1">
        <f t="shared" si="52"/>
        <v>-38.05039862</v>
      </c>
      <c r="CM124" s="1">
        <f t="shared" si="53"/>
        <v>-9.849074086</v>
      </c>
      <c r="CN124" s="1">
        <f t="shared" si="54"/>
        <v>0.2588428622</v>
      </c>
      <c r="CO124" s="1">
        <f t="shared" si="55"/>
        <v>0.001293858331</v>
      </c>
      <c r="CP124" s="1">
        <f t="shared" si="56"/>
        <v>1.014914708</v>
      </c>
      <c r="CQ124" s="1">
        <f t="shared" si="57"/>
        <v>0.3535813743</v>
      </c>
      <c r="CS124" s="1">
        <f t="shared" si="58"/>
        <v>1.943585294</v>
      </c>
      <c r="CU124" s="1">
        <v>5240.8838</v>
      </c>
      <c r="CV124" s="1">
        <v>1950.0</v>
      </c>
      <c r="CW124" s="1">
        <v>1034.5</v>
      </c>
      <c r="CX124" s="1">
        <v>392.6</v>
      </c>
      <c r="CY124" s="1">
        <v>199.1</v>
      </c>
      <c r="CZ124" s="1">
        <v>146.9</v>
      </c>
      <c r="DA124" s="1">
        <f t="shared" si="59"/>
        <v>0.978238359</v>
      </c>
      <c r="DB124" s="1">
        <f t="shared" si="60"/>
        <v>0.4533789231</v>
      </c>
      <c r="DC124" s="1">
        <f t="shared" si="61"/>
        <v>0.8147965641</v>
      </c>
      <c r="DD124" s="1">
        <f t="shared" si="62"/>
        <v>1.003632558</v>
      </c>
      <c r="DE124" s="1">
        <f t="shared" si="63"/>
        <v>0.9509248989</v>
      </c>
      <c r="DF124" s="1" t="str">
        <f t="shared" si="64"/>
        <v>Não</v>
      </c>
      <c r="DG124" s="1" t="str">
        <f t="shared" si="65"/>
        <v>Não</v>
      </c>
      <c r="DH124" s="17" t="str">
        <f t="shared" si="66"/>
        <v>Fractured</v>
      </c>
      <c r="DI124" s="1" t="str">
        <f t="shared" ref="DI124:DJ124" si="472">IF(DB124&gt;=1,"Fractured","Não")</f>
        <v>Não</v>
      </c>
      <c r="DJ124" s="1" t="str">
        <f t="shared" si="472"/>
        <v>Não</v>
      </c>
    </row>
    <row r="125" ht="15.75" customHeight="1">
      <c r="A125" s="1">
        <v>5584.1265</v>
      </c>
      <c r="B125" s="1">
        <v>1461.6207</v>
      </c>
      <c r="C125" s="1">
        <v>888.3198</v>
      </c>
      <c r="D125" s="1">
        <v>1408.8566</v>
      </c>
      <c r="E125" s="1">
        <v>959.1543</v>
      </c>
      <c r="F125" s="1">
        <v>992.9572</v>
      </c>
      <c r="G125" s="1">
        <v>930.1373</v>
      </c>
      <c r="H125" s="1">
        <v>1812.3109</v>
      </c>
      <c r="I125" s="1">
        <v>1950.0</v>
      </c>
      <c r="J125" s="1">
        <v>1950.0</v>
      </c>
      <c r="K125" s="1">
        <v>1760.8867</v>
      </c>
      <c r="L125" s="1">
        <f t="shared" si="4"/>
        <v>1245.135133</v>
      </c>
      <c r="M125" s="1">
        <f t="shared" ref="M125:N125" si="473">(H125+I125)/2</f>
        <v>1881.15545</v>
      </c>
      <c r="N125" s="1">
        <f t="shared" si="473"/>
        <v>1950</v>
      </c>
      <c r="O125" s="1">
        <f t="shared" ref="O125:P125" si="474">(E125+AC125)/2</f>
        <v>1321.3997</v>
      </c>
      <c r="P125" s="1">
        <f t="shared" si="474"/>
        <v>1313.66195</v>
      </c>
      <c r="Q125" s="1">
        <f t="shared" si="7"/>
        <v>1461.622963</v>
      </c>
      <c r="R125" s="1">
        <f t="shared" si="8"/>
        <v>6.372745803</v>
      </c>
      <c r="S125" s="1">
        <f t="shared" si="9"/>
        <v>0.5132327461</v>
      </c>
      <c r="T125" s="1">
        <v>0.0433</v>
      </c>
      <c r="U125" s="1">
        <v>0.0433</v>
      </c>
      <c r="V125" s="1">
        <f t="shared" si="10"/>
        <v>23.09468822</v>
      </c>
      <c r="W125" s="1">
        <v>0.0433</v>
      </c>
      <c r="X125" s="1">
        <v>0.0286</v>
      </c>
      <c r="Y125" s="1">
        <f t="shared" si="11"/>
        <v>1543.183267</v>
      </c>
      <c r="Z125" s="1">
        <v>1950.0</v>
      </c>
      <c r="AA125" s="1">
        <v>1600.3025</v>
      </c>
      <c r="AB125" s="1">
        <v>1950.0</v>
      </c>
      <c r="AC125" s="1">
        <v>1683.6451</v>
      </c>
      <c r="AD125" s="1">
        <v>1634.3667</v>
      </c>
      <c r="AE125" s="1">
        <v>0.054</v>
      </c>
      <c r="AF125" s="1">
        <v>0.57</v>
      </c>
      <c r="AG125" s="1">
        <f t="shared" si="12"/>
        <v>3710.8867</v>
      </c>
      <c r="AH125" s="1">
        <f t="shared" si="13"/>
        <v>10.31127901</v>
      </c>
      <c r="AI125" s="1">
        <f t="shared" si="14"/>
        <v>925.3122886</v>
      </c>
      <c r="AJ125" s="1">
        <f t="shared" si="15"/>
        <v>9.311279006</v>
      </c>
      <c r="AK125" s="1">
        <f t="shared" si="16"/>
        <v>290.3899499</v>
      </c>
      <c r="AL125" s="1">
        <f t="shared" si="17"/>
        <v>7.545358397</v>
      </c>
      <c r="AM125" s="1">
        <f t="shared" si="18"/>
        <v>1161.92609</v>
      </c>
      <c r="AN125" s="1">
        <f t="shared" si="19"/>
        <v>0.4281169265</v>
      </c>
      <c r="AO125" s="1">
        <f t="shared" si="20"/>
        <v>558.4779308</v>
      </c>
      <c r="AP125" s="1">
        <f t="shared" si="21"/>
        <v>1.166955519</v>
      </c>
      <c r="AQ125" s="1">
        <f t="shared" si="22"/>
        <v>721.2922536</v>
      </c>
      <c r="AR125" s="1">
        <f t="shared" si="23"/>
        <v>227.5704157</v>
      </c>
      <c r="AS125" s="1">
        <f t="shared" si="24"/>
        <v>711.2856755</v>
      </c>
      <c r="AT125" s="1">
        <f>(ABS(((3*B125*(G125-AS125))/(G125*(2*AS125-B125)))/1000))*2</f>
        <v>0.05284146531</v>
      </c>
      <c r="AU125" s="1">
        <f t="shared" si="26"/>
        <v>0.05578946224</v>
      </c>
      <c r="AV125" s="1">
        <f t="shared" si="27"/>
        <v>18.18417424</v>
      </c>
      <c r="AW125" s="1">
        <v>0.054</v>
      </c>
      <c r="AX125" s="1">
        <f t="shared" si="28"/>
        <v>0.2640022466</v>
      </c>
      <c r="AZ125" s="1">
        <f t="shared" si="29"/>
        <v>0.2805310033</v>
      </c>
      <c r="BA125" s="1">
        <v>0.57</v>
      </c>
      <c r="BB125" s="1">
        <f t="shared" si="30"/>
        <v>0.9435283467</v>
      </c>
      <c r="BC125" s="1">
        <f t="shared" si="468"/>
        <v>2.957458756</v>
      </c>
      <c r="BD125" s="1">
        <f t="shared" ref="BD125:BD126" si="478">0.043*((AE125^3)*(BH125^2))</f>
        <v>1.638835165</v>
      </c>
      <c r="BE125" s="1">
        <v>2231.46</v>
      </c>
      <c r="BF125" s="1">
        <v>4206.7329</v>
      </c>
      <c r="BG125" s="1">
        <f t="shared" si="33"/>
        <v>0.1669555191</v>
      </c>
      <c r="BH125" s="1">
        <v>491.9747</v>
      </c>
      <c r="BJ125" s="1">
        <f t="shared" si="34"/>
        <v>0.0516618</v>
      </c>
      <c r="BK125" s="1">
        <f t="shared" si="35"/>
        <v>0.0023382</v>
      </c>
      <c r="BL125" s="1">
        <f t="shared" si="36"/>
        <v>22.09468822</v>
      </c>
      <c r="BN125" s="1">
        <f t="shared" si="70"/>
        <v>0.6363739238</v>
      </c>
      <c r="BO125" s="1">
        <f t="shared" si="37"/>
        <v>0.9921108122</v>
      </c>
      <c r="BP125" s="1">
        <f t="shared" si="38"/>
        <v>0.1071391878</v>
      </c>
      <c r="BQ125" s="1">
        <f t="shared" si="39"/>
        <v>0.002713632376</v>
      </c>
      <c r="BS125" s="1">
        <f t="shared" si="40"/>
        <v>2064.29255</v>
      </c>
      <c r="BT125" s="1">
        <v>2.3882</v>
      </c>
      <c r="BU125" s="1">
        <v>0.1897</v>
      </c>
      <c r="BV125" s="1">
        <f t="shared" si="41"/>
        <v>0.1431123919</v>
      </c>
      <c r="BW125" s="1">
        <f t="shared" si="42"/>
        <v>0.166406196</v>
      </c>
      <c r="BX125" s="1">
        <f t="shared" si="43"/>
        <v>1.09925</v>
      </c>
      <c r="BY125" s="1">
        <f t="shared" si="82"/>
        <v>-0.9126666667</v>
      </c>
      <c r="BZ125" s="1">
        <f t="shared" si="45"/>
        <v>0.07071123482</v>
      </c>
      <c r="CA125" s="1">
        <v>4206.7329</v>
      </c>
      <c r="CB125" s="1">
        <v>2231.46</v>
      </c>
      <c r="CC125" s="1">
        <f t="shared" si="46"/>
        <v>0.0002598760186</v>
      </c>
      <c r="CD125" s="1">
        <f t="shared" si="47"/>
        <v>0.129887869</v>
      </c>
      <c r="CE125" s="1">
        <f t="shared" si="48"/>
        <v>0.3627331366</v>
      </c>
      <c r="CH125" s="1">
        <v>0.054</v>
      </c>
      <c r="CI125" s="1">
        <f t="shared" ref="CI125:CI126" si="479">ABS(BX125-AP125)</f>
        <v>0.06770551915</v>
      </c>
      <c r="CJ125" s="1">
        <f t="shared" si="71"/>
        <v>0.0003396799324</v>
      </c>
      <c r="CK125" s="1">
        <f t="shared" si="51"/>
        <v>0.0445083692</v>
      </c>
      <c r="CL125" s="1">
        <f t="shared" si="52"/>
        <v>0.00398208013</v>
      </c>
      <c r="CM125" s="1">
        <f t="shared" si="53"/>
        <v>0.00262264778</v>
      </c>
      <c r="CN125" s="1">
        <f t="shared" si="54"/>
        <v>0.6586125076</v>
      </c>
      <c r="CO125" s="1">
        <f t="shared" si="55"/>
        <v>0.001405904877</v>
      </c>
      <c r="CP125" s="1">
        <f t="shared" si="56"/>
        <v>1.63791142</v>
      </c>
      <c r="CQ125" s="1">
        <f t="shared" si="57"/>
        <v>0.7252447529</v>
      </c>
      <c r="CS125" s="1">
        <f t="shared" si="58"/>
        <v>2.322587724</v>
      </c>
      <c r="CT125" s="1">
        <v>0.054</v>
      </c>
      <c r="CU125" s="1">
        <v>5241.0361</v>
      </c>
      <c r="CV125" s="1">
        <v>1950.0</v>
      </c>
      <c r="CW125" s="1">
        <v>1034.5</v>
      </c>
      <c r="CX125" s="1">
        <v>392.6</v>
      </c>
      <c r="CY125" s="1">
        <v>199.1</v>
      </c>
      <c r="CZ125" s="1">
        <v>146.9</v>
      </c>
      <c r="DA125" s="1">
        <f t="shared" si="59"/>
        <v>0.9030188205</v>
      </c>
      <c r="DB125" s="1">
        <f t="shared" si="60"/>
        <v>0.6793535423</v>
      </c>
      <c r="DC125" s="1">
        <f t="shared" si="61"/>
        <v>0.8381367692</v>
      </c>
      <c r="DD125" s="1">
        <f t="shared" si="62"/>
        <v>1.036596949</v>
      </c>
      <c r="DE125" s="1">
        <f t="shared" si="63"/>
        <v>0.9941442775</v>
      </c>
      <c r="DF125" s="1" t="str">
        <f t="shared" si="64"/>
        <v>Não</v>
      </c>
      <c r="DG125" s="1" t="str">
        <f t="shared" si="65"/>
        <v>Não</v>
      </c>
      <c r="DH125" s="17" t="str">
        <f t="shared" si="66"/>
        <v>Fractured</v>
      </c>
      <c r="DI125" s="1" t="str">
        <f t="shared" ref="DI125:DJ125" si="475">IF(DB125&gt;=1,"Fractured","Não")</f>
        <v>Não</v>
      </c>
      <c r="DJ125" s="1" t="str">
        <f t="shared" si="475"/>
        <v>Não</v>
      </c>
    </row>
    <row r="126" ht="15.75" customHeight="1">
      <c r="A126" s="1">
        <v>5584.2027</v>
      </c>
      <c r="B126" s="1">
        <v>1340.6993</v>
      </c>
      <c r="C126" s="1">
        <v>914.3404</v>
      </c>
      <c r="D126" s="1">
        <v>1335.9154</v>
      </c>
      <c r="E126" s="1">
        <v>977.903</v>
      </c>
      <c r="F126" s="1">
        <v>1019.8407</v>
      </c>
      <c r="G126" s="1">
        <v>950.0154</v>
      </c>
      <c r="H126" s="1">
        <v>1828.1462</v>
      </c>
      <c r="I126" s="1">
        <v>1950.0</v>
      </c>
      <c r="J126" s="1">
        <v>1950.0</v>
      </c>
      <c r="K126" s="1">
        <v>1760.8867</v>
      </c>
      <c r="L126" s="1">
        <f t="shared" si="4"/>
        <v>1266.000767</v>
      </c>
      <c r="M126" s="1">
        <f t="shared" ref="M126:N126" si="476">(H126+I126)/2</f>
        <v>1889.0731</v>
      </c>
      <c r="N126" s="1">
        <f t="shared" si="476"/>
        <v>1950</v>
      </c>
      <c r="O126" s="1">
        <f t="shared" ref="O126:P126" si="477">(E126+AC126)/2</f>
        <v>1297.77675</v>
      </c>
      <c r="P126" s="1">
        <f t="shared" si="477"/>
        <v>1308.1797</v>
      </c>
      <c r="Q126" s="1">
        <f t="shared" si="7"/>
        <v>1340.701528</v>
      </c>
      <c r="R126" s="1">
        <f t="shared" si="8"/>
        <v>6.508938683</v>
      </c>
      <c r="S126" s="1">
        <f t="shared" si="9"/>
        <v>0.5196605173</v>
      </c>
      <c r="T126" s="1">
        <v>0.0433</v>
      </c>
      <c r="U126" s="1">
        <v>0.0433</v>
      </c>
      <c r="V126" s="1">
        <f t="shared" si="10"/>
        <v>23.09468822</v>
      </c>
      <c r="W126" s="1">
        <v>0.0433</v>
      </c>
      <c r="X126" s="1">
        <v>0.0286</v>
      </c>
      <c r="Y126" s="1">
        <f t="shared" si="11"/>
        <v>1516.639517</v>
      </c>
      <c r="Z126" s="1">
        <v>1950.0</v>
      </c>
      <c r="AA126" s="1">
        <v>1608.882</v>
      </c>
      <c r="AB126" s="1">
        <v>1950.0</v>
      </c>
      <c r="AC126" s="1">
        <v>1617.6505</v>
      </c>
      <c r="AD126" s="1">
        <v>1596.5187</v>
      </c>
      <c r="AE126" s="1">
        <v>0.054</v>
      </c>
      <c r="AF126" s="1">
        <v>0.57</v>
      </c>
      <c r="AG126" s="1">
        <f t="shared" si="12"/>
        <v>3710.8867</v>
      </c>
      <c r="AH126" s="1">
        <f t="shared" si="13"/>
        <v>10.31127901</v>
      </c>
      <c r="AI126" s="1">
        <f t="shared" si="14"/>
        <v>925.3122886</v>
      </c>
      <c r="AJ126" s="1">
        <f t="shared" si="15"/>
        <v>9.311279006</v>
      </c>
      <c r="AK126" s="1">
        <f t="shared" si="16"/>
        <v>285.9126758</v>
      </c>
      <c r="AL126" s="1">
        <f t="shared" si="17"/>
        <v>10.72599918</v>
      </c>
      <c r="AM126" s="1">
        <f t="shared" si="18"/>
        <v>1143.940985</v>
      </c>
      <c r="AN126" s="1">
        <f t="shared" si="19"/>
        <v>0.285231968</v>
      </c>
      <c r="AO126" s="1">
        <f t="shared" si="20"/>
        <v>559.6477512</v>
      </c>
      <c r="AP126" s="1">
        <f t="shared" si="21"/>
        <v>1.233435534</v>
      </c>
      <c r="AQ126" s="1">
        <f t="shared" si="22"/>
        <v>723.0151746</v>
      </c>
      <c r="AR126" s="1">
        <f t="shared" si="23"/>
        <v>228.2124188</v>
      </c>
      <c r="AS126" s="1">
        <f t="shared" si="24"/>
        <v>697.8594107</v>
      </c>
      <c r="AT126" s="1">
        <f>(ABS(((3*B126*(G126-AS126))/(G126*(2*AS126-B126)))/1000))*3</f>
        <v>0.05820974904</v>
      </c>
      <c r="AU126" s="1">
        <f t="shared" si="26"/>
        <v>0.06180755107</v>
      </c>
      <c r="AV126" s="1">
        <f t="shared" si="27"/>
        <v>20.98836894</v>
      </c>
      <c r="AW126" s="1">
        <v>0.054</v>
      </c>
      <c r="AX126" s="1">
        <f t="shared" si="28"/>
        <v>0.3075894508</v>
      </c>
      <c r="AZ126" s="1">
        <f t="shared" si="29"/>
        <v>0.4869673575</v>
      </c>
      <c r="BA126" s="1">
        <v>0.57</v>
      </c>
      <c r="BB126" s="1">
        <f t="shared" si="30"/>
        <v>1.389435692</v>
      </c>
      <c r="BC126" s="1">
        <f t="shared" si="468"/>
        <v>3.588892469</v>
      </c>
      <c r="BD126" s="1">
        <f t="shared" si="478"/>
        <v>1.638835165</v>
      </c>
      <c r="BE126" s="1">
        <v>2231.46</v>
      </c>
      <c r="BF126" s="1">
        <v>4206.7329</v>
      </c>
      <c r="BG126" s="1">
        <f t="shared" si="33"/>
        <v>0.2334355344</v>
      </c>
      <c r="BH126" s="1">
        <v>491.9747</v>
      </c>
      <c r="BJ126" s="1">
        <f t="shared" si="34"/>
        <v>0.0516618</v>
      </c>
      <c r="BK126" s="1">
        <f t="shared" si="35"/>
        <v>0.0023382</v>
      </c>
      <c r="BL126" s="1">
        <f t="shared" si="36"/>
        <v>22.09468822</v>
      </c>
      <c r="BN126" s="1">
        <f t="shared" si="70"/>
        <v>0.708596924</v>
      </c>
      <c r="BO126" s="1">
        <f t="shared" si="37"/>
        <v>1.014306246</v>
      </c>
      <c r="BP126" s="1">
        <f t="shared" si="38"/>
        <v>0.08494375422</v>
      </c>
      <c r="BQ126" s="1">
        <f t="shared" si="39"/>
        <v>-0.004866731914</v>
      </c>
      <c r="BS126" s="1">
        <f t="shared" si="40"/>
        <v>1846.154923</v>
      </c>
      <c r="BT126" s="1">
        <v>2.3882</v>
      </c>
      <c r="BU126" s="1">
        <v>0.1897</v>
      </c>
      <c r="BV126" s="1">
        <f t="shared" si="41"/>
        <v>0.1431123919</v>
      </c>
      <c r="BW126" s="1">
        <f t="shared" si="42"/>
        <v>0.166406196</v>
      </c>
      <c r="BX126" s="1">
        <f t="shared" si="43"/>
        <v>1.09925</v>
      </c>
      <c r="BY126" s="1">
        <f t="shared" si="82"/>
        <v>-0.9126666667</v>
      </c>
      <c r="BZ126" s="1">
        <f t="shared" si="45"/>
        <v>0.0505917004</v>
      </c>
      <c r="CA126" s="1">
        <v>4206.7329</v>
      </c>
      <c r="CB126" s="1">
        <v>2231.46</v>
      </c>
      <c r="CC126" s="1">
        <f t="shared" si="46"/>
        <v>0.0002598760186</v>
      </c>
      <c r="CD126" s="1">
        <f t="shared" si="47"/>
        <v>0.1311313865</v>
      </c>
      <c r="CE126" s="1">
        <f t="shared" si="48"/>
        <v>0.4039002467</v>
      </c>
      <c r="CH126" s="1">
        <v>0.054</v>
      </c>
      <c r="CI126" s="1">
        <f t="shared" si="479"/>
        <v>0.1341855344</v>
      </c>
      <c r="CJ126" s="1">
        <f t="shared" si="71"/>
        <v>0.000606997578</v>
      </c>
      <c r="CK126" s="1">
        <f t="shared" si="51"/>
        <v>0.04709710782</v>
      </c>
      <c r="CL126" s="1">
        <f t="shared" si="52"/>
        <v>0.004782176069</v>
      </c>
      <c r="CM126" s="1">
        <f t="shared" si="53"/>
        <v>0.003375179779</v>
      </c>
      <c r="CN126" s="1">
        <f t="shared" si="54"/>
        <v>0.7057832523</v>
      </c>
      <c r="CO126" s="1">
        <f t="shared" si="55"/>
        <v>0.001432953378</v>
      </c>
      <c r="CP126" s="1">
        <f t="shared" si="56"/>
        <v>1.677546737</v>
      </c>
      <c r="CQ126" s="1">
        <f t="shared" si="57"/>
        <v>0.7648800703</v>
      </c>
      <c r="CS126" s="1">
        <f t="shared" si="58"/>
        <v>2.3592773</v>
      </c>
      <c r="CT126" s="1">
        <v>0.054</v>
      </c>
      <c r="CU126" s="1">
        <v>5241.1885</v>
      </c>
      <c r="CV126" s="1">
        <v>1950.0</v>
      </c>
      <c r="CW126" s="1">
        <v>1034.5</v>
      </c>
      <c r="CX126" s="1">
        <v>392.6</v>
      </c>
      <c r="CY126" s="1">
        <v>199.1</v>
      </c>
      <c r="CZ126" s="1">
        <v>146.9</v>
      </c>
      <c r="DA126" s="1">
        <f t="shared" si="59"/>
        <v>0.9030188205</v>
      </c>
      <c r="DB126" s="1">
        <f t="shared" si="60"/>
        <v>0.7606781774</v>
      </c>
      <c r="DC126" s="1">
        <f t="shared" si="61"/>
        <v>0.8187275385</v>
      </c>
      <c r="DD126" s="1">
        <f t="shared" si="62"/>
        <v>1.032252272</v>
      </c>
      <c r="DE126" s="1">
        <f t="shared" si="63"/>
        <v>1.008015978</v>
      </c>
      <c r="DF126" s="1" t="str">
        <f t="shared" si="64"/>
        <v>Não</v>
      </c>
      <c r="DG126" s="23" t="str">
        <f t="shared" si="65"/>
        <v>Fracture</v>
      </c>
      <c r="DH126" s="17" t="str">
        <f t="shared" si="66"/>
        <v>Fractured</v>
      </c>
      <c r="DI126" s="1" t="str">
        <f t="shared" ref="DI126:DJ126" si="480">IF(DB126&gt;=1,"Fractured","Não")</f>
        <v>Não</v>
      </c>
      <c r="DJ126" s="1" t="str">
        <f t="shared" si="480"/>
        <v>Não</v>
      </c>
    </row>
    <row r="127" ht="15.75" customHeight="1">
      <c r="A127" s="1">
        <v>5584.2789</v>
      </c>
      <c r="B127" s="1">
        <v>1635.9011</v>
      </c>
      <c r="C127" s="1">
        <v>1032.4763</v>
      </c>
      <c r="D127" s="1">
        <v>1409.5765</v>
      </c>
      <c r="E127" s="1">
        <v>920.2025</v>
      </c>
      <c r="F127" s="1">
        <v>957.2189</v>
      </c>
      <c r="G127" s="1">
        <v>905.1464</v>
      </c>
      <c r="H127" s="1">
        <v>1876.6318</v>
      </c>
      <c r="I127" s="1">
        <v>1950.0</v>
      </c>
      <c r="J127" s="1">
        <v>1950.0</v>
      </c>
      <c r="K127" s="1">
        <v>1606.3792</v>
      </c>
      <c r="L127" s="1">
        <f t="shared" si="4"/>
        <v>1246.332367</v>
      </c>
      <c r="M127" s="1">
        <f t="shared" ref="M127:N127" si="481">(H127+I127)/2</f>
        <v>1913.3159</v>
      </c>
      <c r="N127" s="1">
        <f t="shared" si="481"/>
        <v>1950</v>
      </c>
      <c r="O127" s="1">
        <f t="shared" ref="O127:P127" si="482">(E127+AC127)/2</f>
        <v>1262.0251</v>
      </c>
      <c r="P127" s="1">
        <f t="shared" si="482"/>
        <v>1248.6787</v>
      </c>
      <c r="Q127" s="1">
        <f t="shared" si="7"/>
        <v>1635.903195</v>
      </c>
      <c r="R127" s="1">
        <f t="shared" si="8"/>
        <v>6.201523067</v>
      </c>
      <c r="S127" s="1">
        <f t="shared" si="9"/>
        <v>0.4823249824</v>
      </c>
      <c r="T127" s="1">
        <v>0.0407</v>
      </c>
      <c r="U127" s="1">
        <v>0.0407</v>
      </c>
      <c r="V127" s="1">
        <f t="shared" si="10"/>
        <v>24.57002457</v>
      </c>
      <c r="W127" s="1">
        <v>0.0407</v>
      </c>
      <c r="X127" s="1">
        <v>0.0276</v>
      </c>
      <c r="Y127" s="1">
        <f t="shared" si="11"/>
        <v>1601.171217</v>
      </c>
      <c r="Z127" s="1">
        <v>1950.0</v>
      </c>
      <c r="AA127" s="1">
        <v>1629.0734</v>
      </c>
      <c r="AB127" s="1">
        <v>1950.0</v>
      </c>
      <c r="AC127" s="1">
        <v>1603.8477</v>
      </c>
      <c r="AD127" s="1">
        <v>1540.1385</v>
      </c>
      <c r="AE127" s="1">
        <v>-999.0</v>
      </c>
      <c r="AF127" s="1">
        <v>-999.0</v>
      </c>
      <c r="AG127" s="1">
        <f t="shared" si="12"/>
        <v>3556.3792</v>
      </c>
      <c r="AH127" s="1">
        <f t="shared" si="13"/>
        <v>5.674860195</v>
      </c>
      <c r="AI127" s="1">
        <f t="shared" si="14"/>
        <v>880.7945564</v>
      </c>
      <c r="AJ127" s="1">
        <f t="shared" si="15"/>
        <v>4.674860195</v>
      </c>
      <c r="AK127" s="1">
        <f t="shared" si="16"/>
        <v>289.6764568</v>
      </c>
      <c r="AL127" s="1">
        <f t="shared" si="17"/>
        <v>5.554644506</v>
      </c>
      <c r="AM127" s="1">
        <f t="shared" si="18"/>
        <v>1161.438579</v>
      </c>
      <c r="AN127" s="1">
        <f t="shared" si="19"/>
        <v>0.6010036599</v>
      </c>
      <c r="AO127" s="1">
        <f t="shared" si="20"/>
        <v>562.0412956</v>
      </c>
      <c r="AP127" s="1">
        <f t="shared" si="21"/>
        <v>1.054666999</v>
      </c>
      <c r="AQ127" s="1">
        <f t="shared" si="22"/>
        <v>708.6204305</v>
      </c>
      <c r="AR127" s="1">
        <f t="shared" si="23"/>
        <v>227.0344235</v>
      </c>
      <c r="AS127" s="1">
        <f t="shared" si="24"/>
        <v>722.2710086</v>
      </c>
      <c r="AT127" s="1">
        <f>ABS(((3*B127*(G127-AS127))/(G127*(2*AS127-B127)))/100)</f>
        <v>0.05181621174</v>
      </c>
      <c r="AU127" s="1">
        <f t="shared" si="26"/>
        <v>0.05464785665</v>
      </c>
      <c r="AV127" s="1">
        <f t="shared" si="27"/>
        <v>17.66537761</v>
      </c>
      <c r="AW127" s="1">
        <v>-999.0</v>
      </c>
      <c r="AX127" s="1">
        <f t="shared" si="28"/>
        <v>0.2168603276</v>
      </c>
      <c r="AZ127" s="1">
        <f t="shared" si="29"/>
        <v>0.2839654065</v>
      </c>
      <c r="BA127" s="1">
        <v>-999.0</v>
      </c>
      <c r="BB127" s="1">
        <f t="shared" si="30"/>
        <v>1.474378345</v>
      </c>
      <c r="BC127" s="1">
        <f t="shared" si="468"/>
        <v>3.682891634</v>
      </c>
      <c r="BE127" s="1">
        <v>2237.9185</v>
      </c>
      <c r="BF127" s="1">
        <v>4154.356</v>
      </c>
      <c r="BG127" s="1">
        <f t="shared" si="33"/>
        <v>0.05466699931</v>
      </c>
      <c r="BH127" s="1">
        <v>639.5701</v>
      </c>
      <c r="BJ127" s="1">
        <f t="shared" si="34"/>
        <v>-958.3407</v>
      </c>
      <c r="BK127" s="1">
        <f t="shared" si="35"/>
        <v>-40.6593</v>
      </c>
      <c r="BL127" s="1">
        <f t="shared" si="36"/>
        <v>23.57002457</v>
      </c>
      <c r="BN127" s="1">
        <f t="shared" si="70"/>
        <v>0.553301419</v>
      </c>
      <c r="BO127" s="1">
        <f t="shared" si="37"/>
        <v>0.9882692192</v>
      </c>
      <c r="BP127" s="1">
        <f t="shared" si="38"/>
        <v>0.1021307808</v>
      </c>
      <c r="BQ127" s="1" t="str">
        <f t="shared" si="39"/>
        <v>#NUM!</v>
      </c>
      <c r="BS127" s="1">
        <f t="shared" si="40"/>
        <v>2256.778416</v>
      </c>
      <c r="BT127" s="1">
        <v>2.3781</v>
      </c>
      <c r="BU127" s="1">
        <v>0.1973</v>
      </c>
      <c r="BV127" s="1">
        <f t="shared" si="41"/>
        <v>0.1489337176</v>
      </c>
      <c r="BW127" s="1">
        <f t="shared" si="42"/>
        <v>0.1731168588</v>
      </c>
      <c r="BX127" s="1">
        <f t="shared" si="43"/>
        <v>1.0904</v>
      </c>
      <c r="BY127" s="1">
        <f t="shared" si="82"/>
        <v>-0.8613333333</v>
      </c>
      <c r="BZ127" s="1">
        <f t="shared" si="45"/>
        <v>0.09600566802</v>
      </c>
      <c r="CA127" s="1">
        <v>4154.356</v>
      </c>
      <c r="CB127" s="1">
        <v>2237.9185</v>
      </c>
      <c r="CC127" s="1" t="str">
        <f t="shared" si="46"/>
        <v>#NUM!</v>
      </c>
      <c r="CD127" s="1">
        <f t="shared" si="47"/>
        <v>0.1288963239</v>
      </c>
      <c r="CE127" s="1">
        <f t="shared" si="48"/>
        <v>-552.7481176</v>
      </c>
      <c r="CH127" s="1">
        <v>-999.0</v>
      </c>
      <c r="CJ127" s="1">
        <f t="shared" si="71"/>
        <v>0.0001662883709</v>
      </c>
      <c r="CK127" s="1">
        <f t="shared" si="51"/>
        <v>-764.1746004</v>
      </c>
      <c r="CL127" s="1">
        <f t="shared" si="52"/>
        <v>-58.54019969</v>
      </c>
      <c r="CM127" s="1">
        <f t="shared" si="53"/>
        <v>-35.89336111</v>
      </c>
      <c r="CN127" s="1">
        <f t="shared" si="54"/>
        <v>0.6131403942</v>
      </c>
      <c r="CO127" s="1">
        <f t="shared" si="55"/>
        <v>0.00138452186</v>
      </c>
      <c r="CP127" s="1">
        <f t="shared" si="56"/>
        <v>1.547744848</v>
      </c>
      <c r="CQ127" s="1">
        <f t="shared" si="57"/>
        <v>0.6864115151</v>
      </c>
      <c r="CS127" s="1">
        <f t="shared" si="58"/>
        <v>2.150546593</v>
      </c>
      <c r="CU127" s="1">
        <v>5241.3408</v>
      </c>
      <c r="CV127" s="1">
        <v>1950.0</v>
      </c>
      <c r="CW127" s="1">
        <v>1034.5</v>
      </c>
      <c r="CX127" s="1">
        <v>392.6</v>
      </c>
      <c r="CY127" s="1">
        <v>199.1</v>
      </c>
      <c r="CZ127" s="1">
        <v>146.9</v>
      </c>
      <c r="DA127" s="1">
        <f t="shared" si="59"/>
        <v>0.8237842051</v>
      </c>
      <c r="DB127" s="1">
        <f t="shared" si="60"/>
        <v>0.5851324998</v>
      </c>
      <c r="DC127" s="1">
        <f t="shared" si="61"/>
        <v>0.7898146154</v>
      </c>
      <c r="DD127" s="1">
        <f t="shared" si="62"/>
        <v>1.019173049</v>
      </c>
      <c r="DE127" s="1">
        <f t="shared" si="63"/>
        <v>0.989424616</v>
      </c>
      <c r="DF127" s="1" t="str">
        <f t="shared" si="64"/>
        <v>Não</v>
      </c>
      <c r="DG127" s="1" t="str">
        <f t="shared" si="65"/>
        <v>Não</v>
      </c>
      <c r="DH127" s="17" t="str">
        <f t="shared" si="66"/>
        <v>Fractured</v>
      </c>
      <c r="DI127" s="1" t="str">
        <f t="shared" ref="DI127:DJ127" si="483">IF(DB127&gt;=1,"Fractured","Não")</f>
        <v>Não</v>
      </c>
      <c r="DJ127" s="1" t="str">
        <f t="shared" si="483"/>
        <v>Não</v>
      </c>
    </row>
    <row r="128" ht="15.75" customHeight="1">
      <c r="A128" s="1">
        <v>5584.3551</v>
      </c>
      <c r="B128" s="1">
        <v>1867.1719</v>
      </c>
      <c r="C128" s="1">
        <v>1220.765</v>
      </c>
      <c r="D128" s="1">
        <v>1722.6329</v>
      </c>
      <c r="E128" s="1">
        <v>872.8136</v>
      </c>
      <c r="F128" s="1">
        <v>905.8437</v>
      </c>
      <c r="G128" s="1">
        <v>866.6076</v>
      </c>
      <c r="H128" s="1">
        <v>1884.1345</v>
      </c>
      <c r="I128" s="1">
        <v>1950.0</v>
      </c>
      <c r="J128" s="1">
        <v>1950.0</v>
      </c>
      <c r="K128" s="1">
        <v>1606.3792</v>
      </c>
      <c r="L128" s="1">
        <f t="shared" si="4"/>
        <v>1218.861933</v>
      </c>
      <c r="M128" s="1">
        <f t="shared" ref="M128:N128" si="484">(H128+I128)/2</f>
        <v>1917.06725</v>
      </c>
      <c r="N128" s="1">
        <f t="shared" si="484"/>
        <v>1950</v>
      </c>
      <c r="O128" s="1">
        <f t="shared" ref="O128:P128" si="485">(E128+AC128)/2</f>
        <v>1276.2412</v>
      </c>
      <c r="P128" s="1">
        <f t="shared" si="485"/>
        <v>1234.8565</v>
      </c>
      <c r="Q128" s="1">
        <f t="shared" si="7"/>
        <v>1867.173834</v>
      </c>
      <c r="R128" s="1">
        <f t="shared" si="8"/>
        <v>5.937478204</v>
      </c>
      <c r="S128" s="1">
        <f t="shared" si="9"/>
        <v>0.4599499664</v>
      </c>
      <c r="T128" s="1">
        <v>0.0407</v>
      </c>
      <c r="U128" s="1">
        <v>0.0407</v>
      </c>
      <c r="V128" s="1">
        <f t="shared" si="10"/>
        <v>24.57002457</v>
      </c>
      <c r="W128" s="1">
        <v>0.0407</v>
      </c>
      <c r="X128" s="1">
        <v>0.0276</v>
      </c>
      <c r="Y128" s="1">
        <f t="shared" si="11"/>
        <v>1728.378533</v>
      </c>
      <c r="Z128" s="1">
        <v>1950.0</v>
      </c>
      <c r="AA128" s="1">
        <v>1659.7014</v>
      </c>
      <c r="AB128" s="1">
        <v>1950.0</v>
      </c>
      <c r="AC128" s="1">
        <v>1679.6688</v>
      </c>
      <c r="AD128" s="1">
        <v>1563.8693</v>
      </c>
      <c r="AE128" s="1">
        <v>-999.0</v>
      </c>
      <c r="AF128" s="1">
        <v>-999.0</v>
      </c>
      <c r="AG128" s="1">
        <f t="shared" si="12"/>
        <v>3556.3792</v>
      </c>
      <c r="AH128" s="1">
        <f t="shared" si="13"/>
        <v>5.674860195</v>
      </c>
      <c r="AI128" s="1">
        <f t="shared" si="14"/>
        <v>880.7945564</v>
      </c>
      <c r="AJ128" s="1">
        <f t="shared" si="15"/>
        <v>4.674860195</v>
      </c>
      <c r="AK128" s="1">
        <f t="shared" si="16"/>
        <v>297.1115463</v>
      </c>
      <c r="AL128" s="1">
        <f t="shared" si="17"/>
        <v>3.97941592</v>
      </c>
      <c r="AM128" s="1">
        <f t="shared" si="18"/>
        <v>1189.359708</v>
      </c>
      <c r="AN128" s="1">
        <f t="shared" si="19"/>
        <v>0.9827100401</v>
      </c>
      <c r="AO128" s="1">
        <f t="shared" si="20"/>
        <v>572.9012726</v>
      </c>
      <c r="AP128" s="1">
        <f t="shared" si="21"/>
        <v>0.8717272329</v>
      </c>
      <c r="AQ128" s="1">
        <f t="shared" si="22"/>
        <v>702.6844034</v>
      </c>
      <c r="AR128" s="1">
        <f t="shared" si="23"/>
        <v>225.8012927</v>
      </c>
      <c r="AS128" s="1">
        <f t="shared" si="24"/>
        <v>773.2359452</v>
      </c>
      <c r="AT128" s="1">
        <f t="shared" ref="AT128:AT130" si="489">ABS(((3*B128*(G128-AS128))/(G128*(2*AS128-B128)))/10)</f>
        <v>0.1881911287</v>
      </c>
      <c r="AU128" s="1">
        <f t="shared" si="26"/>
        <v>0.2318170389</v>
      </c>
      <c r="AV128" s="1">
        <f t="shared" si="27"/>
        <v>133.5746468</v>
      </c>
      <c r="AW128" s="1">
        <v>-999.0</v>
      </c>
      <c r="AX128" s="1">
        <f t="shared" si="28"/>
        <v>0.1143314281</v>
      </c>
      <c r="AZ128" s="1">
        <f t="shared" si="29"/>
        <v>442.6151948</v>
      </c>
      <c r="BA128" s="1">
        <v>-999.0</v>
      </c>
      <c r="BB128" s="1">
        <f t="shared" si="30"/>
        <v>256.5327971</v>
      </c>
      <c r="BC128" s="1">
        <f>((AT128/7)^2)*((BL128)^4)</f>
        <v>223.07061</v>
      </c>
      <c r="BE128" s="1">
        <v>2237.9185</v>
      </c>
      <c r="BF128" s="1">
        <v>4154.356</v>
      </c>
      <c r="BG128" s="1">
        <f t="shared" si="33"/>
        <v>0.1282727671</v>
      </c>
      <c r="BH128" s="1">
        <v>639.5701</v>
      </c>
      <c r="BJ128" s="1">
        <f t="shared" si="34"/>
        <v>-958.3407</v>
      </c>
      <c r="BK128" s="1">
        <f t="shared" si="35"/>
        <v>-40.6593</v>
      </c>
      <c r="BL128" s="1">
        <f t="shared" si="36"/>
        <v>23.57002457</v>
      </c>
      <c r="BN128" s="1">
        <f t="shared" si="70"/>
        <v>0.4641284501</v>
      </c>
      <c r="BO128" s="1">
        <f t="shared" si="37"/>
        <v>0.8990960878</v>
      </c>
      <c r="BP128" s="1">
        <f t="shared" si="38"/>
        <v>0.1913039122</v>
      </c>
      <c r="BQ128" s="1" t="str">
        <f t="shared" si="39"/>
        <v>#NUM!</v>
      </c>
      <c r="BS128" s="1">
        <f t="shared" si="40"/>
        <v>2660.592127</v>
      </c>
      <c r="BT128" s="1">
        <v>2.3781</v>
      </c>
      <c r="BU128" s="1">
        <v>0.1973</v>
      </c>
      <c r="BV128" s="1">
        <f t="shared" si="41"/>
        <v>0.1489337176</v>
      </c>
      <c r="BW128" s="1">
        <f t="shared" si="42"/>
        <v>0.1731168588</v>
      </c>
      <c r="BX128" s="1">
        <f t="shared" si="43"/>
        <v>1.0904</v>
      </c>
      <c r="BY128" s="1">
        <f t="shared" si="82"/>
        <v>-0.8613333333</v>
      </c>
      <c r="BZ128" s="1">
        <f t="shared" si="45"/>
        <v>0.1350125506</v>
      </c>
      <c r="CA128" s="1">
        <v>4154.356</v>
      </c>
      <c r="CB128" s="1">
        <v>2237.9185</v>
      </c>
      <c r="CC128" s="1" t="str">
        <f t="shared" si="46"/>
        <v>#NUM!</v>
      </c>
      <c r="CD128" s="1">
        <f t="shared" si="47"/>
        <v>0.1245760641</v>
      </c>
      <c r="CE128" s="1">
        <f t="shared" si="48"/>
        <v>-463.6643216</v>
      </c>
      <c r="CH128" s="1">
        <v>-999.0</v>
      </c>
      <c r="CJ128" s="1">
        <f t="shared" si="71"/>
        <v>0.00001905260731</v>
      </c>
      <c r="CK128" s="1">
        <f t="shared" si="51"/>
        <v>-695.8249081</v>
      </c>
      <c r="CL128" s="1">
        <f t="shared" si="52"/>
        <v>-41.76631184</v>
      </c>
      <c r="CM128" s="1">
        <f t="shared" si="53"/>
        <v>-12.29105163</v>
      </c>
      <c r="CN128" s="1">
        <f t="shared" si="54"/>
        <v>0.2942814696</v>
      </c>
      <c r="CO128" s="1">
        <f t="shared" si="55"/>
        <v>0.001293266313</v>
      </c>
      <c r="CP128" s="1">
        <f t="shared" si="56"/>
        <v>1.251595175</v>
      </c>
      <c r="CQ128" s="1">
        <f t="shared" si="57"/>
        <v>0.3902618414</v>
      </c>
      <c r="CS128" s="1">
        <f t="shared" si="58"/>
        <v>1.91244306</v>
      </c>
      <c r="CU128" s="1">
        <v>5241.4932</v>
      </c>
      <c r="CV128" s="1">
        <v>1950.0</v>
      </c>
      <c r="CW128" s="1">
        <v>1034.5</v>
      </c>
      <c r="CX128" s="1">
        <v>392.6</v>
      </c>
      <c r="CY128" s="1">
        <v>199.1</v>
      </c>
      <c r="CZ128" s="1">
        <v>146.9</v>
      </c>
      <c r="DA128" s="1">
        <f t="shared" si="59"/>
        <v>0.8237842051</v>
      </c>
      <c r="DB128" s="1">
        <f t="shared" si="60"/>
        <v>0.4851421018</v>
      </c>
      <c r="DC128" s="1">
        <f t="shared" si="61"/>
        <v>0.8019842564</v>
      </c>
      <c r="DD128" s="1">
        <f t="shared" si="62"/>
        <v>1.017178714</v>
      </c>
      <c r="DE128" s="1">
        <f t="shared" si="63"/>
        <v>0.9675729792</v>
      </c>
      <c r="DF128" s="1" t="str">
        <f t="shared" si="64"/>
        <v>Não</v>
      </c>
      <c r="DG128" s="1" t="str">
        <f t="shared" si="65"/>
        <v>Não</v>
      </c>
      <c r="DH128" s="17" t="str">
        <f t="shared" si="66"/>
        <v>Fractured</v>
      </c>
      <c r="DI128" s="1" t="str">
        <f t="shared" ref="DI128:DJ128" si="486">IF(DB128&gt;=1,"Fractured","Não")</f>
        <v>Não</v>
      </c>
      <c r="DJ128" s="1" t="str">
        <f t="shared" si="486"/>
        <v>Não</v>
      </c>
    </row>
    <row r="129" ht="15.75" customHeight="1">
      <c r="A129" s="1">
        <v>5584.4313</v>
      </c>
      <c r="B129" s="1">
        <v>1939.4381</v>
      </c>
      <c r="C129" s="1">
        <v>1430.8379</v>
      </c>
      <c r="D129" s="1">
        <v>1917.861</v>
      </c>
      <c r="E129" s="1">
        <v>896.8849</v>
      </c>
      <c r="F129" s="1">
        <v>936.9432</v>
      </c>
      <c r="G129" s="1">
        <v>888.424</v>
      </c>
      <c r="H129" s="1">
        <v>1908.4225</v>
      </c>
      <c r="I129" s="1">
        <v>1950.0</v>
      </c>
      <c r="J129" s="1">
        <v>1950.0</v>
      </c>
      <c r="K129" s="1">
        <v>1558.3917</v>
      </c>
      <c r="L129" s="1">
        <f t="shared" si="4"/>
        <v>1244.596567</v>
      </c>
      <c r="M129" s="1">
        <f t="shared" ref="M129:N129" si="487">(H129+I129)/2</f>
        <v>1929.21125</v>
      </c>
      <c r="N129" s="1">
        <f t="shared" si="487"/>
        <v>1950</v>
      </c>
      <c r="O129" s="1">
        <f t="shared" ref="O129:P129" si="488">(E129+AC129)/2</f>
        <v>1261.5016</v>
      </c>
      <c r="P129" s="1">
        <f t="shared" si="488"/>
        <v>1229.6144</v>
      </c>
      <c r="Q129" s="1">
        <f t="shared" si="7"/>
        <v>1939.4399</v>
      </c>
      <c r="R129" s="1">
        <f t="shared" si="8"/>
        <v>6.08695116</v>
      </c>
      <c r="S129" s="1">
        <f t="shared" si="9"/>
        <v>0.4655279426</v>
      </c>
      <c r="T129" s="1">
        <v>0.0414</v>
      </c>
      <c r="U129" s="1">
        <v>0.0414</v>
      </c>
      <c r="V129" s="1">
        <f t="shared" si="10"/>
        <v>24.15458937</v>
      </c>
      <c r="W129" s="1">
        <v>0.0414</v>
      </c>
      <c r="X129" s="1">
        <v>0.0274</v>
      </c>
      <c r="Y129" s="1">
        <f t="shared" si="11"/>
        <v>1814.467833</v>
      </c>
      <c r="Z129" s="1">
        <v>1950.0</v>
      </c>
      <c r="AA129" s="1">
        <v>1698.67</v>
      </c>
      <c r="AB129" s="1">
        <v>1950.0</v>
      </c>
      <c r="AC129" s="1">
        <v>1626.1183</v>
      </c>
      <c r="AD129" s="1">
        <v>1522.2856</v>
      </c>
      <c r="AE129" s="1">
        <v>-999.0</v>
      </c>
      <c r="AF129" s="1">
        <v>-999.0</v>
      </c>
      <c r="AG129" s="1">
        <f t="shared" si="12"/>
        <v>3508.3917</v>
      </c>
      <c r="AH129" s="1">
        <f t="shared" si="13"/>
        <v>4.979465451</v>
      </c>
      <c r="AI129" s="1">
        <f t="shared" si="14"/>
        <v>866.1700502</v>
      </c>
      <c r="AJ129" s="1">
        <f t="shared" si="15"/>
        <v>3.979465451</v>
      </c>
      <c r="AK129" s="1">
        <f t="shared" si="16"/>
        <v>310.6266968</v>
      </c>
      <c r="AL129" s="1">
        <f t="shared" si="17"/>
        <v>3.900756384</v>
      </c>
      <c r="AM129" s="1">
        <f t="shared" si="18"/>
        <v>1242.921346</v>
      </c>
      <c r="AN129" s="1">
        <f t="shared" si="19"/>
        <v>1.01915307</v>
      </c>
      <c r="AO129" s="1">
        <f t="shared" si="20"/>
        <v>600.0204574</v>
      </c>
      <c r="AP129" s="1">
        <f t="shared" si="21"/>
        <v>0.8422781383</v>
      </c>
      <c r="AQ129" s="1">
        <f t="shared" si="22"/>
        <v>707.3829985</v>
      </c>
      <c r="AR129" s="1">
        <f t="shared" si="23"/>
        <v>226.6102645</v>
      </c>
      <c r="AS129" s="1">
        <f t="shared" si="24"/>
        <v>798.1122744</v>
      </c>
      <c r="AT129" s="1">
        <f t="shared" si="489"/>
        <v>0.1723283021</v>
      </c>
      <c r="AU129" s="1">
        <f t="shared" si="26"/>
        <v>0.2082085235</v>
      </c>
      <c r="AV129" s="1">
        <f t="shared" si="27"/>
        <v>114.9260406</v>
      </c>
      <c r="AW129" s="1">
        <v>-999.0</v>
      </c>
      <c r="AX129" s="1">
        <f t="shared" si="28"/>
        <v>0.1159660781</v>
      </c>
      <c r="AZ129" s="1">
        <f t="shared" si="29"/>
        <v>258.9595846</v>
      </c>
      <c r="BA129" s="1">
        <v>-999.0</v>
      </c>
      <c r="BB129" s="1">
        <f t="shared" si="30"/>
        <v>75.85769927</v>
      </c>
      <c r="BC129" s="1">
        <f>((AT129/10)^2)*((BL129)^4)</f>
        <v>85.36140454</v>
      </c>
      <c r="BE129" s="1">
        <v>2231.7075</v>
      </c>
      <c r="BF129" s="1">
        <v>4100.9497</v>
      </c>
      <c r="BG129" s="1">
        <f t="shared" si="33"/>
        <v>0.1577218617</v>
      </c>
      <c r="BH129" s="1">
        <f t="shared" ref="BH129:BH130" si="493">GEOMEAN(BH5:BH128)</f>
        <v>414.7645336</v>
      </c>
      <c r="BJ129" s="1">
        <f t="shared" si="34"/>
        <v>-957.6414</v>
      </c>
      <c r="BK129" s="1">
        <f t="shared" si="35"/>
        <v>-41.3586</v>
      </c>
      <c r="BL129" s="1">
        <f t="shared" si="36"/>
        <v>23.15458937</v>
      </c>
      <c r="BN129" s="1">
        <f t="shared" si="70"/>
        <v>0.4580831943</v>
      </c>
      <c r="BO129" s="1">
        <f t="shared" si="37"/>
        <v>0.9013504603</v>
      </c>
      <c r="BP129" s="1">
        <f t="shared" si="38"/>
        <v>0.1859995397</v>
      </c>
      <c r="BQ129" s="1" t="str">
        <f t="shared" si="39"/>
        <v>#NUM!</v>
      </c>
      <c r="BS129" s="1">
        <f t="shared" si="40"/>
        <v>2684.260011</v>
      </c>
      <c r="BT129" s="1">
        <v>2.3721</v>
      </c>
      <c r="BU129" s="1">
        <v>0.1974</v>
      </c>
      <c r="BV129" s="1">
        <f t="shared" si="41"/>
        <v>0.1523919308</v>
      </c>
      <c r="BW129" s="1">
        <f t="shared" si="42"/>
        <v>0.1748959654</v>
      </c>
      <c r="BX129" s="1">
        <f t="shared" si="43"/>
        <v>1.08735</v>
      </c>
      <c r="BY129" s="1">
        <f t="shared" si="82"/>
        <v>-0.978</v>
      </c>
      <c r="BZ129" s="1">
        <f t="shared" si="45"/>
        <v>0.1129311741</v>
      </c>
      <c r="CA129" s="1">
        <v>4100.9497</v>
      </c>
      <c r="CB129" s="1">
        <v>2231.7075</v>
      </c>
      <c r="CC129" s="1" t="str">
        <f t="shared" si="46"/>
        <v>#NUM!</v>
      </c>
      <c r="CD129" s="1">
        <f t="shared" si="47"/>
        <v>0.1226192423</v>
      </c>
      <c r="CE129" s="1">
        <f t="shared" si="48"/>
        <v>-457.6251111</v>
      </c>
      <c r="CH129" s="1">
        <v>-999.0</v>
      </c>
      <c r="CJ129" s="1">
        <f t="shared" si="71"/>
        <v>0.00001995515245</v>
      </c>
      <c r="CK129" s="1">
        <f t="shared" si="51"/>
        <v>-694.3591431</v>
      </c>
      <c r="CL129" s="1">
        <f t="shared" si="52"/>
        <v>-39.85332195</v>
      </c>
      <c r="CM129" s="1">
        <f t="shared" si="53"/>
        <v>-10.96325947</v>
      </c>
      <c r="CN129" s="1">
        <f t="shared" si="54"/>
        <v>0.2750902293</v>
      </c>
      <c r="CO129" s="1">
        <f t="shared" si="55"/>
        <v>0.001252956548</v>
      </c>
      <c r="CP129" s="1">
        <f t="shared" si="56"/>
        <v>1.348533134</v>
      </c>
      <c r="CQ129" s="1">
        <f t="shared" si="57"/>
        <v>0.3705331344</v>
      </c>
      <c r="CS129" s="1">
        <f t="shared" si="58"/>
        <v>1.743445055</v>
      </c>
      <c r="CU129" s="1">
        <v>5241.6455</v>
      </c>
      <c r="CV129" s="1">
        <v>1950.0</v>
      </c>
      <c r="CW129" s="1">
        <v>1034.5</v>
      </c>
      <c r="CX129" s="1">
        <v>392.6</v>
      </c>
      <c r="CY129" s="1">
        <v>199.1</v>
      </c>
      <c r="CZ129" s="1">
        <v>146.9</v>
      </c>
      <c r="DA129" s="1">
        <f t="shared" si="59"/>
        <v>0.7991752308</v>
      </c>
      <c r="DB129" s="1">
        <f t="shared" si="60"/>
        <v>0.4831003372</v>
      </c>
      <c r="DC129" s="1">
        <f t="shared" si="61"/>
        <v>0.7806592821</v>
      </c>
      <c r="DD129" s="1">
        <f t="shared" si="62"/>
        <v>1.010775777</v>
      </c>
      <c r="DE129" s="1">
        <f t="shared" si="63"/>
        <v>0.9747228224</v>
      </c>
      <c r="DF129" s="1" t="str">
        <f t="shared" si="64"/>
        <v>Não</v>
      </c>
      <c r="DG129" s="1" t="str">
        <f t="shared" si="65"/>
        <v>Não</v>
      </c>
      <c r="DH129" s="17" t="str">
        <f t="shared" si="66"/>
        <v>Fractured</v>
      </c>
      <c r="DI129" s="1" t="str">
        <f t="shared" ref="DI129:DJ129" si="490">IF(DB129&gt;=1,"Fractured","Não")</f>
        <v>Não</v>
      </c>
      <c r="DJ129" s="1" t="str">
        <f t="shared" si="490"/>
        <v>Não</v>
      </c>
    </row>
    <row r="130" ht="15.75" customHeight="1">
      <c r="A130" s="1">
        <v>5584.5075</v>
      </c>
      <c r="B130" s="1">
        <v>1949.5527</v>
      </c>
      <c r="C130" s="1">
        <v>1635.6273</v>
      </c>
      <c r="D130" s="1">
        <v>1949.989</v>
      </c>
      <c r="E130" s="1">
        <v>874.0322</v>
      </c>
      <c r="F130" s="1">
        <v>914.6664</v>
      </c>
      <c r="G130" s="1">
        <v>868.8861</v>
      </c>
      <c r="H130" s="1">
        <v>1904.9664</v>
      </c>
      <c r="I130" s="1">
        <v>1950.0</v>
      </c>
      <c r="J130" s="1">
        <v>1950.0</v>
      </c>
      <c r="K130" s="1">
        <v>1558.3917</v>
      </c>
      <c r="L130" s="1">
        <f t="shared" si="4"/>
        <v>1229.5063</v>
      </c>
      <c r="M130" s="1">
        <f t="shared" ref="M130:N130" si="491">(H130+I130)/2</f>
        <v>1927.4832</v>
      </c>
      <c r="N130" s="1">
        <f t="shared" si="491"/>
        <v>1950</v>
      </c>
      <c r="O130" s="1">
        <f t="shared" ref="O130:P130" si="492">(E130+AC130)/2</f>
        <v>1201.10605</v>
      </c>
      <c r="P130" s="1">
        <f t="shared" si="492"/>
        <v>1172.1006</v>
      </c>
      <c r="Q130" s="1">
        <f t="shared" si="7"/>
        <v>1949.554398</v>
      </c>
      <c r="R130" s="1">
        <f t="shared" si="8"/>
        <v>5.953089126</v>
      </c>
      <c r="S130" s="1">
        <f t="shared" si="9"/>
        <v>0.4561162339</v>
      </c>
      <c r="T130" s="1">
        <v>0.0414</v>
      </c>
      <c r="U130" s="1">
        <v>0.0414</v>
      </c>
      <c r="V130" s="1">
        <f t="shared" si="10"/>
        <v>24.15458937</v>
      </c>
      <c r="W130" s="1">
        <v>0.0414</v>
      </c>
      <c r="X130" s="1">
        <v>0.0274</v>
      </c>
      <c r="Y130" s="1">
        <f t="shared" si="11"/>
        <v>1863.0457</v>
      </c>
      <c r="Z130" s="1">
        <v>1950.0</v>
      </c>
      <c r="AA130" s="1">
        <v>1743.1052</v>
      </c>
      <c r="AB130" s="1">
        <v>1950.0</v>
      </c>
      <c r="AC130" s="1">
        <v>1528.1799</v>
      </c>
      <c r="AD130" s="1">
        <v>1429.5348</v>
      </c>
      <c r="AE130" s="1">
        <v>-999.0</v>
      </c>
      <c r="AF130" s="1">
        <v>-999.0</v>
      </c>
      <c r="AG130" s="1">
        <f t="shared" si="12"/>
        <v>3508.3917</v>
      </c>
      <c r="AH130" s="1">
        <f t="shared" si="13"/>
        <v>4.979465451</v>
      </c>
      <c r="AI130" s="1">
        <f t="shared" si="14"/>
        <v>866.1700502</v>
      </c>
      <c r="AJ130" s="1">
        <f t="shared" si="15"/>
        <v>3.979465451</v>
      </c>
      <c r="AK130" s="1">
        <f t="shared" si="16"/>
        <v>306.4496341</v>
      </c>
      <c r="AL130" s="1">
        <f t="shared" si="17"/>
        <v>3.738880823</v>
      </c>
      <c r="AM130" s="1">
        <f t="shared" si="18"/>
        <v>1226.232439</v>
      </c>
      <c r="AN130" s="1">
        <f t="shared" si="19"/>
        <v>1.083127449</v>
      </c>
      <c r="AO130" s="1">
        <f t="shared" si="20"/>
        <v>597.7847589</v>
      </c>
      <c r="AP130" s="1">
        <f t="shared" si="21"/>
        <v>0.7951398134</v>
      </c>
      <c r="AQ130" s="1">
        <f t="shared" si="22"/>
        <v>692.6508781</v>
      </c>
      <c r="AR130" s="1">
        <f t="shared" si="23"/>
        <v>225.9503935</v>
      </c>
      <c r="AS130" s="1">
        <f t="shared" si="24"/>
        <v>793.0743465</v>
      </c>
      <c r="AT130" s="1">
        <f t="shared" si="489"/>
        <v>0.1404236362</v>
      </c>
      <c r="AU130" s="1">
        <f t="shared" si="26"/>
        <v>0.1633637709</v>
      </c>
      <c r="AV130" s="1">
        <f t="shared" si="27"/>
        <v>81.83490606</v>
      </c>
      <c r="AW130" s="1">
        <v>-999.0</v>
      </c>
      <c r="AX130" s="1">
        <f t="shared" si="28"/>
        <v>0.1022115636</v>
      </c>
      <c r="AZ130" s="1">
        <f t="shared" si="29"/>
        <v>80.61364175</v>
      </c>
      <c r="BA130" s="1">
        <v>-999.0</v>
      </c>
      <c r="BB130" s="1">
        <f t="shared" si="30"/>
        <v>33.37058466</v>
      </c>
      <c r="BC130" s="1">
        <f>((AT130/15)^2)*((BL130)^4)</f>
        <v>25.19104857</v>
      </c>
      <c r="BE130" s="1">
        <v>2231.7075</v>
      </c>
      <c r="BF130" s="1">
        <v>4100.9497</v>
      </c>
      <c r="BG130" s="1">
        <f t="shared" si="33"/>
        <v>0.2048601866</v>
      </c>
      <c r="BH130" s="1">
        <f t="shared" si="493"/>
        <v>414.3014721</v>
      </c>
      <c r="BJ130" s="1">
        <f t="shared" si="34"/>
        <v>-957.6414</v>
      </c>
      <c r="BK130" s="1">
        <f t="shared" si="35"/>
        <v>-41.3586</v>
      </c>
      <c r="BL130" s="1">
        <f t="shared" si="36"/>
        <v>23.15458937</v>
      </c>
      <c r="BN130" s="1">
        <f t="shared" si="70"/>
        <v>0.4456848486</v>
      </c>
      <c r="BO130" s="1">
        <f t="shared" si="37"/>
        <v>0.8962545358</v>
      </c>
      <c r="BP130" s="1">
        <f t="shared" si="38"/>
        <v>0.1910954642</v>
      </c>
      <c r="BQ130" s="1" t="str">
        <f t="shared" si="39"/>
        <v>#NUM!</v>
      </c>
      <c r="BS130" s="1">
        <f t="shared" si="40"/>
        <v>2629.886575</v>
      </c>
      <c r="BT130" s="1">
        <v>2.3721</v>
      </c>
      <c r="BU130" s="1">
        <v>0.1974</v>
      </c>
      <c r="BV130" s="1">
        <f t="shared" si="41"/>
        <v>0.1523919308</v>
      </c>
      <c r="BW130" s="1">
        <f t="shared" si="42"/>
        <v>0.1748959654</v>
      </c>
      <c r="BX130" s="1">
        <f t="shared" si="43"/>
        <v>1.08735</v>
      </c>
      <c r="BY130" s="1">
        <f t="shared" si="82"/>
        <v>-0.978</v>
      </c>
      <c r="BZ130" s="1">
        <f t="shared" si="45"/>
        <v>0.1327063765</v>
      </c>
      <c r="CA130" s="1">
        <v>4100.9497</v>
      </c>
      <c r="CB130" s="1">
        <v>2231.7075</v>
      </c>
      <c r="CC130" s="1" t="str">
        <f t="shared" si="46"/>
        <v>#NUM!</v>
      </c>
      <c r="CD130" s="1">
        <f t="shared" si="47"/>
        <v>0.1230080891</v>
      </c>
      <c r="CE130" s="1">
        <f t="shared" si="48"/>
        <v>-445.2391638</v>
      </c>
      <c r="CH130" s="1">
        <v>-999.0</v>
      </c>
      <c r="CJ130" s="1">
        <f t="shared" si="71"/>
        <v>0.00001324805373</v>
      </c>
      <c r="CK130" s="1">
        <f t="shared" si="51"/>
        <v>-684.2729328</v>
      </c>
      <c r="CL130" s="1">
        <f t="shared" si="52"/>
        <v>-38.45416005</v>
      </c>
      <c r="CM130" s="1">
        <f t="shared" si="53"/>
        <v>-8.80390133</v>
      </c>
      <c r="CN130" s="1">
        <f t="shared" si="54"/>
        <v>0.2289453552</v>
      </c>
      <c r="CO130" s="1">
        <f t="shared" si="55"/>
        <v>0.001260915833</v>
      </c>
      <c r="CP130" s="1">
        <f t="shared" si="56"/>
        <v>1.299725903</v>
      </c>
      <c r="CQ130" s="1">
        <f t="shared" si="57"/>
        <v>0.321725903</v>
      </c>
      <c r="CS130" s="1">
        <f t="shared" si="58"/>
        <v>1.642058632</v>
      </c>
      <c r="CU130" s="1">
        <v>5241.7979</v>
      </c>
      <c r="CV130" s="1">
        <v>1950.0</v>
      </c>
      <c r="CW130" s="1">
        <v>1034.5</v>
      </c>
      <c r="CX130" s="1">
        <v>392.6</v>
      </c>
      <c r="CY130" s="1">
        <v>199.1</v>
      </c>
      <c r="CZ130" s="1">
        <v>146.9</v>
      </c>
      <c r="DA130" s="1">
        <f t="shared" si="59"/>
        <v>0.7991752308</v>
      </c>
      <c r="DB130" s="1">
        <f t="shared" si="60"/>
        <v>0.4691673121</v>
      </c>
      <c r="DC130" s="1">
        <f t="shared" si="61"/>
        <v>0.7330947692</v>
      </c>
      <c r="DD130" s="1">
        <f t="shared" si="62"/>
        <v>1.01168197</v>
      </c>
      <c r="DE130" s="1">
        <f t="shared" si="63"/>
        <v>0.97585105</v>
      </c>
      <c r="DF130" s="1" t="str">
        <f t="shared" si="64"/>
        <v>Não</v>
      </c>
      <c r="DG130" s="1" t="str">
        <f t="shared" si="65"/>
        <v>Não</v>
      </c>
      <c r="DH130" s="17" t="str">
        <f t="shared" si="66"/>
        <v>Fractured</v>
      </c>
      <c r="DI130" s="1" t="str">
        <f t="shared" ref="DI130:DJ130" si="494">IF(DB130&gt;=1,"Fractured","Não")</f>
        <v>Não</v>
      </c>
      <c r="DJ130" s="1" t="str">
        <f t="shared" si="494"/>
        <v>Não</v>
      </c>
    </row>
    <row r="131" ht="15.75" customHeight="1">
      <c r="A131" s="1">
        <v>5584.5837</v>
      </c>
      <c r="B131" s="1">
        <v>1949.9999</v>
      </c>
      <c r="C131" s="1">
        <v>1792.6465</v>
      </c>
      <c r="D131" s="1">
        <v>1937.0999</v>
      </c>
      <c r="E131" s="1">
        <v>800.0778</v>
      </c>
      <c r="F131" s="1">
        <v>835.6771</v>
      </c>
      <c r="G131" s="1">
        <v>803.1803</v>
      </c>
      <c r="H131" s="1">
        <v>1898.9934</v>
      </c>
      <c r="I131" s="1">
        <v>1950.0</v>
      </c>
      <c r="J131" s="1">
        <v>1950.0</v>
      </c>
      <c r="K131" s="1">
        <v>1546.2765</v>
      </c>
      <c r="L131" s="1">
        <f t="shared" si="4"/>
        <v>1179.2836</v>
      </c>
      <c r="M131" s="1">
        <f t="shared" ref="M131:N131" si="495">(H131+I131)/2</f>
        <v>1924.4967</v>
      </c>
      <c r="N131" s="1">
        <f t="shared" si="495"/>
        <v>1950</v>
      </c>
      <c r="O131" s="1">
        <f t="shared" ref="O131:P131" si="496">(E131+AC131)/2</f>
        <v>1130.1863</v>
      </c>
      <c r="P131" s="1">
        <f t="shared" si="496"/>
        <v>1095.4868</v>
      </c>
      <c r="Q131" s="1">
        <f t="shared" si="7"/>
        <v>1950.001529</v>
      </c>
      <c r="R131" s="1">
        <f t="shared" si="8"/>
        <v>5.502912189</v>
      </c>
      <c r="S131" s="1">
        <f t="shared" si="9"/>
        <v>0.4229505484</v>
      </c>
      <c r="T131" s="1">
        <v>0.0423</v>
      </c>
      <c r="U131" s="1">
        <v>0.0423</v>
      </c>
      <c r="V131" s="1">
        <f t="shared" si="10"/>
        <v>23.64066194</v>
      </c>
      <c r="W131" s="1">
        <v>0.0423</v>
      </c>
      <c r="X131" s="1">
        <v>0.027</v>
      </c>
      <c r="Y131" s="1">
        <f t="shared" si="11"/>
        <v>1894.900767</v>
      </c>
      <c r="Z131" s="1">
        <v>1950.0</v>
      </c>
      <c r="AA131" s="1">
        <v>1789.6583</v>
      </c>
      <c r="AB131" s="1">
        <v>1950.0</v>
      </c>
      <c r="AC131" s="1">
        <v>1460.2948</v>
      </c>
      <c r="AD131" s="1">
        <v>1355.2965</v>
      </c>
      <c r="AE131" s="1">
        <v>-999.0</v>
      </c>
      <c r="AF131" s="1">
        <v>-999.0</v>
      </c>
      <c r="AG131" s="1">
        <f t="shared" si="12"/>
        <v>3496.2765</v>
      </c>
      <c r="AH131" s="1">
        <f t="shared" si="13"/>
        <v>4.83003838</v>
      </c>
      <c r="AI131" s="1">
        <f t="shared" si="14"/>
        <v>862.4143929</v>
      </c>
      <c r="AJ131" s="1">
        <f t="shared" si="15"/>
        <v>3.83003838</v>
      </c>
      <c r="AK131" s="1">
        <f t="shared" si="16"/>
        <v>287.7226666</v>
      </c>
      <c r="AL131" s="1">
        <f t="shared" si="17"/>
        <v>3.332682498</v>
      </c>
      <c r="AM131" s="1">
        <f t="shared" si="18"/>
        <v>1151.278259</v>
      </c>
      <c r="AN131" s="1">
        <f t="shared" si="19"/>
        <v>1.279335259</v>
      </c>
      <c r="AO131" s="1">
        <f t="shared" si="20"/>
        <v>567.6056019</v>
      </c>
      <c r="AP131" s="1">
        <f t="shared" si="21"/>
        <v>0.7084271997</v>
      </c>
      <c r="AQ131" s="1">
        <f t="shared" si="22"/>
        <v>664.4947832</v>
      </c>
      <c r="AR131" s="1">
        <f t="shared" si="23"/>
        <v>223.5521803</v>
      </c>
      <c r="AS131" s="1">
        <f t="shared" si="24"/>
        <v>778.5479593</v>
      </c>
      <c r="AT131" s="1">
        <f>ABS(((3*B131*(G131-AS131))/(G131*(2*AS131-B131)))/10)*3</f>
        <v>0.1369882456</v>
      </c>
      <c r="AU131" s="1">
        <f t="shared" si="26"/>
        <v>0.1587327691</v>
      </c>
      <c r="AV131" s="1">
        <f t="shared" si="27"/>
        <v>78.60565094</v>
      </c>
      <c r="AW131" s="1">
        <v>-999.0</v>
      </c>
      <c r="AX131" s="1">
        <f t="shared" si="28"/>
        <v>0.04891939325</v>
      </c>
      <c r="AZ131" s="1">
        <f t="shared" si="29"/>
        <v>67.0523643</v>
      </c>
      <c r="BA131" s="1">
        <v>-999.0</v>
      </c>
      <c r="BB131" s="1">
        <f t="shared" si="30"/>
        <v>87.48614167</v>
      </c>
      <c r="BC131" s="1">
        <f>((AT131/8)^2)*((BL131)^4)</f>
        <v>77.0447612</v>
      </c>
      <c r="BE131" s="1">
        <v>2203.5208</v>
      </c>
      <c r="BF131" s="1">
        <v>4097.0903</v>
      </c>
      <c r="BG131" s="1">
        <f t="shared" si="33"/>
        <v>0.2915728003</v>
      </c>
      <c r="BH131" s="1">
        <v>704.8846</v>
      </c>
      <c r="BJ131" s="1">
        <f t="shared" si="34"/>
        <v>-956.7423</v>
      </c>
      <c r="BK131" s="1">
        <f t="shared" si="35"/>
        <v>-42.2577</v>
      </c>
      <c r="BL131" s="1">
        <f t="shared" si="36"/>
        <v>22.64066194</v>
      </c>
      <c r="BN131" s="1">
        <f t="shared" si="70"/>
        <v>0.4118873545</v>
      </c>
      <c r="BO131" s="1">
        <f t="shared" si="37"/>
        <v>0.854348353</v>
      </c>
      <c r="BP131" s="1">
        <f t="shared" si="38"/>
        <v>0.228801647</v>
      </c>
      <c r="BQ131" s="1" t="str">
        <f t="shared" si="39"/>
        <v>#NUM!</v>
      </c>
      <c r="BS131" s="1">
        <f t="shared" si="40"/>
        <v>2659.67573</v>
      </c>
      <c r="BT131" s="1">
        <v>2.3671</v>
      </c>
      <c r="BU131" s="1">
        <v>0.2008</v>
      </c>
      <c r="BV131" s="1">
        <f t="shared" si="41"/>
        <v>0.1552737752</v>
      </c>
      <c r="BW131" s="1">
        <f t="shared" si="42"/>
        <v>0.1780368876</v>
      </c>
      <c r="BX131" s="1">
        <f t="shared" si="43"/>
        <v>1.08315</v>
      </c>
      <c r="BY131" s="1">
        <f t="shared" si="82"/>
        <v>-0.9646666667</v>
      </c>
      <c r="BZ131" s="1">
        <f t="shared" si="45"/>
        <v>0.1992102227</v>
      </c>
      <c r="CA131" s="1">
        <v>4097.0903</v>
      </c>
      <c r="CB131" s="1">
        <v>2203.5208</v>
      </c>
      <c r="CC131" s="1" t="str">
        <f t="shared" si="46"/>
        <v>#NUM!</v>
      </c>
      <c r="CD131" s="1">
        <f t="shared" si="47"/>
        <v>0.124150347</v>
      </c>
      <c r="CE131" s="1">
        <f t="shared" si="48"/>
        <v>-411.4754671</v>
      </c>
      <c r="CH131" s="1">
        <v>-999.0</v>
      </c>
      <c r="CJ131" s="1">
        <f t="shared" si="71"/>
        <v>0.00000129422127</v>
      </c>
      <c r="CK131" s="1">
        <f t="shared" si="51"/>
        <v>-653.9844836</v>
      </c>
      <c r="CL131" s="1">
        <f t="shared" si="52"/>
        <v>-34.59875985</v>
      </c>
      <c r="CM131" s="1">
        <f t="shared" si="53"/>
        <v>-2.084748059</v>
      </c>
      <c r="CN131" s="1">
        <f t="shared" si="54"/>
        <v>0.06025499376</v>
      </c>
      <c r="CO131" s="1">
        <f t="shared" si="55"/>
        <v>0.001284442388</v>
      </c>
      <c r="CP131" s="1">
        <f t="shared" si="56"/>
        <v>1.079888057</v>
      </c>
      <c r="CQ131" s="1">
        <f t="shared" si="57"/>
        <v>0.1152213905</v>
      </c>
      <c r="CS131" s="1">
        <f t="shared" si="58"/>
        <v>1.598794653</v>
      </c>
      <c r="CU131" s="1">
        <v>5241.9502</v>
      </c>
      <c r="CV131" s="1">
        <v>1950.0</v>
      </c>
      <c r="CW131" s="1">
        <v>1034.5</v>
      </c>
      <c r="CX131" s="1">
        <v>392.6</v>
      </c>
      <c r="CY131" s="1">
        <v>199.1</v>
      </c>
      <c r="CZ131" s="1">
        <v>146.9</v>
      </c>
      <c r="DA131" s="1">
        <f t="shared" si="59"/>
        <v>0.7929623077</v>
      </c>
      <c r="DB131" s="1">
        <f t="shared" si="60"/>
        <v>0.428552381</v>
      </c>
      <c r="DC131" s="1">
        <f t="shared" si="61"/>
        <v>0.6950238462</v>
      </c>
      <c r="DD131" s="1">
        <f t="shared" si="62"/>
        <v>1.013251932</v>
      </c>
      <c r="DE131" s="1">
        <f t="shared" si="63"/>
        <v>0.9692975397</v>
      </c>
      <c r="DF131" s="1" t="str">
        <f t="shared" si="64"/>
        <v>Não</v>
      </c>
      <c r="DG131" s="1" t="str">
        <f t="shared" si="65"/>
        <v>Não</v>
      </c>
      <c r="DH131" s="17" t="str">
        <f t="shared" si="66"/>
        <v>Fractured</v>
      </c>
      <c r="DI131" s="1" t="str">
        <f t="shared" ref="DI131:DJ131" si="497">IF(DB131&gt;=1,"Fractured","Não")</f>
        <v>Não</v>
      </c>
      <c r="DJ131" s="1" t="str">
        <f t="shared" si="497"/>
        <v>Não</v>
      </c>
    </row>
    <row r="132" ht="15.75" customHeight="1">
      <c r="A132" s="1">
        <v>5584.6599</v>
      </c>
      <c r="B132" s="1">
        <v>1950.0</v>
      </c>
      <c r="C132" s="1">
        <v>1864.1493</v>
      </c>
      <c r="D132" s="1">
        <v>1896.6753</v>
      </c>
      <c r="E132" s="1">
        <v>728.4454</v>
      </c>
      <c r="F132" s="1">
        <v>759.649</v>
      </c>
      <c r="G132" s="1">
        <v>744.0435</v>
      </c>
      <c r="H132" s="1">
        <v>1910.4786</v>
      </c>
      <c r="I132" s="1">
        <v>1950.0</v>
      </c>
      <c r="J132" s="1">
        <v>1950.0</v>
      </c>
      <c r="K132" s="1">
        <v>1546.2765</v>
      </c>
      <c r="L132" s="1">
        <f t="shared" si="4"/>
        <v>1138.057033</v>
      </c>
      <c r="M132" s="1">
        <f t="shared" ref="M132:N132" si="498">(H132+I132)/2</f>
        <v>1930.2393</v>
      </c>
      <c r="N132" s="1">
        <f t="shared" si="498"/>
        <v>1950</v>
      </c>
      <c r="O132" s="1">
        <f t="shared" ref="O132:P132" si="499">(E132+AC132)/2</f>
        <v>1064.25845</v>
      </c>
      <c r="P132" s="1">
        <f t="shared" si="499"/>
        <v>1028.8696</v>
      </c>
      <c r="Q132" s="1">
        <f t="shared" si="7"/>
        <v>1950.001594</v>
      </c>
      <c r="R132" s="1">
        <f t="shared" si="8"/>
        <v>5.09774212</v>
      </c>
      <c r="S132" s="1">
        <f t="shared" si="9"/>
        <v>0.3894539829</v>
      </c>
      <c r="T132" s="1">
        <v>0.0423</v>
      </c>
      <c r="U132" s="1">
        <v>0.0423</v>
      </c>
      <c r="V132" s="1">
        <f t="shared" si="10"/>
        <v>23.64066194</v>
      </c>
      <c r="W132" s="1">
        <v>0.0423</v>
      </c>
      <c r="X132" s="1">
        <v>0.027</v>
      </c>
      <c r="Y132" s="1">
        <f t="shared" si="11"/>
        <v>1907.620817</v>
      </c>
      <c r="Z132" s="1">
        <v>1950.0</v>
      </c>
      <c r="AA132" s="1">
        <v>1834.9003</v>
      </c>
      <c r="AB132" s="1">
        <v>1950.0</v>
      </c>
      <c r="AC132" s="1">
        <v>1400.0715</v>
      </c>
      <c r="AD132" s="1">
        <v>1298.0902</v>
      </c>
      <c r="AE132" s="1">
        <v>-999.0</v>
      </c>
      <c r="AF132" s="1">
        <v>-999.0</v>
      </c>
      <c r="AG132" s="1">
        <f t="shared" si="12"/>
        <v>3496.2765</v>
      </c>
      <c r="AH132" s="1">
        <f t="shared" si="13"/>
        <v>4.83003838</v>
      </c>
      <c r="AI132" s="1">
        <f t="shared" si="14"/>
        <v>862.4143929</v>
      </c>
      <c r="AJ132" s="1">
        <f t="shared" si="15"/>
        <v>3.83003838</v>
      </c>
      <c r="AK132" s="1">
        <f t="shared" si="16"/>
        <v>268.1509492</v>
      </c>
      <c r="AL132" s="1">
        <f t="shared" si="17"/>
        <v>3.002631466</v>
      </c>
      <c r="AM132" s="1">
        <f t="shared" si="18"/>
        <v>1073.001515</v>
      </c>
      <c r="AN132" s="1">
        <f t="shared" si="19"/>
        <v>1.499286003</v>
      </c>
      <c r="AO132" s="1">
        <f t="shared" si="20"/>
        <v>535.0630935</v>
      </c>
      <c r="AP132" s="1">
        <f t="shared" si="21"/>
        <v>0.6296058613</v>
      </c>
      <c r="AQ132" s="1">
        <f t="shared" si="22"/>
        <v>638.6228546</v>
      </c>
      <c r="AR132" s="1">
        <f t="shared" si="23"/>
        <v>221.1443101</v>
      </c>
      <c r="AS132" s="1">
        <f t="shared" si="24"/>
        <v>761.5453896</v>
      </c>
      <c r="AT132" s="1">
        <f>ABS(((3*B132*(G132-AS132))/(G132*(2*AS132-B132)))/10)*5</f>
        <v>0.1611673068</v>
      </c>
      <c r="AU132" s="1">
        <f t="shared" si="26"/>
        <v>0.192132839</v>
      </c>
      <c r="AV132" s="1">
        <f t="shared" si="27"/>
        <v>102.6981875</v>
      </c>
      <c r="AW132" s="1">
        <v>-999.0</v>
      </c>
      <c r="AX132" s="1">
        <f t="shared" si="28"/>
        <v>-0.001660123954</v>
      </c>
      <c r="AZ132" s="1">
        <f t="shared" si="29"/>
        <v>169.3549412</v>
      </c>
      <c r="BA132" s="1">
        <v>-999.0</v>
      </c>
      <c r="BB132" s="1">
        <f t="shared" si="30"/>
        <v>167.6153714</v>
      </c>
      <c r="BC132" s="1">
        <f>((AT132/7)^2)*((BL132)^4)</f>
        <v>139.2881908</v>
      </c>
      <c r="BE132" s="1">
        <v>2203.5208</v>
      </c>
      <c r="BF132" s="1">
        <v>4097.0903</v>
      </c>
      <c r="BG132" s="1">
        <f t="shared" si="33"/>
        <v>0.3703941387</v>
      </c>
      <c r="BH132" s="1">
        <v>704.8846</v>
      </c>
      <c r="BJ132" s="1">
        <f t="shared" si="34"/>
        <v>-956.7423</v>
      </c>
      <c r="BK132" s="1">
        <f t="shared" si="35"/>
        <v>-42.2577</v>
      </c>
      <c r="BL132" s="1">
        <f t="shared" si="36"/>
        <v>22.64066194</v>
      </c>
      <c r="BN132" s="1">
        <f t="shared" si="70"/>
        <v>0.3815607692</v>
      </c>
      <c r="BO132" s="1">
        <f t="shared" si="37"/>
        <v>0.8093976714</v>
      </c>
      <c r="BP132" s="1">
        <f t="shared" si="38"/>
        <v>0.2737523286</v>
      </c>
      <c r="BQ132" s="1" t="str">
        <f t="shared" si="39"/>
        <v>#NUM!</v>
      </c>
      <c r="BS132" s="1">
        <f t="shared" si="40"/>
        <v>2696.476375</v>
      </c>
      <c r="BT132" s="1">
        <v>2.3671</v>
      </c>
      <c r="BU132" s="1">
        <v>0.2008</v>
      </c>
      <c r="BV132" s="1">
        <f t="shared" si="41"/>
        <v>0.1552737752</v>
      </c>
      <c r="BW132" s="1">
        <f t="shared" si="42"/>
        <v>0.1780368876</v>
      </c>
      <c r="BX132" s="1">
        <f t="shared" si="43"/>
        <v>1.08315</v>
      </c>
      <c r="BY132" s="1">
        <f t="shared" si="82"/>
        <v>-0.9646666667</v>
      </c>
      <c r="BZ132" s="1">
        <f t="shared" si="45"/>
        <v>0.2590652834</v>
      </c>
      <c r="CA132" s="1">
        <v>4097.0903</v>
      </c>
      <c r="CB132" s="1">
        <v>2203.5208</v>
      </c>
      <c r="CC132" s="1" t="str">
        <f t="shared" si="46"/>
        <v>#NUM!</v>
      </c>
      <c r="CD132" s="1">
        <f t="shared" si="47"/>
        <v>0.1255286119</v>
      </c>
      <c r="CE132" s="1">
        <f t="shared" si="48"/>
        <v>-381.1792085</v>
      </c>
      <c r="CH132" s="1">
        <v>-999.0</v>
      </c>
      <c r="CJ132" s="1">
        <f t="shared" si="71"/>
        <v>0</v>
      </c>
      <c r="CK132" s="1">
        <f t="shared" si="51"/>
        <v>-623.5261439</v>
      </c>
      <c r="CL132" s="1">
        <f t="shared" si="52"/>
        <v>-31.24083191</v>
      </c>
      <c r="CM132" s="1" t="str">
        <f t="shared" si="53"/>
        <v>#NUM!</v>
      </c>
      <c r="CN132" s="1" t="str">
        <f t="shared" si="54"/>
        <v>#NUM!</v>
      </c>
      <c r="CO132" s="1">
        <f t="shared" si="55"/>
        <v>0.001313119367</v>
      </c>
      <c r="CP132" s="1">
        <f t="shared" si="56"/>
        <v>0.8743190521</v>
      </c>
      <c r="CQ132" s="1">
        <f t="shared" si="57"/>
        <v>-0.09034761459</v>
      </c>
      <c r="CS132" s="1">
        <f t="shared" si="58"/>
        <v>1.587563863</v>
      </c>
      <c r="CU132" s="1">
        <v>5242.103</v>
      </c>
      <c r="CV132" s="1">
        <v>1950.0</v>
      </c>
      <c r="CW132" s="1">
        <v>1034.5</v>
      </c>
      <c r="CX132" s="1">
        <v>392.6</v>
      </c>
      <c r="CY132" s="1">
        <v>199.1</v>
      </c>
      <c r="CZ132" s="1">
        <v>146.9</v>
      </c>
      <c r="DA132" s="1">
        <f t="shared" si="59"/>
        <v>0.7929623077</v>
      </c>
      <c r="DB132" s="1">
        <f t="shared" si="60"/>
        <v>0.3895635897</v>
      </c>
      <c r="DC132" s="1">
        <f t="shared" si="61"/>
        <v>0.6656872821</v>
      </c>
      <c r="DD132" s="1">
        <f t="shared" si="62"/>
        <v>1.010237435</v>
      </c>
      <c r="DE132" s="1">
        <f t="shared" si="63"/>
        <v>0.9667478797</v>
      </c>
      <c r="DF132" s="1" t="str">
        <f t="shared" si="64"/>
        <v>Não</v>
      </c>
      <c r="DG132" s="1" t="str">
        <f t="shared" si="65"/>
        <v>Não</v>
      </c>
      <c r="DH132" s="17" t="str">
        <f t="shared" si="66"/>
        <v>Fractured</v>
      </c>
      <c r="DI132" s="1" t="str">
        <f t="shared" ref="DI132:DJ132" si="500">IF(DB132&gt;=1,"Fractured","Não")</f>
        <v>Não</v>
      </c>
      <c r="DJ132" s="1" t="str">
        <f t="shared" si="500"/>
        <v>Não</v>
      </c>
    </row>
    <row r="133" ht="15.75" customHeight="1">
      <c r="A133" s="1">
        <v>5584.7361</v>
      </c>
      <c r="B133" s="1">
        <v>1950.0</v>
      </c>
      <c r="C133" s="1">
        <v>1877.6323</v>
      </c>
      <c r="D133" s="1">
        <v>1864.6183</v>
      </c>
      <c r="E133" s="1">
        <v>681.194</v>
      </c>
      <c r="F133" s="1">
        <v>709.706</v>
      </c>
      <c r="G133" s="1">
        <v>703.4489</v>
      </c>
      <c r="H133" s="1">
        <v>1929.1357</v>
      </c>
      <c r="I133" s="1">
        <v>1950.0</v>
      </c>
      <c r="J133" s="1">
        <v>1950.0</v>
      </c>
      <c r="K133" s="1">
        <v>1466.0204</v>
      </c>
      <c r="L133" s="1">
        <f t="shared" si="4"/>
        <v>1114.096867</v>
      </c>
      <c r="M133" s="1">
        <f t="shared" ref="M133:N133" si="501">(H133+I133)/2</f>
        <v>1939.56785</v>
      </c>
      <c r="N133" s="1">
        <f t="shared" si="501"/>
        <v>1950</v>
      </c>
      <c r="O133" s="1">
        <f t="shared" ref="O133:P133" si="502">(E133+AC133)/2</f>
        <v>1020.2718</v>
      </c>
      <c r="P133" s="1">
        <f t="shared" si="502"/>
        <v>981.4763</v>
      </c>
      <c r="Q133" s="1">
        <f t="shared" si="7"/>
        <v>1950.001578</v>
      </c>
      <c r="R133" s="1">
        <f t="shared" si="8"/>
        <v>4.819612142</v>
      </c>
      <c r="S133" s="1">
        <f t="shared" si="9"/>
        <v>0.3646445919</v>
      </c>
      <c r="T133" s="1">
        <v>0.044</v>
      </c>
      <c r="U133" s="1">
        <v>0.044</v>
      </c>
      <c r="V133" s="1">
        <f t="shared" si="10"/>
        <v>22.72727273</v>
      </c>
      <c r="W133" s="1">
        <v>0.044</v>
      </c>
      <c r="X133" s="1">
        <v>0.0262</v>
      </c>
      <c r="Y133" s="1">
        <f t="shared" si="11"/>
        <v>1911.3902</v>
      </c>
      <c r="Z133" s="1">
        <v>1950.0</v>
      </c>
      <c r="AA133" s="1">
        <v>1876.0906</v>
      </c>
      <c r="AB133" s="1">
        <v>1950.0</v>
      </c>
      <c r="AC133" s="1">
        <v>1359.3496</v>
      </c>
      <c r="AD133" s="1">
        <v>1253.2466</v>
      </c>
      <c r="AE133" s="1">
        <v>-999.0</v>
      </c>
      <c r="AF133" s="1">
        <v>-999.0</v>
      </c>
      <c r="AG133" s="1">
        <f t="shared" si="12"/>
        <v>3416.0204</v>
      </c>
      <c r="AH133" s="1">
        <f t="shared" si="13"/>
        <v>4.029095441</v>
      </c>
      <c r="AI133" s="1">
        <f t="shared" si="14"/>
        <v>836.8626194</v>
      </c>
      <c r="AJ133" s="1">
        <f t="shared" si="15"/>
        <v>3.029095441</v>
      </c>
      <c r="AK133" s="1">
        <f t="shared" si="16"/>
        <v>254.7012729</v>
      </c>
      <c r="AL133" s="1">
        <f t="shared" si="17"/>
        <v>2.808631496</v>
      </c>
      <c r="AM133" s="1">
        <f t="shared" si="18"/>
        <v>1019.255392</v>
      </c>
      <c r="AN133" s="1">
        <f t="shared" si="19"/>
        <v>1.668910579</v>
      </c>
      <c r="AO133" s="1">
        <f t="shared" si="20"/>
        <v>511.5741372</v>
      </c>
      <c r="AP133" s="1">
        <f t="shared" si="21"/>
        <v>0.5809476528</v>
      </c>
      <c r="AQ133" s="1">
        <f t="shared" si="22"/>
        <v>620.0790991</v>
      </c>
      <c r="AR133" s="1">
        <f t="shared" si="23"/>
        <v>219.3238228</v>
      </c>
      <c r="AS133" s="1">
        <f t="shared" si="24"/>
        <v>747.2455621</v>
      </c>
      <c r="AT133" s="1">
        <f t="shared" ref="AT133:AT134" si="506">ABS(((3*B133*(G133-AS133))/(G133*(2*AS133-B133)))/10)</f>
        <v>0.07995902328</v>
      </c>
      <c r="AU133" s="1">
        <f t="shared" si="26"/>
        <v>0.08690811095</v>
      </c>
      <c r="AV133" s="1">
        <f t="shared" si="27"/>
        <v>33.82244295</v>
      </c>
      <c r="AW133" s="1">
        <v>-999.0</v>
      </c>
      <c r="AX133" s="1">
        <f t="shared" si="28"/>
        <v>-0.03349150002</v>
      </c>
      <c r="AZ133" s="1">
        <f t="shared" si="29"/>
        <v>2.880310355</v>
      </c>
      <c r="BA133" s="1">
        <v>-999.0</v>
      </c>
      <c r="BB133" s="1">
        <f t="shared" si="30"/>
        <v>10.7028091</v>
      </c>
      <c r="BC133" s="1">
        <f t="shared" ref="BC133:BC134" si="507">((AT133/10)^2)*((BL133)^4)</f>
        <v>14.24806291</v>
      </c>
      <c r="BE133" s="1">
        <v>2175.4951</v>
      </c>
      <c r="BF133" s="1">
        <v>4085.9036</v>
      </c>
      <c r="BG133" s="1">
        <f t="shared" si="33"/>
        <v>0.4190523472</v>
      </c>
      <c r="BH133" s="1">
        <v>723.6506</v>
      </c>
      <c r="BJ133" s="1">
        <f t="shared" si="34"/>
        <v>-955.044</v>
      </c>
      <c r="BK133" s="1">
        <f t="shared" si="35"/>
        <v>-43.956</v>
      </c>
      <c r="BL133" s="1">
        <f t="shared" si="36"/>
        <v>21.72727273</v>
      </c>
      <c r="BN133" s="1">
        <f t="shared" si="70"/>
        <v>0.3607430256</v>
      </c>
      <c r="BO133" s="1">
        <f t="shared" si="37"/>
        <v>0.7800707786</v>
      </c>
      <c r="BP133" s="1">
        <f t="shared" si="38"/>
        <v>0.2978792214</v>
      </c>
      <c r="BQ133" s="1" t="str">
        <f t="shared" si="39"/>
        <v>#NUM!</v>
      </c>
      <c r="BS133" s="1">
        <f t="shared" si="40"/>
        <v>2720.707624</v>
      </c>
      <c r="BT133" s="1">
        <v>2.3639</v>
      </c>
      <c r="BU133" s="1">
        <v>0.208</v>
      </c>
      <c r="BV133" s="1">
        <f t="shared" si="41"/>
        <v>0.1571181556</v>
      </c>
      <c r="BW133" s="1">
        <f t="shared" si="42"/>
        <v>0.1825590778</v>
      </c>
      <c r="BX133" s="1">
        <f t="shared" si="43"/>
        <v>1.07795</v>
      </c>
      <c r="BY133" s="1">
        <f t="shared" si="82"/>
        <v>-0.7886666667</v>
      </c>
      <c r="BZ133" s="1">
        <f t="shared" si="45"/>
        <v>0.3001529352</v>
      </c>
      <c r="CA133" s="1">
        <v>4085.9036</v>
      </c>
      <c r="CB133" s="1">
        <v>2175.4951</v>
      </c>
      <c r="CC133" s="1" t="str">
        <f t="shared" si="46"/>
        <v>#NUM!</v>
      </c>
      <c r="CD133" s="1">
        <f t="shared" si="47"/>
        <v>0.1267240228</v>
      </c>
      <c r="CE133" s="1">
        <f t="shared" si="48"/>
        <v>-360.3822826</v>
      </c>
      <c r="CH133" s="1">
        <v>-999.0</v>
      </c>
      <c r="CJ133" s="1">
        <f t="shared" si="71"/>
        <v>-0.000000351714262</v>
      </c>
      <c r="CK133" s="1">
        <f t="shared" si="51"/>
        <v>-602.6808901</v>
      </c>
      <c r="CL133" s="1">
        <f t="shared" si="52"/>
        <v>-29.0952451</v>
      </c>
      <c r="CM133" s="1" t="str">
        <f t="shared" si="53"/>
        <v>#NUM!</v>
      </c>
      <c r="CN133" s="1" t="str">
        <f t="shared" si="54"/>
        <v>#NUM!</v>
      </c>
      <c r="CO133" s="1">
        <f t="shared" si="55"/>
        <v>0.001338248162</v>
      </c>
      <c r="CP133" s="1">
        <f t="shared" si="56"/>
        <v>0.5449579941</v>
      </c>
      <c r="CQ133" s="1">
        <f t="shared" si="57"/>
        <v>-0.2437086725</v>
      </c>
      <c r="CS133" s="1">
        <f t="shared" si="58"/>
        <v>1.580437764</v>
      </c>
      <c r="CU133" s="1">
        <v>5242.2554</v>
      </c>
      <c r="CV133" s="1">
        <v>1950.0</v>
      </c>
      <c r="CW133" s="1">
        <v>1034.5</v>
      </c>
      <c r="CX133" s="1">
        <v>392.6</v>
      </c>
      <c r="CY133" s="1">
        <v>199.1</v>
      </c>
      <c r="CZ133" s="1">
        <v>146.9</v>
      </c>
      <c r="DA133" s="1">
        <f t="shared" si="59"/>
        <v>0.7518053333</v>
      </c>
      <c r="DB133" s="1">
        <f t="shared" si="60"/>
        <v>0.3639517949</v>
      </c>
      <c r="DC133" s="1">
        <f t="shared" si="61"/>
        <v>0.6426905641</v>
      </c>
      <c r="DD133" s="1">
        <f t="shared" si="62"/>
        <v>1.005378595</v>
      </c>
      <c r="DE133" s="1">
        <f t="shared" si="63"/>
        <v>0.9619753285</v>
      </c>
      <c r="DF133" s="1" t="str">
        <f t="shared" si="64"/>
        <v>Não</v>
      </c>
      <c r="DG133" s="1" t="str">
        <f t="shared" si="65"/>
        <v>Não</v>
      </c>
      <c r="DH133" s="17" t="str">
        <f t="shared" si="66"/>
        <v>Fractured</v>
      </c>
      <c r="DI133" s="1" t="str">
        <f t="shared" ref="DI133:DJ133" si="503">IF(DB133&gt;=1,"Fractured","Não")</f>
        <v>Não</v>
      </c>
      <c r="DJ133" s="1" t="str">
        <f t="shared" si="503"/>
        <v>Não</v>
      </c>
    </row>
    <row r="134" ht="15.75" customHeight="1">
      <c r="A134" s="1">
        <v>5584.8123</v>
      </c>
      <c r="B134" s="1">
        <v>1950.0</v>
      </c>
      <c r="C134" s="1">
        <v>1882.5446</v>
      </c>
      <c r="D134" s="1">
        <v>1884.4696</v>
      </c>
      <c r="E134" s="1">
        <v>665.7502</v>
      </c>
      <c r="F134" s="1">
        <v>693.1388</v>
      </c>
      <c r="G134" s="1">
        <v>695.3268</v>
      </c>
      <c r="H134" s="1">
        <v>1943.9265</v>
      </c>
      <c r="I134" s="1">
        <v>1950.0</v>
      </c>
      <c r="J134" s="1">
        <v>1950.0</v>
      </c>
      <c r="K134" s="1">
        <v>1466.0204</v>
      </c>
      <c r="L134" s="1">
        <f t="shared" si="4"/>
        <v>1110.797367</v>
      </c>
      <c r="M134" s="1">
        <f t="shared" ref="M134:N134" si="504">(H134+I134)/2</f>
        <v>1946.96325</v>
      </c>
      <c r="N134" s="1">
        <f t="shared" si="504"/>
        <v>1950</v>
      </c>
      <c r="O134" s="1">
        <f t="shared" ref="O134:P134" si="505">(E134+AC134)/2</f>
        <v>1004.7545</v>
      </c>
      <c r="P134" s="1">
        <f t="shared" si="505"/>
        <v>959.37665</v>
      </c>
      <c r="Q134" s="1">
        <f t="shared" si="7"/>
        <v>1950.001567</v>
      </c>
      <c r="R134" s="1">
        <f t="shared" si="8"/>
        <v>4.763964359</v>
      </c>
      <c r="S134" s="1">
        <f t="shared" si="9"/>
        <v>0.3576919189</v>
      </c>
      <c r="T134" s="1">
        <v>0.044</v>
      </c>
      <c r="U134" s="1">
        <v>0.044</v>
      </c>
      <c r="V134" s="1">
        <f t="shared" si="10"/>
        <v>22.72727273</v>
      </c>
      <c r="W134" s="1">
        <v>0.044</v>
      </c>
      <c r="X134" s="1">
        <v>0.0262</v>
      </c>
      <c r="Y134" s="1">
        <f t="shared" si="11"/>
        <v>1921.364083</v>
      </c>
      <c r="Z134" s="1">
        <v>1950.0</v>
      </c>
      <c r="AA134" s="1">
        <v>1911.1703</v>
      </c>
      <c r="AB134" s="1">
        <v>1950.0</v>
      </c>
      <c r="AC134" s="1">
        <v>1343.7588</v>
      </c>
      <c r="AD134" s="1">
        <v>1225.6145</v>
      </c>
      <c r="AE134" s="1">
        <v>-999.0</v>
      </c>
      <c r="AF134" s="1">
        <v>-999.0</v>
      </c>
      <c r="AG134" s="1">
        <f t="shared" si="12"/>
        <v>3416.0204</v>
      </c>
      <c r="AH134" s="1">
        <f t="shared" si="13"/>
        <v>4.029095441</v>
      </c>
      <c r="AI134" s="1">
        <f t="shared" si="14"/>
        <v>836.8626194</v>
      </c>
      <c r="AJ134" s="1">
        <f t="shared" si="15"/>
        <v>3.029095441</v>
      </c>
      <c r="AK134" s="1">
        <f t="shared" si="16"/>
        <v>250.7364644</v>
      </c>
      <c r="AL134" s="1">
        <f t="shared" si="17"/>
        <v>2.737456364</v>
      </c>
      <c r="AM134" s="1">
        <f t="shared" si="18"/>
        <v>1003.323468</v>
      </c>
      <c r="AN134" s="1">
        <f t="shared" si="19"/>
        <v>1.739497278</v>
      </c>
      <c r="AO134" s="1">
        <f t="shared" si="20"/>
        <v>505.7519075</v>
      </c>
      <c r="AP134" s="1">
        <f t="shared" si="21"/>
        <v>0.5557672341</v>
      </c>
      <c r="AQ134" s="1">
        <f t="shared" si="22"/>
        <v>615.7311964</v>
      </c>
      <c r="AR134" s="1">
        <f t="shared" si="23"/>
        <v>218.9721079</v>
      </c>
      <c r="AS134" s="1">
        <f t="shared" si="24"/>
        <v>742.6909713</v>
      </c>
      <c r="AT134" s="1">
        <f t="shared" si="506"/>
        <v>0.08576710598</v>
      </c>
      <c r="AU134" s="1">
        <f t="shared" si="26"/>
        <v>0.09381319196</v>
      </c>
      <c r="AV134" s="1">
        <f t="shared" si="27"/>
        <v>37.64350178</v>
      </c>
      <c r="AW134" s="1">
        <v>-999.0</v>
      </c>
      <c r="AX134" s="1">
        <f t="shared" si="28"/>
        <v>-0.04447984714</v>
      </c>
      <c r="AZ134" s="1">
        <f t="shared" si="29"/>
        <v>4.295591322</v>
      </c>
      <c r="BA134" s="1">
        <v>-999.0</v>
      </c>
      <c r="BB134" s="1">
        <f t="shared" si="30"/>
        <v>14.16807612</v>
      </c>
      <c r="BC134" s="1">
        <f t="shared" si="507"/>
        <v>16.39314858</v>
      </c>
      <c r="BE134" s="1">
        <v>2175.4951</v>
      </c>
      <c r="BF134" s="1">
        <v>4085.9036</v>
      </c>
      <c r="BG134" s="1">
        <f t="shared" si="33"/>
        <v>0.4442327659</v>
      </c>
      <c r="BH134" s="1">
        <v>723.6506</v>
      </c>
      <c r="BJ134" s="1">
        <f t="shared" si="34"/>
        <v>-955.044</v>
      </c>
      <c r="BK134" s="1">
        <f t="shared" si="35"/>
        <v>-43.956</v>
      </c>
      <c r="BL134" s="1">
        <f t="shared" si="36"/>
        <v>21.72727273</v>
      </c>
      <c r="BN134" s="1">
        <f t="shared" si="70"/>
        <v>0.3565778462</v>
      </c>
      <c r="BO134" s="1">
        <f t="shared" si="37"/>
        <v>0.7732255441</v>
      </c>
      <c r="BP134" s="1">
        <f t="shared" si="38"/>
        <v>0.3047244559</v>
      </c>
      <c r="BQ134" s="1" t="str">
        <f t="shared" si="39"/>
        <v>#NUM!</v>
      </c>
      <c r="BS134" s="1">
        <f t="shared" si="40"/>
        <v>2690.511091</v>
      </c>
      <c r="BT134" s="1">
        <v>2.3639</v>
      </c>
      <c r="BU134" s="1">
        <v>0.208</v>
      </c>
      <c r="BV134" s="1">
        <f t="shared" si="41"/>
        <v>0.1571181556</v>
      </c>
      <c r="BW134" s="1">
        <f t="shared" si="42"/>
        <v>0.1825590778</v>
      </c>
      <c r="BX134" s="1">
        <f t="shared" si="43"/>
        <v>1.07795</v>
      </c>
      <c r="BY134" s="1">
        <f t="shared" si="82"/>
        <v>-0.7886666667</v>
      </c>
      <c r="BZ134" s="1">
        <f t="shared" si="45"/>
        <v>0.3083736842</v>
      </c>
      <c r="CA134" s="1">
        <v>4085.9036</v>
      </c>
      <c r="CB134" s="1">
        <v>2175.4951</v>
      </c>
      <c r="CC134" s="1" t="str">
        <f t="shared" si="46"/>
        <v>#NUM!</v>
      </c>
      <c r="CD134" s="1">
        <f t="shared" si="47"/>
        <v>0.1271119997</v>
      </c>
      <c r="CE134" s="1">
        <f t="shared" si="48"/>
        <v>-356.2212683</v>
      </c>
      <c r="CH134" s="1">
        <v>-999.0</v>
      </c>
      <c r="CJ134" s="1">
        <f t="shared" si="71"/>
        <v>-0.0000008066585263</v>
      </c>
      <c r="CK134" s="1">
        <f t="shared" si="51"/>
        <v>-595.6049351</v>
      </c>
      <c r="CL134" s="1">
        <f t="shared" si="52"/>
        <v>-28.59594813</v>
      </c>
      <c r="CM134" s="1" t="str">
        <f t="shared" si="53"/>
        <v>#NUM!</v>
      </c>
      <c r="CN134" s="1" t="str">
        <f t="shared" si="54"/>
        <v>#NUM!</v>
      </c>
      <c r="CO134" s="1">
        <f t="shared" si="55"/>
        <v>0.001346455038</v>
      </c>
      <c r="CP134" s="1">
        <f t="shared" si="56"/>
        <v>0.520392595</v>
      </c>
      <c r="CQ134" s="1">
        <f t="shared" si="57"/>
        <v>-0.2682740716</v>
      </c>
      <c r="CS134" s="1">
        <f t="shared" si="58"/>
        <v>1.551823059</v>
      </c>
      <c r="CU134" s="1">
        <v>5242.4077</v>
      </c>
      <c r="CV134" s="1">
        <v>1950.0</v>
      </c>
      <c r="CW134" s="1">
        <v>1034.5</v>
      </c>
      <c r="CX134" s="1">
        <v>392.6</v>
      </c>
      <c r="CY134" s="1">
        <v>199.1</v>
      </c>
      <c r="CZ134" s="1">
        <v>146.9</v>
      </c>
      <c r="DA134" s="1">
        <f t="shared" si="59"/>
        <v>0.7518053333</v>
      </c>
      <c r="DB134" s="1">
        <f t="shared" si="60"/>
        <v>0.3554557949</v>
      </c>
      <c r="DC134" s="1">
        <f t="shared" si="61"/>
        <v>0.6285202564</v>
      </c>
      <c r="DD134" s="1">
        <f t="shared" si="62"/>
        <v>1.001559737</v>
      </c>
      <c r="DE134" s="1">
        <f t="shared" si="63"/>
        <v>0.9548368781</v>
      </c>
      <c r="DF134" s="1" t="str">
        <f t="shared" si="64"/>
        <v>Não</v>
      </c>
      <c r="DG134" s="1" t="str">
        <f t="shared" si="65"/>
        <v>Não</v>
      </c>
      <c r="DH134" s="17" t="str">
        <f t="shared" si="66"/>
        <v>Fractured</v>
      </c>
      <c r="DI134" s="1" t="str">
        <f t="shared" ref="DI134:DJ134" si="508">IF(DB134&gt;=1,"Fractured","Não")</f>
        <v>Não</v>
      </c>
      <c r="DJ134" s="1" t="str">
        <f t="shared" si="508"/>
        <v>Não</v>
      </c>
    </row>
    <row r="135" ht="15.75" customHeight="1">
      <c r="A135" s="1">
        <v>5584.8885</v>
      </c>
      <c r="B135" s="1">
        <v>1950.0</v>
      </c>
      <c r="C135" s="1">
        <v>1892.3427</v>
      </c>
      <c r="D135" s="1">
        <v>1913.4784</v>
      </c>
      <c r="E135" s="1">
        <v>683.4883</v>
      </c>
      <c r="F135" s="1">
        <v>711.0665</v>
      </c>
      <c r="G135" s="1">
        <v>716.712</v>
      </c>
      <c r="H135" s="1">
        <v>1949.3112</v>
      </c>
      <c r="I135" s="1">
        <v>1950.0</v>
      </c>
      <c r="J135" s="1">
        <v>1950.0</v>
      </c>
      <c r="K135" s="1">
        <v>1328.3711</v>
      </c>
      <c r="L135" s="1">
        <f t="shared" si="4"/>
        <v>1125.696567</v>
      </c>
      <c r="M135" s="1">
        <f t="shared" ref="M135:N135" si="509">(H135+I135)/2</f>
        <v>1949.6556</v>
      </c>
      <c r="N135" s="1">
        <f t="shared" si="509"/>
        <v>1950</v>
      </c>
      <c r="O135" s="1">
        <f t="shared" ref="O135:P135" si="510">(E135+AC135)/2</f>
        <v>1016.73835</v>
      </c>
      <c r="P135" s="1">
        <f t="shared" si="510"/>
        <v>964.4976</v>
      </c>
      <c r="Q135" s="1">
        <f t="shared" si="7"/>
        <v>1950.001557</v>
      </c>
      <c r="R135" s="1">
        <f t="shared" si="8"/>
        <v>4.91048299</v>
      </c>
      <c r="S135" s="1">
        <f t="shared" si="9"/>
        <v>0.3676744893</v>
      </c>
      <c r="T135" s="1">
        <v>0.0428</v>
      </c>
      <c r="U135" s="1">
        <v>0.0428</v>
      </c>
      <c r="V135" s="1">
        <f t="shared" si="10"/>
        <v>23.36448598</v>
      </c>
      <c r="W135" s="1">
        <v>0.0428</v>
      </c>
      <c r="X135" s="1">
        <v>0.0256</v>
      </c>
      <c r="Y135" s="1">
        <f t="shared" si="11"/>
        <v>1932.327917</v>
      </c>
      <c r="Z135" s="1">
        <v>1950.0</v>
      </c>
      <c r="AA135" s="1">
        <v>1938.1464</v>
      </c>
      <c r="AB135" s="1">
        <v>1950.0</v>
      </c>
      <c r="AC135" s="1">
        <v>1349.9884</v>
      </c>
      <c r="AD135" s="1">
        <v>1217.9287</v>
      </c>
      <c r="AE135" s="1">
        <v>0.159</v>
      </c>
      <c r="AF135" s="1">
        <v>7.89</v>
      </c>
      <c r="AG135" s="1">
        <f t="shared" si="12"/>
        <v>3278.3711</v>
      </c>
      <c r="AH135" s="1">
        <f t="shared" si="13"/>
        <v>3.136919793</v>
      </c>
      <c r="AI135" s="1">
        <f t="shared" si="14"/>
        <v>790.1252073</v>
      </c>
      <c r="AJ135" s="1">
        <f t="shared" si="15"/>
        <v>2.136919793</v>
      </c>
      <c r="AK135" s="1">
        <f t="shared" si="16"/>
        <v>256.0917811</v>
      </c>
      <c r="AL135" s="1">
        <f t="shared" si="17"/>
        <v>2.796264441</v>
      </c>
      <c r="AM135" s="1">
        <f t="shared" si="18"/>
        <v>1024.685874</v>
      </c>
      <c r="AN135" s="1">
        <f t="shared" si="19"/>
        <v>1.678674616</v>
      </c>
      <c r="AO135" s="1">
        <f t="shared" si="20"/>
        <v>517.085553</v>
      </c>
      <c r="AP135" s="1">
        <f t="shared" si="21"/>
        <v>0.5627142721</v>
      </c>
      <c r="AQ135" s="1">
        <f t="shared" si="22"/>
        <v>624.7272782</v>
      </c>
      <c r="AR135" s="1">
        <f t="shared" si="23"/>
        <v>220.0229223</v>
      </c>
      <c r="AS135" s="1">
        <f t="shared" si="24"/>
        <v>746.7511743</v>
      </c>
      <c r="AT135" s="1">
        <f>(ABS(((3*B135*(G135-AS135))/(G135*(2*AS135-B135)))/10))*2.5</f>
        <v>0.1342766946</v>
      </c>
      <c r="AU135" s="1">
        <f t="shared" si="26"/>
        <v>0.1551034768</v>
      </c>
      <c r="AV135" s="1">
        <f t="shared" si="27"/>
        <v>76.10105636</v>
      </c>
      <c r="AW135" s="1">
        <v>0.159</v>
      </c>
      <c r="AX135" s="1">
        <f t="shared" si="28"/>
        <v>-0.03185771069</v>
      </c>
      <c r="AZ135" s="1">
        <f t="shared" ref="AZ135:AZ143" si="514">((10^4)*(AT135^6.5))/(T135^2)</f>
        <v>11.72510217</v>
      </c>
      <c r="BA135" s="1">
        <v>7.89</v>
      </c>
      <c r="BB135" s="1">
        <f t="shared" si="30"/>
        <v>74.45179573</v>
      </c>
      <c r="BC135" s="1">
        <f t="shared" ref="BC135:BC136" si="515">((AT135/8)^2)*((BL135)^4)</f>
        <v>70.47855544</v>
      </c>
      <c r="BD135" s="1">
        <f t="shared" ref="BD135:BD136" si="516">0.0053*((AE135^3)*(BH135^2))</f>
        <v>9.758202962</v>
      </c>
      <c r="BE135" s="1">
        <v>2165.3586</v>
      </c>
      <c r="BF135" s="1">
        <v>4059.4148</v>
      </c>
      <c r="BG135" s="1">
        <f t="shared" si="33"/>
        <v>0.4372857279</v>
      </c>
      <c r="BH135" s="1">
        <v>676.7859</v>
      </c>
      <c r="BJ135" s="1">
        <f t="shared" si="34"/>
        <v>0.1521948</v>
      </c>
      <c r="BK135" s="1">
        <f t="shared" si="35"/>
        <v>0.0068052</v>
      </c>
      <c r="BL135" s="1">
        <f t="shared" si="36"/>
        <v>22.36448598</v>
      </c>
      <c r="BN135" s="1">
        <f t="shared" si="70"/>
        <v>0.3675446154</v>
      </c>
      <c r="BO135" s="1">
        <f t="shared" si="37"/>
        <v>0.7943980892</v>
      </c>
      <c r="BP135" s="1">
        <f t="shared" si="38"/>
        <v>0.2801019108</v>
      </c>
      <c r="BQ135" s="1">
        <f t="shared" si="39"/>
        <v>0.1251708605</v>
      </c>
      <c r="BS135" s="1">
        <f t="shared" si="40"/>
        <v>2624.164685</v>
      </c>
      <c r="BT135" s="1">
        <v>2.365</v>
      </c>
      <c r="BU135" s="1">
        <v>0.216</v>
      </c>
      <c r="BV135" s="1">
        <f t="shared" si="41"/>
        <v>0.1564841499</v>
      </c>
      <c r="BW135" s="1">
        <f t="shared" si="42"/>
        <v>0.1862420749</v>
      </c>
      <c r="BX135" s="1">
        <f t="shared" si="43"/>
        <v>1.0745</v>
      </c>
      <c r="BY135" s="1">
        <f t="shared" si="82"/>
        <v>-0.5</v>
      </c>
      <c r="BZ135" s="1">
        <f t="shared" si="45"/>
        <v>0.2867287449</v>
      </c>
      <c r="CA135" s="1">
        <v>4059.4148</v>
      </c>
      <c r="CB135" s="1">
        <v>2165.3586</v>
      </c>
      <c r="CC135" s="1">
        <f t="shared" si="46"/>
        <v>0.0009668682036</v>
      </c>
      <c r="CD135" s="1">
        <f t="shared" si="47"/>
        <v>0.1267659647</v>
      </c>
      <c r="CE135" s="1">
        <f t="shared" si="48"/>
        <v>2.899927015</v>
      </c>
      <c r="CH135" s="1">
        <v>0.159</v>
      </c>
      <c r="CI135" s="1">
        <f t="shared" ref="CI135:CI136" si="517">ABS(BX135-AP135)</f>
        <v>0.5117857279</v>
      </c>
      <c r="CJ135" s="1">
        <f t="shared" si="71"/>
        <v>-0.0000003036715206</v>
      </c>
      <c r="CK135" s="1">
        <f t="shared" si="51"/>
        <v>0.09601408066</v>
      </c>
      <c r="CL135" s="1">
        <f t="shared" si="52"/>
        <v>0.004725731885</v>
      </c>
      <c r="CM135" s="1" t="str">
        <f t="shared" si="53"/>
        <v>#NUM!</v>
      </c>
      <c r="CN135" s="1" t="str">
        <f t="shared" si="54"/>
        <v>#NUM!</v>
      </c>
      <c r="CO135" s="1">
        <f t="shared" si="55"/>
        <v>0.001339134151</v>
      </c>
      <c r="CP135" s="1">
        <f t="shared" si="56"/>
        <v>0.3358301993</v>
      </c>
      <c r="CQ135" s="1">
        <f t="shared" si="57"/>
        <v>-0.1641698007</v>
      </c>
      <c r="CS135" s="1">
        <f t="shared" si="58"/>
        <v>1.515348973</v>
      </c>
      <c r="CT135" s="1">
        <v>0.159</v>
      </c>
      <c r="CU135" s="1">
        <v>5242.5601</v>
      </c>
      <c r="CV135" s="1">
        <v>1950.0</v>
      </c>
      <c r="CW135" s="1">
        <v>1034.5</v>
      </c>
      <c r="CX135" s="1">
        <v>392.6</v>
      </c>
      <c r="CY135" s="1">
        <v>199.1</v>
      </c>
      <c r="CZ135" s="1">
        <v>146.9</v>
      </c>
      <c r="DA135" s="1">
        <f t="shared" si="59"/>
        <v>0.6812159487</v>
      </c>
      <c r="DB135" s="1">
        <f t="shared" si="60"/>
        <v>0.3646494872</v>
      </c>
      <c r="DC135" s="1">
        <f t="shared" si="61"/>
        <v>0.6245788205</v>
      </c>
      <c r="DD135" s="1">
        <f t="shared" si="62"/>
        <v>1.000176647</v>
      </c>
      <c r="DE135" s="1">
        <f t="shared" si="63"/>
        <v>0.9486192785</v>
      </c>
      <c r="DF135" s="1" t="str">
        <f t="shared" si="64"/>
        <v>Não</v>
      </c>
      <c r="DG135" s="1" t="str">
        <f t="shared" si="65"/>
        <v>Não</v>
      </c>
      <c r="DH135" s="17" t="str">
        <f t="shared" si="66"/>
        <v>Fractured</v>
      </c>
      <c r="DI135" s="1" t="str">
        <f t="shared" ref="DI135:DJ135" si="511">IF(DB135&gt;=1,"Fractured","Não")</f>
        <v>Não</v>
      </c>
      <c r="DJ135" s="1" t="str">
        <f t="shared" si="511"/>
        <v>Não</v>
      </c>
    </row>
    <row r="136" ht="15.75" customHeight="1">
      <c r="A136" s="1">
        <v>5584.9647</v>
      </c>
      <c r="B136" s="1">
        <v>1950.0</v>
      </c>
      <c r="C136" s="1">
        <v>1926.4861</v>
      </c>
      <c r="D136" s="1">
        <v>1937.7867</v>
      </c>
      <c r="E136" s="1">
        <v>732.0546</v>
      </c>
      <c r="F136" s="1">
        <v>761.0382</v>
      </c>
      <c r="G136" s="1">
        <v>762.6417</v>
      </c>
      <c r="H136" s="1">
        <v>1949.9998</v>
      </c>
      <c r="I136" s="1">
        <v>1950.0</v>
      </c>
      <c r="J136" s="1">
        <v>1950.0</v>
      </c>
      <c r="K136" s="1">
        <v>1328.3711</v>
      </c>
      <c r="L136" s="1">
        <f t="shared" si="4"/>
        <v>1157.893233</v>
      </c>
      <c r="M136" s="1">
        <f t="shared" ref="M136:N136" si="512">(H136+I136)/2</f>
        <v>1949.9999</v>
      </c>
      <c r="N136" s="1">
        <f t="shared" si="512"/>
        <v>1950</v>
      </c>
      <c r="O136" s="1">
        <f t="shared" ref="O136:P136" si="513">(E136+AC136)/2</f>
        <v>1054.2055</v>
      </c>
      <c r="P136" s="1">
        <f t="shared" si="513"/>
        <v>995.65465</v>
      </c>
      <c r="Q136" s="1">
        <f t="shared" si="7"/>
        <v>1950.001545</v>
      </c>
      <c r="R136" s="1">
        <f t="shared" si="8"/>
        <v>5.22516589</v>
      </c>
      <c r="S136" s="1">
        <f t="shared" si="9"/>
        <v>0.3910983478</v>
      </c>
      <c r="T136" s="1">
        <v>0.0428</v>
      </c>
      <c r="U136" s="1">
        <v>0.0428</v>
      </c>
      <c r="V136" s="1">
        <f t="shared" si="10"/>
        <v>23.36448598</v>
      </c>
      <c r="W136" s="1">
        <v>0.0428</v>
      </c>
      <c r="X136" s="1">
        <v>0.0256</v>
      </c>
      <c r="Y136" s="1">
        <f t="shared" si="11"/>
        <v>1943.811333</v>
      </c>
      <c r="Z136" s="1">
        <v>1950.0</v>
      </c>
      <c r="AA136" s="1">
        <v>1948.5952</v>
      </c>
      <c r="AB136" s="1">
        <v>1950.0</v>
      </c>
      <c r="AC136" s="1">
        <v>1376.3564</v>
      </c>
      <c r="AD136" s="1">
        <v>1230.2711</v>
      </c>
      <c r="AE136" s="1">
        <v>0.159</v>
      </c>
      <c r="AF136" s="1">
        <v>7.89</v>
      </c>
      <c r="AG136" s="1">
        <f t="shared" si="12"/>
        <v>3278.3711</v>
      </c>
      <c r="AH136" s="1">
        <f t="shared" si="13"/>
        <v>3.136919793</v>
      </c>
      <c r="AI136" s="1">
        <f t="shared" si="14"/>
        <v>790.1252073</v>
      </c>
      <c r="AJ136" s="1">
        <f t="shared" si="15"/>
        <v>2.136919793</v>
      </c>
      <c r="AK136" s="1">
        <f t="shared" si="16"/>
        <v>269.6227386</v>
      </c>
      <c r="AL136" s="1">
        <f t="shared" si="17"/>
        <v>2.989227788</v>
      </c>
      <c r="AM136" s="1">
        <f t="shared" si="18"/>
        <v>1078.787646</v>
      </c>
      <c r="AN136" s="1">
        <f t="shared" si="19"/>
        <v>1.509409184</v>
      </c>
      <c r="AO136" s="1">
        <f t="shared" si="20"/>
        <v>543.3135618</v>
      </c>
      <c r="AP136" s="1">
        <f t="shared" si="21"/>
        <v>0.601102163</v>
      </c>
      <c r="AQ136" s="1">
        <f t="shared" si="22"/>
        <v>644.2608774</v>
      </c>
      <c r="AR136" s="1">
        <f t="shared" si="23"/>
        <v>222.0780545</v>
      </c>
      <c r="AS136" s="1">
        <f t="shared" si="24"/>
        <v>758.9565334</v>
      </c>
      <c r="AT136" s="1">
        <f>(ABS(((3*B136*(G136-AS136))/(G136*(2*AS136-B136)))/1))*2</f>
        <v>0.1308432468</v>
      </c>
      <c r="AU136" s="1">
        <f t="shared" si="26"/>
        <v>0.1505404478</v>
      </c>
      <c r="AV136" s="1">
        <f t="shared" si="27"/>
        <v>72.9852372</v>
      </c>
      <c r="AW136" s="1">
        <v>0.159</v>
      </c>
      <c r="AX136" s="1">
        <f t="shared" si="28"/>
        <v>0.00182853392</v>
      </c>
      <c r="AZ136" s="1">
        <f t="shared" si="514"/>
        <v>9.908228037</v>
      </c>
      <c r="BA136" s="1">
        <v>7.89</v>
      </c>
      <c r="BB136" s="1">
        <f t="shared" si="30"/>
        <v>67.12400462</v>
      </c>
      <c r="BC136" s="1">
        <f t="shared" si="515"/>
        <v>66.92037019</v>
      </c>
      <c r="BD136" s="1">
        <f t="shared" si="516"/>
        <v>9.758202962</v>
      </c>
      <c r="BE136" s="1">
        <v>2165.3586</v>
      </c>
      <c r="BF136" s="1">
        <v>4059.4148</v>
      </c>
      <c r="BG136" s="1">
        <f t="shared" si="33"/>
        <v>0.398897837</v>
      </c>
      <c r="BH136" s="1">
        <v>676.7859</v>
      </c>
      <c r="BJ136" s="1">
        <f t="shared" si="34"/>
        <v>0.1521948</v>
      </c>
      <c r="BK136" s="1">
        <f t="shared" si="35"/>
        <v>0.0068052</v>
      </c>
      <c r="BL136" s="1">
        <f t="shared" si="36"/>
        <v>22.36448598</v>
      </c>
      <c r="BN136" s="1">
        <f t="shared" si="70"/>
        <v>0.3910983077</v>
      </c>
      <c r="BO136" s="1">
        <f t="shared" si="37"/>
        <v>0.8340682799</v>
      </c>
      <c r="BP136" s="1">
        <f t="shared" si="38"/>
        <v>0.2404317201</v>
      </c>
      <c r="BQ136" s="1">
        <f t="shared" si="39"/>
        <v>0.09867031205</v>
      </c>
      <c r="BS136" s="1">
        <f t="shared" si="40"/>
        <v>2545.791251</v>
      </c>
      <c r="BT136" s="1">
        <v>2.365</v>
      </c>
      <c r="BU136" s="1">
        <v>0.216</v>
      </c>
      <c r="BV136" s="1">
        <f t="shared" si="41"/>
        <v>0.1564841499</v>
      </c>
      <c r="BW136" s="1">
        <f t="shared" si="42"/>
        <v>0.1862420749</v>
      </c>
      <c r="BX136" s="1">
        <f t="shared" si="43"/>
        <v>1.0745</v>
      </c>
      <c r="BY136" s="1">
        <f t="shared" si="82"/>
        <v>-0.5</v>
      </c>
      <c r="BZ136" s="1">
        <f t="shared" si="45"/>
        <v>0.2402411943</v>
      </c>
      <c r="CA136" s="1">
        <v>4059.4148</v>
      </c>
      <c r="CB136" s="1">
        <v>2165.3586</v>
      </c>
      <c r="CC136" s="1">
        <f t="shared" si="46"/>
        <v>0.0009668682036</v>
      </c>
      <c r="CD136" s="1">
        <f t="shared" si="47"/>
        <v>0.1257425233</v>
      </c>
      <c r="CE136" s="1">
        <f t="shared" si="48"/>
        <v>3.085765648</v>
      </c>
      <c r="CH136" s="1">
        <v>0.159</v>
      </c>
      <c r="CI136" s="1">
        <f t="shared" si="517"/>
        <v>0.473397837</v>
      </c>
      <c r="CJ136" s="1">
        <f t="shared" si="71"/>
        <v>0</v>
      </c>
      <c r="CK136" s="1">
        <f t="shared" si="51"/>
        <v>0.09933059728</v>
      </c>
      <c r="CL136" s="1">
        <f t="shared" si="52"/>
        <v>0.005118610459</v>
      </c>
      <c r="CM136" s="1">
        <f t="shared" si="53"/>
        <v>0.00002885434999</v>
      </c>
      <c r="CN136" s="1">
        <f t="shared" si="54"/>
        <v>0.005637145123</v>
      </c>
      <c r="CO136" s="1">
        <f t="shared" si="55"/>
        <v>0.001317598513</v>
      </c>
      <c r="CP136" s="1">
        <f t="shared" si="56"/>
        <v>0.5186228245</v>
      </c>
      <c r="CQ136" s="1">
        <f t="shared" si="57"/>
        <v>0.01862282449</v>
      </c>
      <c r="CS136" s="1">
        <f t="shared" si="58"/>
        <v>1.476450893</v>
      </c>
      <c r="CT136" s="1">
        <v>0.159</v>
      </c>
      <c r="CU136" s="1">
        <v>5242.7124</v>
      </c>
      <c r="CV136" s="1">
        <v>1950.0</v>
      </c>
      <c r="CW136" s="1">
        <v>1034.5</v>
      </c>
      <c r="CX136" s="1">
        <v>392.6</v>
      </c>
      <c r="CY136" s="1">
        <v>199.1</v>
      </c>
      <c r="CZ136" s="1">
        <v>146.9</v>
      </c>
      <c r="DA136" s="1">
        <f t="shared" si="59"/>
        <v>0.6812159487</v>
      </c>
      <c r="DB136" s="1">
        <f t="shared" si="60"/>
        <v>0.390276</v>
      </c>
      <c r="DC136" s="1">
        <f t="shared" si="61"/>
        <v>0.6309082564</v>
      </c>
      <c r="DD136" s="1">
        <f t="shared" si="62"/>
        <v>1.000000051</v>
      </c>
      <c r="DE136" s="1">
        <f t="shared" si="63"/>
        <v>0.9444597377</v>
      </c>
      <c r="DF136" s="1" t="str">
        <f t="shared" si="64"/>
        <v>Não</v>
      </c>
      <c r="DG136" s="1" t="str">
        <f t="shared" si="65"/>
        <v>Não</v>
      </c>
      <c r="DH136" s="17" t="str">
        <f t="shared" si="66"/>
        <v>Fractured</v>
      </c>
      <c r="DI136" s="1" t="str">
        <f t="shared" ref="DI136:DJ136" si="518">IF(DB136&gt;=1,"Fractured","Não")</f>
        <v>Não</v>
      </c>
      <c r="DJ136" s="1" t="str">
        <f t="shared" si="518"/>
        <v>Não</v>
      </c>
    </row>
    <row r="137" ht="15.75" customHeight="1">
      <c r="A137" s="1">
        <v>5585.0409</v>
      </c>
      <c r="B137" s="1">
        <v>1950.0</v>
      </c>
      <c r="C137" s="1">
        <v>1894.0071</v>
      </c>
      <c r="D137" s="1">
        <v>1948.4248</v>
      </c>
      <c r="E137" s="1">
        <v>814.0471</v>
      </c>
      <c r="F137" s="1">
        <v>845.1776</v>
      </c>
      <c r="G137" s="1">
        <v>831.4376</v>
      </c>
      <c r="H137" s="1">
        <v>1950.0</v>
      </c>
      <c r="I137" s="1">
        <v>1950.0</v>
      </c>
      <c r="J137" s="1">
        <v>1950.0</v>
      </c>
      <c r="K137" s="1">
        <v>1250.436</v>
      </c>
      <c r="L137" s="1">
        <f t="shared" si="4"/>
        <v>1208.871733</v>
      </c>
      <c r="M137" s="1">
        <f t="shared" ref="M137:N137" si="519">(H137+I137)/2</f>
        <v>1950</v>
      </c>
      <c r="N137" s="1">
        <f t="shared" si="519"/>
        <v>1950</v>
      </c>
      <c r="O137" s="1">
        <f t="shared" ref="O137:P137" si="520">(E137+AC137)/2</f>
        <v>1117.21335</v>
      </c>
      <c r="P137" s="1">
        <f t="shared" si="520"/>
        <v>1053.0994</v>
      </c>
      <c r="Q137" s="1">
        <f t="shared" si="7"/>
        <v>1950.001554</v>
      </c>
      <c r="R137" s="1">
        <f t="shared" si="8"/>
        <v>5.696514349</v>
      </c>
      <c r="S137" s="1">
        <f t="shared" si="9"/>
        <v>0.4263782564</v>
      </c>
      <c r="T137" s="1">
        <v>0.0395</v>
      </c>
      <c r="U137" s="1">
        <v>0.0395</v>
      </c>
      <c r="V137" s="1">
        <f t="shared" si="10"/>
        <v>25.3164557</v>
      </c>
      <c r="W137" s="1">
        <v>0.0395</v>
      </c>
      <c r="X137" s="1">
        <v>0.0257</v>
      </c>
      <c r="Y137" s="1">
        <f t="shared" si="11"/>
        <v>1940.40525</v>
      </c>
      <c r="Z137" s="1">
        <v>1950.0</v>
      </c>
      <c r="AA137" s="1">
        <v>1949.9996</v>
      </c>
      <c r="AB137" s="1">
        <v>1950.0</v>
      </c>
      <c r="AC137" s="1">
        <v>1420.3796</v>
      </c>
      <c r="AD137" s="1">
        <v>1261.0212</v>
      </c>
      <c r="AE137" s="1">
        <v>-999.0</v>
      </c>
      <c r="AF137" s="1">
        <v>-999.0</v>
      </c>
      <c r="AG137" s="1">
        <f t="shared" si="12"/>
        <v>3200.436</v>
      </c>
      <c r="AH137" s="1">
        <f t="shared" si="13"/>
        <v>2.787450469</v>
      </c>
      <c r="AI137" s="1">
        <f t="shared" si="14"/>
        <v>761.8806313</v>
      </c>
      <c r="AJ137" s="1">
        <f t="shared" si="15"/>
        <v>1.787450469</v>
      </c>
      <c r="AK137" s="1">
        <f t="shared" si="16"/>
        <v>290.8947863</v>
      </c>
      <c r="AL137" s="1">
        <f t="shared" si="17"/>
        <v>3.363083233</v>
      </c>
      <c r="AM137" s="1">
        <f t="shared" si="18"/>
        <v>1163.866616</v>
      </c>
      <c r="AN137" s="1">
        <f t="shared" si="19"/>
        <v>1.263515324</v>
      </c>
      <c r="AO137" s="1">
        <f t="shared" si="20"/>
        <v>581.1516476</v>
      </c>
      <c r="AP137" s="1">
        <f t="shared" si="21"/>
        <v>0.6814726075</v>
      </c>
      <c r="AQ137" s="1">
        <f t="shared" si="22"/>
        <v>672.4370837</v>
      </c>
      <c r="AR137" s="1">
        <f t="shared" si="23"/>
        <v>224.7861101</v>
      </c>
      <c r="AS137" s="1">
        <f t="shared" si="24"/>
        <v>774.4306243</v>
      </c>
      <c r="AT137" s="1">
        <f>ABS(((3*B137*(G137-AS137))/(G137*(2*AS137-B137)))/10)*2</f>
        <v>0.1999813908</v>
      </c>
      <c r="AU137" s="1">
        <f t="shared" si="26"/>
        <v>0.2499709238</v>
      </c>
      <c r="AV137" s="1">
        <f t="shared" si="27"/>
        <v>148.4450882</v>
      </c>
      <c r="AW137" s="1">
        <v>-999.0</v>
      </c>
      <c r="AX137" s="1">
        <f t="shared" si="28"/>
        <v>0.06090235715</v>
      </c>
      <c r="AZ137" s="1">
        <f t="shared" si="514"/>
        <v>183.3319288</v>
      </c>
      <c r="BA137" s="1">
        <v>-999.0</v>
      </c>
      <c r="BB137" s="1">
        <f t="shared" si="30"/>
        <v>418.3520052</v>
      </c>
      <c r="BC137" s="1">
        <f>((AT137/5)^2)*((BL137)^4)</f>
        <v>559.2941213</v>
      </c>
      <c r="BE137" s="1">
        <v>2158.7339</v>
      </c>
      <c r="BF137" s="1">
        <v>3987.1631</v>
      </c>
      <c r="BG137" s="1">
        <f t="shared" si="33"/>
        <v>0.3185273925</v>
      </c>
      <c r="BH137" s="1">
        <v>723.2805</v>
      </c>
      <c r="BJ137" s="1">
        <f t="shared" si="34"/>
        <v>-959.5395</v>
      </c>
      <c r="BK137" s="1">
        <f t="shared" si="35"/>
        <v>-39.4605</v>
      </c>
      <c r="BL137" s="1">
        <f t="shared" si="36"/>
        <v>24.3164557</v>
      </c>
      <c r="BN137" s="1">
        <f t="shared" si="70"/>
        <v>0.4263782564</v>
      </c>
      <c r="BO137" s="1">
        <f t="shared" si="37"/>
        <v>0.8920516053</v>
      </c>
      <c r="BP137" s="1">
        <f t="shared" si="38"/>
        <v>0.1845983947</v>
      </c>
      <c r="BQ137" s="1" t="str">
        <f t="shared" si="39"/>
        <v>#NUM!</v>
      </c>
      <c r="BS137" s="1">
        <f t="shared" si="40"/>
        <v>2469.871257</v>
      </c>
      <c r="BT137" s="1">
        <v>2.3694</v>
      </c>
      <c r="BU137" s="1">
        <v>0.2161</v>
      </c>
      <c r="BV137" s="1">
        <f t="shared" si="41"/>
        <v>0.1539481268</v>
      </c>
      <c r="BW137" s="1">
        <f t="shared" si="42"/>
        <v>0.1850240634</v>
      </c>
      <c r="BX137" s="1">
        <f t="shared" si="43"/>
        <v>1.07665</v>
      </c>
      <c r="BY137" s="1">
        <f t="shared" si="82"/>
        <v>-0.4086666667</v>
      </c>
      <c r="BZ137" s="1">
        <f t="shared" si="45"/>
        <v>0.1706097166</v>
      </c>
      <c r="CA137" s="1">
        <v>3987.1631</v>
      </c>
      <c r="CB137" s="1">
        <v>2158.7339</v>
      </c>
      <c r="CC137" s="1" t="str">
        <f t="shared" si="46"/>
        <v>#NUM!</v>
      </c>
      <c r="CD137" s="1">
        <f t="shared" si="47"/>
        <v>0.1244799381</v>
      </c>
      <c r="CE137" s="1">
        <f t="shared" si="48"/>
        <v>-425.9518782</v>
      </c>
      <c r="CH137" s="1">
        <v>-999.0</v>
      </c>
      <c r="CJ137" s="1">
        <f t="shared" si="71"/>
        <v>0.000002561420049</v>
      </c>
      <c r="CK137" s="1">
        <f t="shared" si="51"/>
        <v>-657.6914131</v>
      </c>
      <c r="CL137" s="1">
        <f t="shared" si="52"/>
        <v>-36.21051508</v>
      </c>
      <c r="CM137" s="1">
        <f t="shared" si="53"/>
        <v>-6.252430938</v>
      </c>
      <c r="CN137" s="1">
        <f t="shared" si="54"/>
        <v>0.1726689312</v>
      </c>
      <c r="CO137" s="1">
        <f t="shared" si="55"/>
        <v>0.00129127125</v>
      </c>
      <c r="CP137" s="1">
        <f t="shared" si="56"/>
        <v>0.6676320371</v>
      </c>
      <c r="CQ137" s="1">
        <f t="shared" si="57"/>
        <v>0.2589653705</v>
      </c>
      <c r="CS137" s="1">
        <f t="shared" si="58"/>
        <v>1.457419773</v>
      </c>
      <c r="CU137" s="1">
        <v>5242.8647</v>
      </c>
      <c r="CV137" s="1">
        <v>1950.0</v>
      </c>
      <c r="CW137" s="1">
        <v>1034.5</v>
      </c>
      <c r="CX137" s="1">
        <v>392.6</v>
      </c>
      <c r="CY137" s="1">
        <v>199.1</v>
      </c>
      <c r="CZ137" s="1">
        <v>146.9</v>
      </c>
      <c r="DA137" s="1">
        <f t="shared" si="59"/>
        <v>0.6412492308</v>
      </c>
      <c r="DB137" s="1">
        <f t="shared" si="60"/>
        <v>0.4334244103</v>
      </c>
      <c r="DC137" s="1">
        <f t="shared" si="61"/>
        <v>0.6466775385</v>
      </c>
      <c r="DD137" s="1">
        <f t="shared" si="62"/>
        <v>1</v>
      </c>
      <c r="DE137" s="1">
        <f t="shared" si="63"/>
        <v>0.9426126174</v>
      </c>
      <c r="DF137" s="1" t="str">
        <f t="shared" si="64"/>
        <v>Não</v>
      </c>
      <c r="DG137" s="1" t="str">
        <f t="shared" si="65"/>
        <v>Não</v>
      </c>
      <c r="DH137" s="17" t="str">
        <f t="shared" si="66"/>
        <v>Fractured</v>
      </c>
      <c r="DI137" s="1" t="str">
        <f t="shared" ref="DI137:DJ137" si="521">IF(DB137&gt;=1,"Fractured","Não")</f>
        <v>Não</v>
      </c>
      <c r="DJ137" s="1" t="str">
        <f t="shared" si="521"/>
        <v>Não</v>
      </c>
    </row>
    <row r="138" ht="15.75" customHeight="1">
      <c r="A138" s="1">
        <v>5585.1171</v>
      </c>
      <c r="B138" s="1">
        <v>1950.0</v>
      </c>
      <c r="C138" s="1">
        <v>1851.5112</v>
      </c>
      <c r="D138" s="1">
        <v>1928.0848</v>
      </c>
      <c r="E138" s="1">
        <v>922.8239</v>
      </c>
      <c r="F138" s="1">
        <v>957.0654</v>
      </c>
      <c r="G138" s="1">
        <v>934.3362</v>
      </c>
      <c r="H138" s="1">
        <v>1950.0</v>
      </c>
      <c r="I138" s="1">
        <v>1950.0</v>
      </c>
      <c r="J138" s="1">
        <v>1950.0</v>
      </c>
      <c r="K138" s="1">
        <v>1250.436</v>
      </c>
      <c r="L138" s="1">
        <f t="shared" si="4"/>
        <v>1280.4672</v>
      </c>
      <c r="M138" s="1">
        <f t="shared" ref="M138:N138" si="522">(H138+I138)/2</f>
        <v>1950</v>
      </c>
      <c r="N138" s="1">
        <f t="shared" si="522"/>
        <v>1950</v>
      </c>
      <c r="O138" s="1">
        <f t="shared" ref="O138:P138" si="523">(E138+AC138)/2</f>
        <v>1200.48475</v>
      </c>
      <c r="P138" s="1">
        <f t="shared" si="523"/>
        <v>1132.22275</v>
      </c>
      <c r="Q138" s="1">
        <f t="shared" si="7"/>
        <v>1950.001566</v>
      </c>
      <c r="R138" s="1">
        <f t="shared" si="8"/>
        <v>6.40151416</v>
      </c>
      <c r="S138" s="1">
        <f t="shared" si="9"/>
        <v>0.4791467692</v>
      </c>
      <c r="T138" s="1">
        <v>0.0395</v>
      </c>
      <c r="U138" s="1">
        <v>0.0395</v>
      </c>
      <c r="V138" s="1">
        <f t="shared" si="10"/>
        <v>25.3164557</v>
      </c>
      <c r="W138" s="1">
        <v>0.0395</v>
      </c>
      <c r="X138" s="1">
        <v>0.0257</v>
      </c>
      <c r="Y138" s="1">
        <f t="shared" si="11"/>
        <v>1929.932667</v>
      </c>
      <c r="Z138" s="1">
        <v>1950.0</v>
      </c>
      <c r="AA138" s="1">
        <v>1950.0</v>
      </c>
      <c r="AB138" s="1">
        <v>1950.0</v>
      </c>
      <c r="AC138" s="1">
        <v>1478.1456</v>
      </c>
      <c r="AD138" s="1">
        <v>1307.3801</v>
      </c>
      <c r="AE138" s="1">
        <v>-999.0</v>
      </c>
      <c r="AF138" s="1">
        <v>-999.0</v>
      </c>
      <c r="AG138" s="1">
        <f t="shared" si="12"/>
        <v>3200.436</v>
      </c>
      <c r="AH138" s="1">
        <f t="shared" si="13"/>
        <v>2.787450469</v>
      </c>
      <c r="AI138" s="1">
        <f t="shared" si="14"/>
        <v>761.8806313</v>
      </c>
      <c r="AJ138" s="1">
        <f t="shared" si="15"/>
        <v>1.787450469</v>
      </c>
      <c r="AK138" s="1">
        <f t="shared" si="16"/>
        <v>316.4596078</v>
      </c>
      <c r="AL138" s="1">
        <f t="shared" si="17"/>
        <v>3.97545226</v>
      </c>
      <c r="AM138" s="1">
        <f t="shared" si="18"/>
        <v>1266.13458</v>
      </c>
      <c r="AN138" s="1">
        <f t="shared" si="19"/>
        <v>0.9947153531</v>
      </c>
      <c r="AO138" s="1">
        <f t="shared" si="20"/>
        <v>629.6934622</v>
      </c>
      <c r="AP138" s="1">
        <f t="shared" si="21"/>
        <v>0.7798364383</v>
      </c>
      <c r="AQ138" s="1">
        <f t="shared" si="22"/>
        <v>710.7530414</v>
      </c>
      <c r="AR138" s="1">
        <f t="shared" si="23"/>
        <v>228.1831423</v>
      </c>
      <c r="AS138" s="1">
        <f t="shared" si="24"/>
        <v>794.4209582</v>
      </c>
      <c r="AT138" s="1">
        <f>ABS(((3*B138*(G138-AS138))/(G138*(2*AS138-B138)))/10)/2</f>
        <v>0.1212803335</v>
      </c>
      <c r="AU138" s="1">
        <f t="shared" si="26"/>
        <v>0.1380193685</v>
      </c>
      <c r="AV138" s="1">
        <f t="shared" si="27"/>
        <v>64.6303621</v>
      </c>
      <c r="AW138" s="1">
        <v>-999.0</v>
      </c>
      <c r="AX138" s="1">
        <f t="shared" si="28"/>
        <v>0.1364888813</v>
      </c>
      <c r="AZ138" s="1">
        <f t="shared" si="514"/>
        <v>7.1030242</v>
      </c>
      <c r="BA138" s="1">
        <v>-999.0</v>
      </c>
      <c r="BB138" s="1">
        <f t="shared" si="30"/>
        <v>56.59069751</v>
      </c>
      <c r="BC138" s="1">
        <f>((AT138/10)^2)*((BL138)^4)</f>
        <v>51.42589504</v>
      </c>
      <c r="BE138" s="1">
        <v>2158.7339</v>
      </c>
      <c r="BF138" s="1">
        <v>3987.1631</v>
      </c>
      <c r="BG138" s="1">
        <f t="shared" si="33"/>
        <v>0.2201635617</v>
      </c>
      <c r="BH138" s="1">
        <v>723.2805</v>
      </c>
      <c r="BJ138" s="1">
        <f t="shared" si="34"/>
        <v>-959.5395</v>
      </c>
      <c r="BK138" s="1">
        <f t="shared" si="35"/>
        <v>-39.4605</v>
      </c>
      <c r="BL138" s="1">
        <f t="shared" si="36"/>
        <v>24.3164557</v>
      </c>
      <c r="BN138" s="1">
        <f t="shared" si="70"/>
        <v>0.4791467692</v>
      </c>
      <c r="BO138" s="1">
        <f t="shared" si="37"/>
        <v>0.9421534526</v>
      </c>
      <c r="BP138" s="1">
        <f t="shared" si="38"/>
        <v>0.1344965474</v>
      </c>
      <c r="BQ138" s="1" t="str">
        <f t="shared" si="39"/>
        <v>#NUM!</v>
      </c>
      <c r="BS138" s="1">
        <f t="shared" si="40"/>
        <v>2362.997776</v>
      </c>
      <c r="BT138" s="1">
        <v>2.3694</v>
      </c>
      <c r="BU138" s="1">
        <v>0.2161</v>
      </c>
      <c r="BV138" s="1">
        <f t="shared" si="41"/>
        <v>0.1539481268</v>
      </c>
      <c r="BW138" s="1">
        <f t="shared" si="42"/>
        <v>0.1850240634</v>
      </c>
      <c r="BX138" s="1">
        <f t="shared" si="43"/>
        <v>1.07665</v>
      </c>
      <c r="BY138" s="1">
        <f t="shared" si="82"/>
        <v>-0.4086666667</v>
      </c>
      <c r="BZ138" s="1">
        <f t="shared" si="45"/>
        <v>0.06646133603</v>
      </c>
      <c r="CA138" s="1">
        <v>3987.1631</v>
      </c>
      <c r="CB138" s="1">
        <v>2158.7339</v>
      </c>
      <c r="CC138" s="1" t="str">
        <f t="shared" si="46"/>
        <v>#NUM!</v>
      </c>
      <c r="CD138" s="1">
        <f t="shared" si="47"/>
        <v>0.1229037903</v>
      </c>
      <c r="CE138" s="1">
        <f t="shared" si="48"/>
        <v>-478.6676225</v>
      </c>
      <c r="CH138" s="1">
        <v>-999.0</v>
      </c>
      <c r="CJ138" s="1">
        <f t="shared" si="71"/>
        <v>0.00003410012374</v>
      </c>
      <c r="CK138" s="1">
        <f t="shared" si="51"/>
        <v>-699.8725988</v>
      </c>
      <c r="CL138" s="1">
        <f t="shared" si="52"/>
        <v>-42.21209059</v>
      </c>
      <c r="CM138" s="1">
        <f t="shared" si="53"/>
        <v>-19.46726764</v>
      </c>
      <c r="CN138" s="1">
        <f t="shared" si="54"/>
        <v>0.461177529</v>
      </c>
      <c r="CO138" s="1">
        <f t="shared" si="55"/>
        <v>0.001258778472</v>
      </c>
      <c r="CP138" s="1">
        <f t="shared" si="56"/>
        <v>0.9600289182</v>
      </c>
      <c r="CQ138" s="1">
        <f t="shared" si="57"/>
        <v>0.5513622516</v>
      </c>
      <c r="CS138" s="1">
        <f t="shared" si="58"/>
        <v>1.444628177</v>
      </c>
      <c r="CU138" s="1">
        <v>5243.0171</v>
      </c>
      <c r="CV138" s="1">
        <v>1950.0</v>
      </c>
      <c r="CW138" s="1">
        <v>1034.5</v>
      </c>
      <c r="CX138" s="1">
        <v>392.6</v>
      </c>
      <c r="CY138" s="1">
        <v>199.1</v>
      </c>
      <c r="CZ138" s="1">
        <v>146.9</v>
      </c>
      <c r="DA138" s="1">
        <f t="shared" si="59"/>
        <v>0.6412492308</v>
      </c>
      <c r="DB138" s="1">
        <f t="shared" si="60"/>
        <v>0.4908027692</v>
      </c>
      <c r="DC138" s="1">
        <f t="shared" si="61"/>
        <v>0.6704513333</v>
      </c>
      <c r="DD138" s="1">
        <f t="shared" si="62"/>
        <v>1</v>
      </c>
      <c r="DE138" s="1">
        <f t="shared" si="63"/>
        <v>0.9431379699</v>
      </c>
      <c r="DF138" s="1" t="str">
        <f t="shared" si="64"/>
        <v>Não</v>
      </c>
      <c r="DG138" s="1" t="str">
        <f t="shared" si="65"/>
        <v>Não</v>
      </c>
      <c r="DH138" s="17" t="str">
        <f t="shared" si="66"/>
        <v>Fractured</v>
      </c>
      <c r="DI138" s="1" t="str">
        <f t="shared" ref="DI138:DJ138" si="524">IF(DB138&gt;=1,"Fractured","Não")</f>
        <v>Não</v>
      </c>
      <c r="DJ138" s="1" t="str">
        <f t="shared" si="524"/>
        <v>Não</v>
      </c>
    </row>
    <row r="139" ht="15.75" customHeight="1">
      <c r="A139" s="1">
        <v>5585.1933</v>
      </c>
      <c r="B139" s="1">
        <v>1950.0</v>
      </c>
      <c r="C139" s="1">
        <v>1813.6469</v>
      </c>
      <c r="D139" s="1">
        <v>1917.8276</v>
      </c>
      <c r="E139" s="1">
        <v>962.6183</v>
      </c>
      <c r="F139" s="1">
        <v>986.5409</v>
      </c>
      <c r="G139" s="1">
        <v>1002.2565</v>
      </c>
      <c r="H139" s="1">
        <v>1950.0</v>
      </c>
      <c r="I139" s="1">
        <v>1950.0</v>
      </c>
      <c r="J139" s="1">
        <v>1950.0</v>
      </c>
      <c r="K139" s="1">
        <v>1238.46</v>
      </c>
      <c r="L139" s="1">
        <f t="shared" si="4"/>
        <v>1312.932467</v>
      </c>
      <c r="M139" s="1">
        <f t="shared" ref="M139:N139" si="525">(H139+I139)/2</f>
        <v>1950</v>
      </c>
      <c r="N139" s="1">
        <f t="shared" si="525"/>
        <v>1950</v>
      </c>
      <c r="O139" s="1">
        <f t="shared" ref="O139:P139" si="526">(E139+AC139)/2</f>
        <v>1253.54605</v>
      </c>
      <c r="P139" s="1">
        <f t="shared" si="526"/>
        <v>1175.971</v>
      </c>
      <c r="Q139" s="1">
        <f t="shared" si="7"/>
        <v>1950.001577</v>
      </c>
      <c r="R139" s="1">
        <f t="shared" si="8"/>
        <v>6.86686353</v>
      </c>
      <c r="S139" s="1">
        <f t="shared" si="9"/>
        <v>0.5139776923</v>
      </c>
      <c r="T139" s="1">
        <v>0.0353</v>
      </c>
      <c r="U139" s="1">
        <v>0.0353</v>
      </c>
      <c r="V139" s="1">
        <f t="shared" si="10"/>
        <v>28.3286119</v>
      </c>
      <c r="W139" s="1">
        <v>0.0353</v>
      </c>
      <c r="X139" s="1">
        <v>0.0258</v>
      </c>
      <c r="Y139" s="1">
        <f t="shared" si="11"/>
        <v>1921.912417</v>
      </c>
      <c r="Z139" s="1">
        <v>1950.0</v>
      </c>
      <c r="AA139" s="1">
        <v>1950.0</v>
      </c>
      <c r="AB139" s="1">
        <v>1950.0</v>
      </c>
      <c r="AC139" s="1">
        <v>1544.4738</v>
      </c>
      <c r="AD139" s="1">
        <v>1365.4011</v>
      </c>
      <c r="AE139" s="1">
        <v>0.178</v>
      </c>
      <c r="AF139" s="1">
        <v>376.0</v>
      </c>
      <c r="AG139" s="1">
        <f t="shared" si="12"/>
        <v>3188.46</v>
      </c>
      <c r="AH139" s="1">
        <f t="shared" si="13"/>
        <v>2.740534615</v>
      </c>
      <c r="AI139" s="1">
        <f t="shared" si="14"/>
        <v>757.4180012</v>
      </c>
      <c r="AJ139" s="1">
        <f t="shared" si="15"/>
        <v>1.740534615</v>
      </c>
      <c r="AK139" s="1">
        <f t="shared" si="16"/>
        <v>323.9684958</v>
      </c>
      <c r="AL139" s="1">
        <f t="shared" si="17"/>
        <v>4.139347552</v>
      </c>
      <c r="AM139" s="1">
        <f t="shared" si="18"/>
        <v>1296.033842</v>
      </c>
      <c r="AN139" s="1">
        <f t="shared" si="19"/>
        <v>0.9440259211</v>
      </c>
      <c r="AO139" s="1">
        <f t="shared" si="20"/>
        <v>650.9073965</v>
      </c>
      <c r="AP139" s="1">
        <f t="shared" si="21"/>
        <v>0.7734591093</v>
      </c>
      <c r="AQ139" s="1">
        <f t="shared" si="22"/>
        <v>737.8156088</v>
      </c>
      <c r="AR139" s="1">
        <f t="shared" si="23"/>
        <v>230.0871268</v>
      </c>
      <c r="AS139" s="1">
        <f t="shared" si="24"/>
        <v>811.0791348</v>
      </c>
      <c r="AT139" s="1">
        <f>(ABS(((3*B139*(G139-AS139))/(G139*(2*AS139-B139)))/100))*4</f>
        <v>0.1361473569</v>
      </c>
      <c r="AU139" s="1">
        <f t="shared" si="26"/>
        <v>0.1576048391</v>
      </c>
      <c r="AV139" s="1">
        <f t="shared" si="27"/>
        <v>77.82478078</v>
      </c>
      <c r="AW139" s="1">
        <v>0.178</v>
      </c>
      <c r="AX139" s="1">
        <f t="shared" si="28"/>
        <v>0.1442208351</v>
      </c>
      <c r="AZ139" s="1">
        <f t="shared" si="514"/>
        <v>18.85864491</v>
      </c>
      <c r="BA139" s="1">
        <v>376.0</v>
      </c>
      <c r="BB139" s="1">
        <f t="shared" si="30"/>
        <v>31.49564924</v>
      </c>
      <c r="BC139" s="1">
        <f t="shared" ref="BC139:BC140" si="530">((AT139/15)^2)*((BL139)^4)</f>
        <v>45.95218888</v>
      </c>
      <c r="BD139" s="1">
        <f t="shared" ref="BD139:BD140" si="531">0.083*((AE139^3)*(BH139^2))</f>
        <v>85.81867448</v>
      </c>
      <c r="BE139" s="1">
        <v>2156.1011</v>
      </c>
      <c r="BF139" s="1">
        <v>3900.3474</v>
      </c>
      <c r="BG139" s="1">
        <f t="shared" si="33"/>
        <v>0.2265408907</v>
      </c>
      <c r="BH139" s="1">
        <f>GEOMEAN(BH5:BH138)</f>
        <v>428.1755374</v>
      </c>
      <c r="BJ139" s="1">
        <f t="shared" si="34"/>
        <v>0.1717166</v>
      </c>
      <c r="BK139" s="1">
        <f t="shared" si="35"/>
        <v>0.0062834</v>
      </c>
      <c r="BL139" s="1">
        <f t="shared" si="36"/>
        <v>27.3286119</v>
      </c>
      <c r="BN139" s="1">
        <f t="shared" si="70"/>
        <v>0.5139776923</v>
      </c>
      <c r="BO139" s="1">
        <f t="shared" si="37"/>
        <v>0.9319032211</v>
      </c>
      <c r="BP139" s="1">
        <f t="shared" si="38"/>
        <v>0.1468467789</v>
      </c>
      <c r="BQ139" s="1">
        <f t="shared" si="39"/>
        <v>0.04086179893</v>
      </c>
      <c r="BS139" s="1">
        <f t="shared" si="40"/>
        <v>2287.980622</v>
      </c>
      <c r="BT139" s="1">
        <v>2.3729</v>
      </c>
      <c r="BU139" s="1">
        <v>0.2154</v>
      </c>
      <c r="BV139" s="1">
        <f t="shared" si="41"/>
        <v>0.1519308357</v>
      </c>
      <c r="BW139" s="1">
        <f t="shared" si="42"/>
        <v>0.1836654179</v>
      </c>
      <c r="BX139" s="1">
        <f t="shared" si="43"/>
        <v>1.07875</v>
      </c>
      <c r="BY139" s="1">
        <f t="shared" si="82"/>
        <v>-0.362</v>
      </c>
      <c r="BZ139" s="1">
        <f t="shared" si="45"/>
        <v>-0.002283906883</v>
      </c>
      <c r="CA139" s="1">
        <v>3900.3474</v>
      </c>
      <c r="CB139" s="1">
        <v>2156.1011</v>
      </c>
      <c r="CC139" s="1">
        <f t="shared" si="46"/>
        <v>0.006674560887</v>
      </c>
      <c r="CD139" s="1">
        <f t="shared" si="47"/>
        <v>0.1216351257</v>
      </c>
      <c r="CE139" s="1">
        <f t="shared" si="48"/>
        <v>193.2556123</v>
      </c>
      <c r="CH139" s="1">
        <v>0.178</v>
      </c>
      <c r="CI139" s="1">
        <f t="shared" ref="CI139:CI140" si="532">ABS(BX139-AP139)</f>
        <v>0.3052908907</v>
      </c>
      <c r="CJ139" s="1">
        <f t="shared" si="71"/>
        <v>0.00004096006152</v>
      </c>
      <c r="CK139" s="1">
        <f t="shared" si="51"/>
        <v>0.1266077364</v>
      </c>
      <c r="CL139" s="1">
        <f t="shared" si="52"/>
        <v>0.008023082999</v>
      </c>
      <c r="CM139" s="1">
        <f t="shared" si="53"/>
        <v>0.004933073498</v>
      </c>
      <c r="CN139" s="1">
        <f t="shared" si="54"/>
        <v>0.6148600855</v>
      </c>
      <c r="CO139" s="1">
        <f t="shared" si="55"/>
        <v>0.001232925318</v>
      </c>
      <c r="CP139" s="1">
        <f t="shared" si="56"/>
        <v>1.049891957</v>
      </c>
      <c r="CQ139" s="1">
        <f t="shared" si="57"/>
        <v>0.687891957</v>
      </c>
      <c r="CS139" s="1">
        <f t="shared" si="58"/>
        <v>1.464078897</v>
      </c>
      <c r="CT139" s="1">
        <v>0.178</v>
      </c>
      <c r="CU139" s="1">
        <v>5243.1694</v>
      </c>
      <c r="CV139" s="1">
        <v>1950.0</v>
      </c>
      <c r="CW139" s="1">
        <v>1034.5</v>
      </c>
      <c r="CX139" s="1">
        <v>392.6</v>
      </c>
      <c r="CY139" s="1">
        <v>199.1</v>
      </c>
      <c r="CZ139" s="1">
        <v>146.9</v>
      </c>
      <c r="DA139" s="1">
        <f t="shared" si="59"/>
        <v>0.6351076923</v>
      </c>
      <c r="DB139" s="1">
        <f t="shared" si="60"/>
        <v>0.5059184103</v>
      </c>
      <c r="DC139" s="1">
        <f t="shared" si="61"/>
        <v>0.7002056923</v>
      </c>
      <c r="DD139" s="1">
        <f t="shared" si="62"/>
        <v>1</v>
      </c>
      <c r="DE139" s="1">
        <f t="shared" si="63"/>
        <v>0.9381155164</v>
      </c>
      <c r="DF139" s="1" t="str">
        <f t="shared" si="64"/>
        <v>Não</v>
      </c>
      <c r="DG139" s="1" t="str">
        <f t="shared" si="65"/>
        <v>Não</v>
      </c>
      <c r="DH139" s="17" t="str">
        <f t="shared" si="66"/>
        <v>Fractured</v>
      </c>
      <c r="DI139" s="1" t="str">
        <f t="shared" ref="DI139:DJ139" si="527">IF(DB139&gt;=1,"Fractured","Não")</f>
        <v>Não</v>
      </c>
      <c r="DJ139" s="1" t="str">
        <f t="shared" si="527"/>
        <v>Não</v>
      </c>
    </row>
    <row r="140" ht="15.75" customHeight="1">
      <c r="A140" s="1">
        <v>5585.2695</v>
      </c>
      <c r="B140" s="1">
        <v>1950.0</v>
      </c>
      <c r="C140" s="1">
        <v>1764.1738</v>
      </c>
      <c r="D140" s="1">
        <v>1935.8512</v>
      </c>
      <c r="E140" s="1">
        <v>1114.4382</v>
      </c>
      <c r="F140" s="1">
        <v>1147.8506</v>
      </c>
      <c r="G140" s="1">
        <v>1143.3507</v>
      </c>
      <c r="H140" s="1">
        <v>1950.0</v>
      </c>
      <c r="I140" s="1">
        <v>1950.0</v>
      </c>
      <c r="J140" s="1">
        <v>1950.0</v>
      </c>
      <c r="K140" s="1">
        <v>1238.46</v>
      </c>
      <c r="L140" s="1">
        <f t="shared" si="4"/>
        <v>1413.733767</v>
      </c>
      <c r="M140" s="1">
        <f t="shared" ref="M140:N140" si="528">(H140+I140)/2</f>
        <v>1950</v>
      </c>
      <c r="N140" s="1">
        <f t="shared" si="528"/>
        <v>1950</v>
      </c>
      <c r="O140" s="1">
        <f t="shared" ref="O140:P140" si="529">(E140+AC140)/2</f>
        <v>1363.7244</v>
      </c>
      <c r="P140" s="1">
        <f t="shared" si="529"/>
        <v>1289.25105</v>
      </c>
      <c r="Q140" s="1">
        <f t="shared" si="7"/>
        <v>1950.001592</v>
      </c>
      <c r="R140" s="1">
        <f t="shared" si="8"/>
        <v>7.833556803</v>
      </c>
      <c r="S140" s="1">
        <f t="shared" si="9"/>
        <v>0.5863336923</v>
      </c>
      <c r="T140" s="1">
        <v>0.0353</v>
      </c>
      <c r="U140" s="1">
        <v>0.0353</v>
      </c>
      <c r="V140" s="1">
        <f t="shared" si="10"/>
        <v>28.3286119</v>
      </c>
      <c r="W140" s="1">
        <v>0.0353</v>
      </c>
      <c r="X140" s="1">
        <v>0.0258</v>
      </c>
      <c r="Y140" s="1">
        <f t="shared" si="11"/>
        <v>1916.670833</v>
      </c>
      <c r="Z140" s="1">
        <v>1950.0</v>
      </c>
      <c r="AA140" s="1">
        <v>1950.0</v>
      </c>
      <c r="AB140" s="1">
        <v>1950.0</v>
      </c>
      <c r="AC140" s="1">
        <v>1613.0106</v>
      </c>
      <c r="AD140" s="1">
        <v>1430.6515</v>
      </c>
      <c r="AE140" s="1">
        <v>0.178</v>
      </c>
      <c r="AF140" s="1">
        <v>376.0</v>
      </c>
      <c r="AG140" s="1">
        <f t="shared" si="12"/>
        <v>3188.46</v>
      </c>
      <c r="AH140" s="1">
        <f t="shared" si="13"/>
        <v>2.740534615</v>
      </c>
      <c r="AI140" s="1">
        <f t="shared" si="14"/>
        <v>757.4180012</v>
      </c>
      <c r="AJ140" s="1">
        <f t="shared" si="15"/>
        <v>1.740534615</v>
      </c>
      <c r="AK140" s="1">
        <f t="shared" si="16"/>
        <v>357.4114568</v>
      </c>
      <c r="AL140" s="1">
        <f t="shared" si="17"/>
        <v>5.37624829</v>
      </c>
      <c r="AM140" s="1">
        <f t="shared" si="18"/>
        <v>1429.849946</v>
      </c>
      <c r="AN140" s="1">
        <f t="shared" si="19"/>
        <v>0.6700957747</v>
      </c>
      <c r="AO140" s="1">
        <f t="shared" si="20"/>
        <v>711.2274084</v>
      </c>
      <c r="AP140" s="1">
        <f t="shared" si="21"/>
        <v>0.920851446</v>
      </c>
      <c r="AQ140" s="1">
        <f t="shared" si="22"/>
        <v>782.0545159</v>
      </c>
      <c r="AR140" s="1">
        <f t="shared" si="23"/>
        <v>233.3931142</v>
      </c>
      <c r="AS140" s="1">
        <f t="shared" si="24"/>
        <v>836.2320724</v>
      </c>
      <c r="AT140" s="1">
        <f>(ABS(((3*B140*(G140-AS140))/(G140*(2*AS140-B140)))/100))*3</f>
        <v>0.1698574966</v>
      </c>
      <c r="AU140" s="1">
        <f t="shared" si="26"/>
        <v>0.2046124562</v>
      </c>
      <c r="AV140" s="1">
        <f t="shared" si="27"/>
        <v>112.1567549</v>
      </c>
      <c r="AW140" s="1">
        <v>0.178</v>
      </c>
      <c r="AX140" s="1">
        <f t="shared" si="28"/>
        <v>0.2484306592</v>
      </c>
      <c r="AZ140" s="1">
        <f t="shared" si="514"/>
        <v>79.43305463</v>
      </c>
      <c r="BA140" s="1">
        <v>376.0</v>
      </c>
      <c r="BB140" s="1">
        <f t="shared" si="30"/>
        <v>76.3049275</v>
      </c>
      <c r="BC140" s="1">
        <f t="shared" si="530"/>
        <v>71.52489234</v>
      </c>
      <c r="BD140" s="1">
        <f t="shared" si="531"/>
        <v>85.81867448</v>
      </c>
      <c r="BE140" s="1">
        <v>2156.1011</v>
      </c>
      <c r="BF140" s="1">
        <v>3900.3474</v>
      </c>
      <c r="BG140" s="1">
        <f t="shared" si="33"/>
        <v>0.07914855404</v>
      </c>
      <c r="BH140" s="1">
        <f>GEOMEAN(BH5:BH139)</f>
        <v>428.1755374</v>
      </c>
      <c r="BJ140" s="1">
        <f t="shared" si="34"/>
        <v>0.1717166</v>
      </c>
      <c r="BK140" s="1">
        <f t="shared" si="35"/>
        <v>0.0062834</v>
      </c>
      <c r="BL140" s="1">
        <f t="shared" si="36"/>
        <v>27.3286119</v>
      </c>
      <c r="BN140" s="1">
        <f t="shared" si="70"/>
        <v>0.5863336923</v>
      </c>
      <c r="BO140" s="1">
        <f t="shared" si="37"/>
        <v>0.9786247561</v>
      </c>
      <c r="BP140" s="1">
        <f t="shared" si="38"/>
        <v>0.1001252439</v>
      </c>
      <c r="BQ140" s="1">
        <f t="shared" si="39"/>
        <v>0.01251874676</v>
      </c>
      <c r="BS140" s="1">
        <f t="shared" si="40"/>
        <v>2198.83501</v>
      </c>
      <c r="BT140" s="1">
        <v>2.3729</v>
      </c>
      <c r="BU140" s="1">
        <v>0.2154</v>
      </c>
      <c r="BV140" s="1">
        <f t="shared" si="41"/>
        <v>0.1519308357</v>
      </c>
      <c r="BW140" s="1">
        <f t="shared" si="42"/>
        <v>0.1836654179</v>
      </c>
      <c r="BX140" s="1">
        <f t="shared" si="43"/>
        <v>1.07875</v>
      </c>
      <c r="BY140" s="1">
        <f t="shared" si="82"/>
        <v>-0.362</v>
      </c>
      <c r="BZ140" s="1">
        <f t="shared" si="45"/>
        <v>-0.1450918016</v>
      </c>
      <c r="CA140" s="1">
        <v>3900.3474</v>
      </c>
      <c r="CB140" s="1">
        <v>2156.1011</v>
      </c>
      <c r="CC140" s="1">
        <f t="shared" si="46"/>
        <v>0.006674560887</v>
      </c>
      <c r="CD140" s="1">
        <f t="shared" si="47"/>
        <v>0.1197918337</v>
      </c>
      <c r="CE140" s="1">
        <f t="shared" si="48"/>
        <v>220.4614683</v>
      </c>
      <c r="CH140" s="1">
        <v>0.178</v>
      </c>
      <c r="CI140" s="1">
        <f t="shared" si="532"/>
        <v>0.157898554</v>
      </c>
      <c r="CJ140" s="1">
        <f t="shared" si="71"/>
        <v>0.0002714422614</v>
      </c>
      <c r="CK140" s="1">
        <f t="shared" si="51"/>
        <v>0.1365668774</v>
      </c>
      <c r="CL140" s="1">
        <f t="shared" si="52"/>
        <v>0.009575542976</v>
      </c>
      <c r="CM140" s="1">
        <f t="shared" si="53"/>
        <v>0.008830125584</v>
      </c>
      <c r="CN140" s="1">
        <f t="shared" si="54"/>
        <v>0.9221540341</v>
      </c>
      <c r="CO140" s="1">
        <f t="shared" si="55"/>
        <v>0.001195840285</v>
      </c>
      <c r="CP140" s="1">
        <f t="shared" si="56"/>
        <v>1.301562655</v>
      </c>
      <c r="CQ140" s="1">
        <f t="shared" si="57"/>
        <v>0.9395626551</v>
      </c>
      <c r="CS140" s="1">
        <f t="shared" si="58"/>
        <v>1.453309762</v>
      </c>
      <c r="CT140" s="1">
        <v>0.178</v>
      </c>
      <c r="CU140" s="1">
        <v>5243.3218</v>
      </c>
      <c r="CV140" s="1">
        <v>1950.0</v>
      </c>
      <c r="CW140" s="1">
        <v>1034.5</v>
      </c>
      <c r="CX140" s="1">
        <v>392.6</v>
      </c>
      <c r="CY140" s="1">
        <v>199.1</v>
      </c>
      <c r="CZ140" s="1">
        <v>146.9</v>
      </c>
      <c r="DA140" s="1">
        <f t="shared" si="59"/>
        <v>0.6351076923</v>
      </c>
      <c r="DB140" s="1">
        <f t="shared" si="60"/>
        <v>0.5886413333</v>
      </c>
      <c r="DC140" s="1">
        <f t="shared" si="61"/>
        <v>0.7336674359</v>
      </c>
      <c r="DD140" s="1">
        <f t="shared" si="62"/>
        <v>1</v>
      </c>
      <c r="DE140" s="1">
        <f t="shared" si="63"/>
        <v>0.9453897356</v>
      </c>
      <c r="DF140" s="1" t="str">
        <f t="shared" si="64"/>
        <v>Não</v>
      </c>
      <c r="DG140" s="1" t="str">
        <f t="shared" si="65"/>
        <v>Não</v>
      </c>
      <c r="DH140" s="17" t="str">
        <f t="shared" si="66"/>
        <v>Fractured</v>
      </c>
      <c r="DI140" s="1" t="str">
        <f t="shared" ref="DI140:DJ140" si="533">IF(DB140&gt;=1,"Fractured","Não")</f>
        <v>Não</v>
      </c>
      <c r="DJ140" s="1" t="str">
        <f t="shared" si="533"/>
        <v>Não</v>
      </c>
    </row>
    <row r="141" ht="15.75" customHeight="1">
      <c r="A141" s="1">
        <v>5585.3457</v>
      </c>
      <c r="B141" s="1">
        <v>1950.0</v>
      </c>
      <c r="C141" s="1">
        <v>1736.2695</v>
      </c>
      <c r="D141" s="1">
        <v>1948.0583</v>
      </c>
      <c r="E141" s="1">
        <v>1258.1543</v>
      </c>
      <c r="F141" s="1">
        <v>1302.9602</v>
      </c>
      <c r="G141" s="1">
        <v>1261.5618</v>
      </c>
      <c r="H141" s="1">
        <v>1950.0</v>
      </c>
      <c r="I141" s="1">
        <v>1950.0</v>
      </c>
      <c r="J141" s="1">
        <v>1950.0</v>
      </c>
      <c r="K141" s="1">
        <v>1294.2115</v>
      </c>
      <c r="L141" s="1">
        <f t="shared" si="4"/>
        <v>1504.840667</v>
      </c>
      <c r="M141" s="1">
        <f t="shared" ref="M141:N141" si="534">(H141+I141)/2</f>
        <v>1950</v>
      </c>
      <c r="N141" s="1">
        <f t="shared" si="534"/>
        <v>1950</v>
      </c>
      <c r="O141" s="1">
        <f t="shared" ref="O141:P141" si="535">(E141+AC141)/2</f>
        <v>1467.24595</v>
      </c>
      <c r="P141" s="1">
        <f t="shared" si="535"/>
        <v>1400.79425</v>
      </c>
      <c r="Q141" s="1">
        <f t="shared" si="7"/>
        <v>1950.001602</v>
      </c>
      <c r="R141" s="1">
        <f t="shared" si="8"/>
        <v>8.643468728</v>
      </c>
      <c r="S141" s="1">
        <f t="shared" si="9"/>
        <v>0.6469547692</v>
      </c>
      <c r="T141" s="1">
        <v>0.032</v>
      </c>
      <c r="U141" s="1">
        <v>0.032</v>
      </c>
      <c r="V141" s="1">
        <f t="shared" si="10"/>
        <v>31.25</v>
      </c>
      <c r="W141" s="1">
        <v>0.032</v>
      </c>
      <c r="X141" s="1">
        <v>0.0255</v>
      </c>
      <c r="Y141" s="1">
        <f t="shared" si="11"/>
        <v>1914.054633</v>
      </c>
      <c r="Z141" s="1">
        <v>1950.0</v>
      </c>
      <c r="AA141" s="1">
        <v>1950.0</v>
      </c>
      <c r="AB141" s="1">
        <v>1950.0</v>
      </c>
      <c r="AC141" s="1">
        <v>1676.3376</v>
      </c>
      <c r="AD141" s="1">
        <v>1498.6283</v>
      </c>
      <c r="AE141" s="1">
        <v>-999.0</v>
      </c>
      <c r="AF141" s="1">
        <v>-999.0</v>
      </c>
      <c r="AG141" s="1">
        <f t="shared" si="12"/>
        <v>3244.2115</v>
      </c>
      <c r="AH141" s="1">
        <f t="shared" si="13"/>
        <v>2.973519664</v>
      </c>
      <c r="AI141" s="1">
        <f t="shared" si="14"/>
        <v>777.9124219</v>
      </c>
      <c r="AJ141" s="1">
        <f t="shared" si="15"/>
        <v>1.973519664</v>
      </c>
      <c r="AK141" s="1">
        <f t="shared" si="16"/>
        <v>386.3315295</v>
      </c>
      <c r="AL141" s="1">
        <f t="shared" si="17"/>
        <v>7.150508047</v>
      </c>
      <c r="AM141" s="1">
        <f t="shared" si="18"/>
        <v>1545.61179</v>
      </c>
      <c r="AN141" s="1">
        <f t="shared" si="19"/>
        <v>0.4699116116</v>
      </c>
      <c r="AO141" s="1">
        <f t="shared" si="20"/>
        <v>760.6764742</v>
      </c>
      <c r="AP141" s="1">
        <f t="shared" si="21"/>
        <v>1.069345006</v>
      </c>
      <c r="AQ141" s="1">
        <f t="shared" si="22"/>
        <v>816.9142709</v>
      </c>
      <c r="AR141" s="1">
        <f t="shared" si="23"/>
        <v>235.6467816</v>
      </c>
      <c r="AS141" s="1">
        <f t="shared" si="24"/>
        <v>857.7179764</v>
      </c>
      <c r="AT141" s="1">
        <f t="shared" ref="AT141:AT142" si="539">ABS(((3*B141*(G141-AS141))/(G141*(2*AS141-B141)))/100)*2</f>
        <v>0.1596722078</v>
      </c>
      <c r="AU141" s="1">
        <f t="shared" si="26"/>
        <v>0.1900118135</v>
      </c>
      <c r="AV141" s="1">
        <f t="shared" si="27"/>
        <v>101.114487</v>
      </c>
      <c r="AW141" s="1">
        <v>-999.0</v>
      </c>
      <c r="AX141" s="1">
        <f t="shared" si="28"/>
        <v>0.3460673057</v>
      </c>
      <c r="AZ141" s="1">
        <f t="shared" si="514"/>
        <v>64.6681877</v>
      </c>
      <c r="BA141" s="1">
        <v>-999.0</v>
      </c>
      <c r="BB141" s="1">
        <f t="shared" si="30"/>
        <v>195.5600642</v>
      </c>
      <c r="BC141" s="1">
        <f t="shared" ref="BC141:BC143" si="540">((AT141/10)^2)*((BL141)^4)</f>
        <v>213.481466</v>
      </c>
      <c r="BE141" s="1">
        <v>2153.1838</v>
      </c>
      <c r="BF141" s="1">
        <v>3874.009</v>
      </c>
      <c r="BG141" s="1">
        <f t="shared" si="33"/>
        <v>0.06934500589</v>
      </c>
      <c r="BH141" s="1">
        <v>775.7047</v>
      </c>
      <c r="BJ141" s="1">
        <f t="shared" si="34"/>
        <v>-967.032</v>
      </c>
      <c r="BK141" s="1">
        <f t="shared" si="35"/>
        <v>-31.968</v>
      </c>
      <c r="BL141" s="1">
        <f t="shared" si="36"/>
        <v>30.25</v>
      </c>
      <c r="BN141" s="1">
        <f t="shared" si="70"/>
        <v>0.6469547692</v>
      </c>
      <c r="BO141" s="1">
        <f t="shared" si="37"/>
        <v>1.007876658</v>
      </c>
      <c r="BP141" s="1">
        <f t="shared" si="38"/>
        <v>0.07037334179</v>
      </c>
      <c r="BQ141" s="1" t="str">
        <f t="shared" si="39"/>
        <v>#NUM!</v>
      </c>
      <c r="BS141" s="1">
        <f t="shared" si="40"/>
        <v>2165.212031</v>
      </c>
      <c r="BT141" s="1">
        <v>2.3773</v>
      </c>
      <c r="BU141" s="1">
        <v>0.2208</v>
      </c>
      <c r="BV141" s="1">
        <f t="shared" si="41"/>
        <v>0.1493948127</v>
      </c>
      <c r="BW141" s="1">
        <f t="shared" si="42"/>
        <v>0.1850974063</v>
      </c>
      <c r="BX141" s="1">
        <f t="shared" si="43"/>
        <v>1.07825</v>
      </c>
      <c r="BY141" s="1">
        <f t="shared" si="82"/>
        <v>-0.094</v>
      </c>
      <c r="BZ141" s="1">
        <f t="shared" si="45"/>
        <v>-0.264738664</v>
      </c>
      <c r="CA141" s="1">
        <v>3874.009</v>
      </c>
      <c r="CB141" s="1">
        <v>2153.1838</v>
      </c>
      <c r="CC141" s="1" t="str">
        <f t="shared" si="46"/>
        <v>#NUM!</v>
      </c>
      <c r="CD141" s="1">
        <f t="shared" si="47"/>
        <v>0.1182819204</v>
      </c>
      <c r="CE141" s="1">
        <f t="shared" si="48"/>
        <v>-646.3078145</v>
      </c>
      <c r="CH141" s="1">
        <v>-999.0</v>
      </c>
      <c r="CJ141" s="1">
        <f t="shared" si="71"/>
        <v>0.0009692049264</v>
      </c>
      <c r="CK141" s="1">
        <f t="shared" si="51"/>
        <v>-816.6082394</v>
      </c>
      <c r="CL141" s="1">
        <f t="shared" si="52"/>
        <v>-61.59467443</v>
      </c>
      <c r="CM141" s="1">
        <f t="shared" si="53"/>
        <v>-69.03277303</v>
      </c>
      <c r="CN141" s="1">
        <f t="shared" si="54"/>
        <v>1.120758794</v>
      </c>
      <c r="CO141" s="1">
        <f t="shared" si="55"/>
        <v>0.00116588439</v>
      </c>
      <c r="CP141" s="1">
        <f t="shared" si="56"/>
        <v>1.185657174</v>
      </c>
      <c r="CQ141" s="1">
        <f t="shared" si="57"/>
        <v>1.091657174</v>
      </c>
      <c r="CS141" s="1">
        <f t="shared" si="58"/>
        <v>1.458427</v>
      </c>
      <c r="CU141" s="1">
        <v>5243.4746</v>
      </c>
      <c r="CV141" s="1">
        <v>1950.0</v>
      </c>
      <c r="CW141" s="1">
        <v>1034.5</v>
      </c>
      <c r="CX141" s="1">
        <v>392.6</v>
      </c>
      <c r="CY141" s="1">
        <v>199.1</v>
      </c>
      <c r="CZ141" s="1">
        <v>146.9</v>
      </c>
      <c r="DA141" s="1">
        <f t="shared" si="59"/>
        <v>0.6636982051</v>
      </c>
      <c r="DB141" s="1">
        <f t="shared" si="60"/>
        <v>0.6681847179</v>
      </c>
      <c r="DC141" s="1">
        <f t="shared" si="61"/>
        <v>0.7685273333</v>
      </c>
      <c r="DD141" s="1">
        <f t="shared" si="62"/>
        <v>1</v>
      </c>
      <c r="DE141" s="1">
        <f t="shared" si="63"/>
        <v>0.9547099108</v>
      </c>
      <c r="DF141" s="1" t="str">
        <f t="shared" si="64"/>
        <v>Não</v>
      </c>
      <c r="DG141" s="1" t="str">
        <f t="shared" si="65"/>
        <v>Não</v>
      </c>
      <c r="DH141" s="17" t="str">
        <f t="shared" si="66"/>
        <v>Fractured</v>
      </c>
      <c r="DI141" s="1" t="str">
        <f t="shared" ref="DI141:DJ141" si="536">IF(DB141&gt;=1,"Fractured","Não")</f>
        <v>Não</v>
      </c>
      <c r="DJ141" s="1" t="str">
        <f t="shared" si="536"/>
        <v>Não</v>
      </c>
    </row>
    <row r="142" ht="15.75" customHeight="1">
      <c r="A142" s="1">
        <v>5585.4219</v>
      </c>
      <c r="B142" s="1">
        <v>1950.0</v>
      </c>
      <c r="C142" s="1">
        <v>1704.4449</v>
      </c>
      <c r="D142" s="1">
        <v>1949.9994</v>
      </c>
      <c r="E142" s="1">
        <v>1313.376</v>
      </c>
      <c r="F142" s="1">
        <v>1361.2517</v>
      </c>
      <c r="G142" s="1">
        <v>1311.2532</v>
      </c>
      <c r="H142" s="1">
        <v>1950.0</v>
      </c>
      <c r="I142" s="1">
        <v>1950.0</v>
      </c>
      <c r="J142" s="1">
        <v>1950.0</v>
      </c>
      <c r="K142" s="1">
        <v>1294.2115</v>
      </c>
      <c r="L142" s="1">
        <f t="shared" si="4"/>
        <v>1540.834967</v>
      </c>
      <c r="M142" s="1">
        <f t="shared" ref="M142:N142" si="537">(H142+I142)/2</f>
        <v>1950</v>
      </c>
      <c r="N142" s="1">
        <f t="shared" si="537"/>
        <v>1950</v>
      </c>
      <c r="O142" s="1">
        <f t="shared" ref="O142:P142" si="538">(E142+AC142)/2</f>
        <v>1520.8026</v>
      </c>
      <c r="P142" s="1">
        <f t="shared" si="538"/>
        <v>1463.0874</v>
      </c>
      <c r="Q142" s="1">
        <f t="shared" si="7"/>
        <v>1950.001612</v>
      </c>
      <c r="R142" s="1">
        <f t="shared" si="8"/>
        <v>8.983924552</v>
      </c>
      <c r="S142" s="1">
        <f t="shared" si="9"/>
        <v>0.6724375385</v>
      </c>
      <c r="T142" s="1">
        <v>0.032</v>
      </c>
      <c r="U142" s="1">
        <v>0.032</v>
      </c>
      <c r="V142" s="1">
        <f t="shared" si="10"/>
        <v>31.25</v>
      </c>
      <c r="W142" s="1">
        <v>0.032</v>
      </c>
      <c r="X142" s="1">
        <v>0.0255</v>
      </c>
      <c r="Y142" s="1">
        <f t="shared" si="11"/>
        <v>1909.07405</v>
      </c>
      <c r="Z142" s="1">
        <v>1950.0</v>
      </c>
      <c r="AA142" s="1">
        <v>1950.0</v>
      </c>
      <c r="AB142" s="1">
        <v>1950.0</v>
      </c>
      <c r="AC142" s="1">
        <v>1728.2292</v>
      </c>
      <c r="AD142" s="1">
        <v>1564.9231</v>
      </c>
      <c r="AE142" s="1">
        <v>-999.0</v>
      </c>
      <c r="AF142" s="1">
        <v>-999.0</v>
      </c>
      <c r="AG142" s="1">
        <f t="shared" si="12"/>
        <v>3244.2115</v>
      </c>
      <c r="AH142" s="1">
        <f t="shared" si="13"/>
        <v>2.973519664</v>
      </c>
      <c r="AI142" s="1">
        <f t="shared" si="14"/>
        <v>777.9124219</v>
      </c>
      <c r="AJ142" s="1">
        <f t="shared" si="15"/>
        <v>1.973519664</v>
      </c>
      <c r="AK142" s="1">
        <f t="shared" si="16"/>
        <v>396.5648338</v>
      </c>
      <c r="AL142" s="1">
        <f t="shared" si="17"/>
        <v>8.057069529</v>
      </c>
      <c r="AM142" s="1">
        <f t="shared" si="18"/>
        <v>1586.560921</v>
      </c>
      <c r="AN142" s="1">
        <f t="shared" si="19"/>
        <v>0.4068631757</v>
      </c>
      <c r="AO142" s="1">
        <f t="shared" si="20"/>
        <v>778.0598989</v>
      </c>
      <c r="AP142" s="1">
        <f t="shared" si="21"/>
        <v>1.124319224</v>
      </c>
      <c r="AQ142" s="1">
        <f t="shared" si="22"/>
        <v>834.8670274</v>
      </c>
      <c r="AR142" s="1">
        <f t="shared" si="23"/>
        <v>236.4837691</v>
      </c>
      <c r="AS142" s="1">
        <f t="shared" si="24"/>
        <v>869.8651641</v>
      </c>
      <c r="AT142" s="1">
        <f t="shared" si="539"/>
        <v>0.1873023477</v>
      </c>
      <c r="AU142" s="1">
        <f t="shared" si="26"/>
        <v>0.2304699013</v>
      </c>
      <c r="AV142" s="1">
        <f t="shared" si="27"/>
        <v>132.4891888</v>
      </c>
      <c r="AW142" s="1">
        <v>-999.0</v>
      </c>
      <c r="AX142" s="1">
        <f t="shared" si="28"/>
        <v>0.3765997737</v>
      </c>
      <c r="AZ142" s="1">
        <f t="shared" si="514"/>
        <v>182.4866002</v>
      </c>
      <c r="BA142" s="1">
        <v>-999.0</v>
      </c>
      <c r="BB142" s="1">
        <f t="shared" si="30"/>
        <v>370.2846716</v>
      </c>
      <c r="BC142" s="1">
        <f t="shared" si="540"/>
        <v>293.7568199</v>
      </c>
      <c r="BE142" s="1">
        <v>2153.1838</v>
      </c>
      <c r="BF142" s="1">
        <v>3874.009</v>
      </c>
      <c r="BG142" s="1">
        <f t="shared" si="33"/>
        <v>0.1243192238</v>
      </c>
      <c r="BH142" s="1">
        <v>775.7047</v>
      </c>
      <c r="BJ142" s="1">
        <f t="shared" si="34"/>
        <v>-967.032</v>
      </c>
      <c r="BK142" s="1">
        <f t="shared" si="35"/>
        <v>-31.968</v>
      </c>
      <c r="BL142" s="1">
        <f t="shared" si="36"/>
        <v>30.25</v>
      </c>
      <c r="BN142" s="1">
        <f t="shared" si="70"/>
        <v>0.6724375385</v>
      </c>
      <c r="BO142" s="1">
        <f t="shared" si="37"/>
        <v>1.008417798</v>
      </c>
      <c r="BP142" s="1">
        <f t="shared" si="38"/>
        <v>0.06983220244</v>
      </c>
      <c r="BQ142" s="1" t="str">
        <f t="shared" si="39"/>
        <v>#NUM!</v>
      </c>
      <c r="BS142" s="1">
        <f t="shared" si="40"/>
        <v>2175.796734</v>
      </c>
      <c r="BT142" s="1">
        <v>2.3773</v>
      </c>
      <c r="BU142" s="1">
        <v>0.2208</v>
      </c>
      <c r="BV142" s="1">
        <f t="shared" si="41"/>
        <v>0.1493948127</v>
      </c>
      <c r="BW142" s="1">
        <f t="shared" si="42"/>
        <v>0.1850974063</v>
      </c>
      <c r="BX142" s="1">
        <f t="shared" si="43"/>
        <v>1.07825</v>
      </c>
      <c r="BY142" s="1">
        <f t="shared" si="82"/>
        <v>-0.094</v>
      </c>
      <c r="BZ142" s="1">
        <f t="shared" si="45"/>
        <v>-0.3150336032</v>
      </c>
      <c r="CA142" s="1">
        <v>3874.009</v>
      </c>
      <c r="CB142" s="1">
        <v>2153.1838</v>
      </c>
      <c r="CC142" s="1" t="str">
        <f t="shared" si="46"/>
        <v>#NUM!</v>
      </c>
      <c r="CD142" s="1">
        <f t="shared" si="47"/>
        <v>0.1174531459</v>
      </c>
      <c r="CE142" s="1">
        <f t="shared" si="48"/>
        <v>-671.7651009</v>
      </c>
      <c r="CH142" s="1">
        <v>-999.0</v>
      </c>
      <c r="CJ142" s="1">
        <f t="shared" si="71"/>
        <v>0.001374378184</v>
      </c>
      <c r="CK142" s="1">
        <f t="shared" si="51"/>
        <v>-834.6749891</v>
      </c>
      <c r="CL142" s="1">
        <f t="shared" si="52"/>
        <v>-64.5234248</v>
      </c>
      <c r="CM142" s="1">
        <f t="shared" si="53"/>
        <v>-75.79974019</v>
      </c>
      <c r="CN142" s="1">
        <f t="shared" si="54"/>
        <v>1.174763125</v>
      </c>
      <c r="CO142" s="1">
        <f t="shared" si="55"/>
        <v>0.001149603457</v>
      </c>
      <c r="CP142" s="1">
        <f t="shared" si="56"/>
        <v>1.225899655</v>
      </c>
      <c r="CQ142" s="1">
        <f t="shared" si="57"/>
        <v>1.131899655</v>
      </c>
      <c r="CS142" s="1">
        <f t="shared" si="58"/>
        <v>1.493488685</v>
      </c>
      <c r="CU142" s="1">
        <v>5243.627</v>
      </c>
      <c r="CV142" s="1">
        <v>1950.0</v>
      </c>
      <c r="CW142" s="1">
        <v>1034.5</v>
      </c>
      <c r="CX142" s="1">
        <v>392.6</v>
      </c>
      <c r="CY142" s="1">
        <v>199.1</v>
      </c>
      <c r="CZ142" s="1">
        <v>146.9</v>
      </c>
      <c r="DA142" s="1">
        <f t="shared" si="59"/>
        <v>0.6636982051</v>
      </c>
      <c r="DB142" s="1">
        <f t="shared" si="60"/>
        <v>0.6980777949</v>
      </c>
      <c r="DC142" s="1">
        <f t="shared" si="61"/>
        <v>0.8025246667</v>
      </c>
      <c r="DD142" s="1">
        <f t="shared" si="62"/>
        <v>1</v>
      </c>
      <c r="DE142" s="1">
        <f t="shared" si="63"/>
        <v>0.9620495125</v>
      </c>
      <c r="DF142" s="1" t="str">
        <f t="shared" si="64"/>
        <v>Não</v>
      </c>
      <c r="DG142" s="1" t="str">
        <f t="shared" si="65"/>
        <v>Não</v>
      </c>
      <c r="DH142" s="17" t="str">
        <f t="shared" si="66"/>
        <v>Fractured</v>
      </c>
      <c r="DI142" s="1" t="str">
        <f t="shared" ref="DI142:DJ142" si="541">IF(DB142&gt;=1,"Fractured","Não")</f>
        <v>Não</v>
      </c>
      <c r="DJ142" s="1" t="str">
        <f t="shared" si="541"/>
        <v>Não</v>
      </c>
    </row>
    <row r="143" ht="15.75" customHeight="1">
      <c r="A143" s="1">
        <v>5585.4981</v>
      </c>
      <c r="B143" s="1">
        <v>1950.0</v>
      </c>
      <c r="C143" s="1">
        <v>1662.3029</v>
      </c>
      <c r="D143" s="1">
        <v>1950.0</v>
      </c>
      <c r="E143" s="1">
        <v>1306.099</v>
      </c>
      <c r="F143" s="1">
        <v>1354.3652</v>
      </c>
      <c r="G143" s="1">
        <v>1280.4368</v>
      </c>
      <c r="H143" s="1">
        <v>1950.0</v>
      </c>
      <c r="I143" s="1">
        <v>1950.0</v>
      </c>
      <c r="J143" s="1">
        <v>1950.0</v>
      </c>
      <c r="K143" s="1">
        <v>1399.5558</v>
      </c>
      <c r="L143" s="1">
        <f t="shared" si="4"/>
        <v>1528.267333</v>
      </c>
      <c r="M143" s="1">
        <f t="shared" ref="M143:N143" si="542">(H143+I143)/2</f>
        <v>1950</v>
      </c>
      <c r="N143" s="1">
        <f t="shared" si="542"/>
        <v>1950</v>
      </c>
      <c r="O143" s="1">
        <f t="shared" ref="O143:P143" si="543">(E143+AC143)/2</f>
        <v>1533.2049</v>
      </c>
      <c r="P143" s="1">
        <f t="shared" si="543"/>
        <v>1489.87325</v>
      </c>
      <c r="Q143" s="1">
        <f t="shared" si="7"/>
        <v>1950.001627</v>
      </c>
      <c r="R143" s="1">
        <f t="shared" si="8"/>
        <v>8.772788967</v>
      </c>
      <c r="S143" s="1">
        <f t="shared" si="9"/>
        <v>0.6566342564</v>
      </c>
      <c r="T143" s="1">
        <v>0.0313</v>
      </c>
      <c r="U143" s="1">
        <v>0.0313</v>
      </c>
      <c r="V143" s="1">
        <f t="shared" si="10"/>
        <v>31.94888179</v>
      </c>
      <c r="W143" s="1">
        <v>0.0313</v>
      </c>
      <c r="X143" s="1">
        <v>0.0251</v>
      </c>
      <c r="Y143" s="1">
        <f t="shared" si="11"/>
        <v>1902.050483</v>
      </c>
      <c r="Z143" s="1">
        <v>1950.0</v>
      </c>
      <c r="AA143" s="1">
        <v>1950.0</v>
      </c>
      <c r="AB143" s="1">
        <v>1950.0</v>
      </c>
      <c r="AC143" s="1">
        <v>1760.3108</v>
      </c>
      <c r="AD143" s="1">
        <v>1625.3813</v>
      </c>
      <c r="AE143" s="1">
        <v>0.169</v>
      </c>
      <c r="AF143" s="1">
        <v>166.0</v>
      </c>
      <c r="AG143" s="1">
        <f t="shared" si="12"/>
        <v>3349.5558</v>
      </c>
      <c r="AH143" s="1">
        <f t="shared" si="13"/>
        <v>3.542593418</v>
      </c>
      <c r="AI143" s="1">
        <f t="shared" si="14"/>
        <v>814.7748457</v>
      </c>
      <c r="AJ143" s="1">
        <f t="shared" si="15"/>
        <v>2.542593418</v>
      </c>
      <c r="AK143" s="1">
        <f t="shared" si="16"/>
        <v>395.3142516</v>
      </c>
      <c r="AL143" s="1">
        <f t="shared" si="17"/>
        <v>7.942436577</v>
      </c>
      <c r="AM143" s="1">
        <f t="shared" si="18"/>
        <v>1581.566496</v>
      </c>
      <c r="AN143" s="1">
        <f t="shared" si="19"/>
        <v>0.4136682315</v>
      </c>
      <c r="AO143" s="1">
        <f t="shared" si="20"/>
        <v>769.4628099</v>
      </c>
      <c r="AP143" s="1">
        <f t="shared" si="21"/>
        <v>1.140215711</v>
      </c>
      <c r="AQ143" s="1">
        <f t="shared" si="22"/>
        <v>834.2559908</v>
      </c>
      <c r="AR143" s="1">
        <f t="shared" si="23"/>
        <v>235.9716531</v>
      </c>
      <c r="AS143" s="1">
        <f t="shared" si="24"/>
        <v>871.9168652</v>
      </c>
      <c r="AT143" s="1">
        <f t="shared" ref="AT143:AT144" si="547">(ABS(((3*B143*(G143-AS143))/(G143*(2*AS143-B143)))/100))*2</f>
        <v>0.18106035</v>
      </c>
      <c r="AU143" s="1">
        <f t="shared" si="26"/>
        <v>0.2210912001</v>
      </c>
      <c r="AV143" s="1">
        <f t="shared" si="27"/>
        <v>125.0030411</v>
      </c>
      <c r="AW143" s="1">
        <v>0.169</v>
      </c>
      <c r="AX143" s="1">
        <f t="shared" si="28"/>
        <v>0.3688794609</v>
      </c>
      <c r="AZ143" s="1">
        <f t="shared" si="514"/>
        <v>153.0252635</v>
      </c>
      <c r="BA143" s="1">
        <v>166.0</v>
      </c>
      <c r="BB143" s="1">
        <f t="shared" si="30"/>
        <v>300.3242447</v>
      </c>
      <c r="BC143" s="1">
        <f t="shared" si="540"/>
        <v>300.7644902</v>
      </c>
      <c r="BD143" s="1">
        <f t="shared" ref="BD143:BD144" si="548">0.063*((AE143^3)*(BH143^2))</f>
        <v>169.9525285</v>
      </c>
      <c r="BE143" s="1">
        <v>2149.5337</v>
      </c>
      <c r="BF143" s="1">
        <v>3853.8674</v>
      </c>
      <c r="BG143" s="1">
        <f t="shared" si="33"/>
        <v>0.1402157113</v>
      </c>
      <c r="BH143" s="1">
        <v>747.59</v>
      </c>
      <c r="BJ143" s="1">
        <f t="shared" si="34"/>
        <v>0.1637103</v>
      </c>
      <c r="BK143" s="1">
        <f t="shared" si="35"/>
        <v>0.0052897</v>
      </c>
      <c r="BL143" s="1">
        <f t="shared" si="36"/>
        <v>30.94888179</v>
      </c>
      <c r="BN143" s="1">
        <f t="shared" si="70"/>
        <v>0.6566342564</v>
      </c>
      <c r="BO143" s="1">
        <f t="shared" si="37"/>
        <v>1.002329945</v>
      </c>
      <c r="BP143" s="1">
        <f t="shared" si="38"/>
        <v>0.07622005453</v>
      </c>
      <c r="BQ143" s="1">
        <f t="shared" si="39"/>
        <v>-0.001309011878</v>
      </c>
      <c r="BS143" s="1">
        <f t="shared" si="40"/>
        <v>2268.954499</v>
      </c>
      <c r="BT143" s="1">
        <v>2.3847</v>
      </c>
      <c r="BU143" s="1">
        <v>0.2276</v>
      </c>
      <c r="BV143" s="1">
        <f t="shared" si="41"/>
        <v>0.145129683</v>
      </c>
      <c r="BW143" s="1">
        <f t="shared" si="42"/>
        <v>0.1863648415</v>
      </c>
      <c r="BX143" s="1">
        <f t="shared" si="43"/>
        <v>1.07855</v>
      </c>
      <c r="BY143" s="1">
        <f t="shared" si="82"/>
        <v>0.2806666667</v>
      </c>
      <c r="BZ143" s="1">
        <f t="shared" si="45"/>
        <v>-0.283842915</v>
      </c>
      <c r="CA143" s="1">
        <v>3853.8674</v>
      </c>
      <c r="CB143" s="1">
        <v>2149.5337</v>
      </c>
      <c r="CC143" s="1">
        <f t="shared" si="46"/>
        <v>0.004434889677</v>
      </c>
      <c r="CD143" s="1">
        <f t="shared" si="47"/>
        <v>0.1173148755</v>
      </c>
      <c r="CE143" s="1">
        <f t="shared" si="48"/>
        <v>109.0012866</v>
      </c>
      <c r="CH143" s="1">
        <v>0.169</v>
      </c>
      <c r="CI143" s="1">
        <f t="shared" ref="CI143:CI144" si="549">ABS(BX143-AP143)</f>
        <v>0.06166571134</v>
      </c>
      <c r="CJ143" s="1">
        <f t="shared" si="71"/>
        <v>0.00126016901</v>
      </c>
      <c r="CK143" s="1">
        <f t="shared" si="51"/>
        <v>0.1408436567</v>
      </c>
      <c r="CL143" s="1">
        <f t="shared" si="52"/>
        <v>0.01060683346</v>
      </c>
      <c r="CM143" s="1">
        <f t="shared" si="53"/>
        <v>0.01158626396</v>
      </c>
      <c r="CN143" s="1">
        <f t="shared" si="54"/>
        <v>1.092339575</v>
      </c>
      <c r="CO143" s="1">
        <f t="shared" si="55"/>
        <v>0.001146898334</v>
      </c>
      <c r="CP143" s="1">
        <f t="shared" si="56"/>
        <v>0.7896342535</v>
      </c>
      <c r="CQ143" s="1">
        <f t="shared" si="57"/>
        <v>1.07030092</v>
      </c>
      <c r="CS143" s="1">
        <f t="shared" si="58"/>
        <v>1.555099891</v>
      </c>
      <c r="CT143" s="1">
        <v>0.169</v>
      </c>
      <c r="CU143" s="1">
        <v>5243.7793</v>
      </c>
      <c r="CV143" s="1">
        <v>1950.0</v>
      </c>
      <c r="CW143" s="1">
        <v>1034.5</v>
      </c>
      <c r="CX143" s="1">
        <v>392.6</v>
      </c>
      <c r="CY143" s="1">
        <v>199.1</v>
      </c>
      <c r="CZ143" s="1">
        <v>146.9</v>
      </c>
      <c r="DA143" s="1">
        <f t="shared" si="59"/>
        <v>0.7177209231</v>
      </c>
      <c r="DB143" s="1">
        <f t="shared" si="60"/>
        <v>0.6945462564</v>
      </c>
      <c r="DC143" s="1">
        <f t="shared" si="61"/>
        <v>0.8335288718</v>
      </c>
      <c r="DD143" s="1">
        <f t="shared" si="62"/>
        <v>1</v>
      </c>
      <c r="DE143" s="1">
        <f t="shared" si="63"/>
        <v>0.971737861</v>
      </c>
      <c r="DF143" s="1" t="str">
        <f t="shared" si="64"/>
        <v>Não</v>
      </c>
      <c r="DG143" s="1" t="str">
        <f t="shared" si="65"/>
        <v>Não</v>
      </c>
      <c r="DH143" s="17" t="str">
        <f t="shared" si="66"/>
        <v>Fractured</v>
      </c>
      <c r="DI143" s="1" t="str">
        <f t="shared" ref="DI143:DJ143" si="544">IF(DB143&gt;=1,"Fractured","Não")</f>
        <v>Não</v>
      </c>
      <c r="DJ143" s="1" t="str">
        <f t="shared" si="544"/>
        <v>Não</v>
      </c>
    </row>
    <row r="144" ht="15.75" customHeight="1">
      <c r="A144" s="1">
        <v>5585.5743</v>
      </c>
      <c r="B144" s="1">
        <v>1950.0</v>
      </c>
      <c r="C144" s="1">
        <v>1502.151</v>
      </c>
      <c r="D144" s="1">
        <v>1904.1558</v>
      </c>
      <c r="E144" s="1">
        <v>1208.5238</v>
      </c>
      <c r="F144" s="1">
        <v>1247.2106</v>
      </c>
      <c r="G144" s="1">
        <v>1190.9463</v>
      </c>
      <c r="H144" s="1">
        <v>1950.0</v>
      </c>
      <c r="I144" s="1">
        <v>1950.0</v>
      </c>
      <c r="J144" s="1">
        <v>1950.0</v>
      </c>
      <c r="K144" s="1">
        <v>1399.5558</v>
      </c>
      <c r="L144" s="1">
        <f t="shared" si="4"/>
        <v>1462.718967</v>
      </c>
      <c r="M144" s="1">
        <f t="shared" ref="M144:N144" si="545">(H144+I144)/2</f>
        <v>1950</v>
      </c>
      <c r="N144" s="1">
        <f t="shared" si="545"/>
        <v>1950</v>
      </c>
      <c r="O144" s="1">
        <f t="shared" ref="O144:P144" si="546">(E144+AC144)/2</f>
        <v>1491.2033</v>
      </c>
      <c r="P144" s="1">
        <f t="shared" si="546"/>
        <v>1462.43045</v>
      </c>
      <c r="Q144" s="1">
        <f t="shared" si="7"/>
        <v>1950.001691</v>
      </c>
      <c r="R144" s="1">
        <f t="shared" si="8"/>
        <v>8.159653456</v>
      </c>
      <c r="S144" s="1">
        <f t="shared" si="9"/>
        <v>0.6107416923</v>
      </c>
      <c r="T144" s="1">
        <v>0.0313</v>
      </c>
      <c r="U144" s="1">
        <v>0.0313</v>
      </c>
      <c r="V144" s="1">
        <f t="shared" si="10"/>
        <v>31.94888179</v>
      </c>
      <c r="W144" s="1">
        <v>0.0313</v>
      </c>
      <c r="X144" s="1">
        <v>0.0251</v>
      </c>
      <c r="Y144" s="1">
        <f t="shared" si="11"/>
        <v>1867.7178</v>
      </c>
      <c r="Z144" s="1">
        <v>1950.0</v>
      </c>
      <c r="AA144" s="1">
        <v>1950.0</v>
      </c>
      <c r="AB144" s="1">
        <v>1950.0</v>
      </c>
      <c r="AC144" s="1">
        <v>1773.8828</v>
      </c>
      <c r="AD144" s="1">
        <v>1677.6503</v>
      </c>
      <c r="AE144" s="1">
        <v>0.169</v>
      </c>
      <c r="AF144" s="1">
        <v>166.0</v>
      </c>
      <c r="AG144" s="1">
        <f t="shared" si="12"/>
        <v>3349.5558</v>
      </c>
      <c r="AH144" s="1">
        <f t="shared" si="13"/>
        <v>3.542593418</v>
      </c>
      <c r="AI144" s="1">
        <f t="shared" si="14"/>
        <v>814.7748457</v>
      </c>
      <c r="AJ144" s="1">
        <f t="shared" si="15"/>
        <v>2.542593418</v>
      </c>
      <c r="AK144" s="1">
        <f t="shared" si="16"/>
        <v>374.9204312</v>
      </c>
      <c r="AL144" s="1">
        <f t="shared" si="17"/>
        <v>6.455520711</v>
      </c>
      <c r="AM144" s="1">
        <f t="shared" si="18"/>
        <v>1499.991708</v>
      </c>
      <c r="AN144" s="1">
        <f t="shared" si="19"/>
        <v>0.5269635416</v>
      </c>
      <c r="AO144" s="1">
        <f t="shared" si="20"/>
        <v>726.2017965</v>
      </c>
      <c r="AP144" s="1">
        <f t="shared" si="21"/>
        <v>1.076165343</v>
      </c>
      <c r="AQ144" s="1">
        <f t="shared" si="22"/>
        <v>818.0755103</v>
      </c>
      <c r="AR144" s="1">
        <f t="shared" si="23"/>
        <v>234.3490227</v>
      </c>
      <c r="AS144" s="1">
        <f t="shared" si="24"/>
        <v>856.8078869</v>
      </c>
      <c r="AT144" s="1">
        <f t="shared" si="547"/>
        <v>0.1388678127</v>
      </c>
      <c r="AU144" s="1">
        <f t="shared" si="26"/>
        <v>0.1612619</v>
      </c>
      <c r="AV144" s="1">
        <f t="shared" si="27"/>
        <v>80.36464306</v>
      </c>
      <c r="AW144" s="1">
        <v>0.169</v>
      </c>
      <c r="AX144" s="1">
        <f t="shared" si="28"/>
        <v>0.3037652657</v>
      </c>
      <c r="AZ144" s="1">
        <f>((10^4)*(AT144^5.7))/(T144^2)</f>
        <v>132.3550194</v>
      </c>
      <c r="BA144" s="1">
        <v>166.0</v>
      </c>
      <c r="BB144" s="1">
        <f t="shared" si="30"/>
        <v>103.9210081</v>
      </c>
      <c r="BC144" s="1">
        <f>((AT144/14)^2)*((BL144)^4)</f>
        <v>90.26657563</v>
      </c>
      <c r="BD144" s="1">
        <f t="shared" si="548"/>
        <v>169.9525285</v>
      </c>
      <c r="BE144" s="1">
        <v>2149.5337</v>
      </c>
      <c r="BF144" s="1">
        <v>3853.8674</v>
      </c>
      <c r="BG144" s="1">
        <f t="shared" si="33"/>
        <v>0.07616534271</v>
      </c>
      <c r="BH144" s="1">
        <v>747.59</v>
      </c>
      <c r="BJ144" s="1">
        <f t="shared" si="34"/>
        <v>0.1637103</v>
      </c>
      <c r="BK144" s="1">
        <f t="shared" si="35"/>
        <v>0.0052897</v>
      </c>
      <c r="BL144" s="1">
        <f t="shared" si="36"/>
        <v>30.94888179</v>
      </c>
      <c r="BN144" s="1">
        <f t="shared" si="70"/>
        <v>0.6107416923</v>
      </c>
      <c r="BO144" s="1">
        <f t="shared" si="37"/>
        <v>0.9838561533</v>
      </c>
      <c r="BP144" s="1">
        <f t="shared" si="38"/>
        <v>0.09469384669</v>
      </c>
      <c r="BQ144" s="1">
        <f t="shared" si="39"/>
        <v>0.009154607072</v>
      </c>
      <c r="BS144" s="1">
        <f t="shared" si="40"/>
        <v>2394.515502</v>
      </c>
      <c r="BT144" s="1">
        <v>2.3847</v>
      </c>
      <c r="BU144" s="1">
        <v>0.2276</v>
      </c>
      <c r="BV144" s="1">
        <f t="shared" si="41"/>
        <v>0.145129683</v>
      </c>
      <c r="BW144" s="1">
        <f t="shared" si="42"/>
        <v>0.1863648415</v>
      </c>
      <c r="BX144" s="1">
        <f t="shared" si="43"/>
        <v>1.07855</v>
      </c>
      <c r="BY144" s="1">
        <f t="shared" si="82"/>
        <v>0.2806666667</v>
      </c>
      <c r="BZ144" s="1">
        <f t="shared" si="45"/>
        <v>-0.1932654858</v>
      </c>
      <c r="CA144" s="1">
        <v>3853.8674</v>
      </c>
      <c r="CB144" s="1">
        <v>2149.5337</v>
      </c>
      <c r="CC144" s="1">
        <f t="shared" si="46"/>
        <v>0.004434889677</v>
      </c>
      <c r="CD144" s="1">
        <f t="shared" si="47"/>
        <v>0.1183447224</v>
      </c>
      <c r="CE144" s="1">
        <f t="shared" si="48"/>
        <v>101.3831209</v>
      </c>
      <c r="CH144" s="1">
        <v>0.169</v>
      </c>
      <c r="CI144" s="1">
        <f t="shared" si="549"/>
        <v>0.002384657291</v>
      </c>
      <c r="CJ144" s="1">
        <f t="shared" si="71"/>
        <v>0.0005782331234</v>
      </c>
      <c r="CK144" s="1">
        <f t="shared" si="51"/>
        <v>0.1351572341</v>
      </c>
      <c r="CL144" s="1">
        <f t="shared" si="52"/>
        <v>0.009634150097</v>
      </c>
      <c r="CM144" s="1">
        <f t="shared" si="53"/>
        <v>0.009109049073</v>
      </c>
      <c r="CN144" s="1">
        <f t="shared" si="54"/>
        <v>0.9454958643</v>
      </c>
      <c r="CO144" s="1">
        <f t="shared" si="55"/>
        <v>0.001167122777</v>
      </c>
      <c r="CP144" s="1">
        <f t="shared" si="56"/>
        <v>0.6771373218</v>
      </c>
      <c r="CQ144" s="1">
        <f t="shared" si="57"/>
        <v>0.9578039885</v>
      </c>
      <c r="CS144" s="1">
        <f t="shared" si="58"/>
        <v>1.670324166</v>
      </c>
      <c r="CT144" s="1">
        <v>0.169</v>
      </c>
      <c r="CU144" s="1">
        <v>5243.9316</v>
      </c>
      <c r="CV144" s="1">
        <v>1950.0</v>
      </c>
      <c r="CW144" s="1">
        <v>1034.5</v>
      </c>
      <c r="CX144" s="1">
        <v>392.6</v>
      </c>
      <c r="CY144" s="1">
        <v>199.1</v>
      </c>
      <c r="CZ144" s="1">
        <v>146.9</v>
      </c>
      <c r="DA144" s="1">
        <f t="shared" si="59"/>
        <v>0.7177209231</v>
      </c>
      <c r="DB144" s="1">
        <f t="shared" si="60"/>
        <v>0.6395951795</v>
      </c>
      <c r="DC144" s="1">
        <f t="shared" si="61"/>
        <v>0.8603334872</v>
      </c>
      <c r="DD144" s="1">
        <f t="shared" si="62"/>
        <v>1</v>
      </c>
      <c r="DE144" s="1">
        <f t="shared" si="63"/>
        <v>0.9807049448</v>
      </c>
      <c r="DF144" s="1" t="str">
        <f t="shared" si="64"/>
        <v>Não</v>
      </c>
      <c r="DG144" s="1" t="str">
        <f t="shared" si="65"/>
        <v>Não</v>
      </c>
      <c r="DH144" s="17" t="str">
        <f t="shared" si="66"/>
        <v>Fractured</v>
      </c>
      <c r="DI144" s="1" t="str">
        <f t="shared" ref="DI144:DJ144" si="550">IF(DB144&gt;=1,"Fractured","Não")</f>
        <v>Não</v>
      </c>
      <c r="DJ144" s="1" t="str">
        <f t="shared" si="550"/>
        <v>Não</v>
      </c>
    </row>
    <row r="145" ht="15.75" customHeight="1">
      <c r="A145" s="1">
        <v>5585.6505</v>
      </c>
      <c r="B145" s="1">
        <v>1950.0</v>
      </c>
      <c r="C145" s="1">
        <v>1218.2596</v>
      </c>
      <c r="D145" s="1">
        <v>1467.4287</v>
      </c>
      <c r="E145" s="1">
        <v>995.8041</v>
      </c>
      <c r="F145" s="1">
        <v>1011.6835</v>
      </c>
      <c r="G145" s="1">
        <v>1008.373</v>
      </c>
      <c r="H145" s="1">
        <v>1950.0</v>
      </c>
      <c r="I145" s="1">
        <v>1950.0</v>
      </c>
      <c r="J145" s="1">
        <v>1950.0</v>
      </c>
      <c r="K145" s="1">
        <v>1524.8961</v>
      </c>
      <c r="L145" s="1">
        <f t="shared" si="4"/>
        <v>1323.352167</v>
      </c>
      <c r="M145" s="1">
        <f t="shared" ref="M145:N145" si="551">(H145+I145)/2</f>
        <v>1950</v>
      </c>
      <c r="N145" s="1">
        <f t="shared" si="551"/>
        <v>1950</v>
      </c>
      <c r="O145" s="1">
        <f t="shared" ref="O145:P145" si="552">(E145+AC145)/2</f>
        <v>1379.4441</v>
      </c>
      <c r="P145" s="1">
        <f t="shared" si="552"/>
        <v>1367.126</v>
      </c>
      <c r="Q145" s="1">
        <f t="shared" si="7"/>
        <v>1950.001846</v>
      </c>
      <c r="R145" s="1">
        <f t="shared" si="8"/>
        <v>6.908770139</v>
      </c>
      <c r="S145" s="1">
        <f t="shared" si="9"/>
        <v>0.517114359</v>
      </c>
      <c r="T145" s="1">
        <v>0.0332</v>
      </c>
      <c r="U145" s="1">
        <v>0.0332</v>
      </c>
      <c r="V145" s="1">
        <f t="shared" si="10"/>
        <v>30.12048193</v>
      </c>
      <c r="W145" s="1">
        <v>0.0332</v>
      </c>
      <c r="X145" s="1">
        <v>0.0255</v>
      </c>
      <c r="Y145" s="1">
        <f t="shared" si="11"/>
        <v>1747.614717</v>
      </c>
      <c r="Z145" s="1">
        <v>1950.0</v>
      </c>
      <c r="AA145" s="1">
        <v>1950.0</v>
      </c>
      <c r="AB145" s="1">
        <v>1950.0</v>
      </c>
      <c r="AC145" s="1">
        <v>1763.0841</v>
      </c>
      <c r="AD145" s="1">
        <v>1722.5685</v>
      </c>
      <c r="AE145" s="1">
        <v>-999.0</v>
      </c>
      <c r="AF145" s="1">
        <v>-999.0</v>
      </c>
      <c r="AG145" s="1">
        <f t="shared" si="12"/>
        <v>3474.8961</v>
      </c>
      <c r="AH145" s="1">
        <f t="shared" si="13"/>
        <v>4.58711388</v>
      </c>
      <c r="AI145" s="1">
        <f t="shared" si="14"/>
        <v>855.7226776</v>
      </c>
      <c r="AJ145" s="1">
        <f t="shared" si="15"/>
        <v>3.58711388</v>
      </c>
      <c r="AK145" s="1">
        <f t="shared" si="16"/>
        <v>313.7796685</v>
      </c>
      <c r="AL145" s="1">
        <f t="shared" si="17"/>
        <v>4.622277775</v>
      </c>
      <c r="AM145" s="1">
        <f t="shared" si="18"/>
        <v>1264.617804</v>
      </c>
      <c r="AN145" s="1">
        <f t="shared" si="19"/>
        <v>0.7710248628</v>
      </c>
      <c r="AO145" s="1">
        <f t="shared" si="20"/>
        <v>616.2425657</v>
      </c>
      <c r="AP145" s="1">
        <f t="shared" si="21"/>
        <v>0.9625453261</v>
      </c>
      <c r="AQ145" s="1">
        <f t="shared" si="22"/>
        <v>771.8675291</v>
      </c>
      <c r="AR145" s="1">
        <f t="shared" si="23"/>
        <v>230.2474366</v>
      </c>
      <c r="AS145" s="1">
        <f t="shared" si="24"/>
        <v>790.9851333</v>
      </c>
      <c r="AT145" s="1">
        <f>ABS(((3*B145*(G145-AS145))/(G145*(2*AS145-B145)))/10)/2</f>
        <v>0.1713393265</v>
      </c>
      <c r="AU145" s="1">
        <f t="shared" si="26"/>
        <v>0.2067665716</v>
      </c>
      <c r="AV145" s="1">
        <f t="shared" si="27"/>
        <v>113.8132949</v>
      </c>
      <c r="AW145" s="1">
        <v>-999.0</v>
      </c>
      <c r="AX145" s="1">
        <f t="shared" si="28"/>
        <v>0.1860113904</v>
      </c>
      <c r="AZ145" s="1">
        <f t="shared" ref="AZ145:AZ158" si="556">((10^4)*(AT145^6.5))/(T145^2)</f>
        <v>95.01555142</v>
      </c>
      <c r="BA145" s="1">
        <v>-999.0</v>
      </c>
      <c r="BB145" s="1">
        <f t="shared" si="30"/>
        <v>231.4400342</v>
      </c>
      <c r="BC145" s="1">
        <f>((AT145/10)^2)*((BL145)^4)</f>
        <v>211.1097751</v>
      </c>
      <c r="BE145" s="1">
        <v>2148.2432</v>
      </c>
      <c r="BF145" s="1">
        <v>3850.0991</v>
      </c>
      <c r="BG145" s="1">
        <f t="shared" si="33"/>
        <v>0.03745467395</v>
      </c>
      <c r="BH145" s="1">
        <v>732.8585</v>
      </c>
      <c r="BJ145" s="1">
        <f t="shared" si="34"/>
        <v>-965.8332</v>
      </c>
      <c r="BK145" s="1">
        <f t="shared" si="35"/>
        <v>-33.1668</v>
      </c>
      <c r="BL145" s="1">
        <f t="shared" si="36"/>
        <v>29.12048193</v>
      </c>
      <c r="BN145" s="1">
        <f t="shared" si="70"/>
        <v>0.517114359</v>
      </c>
      <c r="BO145" s="1">
        <f t="shared" si="37"/>
        <v>0.9481981431</v>
      </c>
      <c r="BP145" s="1">
        <f t="shared" si="38"/>
        <v>0.1364518569</v>
      </c>
      <c r="BQ145" s="1" t="str">
        <f t="shared" si="39"/>
        <v>#NUM!</v>
      </c>
      <c r="BS145" s="1">
        <f t="shared" si="40"/>
        <v>2643.759502</v>
      </c>
      <c r="BT145" s="1">
        <v>2.3939</v>
      </c>
      <c r="BU145" s="1">
        <v>0.2246</v>
      </c>
      <c r="BV145" s="1">
        <f t="shared" si="41"/>
        <v>0.1398270893</v>
      </c>
      <c r="BW145" s="1">
        <f t="shared" si="42"/>
        <v>0.1822135447</v>
      </c>
      <c r="BX145" s="1">
        <f t="shared" si="43"/>
        <v>1.08465</v>
      </c>
      <c r="BY145" s="1">
        <f t="shared" si="82"/>
        <v>0.3646666667</v>
      </c>
      <c r="BZ145" s="1">
        <f t="shared" si="45"/>
        <v>-0.008474696356</v>
      </c>
      <c r="CA145" s="1">
        <v>3850.0991</v>
      </c>
      <c r="CB145" s="1">
        <v>2148.2432</v>
      </c>
      <c r="CC145" s="1" t="str">
        <f t="shared" si="46"/>
        <v>#NUM!</v>
      </c>
      <c r="CD145" s="1">
        <f t="shared" si="47"/>
        <v>0.1231704314</v>
      </c>
      <c r="CE145" s="1">
        <f t="shared" si="48"/>
        <v>-516.5972446</v>
      </c>
      <c r="CH145" s="1">
        <v>-999.0</v>
      </c>
      <c r="CJ145" s="1">
        <f t="shared" si="71"/>
        <v>0.00009713639063</v>
      </c>
      <c r="CK145" s="1">
        <f t="shared" si="51"/>
        <v>-719.5658038</v>
      </c>
      <c r="CL145" s="1">
        <f t="shared" si="52"/>
        <v>-47.04232655</v>
      </c>
      <c r="CM145" s="1">
        <f t="shared" si="53"/>
        <v>-35.03740445</v>
      </c>
      <c r="CN145" s="1">
        <f t="shared" si="54"/>
        <v>0.7448059443</v>
      </c>
      <c r="CO145" s="1">
        <f t="shared" si="55"/>
        <v>0.001264246264</v>
      </c>
      <c r="CP145" s="1">
        <f t="shared" si="56"/>
        <v>0.4325413212</v>
      </c>
      <c r="CQ145" s="1">
        <f t="shared" si="57"/>
        <v>0.7972079879</v>
      </c>
      <c r="CS145" s="1">
        <f t="shared" si="58"/>
        <v>1.999874643</v>
      </c>
      <c r="CU145" s="1">
        <v>5244.084</v>
      </c>
      <c r="CV145" s="1">
        <v>1950.0</v>
      </c>
      <c r="CW145" s="1">
        <v>1034.5</v>
      </c>
      <c r="CX145" s="1">
        <v>392.6</v>
      </c>
      <c r="CY145" s="1">
        <v>199.1</v>
      </c>
      <c r="CZ145" s="1">
        <v>146.9</v>
      </c>
      <c r="DA145" s="1">
        <f t="shared" si="59"/>
        <v>0.781998</v>
      </c>
      <c r="DB145" s="1">
        <f t="shared" si="60"/>
        <v>0.5188120513</v>
      </c>
      <c r="DC145" s="1">
        <f t="shared" si="61"/>
        <v>0.8833684615</v>
      </c>
      <c r="DD145" s="1">
        <f t="shared" si="62"/>
        <v>1</v>
      </c>
      <c r="DE145" s="1">
        <f t="shared" si="63"/>
        <v>0.9910702434</v>
      </c>
      <c r="DF145" s="1" t="str">
        <f t="shared" si="64"/>
        <v>Não</v>
      </c>
      <c r="DG145" s="1" t="str">
        <f t="shared" si="65"/>
        <v>Não</v>
      </c>
      <c r="DH145" s="17" t="str">
        <f t="shared" si="66"/>
        <v>Fractured</v>
      </c>
      <c r="DI145" s="1" t="str">
        <f t="shared" ref="DI145:DJ145" si="553">IF(DB145&gt;=1,"Fractured","Não")</f>
        <v>Não</v>
      </c>
      <c r="DJ145" s="1" t="str">
        <f t="shared" si="553"/>
        <v>Não</v>
      </c>
    </row>
    <row r="146" ht="15.75" customHeight="1">
      <c r="A146" s="1">
        <v>5585.7267</v>
      </c>
      <c r="B146" s="1">
        <v>1950.0</v>
      </c>
      <c r="C146" s="1">
        <v>1406.6248</v>
      </c>
      <c r="D146" s="1">
        <v>1485.6458</v>
      </c>
      <c r="E146" s="1">
        <v>1046.6453</v>
      </c>
      <c r="F146" s="1">
        <v>1065.4991</v>
      </c>
      <c r="G146" s="1">
        <v>1053.3616</v>
      </c>
      <c r="H146" s="1">
        <v>1950.0</v>
      </c>
      <c r="I146" s="1">
        <v>1950.0</v>
      </c>
      <c r="J146" s="1">
        <v>1950.0</v>
      </c>
      <c r="K146" s="1">
        <v>1524.8961</v>
      </c>
      <c r="L146" s="1">
        <f t="shared" si="4"/>
        <v>1356.2869</v>
      </c>
      <c r="M146" s="1">
        <f t="shared" ref="M146:N146" si="554">(H146+I146)/2</f>
        <v>1950</v>
      </c>
      <c r="N146" s="1">
        <f t="shared" si="554"/>
        <v>1950</v>
      </c>
      <c r="O146" s="1">
        <f t="shared" ref="O146:P146" si="555">(E146+AC146)/2</f>
        <v>1404.48875</v>
      </c>
      <c r="P146" s="1">
        <f t="shared" si="555"/>
        <v>1421.34175</v>
      </c>
      <c r="Q146" s="1">
        <f t="shared" si="7"/>
        <v>1950.001737</v>
      </c>
      <c r="R146" s="1">
        <f t="shared" si="8"/>
        <v>7.217005183</v>
      </c>
      <c r="S146" s="1">
        <f t="shared" si="9"/>
        <v>0.5401854359</v>
      </c>
      <c r="T146" s="1">
        <v>0.0332</v>
      </c>
      <c r="U146" s="1">
        <v>0.0332</v>
      </c>
      <c r="V146" s="1">
        <f t="shared" si="10"/>
        <v>30.12048193</v>
      </c>
      <c r="W146" s="1">
        <v>0.0332</v>
      </c>
      <c r="X146" s="1">
        <v>0.0255</v>
      </c>
      <c r="Y146" s="1">
        <f t="shared" si="11"/>
        <v>1782.0451</v>
      </c>
      <c r="Z146" s="1">
        <v>1950.0</v>
      </c>
      <c r="AA146" s="1">
        <v>1950.0</v>
      </c>
      <c r="AB146" s="1">
        <v>1950.0</v>
      </c>
      <c r="AC146" s="1">
        <v>1762.3322</v>
      </c>
      <c r="AD146" s="1">
        <v>1777.1844</v>
      </c>
      <c r="AE146" s="1">
        <v>-999.0</v>
      </c>
      <c r="AF146" s="1">
        <v>-999.0</v>
      </c>
      <c r="AG146" s="1">
        <f t="shared" si="12"/>
        <v>3474.8961</v>
      </c>
      <c r="AH146" s="1">
        <f t="shared" si="13"/>
        <v>4.58711388</v>
      </c>
      <c r="AI146" s="1">
        <f t="shared" si="14"/>
        <v>855.7226776</v>
      </c>
      <c r="AJ146" s="1">
        <f t="shared" si="15"/>
        <v>3.58711388</v>
      </c>
      <c r="AK146" s="1">
        <f t="shared" si="16"/>
        <v>324.6869958</v>
      </c>
      <c r="AL146" s="1">
        <f t="shared" si="17"/>
        <v>5.030133449</v>
      </c>
      <c r="AM146" s="1">
        <f t="shared" si="18"/>
        <v>1308.0127</v>
      </c>
      <c r="AN146" s="1">
        <f t="shared" si="19"/>
        <v>0.678634067</v>
      </c>
      <c r="AO146" s="1">
        <f t="shared" si="20"/>
        <v>645.0436612</v>
      </c>
      <c r="AP146" s="1">
        <f t="shared" si="21"/>
        <v>0.9777371614</v>
      </c>
      <c r="AQ146" s="1">
        <f t="shared" si="22"/>
        <v>787.3917947</v>
      </c>
      <c r="AR146" s="1">
        <f t="shared" si="23"/>
        <v>231.375637</v>
      </c>
      <c r="AS146" s="1">
        <f t="shared" si="24"/>
        <v>816.4461347</v>
      </c>
      <c r="AT146" s="1">
        <f>ABS(((3*B146*(G146-AS146))/(G146*(2*AS146-B146)))/100)*3</f>
        <v>0.124476171</v>
      </c>
      <c r="AU146" s="1">
        <f t="shared" si="26"/>
        <v>0.1421733673</v>
      </c>
      <c r="AV146" s="1">
        <f t="shared" si="27"/>
        <v>67.36992879</v>
      </c>
      <c r="AW146" s="1">
        <v>-999.0</v>
      </c>
      <c r="AX146" s="1">
        <f t="shared" si="28"/>
        <v>0.2033634592</v>
      </c>
      <c r="AZ146" s="1">
        <f t="shared" si="556"/>
        <v>11.90650408</v>
      </c>
      <c r="BA146" s="1">
        <v>-999.0</v>
      </c>
      <c r="BB146" s="1">
        <f t="shared" si="30"/>
        <v>64.46962508</v>
      </c>
      <c r="BC146" s="1">
        <f>((AT146/13)^2)*((BL146)^4)</f>
        <v>65.92952826</v>
      </c>
      <c r="BE146" s="1">
        <v>2148.2432</v>
      </c>
      <c r="BF146" s="1">
        <v>3850.0991</v>
      </c>
      <c r="BG146" s="1">
        <f t="shared" si="33"/>
        <v>0.02226283861</v>
      </c>
      <c r="BH146" s="1">
        <v>732.8585</v>
      </c>
      <c r="BJ146" s="1">
        <f t="shared" si="34"/>
        <v>-965.8332</v>
      </c>
      <c r="BK146" s="1">
        <f t="shared" si="35"/>
        <v>-33.1668</v>
      </c>
      <c r="BL146" s="1">
        <f t="shared" si="36"/>
        <v>29.12048193</v>
      </c>
      <c r="BN146" s="1">
        <f t="shared" si="70"/>
        <v>0.5401854359</v>
      </c>
      <c r="BO146" s="1">
        <f t="shared" si="37"/>
        <v>0.9305041179</v>
      </c>
      <c r="BP146" s="1">
        <f t="shared" si="38"/>
        <v>0.1541458821</v>
      </c>
      <c r="BQ146" s="1" t="str">
        <f t="shared" si="39"/>
        <v>#NUM!</v>
      </c>
      <c r="BS146" s="1">
        <f t="shared" si="40"/>
        <v>2631.210795</v>
      </c>
      <c r="BT146" s="1">
        <v>2.3939</v>
      </c>
      <c r="BU146" s="1">
        <v>0.2246</v>
      </c>
      <c r="BV146" s="1">
        <f t="shared" si="41"/>
        <v>0.1398270893</v>
      </c>
      <c r="BW146" s="1">
        <f t="shared" si="42"/>
        <v>0.1822135447</v>
      </c>
      <c r="BX146" s="1">
        <f t="shared" si="43"/>
        <v>1.08465</v>
      </c>
      <c r="BY146" s="1">
        <f t="shared" si="82"/>
        <v>0.3646666667</v>
      </c>
      <c r="BZ146" s="1">
        <f t="shared" si="45"/>
        <v>-0.0540097166</v>
      </c>
      <c r="CA146" s="1">
        <v>3850.0991</v>
      </c>
      <c r="CB146" s="1">
        <v>2148.2432</v>
      </c>
      <c r="CC146" s="1" t="str">
        <f t="shared" si="46"/>
        <v>#NUM!</v>
      </c>
      <c r="CD146" s="1">
        <f t="shared" si="47"/>
        <v>0.1212346755</v>
      </c>
      <c r="CE146" s="1">
        <f t="shared" si="48"/>
        <v>-539.6452505</v>
      </c>
      <c r="CH146" s="1">
        <v>-999.0</v>
      </c>
      <c r="CJ146" s="1">
        <f t="shared" si="71"/>
        <v>0.0001325251534</v>
      </c>
      <c r="CK146" s="1">
        <f t="shared" si="51"/>
        <v>-738.4561745</v>
      </c>
      <c r="CL146" s="1">
        <f t="shared" si="52"/>
        <v>-48.85849214</v>
      </c>
      <c r="CM146" s="1">
        <f t="shared" si="53"/>
        <v>-36.89934021</v>
      </c>
      <c r="CN146" s="1">
        <f t="shared" si="54"/>
        <v>0.7552287964</v>
      </c>
      <c r="CO146" s="1">
        <f t="shared" si="55"/>
        <v>0.001224820545</v>
      </c>
      <c r="CP146" s="1">
        <f t="shared" si="56"/>
        <v>0.4411092117</v>
      </c>
      <c r="CQ146" s="1">
        <f t="shared" si="57"/>
        <v>0.8057758784</v>
      </c>
      <c r="CS146" s="1">
        <f t="shared" si="58"/>
        <v>1.936738248</v>
      </c>
      <c r="CU146" s="1">
        <v>5244.2363</v>
      </c>
      <c r="CV146" s="1">
        <v>1950.0</v>
      </c>
      <c r="CW146" s="1">
        <v>1034.5</v>
      </c>
      <c r="CX146" s="1">
        <v>392.6</v>
      </c>
      <c r="CY146" s="1">
        <v>199.1</v>
      </c>
      <c r="CZ146" s="1">
        <v>146.9</v>
      </c>
      <c r="DA146" s="1">
        <f t="shared" si="59"/>
        <v>0.781998</v>
      </c>
      <c r="DB146" s="1">
        <f t="shared" si="60"/>
        <v>0.5464097949</v>
      </c>
      <c r="DC146" s="1">
        <f t="shared" si="61"/>
        <v>0.9113766154</v>
      </c>
      <c r="DD146" s="1">
        <f t="shared" si="62"/>
        <v>1</v>
      </c>
      <c r="DE146" s="1">
        <f t="shared" si="63"/>
        <v>1.011999384</v>
      </c>
      <c r="DF146" s="1" t="str">
        <f t="shared" si="64"/>
        <v>Não</v>
      </c>
      <c r="DG146" s="23" t="str">
        <f t="shared" si="65"/>
        <v>Fracture</v>
      </c>
      <c r="DH146" s="17" t="str">
        <f t="shared" si="66"/>
        <v>Fractured</v>
      </c>
      <c r="DI146" s="1" t="str">
        <f t="shared" ref="DI146:DJ146" si="557">IF(DB146&gt;=1,"Fractured","Não")</f>
        <v>Não</v>
      </c>
      <c r="DJ146" s="1" t="str">
        <f t="shared" si="557"/>
        <v>Não</v>
      </c>
    </row>
    <row r="147" ht="15.75" customHeight="1">
      <c r="A147" s="1">
        <v>5585.8029</v>
      </c>
      <c r="B147" s="1">
        <v>1950.0</v>
      </c>
      <c r="C147" s="1">
        <v>1640.3783</v>
      </c>
      <c r="D147" s="1">
        <v>1734.7466</v>
      </c>
      <c r="E147" s="1">
        <v>1192.6412</v>
      </c>
      <c r="F147" s="1">
        <v>1227.0499</v>
      </c>
      <c r="G147" s="1">
        <v>1180.223</v>
      </c>
      <c r="H147" s="1">
        <v>1950.0</v>
      </c>
      <c r="I147" s="1">
        <v>1950.0</v>
      </c>
      <c r="J147" s="1">
        <v>1950.0</v>
      </c>
      <c r="K147" s="1">
        <v>1642.6921</v>
      </c>
      <c r="L147" s="1">
        <f t="shared" si="4"/>
        <v>1452.4243</v>
      </c>
      <c r="M147" s="1">
        <f t="shared" ref="M147:N147" si="558">(H147+I147)/2</f>
        <v>1950</v>
      </c>
      <c r="N147" s="1">
        <f t="shared" si="558"/>
        <v>1950</v>
      </c>
      <c r="O147" s="1">
        <f t="shared" ref="O147:P147" si="559">(E147+AC147)/2</f>
        <v>1452.51195</v>
      </c>
      <c r="P147" s="1">
        <f t="shared" si="559"/>
        <v>1515.99505</v>
      </c>
      <c r="Q147" s="1">
        <f t="shared" si="7"/>
        <v>1950.001635</v>
      </c>
      <c r="R147" s="1">
        <f t="shared" si="8"/>
        <v>8.086183803</v>
      </c>
      <c r="S147" s="1">
        <f t="shared" si="9"/>
        <v>0.6052425641</v>
      </c>
      <c r="T147" s="1">
        <v>0.0346</v>
      </c>
      <c r="U147" s="1">
        <v>0.0346</v>
      </c>
      <c r="V147" s="1">
        <f t="shared" si="10"/>
        <v>28.9017341</v>
      </c>
      <c r="W147" s="1">
        <v>0.0346</v>
      </c>
      <c r="X147" s="1">
        <v>0.0267</v>
      </c>
      <c r="Y147" s="1">
        <f t="shared" si="11"/>
        <v>1862.520817</v>
      </c>
      <c r="Z147" s="1">
        <v>1950.0</v>
      </c>
      <c r="AA147" s="1">
        <v>1950.0</v>
      </c>
      <c r="AB147" s="1">
        <v>1950.0</v>
      </c>
      <c r="AC147" s="1">
        <v>1712.3827</v>
      </c>
      <c r="AD147" s="1">
        <v>1804.9402</v>
      </c>
      <c r="AE147" s="1">
        <v>0.147</v>
      </c>
      <c r="AF147" s="1">
        <v>11.9</v>
      </c>
      <c r="AG147" s="1">
        <f t="shared" si="12"/>
        <v>3592.6921</v>
      </c>
      <c r="AH147" s="1">
        <f t="shared" si="13"/>
        <v>6.345427501</v>
      </c>
      <c r="AI147" s="1">
        <f t="shared" si="14"/>
        <v>891.6014804</v>
      </c>
      <c r="AJ147" s="1">
        <f t="shared" si="15"/>
        <v>5.345427501</v>
      </c>
      <c r="AK147" s="1">
        <f t="shared" si="16"/>
        <v>364.6026927</v>
      </c>
      <c r="AL147" s="1">
        <f t="shared" si="17"/>
        <v>6.380268241</v>
      </c>
      <c r="AM147" s="1">
        <f t="shared" si="18"/>
        <v>1460.568359</v>
      </c>
      <c r="AN147" s="1">
        <f t="shared" si="19"/>
        <v>0.508161444</v>
      </c>
      <c r="AO147" s="1">
        <f t="shared" si="20"/>
        <v>719.6210713</v>
      </c>
      <c r="AP147" s="1">
        <f t="shared" si="21"/>
        <v>1.05770005</v>
      </c>
      <c r="AQ147" s="1">
        <f t="shared" si="22"/>
        <v>819.150829</v>
      </c>
      <c r="AR147" s="1">
        <f t="shared" si="23"/>
        <v>234.1397173</v>
      </c>
      <c r="AS147" s="1">
        <f t="shared" si="24"/>
        <v>861.525361</v>
      </c>
      <c r="AT147" s="1">
        <f t="shared" ref="AT147:AT148" si="563">(ABS(((3*B147*(G147-AS147))/(G147*(2*AS147-B147)))/100))*2</f>
        <v>0.1392104472</v>
      </c>
      <c r="AU147" s="1">
        <f t="shared" si="26"/>
        <v>0.1617241366</v>
      </c>
      <c r="AV147" s="1">
        <f t="shared" si="27"/>
        <v>80.68732478</v>
      </c>
      <c r="AW147" s="1">
        <v>0.147</v>
      </c>
      <c r="AX147" s="1">
        <f t="shared" si="28"/>
        <v>0.2828506704</v>
      </c>
      <c r="AZ147" s="1">
        <f t="shared" si="556"/>
        <v>22.68374146</v>
      </c>
      <c r="BA147" s="1">
        <v>11.9</v>
      </c>
      <c r="BB147" s="1">
        <f t="shared" ref="BB147:BB334" si="564">0.05*(AT147^4)*(BH147^2)</f>
        <v>8.187257817</v>
      </c>
      <c r="BC147" s="1">
        <f t="shared" ref="BC147:BC148" si="565">((AT147/20)^2)*((BL147)^4)</f>
        <v>29.36354249</v>
      </c>
      <c r="BD147" s="1">
        <f t="shared" ref="BD147:BD148" si="566">0.013*((AE147^3)*(BH147^2))</f>
        <v>18.00431091</v>
      </c>
      <c r="BE147" s="1">
        <v>2148.6843</v>
      </c>
      <c r="BF147" s="1">
        <v>3890.0554</v>
      </c>
      <c r="BG147" s="1">
        <f t="shared" si="33"/>
        <v>0.05770005011</v>
      </c>
      <c r="BH147" s="1">
        <v>660.2989</v>
      </c>
      <c r="BJ147" s="1">
        <f t="shared" si="34"/>
        <v>0.1419138</v>
      </c>
      <c r="BK147" s="1">
        <f t="shared" si="35"/>
        <v>0.0050862</v>
      </c>
      <c r="BL147" s="1">
        <f t="shared" si="36"/>
        <v>27.9017341</v>
      </c>
      <c r="BN147" s="1">
        <f t="shared" si="70"/>
        <v>0.6052425641</v>
      </c>
      <c r="BO147" s="1">
        <f t="shared" si="37"/>
        <v>0.9516306808</v>
      </c>
      <c r="BP147" s="1">
        <f t="shared" si="38"/>
        <v>0.1416693192</v>
      </c>
      <c r="BQ147" s="1">
        <f t="shared" si="39"/>
        <v>0.02585806763</v>
      </c>
      <c r="BS147" s="1">
        <f t="shared" si="40"/>
        <v>2504.772698</v>
      </c>
      <c r="BT147" s="1">
        <v>2.3982</v>
      </c>
      <c r="BU147" s="1">
        <v>0.2116</v>
      </c>
      <c r="BV147" s="1">
        <f t="shared" si="41"/>
        <v>0.1373487032</v>
      </c>
      <c r="BW147" s="1">
        <f t="shared" si="42"/>
        <v>0.1744743516</v>
      </c>
      <c r="BX147" s="1">
        <f t="shared" si="43"/>
        <v>1.0933</v>
      </c>
      <c r="BY147" s="1">
        <f t="shared" si="82"/>
        <v>0.01733333333</v>
      </c>
      <c r="BZ147" s="1">
        <f t="shared" si="45"/>
        <v>-0.1824119433</v>
      </c>
      <c r="CA147" s="1">
        <v>3890.0554</v>
      </c>
      <c r="CB147" s="1">
        <v>2148.6843</v>
      </c>
      <c r="CC147" s="1">
        <f t="shared" si="46"/>
        <v>0.001187414252</v>
      </c>
      <c r="CD147" s="1">
        <f t="shared" si="47"/>
        <v>0.1180202662</v>
      </c>
      <c r="CE147" s="1">
        <f t="shared" si="48"/>
        <v>7.202386513</v>
      </c>
      <c r="CH147" s="1">
        <v>0.147</v>
      </c>
      <c r="CI147" s="1">
        <f t="shared" ref="CI147:CI148" si="567">ABS(BX147-AP147)</f>
        <v>0.03559994989</v>
      </c>
      <c r="CJ147" s="1">
        <f t="shared" si="71"/>
        <v>0.0004399997644</v>
      </c>
      <c r="CK147" s="1">
        <f t="shared" si="51"/>
        <v>0.1166087504</v>
      </c>
      <c r="CL147" s="1">
        <f t="shared" si="52"/>
        <v>0.008192048924</v>
      </c>
      <c r="CM147" s="1">
        <f t="shared" si="53"/>
        <v>0.007317233033</v>
      </c>
      <c r="CN147" s="1">
        <f t="shared" si="54"/>
        <v>0.8932115886</v>
      </c>
      <c r="CO147" s="1">
        <f t="shared" si="55"/>
        <v>0.001160731936</v>
      </c>
      <c r="CP147" s="1">
        <f t="shared" si="56"/>
        <v>0.8994623846</v>
      </c>
      <c r="CQ147" s="1">
        <f t="shared" si="57"/>
        <v>0.9167957179</v>
      </c>
      <c r="CS147" s="1">
        <f t="shared" si="58"/>
        <v>1.774588608</v>
      </c>
      <c r="CT147" s="1">
        <v>0.147</v>
      </c>
      <c r="CU147" s="1">
        <v>5244.3887</v>
      </c>
      <c r="CV147" s="1">
        <v>1950.0</v>
      </c>
      <c r="CW147" s="1">
        <v>1034.5</v>
      </c>
      <c r="CX147" s="1">
        <v>392.6</v>
      </c>
      <c r="CY147" s="1">
        <v>199.1</v>
      </c>
      <c r="CZ147" s="1">
        <v>146.9</v>
      </c>
      <c r="DA147" s="1">
        <f t="shared" si="59"/>
        <v>0.8424062051</v>
      </c>
      <c r="DB147" s="1">
        <f t="shared" si="60"/>
        <v>0.629256359</v>
      </c>
      <c r="DC147" s="1">
        <f t="shared" si="61"/>
        <v>0.925610359</v>
      </c>
      <c r="DD147" s="1">
        <f t="shared" si="62"/>
        <v>1</v>
      </c>
      <c r="DE147" s="1">
        <f t="shared" si="63"/>
        <v>1.043705733</v>
      </c>
      <c r="DF147" s="1" t="str">
        <f t="shared" si="64"/>
        <v>Não</v>
      </c>
      <c r="DG147" s="23" t="str">
        <f t="shared" si="65"/>
        <v>Fracture</v>
      </c>
      <c r="DH147" s="17" t="str">
        <f t="shared" si="66"/>
        <v>Fractured</v>
      </c>
      <c r="DI147" s="1" t="str">
        <f t="shared" ref="DI147:DJ147" si="560">IF(DB147&gt;=1,"Fractured","Não")</f>
        <v>Não</v>
      </c>
      <c r="DJ147" s="1" t="str">
        <f t="shared" si="560"/>
        <v>Não</v>
      </c>
    </row>
    <row r="148" ht="15.75" customHeight="1">
      <c r="A148" s="1">
        <v>5585.8791</v>
      </c>
      <c r="B148" s="1">
        <v>1950.0</v>
      </c>
      <c r="C148" s="1">
        <v>1812.4242</v>
      </c>
      <c r="D148" s="1">
        <v>1831.119</v>
      </c>
      <c r="E148" s="1">
        <v>1200.7471</v>
      </c>
      <c r="F148" s="1">
        <v>1236.1187</v>
      </c>
      <c r="G148" s="1">
        <v>1184.4189</v>
      </c>
      <c r="H148" s="1">
        <v>1950.0</v>
      </c>
      <c r="I148" s="1">
        <v>1950.0</v>
      </c>
      <c r="J148" s="1">
        <v>1950.0</v>
      </c>
      <c r="K148" s="1">
        <v>1642.6921</v>
      </c>
      <c r="L148" s="1">
        <f t="shared" si="4"/>
        <v>1456.845867</v>
      </c>
      <c r="M148" s="1">
        <f t="shared" ref="M148:N148" si="561">(H148+I148)/2</f>
        <v>1950</v>
      </c>
      <c r="N148" s="1">
        <f t="shared" si="561"/>
        <v>1950</v>
      </c>
      <c r="O148" s="1">
        <f t="shared" ref="O148:P148" si="562">(E148+AC148)/2</f>
        <v>1426.62735</v>
      </c>
      <c r="P148" s="1">
        <f t="shared" si="562"/>
        <v>1530.6691</v>
      </c>
      <c r="Q148" s="1">
        <f t="shared" si="7"/>
        <v>1950.001577</v>
      </c>
      <c r="R148" s="1">
        <f t="shared" si="8"/>
        <v>8.114931606</v>
      </c>
      <c r="S148" s="1">
        <f t="shared" si="9"/>
        <v>0.6073943077</v>
      </c>
      <c r="T148" s="1">
        <v>0.0346</v>
      </c>
      <c r="U148" s="1">
        <v>0.0346</v>
      </c>
      <c r="V148" s="1">
        <f t="shared" si="10"/>
        <v>28.9017341</v>
      </c>
      <c r="W148" s="1">
        <v>0.0346</v>
      </c>
      <c r="X148" s="1">
        <v>0.0267</v>
      </c>
      <c r="Y148" s="1">
        <f t="shared" si="11"/>
        <v>1907.2572</v>
      </c>
      <c r="Z148" s="1">
        <v>1950.0</v>
      </c>
      <c r="AA148" s="1">
        <v>1950.0</v>
      </c>
      <c r="AB148" s="1">
        <v>1950.0</v>
      </c>
      <c r="AC148" s="1">
        <v>1652.5076</v>
      </c>
      <c r="AD148" s="1">
        <v>1825.2195</v>
      </c>
      <c r="AE148" s="1">
        <v>0.147</v>
      </c>
      <c r="AF148" s="1">
        <v>11.9</v>
      </c>
      <c r="AG148" s="1">
        <f t="shared" si="12"/>
        <v>3592.6921</v>
      </c>
      <c r="AH148" s="1">
        <f t="shared" si="13"/>
        <v>6.345427501</v>
      </c>
      <c r="AI148" s="1">
        <f t="shared" si="14"/>
        <v>891.6014804</v>
      </c>
      <c r="AJ148" s="1">
        <f t="shared" si="15"/>
        <v>5.345427501</v>
      </c>
      <c r="AK148" s="1">
        <f t="shared" si="16"/>
        <v>370.269808</v>
      </c>
      <c r="AL148" s="1">
        <f t="shared" si="17"/>
        <v>6.387522019</v>
      </c>
      <c r="AM148" s="1">
        <f t="shared" si="18"/>
        <v>1481.843374</v>
      </c>
      <c r="AN148" s="1">
        <f t="shared" si="19"/>
        <v>0.5231797137</v>
      </c>
      <c r="AO148" s="1">
        <f t="shared" si="20"/>
        <v>733.4714985</v>
      </c>
      <c r="AP148" s="1">
        <f t="shared" si="21"/>
        <v>1.02794833</v>
      </c>
      <c r="AQ148" s="1">
        <f t="shared" si="22"/>
        <v>817.9874926</v>
      </c>
      <c r="AR148" s="1">
        <f t="shared" si="23"/>
        <v>234.2220228</v>
      </c>
      <c r="AS148" s="1">
        <f t="shared" si="24"/>
        <v>876.6403712</v>
      </c>
      <c r="AT148" s="1">
        <f t="shared" si="563"/>
        <v>0.1545510555</v>
      </c>
      <c r="AU148" s="1">
        <f t="shared" si="26"/>
        <v>0.1828035348</v>
      </c>
      <c r="AV148" s="1">
        <f t="shared" si="27"/>
        <v>95.78532205</v>
      </c>
      <c r="AW148" s="1">
        <v>0.147</v>
      </c>
      <c r="AX148" s="1">
        <f t="shared" si="28"/>
        <v>0.2733757503</v>
      </c>
      <c r="AZ148" s="1">
        <f t="shared" si="556"/>
        <v>44.75232917</v>
      </c>
      <c r="BA148" s="1">
        <v>11.9</v>
      </c>
      <c r="BB148" s="1">
        <f t="shared" si="564"/>
        <v>12.43767069</v>
      </c>
      <c r="BC148" s="1">
        <f t="shared" si="565"/>
        <v>36.19167993</v>
      </c>
      <c r="BD148" s="1">
        <f t="shared" si="566"/>
        <v>18.00431091</v>
      </c>
      <c r="BE148" s="1">
        <v>2148.6843</v>
      </c>
      <c r="BF148" s="1">
        <v>3890.0554</v>
      </c>
      <c r="BG148" s="1">
        <f t="shared" si="33"/>
        <v>0.02794833031</v>
      </c>
      <c r="BH148" s="1">
        <v>660.2989</v>
      </c>
      <c r="BJ148" s="1">
        <f t="shared" si="34"/>
        <v>0.1419138</v>
      </c>
      <c r="BK148" s="1">
        <f t="shared" si="35"/>
        <v>0.0050862</v>
      </c>
      <c r="BL148" s="1">
        <f t="shared" si="36"/>
        <v>27.9017341</v>
      </c>
      <c r="BN148" s="1">
        <f t="shared" si="70"/>
        <v>0.6073943077</v>
      </c>
      <c r="BO148" s="1">
        <f t="shared" si="37"/>
        <v>0.9380110274</v>
      </c>
      <c r="BP148" s="1">
        <f t="shared" si="38"/>
        <v>0.1552889726</v>
      </c>
      <c r="BQ148" s="1">
        <f t="shared" si="39"/>
        <v>0.03337652761</v>
      </c>
      <c r="BS148" s="1">
        <f t="shared" si="40"/>
        <v>2520.058355</v>
      </c>
      <c r="BT148" s="1">
        <v>2.3982</v>
      </c>
      <c r="BU148" s="1">
        <v>0.2116</v>
      </c>
      <c r="BV148" s="1">
        <f t="shared" si="41"/>
        <v>0.1373487032</v>
      </c>
      <c r="BW148" s="1">
        <f t="shared" si="42"/>
        <v>0.1744743516</v>
      </c>
      <c r="BX148" s="1">
        <f t="shared" si="43"/>
        <v>1.0933</v>
      </c>
      <c r="BY148" s="1">
        <f t="shared" si="82"/>
        <v>0.01733333333</v>
      </c>
      <c r="BZ148" s="1">
        <f t="shared" si="45"/>
        <v>-0.1866588057</v>
      </c>
      <c r="CA148" s="1">
        <v>3890.0554</v>
      </c>
      <c r="CB148" s="1">
        <v>2148.6843</v>
      </c>
      <c r="CC148" s="1">
        <f t="shared" si="46"/>
        <v>0.001187414252</v>
      </c>
      <c r="CD148" s="1">
        <f t="shared" si="47"/>
        <v>0.1169983911</v>
      </c>
      <c r="CE148" s="1">
        <f t="shared" si="48"/>
        <v>7.227992262</v>
      </c>
      <c r="CH148" s="1">
        <v>0.147</v>
      </c>
      <c r="CI148" s="1">
        <f t="shared" si="567"/>
        <v>0.06535166969</v>
      </c>
      <c r="CJ148" s="1">
        <f t="shared" si="71"/>
        <v>0.0003869547558</v>
      </c>
      <c r="CK148" s="1">
        <f t="shared" si="51"/>
        <v>0.1170388693</v>
      </c>
      <c r="CL148" s="1">
        <f t="shared" si="52"/>
        <v>0.008109225322</v>
      </c>
      <c r="CM148" s="1">
        <f t="shared" si="53"/>
        <v>0.006736401748</v>
      </c>
      <c r="CN148" s="1">
        <f t="shared" si="54"/>
        <v>0.8307084191</v>
      </c>
      <c r="CO148" s="1">
        <f t="shared" si="55"/>
        <v>0.001140718626</v>
      </c>
      <c r="CP148" s="1">
        <f t="shared" si="56"/>
        <v>0.8497031933</v>
      </c>
      <c r="CQ148" s="1">
        <f t="shared" si="57"/>
        <v>0.8670365266</v>
      </c>
      <c r="CS148" s="1">
        <f t="shared" si="58"/>
        <v>1.734055001</v>
      </c>
      <c r="CT148" s="1">
        <v>0.147</v>
      </c>
      <c r="CU148" s="1">
        <v>5244.541</v>
      </c>
      <c r="CV148" s="1">
        <v>1950.0</v>
      </c>
      <c r="CW148" s="1">
        <v>1034.5</v>
      </c>
      <c r="CX148" s="1">
        <v>392.6</v>
      </c>
      <c r="CY148" s="1">
        <v>199.1</v>
      </c>
      <c r="CZ148" s="1">
        <v>146.9</v>
      </c>
      <c r="DA148" s="1">
        <f t="shared" si="59"/>
        <v>0.8424062051</v>
      </c>
      <c r="DB148" s="1">
        <f t="shared" si="60"/>
        <v>0.6339070256</v>
      </c>
      <c r="DC148" s="1">
        <f t="shared" si="61"/>
        <v>0.93601</v>
      </c>
      <c r="DD148" s="1">
        <f t="shared" si="62"/>
        <v>1</v>
      </c>
      <c r="DE148" s="1">
        <f t="shared" si="63"/>
        <v>1.07292847</v>
      </c>
      <c r="DF148" s="1" t="str">
        <f t="shared" si="64"/>
        <v>Não</v>
      </c>
      <c r="DG148" s="23" t="str">
        <f t="shared" si="65"/>
        <v>Fracture</v>
      </c>
      <c r="DH148" s="17" t="str">
        <f t="shared" si="66"/>
        <v>Fractured</v>
      </c>
      <c r="DI148" s="1" t="str">
        <f t="shared" ref="DI148:DJ148" si="568">IF(DB148&gt;=1,"Fractured","Não")</f>
        <v>Não</v>
      </c>
      <c r="DJ148" s="1" t="str">
        <f t="shared" si="568"/>
        <v>Não</v>
      </c>
    </row>
    <row r="149" ht="15.75" customHeight="1">
      <c r="A149" s="1">
        <v>5585.9553</v>
      </c>
      <c r="B149" s="1">
        <v>1950.0</v>
      </c>
      <c r="C149" s="1">
        <v>1917.4247</v>
      </c>
      <c r="D149" s="1">
        <v>1726.1843</v>
      </c>
      <c r="E149" s="1">
        <v>1103.86</v>
      </c>
      <c r="F149" s="1">
        <v>1132.2097</v>
      </c>
      <c r="G149" s="1">
        <v>1079.1604</v>
      </c>
      <c r="H149" s="1">
        <v>1939.6417</v>
      </c>
      <c r="I149" s="1">
        <v>1950.0</v>
      </c>
      <c r="J149" s="1">
        <v>1950.0</v>
      </c>
      <c r="K149" s="1">
        <v>1743.2719</v>
      </c>
      <c r="L149" s="1">
        <f t="shared" si="4"/>
        <v>1383.6706</v>
      </c>
      <c r="M149" s="1">
        <f t="shared" ref="M149:N149" si="569">(H149+I149)/2</f>
        <v>1944.82085</v>
      </c>
      <c r="N149" s="1">
        <f t="shared" si="569"/>
        <v>1950</v>
      </c>
      <c r="O149" s="1">
        <f t="shared" ref="O149:P149" si="570">(E149+AC149)/2</f>
        <v>1355.72455</v>
      </c>
      <c r="P149" s="1">
        <f t="shared" si="570"/>
        <v>1489.9896</v>
      </c>
      <c r="Q149" s="1">
        <f t="shared" si="7"/>
        <v>1950.001547</v>
      </c>
      <c r="R149" s="1">
        <f t="shared" si="8"/>
        <v>7.393763168</v>
      </c>
      <c r="S149" s="1">
        <f t="shared" si="9"/>
        <v>0.556371004</v>
      </c>
      <c r="T149" s="1">
        <v>0.0366</v>
      </c>
      <c r="U149" s="1">
        <v>0.0366</v>
      </c>
      <c r="V149" s="1">
        <f t="shared" si="10"/>
        <v>27.32240437</v>
      </c>
      <c r="W149" s="1">
        <v>0.0366</v>
      </c>
      <c r="X149" s="1">
        <v>0.0273</v>
      </c>
      <c r="Y149" s="1">
        <f t="shared" si="11"/>
        <v>1907.268167</v>
      </c>
      <c r="Z149" s="1">
        <v>1950.0</v>
      </c>
      <c r="AA149" s="1">
        <v>1950.0</v>
      </c>
      <c r="AB149" s="1">
        <v>1950.0</v>
      </c>
      <c r="AC149" s="1">
        <v>1607.5891</v>
      </c>
      <c r="AD149" s="1">
        <v>1847.7695</v>
      </c>
      <c r="AE149" s="1">
        <v>-999.0</v>
      </c>
      <c r="AF149" s="1">
        <v>-999.0</v>
      </c>
      <c r="AG149" s="1">
        <f t="shared" si="12"/>
        <v>3693.2719</v>
      </c>
      <c r="AH149" s="1">
        <f t="shared" si="13"/>
        <v>9.432679931</v>
      </c>
      <c r="AI149" s="1">
        <f t="shared" si="14"/>
        <v>920.4251128</v>
      </c>
      <c r="AJ149" s="1">
        <f t="shared" si="15"/>
        <v>8.432679931</v>
      </c>
      <c r="AK149" s="1">
        <f t="shared" si="16"/>
        <v>347.0687501</v>
      </c>
      <c r="AL149" s="1">
        <f t="shared" si="17"/>
        <v>5.394171793</v>
      </c>
      <c r="AM149" s="1">
        <f t="shared" si="18"/>
        <v>1390.367248</v>
      </c>
      <c r="AN149" s="1">
        <f t="shared" si="19"/>
        <v>0.6395772903</v>
      </c>
      <c r="AO149" s="1">
        <f t="shared" si="20"/>
        <v>693.4415292</v>
      </c>
      <c r="AP149" s="1">
        <f t="shared" si="21"/>
        <v>0.9491099516</v>
      </c>
      <c r="AQ149" s="1">
        <f t="shared" si="22"/>
        <v>789.7446527</v>
      </c>
      <c r="AR149" s="1">
        <f t="shared" si="23"/>
        <v>231.947987</v>
      </c>
      <c r="AS149" s="1">
        <f t="shared" si="24"/>
        <v>866.3331145</v>
      </c>
      <c r="AT149" s="1">
        <f>ABS(((3*B149*(G149-AS149))/(G149*(2*AS149-B149)))/100)*3</f>
        <v>0.1592543158</v>
      </c>
      <c r="AU149" s="1">
        <f t="shared" si="26"/>
        <v>0.1894203192</v>
      </c>
      <c r="AV149" s="1">
        <f t="shared" si="27"/>
        <v>100.6740937</v>
      </c>
      <c r="AW149" s="1">
        <v>-999.0</v>
      </c>
      <c r="AX149" s="1">
        <f t="shared" si="28"/>
        <v>0.204599194</v>
      </c>
      <c r="AZ149" s="1">
        <f t="shared" si="556"/>
        <v>48.59937662</v>
      </c>
      <c r="BA149" s="1">
        <v>-999.0</v>
      </c>
      <c r="BB149" s="1">
        <f t="shared" si="564"/>
        <v>6.254310991</v>
      </c>
      <c r="BC149" s="1">
        <f>((AT149/30)^2)*((BL149)^4)</f>
        <v>13.52826613</v>
      </c>
      <c r="BE149" s="1">
        <v>2167.6094</v>
      </c>
      <c r="BF149" s="1">
        <v>3963.2119</v>
      </c>
      <c r="BG149" s="1">
        <f t="shared" si="33"/>
        <v>0.05089004841</v>
      </c>
      <c r="BH149" s="1">
        <f>GEOMEAN(BH5:BH148)</f>
        <v>440.9834722</v>
      </c>
      <c r="BJ149" s="1">
        <f t="shared" si="34"/>
        <v>-962.4366</v>
      </c>
      <c r="BK149" s="1">
        <f t="shared" si="35"/>
        <v>-36.5634</v>
      </c>
      <c r="BL149" s="1">
        <f t="shared" si="36"/>
        <v>26.32240437</v>
      </c>
      <c r="BN149" s="1">
        <f t="shared" si="70"/>
        <v>0.5534155897</v>
      </c>
      <c r="BO149" s="1">
        <f t="shared" si="37"/>
        <v>0.8929855468</v>
      </c>
      <c r="BP149" s="1">
        <f t="shared" si="38"/>
        <v>0.2038644532</v>
      </c>
      <c r="BQ149" s="1" t="str">
        <f t="shared" si="39"/>
        <v>#NUM!</v>
      </c>
      <c r="BS149" s="1">
        <f t="shared" si="40"/>
        <v>2692.352054</v>
      </c>
      <c r="BT149" s="1">
        <v>2.3987</v>
      </c>
      <c r="BU149" s="1">
        <v>0.205</v>
      </c>
      <c r="BV149" s="1">
        <f t="shared" si="41"/>
        <v>0.1370605187</v>
      </c>
      <c r="BW149" s="1">
        <f t="shared" si="42"/>
        <v>0.1710302594</v>
      </c>
      <c r="BX149" s="1">
        <f t="shared" si="43"/>
        <v>1.09685</v>
      </c>
      <c r="BY149" s="1">
        <f t="shared" si="82"/>
        <v>-0.1926666667</v>
      </c>
      <c r="BZ149" s="1">
        <f t="shared" si="45"/>
        <v>-0.08012186235</v>
      </c>
      <c r="CA149" s="1">
        <v>3963.2119</v>
      </c>
      <c r="CB149" s="1">
        <v>2167.6094</v>
      </c>
      <c r="CC149" s="1" t="str">
        <f t="shared" si="46"/>
        <v>#NUM!</v>
      </c>
      <c r="CD149" s="1">
        <f t="shared" si="47"/>
        <v>0.1176923313</v>
      </c>
      <c r="CE149" s="1">
        <f t="shared" si="48"/>
        <v>-552.8621742</v>
      </c>
      <c r="CH149" s="1">
        <v>-999.0</v>
      </c>
      <c r="CJ149" s="1">
        <f t="shared" si="71"/>
        <v>0.0001353753842</v>
      </c>
      <c r="CK149" s="1">
        <f t="shared" si="51"/>
        <v>-761.2225029</v>
      </c>
      <c r="CL149" s="1">
        <f t="shared" si="52"/>
        <v>-48.62706888</v>
      </c>
      <c r="CM149" s="1">
        <f t="shared" si="53"/>
        <v>-28.65992378</v>
      </c>
      <c r="CN149" s="1">
        <f t="shared" si="54"/>
        <v>0.5893820961</v>
      </c>
      <c r="CO149" s="1">
        <f t="shared" si="55"/>
        <v>0.001154290403</v>
      </c>
      <c r="CP149" s="1">
        <f t="shared" si="56"/>
        <v>0.858525646</v>
      </c>
      <c r="CQ149" s="1">
        <f t="shared" si="57"/>
        <v>0.6658589793</v>
      </c>
      <c r="CS149" s="1">
        <f t="shared" si="58"/>
        <v>1.793309776</v>
      </c>
      <c r="CU149" s="1">
        <v>5244.6934</v>
      </c>
      <c r="CV149" s="1">
        <v>1950.0</v>
      </c>
      <c r="CW149" s="1">
        <v>1034.5</v>
      </c>
      <c r="CX149" s="1">
        <v>392.6</v>
      </c>
      <c r="CY149" s="1">
        <v>199.1</v>
      </c>
      <c r="CZ149" s="1">
        <v>146.9</v>
      </c>
      <c r="DA149" s="1">
        <f t="shared" si="59"/>
        <v>0.8939855897</v>
      </c>
      <c r="DB149" s="1">
        <f t="shared" si="60"/>
        <v>0.580620359</v>
      </c>
      <c r="DC149" s="1">
        <f t="shared" si="61"/>
        <v>0.9475741026</v>
      </c>
      <c r="DD149" s="1">
        <f t="shared" si="62"/>
        <v>1.002663047</v>
      </c>
      <c r="DE149" s="1">
        <f t="shared" si="63"/>
        <v>1.099035641</v>
      </c>
      <c r="DF149" s="1" t="str">
        <f t="shared" si="64"/>
        <v>Não</v>
      </c>
      <c r="DG149" s="23" t="str">
        <f t="shared" si="65"/>
        <v>Fracture</v>
      </c>
      <c r="DH149" s="17" t="str">
        <f t="shared" si="66"/>
        <v>Fractured</v>
      </c>
      <c r="DI149" s="1" t="str">
        <f t="shared" ref="DI149:DJ149" si="571">IF(DB149&gt;=1,"Fractured","Não")</f>
        <v>Não</v>
      </c>
      <c r="DJ149" s="1" t="str">
        <f t="shared" si="571"/>
        <v>Não</v>
      </c>
    </row>
    <row r="150" ht="15.75" customHeight="1">
      <c r="A150" s="1">
        <v>5586.0315</v>
      </c>
      <c r="B150" s="1">
        <v>1950.0</v>
      </c>
      <c r="C150" s="1">
        <v>1947.144</v>
      </c>
      <c r="D150" s="1">
        <v>1532.4987</v>
      </c>
      <c r="E150" s="1">
        <v>974.6373</v>
      </c>
      <c r="F150" s="1">
        <v>996.9723</v>
      </c>
      <c r="G150" s="1">
        <v>955.2625</v>
      </c>
      <c r="H150" s="1">
        <v>1882.5958</v>
      </c>
      <c r="I150" s="1">
        <v>1950.0</v>
      </c>
      <c r="J150" s="1">
        <v>1950.0</v>
      </c>
      <c r="K150" s="1">
        <v>1743.2719</v>
      </c>
      <c r="L150" s="1">
        <f t="shared" si="4"/>
        <v>1278.276867</v>
      </c>
      <c r="M150" s="1">
        <f t="shared" ref="M150:N150" si="572">(H150+I150)/2</f>
        <v>1916.2979</v>
      </c>
      <c r="N150" s="1">
        <f t="shared" si="572"/>
        <v>1950</v>
      </c>
      <c r="O150" s="1">
        <f t="shared" ref="O150:P150" si="573">(E150+AC150)/2</f>
        <v>1271.7406</v>
      </c>
      <c r="P150" s="1">
        <f t="shared" si="573"/>
        <v>1430.82365</v>
      </c>
      <c r="Q150" s="1">
        <f t="shared" si="7"/>
        <v>1950.001539</v>
      </c>
      <c r="R150" s="1">
        <f t="shared" si="8"/>
        <v>6.544888682</v>
      </c>
      <c r="S150" s="1">
        <f t="shared" si="9"/>
        <v>0.5074177367</v>
      </c>
      <c r="T150" s="1">
        <v>0.0366</v>
      </c>
      <c r="U150" s="1">
        <v>0.0366</v>
      </c>
      <c r="V150" s="1">
        <f t="shared" si="10"/>
        <v>27.32240437</v>
      </c>
      <c r="W150" s="1">
        <v>0.0366</v>
      </c>
      <c r="X150" s="1">
        <v>0.0273</v>
      </c>
      <c r="Y150" s="1">
        <f t="shared" si="11"/>
        <v>1879.94045</v>
      </c>
      <c r="Z150" s="1">
        <v>1950.0</v>
      </c>
      <c r="AA150" s="1">
        <v>1950.0</v>
      </c>
      <c r="AB150" s="1">
        <v>1950.0</v>
      </c>
      <c r="AC150" s="1">
        <v>1568.8439</v>
      </c>
      <c r="AD150" s="1">
        <v>1864.675</v>
      </c>
      <c r="AE150" s="1">
        <v>-999.0</v>
      </c>
      <c r="AF150" s="1">
        <v>-999.0</v>
      </c>
      <c r="AG150" s="1">
        <f t="shared" si="12"/>
        <v>3693.2719</v>
      </c>
      <c r="AH150" s="1">
        <f t="shared" si="13"/>
        <v>9.432679931</v>
      </c>
      <c r="AI150" s="1">
        <f t="shared" si="14"/>
        <v>920.4251128</v>
      </c>
      <c r="AJ150" s="1">
        <f t="shared" si="15"/>
        <v>8.432679931</v>
      </c>
      <c r="AK150" s="1">
        <f t="shared" si="16"/>
        <v>313.0469306</v>
      </c>
      <c r="AL150" s="1">
        <f t="shared" si="17"/>
        <v>4.470214381</v>
      </c>
      <c r="AM150" s="1">
        <f t="shared" si="18"/>
        <v>1258.891003</v>
      </c>
      <c r="AN150" s="1">
        <f t="shared" si="19"/>
        <v>0.8138791014</v>
      </c>
      <c r="AO150" s="1">
        <f t="shared" si="20"/>
        <v>633.3436151</v>
      </c>
      <c r="AP150" s="1">
        <f t="shared" si="21"/>
        <v>0.8612118515</v>
      </c>
      <c r="AQ150" s="1">
        <f t="shared" si="22"/>
        <v>750.754834</v>
      </c>
      <c r="AR150" s="1">
        <f t="shared" si="23"/>
        <v>228.5593471</v>
      </c>
      <c r="AS150" s="1">
        <f t="shared" si="24"/>
        <v>842.3836016</v>
      </c>
      <c r="AT150" s="1">
        <f>ABS(((3*B150*(G150-AS150))/(G150*(2*AS150-B150)))/100)*5</f>
        <v>0.1303132808</v>
      </c>
      <c r="AU150" s="1">
        <f t="shared" si="26"/>
        <v>0.1498393363</v>
      </c>
      <c r="AV150" s="1">
        <f t="shared" si="27"/>
        <v>72.50980139</v>
      </c>
      <c r="AW150" s="1">
        <v>-999.0</v>
      </c>
      <c r="AX150" s="1">
        <f t="shared" si="28"/>
        <v>0.1223422821</v>
      </c>
      <c r="AZ150" s="1">
        <f t="shared" si="556"/>
        <v>13.19666648</v>
      </c>
      <c r="BA150" s="1">
        <v>-999.0</v>
      </c>
      <c r="BB150" s="1">
        <f t="shared" si="564"/>
        <v>2.803944057</v>
      </c>
      <c r="BC150" s="1">
        <f t="shared" ref="BC150:BC151" si="577">((AT150/20)^2)*((BL150)^4)</f>
        <v>20.38072328</v>
      </c>
      <c r="BE150" s="1">
        <v>2167.6094</v>
      </c>
      <c r="BF150" s="1">
        <v>3963.2119</v>
      </c>
      <c r="BG150" s="1">
        <f t="shared" si="33"/>
        <v>0.1387881485</v>
      </c>
      <c r="BH150" s="1">
        <f>GEOMEAN(BH5:BH149)</f>
        <v>440.9834722</v>
      </c>
      <c r="BJ150" s="1">
        <f t="shared" si="34"/>
        <v>-962.4366</v>
      </c>
      <c r="BK150" s="1">
        <f t="shared" si="35"/>
        <v>-36.5634</v>
      </c>
      <c r="BL150" s="1">
        <f t="shared" si="36"/>
        <v>26.32240437</v>
      </c>
      <c r="BN150" s="1">
        <f t="shared" si="70"/>
        <v>0.4898782051</v>
      </c>
      <c r="BO150" s="1">
        <f t="shared" si="37"/>
        <v>0.817688425</v>
      </c>
      <c r="BP150" s="1">
        <f t="shared" si="38"/>
        <v>0.279161575</v>
      </c>
      <c r="BQ150" s="1" t="str">
        <f t="shared" si="39"/>
        <v>#NUM!</v>
      </c>
      <c r="BS150" s="1">
        <f t="shared" si="40"/>
        <v>2920.774256</v>
      </c>
      <c r="BT150" s="1">
        <v>2.3987</v>
      </c>
      <c r="BU150" s="1">
        <v>0.205</v>
      </c>
      <c r="BV150" s="1">
        <f t="shared" si="41"/>
        <v>0.1370605187</v>
      </c>
      <c r="BW150" s="1">
        <f t="shared" si="42"/>
        <v>0.1710302594</v>
      </c>
      <c r="BX150" s="1">
        <f t="shared" si="43"/>
        <v>1.09685</v>
      </c>
      <c r="BY150" s="1">
        <f t="shared" si="82"/>
        <v>-0.1926666667</v>
      </c>
      <c r="BZ150" s="1">
        <f t="shared" si="45"/>
        <v>0.04528087045</v>
      </c>
      <c r="CA150" s="1">
        <v>3963.2119</v>
      </c>
      <c r="CB150" s="1">
        <v>2167.6094</v>
      </c>
      <c r="CC150" s="1" t="str">
        <f t="shared" si="46"/>
        <v>#NUM!</v>
      </c>
      <c r="CD150" s="1">
        <f t="shared" si="47"/>
        <v>0.1193536407</v>
      </c>
      <c r="CE150" s="1">
        <f t="shared" si="48"/>
        <v>-489.3883269</v>
      </c>
      <c r="CH150" s="1">
        <v>-999.0</v>
      </c>
      <c r="CJ150" s="1">
        <f t="shared" si="71"/>
        <v>0.00002377274763</v>
      </c>
      <c r="CK150" s="1">
        <f t="shared" si="51"/>
        <v>-714.3149318</v>
      </c>
      <c r="CL150" s="1">
        <f t="shared" si="52"/>
        <v>-41.54013872</v>
      </c>
      <c r="CM150" s="1">
        <f t="shared" si="53"/>
        <v>-13.04685218</v>
      </c>
      <c r="CN150" s="1">
        <f t="shared" si="54"/>
        <v>0.3140782044</v>
      </c>
      <c r="CO150" s="1">
        <f t="shared" si="55"/>
        <v>0.001187107629</v>
      </c>
      <c r="CP150" s="1">
        <f t="shared" si="56"/>
        <v>0.6029709016</v>
      </c>
      <c r="CQ150" s="1">
        <f t="shared" si="57"/>
        <v>0.4103042349</v>
      </c>
      <c r="CS150" s="1">
        <f t="shared" si="58"/>
        <v>1.903651848</v>
      </c>
      <c r="CU150" s="1">
        <v>5244.8462</v>
      </c>
      <c r="CV150" s="1">
        <v>1950.0</v>
      </c>
      <c r="CW150" s="1">
        <v>1034.5</v>
      </c>
      <c r="CX150" s="1">
        <v>392.6</v>
      </c>
      <c r="CY150" s="1">
        <v>199.1</v>
      </c>
      <c r="CZ150" s="1">
        <v>146.9</v>
      </c>
      <c r="DA150" s="1">
        <f t="shared" si="59"/>
        <v>0.8939855897</v>
      </c>
      <c r="DB150" s="1">
        <f t="shared" si="60"/>
        <v>0.5112678462</v>
      </c>
      <c r="DC150" s="1">
        <f t="shared" si="61"/>
        <v>0.9562435897</v>
      </c>
      <c r="DD150" s="1">
        <f t="shared" si="62"/>
        <v>1.017587088</v>
      </c>
      <c r="DE150" s="1">
        <f t="shared" si="63"/>
        <v>1.125090801</v>
      </c>
      <c r="DF150" s="1" t="str">
        <f t="shared" si="64"/>
        <v>Não</v>
      </c>
      <c r="DG150" s="23" t="str">
        <f t="shared" si="65"/>
        <v>Fracture</v>
      </c>
      <c r="DH150" s="17" t="str">
        <f t="shared" si="66"/>
        <v>Fractured</v>
      </c>
      <c r="DI150" s="1" t="str">
        <f t="shared" ref="DI150:DJ150" si="574">IF(DB150&gt;=1,"Fractured","Não")</f>
        <v>Não</v>
      </c>
      <c r="DJ150" s="1" t="str">
        <f t="shared" si="574"/>
        <v>Não</v>
      </c>
    </row>
    <row r="151" ht="15.75" customHeight="1">
      <c r="A151" s="1">
        <v>5586.1077</v>
      </c>
      <c r="B151" s="1">
        <v>1950.0</v>
      </c>
      <c r="C151" s="1">
        <v>1813.0719</v>
      </c>
      <c r="D151" s="1">
        <v>1313.766</v>
      </c>
      <c r="E151" s="1">
        <v>848.8323</v>
      </c>
      <c r="F151" s="1">
        <v>866.3483</v>
      </c>
      <c r="G151" s="1">
        <v>845.6877</v>
      </c>
      <c r="H151" s="1">
        <v>1877.4387</v>
      </c>
      <c r="I151" s="1">
        <v>1950.0</v>
      </c>
      <c r="J151" s="1">
        <v>1950.0</v>
      </c>
      <c r="K151" s="1">
        <v>1815.4967</v>
      </c>
      <c r="L151" s="1">
        <f t="shared" si="4"/>
        <v>1196.491567</v>
      </c>
      <c r="M151" s="1">
        <f t="shared" ref="M151:N151" si="575">(H151+I151)/2</f>
        <v>1913.71935</v>
      </c>
      <c r="N151" s="1">
        <f t="shared" si="575"/>
        <v>1950</v>
      </c>
      <c r="O151" s="1">
        <f t="shared" ref="O151:P151" si="576">(E151+AC151)/2</f>
        <v>1193.28765</v>
      </c>
      <c r="P151" s="1">
        <f t="shared" si="576"/>
        <v>1333.52885</v>
      </c>
      <c r="Q151" s="1">
        <f t="shared" si="7"/>
        <v>1950.001577</v>
      </c>
      <c r="R151" s="1">
        <f t="shared" si="8"/>
        <v>5.794147531</v>
      </c>
      <c r="S151" s="1">
        <f t="shared" si="9"/>
        <v>0.4504475699</v>
      </c>
      <c r="T151" s="1">
        <v>0.0404</v>
      </c>
      <c r="U151" s="1">
        <v>0.0404</v>
      </c>
      <c r="V151" s="1">
        <f t="shared" si="10"/>
        <v>24.75247525</v>
      </c>
      <c r="W151" s="1">
        <v>0.0404</v>
      </c>
      <c r="X151" s="1">
        <v>0.0267</v>
      </c>
      <c r="Y151" s="1">
        <f t="shared" si="11"/>
        <v>1821.13965</v>
      </c>
      <c r="Z151" s="1">
        <v>1950.0</v>
      </c>
      <c r="AA151" s="1">
        <v>1950.0</v>
      </c>
      <c r="AB151" s="1">
        <v>1950.0</v>
      </c>
      <c r="AC151" s="1">
        <v>1537.743</v>
      </c>
      <c r="AD151" s="1">
        <v>1800.7094</v>
      </c>
      <c r="AE151" s="1">
        <v>-999.0</v>
      </c>
      <c r="AF151" s="1">
        <v>-999.0</v>
      </c>
      <c r="AG151" s="1">
        <f t="shared" si="12"/>
        <v>3765.4967</v>
      </c>
      <c r="AH151" s="1">
        <f t="shared" si="13"/>
        <v>14.49778556</v>
      </c>
      <c r="AI151" s="1">
        <f t="shared" si="14"/>
        <v>940.1730627</v>
      </c>
      <c r="AJ151" s="1">
        <f t="shared" si="15"/>
        <v>13.49778556</v>
      </c>
      <c r="AK151" s="1">
        <f t="shared" si="16"/>
        <v>277.2886524</v>
      </c>
      <c r="AL151" s="1">
        <f t="shared" si="17"/>
        <v>3.822716323</v>
      </c>
      <c r="AM151" s="1">
        <f t="shared" si="18"/>
        <v>1124.323793</v>
      </c>
      <c r="AN151" s="1">
        <f t="shared" si="19"/>
        <v>1.032902026</v>
      </c>
      <c r="AO151" s="1">
        <f t="shared" si="20"/>
        <v>569.6879227</v>
      </c>
      <c r="AP151" s="1">
        <f t="shared" si="21"/>
        <v>0.7811128658</v>
      </c>
      <c r="AQ151" s="1">
        <f t="shared" si="22"/>
        <v>709.9971393</v>
      </c>
      <c r="AR151" s="1">
        <f t="shared" si="23"/>
        <v>225.0528223</v>
      </c>
      <c r="AS151" s="1">
        <f t="shared" si="24"/>
        <v>802.7783496</v>
      </c>
      <c r="AT151" s="1">
        <f>ABS(((3*B151*(G151-AS151))/(G151*(2*AS151-B151)))/10)*1.5</f>
        <v>0.1292621301</v>
      </c>
      <c r="AU151" s="1">
        <f t="shared" si="26"/>
        <v>0.1484512556</v>
      </c>
      <c r="AV151" s="1">
        <f t="shared" si="27"/>
        <v>71.57114485</v>
      </c>
      <c r="AW151" s="1">
        <v>-999.0</v>
      </c>
      <c r="AX151" s="1">
        <f t="shared" si="28"/>
        <v>0.0527916167</v>
      </c>
      <c r="AZ151" s="1">
        <f t="shared" si="556"/>
        <v>10.2754482</v>
      </c>
      <c r="BA151" s="1">
        <v>-999.0</v>
      </c>
      <c r="BB151" s="1">
        <f t="shared" si="564"/>
        <v>6.347361668</v>
      </c>
      <c r="BC151" s="1">
        <f t="shared" si="577"/>
        <v>13.2959117</v>
      </c>
      <c r="BE151" s="1">
        <v>2192.0168</v>
      </c>
      <c r="BF151" s="1">
        <v>4085.782</v>
      </c>
      <c r="BG151" s="1">
        <f t="shared" si="33"/>
        <v>0.2188871342</v>
      </c>
      <c r="BH151" s="1">
        <v>674.3246</v>
      </c>
      <c r="BJ151" s="1">
        <f t="shared" si="34"/>
        <v>-958.6404</v>
      </c>
      <c r="BK151" s="1">
        <f t="shared" si="35"/>
        <v>-40.3596</v>
      </c>
      <c r="BL151" s="1">
        <f t="shared" si="36"/>
        <v>23.75247525</v>
      </c>
      <c r="BN151" s="1">
        <f t="shared" si="70"/>
        <v>0.433686</v>
      </c>
      <c r="BO151" s="1">
        <f t="shared" si="37"/>
        <v>0.7647991239</v>
      </c>
      <c r="BP151" s="1">
        <f t="shared" si="38"/>
        <v>0.3296508761</v>
      </c>
      <c r="BQ151" s="1" t="str">
        <f t="shared" si="39"/>
        <v>#NUM!</v>
      </c>
      <c r="BS151" s="1">
        <f t="shared" si="40"/>
        <v>3074.871797</v>
      </c>
      <c r="BT151" s="1">
        <v>2.4009</v>
      </c>
      <c r="BU151" s="1">
        <v>0.212</v>
      </c>
      <c r="BV151" s="1">
        <f t="shared" si="41"/>
        <v>0.1357925072</v>
      </c>
      <c r="BW151" s="1">
        <f t="shared" si="42"/>
        <v>0.1738962536</v>
      </c>
      <c r="BX151" s="1">
        <f t="shared" si="43"/>
        <v>1.09445</v>
      </c>
      <c r="BY151" s="1">
        <f t="shared" si="82"/>
        <v>0.08466666667</v>
      </c>
      <c r="BZ151" s="1">
        <f t="shared" si="45"/>
        <v>0.1561865385</v>
      </c>
      <c r="CA151" s="1">
        <v>4085.782</v>
      </c>
      <c r="CB151" s="1">
        <v>2192.0168</v>
      </c>
      <c r="CC151" s="1" t="str">
        <f t="shared" si="46"/>
        <v>#NUM!</v>
      </c>
      <c r="CD151" s="1">
        <f t="shared" si="47"/>
        <v>0.1222623664</v>
      </c>
      <c r="CE151" s="1">
        <f t="shared" si="48"/>
        <v>-433.252314</v>
      </c>
      <c r="CH151" s="1">
        <v>-999.0</v>
      </c>
      <c r="CJ151" s="1">
        <f t="shared" si="71"/>
        <v>0.000001639848852</v>
      </c>
      <c r="CK151" s="1">
        <f t="shared" si="51"/>
        <v>-665.8776625</v>
      </c>
      <c r="CL151" s="1">
        <f t="shared" si="52"/>
        <v>-35.97279624</v>
      </c>
      <c r="CM151" s="1">
        <f t="shared" si="53"/>
        <v>-4.007817948</v>
      </c>
      <c r="CN151" s="1">
        <f t="shared" si="54"/>
        <v>0.1114124663</v>
      </c>
      <c r="CO151" s="1">
        <f t="shared" si="55"/>
        <v>0.001245673853</v>
      </c>
      <c r="CP151" s="1">
        <f t="shared" si="56"/>
        <v>0.1002057612</v>
      </c>
      <c r="CQ151" s="1">
        <f t="shared" si="57"/>
        <v>0.1848724279</v>
      </c>
      <c r="CS151" s="1">
        <f t="shared" si="58"/>
        <v>2.019236199</v>
      </c>
      <c r="CU151" s="1">
        <v>5244.9985</v>
      </c>
      <c r="CV151" s="1">
        <v>1950.0</v>
      </c>
      <c r="CW151" s="1">
        <v>1034.5</v>
      </c>
      <c r="CX151" s="1">
        <v>392.6</v>
      </c>
      <c r="CY151" s="1">
        <v>199.1</v>
      </c>
      <c r="CZ151" s="1">
        <v>146.9</v>
      </c>
      <c r="DA151" s="1">
        <f t="shared" si="59"/>
        <v>0.9310239487</v>
      </c>
      <c r="DB151" s="1">
        <f t="shared" si="60"/>
        <v>0.4442811795</v>
      </c>
      <c r="DC151" s="1">
        <f t="shared" si="61"/>
        <v>0.9234407179</v>
      </c>
      <c r="DD151" s="1">
        <f t="shared" si="62"/>
        <v>1.018958187</v>
      </c>
      <c r="DE151" s="1">
        <f t="shared" si="63"/>
        <v>1.117525058</v>
      </c>
      <c r="DF151" s="1" t="str">
        <f t="shared" si="64"/>
        <v>Não</v>
      </c>
      <c r="DG151" s="23" t="str">
        <f t="shared" si="65"/>
        <v>Fracture</v>
      </c>
      <c r="DH151" s="17" t="str">
        <f t="shared" si="66"/>
        <v>Fractured</v>
      </c>
      <c r="DI151" s="1" t="str">
        <f t="shared" ref="DI151:DJ151" si="578">IF(DB151&gt;=1,"Fractured","Não")</f>
        <v>Não</v>
      </c>
      <c r="DJ151" s="1" t="str">
        <f t="shared" si="578"/>
        <v>Não</v>
      </c>
    </row>
    <row r="152" ht="15.75" customHeight="1">
      <c r="A152" s="1">
        <v>5586.1839</v>
      </c>
      <c r="B152" s="1">
        <v>1644.2682</v>
      </c>
      <c r="C152" s="1">
        <v>1404.1189</v>
      </c>
      <c r="D152" s="1">
        <v>1069.1396</v>
      </c>
      <c r="E152" s="1">
        <v>741.67</v>
      </c>
      <c r="F152" s="1">
        <v>754.9996</v>
      </c>
      <c r="G152" s="1">
        <v>744.5779</v>
      </c>
      <c r="H152" s="1">
        <v>1790.2949</v>
      </c>
      <c r="I152" s="1">
        <v>1950.0</v>
      </c>
      <c r="J152" s="1">
        <v>1950.0</v>
      </c>
      <c r="K152" s="1">
        <v>1815.4967</v>
      </c>
      <c r="L152" s="1">
        <f t="shared" si="4"/>
        <v>1096.624133</v>
      </c>
      <c r="M152" s="1">
        <f t="shared" ref="M152:N152" si="579">(H152+I152)/2</f>
        <v>1870.14745</v>
      </c>
      <c r="N152" s="1">
        <f t="shared" si="579"/>
        <v>1950</v>
      </c>
      <c r="O152" s="1">
        <f t="shared" ref="O152:P152" si="580">(E152+AC152)/2</f>
        <v>1136.4721</v>
      </c>
      <c r="P152" s="1">
        <f t="shared" si="580"/>
        <v>1288.725</v>
      </c>
      <c r="Q152" s="1">
        <f t="shared" si="7"/>
        <v>1644.269938</v>
      </c>
      <c r="R152" s="1">
        <f t="shared" si="8"/>
        <v>5.10140351</v>
      </c>
      <c r="S152" s="1">
        <f t="shared" si="9"/>
        <v>0.4158967888</v>
      </c>
      <c r="T152" s="1">
        <v>0.0404</v>
      </c>
      <c r="U152" s="1">
        <v>0.0404</v>
      </c>
      <c r="V152" s="1">
        <f t="shared" si="10"/>
        <v>24.75247525</v>
      </c>
      <c r="W152" s="1">
        <v>0.0404</v>
      </c>
      <c r="X152" s="1">
        <v>0.0267</v>
      </c>
      <c r="Y152" s="1">
        <f t="shared" si="11"/>
        <v>1661.25445</v>
      </c>
      <c r="Z152" s="1">
        <v>1950.0</v>
      </c>
      <c r="AA152" s="1">
        <v>1950.0</v>
      </c>
      <c r="AB152" s="1">
        <v>1950.0</v>
      </c>
      <c r="AC152" s="1">
        <v>1531.2742</v>
      </c>
      <c r="AD152" s="1">
        <v>1822.4504</v>
      </c>
      <c r="AE152" s="1">
        <v>-999.0</v>
      </c>
      <c r="AF152" s="1">
        <v>-999.0</v>
      </c>
      <c r="AG152" s="1">
        <f t="shared" si="12"/>
        <v>3765.4967</v>
      </c>
      <c r="AH152" s="1">
        <f t="shared" si="13"/>
        <v>14.49778556</v>
      </c>
      <c r="AI152" s="1">
        <f t="shared" si="14"/>
        <v>940.1730627</v>
      </c>
      <c r="AJ152" s="1">
        <f t="shared" si="15"/>
        <v>13.49778556</v>
      </c>
      <c r="AK152" s="1">
        <f t="shared" si="16"/>
        <v>237.1737953</v>
      </c>
      <c r="AL152" s="1">
        <f t="shared" si="17"/>
        <v>4.036980814</v>
      </c>
      <c r="AM152" s="1">
        <f t="shared" si="18"/>
        <v>964.6081487</v>
      </c>
      <c r="AN152" s="1">
        <f t="shared" si="19"/>
        <v>0.9464855683</v>
      </c>
      <c r="AO152" s="1">
        <f t="shared" si="20"/>
        <v>491.3632357</v>
      </c>
      <c r="AP152" s="1">
        <f t="shared" si="21"/>
        <v>0.804811019</v>
      </c>
      <c r="AQ152" s="1">
        <f t="shared" si="22"/>
        <v>669.583279</v>
      </c>
      <c r="AR152" s="1">
        <f t="shared" si="23"/>
        <v>220.7615091</v>
      </c>
      <c r="AS152" s="1">
        <f t="shared" si="24"/>
        <v>728.7092665</v>
      </c>
      <c r="AT152" s="1">
        <f>ABS(((3*B152*(G152-AS152))/(G152*(2*AS152-B152)))/10)*3</f>
        <v>0.1687921434</v>
      </c>
      <c r="AU152" s="1">
        <f t="shared" si="26"/>
        <v>0.203068513</v>
      </c>
      <c r="AV152" s="1">
        <f t="shared" si="27"/>
        <v>110.9737247</v>
      </c>
      <c r="AW152" s="1">
        <v>-999.0</v>
      </c>
      <c r="AX152" s="1">
        <f t="shared" si="28"/>
        <v>0.02405196398</v>
      </c>
      <c r="AZ152" s="1">
        <f t="shared" si="556"/>
        <v>58.21390763</v>
      </c>
      <c r="BA152" s="1">
        <v>-999.0</v>
      </c>
      <c r="BB152" s="1">
        <f t="shared" si="564"/>
        <v>18.45512213</v>
      </c>
      <c r="BC152" s="1">
        <f>((AT152/30)^2)*((BL152)^4)</f>
        <v>10.07621541</v>
      </c>
      <c r="BE152" s="1">
        <v>2192.0168</v>
      </c>
      <c r="BF152" s="1">
        <v>4085.782</v>
      </c>
      <c r="BG152" s="1">
        <f t="shared" si="33"/>
        <v>0.195188981</v>
      </c>
      <c r="BH152" s="1">
        <v>674.3246</v>
      </c>
      <c r="BJ152" s="1">
        <f t="shared" si="34"/>
        <v>-958.6404</v>
      </c>
      <c r="BK152" s="1">
        <f t="shared" si="35"/>
        <v>-40.3596</v>
      </c>
      <c r="BL152" s="1">
        <f t="shared" si="36"/>
        <v>23.75247525</v>
      </c>
      <c r="BN152" s="1">
        <f t="shared" si="70"/>
        <v>0.4528323907</v>
      </c>
      <c r="BO152" s="1">
        <f t="shared" si="37"/>
        <v>0.7120275962</v>
      </c>
      <c r="BP152" s="1">
        <f t="shared" si="38"/>
        <v>0.3824224038</v>
      </c>
      <c r="BQ152" s="1" t="str">
        <f t="shared" si="39"/>
        <v>#NUM!</v>
      </c>
      <c r="BS152" s="1">
        <f t="shared" si="40"/>
        <v>2845.920536</v>
      </c>
      <c r="BT152" s="1">
        <v>2.4009</v>
      </c>
      <c r="BU152" s="1">
        <v>0.212</v>
      </c>
      <c r="BV152" s="1">
        <f t="shared" si="41"/>
        <v>0.1357925072</v>
      </c>
      <c r="BW152" s="1">
        <f t="shared" si="42"/>
        <v>0.1738962536</v>
      </c>
      <c r="BX152" s="1">
        <f t="shared" si="43"/>
        <v>1.09445</v>
      </c>
      <c r="BY152" s="1">
        <f t="shared" si="82"/>
        <v>0.08466666667</v>
      </c>
      <c r="BZ152" s="1">
        <f t="shared" si="45"/>
        <v>0.2585243927</v>
      </c>
      <c r="CA152" s="1">
        <v>4085.782</v>
      </c>
      <c r="CB152" s="1">
        <v>2192.0168</v>
      </c>
      <c r="CC152" s="1" t="str">
        <f t="shared" si="46"/>
        <v>#NUM!</v>
      </c>
      <c r="CD152" s="1">
        <f t="shared" si="47"/>
        <v>0.1283256512</v>
      </c>
      <c r="CE152" s="1">
        <f t="shared" si="48"/>
        <v>-452.3795583</v>
      </c>
      <c r="CH152" s="1">
        <v>-999.0</v>
      </c>
      <c r="CJ152" s="1">
        <f t="shared" si="71"/>
        <v>0.0000001460825178</v>
      </c>
      <c r="CK152" s="1">
        <f t="shared" si="51"/>
        <v>-676.9436522</v>
      </c>
      <c r="CL152" s="1">
        <f t="shared" si="52"/>
        <v>-42.06643534</v>
      </c>
      <c r="CM152" s="1">
        <f t="shared" si="53"/>
        <v>-1.378848116</v>
      </c>
      <c r="CN152" s="1">
        <f t="shared" si="54"/>
        <v>0.03277786922</v>
      </c>
      <c r="CO152" s="1">
        <f t="shared" si="55"/>
        <v>0.001372289397</v>
      </c>
      <c r="CP152" s="1">
        <f t="shared" si="56"/>
        <v>-0.01253283302</v>
      </c>
      <c r="CQ152" s="1">
        <f t="shared" si="57"/>
        <v>0.07213383365</v>
      </c>
      <c r="CS152" s="1">
        <f t="shared" si="58"/>
        <v>2.408964535</v>
      </c>
      <c r="CU152" s="1">
        <v>5245.1509</v>
      </c>
      <c r="CV152" s="1">
        <v>1950.0</v>
      </c>
      <c r="CW152" s="1">
        <v>1034.5</v>
      </c>
      <c r="CX152" s="1">
        <v>392.6</v>
      </c>
      <c r="CY152" s="1">
        <v>199.1</v>
      </c>
      <c r="CZ152" s="1">
        <v>146.9</v>
      </c>
      <c r="DA152" s="1">
        <f t="shared" si="59"/>
        <v>0.9310239487</v>
      </c>
      <c r="DB152" s="1">
        <f t="shared" si="60"/>
        <v>0.4591705903</v>
      </c>
      <c r="DC152" s="1">
        <f t="shared" si="61"/>
        <v>0.9345899487</v>
      </c>
      <c r="DD152" s="1">
        <f t="shared" si="62"/>
        <v>1.042698532</v>
      </c>
      <c r="DE152" s="1">
        <f t="shared" si="63"/>
        <v>1.133969765</v>
      </c>
      <c r="DF152" s="1" t="str">
        <f t="shared" si="64"/>
        <v>Não</v>
      </c>
      <c r="DG152" s="23" t="str">
        <f t="shared" si="65"/>
        <v>Fracture</v>
      </c>
      <c r="DH152" s="17" t="str">
        <f t="shared" si="66"/>
        <v>Fractured</v>
      </c>
      <c r="DI152" s="1" t="str">
        <f t="shared" ref="DI152:DJ152" si="581">IF(DB152&gt;=1,"Fractured","Não")</f>
        <v>Não</v>
      </c>
      <c r="DJ152" s="1" t="str">
        <f t="shared" si="581"/>
        <v>Não</v>
      </c>
    </row>
    <row r="153" ht="15.75" customHeight="1">
      <c r="A153" s="1">
        <v>5586.2601</v>
      </c>
      <c r="B153" s="1">
        <v>1238.2419</v>
      </c>
      <c r="C153" s="1">
        <v>1277.1104</v>
      </c>
      <c r="D153" s="1">
        <v>1015.6413</v>
      </c>
      <c r="E153" s="1">
        <v>710.3205</v>
      </c>
      <c r="F153" s="1">
        <v>722.2909</v>
      </c>
      <c r="G153" s="1">
        <v>727.939</v>
      </c>
      <c r="H153" s="1">
        <v>1663.8154</v>
      </c>
      <c r="I153" s="1">
        <v>1950.0</v>
      </c>
      <c r="J153" s="1">
        <v>1950.0</v>
      </c>
      <c r="K153" s="1">
        <v>1849.3903</v>
      </c>
      <c r="L153" s="1">
        <f t="shared" si="4"/>
        <v>1038.0151</v>
      </c>
      <c r="M153" s="1">
        <f t="shared" ref="M153:N153" si="582">(H153+I153)/2</f>
        <v>1806.9077</v>
      </c>
      <c r="N153" s="1">
        <f t="shared" si="582"/>
        <v>1950</v>
      </c>
      <c r="O153" s="1">
        <f t="shared" ref="O153:P153" si="583">(E153+AC153)/2</f>
        <v>1119.57875</v>
      </c>
      <c r="P153" s="1">
        <f t="shared" si="583"/>
        <v>1296.06435</v>
      </c>
      <c r="Q153" s="1">
        <f t="shared" si="7"/>
        <v>1238.243709</v>
      </c>
      <c r="R153" s="1">
        <f t="shared" si="8"/>
        <v>4.987403695</v>
      </c>
      <c r="S153" s="1">
        <f t="shared" si="9"/>
        <v>0.4375118778</v>
      </c>
      <c r="T153" s="1">
        <v>0.0423</v>
      </c>
      <c r="U153" s="1">
        <v>0.0423</v>
      </c>
      <c r="V153" s="1">
        <f t="shared" si="10"/>
        <v>23.64066194</v>
      </c>
      <c r="W153" s="1">
        <v>0.0423</v>
      </c>
      <c r="X153" s="1">
        <v>0.026</v>
      </c>
      <c r="Y153" s="1">
        <f t="shared" si="11"/>
        <v>1563.498933</v>
      </c>
      <c r="Z153" s="1">
        <v>1950.0</v>
      </c>
      <c r="AA153" s="1">
        <v>1950.0</v>
      </c>
      <c r="AB153" s="1">
        <v>1950.0</v>
      </c>
      <c r="AC153" s="1">
        <v>1528.837</v>
      </c>
      <c r="AD153" s="1">
        <v>1869.8378</v>
      </c>
      <c r="AE153" s="1">
        <v>0.173</v>
      </c>
      <c r="AF153" s="1">
        <v>3.33</v>
      </c>
      <c r="AG153" s="1">
        <f t="shared" si="12"/>
        <v>3799.3903</v>
      </c>
      <c r="AH153" s="1">
        <f t="shared" si="13"/>
        <v>19.38182899</v>
      </c>
      <c r="AI153" s="1">
        <f t="shared" si="14"/>
        <v>949.1815266</v>
      </c>
      <c r="AJ153" s="1">
        <f t="shared" si="15"/>
        <v>18.38182899</v>
      </c>
      <c r="AK153" s="1">
        <f t="shared" si="16"/>
        <v>218.1265254</v>
      </c>
      <c r="AL153" s="1">
        <f t="shared" si="17"/>
        <v>5.547032493</v>
      </c>
      <c r="AM153" s="1">
        <f t="shared" si="18"/>
        <v>875.8832216</v>
      </c>
      <c r="AN153" s="1">
        <f t="shared" si="19"/>
        <v>0.6012383107</v>
      </c>
      <c r="AO153" s="1">
        <f t="shared" si="20"/>
        <v>461.757903</v>
      </c>
      <c r="AP153" s="1">
        <f t="shared" si="21"/>
        <v>0.8463298474</v>
      </c>
      <c r="AQ153" s="1">
        <f t="shared" si="22"/>
        <v>660.4020159</v>
      </c>
      <c r="AR153" s="1">
        <f t="shared" si="23"/>
        <v>219.5639496</v>
      </c>
      <c r="AS153" s="1">
        <f t="shared" si="24"/>
        <v>688.1662689</v>
      </c>
      <c r="AT153" s="1">
        <f>(ABS(((3*B153*(G153-AS153))/(G153*(2*AS153-B153)))/10))</f>
        <v>0.1469782056</v>
      </c>
      <c r="AU153" s="1">
        <f t="shared" si="26"/>
        <v>0.1723029899</v>
      </c>
      <c r="AV153" s="1">
        <f t="shared" si="27"/>
        <v>88.17195655</v>
      </c>
      <c r="AW153" s="1">
        <v>0.173</v>
      </c>
      <c r="AX153" s="1">
        <f t="shared" si="28"/>
        <v>0.03305851375</v>
      </c>
      <c r="AZ153" s="1">
        <f t="shared" si="556"/>
        <v>21.60047901</v>
      </c>
      <c r="BA153" s="1">
        <v>3.33</v>
      </c>
      <c r="BB153" s="1">
        <f t="shared" si="564"/>
        <v>10.61010729</v>
      </c>
      <c r="BC153" s="1">
        <f t="shared" ref="BC153:BC158" si="587">((AT153/20)^2)*((BL153)^4)</f>
        <v>14.19065269</v>
      </c>
      <c r="BD153" s="1">
        <f t="shared" ref="BD153:BD154" si="588">0.0013*((AE153^3)*(BH153^2))</f>
        <v>3.060692283</v>
      </c>
      <c r="BE153" s="1">
        <v>2218.3064</v>
      </c>
      <c r="BF153" s="1">
        <v>4166.522</v>
      </c>
      <c r="BG153" s="1">
        <f t="shared" si="33"/>
        <v>0.1536701526</v>
      </c>
      <c r="BH153" s="1">
        <v>674.3246</v>
      </c>
      <c r="BJ153" s="1">
        <f t="shared" si="34"/>
        <v>0.1656821</v>
      </c>
      <c r="BK153" s="1">
        <f t="shared" si="35"/>
        <v>0.0073179</v>
      </c>
      <c r="BL153" s="1">
        <f t="shared" si="36"/>
        <v>22.64066194</v>
      </c>
      <c r="BN153" s="1">
        <f t="shared" si="70"/>
        <v>0.5878810917</v>
      </c>
      <c r="BO153" s="1">
        <f t="shared" si="37"/>
        <v>0.6451282071</v>
      </c>
      <c r="BP153" s="1">
        <f t="shared" si="38"/>
        <v>0.4485217929</v>
      </c>
      <c r="BQ153" s="1">
        <f t="shared" si="39"/>
        <v>0.2498234732</v>
      </c>
      <c r="BS153" s="1">
        <f t="shared" si="40"/>
        <v>2204.636904</v>
      </c>
      <c r="BT153" s="1">
        <v>2.4104</v>
      </c>
      <c r="BU153" s="1">
        <v>0.2231</v>
      </c>
      <c r="BV153" s="1">
        <f t="shared" si="41"/>
        <v>0.1303170029</v>
      </c>
      <c r="BW153" s="1">
        <f t="shared" si="42"/>
        <v>0.1767085014</v>
      </c>
      <c r="BX153" s="1">
        <f t="shared" si="43"/>
        <v>1.09365</v>
      </c>
      <c r="BY153" s="1">
        <f t="shared" si="82"/>
        <v>0.6446666667</v>
      </c>
      <c r="BZ153" s="1">
        <f t="shared" si="45"/>
        <v>0.2753653846</v>
      </c>
      <c r="CA153" s="1">
        <v>4166.522</v>
      </c>
      <c r="CB153" s="1">
        <v>2218.3064</v>
      </c>
      <c r="CC153" s="1">
        <f t="shared" si="46"/>
        <v>0.0006281319631</v>
      </c>
      <c r="CD153" s="1">
        <f t="shared" si="47"/>
        <v>0.1320516805</v>
      </c>
      <c r="CE153" s="1">
        <f t="shared" si="48"/>
        <v>1.957644035</v>
      </c>
      <c r="CH153" s="1">
        <v>0.173</v>
      </c>
      <c r="CI153" s="1">
        <f t="shared" ref="CI153:CI154" si="589">ABS(BX153-AP153)</f>
        <v>0.2473201526</v>
      </c>
      <c r="CJ153" s="1">
        <f t="shared" si="71"/>
        <v>0.0000003864110934</v>
      </c>
      <c r="CK153" s="1">
        <f t="shared" si="51"/>
        <v>0.1321293891</v>
      </c>
      <c r="CL153" s="1">
        <f t="shared" si="52"/>
        <v>0.01128744215</v>
      </c>
      <c r="CM153" s="1">
        <f t="shared" si="53"/>
        <v>0.0009373407043</v>
      </c>
      <c r="CN153" s="1">
        <f t="shared" si="54"/>
        <v>0.08304279144</v>
      </c>
      <c r="CO153" s="1">
        <f t="shared" si="55"/>
        <v>0.001453137193</v>
      </c>
      <c r="CP153" s="1">
        <f t="shared" si="56"/>
        <v>-0.4972000218</v>
      </c>
      <c r="CQ153" s="1">
        <f t="shared" si="57"/>
        <v>0.1474666449</v>
      </c>
      <c r="CS153" s="1">
        <f t="shared" si="58"/>
        <v>2.68611948</v>
      </c>
      <c r="CT153" s="1">
        <v>0.173</v>
      </c>
      <c r="CU153" s="1">
        <v>5245.3032</v>
      </c>
      <c r="CV153" s="1">
        <v>1950.0</v>
      </c>
      <c r="CW153" s="1">
        <v>1034.5</v>
      </c>
      <c r="CX153" s="1">
        <v>392.6</v>
      </c>
      <c r="CY153" s="1">
        <v>199.1</v>
      </c>
      <c r="CZ153" s="1">
        <v>146.9</v>
      </c>
      <c r="DA153" s="1">
        <f t="shared" si="59"/>
        <v>0.9484052821</v>
      </c>
      <c r="DB153" s="1">
        <f t="shared" si="60"/>
        <v>0.5833197051</v>
      </c>
      <c r="DC153" s="1">
        <f t="shared" si="61"/>
        <v>0.9588911795</v>
      </c>
      <c r="DD153" s="1">
        <f t="shared" si="62"/>
        <v>1.079191815</v>
      </c>
      <c r="DE153" s="1">
        <f t="shared" si="63"/>
        <v>1.157635718</v>
      </c>
      <c r="DF153" s="1" t="str">
        <f t="shared" si="64"/>
        <v>Não</v>
      </c>
      <c r="DG153" s="23" t="str">
        <f t="shared" si="65"/>
        <v>Fracture</v>
      </c>
      <c r="DH153" s="17" t="str">
        <f t="shared" si="66"/>
        <v>Fractured</v>
      </c>
      <c r="DI153" s="1" t="str">
        <f t="shared" ref="DI153:DJ153" si="584">IF(DB153&gt;=1,"Fractured","Não")</f>
        <v>Não</v>
      </c>
      <c r="DJ153" s="1" t="str">
        <f t="shared" si="584"/>
        <v>Não</v>
      </c>
    </row>
    <row r="154" ht="15.75" customHeight="1">
      <c r="A154" s="1">
        <v>5586.3363</v>
      </c>
      <c r="B154" s="1">
        <v>1155.6857</v>
      </c>
      <c r="C154" s="1">
        <v>1662.8313</v>
      </c>
      <c r="D154" s="1">
        <v>1153.0142</v>
      </c>
      <c r="E154" s="1">
        <v>752.3543</v>
      </c>
      <c r="F154" s="1">
        <v>765.2635</v>
      </c>
      <c r="G154" s="1">
        <v>774.9762</v>
      </c>
      <c r="H154" s="1">
        <v>1684.2015</v>
      </c>
      <c r="I154" s="1">
        <v>1950.0</v>
      </c>
      <c r="J154" s="1">
        <v>1950.0</v>
      </c>
      <c r="K154" s="1">
        <v>1849.3903</v>
      </c>
      <c r="L154" s="1">
        <f t="shared" si="4"/>
        <v>1074.813733</v>
      </c>
      <c r="M154" s="1">
        <f t="shared" ref="M154:N154" si="585">(H154+I154)/2</f>
        <v>1817.10075</v>
      </c>
      <c r="N154" s="1">
        <f t="shared" si="585"/>
        <v>1950</v>
      </c>
      <c r="O154" s="1">
        <f t="shared" ref="O154:P154" si="586">(E154+AC154)/2</f>
        <v>1153.3342</v>
      </c>
      <c r="P154" s="1">
        <f t="shared" si="586"/>
        <v>1324.6061</v>
      </c>
      <c r="Q154" s="1">
        <f t="shared" si="7"/>
        <v>1155.687327</v>
      </c>
      <c r="R154" s="1">
        <f t="shared" si="8"/>
        <v>5.309674524</v>
      </c>
      <c r="S154" s="1">
        <f t="shared" si="9"/>
        <v>0.4601445848</v>
      </c>
      <c r="T154" s="1">
        <v>0.0423</v>
      </c>
      <c r="U154" s="1">
        <v>0.0423</v>
      </c>
      <c r="V154" s="1">
        <f t="shared" si="10"/>
        <v>23.64066194</v>
      </c>
      <c r="W154" s="1">
        <v>0.0423</v>
      </c>
      <c r="X154" s="1">
        <v>0.026</v>
      </c>
      <c r="Y154" s="1">
        <f t="shared" si="11"/>
        <v>1636.921867</v>
      </c>
      <c r="Z154" s="1">
        <v>1950.0</v>
      </c>
      <c r="AA154" s="1">
        <v>1950.0</v>
      </c>
      <c r="AB154" s="1">
        <v>1950.0</v>
      </c>
      <c r="AC154" s="1">
        <v>1554.3141</v>
      </c>
      <c r="AD154" s="1">
        <v>1883.9487</v>
      </c>
      <c r="AE154" s="1">
        <v>0.173</v>
      </c>
      <c r="AF154" s="1">
        <v>3.33</v>
      </c>
      <c r="AG154" s="1">
        <f t="shared" si="12"/>
        <v>3799.3903</v>
      </c>
      <c r="AH154" s="1">
        <f t="shared" si="13"/>
        <v>19.38182899</v>
      </c>
      <c r="AI154" s="1">
        <f t="shared" si="14"/>
        <v>949.1815266</v>
      </c>
      <c r="AJ154" s="1">
        <f t="shared" si="15"/>
        <v>18.38182899</v>
      </c>
      <c r="AK154" s="1">
        <f t="shared" si="16"/>
        <v>228.9125935</v>
      </c>
      <c r="AL154" s="1">
        <f t="shared" si="17"/>
        <v>6.935608469</v>
      </c>
      <c r="AM154" s="1">
        <f t="shared" si="18"/>
        <v>915.6908385</v>
      </c>
      <c r="AN154" s="1">
        <f t="shared" si="19"/>
        <v>0.4961770104</v>
      </c>
      <c r="AO154" s="1">
        <f t="shared" si="20"/>
        <v>497.1739839</v>
      </c>
      <c r="AP154" s="1">
        <f t="shared" si="21"/>
        <v>0.8088401388</v>
      </c>
      <c r="AQ154" s="1">
        <f t="shared" si="22"/>
        <v>681.3847964</v>
      </c>
      <c r="AR154" s="1">
        <f t="shared" si="23"/>
        <v>221.66855</v>
      </c>
      <c r="AS154" s="1">
        <f t="shared" si="24"/>
        <v>730.612724</v>
      </c>
      <c r="AT154" s="1">
        <f>(ABS(((3*B154*(G154-AS154))/(G154*(2*AS154-B154)))/10))*2.5</f>
        <v>0.1623941906</v>
      </c>
      <c r="AU154" s="1">
        <f t="shared" si="26"/>
        <v>0.1938790165</v>
      </c>
      <c r="AV154" s="1">
        <f t="shared" si="27"/>
        <v>104.0072635</v>
      </c>
      <c r="AW154" s="1">
        <v>0.173</v>
      </c>
      <c r="AX154" s="1">
        <f t="shared" si="28"/>
        <v>0.03161800581</v>
      </c>
      <c r="AZ154" s="1">
        <f t="shared" si="556"/>
        <v>41.30736029</v>
      </c>
      <c r="BA154" s="1">
        <v>3.33</v>
      </c>
      <c r="BB154" s="1">
        <f t="shared" si="564"/>
        <v>15.81211508</v>
      </c>
      <c r="BC154" s="1">
        <f t="shared" si="587"/>
        <v>17.32357284</v>
      </c>
      <c r="BD154" s="1">
        <f t="shared" si="588"/>
        <v>3.060692283</v>
      </c>
      <c r="BE154" s="1">
        <v>2218.3064</v>
      </c>
      <c r="BF154" s="1">
        <v>4166.522</v>
      </c>
      <c r="BG154" s="1">
        <f t="shared" si="33"/>
        <v>0.1911598612</v>
      </c>
      <c r="BH154" s="1">
        <v>674.3246</v>
      </c>
      <c r="BJ154" s="1">
        <f t="shared" si="34"/>
        <v>0.1656821</v>
      </c>
      <c r="BK154" s="1">
        <f t="shared" si="35"/>
        <v>0.0073179</v>
      </c>
      <c r="BL154" s="1">
        <f t="shared" si="36"/>
        <v>22.64066194</v>
      </c>
      <c r="BN154" s="1">
        <f t="shared" si="70"/>
        <v>0.670576957</v>
      </c>
      <c r="BO154" s="1">
        <f t="shared" si="37"/>
        <v>0.6010012066</v>
      </c>
      <c r="BP154" s="1">
        <f t="shared" si="38"/>
        <v>0.4926487934</v>
      </c>
      <c r="BQ154" s="1">
        <f t="shared" si="39"/>
        <v>0.2902073958</v>
      </c>
      <c r="BS154" s="1">
        <f t="shared" si="40"/>
        <v>1975.32302</v>
      </c>
      <c r="BT154" s="1">
        <v>2.4104</v>
      </c>
      <c r="BU154" s="1">
        <v>0.2231</v>
      </c>
      <c r="BV154" s="1">
        <f t="shared" si="41"/>
        <v>0.1303170029</v>
      </c>
      <c r="BW154" s="1">
        <f t="shared" si="42"/>
        <v>0.1767085014</v>
      </c>
      <c r="BX154" s="1">
        <f t="shared" si="43"/>
        <v>1.09365</v>
      </c>
      <c r="BY154" s="1">
        <f t="shared" si="82"/>
        <v>0.6446666667</v>
      </c>
      <c r="BZ154" s="1">
        <f t="shared" si="45"/>
        <v>0.2277568826</v>
      </c>
      <c r="CA154" s="1">
        <v>4166.522</v>
      </c>
      <c r="CB154" s="1">
        <v>2218.3064</v>
      </c>
      <c r="CC154" s="1">
        <f t="shared" si="46"/>
        <v>0.0006281319631</v>
      </c>
      <c r="CD154" s="1">
        <f t="shared" si="47"/>
        <v>0.1281583795</v>
      </c>
      <c r="CE154" s="1">
        <f t="shared" si="48"/>
        <v>2.233021267</v>
      </c>
      <c r="CH154" s="1">
        <v>0.173</v>
      </c>
      <c r="CI154" s="1">
        <f t="shared" si="589"/>
        <v>0.2848098612</v>
      </c>
      <c r="CJ154" s="1">
        <f t="shared" si="71"/>
        <v>0.0000003370621706</v>
      </c>
      <c r="CK154" s="1">
        <f t="shared" si="51"/>
        <v>0.1407770088</v>
      </c>
      <c r="CL154" s="1">
        <f t="shared" si="52"/>
        <v>0.01292091078</v>
      </c>
      <c r="CM154" s="1">
        <f t="shared" si="53"/>
        <v>0.0009642027981</v>
      </c>
      <c r="CN154" s="1">
        <f t="shared" si="54"/>
        <v>0.07462343907</v>
      </c>
      <c r="CO154" s="1">
        <f t="shared" si="55"/>
        <v>0.001368714186</v>
      </c>
      <c r="CP154" s="1">
        <f t="shared" si="56"/>
        <v>-0.508841274</v>
      </c>
      <c r="CQ154" s="1">
        <f t="shared" si="57"/>
        <v>0.1358253926</v>
      </c>
      <c r="CS154" s="1">
        <f t="shared" si="58"/>
        <v>2.450898948</v>
      </c>
      <c r="CT154" s="1">
        <v>0.173</v>
      </c>
      <c r="CU154" s="1">
        <v>5245.4556</v>
      </c>
      <c r="CV154" s="1">
        <v>1950.0</v>
      </c>
      <c r="CW154" s="1">
        <v>1034.5</v>
      </c>
      <c r="CX154" s="1">
        <v>392.6</v>
      </c>
      <c r="CY154" s="1">
        <v>199.1</v>
      </c>
      <c r="CZ154" s="1">
        <v>146.9</v>
      </c>
      <c r="DA154" s="1">
        <f t="shared" si="59"/>
        <v>0.9484052821</v>
      </c>
      <c r="DB154" s="1">
        <f t="shared" si="60"/>
        <v>0.6621726824</v>
      </c>
      <c r="DC154" s="1">
        <f t="shared" si="61"/>
        <v>0.9661275385</v>
      </c>
      <c r="DD154" s="1">
        <f t="shared" si="62"/>
        <v>1.073138074</v>
      </c>
      <c r="DE154" s="1">
        <f t="shared" si="63"/>
        <v>1.148501536</v>
      </c>
      <c r="DF154" s="1" t="str">
        <f t="shared" si="64"/>
        <v>Não</v>
      </c>
      <c r="DG154" s="23" t="str">
        <f t="shared" si="65"/>
        <v>Fracture</v>
      </c>
      <c r="DH154" s="17" t="str">
        <f t="shared" si="66"/>
        <v>Fractured</v>
      </c>
      <c r="DI154" s="1" t="str">
        <f t="shared" ref="DI154:DJ154" si="590">IF(DB154&gt;=1,"Fractured","Não")</f>
        <v>Não</v>
      </c>
      <c r="DJ154" s="1" t="str">
        <f t="shared" si="590"/>
        <v>Não</v>
      </c>
    </row>
    <row r="155" ht="15.75" customHeight="1">
      <c r="A155" s="1">
        <v>5586.4125</v>
      </c>
      <c r="B155" s="1">
        <v>1611.8699</v>
      </c>
      <c r="C155" s="1">
        <v>1910.7645</v>
      </c>
      <c r="D155" s="1">
        <v>1293.6704</v>
      </c>
      <c r="E155" s="1">
        <v>815.9857</v>
      </c>
      <c r="F155" s="1">
        <v>829.5562</v>
      </c>
      <c r="G155" s="1">
        <v>817.0359</v>
      </c>
      <c r="H155" s="1">
        <v>1809.4426</v>
      </c>
      <c r="I155" s="1">
        <v>1950.0</v>
      </c>
      <c r="J155" s="1">
        <v>1950.0</v>
      </c>
      <c r="K155" s="1">
        <v>1868.4457</v>
      </c>
      <c r="L155" s="1">
        <f t="shared" si="4"/>
        <v>1152.011567</v>
      </c>
      <c r="M155" s="1">
        <f t="shared" ref="M155:N155" si="591">(H155+I155)/2</f>
        <v>1879.7213</v>
      </c>
      <c r="N155" s="1">
        <f t="shared" si="591"/>
        <v>1950</v>
      </c>
      <c r="O155" s="1">
        <f t="shared" ref="O155:P155" si="592">(E155+AC155)/2</f>
        <v>1203.26445</v>
      </c>
      <c r="P155" s="1">
        <f t="shared" si="592"/>
        <v>1356.16495</v>
      </c>
      <c r="Q155" s="1">
        <f t="shared" si="7"/>
        <v>1611.871449</v>
      </c>
      <c r="R155" s="1">
        <f t="shared" si="8"/>
        <v>5.597842493</v>
      </c>
      <c r="S155" s="1">
        <f t="shared" si="9"/>
        <v>0.4515401041</v>
      </c>
      <c r="T155" s="1">
        <v>0.0407</v>
      </c>
      <c r="U155" s="1">
        <v>0.0407</v>
      </c>
      <c r="V155" s="1">
        <f t="shared" si="10"/>
        <v>24.57002457</v>
      </c>
      <c r="W155" s="1">
        <v>0.0407</v>
      </c>
      <c r="X155" s="1">
        <v>0.0262</v>
      </c>
      <c r="Y155" s="1">
        <f t="shared" si="11"/>
        <v>1777.717467</v>
      </c>
      <c r="Z155" s="1">
        <v>1950.0</v>
      </c>
      <c r="AA155" s="1">
        <v>1950.0</v>
      </c>
      <c r="AB155" s="1">
        <v>1950.0</v>
      </c>
      <c r="AC155" s="1">
        <v>1590.5432</v>
      </c>
      <c r="AD155" s="1">
        <v>1882.7737</v>
      </c>
      <c r="AE155" s="1">
        <v>-999.0</v>
      </c>
      <c r="AF155" s="1">
        <v>-999.0</v>
      </c>
      <c r="AG155" s="1">
        <f t="shared" si="12"/>
        <v>3818.4457</v>
      </c>
      <c r="AH155" s="1">
        <f t="shared" si="13"/>
        <v>23.91044985</v>
      </c>
      <c r="AI155" s="1">
        <f t="shared" si="14"/>
        <v>954.1759662</v>
      </c>
      <c r="AJ155" s="1">
        <f t="shared" si="15"/>
        <v>22.91044985</v>
      </c>
      <c r="AK155" s="1">
        <f t="shared" si="16"/>
        <v>261.4811541</v>
      </c>
      <c r="AL155" s="1">
        <f t="shared" si="17"/>
        <v>4.476250358</v>
      </c>
      <c r="AM155" s="1">
        <f t="shared" si="18"/>
        <v>1050.560745</v>
      </c>
      <c r="AN155" s="1">
        <f t="shared" si="19"/>
        <v>0.8175121262</v>
      </c>
      <c r="AO155" s="1">
        <f t="shared" si="20"/>
        <v>548.238475</v>
      </c>
      <c r="AP155" s="1">
        <f t="shared" si="21"/>
        <v>0.7696953182</v>
      </c>
      <c r="AQ155" s="1">
        <f t="shared" si="22"/>
        <v>703.0941722</v>
      </c>
      <c r="AR155" s="1">
        <f t="shared" si="23"/>
        <v>223.7707032</v>
      </c>
      <c r="AS155" s="1">
        <f t="shared" si="24"/>
        <v>795.4234392</v>
      </c>
      <c r="AT155" s="1">
        <f>ABS(((3*B155*(G155-AS155))/(G155*(2*AS155-B155)))/100)*3</f>
        <v>0.1825325988</v>
      </c>
      <c r="AU155" s="1">
        <f t="shared" si="26"/>
        <v>0.2232903703</v>
      </c>
      <c r="AV155" s="1">
        <f t="shared" si="27"/>
        <v>126.7472456</v>
      </c>
      <c r="AW155" s="1">
        <v>-999.0</v>
      </c>
      <c r="AX155" s="1">
        <f t="shared" si="28"/>
        <v>0.028607623</v>
      </c>
      <c r="AZ155" s="1">
        <f t="shared" si="556"/>
        <v>95.39465068</v>
      </c>
      <c r="BA155" s="1">
        <v>-999.0</v>
      </c>
      <c r="BB155" s="1">
        <f t="shared" si="564"/>
        <v>24.39218583</v>
      </c>
      <c r="BC155" s="1">
        <f t="shared" si="587"/>
        <v>25.7075698</v>
      </c>
      <c r="BE155" s="1">
        <v>2238.7305</v>
      </c>
      <c r="BF155" s="1">
        <v>4155.8408</v>
      </c>
      <c r="BG155" s="1">
        <f t="shared" si="33"/>
        <v>0.2303046818</v>
      </c>
      <c r="BH155" s="1">
        <v>662.9175</v>
      </c>
      <c r="BJ155" s="1">
        <f t="shared" si="34"/>
        <v>-958.3407</v>
      </c>
      <c r="BK155" s="1">
        <f t="shared" si="35"/>
        <v>-40.6593</v>
      </c>
      <c r="BL155" s="1">
        <f t="shared" si="36"/>
        <v>23.57002457</v>
      </c>
      <c r="BN155" s="1">
        <f t="shared" si="70"/>
        <v>0.5068870012</v>
      </c>
      <c r="BO155" s="1">
        <f t="shared" si="37"/>
        <v>0.673285841</v>
      </c>
      <c r="BP155" s="1">
        <f t="shared" si="38"/>
        <v>0.425464159</v>
      </c>
      <c r="BQ155" s="1" t="str">
        <f t="shared" si="39"/>
        <v>#NUM!</v>
      </c>
      <c r="BS155" s="1">
        <f t="shared" si="40"/>
        <v>2675.477861</v>
      </c>
      <c r="BT155" s="1">
        <v>2.4208</v>
      </c>
      <c r="BU155" s="1">
        <v>0.2233</v>
      </c>
      <c r="BV155" s="1">
        <f t="shared" si="41"/>
        <v>0.1243227666</v>
      </c>
      <c r="BW155" s="1">
        <f t="shared" si="42"/>
        <v>0.1738113833</v>
      </c>
      <c r="BX155" s="1">
        <f t="shared" si="43"/>
        <v>1.09875</v>
      </c>
      <c r="BY155" s="1">
        <f t="shared" si="82"/>
        <v>0.8593333333</v>
      </c>
      <c r="BZ155" s="1">
        <f t="shared" si="45"/>
        <v>0.185186336</v>
      </c>
      <c r="CA155" s="1">
        <v>4155.8408</v>
      </c>
      <c r="CB155" s="1">
        <v>2238.7305</v>
      </c>
      <c r="CC155" s="1" t="str">
        <f t="shared" si="46"/>
        <v>#NUM!</v>
      </c>
      <c r="CD155" s="1">
        <f t="shared" si="47"/>
        <v>0.1228263174</v>
      </c>
      <c r="CE155" s="1">
        <f t="shared" si="48"/>
        <v>-506.3801142</v>
      </c>
      <c r="CH155" s="1">
        <v>-999.0</v>
      </c>
      <c r="CJ155" s="1">
        <f t="shared" si="71"/>
        <v>0.0000002481166677</v>
      </c>
      <c r="CK155" s="1">
        <f t="shared" si="51"/>
        <v>-716.6768931</v>
      </c>
      <c r="CL155" s="1">
        <f t="shared" si="52"/>
        <v>-45.67054267</v>
      </c>
      <c r="CM155" s="1">
        <f t="shared" si="53"/>
        <v>-1.723883422</v>
      </c>
      <c r="CN155" s="1">
        <f t="shared" si="54"/>
        <v>0.03774606827</v>
      </c>
      <c r="CO155" s="1">
        <f t="shared" si="55"/>
        <v>0.00125719202</v>
      </c>
      <c r="CP155" s="1">
        <f t="shared" si="56"/>
        <v>-0.7789277996</v>
      </c>
      <c r="CQ155" s="1">
        <f t="shared" si="57"/>
        <v>0.08040553376</v>
      </c>
      <c r="CS155" s="1">
        <f t="shared" si="58"/>
        <v>2.123727672</v>
      </c>
      <c r="CU155" s="1">
        <v>5245.6079</v>
      </c>
      <c r="CV155" s="1">
        <v>1950.0</v>
      </c>
      <c r="CW155" s="1">
        <v>1034.5</v>
      </c>
      <c r="CX155" s="1">
        <v>392.6</v>
      </c>
      <c r="CY155" s="1">
        <v>199.1</v>
      </c>
      <c r="CZ155" s="1">
        <v>146.9</v>
      </c>
      <c r="DA155" s="1">
        <f t="shared" si="59"/>
        <v>0.9581772821</v>
      </c>
      <c r="DB155" s="1">
        <f t="shared" si="60"/>
        <v>0.5146545636</v>
      </c>
      <c r="DC155" s="1">
        <f t="shared" si="61"/>
        <v>0.9655249744</v>
      </c>
      <c r="DD155" s="1">
        <f t="shared" si="62"/>
        <v>1.03738783</v>
      </c>
      <c r="DE155" s="1">
        <f t="shared" si="63"/>
        <v>1.127071401</v>
      </c>
      <c r="DF155" s="1" t="str">
        <f t="shared" si="64"/>
        <v>Não</v>
      </c>
      <c r="DG155" s="23" t="str">
        <f t="shared" si="65"/>
        <v>Fracture</v>
      </c>
      <c r="DH155" s="17" t="str">
        <f t="shared" si="66"/>
        <v>Fractured</v>
      </c>
      <c r="DI155" s="1" t="str">
        <f t="shared" ref="DI155:DJ155" si="593">IF(DB155&gt;=1,"Fractured","Não")</f>
        <v>Não</v>
      </c>
      <c r="DJ155" s="1" t="str">
        <f t="shared" si="593"/>
        <v>Não</v>
      </c>
    </row>
    <row r="156" ht="15.75" customHeight="1">
      <c r="A156" s="1">
        <v>5586.4887</v>
      </c>
      <c r="B156" s="1">
        <v>1903.293</v>
      </c>
      <c r="C156" s="1">
        <v>1949.9865</v>
      </c>
      <c r="D156" s="1">
        <v>1397.3929</v>
      </c>
      <c r="E156" s="1">
        <v>867.7622</v>
      </c>
      <c r="F156" s="1">
        <v>881.1147</v>
      </c>
      <c r="G156" s="1">
        <v>857.7216</v>
      </c>
      <c r="H156" s="1">
        <v>1891.3495</v>
      </c>
      <c r="I156" s="1">
        <v>1950.0</v>
      </c>
      <c r="J156" s="1">
        <v>1950.0</v>
      </c>
      <c r="K156" s="1">
        <v>1868.4457</v>
      </c>
      <c r="L156" s="1">
        <f t="shared" si="4"/>
        <v>1210.061933</v>
      </c>
      <c r="M156" s="1">
        <f t="shared" ref="M156:N156" si="594">(H156+I156)/2</f>
        <v>1920.67475</v>
      </c>
      <c r="N156" s="1">
        <f t="shared" si="594"/>
        <v>1950</v>
      </c>
      <c r="O156" s="1">
        <f t="shared" ref="O156:P156" si="595">(E156+AC156)/2</f>
        <v>1245.836</v>
      </c>
      <c r="P156" s="1">
        <f t="shared" si="595"/>
        <v>1378.99785</v>
      </c>
      <c r="Q156" s="1">
        <f t="shared" si="7"/>
        <v>1903.294538</v>
      </c>
      <c r="R156" s="1">
        <f t="shared" si="8"/>
        <v>5.876596634</v>
      </c>
      <c r="S156" s="1">
        <f t="shared" si="9"/>
        <v>0.4534971458</v>
      </c>
      <c r="T156" s="1">
        <v>0.0407</v>
      </c>
      <c r="U156" s="1">
        <v>0.0407</v>
      </c>
      <c r="V156" s="1">
        <f t="shared" si="10"/>
        <v>24.57002457</v>
      </c>
      <c r="W156" s="1">
        <v>0.0407</v>
      </c>
      <c r="X156" s="1">
        <v>0.0262</v>
      </c>
      <c r="Y156" s="1">
        <f t="shared" si="11"/>
        <v>1850.112067</v>
      </c>
      <c r="Z156" s="1">
        <v>1950.0</v>
      </c>
      <c r="AA156" s="1">
        <v>1950.0</v>
      </c>
      <c r="AB156" s="1">
        <v>1950.0</v>
      </c>
      <c r="AC156" s="1">
        <v>1623.9098</v>
      </c>
      <c r="AD156" s="1">
        <v>1876.881</v>
      </c>
      <c r="AE156" s="1">
        <v>-999.0</v>
      </c>
      <c r="AF156" s="1">
        <v>-999.0</v>
      </c>
      <c r="AG156" s="1">
        <f t="shared" si="12"/>
        <v>3818.4457</v>
      </c>
      <c r="AH156" s="1">
        <f t="shared" si="13"/>
        <v>23.91044985</v>
      </c>
      <c r="AI156" s="1">
        <f t="shared" si="14"/>
        <v>954.1759662</v>
      </c>
      <c r="AJ156" s="1">
        <f t="shared" si="15"/>
        <v>22.91044985</v>
      </c>
      <c r="AK156" s="1">
        <f t="shared" si="16"/>
        <v>283.4194792</v>
      </c>
      <c r="AL156" s="1">
        <f t="shared" si="17"/>
        <v>3.926712283</v>
      </c>
      <c r="AM156" s="1">
        <f t="shared" si="18"/>
        <v>1143.166954</v>
      </c>
      <c r="AN156" s="1">
        <f t="shared" si="19"/>
        <v>0.9903334244</v>
      </c>
      <c r="AO156" s="1">
        <f t="shared" si="20"/>
        <v>582.4091942</v>
      </c>
      <c r="AP156" s="1">
        <f t="shared" si="21"/>
        <v>0.7693186562</v>
      </c>
      <c r="AQ156" s="1">
        <f t="shared" si="22"/>
        <v>721.8523177</v>
      </c>
      <c r="AR156" s="1">
        <f t="shared" si="23"/>
        <v>225.5218542</v>
      </c>
      <c r="AS156" s="1">
        <f t="shared" si="24"/>
        <v>827.9790349</v>
      </c>
      <c r="AT156" s="1">
        <f t="shared" ref="AT156:AT157" si="599">ABS(((3*B156*(G156-AS156))/(G156*(2*AS156-B156)))/10)*2</f>
        <v>0.1601044931</v>
      </c>
      <c r="AU156" s="1">
        <f t="shared" si="26"/>
        <v>0.1906243</v>
      </c>
      <c r="AV156" s="1">
        <f t="shared" si="27"/>
        <v>101.5710882</v>
      </c>
      <c r="AW156" s="1">
        <v>-999.0</v>
      </c>
      <c r="AX156" s="1">
        <f t="shared" si="28"/>
        <v>0.04278342233</v>
      </c>
      <c r="AZ156" s="1">
        <f t="shared" si="556"/>
        <v>40.68497571</v>
      </c>
      <c r="BA156" s="1">
        <v>-999.0</v>
      </c>
      <c r="BB156" s="1">
        <f t="shared" si="564"/>
        <v>14.4378675</v>
      </c>
      <c r="BC156" s="1">
        <f t="shared" si="587"/>
        <v>19.77821937</v>
      </c>
      <c r="BE156" s="1">
        <v>2238.7305</v>
      </c>
      <c r="BF156" s="1">
        <v>4155.8408</v>
      </c>
      <c r="BG156" s="1">
        <f t="shared" si="33"/>
        <v>0.2306813438</v>
      </c>
      <c r="BH156" s="1">
        <v>662.9175</v>
      </c>
      <c r="BJ156" s="1">
        <f t="shared" si="34"/>
        <v>-958.3407</v>
      </c>
      <c r="BK156" s="1">
        <f t="shared" si="35"/>
        <v>-40.6593</v>
      </c>
      <c r="BL156" s="1">
        <f t="shared" si="36"/>
        <v>23.57002457</v>
      </c>
      <c r="BN156" s="1">
        <f t="shared" si="70"/>
        <v>0.4506513711</v>
      </c>
      <c r="BO156" s="1">
        <f t="shared" si="37"/>
        <v>0.7347533361</v>
      </c>
      <c r="BP156" s="1">
        <f t="shared" si="38"/>
        <v>0.3639966639</v>
      </c>
      <c r="BQ156" s="1" t="str">
        <f t="shared" si="39"/>
        <v>#NUM!</v>
      </c>
      <c r="BS156" s="1">
        <f t="shared" si="40"/>
        <v>3060.010328</v>
      </c>
      <c r="BT156" s="1">
        <v>2.4208</v>
      </c>
      <c r="BU156" s="1">
        <v>0.2233</v>
      </c>
      <c r="BV156" s="1">
        <f t="shared" si="41"/>
        <v>0.1243227666</v>
      </c>
      <c r="BW156" s="1">
        <f t="shared" si="42"/>
        <v>0.1738113833</v>
      </c>
      <c r="BX156" s="1">
        <f t="shared" si="43"/>
        <v>1.09875</v>
      </c>
      <c r="BY156" s="1">
        <f t="shared" si="82"/>
        <v>0.8593333333</v>
      </c>
      <c r="BZ156" s="1">
        <f t="shared" si="45"/>
        <v>0.1440064777</v>
      </c>
      <c r="CA156" s="1">
        <v>4155.8408</v>
      </c>
      <c r="CB156" s="1">
        <v>2238.7305</v>
      </c>
      <c r="CC156" s="1" t="str">
        <f t="shared" si="46"/>
        <v>#NUM!</v>
      </c>
      <c r="CD156" s="1">
        <f t="shared" si="47"/>
        <v>0.1203873772</v>
      </c>
      <c r="CE156" s="1">
        <f t="shared" si="48"/>
        <v>-450.2007197</v>
      </c>
      <c r="CH156" s="1">
        <v>-999.0</v>
      </c>
      <c r="CJ156" s="1">
        <f t="shared" si="71"/>
        <v>0.0000008546851185</v>
      </c>
      <c r="CK156" s="1">
        <f t="shared" si="51"/>
        <v>-679.7181809</v>
      </c>
      <c r="CL156" s="1">
        <f t="shared" si="52"/>
        <v>-36.99561429</v>
      </c>
      <c r="CM156" s="1">
        <f t="shared" si="53"/>
        <v>-2.339067629</v>
      </c>
      <c r="CN156" s="1">
        <f t="shared" si="54"/>
        <v>0.06322553831</v>
      </c>
      <c r="CO156" s="1">
        <f t="shared" si="55"/>
        <v>0.001207760049</v>
      </c>
      <c r="CP156" s="1">
        <f t="shared" si="56"/>
        <v>-0.7397667986</v>
      </c>
      <c r="CQ156" s="1">
        <f t="shared" si="57"/>
        <v>0.1195665348</v>
      </c>
      <c r="CS156" s="1">
        <f t="shared" si="58"/>
        <v>1.974261568</v>
      </c>
      <c r="CU156" s="1">
        <v>5245.7603</v>
      </c>
      <c r="CV156" s="1">
        <v>1950.0</v>
      </c>
      <c r="CW156" s="1">
        <v>1034.5</v>
      </c>
      <c r="CX156" s="1">
        <v>392.6</v>
      </c>
      <c r="CY156" s="1">
        <v>199.1</v>
      </c>
      <c r="CZ156" s="1">
        <v>146.9</v>
      </c>
      <c r="DA156" s="1">
        <f t="shared" si="59"/>
        <v>0.9581772821</v>
      </c>
      <c r="DB156" s="1">
        <f t="shared" si="60"/>
        <v>0.462942227</v>
      </c>
      <c r="DC156" s="1">
        <f t="shared" si="61"/>
        <v>0.9625030769</v>
      </c>
      <c r="DD156" s="1">
        <f t="shared" si="62"/>
        <v>1.015268202</v>
      </c>
      <c r="DE156" s="1">
        <f t="shared" si="63"/>
        <v>1.106885537</v>
      </c>
      <c r="DF156" s="1" t="str">
        <f t="shared" si="64"/>
        <v>Não</v>
      </c>
      <c r="DG156" s="23" t="str">
        <f t="shared" si="65"/>
        <v>Fracture</v>
      </c>
      <c r="DH156" s="17" t="str">
        <f t="shared" si="66"/>
        <v>Fractured</v>
      </c>
      <c r="DI156" s="1" t="str">
        <f t="shared" ref="DI156:DJ156" si="596">IF(DB156&gt;=1,"Fractured","Não")</f>
        <v>Não</v>
      </c>
      <c r="DJ156" s="1" t="str">
        <f t="shared" si="596"/>
        <v>Não</v>
      </c>
    </row>
    <row r="157" ht="15.75" customHeight="1">
      <c r="A157" s="1">
        <v>5586.5649</v>
      </c>
      <c r="B157" s="1">
        <v>1949.9838</v>
      </c>
      <c r="C157" s="1">
        <v>1950.0</v>
      </c>
      <c r="D157" s="1">
        <v>1466.5724</v>
      </c>
      <c r="E157" s="1">
        <v>879.4133</v>
      </c>
      <c r="F157" s="1">
        <v>891.8395</v>
      </c>
      <c r="G157" s="1">
        <v>867.6262</v>
      </c>
      <c r="H157" s="1">
        <v>1906.2529</v>
      </c>
      <c r="I157" s="1">
        <v>1950.0</v>
      </c>
      <c r="J157" s="1">
        <v>1950.0</v>
      </c>
      <c r="K157" s="1">
        <v>1874.2819</v>
      </c>
      <c r="L157" s="1">
        <f t="shared" si="4"/>
        <v>1221.9062</v>
      </c>
      <c r="M157" s="1">
        <f t="shared" ref="M157:N157" si="597">(H157+I157)/2</f>
        <v>1928.12645</v>
      </c>
      <c r="N157" s="1">
        <f t="shared" si="597"/>
        <v>1950</v>
      </c>
      <c r="O157" s="1">
        <f t="shared" ref="O157:P157" si="598">(E157+AC157)/2</f>
        <v>1266.5046</v>
      </c>
      <c r="P157" s="1">
        <f t="shared" si="598"/>
        <v>1379.69855</v>
      </c>
      <c r="Q157" s="1">
        <f t="shared" si="7"/>
        <v>1949.985338</v>
      </c>
      <c r="R157" s="1">
        <f t="shared" si="8"/>
        <v>5.944457043</v>
      </c>
      <c r="S157" s="1">
        <f t="shared" si="9"/>
        <v>0.4551474781</v>
      </c>
      <c r="T157" s="1">
        <v>0.0405</v>
      </c>
      <c r="U157" s="1">
        <v>0.0405</v>
      </c>
      <c r="V157" s="1">
        <f t="shared" si="10"/>
        <v>24.69135802</v>
      </c>
      <c r="W157" s="1">
        <v>0.0405</v>
      </c>
      <c r="X157" s="1">
        <v>0.0269</v>
      </c>
      <c r="Y157" s="1">
        <f t="shared" si="11"/>
        <v>1869.426033</v>
      </c>
      <c r="Z157" s="1">
        <v>1950.0</v>
      </c>
      <c r="AA157" s="1">
        <v>1950.0</v>
      </c>
      <c r="AB157" s="1">
        <v>1950.0</v>
      </c>
      <c r="AC157" s="1">
        <v>1653.5959</v>
      </c>
      <c r="AD157" s="1">
        <v>1867.5576</v>
      </c>
      <c r="AE157" s="1">
        <v>-999.0</v>
      </c>
      <c r="AF157" s="1">
        <v>-999.0</v>
      </c>
      <c r="AG157" s="1">
        <f t="shared" si="12"/>
        <v>3824.2819</v>
      </c>
      <c r="AH157" s="1">
        <f t="shared" si="13"/>
        <v>25.75341959</v>
      </c>
      <c r="AI157" s="1">
        <f t="shared" si="14"/>
        <v>955.6956837</v>
      </c>
      <c r="AJ157" s="1">
        <f t="shared" si="15"/>
        <v>24.75341959</v>
      </c>
      <c r="AK157" s="1">
        <f t="shared" si="16"/>
        <v>289.5959866</v>
      </c>
      <c r="AL157" s="1">
        <f t="shared" si="17"/>
        <v>3.832354707</v>
      </c>
      <c r="AM157" s="1">
        <f t="shared" si="18"/>
        <v>1166.501067</v>
      </c>
      <c r="AN157" s="1">
        <f t="shared" si="19"/>
        <v>1.029643895</v>
      </c>
      <c r="AO157" s="1">
        <f t="shared" si="20"/>
        <v>590.7133807</v>
      </c>
      <c r="AP157" s="1">
        <f t="shared" si="21"/>
        <v>0.7646503255</v>
      </c>
      <c r="AQ157" s="1">
        <f t="shared" si="22"/>
        <v>726.7377255</v>
      </c>
      <c r="AR157" s="1">
        <f t="shared" si="23"/>
        <v>225.9121566</v>
      </c>
      <c r="AS157" s="1">
        <f t="shared" si="24"/>
        <v>836.7375163</v>
      </c>
      <c r="AT157" s="1">
        <f t="shared" si="599"/>
        <v>0.150639925</v>
      </c>
      <c r="AU157" s="1">
        <f t="shared" si="26"/>
        <v>0.1773569649</v>
      </c>
      <c r="AV157" s="1">
        <f t="shared" si="27"/>
        <v>91.81382616</v>
      </c>
      <c r="AW157" s="1">
        <v>-999.0</v>
      </c>
      <c r="AX157" s="1">
        <f t="shared" si="28"/>
        <v>0.04390224542</v>
      </c>
      <c r="AZ157" s="1">
        <f t="shared" si="556"/>
        <v>27.65034433</v>
      </c>
      <c r="BA157" s="1">
        <v>-999.0</v>
      </c>
      <c r="BB157" s="1">
        <f t="shared" si="564"/>
        <v>11.48260686</v>
      </c>
      <c r="BC157" s="1">
        <f t="shared" si="587"/>
        <v>17.87228222</v>
      </c>
      <c r="BE157" s="1">
        <v>2246.9558</v>
      </c>
      <c r="BF157" s="1">
        <v>4142.293</v>
      </c>
      <c r="BG157" s="1">
        <f t="shared" si="33"/>
        <v>0.2353496745</v>
      </c>
      <c r="BH157" s="1">
        <v>667.8133</v>
      </c>
      <c r="BJ157" s="1">
        <f t="shared" si="34"/>
        <v>-958.5405</v>
      </c>
      <c r="BK157" s="1">
        <f t="shared" si="35"/>
        <v>-40.4595</v>
      </c>
      <c r="BL157" s="1">
        <f t="shared" si="36"/>
        <v>23.69135802</v>
      </c>
      <c r="BN157" s="1">
        <f t="shared" si="70"/>
        <v>0.4449402092</v>
      </c>
      <c r="BO157" s="1">
        <f t="shared" si="37"/>
        <v>0.7457716288</v>
      </c>
      <c r="BP157" s="1">
        <f t="shared" si="38"/>
        <v>0.3583283712</v>
      </c>
      <c r="BQ157" s="1" t="str">
        <f t="shared" si="39"/>
        <v>#NUM!</v>
      </c>
      <c r="BS157" s="1">
        <f t="shared" si="40"/>
        <v>3100.862816</v>
      </c>
      <c r="BT157" s="1">
        <v>2.4248</v>
      </c>
      <c r="BU157" s="1">
        <v>0.2166</v>
      </c>
      <c r="BV157" s="1">
        <f t="shared" si="41"/>
        <v>0.1220172911</v>
      </c>
      <c r="BW157" s="1">
        <f t="shared" si="42"/>
        <v>0.1693086455</v>
      </c>
      <c r="BX157" s="1">
        <f t="shared" si="43"/>
        <v>1.1041</v>
      </c>
      <c r="BY157" s="1">
        <f t="shared" si="82"/>
        <v>0.716</v>
      </c>
      <c r="BZ157" s="1">
        <f t="shared" si="45"/>
        <v>0.1339815789</v>
      </c>
      <c r="CA157" s="1">
        <v>4142.293</v>
      </c>
      <c r="CB157" s="1">
        <v>2246.9558</v>
      </c>
      <c r="CC157" s="1" t="str">
        <f t="shared" si="46"/>
        <v>#NUM!</v>
      </c>
      <c r="CD157" s="1">
        <f t="shared" si="47"/>
        <v>0.1197556472</v>
      </c>
      <c r="CE157" s="1">
        <f t="shared" si="48"/>
        <v>-444.495269</v>
      </c>
      <c r="CH157" s="1">
        <v>-999.0</v>
      </c>
      <c r="CJ157" s="1">
        <f t="shared" si="71"/>
        <v>0.0000009256687512</v>
      </c>
      <c r="CK157" s="1">
        <f t="shared" si="51"/>
        <v>-675.6057518</v>
      </c>
      <c r="CL157" s="1">
        <f t="shared" si="52"/>
        <v>-35.92574239</v>
      </c>
      <c r="CM157" s="1">
        <f t="shared" si="53"/>
        <v>-2.392794737</v>
      </c>
      <c r="CN157" s="1">
        <f t="shared" si="54"/>
        <v>0.06660390509</v>
      </c>
      <c r="CO157" s="1">
        <f t="shared" si="55"/>
        <v>0.00119511792</v>
      </c>
      <c r="CP157" s="1">
        <f t="shared" si="56"/>
        <v>-0.5915486064</v>
      </c>
      <c r="CQ157" s="1">
        <f t="shared" si="57"/>
        <v>0.1244513936</v>
      </c>
      <c r="CS157" s="1">
        <f t="shared" si="58"/>
        <v>1.929503163</v>
      </c>
      <c r="CU157" s="1">
        <v>5245.9126</v>
      </c>
      <c r="CV157" s="1">
        <v>1950.0</v>
      </c>
      <c r="CW157" s="1">
        <v>1034.5</v>
      </c>
      <c r="CX157" s="1">
        <v>392.6</v>
      </c>
      <c r="CY157" s="1">
        <v>199.1</v>
      </c>
      <c r="CZ157" s="1">
        <v>146.9</v>
      </c>
      <c r="DA157" s="1">
        <f t="shared" si="59"/>
        <v>0.9611702051</v>
      </c>
      <c r="DB157" s="1">
        <f t="shared" si="60"/>
        <v>0.4573573893</v>
      </c>
      <c r="DC157" s="1">
        <f t="shared" si="61"/>
        <v>0.9577218462</v>
      </c>
      <c r="DD157" s="1">
        <f t="shared" si="62"/>
        <v>1.011344458</v>
      </c>
      <c r="DE157" s="1">
        <f t="shared" si="63"/>
        <v>1.08937508</v>
      </c>
      <c r="DF157" s="1" t="str">
        <f t="shared" si="64"/>
        <v>Não</v>
      </c>
      <c r="DG157" s="23" t="str">
        <f t="shared" si="65"/>
        <v>Fracture</v>
      </c>
      <c r="DH157" s="17" t="str">
        <f t="shared" si="66"/>
        <v>Fractured</v>
      </c>
      <c r="DI157" s="1" t="str">
        <f t="shared" ref="DI157:DJ157" si="600">IF(DB157&gt;=1,"Fractured","Não")</f>
        <v>Não</v>
      </c>
      <c r="DJ157" s="1" t="str">
        <f t="shared" si="600"/>
        <v>Não</v>
      </c>
    </row>
    <row r="158" ht="15.75" customHeight="1">
      <c r="A158" s="1">
        <v>5586.6411</v>
      </c>
      <c r="B158" s="1">
        <v>1950.0</v>
      </c>
      <c r="C158" s="1">
        <v>1950.0</v>
      </c>
      <c r="D158" s="1">
        <v>1469.022</v>
      </c>
      <c r="E158" s="1">
        <v>839.9223</v>
      </c>
      <c r="F158" s="1">
        <v>850.9647</v>
      </c>
      <c r="G158" s="1">
        <v>826.9249</v>
      </c>
      <c r="H158" s="1">
        <v>1892.3932</v>
      </c>
      <c r="I158" s="1">
        <v>1950.0</v>
      </c>
      <c r="J158" s="1">
        <v>1950.0</v>
      </c>
      <c r="K158" s="1">
        <v>1874.2819</v>
      </c>
      <c r="L158" s="1">
        <f t="shared" si="4"/>
        <v>1190.094267</v>
      </c>
      <c r="M158" s="1">
        <f t="shared" ref="M158:N158" si="601">(H158+I158)/2</f>
        <v>1921.1966</v>
      </c>
      <c r="N158" s="1">
        <f t="shared" si="601"/>
        <v>1950</v>
      </c>
      <c r="O158" s="1">
        <f t="shared" ref="O158:P158" si="602">(E158+AC158)/2</f>
        <v>1258.20735</v>
      </c>
      <c r="P158" s="1">
        <f t="shared" si="602"/>
        <v>1350.91325</v>
      </c>
      <c r="Q158" s="1">
        <f t="shared" si="7"/>
        <v>1950.001538</v>
      </c>
      <c r="R158" s="1">
        <f t="shared" si="8"/>
        <v>5.665596021</v>
      </c>
      <c r="S158" s="1">
        <f t="shared" si="9"/>
        <v>0.4369730878</v>
      </c>
      <c r="T158" s="1">
        <v>0.0405</v>
      </c>
      <c r="U158" s="1">
        <v>0.0405</v>
      </c>
      <c r="V158" s="1">
        <f t="shared" si="10"/>
        <v>24.69135802</v>
      </c>
      <c r="W158" s="1">
        <v>0.0405</v>
      </c>
      <c r="X158" s="1">
        <v>0.0269</v>
      </c>
      <c r="Y158" s="1">
        <f t="shared" si="11"/>
        <v>1869.837</v>
      </c>
      <c r="Z158" s="1">
        <v>1950.0</v>
      </c>
      <c r="AA158" s="1">
        <v>1950.0</v>
      </c>
      <c r="AB158" s="1">
        <v>1950.0</v>
      </c>
      <c r="AC158" s="1">
        <v>1676.4924</v>
      </c>
      <c r="AD158" s="1">
        <v>1850.8618</v>
      </c>
      <c r="AE158" s="1">
        <v>-999.0</v>
      </c>
      <c r="AF158" s="1">
        <v>-999.0</v>
      </c>
      <c r="AG158" s="1">
        <f t="shared" si="12"/>
        <v>3824.2819</v>
      </c>
      <c r="AH158" s="1">
        <f t="shared" si="13"/>
        <v>25.75341959</v>
      </c>
      <c r="AI158" s="1">
        <f t="shared" si="14"/>
        <v>955.6956837</v>
      </c>
      <c r="AJ158" s="1">
        <f t="shared" si="15"/>
        <v>24.75341959</v>
      </c>
      <c r="AK158" s="1">
        <f t="shared" si="16"/>
        <v>280.9565902</v>
      </c>
      <c r="AL158" s="1">
        <f t="shared" si="17"/>
        <v>3.599687341</v>
      </c>
      <c r="AM158" s="1">
        <f t="shared" si="18"/>
        <v>1131.366498</v>
      </c>
      <c r="AN158" s="1">
        <f t="shared" si="19"/>
        <v>1.135875004</v>
      </c>
      <c r="AO158" s="1">
        <f t="shared" si="20"/>
        <v>571.8235629</v>
      </c>
      <c r="AP158" s="1">
        <f t="shared" si="21"/>
        <v>0.7322393355</v>
      </c>
      <c r="AQ158" s="1">
        <f t="shared" si="22"/>
        <v>711.8384336</v>
      </c>
      <c r="AR158" s="1">
        <f t="shared" si="23"/>
        <v>224.4266177</v>
      </c>
      <c r="AS158" s="1">
        <f t="shared" si="24"/>
        <v>831.9972483</v>
      </c>
      <c r="AT158" s="1">
        <f>ABS(((3*B158*(G158-AS158))/(G158*(2*AS158-B158)))/1)</f>
        <v>0.1254655448</v>
      </c>
      <c r="AU158" s="1">
        <f t="shared" si="26"/>
        <v>0.1434655251</v>
      </c>
      <c r="AV158" s="1">
        <f t="shared" si="27"/>
        <v>68.22870239</v>
      </c>
      <c r="AW158" s="1">
        <v>-999.0</v>
      </c>
      <c r="AX158" s="1">
        <f t="shared" si="28"/>
        <v>0.01519832885</v>
      </c>
      <c r="AZ158" s="1">
        <f t="shared" si="556"/>
        <v>8.423625533</v>
      </c>
      <c r="BA158" s="1">
        <v>-999.0</v>
      </c>
      <c r="BB158" s="1">
        <f t="shared" si="564"/>
        <v>5.525582143</v>
      </c>
      <c r="BC158" s="1">
        <f t="shared" si="587"/>
        <v>12.39791874</v>
      </c>
      <c r="BE158" s="1">
        <v>2246.9558</v>
      </c>
      <c r="BF158" s="1">
        <v>4142.293</v>
      </c>
      <c r="BG158" s="1">
        <f t="shared" si="33"/>
        <v>0.2677606645</v>
      </c>
      <c r="BH158" s="1">
        <v>667.8133</v>
      </c>
      <c r="BJ158" s="1">
        <f t="shared" si="34"/>
        <v>-958.5405</v>
      </c>
      <c r="BK158" s="1">
        <f t="shared" si="35"/>
        <v>-40.4595</v>
      </c>
      <c r="BL158" s="1">
        <f t="shared" si="36"/>
        <v>23.69135802</v>
      </c>
      <c r="BN158" s="1">
        <f t="shared" si="70"/>
        <v>0.4240640513</v>
      </c>
      <c r="BO158" s="1">
        <f t="shared" si="37"/>
        <v>0.7128457684</v>
      </c>
      <c r="BP158" s="1">
        <f t="shared" si="38"/>
        <v>0.3912542316</v>
      </c>
      <c r="BQ158" s="1" t="str">
        <f t="shared" si="39"/>
        <v>#NUM!</v>
      </c>
      <c r="BS158" s="1">
        <f t="shared" si="40"/>
        <v>3185.63492</v>
      </c>
      <c r="BT158" s="1">
        <v>2.4248</v>
      </c>
      <c r="BU158" s="1">
        <v>0.2166</v>
      </c>
      <c r="BV158" s="1">
        <f t="shared" si="41"/>
        <v>0.1220172911</v>
      </c>
      <c r="BW158" s="1">
        <f t="shared" si="42"/>
        <v>0.1693086455</v>
      </c>
      <c r="BX158" s="1">
        <f t="shared" si="43"/>
        <v>1.1041</v>
      </c>
      <c r="BY158" s="1">
        <f t="shared" si="82"/>
        <v>0.716</v>
      </c>
      <c r="BZ158" s="1">
        <f t="shared" si="45"/>
        <v>0.1751772267</v>
      </c>
      <c r="CA158" s="1">
        <v>4142.293</v>
      </c>
      <c r="CB158" s="1">
        <v>2246.9558</v>
      </c>
      <c r="CC158" s="1" t="str">
        <f t="shared" si="46"/>
        <v>#NUM!</v>
      </c>
      <c r="CD158" s="1">
        <f t="shared" si="47"/>
        <v>0.120096314</v>
      </c>
      <c r="CE158" s="1">
        <f t="shared" si="48"/>
        <v>-423.6399872</v>
      </c>
      <c r="CH158" s="1">
        <v>-999.0</v>
      </c>
      <c r="CJ158" s="1">
        <f t="shared" si="71"/>
        <v>0.00000003619844857</v>
      </c>
      <c r="CK158" s="1">
        <f t="shared" si="51"/>
        <v>-659.9392441</v>
      </c>
      <c r="CL158" s="1">
        <f t="shared" si="52"/>
        <v>-33.63671094</v>
      </c>
      <c r="CM158" s="1" t="str">
        <f t="shared" si="53"/>
        <v>#NUM!</v>
      </c>
      <c r="CN158" s="1" t="str">
        <f t="shared" si="54"/>
        <v>#NUM!</v>
      </c>
      <c r="CO158" s="1">
        <f t="shared" si="55"/>
        <v>0.001201927052</v>
      </c>
      <c r="CP158" s="1">
        <f t="shared" si="56"/>
        <v>-0.7375648768</v>
      </c>
      <c r="CQ158" s="1">
        <f t="shared" si="57"/>
        <v>-0.02156487678</v>
      </c>
      <c r="CS158" s="1">
        <f t="shared" si="58"/>
        <v>1.935291731</v>
      </c>
      <c r="CU158" s="1">
        <v>5246.0654</v>
      </c>
      <c r="CV158" s="1">
        <v>1950.0</v>
      </c>
      <c r="CW158" s="1">
        <v>1034.5</v>
      </c>
      <c r="CX158" s="1">
        <v>392.6</v>
      </c>
      <c r="CY158" s="1">
        <v>199.1</v>
      </c>
      <c r="CZ158" s="1">
        <v>146.9</v>
      </c>
      <c r="DA158" s="1">
        <f t="shared" si="59"/>
        <v>0.9611702051</v>
      </c>
      <c r="DB158" s="1">
        <f t="shared" si="60"/>
        <v>0.4363921538</v>
      </c>
      <c r="DC158" s="1">
        <f t="shared" si="61"/>
        <v>0.9491598974</v>
      </c>
      <c r="DD158" s="1">
        <f t="shared" si="62"/>
        <v>1.014992427</v>
      </c>
      <c r="DE158" s="1">
        <f t="shared" si="63"/>
        <v>1.07368094</v>
      </c>
      <c r="DF158" s="1" t="str">
        <f t="shared" si="64"/>
        <v>Não</v>
      </c>
      <c r="DG158" s="23" t="str">
        <f t="shared" si="65"/>
        <v>Fracture</v>
      </c>
      <c r="DH158" s="17" t="str">
        <f t="shared" si="66"/>
        <v>Fractured</v>
      </c>
      <c r="DI158" s="1" t="str">
        <f t="shared" ref="DI158:DJ158" si="603">IF(DB158&gt;=1,"Fractured","Não")</f>
        <v>Não</v>
      </c>
      <c r="DJ158" s="1" t="str">
        <f t="shared" si="603"/>
        <v>Não</v>
      </c>
    </row>
    <row r="159" ht="15.75" customHeight="1">
      <c r="A159" s="1">
        <v>5586.7173</v>
      </c>
      <c r="B159" s="1">
        <v>1881.4705</v>
      </c>
      <c r="C159" s="1">
        <v>1503.04</v>
      </c>
      <c r="D159" s="1">
        <v>1412.1318</v>
      </c>
      <c r="E159" s="1">
        <v>780.155</v>
      </c>
      <c r="F159" s="1">
        <v>789.9525</v>
      </c>
      <c r="G159" s="1">
        <v>774.7551</v>
      </c>
      <c r="H159" s="1">
        <v>1864.7406</v>
      </c>
      <c r="I159" s="1">
        <v>1950.0</v>
      </c>
      <c r="J159" s="1">
        <v>1950.0</v>
      </c>
      <c r="K159" s="1">
        <v>1879.0017</v>
      </c>
      <c r="L159" s="1">
        <f t="shared" si="4"/>
        <v>1143.1494</v>
      </c>
      <c r="M159" s="1">
        <f t="shared" ref="M159:N159" si="604">(H159+I159)/2</f>
        <v>1907.3703</v>
      </c>
      <c r="N159" s="1">
        <f t="shared" si="604"/>
        <v>1950</v>
      </c>
      <c r="O159" s="1">
        <f t="shared" ref="O159:P159" si="605">(E159+AC159)/2</f>
        <v>1234.6036</v>
      </c>
      <c r="P159" s="1">
        <f t="shared" si="605"/>
        <v>1314.17765</v>
      </c>
      <c r="Q159" s="1">
        <f t="shared" si="7"/>
        <v>1881.472191</v>
      </c>
      <c r="R159" s="1">
        <f t="shared" si="8"/>
        <v>5.308159679</v>
      </c>
      <c r="S159" s="1">
        <f t="shared" si="9"/>
        <v>0.4154760721</v>
      </c>
      <c r="T159" s="1">
        <v>0.0437</v>
      </c>
      <c r="U159" s="1">
        <v>0.0437</v>
      </c>
      <c r="V159" s="1">
        <f t="shared" si="10"/>
        <v>22.88329519</v>
      </c>
      <c r="W159" s="1">
        <v>0.0437</v>
      </c>
      <c r="X159" s="1">
        <v>0.0274</v>
      </c>
      <c r="Y159" s="1">
        <f t="shared" si="11"/>
        <v>1774.440383</v>
      </c>
      <c r="Z159" s="1">
        <v>1950.0</v>
      </c>
      <c r="AA159" s="1">
        <v>1950.0</v>
      </c>
      <c r="AB159" s="1">
        <v>1950.0</v>
      </c>
      <c r="AC159" s="1">
        <v>1689.0522</v>
      </c>
      <c r="AD159" s="1">
        <v>1838.4028</v>
      </c>
      <c r="AE159" s="1">
        <v>0.154</v>
      </c>
      <c r="AF159" s="1">
        <v>448.0</v>
      </c>
      <c r="AG159" s="1">
        <f t="shared" si="12"/>
        <v>3829.0017</v>
      </c>
      <c r="AH159" s="1">
        <f t="shared" si="13"/>
        <v>27.46544636</v>
      </c>
      <c r="AI159" s="1">
        <f t="shared" si="14"/>
        <v>956.921308</v>
      </c>
      <c r="AJ159" s="1">
        <f t="shared" si="15"/>
        <v>26.46544636</v>
      </c>
      <c r="AK159" s="1">
        <f t="shared" si="16"/>
        <v>264.0372899</v>
      </c>
      <c r="AL159" s="1">
        <f t="shared" si="17"/>
        <v>3.433341288</v>
      </c>
      <c r="AM159" s="1">
        <f t="shared" si="18"/>
        <v>1063.243879</v>
      </c>
      <c r="AN159" s="1">
        <f t="shared" si="19"/>
        <v>1.224389148</v>
      </c>
      <c r="AO159" s="1">
        <f t="shared" si="20"/>
        <v>528.4759713</v>
      </c>
      <c r="AP159" s="1">
        <f t="shared" si="21"/>
        <v>0.7421620177</v>
      </c>
      <c r="AQ159" s="1">
        <f t="shared" si="22"/>
        <v>690.890671</v>
      </c>
      <c r="AR159" s="1">
        <f t="shared" si="23"/>
        <v>222.3011934</v>
      </c>
      <c r="AS159" s="1">
        <f t="shared" si="24"/>
        <v>788.9889297</v>
      </c>
      <c r="AT159" s="1">
        <f>(ABS(((3*B159*(G159-AS159))/(G159*(2*AS159-B159)))/10))*5</f>
        <v>0.170843252</v>
      </c>
      <c r="AU159" s="1">
        <f t="shared" si="26"/>
        <v>0.2060445777</v>
      </c>
      <c r="AV159" s="1">
        <f t="shared" si="27"/>
        <v>113.2573002</v>
      </c>
      <c r="AW159" s="1">
        <v>0.154</v>
      </c>
      <c r="AX159" s="1">
        <f t="shared" si="28"/>
        <v>0.0008141815133</v>
      </c>
      <c r="AZ159" s="1">
        <f>((10^4)*(AT159^5.5))/(T159^2)</f>
        <v>315.0106155</v>
      </c>
      <c r="BA159" s="1">
        <v>448.0</v>
      </c>
      <c r="BB159" s="1">
        <f t="shared" si="564"/>
        <v>8.651020335</v>
      </c>
      <c r="BC159" s="1">
        <f t="shared" ref="BC159:BC160" si="609">((AT159/30)^2)*((BL159)^4)</f>
        <v>7.437106919</v>
      </c>
      <c r="BD159" s="1">
        <f t="shared" ref="BD159:BD160" si="610">0.083*((AE159^3)*(BH159^2))</f>
        <v>61.56675513</v>
      </c>
      <c r="BE159" s="1">
        <v>2239.811</v>
      </c>
      <c r="BF159" s="1">
        <v>4136.3047</v>
      </c>
      <c r="BG159" s="1">
        <f t="shared" si="33"/>
        <v>0.2578379823</v>
      </c>
      <c r="BH159" s="1">
        <f>GEOMEAN(BH5:BH158)</f>
        <v>450.664143</v>
      </c>
      <c r="BJ159" s="1">
        <f t="shared" si="34"/>
        <v>0.1472702</v>
      </c>
      <c r="BK159" s="1">
        <f t="shared" si="35"/>
        <v>0.0067298</v>
      </c>
      <c r="BL159" s="1">
        <f t="shared" si="36"/>
        <v>21.88329519</v>
      </c>
      <c r="BN159" s="1">
        <f t="shared" si="70"/>
        <v>0.4117816888</v>
      </c>
      <c r="BO159" s="1">
        <f t="shared" si="37"/>
        <v>0.7189732507</v>
      </c>
      <c r="BP159" s="1">
        <f t="shared" si="38"/>
        <v>0.3869767493</v>
      </c>
      <c r="BQ159" s="1">
        <f t="shared" si="39"/>
        <v>0.1763580572</v>
      </c>
      <c r="BS159" s="1">
        <f t="shared" si="40"/>
        <v>3191.442664</v>
      </c>
      <c r="BT159" s="1">
        <v>2.4211</v>
      </c>
      <c r="BU159" s="1">
        <v>0.2092</v>
      </c>
      <c r="BV159" s="1">
        <f t="shared" si="41"/>
        <v>0.1241498559</v>
      </c>
      <c r="BW159" s="1">
        <f t="shared" si="42"/>
        <v>0.166674928</v>
      </c>
      <c r="BX159" s="1">
        <f t="shared" si="43"/>
        <v>1.10595</v>
      </c>
      <c r="BY159" s="1">
        <f t="shared" si="82"/>
        <v>0.3953333333</v>
      </c>
      <c r="BZ159" s="1">
        <f t="shared" si="45"/>
        <v>0.227980668</v>
      </c>
      <c r="CA159" s="1">
        <v>4136.3047</v>
      </c>
      <c r="CB159" s="1">
        <v>2239.811</v>
      </c>
      <c r="CC159" s="1">
        <f t="shared" si="46"/>
        <v>0.00728564127</v>
      </c>
      <c r="CD159" s="1">
        <f t="shared" si="47"/>
        <v>0.1233261484</v>
      </c>
      <c r="CE159" s="1">
        <f t="shared" si="48"/>
        <v>184.4781966</v>
      </c>
      <c r="CH159" s="1">
        <v>0.154</v>
      </c>
      <c r="CI159" s="1">
        <f t="shared" ref="CI159:CI160" si="611">ABS(BX159-AP159)</f>
        <v>0.3637879823</v>
      </c>
      <c r="CJ159" s="1">
        <f t="shared" si="71"/>
        <v>0</v>
      </c>
      <c r="CK159" s="1">
        <f t="shared" si="51"/>
        <v>0.09978666384</v>
      </c>
      <c r="CL159" s="1">
        <f t="shared" si="52"/>
        <v>0.005207971799</v>
      </c>
      <c r="CM159" s="1" t="str">
        <f t="shared" si="53"/>
        <v>#NUM!</v>
      </c>
      <c r="CN159" s="1" t="str">
        <f t="shared" si="54"/>
        <v>#NUM!</v>
      </c>
      <c r="CO159" s="1">
        <f t="shared" si="55"/>
        <v>0.001267444906</v>
      </c>
      <c r="CP159" s="1">
        <f t="shared" si="56"/>
        <v>-0.4610499331</v>
      </c>
      <c r="CQ159" s="1">
        <f t="shared" si="57"/>
        <v>-0.06571659973</v>
      </c>
      <c r="CS159" s="1">
        <f t="shared" si="58"/>
        <v>2.116221333</v>
      </c>
      <c r="CT159" s="1">
        <v>0.154</v>
      </c>
      <c r="CU159" s="1">
        <v>5246.2178</v>
      </c>
      <c r="CV159" s="1">
        <v>1950.0</v>
      </c>
      <c r="CW159" s="1">
        <v>1034.5</v>
      </c>
      <c r="CX159" s="1">
        <v>392.6</v>
      </c>
      <c r="CY159" s="1">
        <v>199.1</v>
      </c>
      <c r="CZ159" s="1">
        <v>146.9</v>
      </c>
      <c r="DA159" s="1">
        <f t="shared" si="59"/>
        <v>0.9635906154</v>
      </c>
      <c r="DB159" s="1">
        <f t="shared" si="60"/>
        <v>0.4198590943</v>
      </c>
      <c r="DC159" s="1">
        <f t="shared" si="61"/>
        <v>0.9427706667</v>
      </c>
      <c r="DD159" s="1">
        <f t="shared" si="62"/>
        <v>1.022349986</v>
      </c>
      <c r="DE159" s="1">
        <f t="shared" si="63"/>
        <v>1.064453117</v>
      </c>
      <c r="DF159" s="1" t="str">
        <f t="shared" si="64"/>
        <v>Não</v>
      </c>
      <c r="DG159" s="23" t="str">
        <f t="shared" si="65"/>
        <v>Fracture</v>
      </c>
      <c r="DH159" s="17" t="str">
        <f t="shared" si="66"/>
        <v>Fractured</v>
      </c>
      <c r="DI159" s="1" t="str">
        <f t="shared" ref="DI159:DJ159" si="606">IF(DB159&gt;=1,"Fractured","Não")</f>
        <v>Não</v>
      </c>
      <c r="DJ159" s="1" t="str">
        <f t="shared" si="606"/>
        <v>Não</v>
      </c>
    </row>
    <row r="160" ht="15.75" customHeight="1">
      <c r="A160" s="1">
        <v>5586.7935</v>
      </c>
      <c r="B160" s="1">
        <v>1893.601</v>
      </c>
      <c r="C160" s="1">
        <v>1212.6324</v>
      </c>
      <c r="D160" s="1">
        <v>1175.4314</v>
      </c>
      <c r="E160" s="1">
        <v>703.7451</v>
      </c>
      <c r="F160" s="1">
        <v>711.7462</v>
      </c>
      <c r="G160" s="1">
        <v>704.41</v>
      </c>
      <c r="H160" s="1">
        <v>1886.0995</v>
      </c>
      <c r="I160" s="1">
        <v>1950.0</v>
      </c>
      <c r="J160" s="1">
        <v>1950.0</v>
      </c>
      <c r="K160" s="1">
        <v>1879.0017</v>
      </c>
      <c r="L160" s="1">
        <f t="shared" si="4"/>
        <v>1100.7519</v>
      </c>
      <c r="M160" s="1">
        <f t="shared" ref="M160:N160" si="607">(H160+I160)/2</f>
        <v>1918.04975</v>
      </c>
      <c r="N160" s="1">
        <f t="shared" si="607"/>
        <v>1950</v>
      </c>
      <c r="O160" s="1">
        <f t="shared" ref="O160:P160" si="608">(E160+AC160)/2</f>
        <v>1196.69905</v>
      </c>
      <c r="P160" s="1">
        <f t="shared" si="608"/>
        <v>1268.74885</v>
      </c>
      <c r="Q160" s="1">
        <f t="shared" si="7"/>
        <v>1893.60285</v>
      </c>
      <c r="R160" s="1">
        <f t="shared" si="8"/>
        <v>4.826197026</v>
      </c>
      <c r="S160" s="1">
        <f t="shared" si="9"/>
        <v>0.3734744641</v>
      </c>
      <c r="T160" s="1">
        <v>0.0437</v>
      </c>
      <c r="U160" s="1">
        <v>0.0437</v>
      </c>
      <c r="V160" s="1">
        <f t="shared" si="10"/>
        <v>22.88329519</v>
      </c>
      <c r="W160" s="1">
        <v>0.0437</v>
      </c>
      <c r="X160" s="1">
        <v>0.0274</v>
      </c>
      <c r="Y160" s="1">
        <f t="shared" si="11"/>
        <v>1688.6108</v>
      </c>
      <c r="Z160" s="1">
        <v>1950.0</v>
      </c>
      <c r="AA160" s="1">
        <v>1950.0</v>
      </c>
      <c r="AB160" s="1">
        <v>1950.0</v>
      </c>
      <c r="AC160" s="1">
        <v>1689.653</v>
      </c>
      <c r="AD160" s="1">
        <v>1825.7515</v>
      </c>
      <c r="AE160" s="1">
        <v>0.154</v>
      </c>
      <c r="AF160" s="1">
        <v>448.0</v>
      </c>
      <c r="AG160" s="1">
        <f t="shared" si="12"/>
        <v>3829.0017</v>
      </c>
      <c r="AH160" s="1">
        <f t="shared" si="13"/>
        <v>27.46544636</v>
      </c>
      <c r="AI160" s="1">
        <f t="shared" si="14"/>
        <v>956.921308</v>
      </c>
      <c r="AJ160" s="1">
        <f t="shared" si="15"/>
        <v>26.46544636</v>
      </c>
      <c r="AK160" s="1">
        <f t="shared" si="16"/>
        <v>237.8228697</v>
      </c>
      <c r="AL160" s="1">
        <f t="shared" si="17"/>
        <v>3.192852268</v>
      </c>
      <c r="AM160" s="1">
        <f t="shared" si="18"/>
        <v>968.7068131</v>
      </c>
      <c r="AN160" s="1">
        <f t="shared" si="19"/>
        <v>1.411456566</v>
      </c>
      <c r="AO160" s="1">
        <f t="shared" si="20"/>
        <v>476.2805421</v>
      </c>
      <c r="AP160" s="1">
        <f t="shared" si="21"/>
        <v>0.7415765618</v>
      </c>
      <c r="AQ160" s="1">
        <f t="shared" si="22"/>
        <v>661.6522756</v>
      </c>
      <c r="AR160" s="1">
        <f t="shared" si="23"/>
        <v>219.2313947</v>
      </c>
      <c r="AS160" s="1">
        <f t="shared" si="24"/>
        <v>738.9324564</v>
      </c>
      <c r="AT160" s="1">
        <f>(ABS(((3*B160*(G160-AS160))/(G160*(2*AS160-B160)))/10))*2</f>
        <v>0.133936263</v>
      </c>
      <c r="AU160" s="1">
        <f t="shared" si="26"/>
        <v>0.1546494297</v>
      </c>
      <c r="AV160" s="1">
        <f t="shared" si="27"/>
        <v>75.78935146</v>
      </c>
      <c r="AW160" s="1">
        <v>0.154</v>
      </c>
      <c r="AX160" s="1">
        <f t="shared" si="28"/>
        <v>-0.02452750691</v>
      </c>
      <c r="AZ160" s="1">
        <f>((10^4)*(AT160^5))/(T160^2)</f>
        <v>225.6981573</v>
      </c>
      <c r="BA160" s="1">
        <v>448.0</v>
      </c>
      <c r="BB160" s="1">
        <f t="shared" si="564"/>
        <v>3.267899741</v>
      </c>
      <c r="BC160" s="1">
        <f t="shared" si="609"/>
        <v>4.570931581</v>
      </c>
      <c r="BD160" s="1">
        <f t="shared" si="610"/>
        <v>61.56675513</v>
      </c>
      <c r="BE160" s="1">
        <v>2239.811</v>
      </c>
      <c r="BF160" s="1">
        <v>4136.3047</v>
      </c>
      <c r="BG160" s="1">
        <f t="shared" si="33"/>
        <v>0.2584234382</v>
      </c>
      <c r="BH160" s="1">
        <f>GEOMEAN(BH5:BH159)</f>
        <v>450.664143</v>
      </c>
      <c r="BJ160" s="1">
        <f t="shared" si="34"/>
        <v>0.1472702</v>
      </c>
      <c r="BK160" s="1">
        <f t="shared" si="35"/>
        <v>0.0067298</v>
      </c>
      <c r="BL160" s="1">
        <f t="shared" si="36"/>
        <v>21.88329519</v>
      </c>
      <c r="BN160" s="1">
        <f t="shared" si="70"/>
        <v>0.3719949451</v>
      </c>
      <c r="BO160" s="1">
        <f t="shared" si="37"/>
        <v>0.7156698277</v>
      </c>
      <c r="BP160" s="1">
        <f t="shared" si="38"/>
        <v>0.3902801723</v>
      </c>
      <c r="BQ160" s="1">
        <f t="shared" si="39"/>
        <v>0.178819689</v>
      </c>
      <c r="BS160" s="1">
        <f t="shared" si="40"/>
        <v>3410.661534</v>
      </c>
      <c r="BT160" s="1">
        <v>2.4211</v>
      </c>
      <c r="BU160" s="1">
        <v>0.2092</v>
      </c>
      <c r="BV160" s="1">
        <f t="shared" si="41"/>
        <v>0.1241498559</v>
      </c>
      <c r="BW160" s="1">
        <f t="shared" si="42"/>
        <v>0.166674928</v>
      </c>
      <c r="BX160" s="1">
        <f t="shared" si="43"/>
        <v>1.10595</v>
      </c>
      <c r="BY160" s="1">
        <f t="shared" si="82"/>
        <v>0.3953333333</v>
      </c>
      <c r="BZ160" s="1">
        <f t="shared" si="45"/>
        <v>0.2991801619</v>
      </c>
      <c r="CA160" s="1">
        <v>4136.3047</v>
      </c>
      <c r="CB160" s="1">
        <v>2239.811</v>
      </c>
      <c r="CC160" s="1">
        <f t="shared" si="46"/>
        <v>0.00728564127</v>
      </c>
      <c r="CD160" s="1">
        <f t="shared" si="47"/>
        <v>0.1274348616</v>
      </c>
      <c r="CE160" s="1">
        <f t="shared" si="48"/>
        <v>166.6537354</v>
      </c>
      <c r="CH160" s="1">
        <v>0.154</v>
      </c>
      <c r="CI160" s="1">
        <f t="shared" si="611"/>
        <v>0.3643734382</v>
      </c>
      <c r="CJ160" s="1">
        <f t="shared" si="71"/>
        <v>-0.0000001405765803</v>
      </c>
      <c r="CK160" s="1">
        <f t="shared" si="51"/>
        <v>0.09441457929</v>
      </c>
      <c r="CL160" s="1">
        <f t="shared" si="52"/>
        <v>0.004753038784</v>
      </c>
      <c r="CM160" s="1" t="str">
        <f t="shared" si="53"/>
        <v>#NUM!</v>
      </c>
      <c r="CN160" s="1" t="str">
        <f t="shared" si="54"/>
        <v>#NUM!</v>
      </c>
      <c r="CO160" s="1">
        <f t="shared" si="55"/>
        <v>0.001353303663</v>
      </c>
      <c r="CP160" s="1">
        <f t="shared" si="56"/>
        <v>-0.5837204364</v>
      </c>
      <c r="CQ160" s="1">
        <f t="shared" si="57"/>
        <v>-0.188387103</v>
      </c>
      <c r="CS160" s="1">
        <f t="shared" si="58"/>
        <v>2.356333194</v>
      </c>
      <c r="CT160" s="1">
        <v>0.154</v>
      </c>
      <c r="CU160" s="1">
        <v>5246.3701</v>
      </c>
      <c r="CV160" s="1">
        <v>1950.0</v>
      </c>
      <c r="CW160" s="1">
        <v>1034.5</v>
      </c>
      <c r="CX160" s="1">
        <v>392.6</v>
      </c>
      <c r="CY160" s="1">
        <v>199.1</v>
      </c>
      <c r="CZ160" s="1">
        <v>146.9</v>
      </c>
      <c r="DA160" s="1">
        <f t="shared" si="59"/>
        <v>0.9635906154</v>
      </c>
      <c r="DB160" s="1">
        <f t="shared" si="60"/>
        <v>0.3758691509</v>
      </c>
      <c r="DC160" s="1">
        <f t="shared" si="61"/>
        <v>0.9362828205</v>
      </c>
      <c r="DD160" s="1">
        <f t="shared" si="62"/>
        <v>1.016657675</v>
      </c>
      <c r="DE160" s="1">
        <f t="shared" si="63"/>
        <v>1.060207117</v>
      </c>
      <c r="DF160" s="1" t="str">
        <f t="shared" si="64"/>
        <v>Não</v>
      </c>
      <c r="DG160" s="23" t="str">
        <f t="shared" si="65"/>
        <v>Fracture</v>
      </c>
      <c r="DH160" s="17" t="str">
        <f t="shared" si="66"/>
        <v>Fractured</v>
      </c>
      <c r="DI160" s="1" t="str">
        <f t="shared" ref="DI160:DJ160" si="612">IF(DB160&gt;=1,"Fractured","Não")</f>
        <v>Não</v>
      </c>
      <c r="DJ160" s="1" t="str">
        <f t="shared" si="612"/>
        <v>Não</v>
      </c>
    </row>
    <row r="161" ht="15.75" customHeight="1">
      <c r="A161" s="1">
        <v>5586.8697</v>
      </c>
      <c r="B161" s="1">
        <v>1935.3665</v>
      </c>
      <c r="C161" s="1">
        <v>1500.4956</v>
      </c>
      <c r="D161" s="1">
        <v>1139.0488</v>
      </c>
      <c r="E161" s="1">
        <v>683.6094</v>
      </c>
      <c r="F161" s="1">
        <v>691.3326</v>
      </c>
      <c r="G161" s="1">
        <v>691.0173</v>
      </c>
      <c r="H161" s="1">
        <v>1917.5957</v>
      </c>
      <c r="I161" s="1">
        <v>1950.0</v>
      </c>
      <c r="J161" s="1">
        <v>1950.0</v>
      </c>
      <c r="K161" s="1">
        <v>1862.2291</v>
      </c>
      <c r="L161" s="1">
        <f t="shared" si="4"/>
        <v>1099.981867</v>
      </c>
      <c r="M161" s="1">
        <f t="shared" ref="M161:N161" si="613">(H161+I161)/2</f>
        <v>1933.79785</v>
      </c>
      <c r="N161" s="1">
        <f t="shared" si="613"/>
        <v>1950</v>
      </c>
      <c r="O161" s="1">
        <f t="shared" ref="O161:P161" si="614">(E161+AC161)/2</f>
        <v>1181.3991</v>
      </c>
      <c r="P161" s="1">
        <f t="shared" si="614"/>
        <v>1250.78945</v>
      </c>
      <c r="Q161" s="1">
        <f t="shared" si="7"/>
        <v>1935.368192</v>
      </c>
      <c r="R161" s="1">
        <f t="shared" si="8"/>
        <v>4.734438236</v>
      </c>
      <c r="S161" s="1">
        <f t="shared" si="9"/>
        <v>0.3603560959</v>
      </c>
      <c r="T161" s="1">
        <v>0.0466</v>
      </c>
      <c r="U161" s="1">
        <v>0.0466</v>
      </c>
      <c r="V161" s="1">
        <f t="shared" si="10"/>
        <v>21.45922747</v>
      </c>
      <c r="W161" s="1">
        <v>0.0466</v>
      </c>
      <c r="X161" s="1">
        <v>0.0278</v>
      </c>
      <c r="Y161" s="1">
        <f t="shared" si="11"/>
        <v>1737.48515</v>
      </c>
      <c r="Z161" s="1">
        <v>1950.0</v>
      </c>
      <c r="AA161" s="1">
        <v>1950.0</v>
      </c>
      <c r="AB161" s="1">
        <v>1950.0</v>
      </c>
      <c r="AC161" s="1">
        <v>1679.1888</v>
      </c>
      <c r="AD161" s="1">
        <v>1810.2463</v>
      </c>
      <c r="AE161" s="1">
        <v>-999.0</v>
      </c>
      <c r="AF161" s="1">
        <v>-999.0</v>
      </c>
      <c r="AG161" s="1">
        <f t="shared" si="12"/>
        <v>3812.2291</v>
      </c>
      <c r="AH161" s="1">
        <f t="shared" si="13"/>
        <v>22.21693067</v>
      </c>
      <c r="AI161" s="1">
        <f t="shared" si="14"/>
        <v>952.5520764</v>
      </c>
      <c r="AJ161" s="1">
        <f t="shared" si="15"/>
        <v>21.21693067</v>
      </c>
      <c r="AK161" s="1">
        <f t="shared" si="16"/>
        <v>232.345844</v>
      </c>
      <c r="AL161" s="1">
        <f t="shared" si="17"/>
        <v>3.073238392</v>
      </c>
      <c r="AM161" s="1">
        <f t="shared" si="18"/>
        <v>950.0569265</v>
      </c>
      <c r="AN161" s="1">
        <f t="shared" si="19"/>
        <v>1.524733053</v>
      </c>
      <c r="AO161" s="1">
        <f t="shared" si="20"/>
        <v>478.6365092</v>
      </c>
      <c r="AP161" s="1">
        <f t="shared" si="21"/>
        <v>0.6665687427</v>
      </c>
      <c r="AQ161" s="1">
        <f t="shared" si="22"/>
        <v>655.6865198</v>
      </c>
      <c r="AR161" s="1">
        <f t="shared" si="23"/>
        <v>218.6736539</v>
      </c>
      <c r="AS161" s="1">
        <f t="shared" si="24"/>
        <v>761.188274</v>
      </c>
      <c r="AT161" s="1">
        <f t="shared" ref="AT161:AT163" si="618">ABS(((3*B161*(G161-AS161))/(G161*(2*AS161-B161)))/10)</f>
        <v>0.1427623123</v>
      </c>
      <c r="AU161" s="1">
        <f t="shared" si="26"/>
        <v>0.166537606</v>
      </c>
      <c r="AV161" s="1">
        <f t="shared" si="27"/>
        <v>84.06936808</v>
      </c>
      <c r="AW161" s="1">
        <v>-999.0</v>
      </c>
      <c r="AX161" s="1">
        <f t="shared" si="28"/>
        <v>-0.06118124904</v>
      </c>
      <c r="AZ161" s="1">
        <f t="shared" ref="AZ161:AZ334" si="619">((10^4)*(AT161^5.7))/(T161^2)</f>
        <v>69.90778398</v>
      </c>
      <c r="BA161" s="1">
        <v>-999.0</v>
      </c>
      <c r="BB161" s="1">
        <f t="shared" si="564"/>
        <v>8.54129028</v>
      </c>
      <c r="BC161" s="1">
        <f t="shared" ref="BC161:BC163" si="620">((AT161/20)^2)*((BL161)^4)</f>
        <v>8.927381193</v>
      </c>
      <c r="BE161" s="1">
        <v>2202.3999</v>
      </c>
      <c r="BF161" s="1">
        <v>4182.4961</v>
      </c>
      <c r="BG161" s="1">
        <f t="shared" si="33"/>
        <v>0.3334312573</v>
      </c>
      <c r="BH161" s="1">
        <v>641.2828</v>
      </c>
      <c r="BJ161" s="1">
        <f t="shared" si="34"/>
        <v>-952.4466</v>
      </c>
      <c r="BK161" s="1">
        <f t="shared" si="35"/>
        <v>-46.5534</v>
      </c>
      <c r="BL161" s="1">
        <f t="shared" si="36"/>
        <v>20.45922747</v>
      </c>
      <c r="BN161" s="1">
        <f t="shared" si="70"/>
        <v>0.3570472569</v>
      </c>
      <c r="BO161" s="1">
        <f t="shared" si="37"/>
        <v>0.6306428467</v>
      </c>
      <c r="BP161" s="1">
        <f t="shared" si="38"/>
        <v>0.4758571533</v>
      </c>
      <c r="BQ161" s="1" t="str">
        <f t="shared" si="39"/>
        <v>#NUM!</v>
      </c>
      <c r="BS161" s="1">
        <f t="shared" si="40"/>
        <v>3503.148185</v>
      </c>
      <c r="BT161" s="1">
        <v>2.4168</v>
      </c>
      <c r="BU161" s="1">
        <v>0.2038</v>
      </c>
      <c r="BV161" s="1">
        <f t="shared" si="41"/>
        <v>0.1266282421</v>
      </c>
      <c r="BW161" s="1">
        <f t="shared" si="42"/>
        <v>0.165214121</v>
      </c>
      <c r="BX161" s="1">
        <f t="shared" si="43"/>
        <v>1.1065</v>
      </c>
      <c r="BY161" s="1">
        <f t="shared" si="82"/>
        <v>0.1293333333</v>
      </c>
      <c r="BZ161" s="1">
        <f t="shared" si="45"/>
        <v>0.3127355263</v>
      </c>
      <c r="CA161" s="1">
        <v>4182.4961</v>
      </c>
      <c r="CB161" s="1">
        <v>2202.3999</v>
      </c>
      <c r="CC161" s="1" t="str">
        <f t="shared" si="46"/>
        <v>#NUM!</v>
      </c>
      <c r="CD161" s="1">
        <f t="shared" si="47"/>
        <v>0.1255580547</v>
      </c>
      <c r="CE161" s="1">
        <f t="shared" si="48"/>
        <v>-356.6902097</v>
      </c>
      <c r="CH161" s="1">
        <v>-999.0</v>
      </c>
      <c r="CJ161" s="1">
        <f t="shared" si="71"/>
        <v>-0.000002033648461</v>
      </c>
      <c r="CK161" s="1">
        <f t="shared" si="51"/>
        <v>-597.0729509</v>
      </c>
      <c r="CL161" s="1">
        <f t="shared" si="52"/>
        <v>-28.00663996</v>
      </c>
      <c r="CM161" s="1" t="str">
        <f t="shared" si="53"/>
        <v>#NUM!</v>
      </c>
      <c r="CN161" s="1" t="str">
        <f t="shared" si="54"/>
        <v>#NUM!</v>
      </c>
      <c r="CO161" s="1">
        <f t="shared" si="55"/>
        <v>0.001313735424</v>
      </c>
      <c r="CP161" s="1">
        <f t="shared" si="56"/>
        <v>-0.5166185983</v>
      </c>
      <c r="CQ161" s="1">
        <f t="shared" si="57"/>
        <v>-0.387285265</v>
      </c>
      <c r="CS161" s="1">
        <f t="shared" si="58"/>
        <v>2.22687389</v>
      </c>
      <c r="CU161" s="1">
        <v>5246.5225</v>
      </c>
      <c r="CV161" s="1">
        <v>1950.0</v>
      </c>
      <c r="CW161" s="1">
        <v>1034.5</v>
      </c>
      <c r="CX161" s="1">
        <v>392.6</v>
      </c>
      <c r="CY161" s="1">
        <v>199.1</v>
      </c>
      <c r="CZ161" s="1">
        <v>146.9</v>
      </c>
      <c r="DA161" s="1">
        <f t="shared" si="59"/>
        <v>0.9549892821</v>
      </c>
      <c r="DB161" s="1">
        <f t="shared" si="60"/>
        <v>0.3572101718</v>
      </c>
      <c r="DC161" s="1">
        <f t="shared" si="61"/>
        <v>0.9283314359</v>
      </c>
      <c r="DD161" s="1">
        <f t="shared" si="62"/>
        <v>1.008378409</v>
      </c>
      <c r="DE161" s="1">
        <f t="shared" si="63"/>
        <v>1.05873574</v>
      </c>
      <c r="DF161" s="1" t="str">
        <f t="shared" si="64"/>
        <v>Não</v>
      </c>
      <c r="DG161" s="23" t="str">
        <f t="shared" si="65"/>
        <v>Fracture</v>
      </c>
      <c r="DH161" s="17" t="str">
        <f t="shared" si="66"/>
        <v>Fractured</v>
      </c>
      <c r="DI161" s="1" t="str">
        <f t="shared" ref="DI161:DJ161" si="615">IF(DB161&gt;=1,"Fractured","Não")</f>
        <v>Não</v>
      </c>
      <c r="DJ161" s="1" t="str">
        <f t="shared" si="615"/>
        <v>Não</v>
      </c>
    </row>
    <row r="162" ht="15.75" customHeight="1">
      <c r="A162" s="1">
        <v>5586.9459</v>
      </c>
      <c r="B162" s="1">
        <v>1948.8329</v>
      </c>
      <c r="C162" s="1">
        <v>1830.0244</v>
      </c>
      <c r="D162" s="1">
        <v>1302.9724</v>
      </c>
      <c r="E162" s="1">
        <v>714.8257</v>
      </c>
      <c r="F162" s="1">
        <v>723.2604</v>
      </c>
      <c r="G162" s="1">
        <v>724.2562</v>
      </c>
      <c r="H162" s="1">
        <v>1935.6487</v>
      </c>
      <c r="I162" s="1">
        <v>1950.0</v>
      </c>
      <c r="J162" s="1">
        <v>1950.0</v>
      </c>
      <c r="K162" s="1">
        <v>1862.2291</v>
      </c>
      <c r="L162" s="1">
        <f t="shared" si="4"/>
        <v>1127.721767</v>
      </c>
      <c r="M162" s="1">
        <f t="shared" ref="M162:N162" si="616">(H162+I162)/2</f>
        <v>1942.82435</v>
      </c>
      <c r="N162" s="1">
        <f t="shared" si="616"/>
        <v>1950</v>
      </c>
      <c r="O162" s="1">
        <f t="shared" ref="O162:P162" si="617">(E162+AC162)/2</f>
        <v>1187.7973</v>
      </c>
      <c r="P162" s="1">
        <f t="shared" si="617"/>
        <v>1255.69805</v>
      </c>
      <c r="Q162" s="1">
        <f t="shared" si="7"/>
        <v>1948.834472</v>
      </c>
      <c r="R162" s="1">
        <f t="shared" si="8"/>
        <v>4.962171347</v>
      </c>
      <c r="S162" s="1">
        <f t="shared" si="9"/>
        <v>0.374167172</v>
      </c>
      <c r="T162" s="1">
        <v>0.0466</v>
      </c>
      <c r="U162" s="1">
        <v>0.0466</v>
      </c>
      <c r="V162" s="1">
        <f t="shared" si="10"/>
        <v>21.45922747</v>
      </c>
      <c r="W162" s="1">
        <v>0.0466</v>
      </c>
      <c r="X162" s="1">
        <v>0.0278</v>
      </c>
      <c r="Y162" s="1">
        <f t="shared" si="11"/>
        <v>1821.971617</v>
      </c>
      <c r="Z162" s="1">
        <v>1950.0</v>
      </c>
      <c r="AA162" s="1">
        <v>1950.0</v>
      </c>
      <c r="AB162" s="1">
        <v>1950.0</v>
      </c>
      <c r="AC162" s="1">
        <v>1660.7689</v>
      </c>
      <c r="AD162" s="1">
        <v>1788.1357</v>
      </c>
      <c r="AE162" s="1">
        <v>-999.0</v>
      </c>
      <c r="AF162" s="1">
        <v>-999.0</v>
      </c>
      <c r="AG162" s="1">
        <f t="shared" si="12"/>
        <v>3812.2291</v>
      </c>
      <c r="AH162" s="1">
        <f t="shared" si="13"/>
        <v>22.21693067</v>
      </c>
      <c r="AI162" s="1">
        <f t="shared" si="14"/>
        <v>952.5520764</v>
      </c>
      <c r="AJ162" s="1">
        <f t="shared" si="15"/>
        <v>21.21693067</v>
      </c>
      <c r="AK162" s="1">
        <f t="shared" si="16"/>
        <v>246.1736062</v>
      </c>
      <c r="AL162" s="1">
        <f t="shared" si="17"/>
        <v>3.081708119</v>
      </c>
      <c r="AM162" s="1">
        <f t="shared" si="18"/>
        <v>997.1181853</v>
      </c>
      <c r="AN162" s="1">
        <f t="shared" si="19"/>
        <v>1.480090823</v>
      </c>
      <c r="AO162" s="1">
        <f t="shared" si="20"/>
        <v>509.5931104</v>
      </c>
      <c r="AP162" s="1">
        <f t="shared" si="21"/>
        <v>0.6289349832</v>
      </c>
      <c r="AQ162" s="1">
        <f t="shared" si="22"/>
        <v>669.3090489</v>
      </c>
      <c r="AR162" s="1">
        <f t="shared" si="23"/>
        <v>220.2909351</v>
      </c>
      <c r="AS162" s="1">
        <f t="shared" si="24"/>
        <v>798.9809963</v>
      </c>
      <c r="AT162" s="1">
        <f t="shared" si="618"/>
        <v>0.1719178674</v>
      </c>
      <c r="AU162" s="1">
        <f t="shared" si="26"/>
        <v>0.2076096811</v>
      </c>
      <c r="AV162" s="1">
        <f t="shared" si="27"/>
        <v>114.463542</v>
      </c>
      <c r="AW162" s="1">
        <v>-999.0</v>
      </c>
      <c r="AX162" s="1">
        <f t="shared" si="28"/>
        <v>-0.06318097395</v>
      </c>
      <c r="AZ162" s="1">
        <f t="shared" si="619"/>
        <v>201.6313017</v>
      </c>
      <c r="BA162" s="1">
        <v>-999.0</v>
      </c>
      <c r="BB162" s="1">
        <f t="shared" si="564"/>
        <v>17.96194032</v>
      </c>
      <c r="BC162" s="1">
        <f t="shared" si="620"/>
        <v>12.94610017</v>
      </c>
      <c r="BE162" s="1">
        <v>2202.3999</v>
      </c>
      <c r="BF162" s="1">
        <v>4182.4961</v>
      </c>
      <c r="BG162" s="1">
        <f t="shared" si="33"/>
        <v>0.3710650168</v>
      </c>
      <c r="BH162" s="1">
        <v>641.2828</v>
      </c>
      <c r="BJ162" s="1">
        <f t="shared" si="34"/>
        <v>-952.4466</v>
      </c>
      <c r="BK162" s="1">
        <f t="shared" si="35"/>
        <v>-46.5534</v>
      </c>
      <c r="BL162" s="1">
        <f t="shared" si="36"/>
        <v>20.45922747</v>
      </c>
      <c r="BN162" s="1">
        <f t="shared" si="70"/>
        <v>0.3716358647</v>
      </c>
      <c r="BO162" s="1">
        <f t="shared" si="37"/>
        <v>0.6142421768</v>
      </c>
      <c r="BP162" s="1">
        <f t="shared" si="38"/>
        <v>0.4922578232</v>
      </c>
      <c r="BQ162" s="1" t="str">
        <f t="shared" si="39"/>
        <v>#NUM!</v>
      </c>
      <c r="BS162" s="1">
        <f t="shared" si="40"/>
        <v>3378.839798</v>
      </c>
      <c r="BT162" s="1">
        <v>2.4168</v>
      </c>
      <c r="BU162" s="1">
        <v>0.2038</v>
      </c>
      <c r="BV162" s="1">
        <f t="shared" si="41"/>
        <v>0.1266282421</v>
      </c>
      <c r="BW162" s="1">
        <f t="shared" si="42"/>
        <v>0.165214121</v>
      </c>
      <c r="BX162" s="1">
        <f t="shared" si="43"/>
        <v>1.1065</v>
      </c>
      <c r="BY162" s="1">
        <f t="shared" si="82"/>
        <v>0.1293333333</v>
      </c>
      <c r="BZ162" s="1">
        <f t="shared" si="45"/>
        <v>0.279092915</v>
      </c>
      <c r="CA162" s="1">
        <v>4182.4961</v>
      </c>
      <c r="CB162" s="1">
        <v>2202.3999</v>
      </c>
      <c r="CC162" s="1" t="str">
        <f t="shared" si="46"/>
        <v>#NUM!</v>
      </c>
      <c r="CD162" s="1">
        <f t="shared" si="47"/>
        <v>0.122552563</v>
      </c>
      <c r="CE162" s="1">
        <f t="shared" si="48"/>
        <v>-371.2642289</v>
      </c>
      <c r="CH162" s="1">
        <v>-999.0</v>
      </c>
      <c r="CJ162" s="1">
        <f t="shared" si="71"/>
        <v>-0.000002231231111</v>
      </c>
      <c r="CK162" s="1">
        <f t="shared" si="51"/>
        <v>-608.5910068</v>
      </c>
      <c r="CL162" s="1">
        <f t="shared" si="52"/>
        <v>-28.30783788</v>
      </c>
      <c r="CM162" s="1" t="str">
        <f t="shared" si="53"/>
        <v>#NUM!</v>
      </c>
      <c r="CN162" s="1" t="str">
        <f t="shared" si="54"/>
        <v>#NUM!</v>
      </c>
      <c r="CO162" s="1">
        <f t="shared" si="55"/>
        <v>0.001251594224</v>
      </c>
      <c r="CP162" s="1">
        <f t="shared" si="56"/>
        <v>-0.5068202726</v>
      </c>
      <c r="CQ162" s="1">
        <f t="shared" si="57"/>
        <v>-0.3774869393</v>
      </c>
      <c r="CS162" s="1">
        <f t="shared" si="58"/>
        <v>2.025131212</v>
      </c>
      <c r="CU162" s="1">
        <v>5246.6748</v>
      </c>
      <c r="CV162" s="1">
        <v>1950.0</v>
      </c>
      <c r="CW162" s="1">
        <v>1034.5</v>
      </c>
      <c r="CX162" s="1">
        <v>392.6</v>
      </c>
      <c r="CY162" s="1">
        <v>199.1</v>
      </c>
      <c r="CZ162" s="1">
        <v>146.8</v>
      </c>
      <c r="DA162" s="1">
        <f t="shared" si="59"/>
        <v>0.9549892821</v>
      </c>
      <c r="DB162" s="1">
        <f t="shared" si="60"/>
        <v>0.3711248922</v>
      </c>
      <c r="DC162" s="1">
        <f t="shared" si="61"/>
        <v>0.9169926667</v>
      </c>
      <c r="DD162" s="1">
        <f t="shared" si="62"/>
        <v>1.003693412</v>
      </c>
      <c r="DE162" s="1">
        <f t="shared" si="63"/>
        <v>1.057165267</v>
      </c>
      <c r="DF162" s="1" t="str">
        <f t="shared" si="64"/>
        <v>Não</v>
      </c>
      <c r="DG162" s="23" t="str">
        <f t="shared" si="65"/>
        <v>Fracture</v>
      </c>
      <c r="DH162" s="17" t="str">
        <f t="shared" si="66"/>
        <v>Fractured</v>
      </c>
      <c r="DI162" s="1" t="str">
        <f t="shared" ref="DI162:DJ162" si="621">IF(DB162&gt;=1,"Fractured","Não")</f>
        <v>Não</v>
      </c>
      <c r="DJ162" s="1" t="str">
        <f t="shared" si="621"/>
        <v>Não</v>
      </c>
    </row>
    <row r="163" ht="15.75" customHeight="1">
      <c r="A163" s="1">
        <v>5587.0221</v>
      </c>
      <c r="B163" s="1">
        <v>1949.9996</v>
      </c>
      <c r="C163" s="1">
        <v>1926.5597</v>
      </c>
      <c r="D163" s="1">
        <v>1437.9447</v>
      </c>
      <c r="E163" s="1">
        <v>762.6722</v>
      </c>
      <c r="F163" s="1">
        <v>771.6061</v>
      </c>
      <c r="G163" s="1">
        <v>767.0672</v>
      </c>
      <c r="H163" s="1">
        <v>1945.9268</v>
      </c>
      <c r="I163" s="1">
        <v>1950.0</v>
      </c>
      <c r="J163" s="1">
        <v>1950.0</v>
      </c>
      <c r="K163" s="1">
        <v>1835.1586</v>
      </c>
      <c r="L163" s="1">
        <f t="shared" si="4"/>
        <v>1161.533367</v>
      </c>
      <c r="M163" s="1">
        <f t="shared" ref="M163:N163" si="622">(H163+I163)/2</f>
        <v>1947.9634</v>
      </c>
      <c r="N163" s="1">
        <f t="shared" si="622"/>
        <v>1950</v>
      </c>
      <c r="O163" s="1">
        <f t="shared" ref="O163:P163" si="623">(E163+AC163)/2</f>
        <v>1198.9412</v>
      </c>
      <c r="P163" s="1">
        <f t="shared" si="623"/>
        <v>1270.78585</v>
      </c>
      <c r="Q163" s="1">
        <f t="shared" si="7"/>
        <v>1950.001145</v>
      </c>
      <c r="R163" s="1">
        <f t="shared" si="8"/>
        <v>5.255486775</v>
      </c>
      <c r="S163" s="1">
        <f t="shared" si="9"/>
        <v>0.3941911895</v>
      </c>
      <c r="T163" s="1">
        <v>0.0449</v>
      </c>
      <c r="U163" s="1">
        <v>0.0449</v>
      </c>
      <c r="V163" s="1">
        <f t="shared" si="10"/>
        <v>22.27171492</v>
      </c>
      <c r="W163" s="1">
        <v>0.0449</v>
      </c>
      <c r="X163" s="1">
        <v>0.0281</v>
      </c>
      <c r="Y163" s="1">
        <f t="shared" si="11"/>
        <v>1860.750667</v>
      </c>
      <c r="Z163" s="1">
        <v>1950.0</v>
      </c>
      <c r="AA163" s="1">
        <v>1950.0</v>
      </c>
      <c r="AB163" s="1">
        <v>1950.0</v>
      </c>
      <c r="AC163" s="1">
        <v>1635.2102</v>
      </c>
      <c r="AD163" s="1">
        <v>1769.9656</v>
      </c>
      <c r="AE163" s="1">
        <v>0.154</v>
      </c>
      <c r="AF163" s="1">
        <v>97.9</v>
      </c>
      <c r="AG163" s="1">
        <f t="shared" si="12"/>
        <v>3785.1586</v>
      </c>
      <c r="AH163" s="1">
        <f t="shared" si="13"/>
        <v>16.97993929</v>
      </c>
      <c r="AI163" s="1">
        <f t="shared" si="14"/>
        <v>945.4185803</v>
      </c>
      <c r="AJ163" s="1">
        <f t="shared" si="15"/>
        <v>15.97993929</v>
      </c>
      <c r="AK163" s="1">
        <f t="shared" si="16"/>
        <v>262.093313</v>
      </c>
      <c r="AL163" s="1">
        <f t="shared" si="17"/>
        <v>3.216942743</v>
      </c>
      <c r="AM163" s="1">
        <f t="shared" si="18"/>
        <v>1056.037047</v>
      </c>
      <c r="AN163" s="1">
        <f t="shared" si="19"/>
        <v>1.361339855</v>
      </c>
      <c r="AO163" s="1">
        <f t="shared" si="20"/>
        <v>538.356685</v>
      </c>
      <c r="AP163" s="1">
        <f t="shared" si="21"/>
        <v>0.6498927798</v>
      </c>
      <c r="AQ163" s="1">
        <f t="shared" si="22"/>
        <v>685.5924194</v>
      </c>
      <c r="AR163" s="1">
        <f t="shared" si="23"/>
        <v>222.2102519</v>
      </c>
      <c r="AS163" s="1">
        <f t="shared" si="24"/>
        <v>815.0066382</v>
      </c>
      <c r="AT163" s="1">
        <f t="shared" si="618"/>
        <v>0.1142572817</v>
      </c>
      <c r="AU163" s="1">
        <f t="shared" si="26"/>
        <v>0.1289960158</v>
      </c>
      <c r="AV163" s="1">
        <f t="shared" si="27"/>
        <v>58.79323458</v>
      </c>
      <c r="AW163" s="1">
        <v>0.154</v>
      </c>
      <c r="AX163" s="1">
        <f t="shared" si="28"/>
        <v>-0.03550117355</v>
      </c>
      <c r="AZ163" s="1">
        <f t="shared" si="619"/>
        <v>21.15658056</v>
      </c>
      <c r="BA163" s="1">
        <v>97.9</v>
      </c>
      <c r="BB163" s="1">
        <f t="shared" si="564"/>
        <v>1.953833207</v>
      </c>
      <c r="BC163" s="1">
        <f t="shared" si="620"/>
        <v>6.682174299</v>
      </c>
      <c r="BD163" s="1">
        <f t="shared" ref="BD163:BD164" si="627">0.123*((AE163^3)*(BH163^2))</f>
        <v>103.0028417</v>
      </c>
      <c r="BE163" s="1">
        <v>2159.2249</v>
      </c>
      <c r="BF163" s="1">
        <v>4258.8228</v>
      </c>
      <c r="BG163" s="1">
        <f t="shared" si="33"/>
        <v>0.3501072202</v>
      </c>
      <c r="BH163" s="1">
        <v>478.8406</v>
      </c>
      <c r="BJ163" s="1">
        <f t="shared" si="34"/>
        <v>0.1470854</v>
      </c>
      <c r="BK163" s="1">
        <f t="shared" si="35"/>
        <v>0.0069146</v>
      </c>
      <c r="BL163" s="1">
        <f t="shared" si="36"/>
        <v>21.27171492</v>
      </c>
      <c r="BN163" s="1">
        <f t="shared" si="70"/>
        <v>0.3933678756</v>
      </c>
      <c r="BO163" s="1">
        <f t="shared" si="37"/>
        <v>0.667173352</v>
      </c>
      <c r="BP163" s="1">
        <f t="shared" si="38"/>
        <v>0.441676648</v>
      </c>
      <c r="BQ163" s="1">
        <f t="shared" si="39"/>
        <v>0.2163271273</v>
      </c>
      <c r="BS163" s="1">
        <f t="shared" si="40"/>
        <v>3230.527781</v>
      </c>
      <c r="BT163" s="1">
        <v>2.4186</v>
      </c>
      <c r="BU163" s="1">
        <v>0.2009</v>
      </c>
      <c r="BV163" s="1">
        <f t="shared" si="41"/>
        <v>0.1255907781</v>
      </c>
      <c r="BW163" s="1">
        <f t="shared" si="42"/>
        <v>0.163245389</v>
      </c>
      <c r="BX163" s="1">
        <f t="shared" si="43"/>
        <v>1.10885</v>
      </c>
      <c r="BY163" s="1">
        <f t="shared" si="82"/>
        <v>0.06866666667</v>
      </c>
      <c r="BZ163" s="1">
        <f t="shared" si="45"/>
        <v>0.2357619433</v>
      </c>
      <c r="CA163" s="1">
        <v>4258.8228</v>
      </c>
      <c r="CB163" s="1">
        <v>2159.2249</v>
      </c>
      <c r="CC163" s="1">
        <f t="shared" si="46"/>
        <v>0.003405807697</v>
      </c>
      <c r="CD163" s="1">
        <f t="shared" si="47"/>
        <v>0.121341693</v>
      </c>
      <c r="CE163" s="1">
        <f t="shared" si="48"/>
        <v>38.51071502</v>
      </c>
      <c r="CH163" s="1">
        <v>0.154</v>
      </c>
      <c r="CI163" s="1">
        <f t="shared" ref="CI163:CI164" si="628">ABS(BX163-AP163)</f>
        <v>0.4589572202</v>
      </c>
      <c r="CJ163" s="1">
        <f t="shared" si="71"/>
        <v>-0.0000004172793929</v>
      </c>
      <c r="CK163" s="1">
        <f t="shared" si="51"/>
        <v>0.09687267356</v>
      </c>
      <c r="CL163" s="1">
        <f t="shared" si="52"/>
        <v>0.004675618089</v>
      </c>
      <c r="CM163" s="1" t="str">
        <f t="shared" si="53"/>
        <v>#NUM!</v>
      </c>
      <c r="CN163" s="1" t="str">
        <f t="shared" si="54"/>
        <v>#NUM!</v>
      </c>
      <c r="CO163" s="1">
        <f t="shared" si="55"/>
        <v>0.001226983871</v>
      </c>
      <c r="CP163" s="1">
        <f t="shared" si="56"/>
        <v>-0.292964027</v>
      </c>
      <c r="CQ163" s="1">
        <f t="shared" si="57"/>
        <v>-0.2242973603</v>
      </c>
      <c r="CS163" s="1">
        <f t="shared" si="58"/>
        <v>1.936353333</v>
      </c>
      <c r="CT163" s="1">
        <v>0.154</v>
      </c>
      <c r="CU163" s="1">
        <v>5246.8271</v>
      </c>
      <c r="CV163" s="1">
        <v>1950.0</v>
      </c>
      <c r="CW163" s="1">
        <v>1034.5</v>
      </c>
      <c r="CX163" s="1">
        <v>392.6</v>
      </c>
      <c r="CY163" s="1">
        <v>199.1</v>
      </c>
      <c r="CZ163" s="1">
        <v>146.8</v>
      </c>
      <c r="DA163" s="1">
        <f t="shared" si="59"/>
        <v>0.9411069744</v>
      </c>
      <c r="DB163" s="1">
        <f t="shared" si="60"/>
        <v>0.3956955171</v>
      </c>
      <c r="DC163" s="1">
        <f t="shared" si="61"/>
        <v>0.9076746667</v>
      </c>
      <c r="DD163" s="1">
        <f t="shared" si="62"/>
        <v>1.001045502</v>
      </c>
      <c r="DE163" s="1">
        <f t="shared" si="63"/>
        <v>1.059923414</v>
      </c>
      <c r="DF163" s="1" t="str">
        <f t="shared" si="64"/>
        <v>Não</v>
      </c>
      <c r="DG163" s="23" t="str">
        <f t="shared" si="65"/>
        <v>Fracture</v>
      </c>
      <c r="DH163" s="17" t="str">
        <f t="shared" si="66"/>
        <v>Fractured</v>
      </c>
      <c r="DI163" s="1" t="str">
        <f t="shared" ref="DI163:DJ163" si="624">IF(DB163&gt;=1,"Fractured","Não")</f>
        <v>Não</v>
      </c>
      <c r="DJ163" s="1" t="str">
        <f t="shared" si="624"/>
        <v>Não</v>
      </c>
    </row>
    <row r="164" ht="15.75" customHeight="1">
      <c r="A164" s="1">
        <v>5587.0983</v>
      </c>
      <c r="B164" s="1">
        <v>1950.0</v>
      </c>
      <c r="C164" s="1">
        <v>1942.2238</v>
      </c>
      <c r="D164" s="1">
        <v>1582.005</v>
      </c>
      <c r="E164" s="1">
        <v>816.2117</v>
      </c>
      <c r="F164" s="1">
        <v>825.2322</v>
      </c>
      <c r="G164" s="1">
        <v>805.4223</v>
      </c>
      <c r="H164" s="1">
        <v>1949.5393</v>
      </c>
      <c r="I164" s="1">
        <v>1950.0</v>
      </c>
      <c r="J164" s="1">
        <v>1950.0</v>
      </c>
      <c r="K164" s="1">
        <v>1835.1586</v>
      </c>
      <c r="L164" s="1">
        <f t="shared" si="4"/>
        <v>1193.397933</v>
      </c>
      <c r="M164" s="1">
        <f t="shared" ref="M164:N164" si="625">(H164+I164)/2</f>
        <v>1949.76965</v>
      </c>
      <c r="N164" s="1">
        <f t="shared" si="625"/>
        <v>1950</v>
      </c>
      <c r="O164" s="1">
        <f t="shared" ref="O164:P164" si="626">(E164+AC164)/2</f>
        <v>1215.29905</v>
      </c>
      <c r="P164" s="1">
        <f t="shared" si="626"/>
        <v>1286.63765</v>
      </c>
      <c r="Q164" s="1">
        <f t="shared" si="7"/>
        <v>1950.001541</v>
      </c>
      <c r="R164" s="1">
        <f t="shared" si="8"/>
        <v>5.518273035</v>
      </c>
      <c r="S164" s="1">
        <f t="shared" si="9"/>
        <v>0.4131346826</v>
      </c>
      <c r="T164" s="1">
        <v>0.0449</v>
      </c>
      <c r="U164" s="1">
        <v>0.0449</v>
      </c>
      <c r="V164" s="1">
        <f t="shared" si="10"/>
        <v>22.27171492</v>
      </c>
      <c r="W164" s="1">
        <v>0.0449</v>
      </c>
      <c r="X164" s="1">
        <v>0.0281</v>
      </c>
      <c r="Y164" s="1">
        <f t="shared" si="11"/>
        <v>1887.371467</v>
      </c>
      <c r="Z164" s="1">
        <v>1950.0</v>
      </c>
      <c r="AA164" s="1">
        <v>1950.0</v>
      </c>
      <c r="AB164" s="1">
        <v>1950.0</v>
      </c>
      <c r="AC164" s="1">
        <v>1614.3864</v>
      </c>
      <c r="AD164" s="1">
        <v>1748.0431</v>
      </c>
      <c r="AE164" s="1">
        <v>0.154</v>
      </c>
      <c r="AF164" s="1">
        <v>97.9</v>
      </c>
      <c r="AG164" s="1">
        <f t="shared" si="12"/>
        <v>3785.1586</v>
      </c>
      <c r="AH164" s="1">
        <f t="shared" si="13"/>
        <v>16.97993929</v>
      </c>
      <c r="AI164" s="1">
        <f t="shared" si="14"/>
        <v>945.4185803</v>
      </c>
      <c r="AJ164" s="1">
        <f t="shared" si="15"/>
        <v>15.97993929</v>
      </c>
      <c r="AK164" s="1">
        <f t="shared" si="16"/>
        <v>279.1828228</v>
      </c>
      <c r="AL164" s="1">
        <f t="shared" si="17"/>
        <v>3.390899816</v>
      </c>
      <c r="AM164" s="1">
        <f t="shared" si="18"/>
        <v>1120.642762</v>
      </c>
      <c r="AN164" s="1">
        <f t="shared" si="19"/>
        <v>1.245796968</v>
      </c>
      <c r="AO164" s="1">
        <f t="shared" si="20"/>
        <v>564.9070767</v>
      </c>
      <c r="AP164" s="1">
        <f t="shared" si="21"/>
        <v>0.6912423319</v>
      </c>
      <c r="AQ164" s="1">
        <f t="shared" si="22"/>
        <v>698.7889914</v>
      </c>
      <c r="AR164" s="1">
        <f t="shared" si="23"/>
        <v>223.765528</v>
      </c>
      <c r="AS164" s="1">
        <f t="shared" si="24"/>
        <v>824.8317778</v>
      </c>
      <c r="AT164" s="1">
        <f>(ABS(((3*B164*(G164-AS164))/(G164*(2*AS164-B164)))/10))*4</f>
        <v>0.1877578154</v>
      </c>
      <c r="AU164" s="1">
        <f t="shared" si="26"/>
        <v>0.2311598916</v>
      </c>
      <c r="AV164" s="1">
        <f t="shared" si="27"/>
        <v>133.0448333</v>
      </c>
      <c r="AW164" s="1">
        <v>0.154</v>
      </c>
      <c r="AX164" s="1">
        <f t="shared" si="28"/>
        <v>0.0003236394952</v>
      </c>
      <c r="AZ164" s="1">
        <f t="shared" si="619"/>
        <v>358.9352006</v>
      </c>
      <c r="BA164" s="1">
        <v>97.9</v>
      </c>
      <c r="BB164" s="1">
        <f t="shared" si="564"/>
        <v>14.247676</v>
      </c>
      <c r="BC164" s="1">
        <f t="shared" ref="BC164:BC166" si="632">((AT164/30)^2)*((BL164)^4)</f>
        <v>8.019800291</v>
      </c>
      <c r="BD164" s="1">
        <f t="shared" si="627"/>
        <v>103.0028417</v>
      </c>
      <c r="BE164" s="1">
        <v>2159.2249</v>
      </c>
      <c r="BF164" s="1">
        <v>4258.8228</v>
      </c>
      <c r="BG164" s="1">
        <f t="shared" si="33"/>
        <v>0.3087576681</v>
      </c>
      <c r="BH164" s="1">
        <v>478.8406</v>
      </c>
      <c r="BJ164" s="1">
        <f t="shared" si="34"/>
        <v>0.1470854</v>
      </c>
      <c r="BK164" s="1">
        <f t="shared" si="35"/>
        <v>0.0069146</v>
      </c>
      <c r="BL164" s="1">
        <f t="shared" si="36"/>
        <v>21.27171492</v>
      </c>
      <c r="BN164" s="1">
        <f t="shared" si="70"/>
        <v>0.4130370769</v>
      </c>
      <c r="BO164" s="1">
        <f t="shared" si="37"/>
        <v>0.7301450473</v>
      </c>
      <c r="BP164" s="1">
        <f t="shared" si="38"/>
        <v>0.3787049527</v>
      </c>
      <c r="BQ164" s="1">
        <f t="shared" si="39"/>
        <v>0.1681161106</v>
      </c>
      <c r="BS164" s="1">
        <f t="shared" si="40"/>
        <v>3115.065746</v>
      </c>
      <c r="BT164" s="1">
        <v>2.4186</v>
      </c>
      <c r="BU164" s="1">
        <v>0.2009</v>
      </c>
      <c r="BV164" s="1">
        <f t="shared" si="41"/>
        <v>0.1255907781</v>
      </c>
      <c r="BW164" s="1">
        <f t="shared" si="42"/>
        <v>0.163245389</v>
      </c>
      <c r="BX164" s="1">
        <f t="shared" si="43"/>
        <v>1.10885</v>
      </c>
      <c r="BY164" s="1">
        <f t="shared" si="82"/>
        <v>0.06866666667</v>
      </c>
      <c r="BZ164" s="1">
        <f t="shared" si="45"/>
        <v>0.1969409919</v>
      </c>
      <c r="CA164" s="1">
        <v>4258.8228</v>
      </c>
      <c r="CB164" s="1">
        <v>2159.2249</v>
      </c>
      <c r="CC164" s="1">
        <f t="shared" si="46"/>
        <v>0.003405807697</v>
      </c>
      <c r="CD164" s="1">
        <f t="shared" si="47"/>
        <v>0.1206168357</v>
      </c>
      <c r="CE164" s="1">
        <f t="shared" si="48"/>
        <v>40.43632983</v>
      </c>
      <c r="CH164" s="1">
        <v>0.154</v>
      </c>
      <c r="CI164" s="1">
        <f t="shared" si="628"/>
        <v>0.4176076681</v>
      </c>
      <c r="CJ164" s="1">
        <f t="shared" si="71"/>
        <v>0</v>
      </c>
      <c r="CK164" s="1">
        <f t="shared" si="51"/>
        <v>0.1001824153</v>
      </c>
      <c r="CL164" s="1">
        <f t="shared" si="52"/>
        <v>0.005016665591</v>
      </c>
      <c r="CM164" s="1" t="str">
        <f t="shared" si="53"/>
        <v>#NUM!</v>
      </c>
      <c r="CN164" s="1" t="str">
        <f t="shared" si="54"/>
        <v>#NUM!</v>
      </c>
      <c r="CO164" s="1">
        <f t="shared" si="55"/>
        <v>0.001212368421</v>
      </c>
      <c r="CP164" s="1">
        <f t="shared" si="56"/>
        <v>-0.1541242657</v>
      </c>
      <c r="CQ164" s="1">
        <f t="shared" si="57"/>
        <v>-0.08545759904</v>
      </c>
      <c r="CS164" s="1">
        <f t="shared" si="58"/>
        <v>1.872877928</v>
      </c>
      <c r="CT164" s="1">
        <v>0.154</v>
      </c>
      <c r="CU164" s="1">
        <v>5246.9795</v>
      </c>
      <c r="CV164" s="1">
        <v>1950.0</v>
      </c>
      <c r="CW164" s="1">
        <v>1034.5</v>
      </c>
      <c r="CX164" s="1">
        <v>392.6</v>
      </c>
      <c r="CY164" s="1">
        <v>199.1</v>
      </c>
      <c r="CZ164" s="1">
        <v>146.8</v>
      </c>
      <c r="DA164" s="1">
        <f t="shared" si="59"/>
        <v>0.9411069744</v>
      </c>
      <c r="DB164" s="1">
        <f t="shared" si="60"/>
        <v>0.423196</v>
      </c>
      <c r="DC164" s="1">
        <f t="shared" si="61"/>
        <v>0.896432359</v>
      </c>
      <c r="DD164" s="1">
        <f t="shared" si="62"/>
        <v>1.000118142</v>
      </c>
      <c r="DE164" s="1">
        <f t="shared" si="63"/>
        <v>1.058700449</v>
      </c>
      <c r="DF164" s="1" t="str">
        <f t="shared" si="64"/>
        <v>Não</v>
      </c>
      <c r="DG164" s="23" t="str">
        <f t="shared" si="65"/>
        <v>Fracture</v>
      </c>
      <c r="DH164" s="17" t="str">
        <f t="shared" si="66"/>
        <v>Fractured</v>
      </c>
      <c r="DI164" s="1" t="str">
        <f t="shared" ref="DI164:DJ164" si="629">IF(DB164&gt;=1,"Fractured","Não")</f>
        <v>Não</v>
      </c>
      <c r="DJ164" s="1" t="str">
        <f t="shared" si="629"/>
        <v>Não</v>
      </c>
    </row>
    <row r="165" ht="15.75" customHeight="1">
      <c r="A165" s="1">
        <v>5587.1745</v>
      </c>
      <c r="B165" s="1">
        <v>1950.0</v>
      </c>
      <c r="C165" s="1">
        <v>1948.7128</v>
      </c>
      <c r="D165" s="1">
        <v>1732.2808</v>
      </c>
      <c r="E165" s="1">
        <v>867.0803</v>
      </c>
      <c r="F165" s="1">
        <v>875.7983</v>
      </c>
      <c r="G165" s="1">
        <v>852.1334</v>
      </c>
      <c r="H165" s="1">
        <v>1949.9999</v>
      </c>
      <c r="I165" s="1">
        <v>1950.0</v>
      </c>
      <c r="J165" s="1">
        <v>1950.0</v>
      </c>
      <c r="K165" s="1">
        <v>1805.922</v>
      </c>
      <c r="L165" s="1">
        <f t="shared" si="4"/>
        <v>1225.9772</v>
      </c>
      <c r="M165" s="1">
        <f t="shared" ref="M165:N165" si="630">(H165+I165)/2</f>
        <v>1949.99995</v>
      </c>
      <c r="N165" s="1">
        <f t="shared" si="630"/>
        <v>1950</v>
      </c>
      <c r="O165" s="1">
        <f t="shared" ref="O165:P165" si="631">(E165+AC165)/2</f>
        <v>1232.2706</v>
      </c>
      <c r="P165" s="1">
        <f t="shared" si="631"/>
        <v>1295.78255</v>
      </c>
      <c r="Q165" s="1">
        <f t="shared" si="7"/>
        <v>1950.001539</v>
      </c>
      <c r="R165" s="1">
        <f t="shared" si="8"/>
        <v>5.838309622</v>
      </c>
      <c r="S165" s="1">
        <f t="shared" si="9"/>
        <v>0.4369915096</v>
      </c>
      <c r="T165" s="1">
        <v>0.043</v>
      </c>
      <c r="U165" s="1">
        <v>0.043</v>
      </c>
      <c r="V165" s="1">
        <f t="shared" si="10"/>
        <v>23.25581395</v>
      </c>
      <c r="W165" s="1">
        <v>0.043</v>
      </c>
      <c r="X165" s="1">
        <v>0.0286</v>
      </c>
      <c r="Y165" s="1">
        <f t="shared" si="11"/>
        <v>1913.498933</v>
      </c>
      <c r="Z165" s="1">
        <v>1950.0</v>
      </c>
      <c r="AA165" s="1">
        <v>1950.0</v>
      </c>
      <c r="AB165" s="1">
        <v>1950.0</v>
      </c>
      <c r="AC165" s="1">
        <v>1597.4609</v>
      </c>
      <c r="AD165" s="1">
        <v>1715.7668</v>
      </c>
      <c r="AE165" s="1">
        <v>-999.0</v>
      </c>
      <c r="AF165" s="1">
        <v>-999.0</v>
      </c>
      <c r="AG165" s="1">
        <f t="shared" si="12"/>
        <v>3755.922</v>
      </c>
      <c r="AH165" s="1">
        <f t="shared" si="13"/>
        <v>13.53433557</v>
      </c>
      <c r="AI165" s="1">
        <f t="shared" si="14"/>
        <v>937.598784</v>
      </c>
      <c r="AJ165" s="1">
        <f t="shared" si="15"/>
        <v>12.53433557</v>
      </c>
      <c r="AK165" s="1">
        <f t="shared" si="16"/>
        <v>295.4030618</v>
      </c>
      <c r="AL165" s="1">
        <f t="shared" si="17"/>
        <v>3.566626437</v>
      </c>
      <c r="AM165" s="1">
        <f t="shared" si="18"/>
        <v>1182.964026</v>
      </c>
      <c r="AN165" s="1">
        <f t="shared" si="19"/>
        <v>1.156276572</v>
      </c>
      <c r="AO165" s="1">
        <f t="shared" si="20"/>
        <v>592.205839</v>
      </c>
      <c r="AP165" s="1">
        <f t="shared" si="21"/>
        <v>0.7183122211</v>
      </c>
      <c r="AQ165" s="1">
        <f t="shared" si="22"/>
        <v>713.5703111</v>
      </c>
      <c r="AR165" s="1">
        <f t="shared" si="23"/>
        <v>225.4840465</v>
      </c>
      <c r="AS165" s="1">
        <f t="shared" si="24"/>
        <v>833.756438</v>
      </c>
      <c r="AT165" s="1">
        <f>ABS(((3*B165*(G165-AS165))/(G165*(2*AS165-B165)))/10)*3</f>
        <v>0.1339814249</v>
      </c>
      <c r="AU165" s="1">
        <f t="shared" si="26"/>
        <v>0.1547096434</v>
      </c>
      <c r="AV165" s="1">
        <f t="shared" si="27"/>
        <v>75.83066731</v>
      </c>
      <c r="AW165" s="1">
        <v>-999.0</v>
      </c>
      <c r="AX165" s="1">
        <f t="shared" si="28"/>
        <v>0.03361642166</v>
      </c>
      <c r="AZ165" s="1">
        <f t="shared" si="619"/>
        <v>57.17646022</v>
      </c>
      <c r="BA165" s="1">
        <v>-999.0</v>
      </c>
      <c r="BB165" s="1">
        <f t="shared" si="564"/>
        <v>3.208008693</v>
      </c>
      <c r="BC165" s="1">
        <f t="shared" si="632"/>
        <v>4.893511394</v>
      </c>
      <c r="BE165" s="1">
        <v>2139.0798</v>
      </c>
      <c r="BF165" s="1">
        <v>4335.0464</v>
      </c>
      <c r="BG165" s="1">
        <f t="shared" si="33"/>
        <v>0.2816877789</v>
      </c>
      <c r="BH165" s="1">
        <v>446.2144</v>
      </c>
      <c r="BJ165" s="1">
        <f t="shared" si="34"/>
        <v>-956.043</v>
      </c>
      <c r="BK165" s="1">
        <f t="shared" si="35"/>
        <v>-42.957</v>
      </c>
      <c r="BL165" s="1">
        <f t="shared" si="36"/>
        <v>22.25581395</v>
      </c>
      <c r="BN165" s="1">
        <f t="shared" si="70"/>
        <v>0.4369914872</v>
      </c>
      <c r="BO165" s="1">
        <f t="shared" si="37"/>
        <v>0.7811570353</v>
      </c>
      <c r="BP165" s="1">
        <f t="shared" si="38"/>
        <v>0.3319929647</v>
      </c>
      <c r="BQ165" s="1" t="str">
        <f t="shared" si="39"/>
        <v>#NUM!</v>
      </c>
      <c r="BS165" s="1">
        <f t="shared" si="40"/>
        <v>2965.235223</v>
      </c>
      <c r="BT165" s="1">
        <v>2.4242</v>
      </c>
      <c r="BU165" s="1">
        <v>0.1979</v>
      </c>
      <c r="BV165" s="1">
        <f t="shared" si="41"/>
        <v>0.1223631124</v>
      </c>
      <c r="BW165" s="1">
        <f t="shared" si="42"/>
        <v>0.1601315562</v>
      </c>
      <c r="BX165" s="1">
        <f t="shared" si="43"/>
        <v>1.11315</v>
      </c>
      <c r="BY165" s="1">
        <f t="shared" si="82"/>
        <v>0.08066666667</v>
      </c>
      <c r="BZ165" s="1">
        <f t="shared" si="45"/>
        <v>0.1496625506</v>
      </c>
      <c r="CA165" s="1">
        <v>4335.0464</v>
      </c>
      <c r="CB165" s="1">
        <v>2139.0798</v>
      </c>
      <c r="CC165" s="1" t="str">
        <f t="shared" si="46"/>
        <v>#NUM!</v>
      </c>
      <c r="CD165" s="1">
        <f t="shared" si="47"/>
        <v>0.1199695481</v>
      </c>
      <c r="CE165" s="1">
        <f t="shared" si="48"/>
        <v>-436.5544957</v>
      </c>
      <c r="CH165" s="1">
        <v>-999.0</v>
      </c>
      <c r="CJ165" s="1">
        <f t="shared" si="71"/>
        <v>0.0000004067760406</v>
      </c>
      <c r="CK165" s="1">
        <f t="shared" si="51"/>
        <v>-669.4994606</v>
      </c>
      <c r="CL165" s="1">
        <f t="shared" si="52"/>
        <v>-35.09005168</v>
      </c>
      <c r="CM165" s="1">
        <f t="shared" si="53"/>
        <v>-1.223749834</v>
      </c>
      <c r="CN165" s="1">
        <f t="shared" si="54"/>
        <v>0.03487455205</v>
      </c>
      <c r="CO165" s="1">
        <f t="shared" si="55"/>
        <v>0.001199391038</v>
      </c>
      <c r="CP165" s="1">
        <f t="shared" si="56"/>
        <v>-0.005009025219</v>
      </c>
      <c r="CQ165" s="1">
        <f t="shared" si="57"/>
        <v>0.07565764145</v>
      </c>
      <c r="CS165" s="1">
        <f t="shared" si="58"/>
        <v>1.803441658</v>
      </c>
      <c r="CU165" s="1">
        <v>5247.1318</v>
      </c>
      <c r="CV165" s="1">
        <v>1950.0</v>
      </c>
      <c r="CW165" s="1">
        <v>1034.5</v>
      </c>
      <c r="CX165" s="1">
        <v>392.6</v>
      </c>
      <c r="CY165" s="1">
        <v>199.1</v>
      </c>
      <c r="CZ165" s="1">
        <v>146.8</v>
      </c>
      <c r="DA165" s="1">
        <f t="shared" si="59"/>
        <v>0.9261138462</v>
      </c>
      <c r="DB165" s="1">
        <f t="shared" si="60"/>
        <v>0.4491273333</v>
      </c>
      <c r="DC165" s="1">
        <f t="shared" si="61"/>
        <v>0.8798804103</v>
      </c>
      <c r="DD165" s="1">
        <f t="shared" si="62"/>
        <v>1.000000026</v>
      </c>
      <c r="DE165" s="1">
        <f t="shared" si="63"/>
        <v>1.051540587</v>
      </c>
      <c r="DF165" s="1" t="str">
        <f t="shared" si="64"/>
        <v>Não</v>
      </c>
      <c r="DG165" s="23" t="str">
        <f t="shared" si="65"/>
        <v>Fracture</v>
      </c>
      <c r="DH165" s="17" t="str">
        <f t="shared" si="66"/>
        <v>Fractured</v>
      </c>
      <c r="DI165" s="1" t="str">
        <f t="shared" ref="DI165:DJ165" si="633">IF(DB165&gt;=1,"Fractured","Não")</f>
        <v>Não</v>
      </c>
      <c r="DJ165" s="1" t="str">
        <f t="shared" si="633"/>
        <v>Não</v>
      </c>
    </row>
    <row r="166" ht="15.75" customHeight="1">
      <c r="A166" s="1">
        <v>5587.2507</v>
      </c>
      <c r="B166" s="1">
        <v>1950.0</v>
      </c>
      <c r="C166" s="1">
        <v>1949.9996</v>
      </c>
      <c r="D166" s="1">
        <v>1877.4331</v>
      </c>
      <c r="E166" s="1">
        <v>904.0477</v>
      </c>
      <c r="F166" s="1">
        <v>913.0826</v>
      </c>
      <c r="G166" s="1">
        <v>891.0927</v>
      </c>
      <c r="H166" s="1">
        <v>1950.0</v>
      </c>
      <c r="I166" s="1">
        <v>1950.0</v>
      </c>
      <c r="J166" s="1">
        <v>1950.0</v>
      </c>
      <c r="K166" s="1">
        <v>1805.922</v>
      </c>
      <c r="L166" s="1">
        <f t="shared" si="4"/>
        <v>1251.391767</v>
      </c>
      <c r="M166" s="1">
        <f t="shared" ref="M166:N166" si="634">(H166+I166)/2</f>
        <v>1950</v>
      </c>
      <c r="N166" s="1">
        <f t="shared" si="634"/>
        <v>1950</v>
      </c>
      <c r="O166" s="1">
        <f t="shared" ref="O166:P166" si="635">(E166+AC166)/2</f>
        <v>1243.59445</v>
      </c>
      <c r="P166" s="1">
        <f t="shared" si="635"/>
        <v>1291.6553</v>
      </c>
      <c r="Q166" s="1">
        <f t="shared" si="7"/>
        <v>1950.00154</v>
      </c>
      <c r="R166" s="1">
        <f t="shared" si="8"/>
        <v>6.1052355</v>
      </c>
      <c r="S166" s="1">
        <f t="shared" si="9"/>
        <v>0.4569706154</v>
      </c>
      <c r="T166" s="1">
        <v>0.043</v>
      </c>
      <c r="U166" s="1">
        <v>0.043</v>
      </c>
      <c r="V166" s="1">
        <f t="shared" si="10"/>
        <v>23.25581395</v>
      </c>
      <c r="W166" s="1">
        <v>0.043</v>
      </c>
      <c r="X166" s="1">
        <v>0.0286</v>
      </c>
      <c r="Y166" s="1">
        <f t="shared" si="11"/>
        <v>1936.901483</v>
      </c>
      <c r="Z166" s="1">
        <v>1950.0</v>
      </c>
      <c r="AA166" s="1">
        <v>1943.9762</v>
      </c>
      <c r="AB166" s="1">
        <v>1950.0</v>
      </c>
      <c r="AC166" s="1">
        <v>1583.1412</v>
      </c>
      <c r="AD166" s="1">
        <v>1670.228</v>
      </c>
      <c r="AE166" s="1">
        <v>-999.0</v>
      </c>
      <c r="AF166" s="1">
        <v>-999.0</v>
      </c>
      <c r="AG166" s="1">
        <f t="shared" si="12"/>
        <v>3755.922</v>
      </c>
      <c r="AH166" s="1">
        <f t="shared" si="13"/>
        <v>13.53433557</v>
      </c>
      <c r="AI166" s="1">
        <f t="shared" si="14"/>
        <v>937.598784</v>
      </c>
      <c r="AJ166" s="1">
        <f t="shared" si="15"/>
        <v>12.53433557</v>
      </c>
      <c r="AK166" s="1">
        <f t="shared" si="16"/>
        <v>307.9964988</v>
      </c>
      <c r="AL166" s="1">
        <f t="shared" si="17"/>
        <v>3.694552538</v>
      </c>
      <c r="AM166" s="1">
        <f t="shared" si="18"/>
        <v>1232.149267</v>
      </c>
      <c r="AN166" s="1">
        <f t="shared" si="19"/>
        <v>1.106044634</v>
      </c>
      <c r="AO166" s="1">
        <f t="shared" si="20"/>
        <v>613.8324261</v>
      </c>
      <c r="AP166" s="1">
        <f t="shared" si="21"/>
        <v>0.7312667786</v>
      </c>
      <c r="AQ166" s="1">
        <f t="shared" si="22"/>
        <v>723.7462786</v>
      </c>
      <c r="AR166" s="1">
        <f t="shared" si="23"/>
        <v>226.79595</v>
      </c>
      <c r="AS166" s="1">
        <f t="shared" si="24"/>
        <v>839.5319928</v>
      </c>
      <c r="AT166" s="1">
        <f t="shared" ref="AT166:AT167" si="639">ABS(((3*B166*(G166-AS166))/(G166*(2*AS166-B166)))/10)</f>
        <v>0.1249352839</v>
      </c>
      <c r="AU166" s="1">
        <f t="shared" si="26"/>
        <v>0.1427726219</v>
      </c>
      <c r="AV166" s="1">
        <f t="shared" si="27"/>
        <v>67.76780949</v>
      </c>
      <c r="AW166" s="1">
        <v>-999.0</v>
      </c>
      <c r="AX166" s="1">
        <f t="shared" si="28"/>
        <v>0.05840603879</v>
      </c>
      <c r="AZ166" s="1">
        <f t="shared" si="619"/>
        <v>38.38558854</v>
      </c>
      <c r="BA166" s="1">
        <v>-999.0</v>
      </c>
      <c r="BB166" s="1">
        <f t="shared" si="564"/>
        <v>2.425479447</v>
      </c>
      <c r="BC166" s="1">
        <f t="shared" si="632"/>
        <v>4.255020287</v>
      </c>
      <c r="BE166" s="1">
        <v>2139.0798</v>
      </c>
      <c r="BF166" s="1">
        <v>4335.0464</v>
      </c>
      <c r="BG166" s="1">
        <f t="shared" si="33"/>
        <v>0.2687332214</v>
      </c>
      <c r="BH166" s="1">
        <v>446.2144</v>
      </c>
      <c r="BJ166" s="1">
        <f t="shared" si="34"/>
        <v>-956.043</v>
      </c>
      <c r="BK166" s="1">
        <f t="shared" si="35"/>
        <v>-42.957</v>
      </c>
      <c r="BL166" s="1">
        <f t="shared" si="36"/>
        <v>22.25581395</v>
      </c>
      <c r="BN166" s="1">
        <f t="shared" si="70"/>
        <v>0.4569706154</v>
      </c>
      <c r="BO166" s="1">
        <f t="shared" si="37"/>
        <v>0.818217871</v>
      </c>
      <c r="BP166" s="1">
        <f t="shared" si="38"/>
        <v>0.294932129</v>
      </c>
      <c r="BQ166" s="1" t="str">
        <f t="shared" si="39"/>
        <v>#NUM!</v>
      </c>
      <c r="BS166" s="1">
        <f t="shared" si="40"/>
        <v>2826.560957</v>
      </c>
      <c r="BT166" s="1">
        <v>2.4242</v>
      </c>
      <c r="BU166" s="1">
        <v>0.1979</v>
      </c>
      <c r="BV166" s="1">
        <f t="shared" si="41"/>
        <v>0.1223631124</v>
      </c>
      <c r="BW166" s="1">
        <f t="shared" si="42"/>
        <v>0.1601315562</v>
      </c>
      <c r="BX166" s="1">
        <f t="shared" si="43"/>
        <v>1.11315</v>
      </c>
      <c r="BY166" s="1">
        <f t="shared" si="82"/>
        <v>0.08066666667</v>
      </c>
      <c r="BZ166" s="1">
        <f t="shared" si="45"/>
        <v>0.1102300607</v>
      </c>
      <c r="CA166" s="1">
        <v>4335.0464</v>
      </c>
      <c r="CB166" s="1">
        <v>2139.0798</v>
      </c>
      <c r="CC166" s="1" t="str">
        <f t="shared" si="46"/>
        <v>#NUM!</v>
      </c>
      <c r="CD166" s="1">
        <f t="shared" si="47"/>
        <v>0.119556171</v>
      </c>
      <c r="CE166" s="1">
        <f t="shared" si="48"/>
        <v>-456.5136448</v>
      </c>
      <c r="CH166" s="1">
        <v>-999.0</v>
      </c>
      <c r="CJ166" s="1">
        <f t="shared" si="71"/>
        <v>0.000002247221745</v>
      </c>
      <c r="CK166" s="1">
        <f t="shared" si="51"/>
        <v>-683.6018289</v>
      </c>
      <c r="CL166" s="1">
        <f t="shared" si="52"/>
        <v>-37.20953473</v>
      </c>
      <c r="CM166" s="1">
        <f t="shared" si="53"/>
        <v>-4.639639301</v>
      </c>
      <c r="CN166" s="1">
        <f t="shared" si="54"/>
        <v>0.1246895274</v>
      </c>
      <c r="CO166" s="1">
        <f t="shared" si="55"/>
        <v>0.001191139836</v>
      </c>
      <c r="CP166" s="1">
        <f t="shared" si="56"/>
        <v>0.1209305813</v>
      </c>
      <c r="CQ166" s="1">
        <f t="shared" si="57"/>
        <v>0.201597248</v>
      </c>
      <c r="CS166" s="1">
        <f t="shared" si="58"/>
        <v>1.732826107</v>
      </c>
      <c r="CU166" s="1">
        <v>5247.2842</v>
      </c>
      <c r="CV166" s="1">
        <v>1950.0</v>
      </c>
      <c r="CW166" s="1">
        <v>1034.5</v>
      </c>
      <c r="CX166" s="1">
        <v>392.6</v>
      </c>
      <c r="CY166" s="1">
        <v>199.1</v>
      </c>
      <c r="CZ166" s="1">
        <v>146.8</v>
      </c>
      <c r="DA166" s="1">
        <f t="shared" si="59"/>
        <v>0.9261138462</v>
      </c>
      <c r="DB166" s="1">
        <f t="shared" si="60"/>
        <v>0.4682474872</v>
      </c>
      <c r="DC166" s="1">
        <f t="shared" si="61"/>
        <v>0.8565271795</v>
      </c>
      <c r="DD166" s="1">
        <f t="shared" si="62"/>
        <v>1</v>
      </c>
      <c r="DE166" s="1">
        <f t="shared" si="63"/>
        <v>1.038646723</v>
      </c>
      <c r="DF166" s="1" t="str">
        <f t="shared" si="64"/>
        <v>Não</v>
      </c>
      <c r="DG166" s="23" t="str">
        <f t="shared" si="65"/>
        <v>Fracture</v>
      </c>
      <c r="DH166" s="17" t="str">
        <f t="shared" si="66"/>
        <v>Fractured</v>
      </c>
      <c r="DI166" s="1" t="str">
        <f t="shared" ref="DI166:DJ166" si="636">IF(DB166&gt;=1,"Fractured","Não")</f>
        <v>Não</v>
      </c>
      <c r="DJ166" s="1" t="str">
        <f t="shared" si="636"/>
        <v>Não</v>
      </c>
    </row>
    <row r="167" ht="15.75" customHeight="1">
      <c r="A167" s="1">
        <v>5587.3269</v>
      </c>
      <c r="B167" s="1">
        <v>1950.0</v>
      </c>
      <c r="C167" s="1">
        <v>1923.1636</v>
      </c>
      <c r="D167" s="1">
        <v>1940.91</v>
      </c>
      <c r="E167" s="1">
        <v>926.5602</v>
      </c>
      <c r="F167" s="1">
        <v>934.5093</v>
      </c>
      <c r="G167" s="1">
        <v>919.084</v>
      </c>
      <c r="H167" s="1">
        <v>1950.0</v>
      </c>
      <c r="I167" s="1">
        <v>1950.0</v>
      </c>
      <c r="J167" s="1">
        <v>1950.0</v>
      </c>
      <c r="K167" s="1">
        <v>1766.1359</v>
      </c>
      <c r="L167" s="1">
        <f t="shared" si="4"/>
        <v>1267.864433</v>
      </c>
      <c r="M167" s="1">
        <f t="shared" ref="M167:N167" si="637">(H167+I167)/2</f>
        <v>1950</v>
      </c>
      <c r="N167" s="1">
        <f t="shared" si="637"/>
        <v>1950</v>
      </c>
      <c r="O167" s="1">
        <f t="shared" ref="O167:P167" si="638">(E167+AC167)/2</f>
        <v>1248.48505</v>
      </c>
      <c r="P167" s="1">
        <f t="shared" si="638"/>
        <v>1272.0473</v>
      </c>
      <c r="Q167" s="1">
        <f t="shared" si="7"/>
        <v>1950.00155</v>
      </c>
      <c r="R167" s="1">
        <f t="shared" si="8"/>
        <v>6.297015186</v>
      </c>
      <c r="S167" s="1">
        <f t="shared" si="9"/>
        <v>0.4713251282</v>
      </c>
      <c r="T167" s="1">
        <v>0.043</v>
      </c>
      <c r="U167" s="1">
        <v>0.043</v>
      </c>
      <c r="V167" s="1">
        <f t="shared" si="10"/>
        <v>23.25581395</v>
      </c>
      <c r="W167" s="1">
        <v>0.043</v>
      </c>
      <c r="X167" s="1">
        <v>0.0294</v>
      </c>
      <c r="Y167" s="1">
        <f t="shared" si="11"/>
        <v>1940.9644</v>
      </c>
      <c r="Z167" s="1">
        <v>1950.0</v>
      </c>
      <c r="AA167" s="1">
        <v>1931.7128</v>
      </c>
      <c r="AB167" s="1">
        <v>1950.0</v>
      </c>
      <c r="AC167" s="1">
        <v>1570.4099</v>
      </c>
      <c r="AD167" s="1">
        <v>1609.5853</v>
      </c>
      <c r="AE167" s="1">
        <v>0.157</v>
      </c>
      <c r="AF167" s="1">
        <v>7.43</v>
      </c>
      <c r="AG167" s="1">
        <f t="shared" si="12"/>
        <v>3716.1359</v>
      </c>
      <c r="AH167" s="1">
        <f t="shared" si="13"/>
        <v>10.60565929</v>
      </c>
      <c r="AI167" s="1">
        <f t="shared" si="14"/>
        <v>926.7597035</v>
      </c>
      <c r="AJ167" s="1">
        <f t="shared" si="15"/>
        <v>9.605659289</v>
      </c>
      <c r="AK167" s="1">
        <f t="shared" si="16"/>
        <v>314.7243387</v>
      </c>
      <c r="AL167" s="1">
        <f t="shared" si="17"/>
        <v>3.781545806</v>
      </c>
      <c r="AM167" s="1">
        <f t="shared" si="18"/>
        <v>1258.915114</v>
      </c>
      <c r="AN167" s="1">
        <f t="shared" si="19"/>
        <v>1.075407747</v>
      </c>
      <c r="AO167" s="1">
        <f t="shared" si="20"/>
        <v>626.350623</v>
      </c>
      <c r="AP167" s="1">
        <f t="shared" si="21"/>
        <v>0.7379860392</v>
      </c>
      <c r="AQ167" s="1">
        <f t="shared" si="22"/>
        <v>728.5898639</v>
      </c>
      <c r="AR167" s="1">
        <f t="shared" si="23"/>
        <v>227.6783633</v>
      </c>
      <c r="AS167" s="1">
        <f t="shared" si="24"/>
        <v>837.0111262</v>
      </c>
      <c r="AT167" s="1">
        <f t="shared" si="639"/>
        <v>0.1892893741</v>
      </c>
      <c r="AU167" s="1">
        <f t="shared" si="26"/>
        <v>0.2334857445</v>
      </c>
      <c r="AV167" s="1">
        <f t="shared" si="27"/>
        <v>134.9227103</v>
      </c>
      <c r="AW167" s="1">
        <v>0.157</v>
      </c>
      <c r="AX167" s="1">
        <f t="shared" si="28"/>
        <v>0.07765581662</v>
      </c>
      <c r="AZ167" s="1">
        <f t="shared" si="619"/>
        <v>409.9044463</v>
      </c>
      <c r="BA167" s="1">
        <v>7.43</v>
      </c>
      <c r="BB167" s="1">
        <f t="shared" si="564"/>
        <v>18.21759516</v>
      </c>
      <c r="BC167" s="1">
        <f t="shared" ref="BC167:BC168" si="643">((AT167/20)^2)*((BL167)^4)</f>
        <v>21.97689877</v>
      </c>
      <c r="BD167" s="1">
        <f t="shared" ref="BD167:BD168" si="644">0.01*((AE167^3)*(BH167^2))</f>
        <v>10.98285018</v>
      </c>
      <c r="BE167" s="1">
        <v>2150.0576</v>
      </c>
      <c r="BF167" s="1">
        <v>4308.7695</v>
      </c>
      <c r="BG167" s="1">
        <f t="shared" si="33"/>
        <v>0.2620139608</v>
      </c>
      <c r="BH167" s="1">
        <v>532.7311</v>
      </c>
      <c r="BJ167" s="1">
        <f t="shared" si="34"/>
        <v>0.150249</v>
      </c>
      <c r="BK167" s="1">
        <f t="shared" si="35"/>
        <v>0.006751</v>
      </c>
      <c r="BL167" s="1">
        <f t="shared" si="36"/>
        <v>22.25581395</v>
      </c>
      <c r="BN167" s="1">
        <f t="shared" si="70"/>
        <v>0.4713251282</v>
      </c>
      <c r="BO167" s="1">
        <f t="shared" si="37"/>
        <v>0.847904699</v>
      </c>
      <c r="BP167" s="1">
        <f t="shared" si="38"/>
        <v>0.271795301</v>
      </c>
      <c r="BQ167" s="1">
        <f t="shared" si="39"/>
        <v>0.08910947261</v>
      </c>
      <c r="BS167" s="1">
        <f t="shared" si="40"/>
        <v>2698.874352</v>
      </c>
      <c r="BT167" s="1">
        <v>2.4305</v>
      </c>
      <c r="BU167" s="1">
        <v>0.1911</v>
      </c>
      <c r="BV167" s="1">
        <f t="shared" si="41"/>
        <v>0.1187319885</v>
      </c>
      <c r="BW167" s="1">
        <f t="shared" si="42"/>
        <v>0.1549159942</v>
      </c>
      <c r="BX167" s="1">
        <f t="shared" si="43"/>
        <v>1.1197</v>
      </c>
      <c r="BY167" s="1">
        <f t="shared" si="82"/>
        <v>-0.02</v>
      </c>
      <c r="BZ167" s="1">
        <f t="shared" si="45"/>
        <v>0.08189878543</v>
      </c>
      <c r="CA167" s="1">
        <v>4308.7695</v>
      </c>
      <c r="CB167" s="1">
        <v>2150.0576</v>
      </c>
      <c r="CC167" s="1">
        <f t="shared" si="46"/>
        <v>0.0009382599605</v>
      </c>
      <c r="CD167" s="1">
        <f t="shared" si="47"/>
        <v>0.1197360722</v>
      </c>
      <c r="CE167" s="1">
        <f t="shared" si="48"/>
        <v>3.501945703</v>
      </c>
      <c r="CH167" s="1">
        <v>0.157</v>
      </c>
      <c r="CI167" s="1">
        <f t="shared" ref="CI167:CI168" si="645">ABS(BX167-AP167)</f>
        <v>0.3817139608</v>
      </c>
      <c r="CJ167" s="1">
        <f t="shared" si="71"/>
        <v>0.00000550472904</v>
      </c>
      <c r="CK167" s="1">
        <f t="shared" si="51"/>
        <v>0.1086861389</v>
      </c>
      <c r="CL167" s="1">
        <f t="shared" si="52"/>
        <v>0.006120170538</v>
      </c>
      <c r="CM167" s="1">
        <f t="shared" si="53"/>
        <v>0.00134671073</v>
      </c>
      <c r="CN167" s="1">
        <f t="shared" si="54"/>
        <v>0.2200446412</v>
      </c>
      <c r="CO167" s="1">
        <f t="shared" si="55"/>
        <v>0.001194727249</v>
      </c>
      <c r="CP167" s="1">
        <f t="shared" si="56"/>
        <v>0.332060697</v>
      </c>
      <c r="CQ167" s="1">
        <f t="shared" si="57"/>
        <v>0.312060697</v>
      </c>
      <c r="CS167" s="1">
        <f t="shared" si="58"/>
        <v>1.677338936</v>
      </c>
      <c r="CT167" s="1">
        <v>0.157</v>
      </c>
      <c r="CU167" s="1">
        <v>5247.437</v>
      </c>
      <c r="CV167" s="1">
        <v>1950.0</v>
      </c>
      <c r="CW167" s="1">
        <v>1034.5</v>
      </c>
      <c r="CX167" s="1">
        <v>392.6</v>
      </c>
      <c r="CY167" s="1">
        <v>199.1</v>
      </c>
      <c r="CZ167" s="1">
        <v>146.8</v>
      </c>
      <c r="DA167" s="1">
        <f t="shared" si="59"/>
        <v>0.9057107179</v>
      </c>
      <c r="DB167" s="1">
        <f t="shared" si="60"/>
        <v>0.4792355385</v>
      </c>
      <c r="DC167" s="1">
        <f t="shared" si="61"/>
        <v>0.825428359</v>
      </c>
      <c r="DD167" s="1">
        <f t="shared" si="62"/>
        <v>1</v>
      </c>
      <c r="DE167" s="1">
        <f t="shared" si="63"/>
        <v>1.018872673</v>
      </c>
      <c r="DF167" s="1" t="str">
        <f t="shared" si="64"/>
        <v>Não</v>
      </c>
      <c r="DG167" s="23" t="str">
        <f t="shared" si="65"/>
        <v>Fracture</v>
      </c>
      <c r="DH167" s="17" t="str">
        <f t="shared" si="66"/>
        <v>Fractured</v>
      </c>
      <c r="DI167" s="1" t="str">
        <f t="shared" ref="DI167:DJ167" si="640">IF(DB167&gt;=1,"Fractured","Não")</f>
        <v>Não</v>
      </c>
      <c r="DJ167" s="1" t="str">
        <f t="shared" si="640"/>
        <v>Não</v>
      </c>
    </row>
    <row r="168" ht="15.75" customHeight="1">
      <c r="A168" s="1">
        <v>5587.4031</v>
      </c>
      <c r="B168" s="1">
        <v>1950.0</v>
      </c>
      <c r="C168" s="1">
        <v>1847.1031</v>
      </c>
      <c r="D168" s="1">
        <v>1949.9968</v>
      </c>
      <c r="E168" s="1">
        <v>929.64</v>
      </c>
      <c r="F168" s="1">
        <v>936.2768</v>
      </c>
      <c r="G168" s="1">
        <v>923.0363</v>
      </c>
      <c r="H168" s="1">
        <v>1950.0</v>
      </c>
      <c r="I168" s="1">
        <v>1950.0</v>
      </c>
      <c r="J168" s="1">
        <v>1950.0</v>
      </c>
      <c r="K168" s="1">
        <v>1766.1359</v>
      </c>
      <c r="L168" s="1">
        <f t="shared" si="4"/>
        <v>1269.771033</v>
      </c>
      <c r="M168" s="1">
        <f t="shared" ref="M168:N168" si="641">(H168+I168)/2</f>
        <v>1950</v>
      </c>
      <c r="N168" s="1">
        <f t="shared" si="641"/>
        <v>1950</v>
      </c>
      <c r="O168" s="1">
        <f t="shared" ref="O168:P168" si="642">(E168+AC168)/2</f>
        <v>1245.18445</v>
      </c>
      <c r="P168" s="1">
        <f t="shared" si="642"/>
        <v>1239.83115</v>
      </c>
      <c r="Q168" s="1">
        <f t="shared" si="7"/>
        <v>1950.001576</v>
      </c>
      <c r="R168" s="1">
        <f t="shared" si="8"/>
        <v>6.324093988</v>
      </c>
      <c r="S168" s="1">
        <f t="shared" si="9"/>
        <v>0.4733519487</v>
      </c>
      <c r="T168" s="1">
        <v>0.043</v>
      </c>
      <c r="U168" s="1">
        <v>0.043</v>
      </c>
      <c r="V168" s="1">
        <f t="shared" si="10"/>
        <v>23.25581395</v>
      </c>
      <c r="W168" s="1">
        <v>0.043</v>
      </c>
      <c r="X168" s="1">
        <v>0.0294</v>
      </c>
      <c r="Y168" s="1">
        <f t="shared" si="11"/>
        <v>1927.408983</v>
      </c>
      <c r="Z168" s="1">
        <v>1950.0</v>
      </c>
      <c r="AA168" s="1">
        <v>1917.354</v>
      </c>
      <c r="AB168" s="1">
        <v>1950.0</v>
      </c>
      <c r="AC168" s="1">
        <v>1560.7289</v>
      </c>
      <c r="AD168" s="1">
        <v>1543.3855</v>
      </c>
      <c r="AE168" s="1">
        <v>0.157</v>
      </c>
      <c r="AF168" s="1">
        <v>7.43</v>
      </c>
      <c r="AG168" s="1">
        <f t="shared" si="12"/>
        <v>3716.1359</v>
      </c>
      <c r="AH168" s="1">
        <f t="shared" si="13"/>
        <v>10.60565929</v>
      </c>
      <c r="AI168" s="1">
        <f t="shared" si="14"/>
        <v>926.7597035</v>
      </c>
      <c r="AJ168" s="1">
        <f t="shared" si="15"/>
        <v>9.605659289</v>
      </c>
      <c r="AK168" s="1">
        <f t="shared" si="16"/>
        <v>315.5183975</v>
      </c>
      <c r="AL168" s="1">
        <f t="shared" si="17"/>
        <v>3.784540392</v>
      </c>
      <c r="AM168" s="1">
        <f t="shared" si="18"/>
        <v>1262.08439</v>
      </c>
      <c r="AN168" s="1">
        <f t="shared" si="19"/>
        <v>1.075308669</v>
      </c>
      <c r="AO168" s="1">
        <f t="shared" si="20"/>
        <v>626.0215011</v>
      </c>
      <c r="AP168" s="1">
        <f t="shared" si="21"/>
        <v>0.743397707</v>
      </c>
      <c r="AQ168" s="1">
        <f t="shared" si="22"/>
        <v>725.253325</v>
      </c>
      <c r="AR168" s="1">
        <f t="shared" si="23"/>
        <v>227.8425451</v>
      </c>
      <c r="AS168" s="1">
        <f t="shared" si="24"/>
        <v>826.4080816</v>
      </c>
      <c r="AT168" s="1">
        <f t="shared" ref="AT168:AT169" si="649">ABS(((3*B168*(G168-AS168))/(G168*(2*AS168-B168)))/10)*0.9</f>
        <v>0.1854634702</v>
      </c>
      <c r="AU168" s="1">
        <f t="shared" si="26"/>
        <v>0.2276920229</v>
      </c>
      <c r="AV168" s="1">
        <f t="shared" si="27"/>
        <v>130.2589223</v>
      </c>
      <c r="AW168" s="1">
        <v>0.157</v>
      </c>
      <c r="AX168" s="1">
        <f t="shared" si="28"/>
        <v>0.08863152949</v>
      </c>
      <c r="AZ168" s="1">
        <f t="shared" si="619"/>
        <v>364.8680739</v>
      </c>
      <c r="BA168" s="1">
        <v>7.43</v>
      </c>
      <c r="BB168" s="1">
        <f t="shared" si="564"/>
        <v>16.78879912</v>
      </c>
      <c r="BC168" s="1">
        <f t="shared" si="643"/>
        <v>21.09748568</v>
      </c>
      <c r="BD168" s="1">
        <f t="shared" si="644"/>
        <v>10.98285018</v>
      </c>
      <c r="BE168" s="1">
        <v>2150.0576</v>
      </c>
      <c r="BF168" s="1">
        <v>4308.7695</v>
      </c>
      <c r="BG168" s="1">
        <f t="shared" si="33"/>
        <v>0.256602293</v>
      </c>
      <c r="BH168" s="1">
        <v>532.7311</v>
      </c>
      <c r="BJ168" s="1">
        <f t="shared" si="34"/>
        <v>0.150249</v>
      </c>
      <c r="BK168" s="1">
        <f t="shared" si="35"/>
        <v>0.006751</v>
      </c>
      <c r="BL168" s="1">
        <f t="shared" si="36"/>
        <v>22.25581395</v>
      </c>
      <c r="BN168" s="1">
        <f t="shared" si="70"/>
        <v>0.4733519487</v>
      </c>
      <c r="BO168" s="1">
        <f t="shared" si="37"/>
        <v>0.8721885945</v>
      </c>
      <c r="BP168" s="1">
        <f t="shared" si="38"/>
        <v>0.2475114055</v>
      </c>
      <c r="BQ168" s="1">
        <f t="shared" si="39"/>
        <v>0.07385843949</v>
      </c>
      <c r="BS168" s="1">
        <f t="shared" si="40"/>
        <v>2619.258574</v>
      </c>
      <c r="BT168" s="1">
        <v>2.4305</v>
      </c>
      <c r="BU168" s="1">
        <v>0.1911</v>
      </c>
      <c r="BV168" s="1">
        <f t="shared" si="41"/>
        <v>0.1187319885</v>
      </c>
      <c r="BW168" s="1">
        <f t="shared" si="42"/>
        <v>0.1549159942</v>
      </c>
      <c r="BX168" s="1">
        <f t="shared" si="43"/>
        <v>1.1197</v>
      </c>
      <c r="BY168" s="1">
        <f t="shared" si="82"/>
        <v>-0.02</v>
      </c>
      <c r="BZ168" s="1">
        <f t="shared" si="45"/>
        <v>0.07789848178</v>
      </c>
      <c r="CA168" s="1">
        <v>4308.7695</v>
      </c>
      <c r="CB168" s="1">
        <v>2150.0576</v>
      </c>
      <c r="CC168" s="1">
        <f t="shared" si="46"/>
        <v>0.0009382599605</v>
      </c>
      <c r="CD168" s="1">
        <f t="shared" si="47"/>
        <v>0.1205017476</v>
      </c>
      <c r="CE168" s="1">
        <f t="shared" si="48"/>
        <v>3.517004979</v>
      </c>
      <c r="CH168" s="1">
        <v>0.157</v>
      </c>
      <c r="CI168" s="1">
        <f t="shared" si="645"/>
        <v>0.376302293</v>
      </c>
      <c r="CJ168" s="1">
        <f t="shared" si="71"/>
        <v>0.000008382561187</v>
      </c>
      <c r="CK168" s="1">
        <f t="shared" si="51"/>
        <v>0.108788873</v>
      </c>
      <c r="CL168" s="1">
        <f t="shared" si="52"/>
        <v>0.006231234446</v>
      </c>
      <c r="CM168" s="1">
        <f t="shared" si="53"/>
        <v>0.001714097611</v>
      </c>
      <c r="CN168" s="1">
        <f t="shared" si="54"/>
        <v>0.2750815471</v>
      </c>
      <c r="CO168" s="1">
        <f t="shared" si="55"/>
        <v>0.00121005593</v>
      </c>
      <c r="CP168" s="1">
        <f t="shared" si="56"/>
        <v>0.3905241386</v>
      </c>
      <c r="CQ168" s="1">
        <f t="shared" si="57"/>
        <v>0.3705241386</v>
      </c>
      <c r="CS168" s="1">
        <f t="shared" si="58"/>
        <v>1.644229276</v>
      </c>
      <c r="CT168" s="1">
        <v>0.157</v>
      </c>
      <c r="CU168" s="1">
        <v>5247.5894</v>
      </c>
      <c r="CV168" s="1">
        <v>1950.0</v>
      </c>
      <c r="CW168" s="1">
        <v>1034.5</v>
      </c>
      <c r="CX168" s="1">
        <v>392.6</v>
      </c>
      <c r="CY168" s="1">
        <v>199.1</v>
      </c>
      <c r="CZ168" s="1">
        <v>146.9</v>
      </c>
      <c r="DA168" s="1">
        <f t="shared" si="59"/>
        <v>0.9057107179</v>
      </c>
      <c r="DB168" s="1">
        <f t="shared" si="60"/>
        <v>0.4801419487</v>
      </c>
      <c r="DC168" s="1">
        <f t="shared" si="61"/>
        <v>0.7914797436</v>
      </c>
      <c r="DD168" s="1">
        <f t="shared" si="62"/>
        <v>1</v>
      </c>
      <c r="DE168" s="1">
        <f t="shared" si="63"/>
        <v>0.9957007976</v>
      </c>
      <c r="DF168" s="1" t="str">
        <f t="shared" si="64"/>
        <v>Não</v>
      </c>
      <c r="DG168" s="1" t="str">
        <f t="shared" si="65"/>
        <v>Não</v>
      </c>
      <c r="DH168" s="17" t="str">
        <f t="shared" si="66"/>
        <v>Fractured</v>
      </c>
      <c r="DI168" s="1" t="str">
        <f t="shared" ref="DI168:DJ168" si="646">IF(DB168&gt;=1,"Fractured","Não")</f>
        <v>Não</v>
      </c>
      <c r="DJ168" s="1" t="str">
        <f t="shared" si="646"/>
        <v>Não</v>
      </c>
    </row>
    <row r="169" ht="15.75" customHeight="1">
      <c r="A169" s="1">
        <v>5587.4793</v>
      </c>
      <c r="B169" s="1">
        <v>1950.0</v>
      </c>
      <c r="C169" s="1">
        <v>1756.6298</v>
      </c>
      <c r="D169" s="1">
        <v>1947.9496</v>
      </c>
      <c r="E169" s="1">
        <v>923.8773</v>
      </c>
      <c r="F169" s="1">
        <v>929.739</v>
      </c>
      <c r="G169" s="1">
        <v>916.1172</v>
      </c>
      <c r="H169" s="1">
        <v>1950.0</v>
      </c>
      <c r="I169" s="1">
        <v>1950.0</v>
      </c>
      <c r="J169" s="1">
        <v>1950.0</v>
      </c>
      <c r="K169" s="1">
        <v>1711.1377</v>
      </c>
      <c r="L169" s="1">
        <f t="shared" si="4"/>
        <v>1265.2854</v>
      </c>
      <c r="M169" s="1">
        <f t="shared" ref="M169:N169" si="647">(H169+I169)/2</f>
        <v>1950</v>
      </c>
      <c r="N169" s="1">
        <f t="shared" si="647"/>
        <v>1950</v>
      </c>
      <c r="O169" s="1">
        <f t="shared" ref="O169:P169" si="648">(E169+AC169)/2</f>
        <v>1239.9492</v>
      </c>
      <c r="P169" s="1">
        <f t="shared" si="648"/>
        <v>1199.81815</v>
      </c>
      <c r="Q169" s="1">
        <f t="shared" si="7"/>
        <v>1950.001607</v>
      </c>
      <c r="R169" s="1">
        <f t="shared" si="8"/>
        <v>6.276688443</v>
      </c>
      <c r="S169" s="1">
        <f t="shared" si="9"/>
        <v>0.4698036923</v>
      </c>
      <c r="T169" s="1">
        <v>0.0448</v>
      </c>
      <c r="U169" s="1">
        <v>0.0448</v>
      </c>
      <c r="V169" s="1">
        <f t="shared" si="10"/>
        <v>22.32142857</v>
      </c>
      <c r="W169" s="1">
        <v>0.0448</v>
      </c>
      <c r="X169" s="1">
        <v>0.0309</v>
      </c>
      <c r="Y169" s="1">
        <f t="shared" si="11"/>
        <v>1909.708467</v>
      </c>
      <c r="Z169" s="1">
        <v>1950.0</v>
      </c>
      <c r="AA169" s="1">
        <v>1903.6714</v>
      </c>
      <c r="AB169" s="1">
        <v>1950.0</v>
      </c>
      <c r="AC169" s="1">
        <v>1556.0211</v>
      </c>
      <c r="AD169" s="1">
        <v>1469.8973</v>
      </c>
      <c r="AE169" s="1">
        <v>-999.0</v>
      </c>
      <c r="AF169" s="1">
        <v>-999.0</v>
      </c>
      <c r="AG169" s="1">
        <f t="shared" si="12"/>
        <v>3661.1377</v>
      </c>
      <c r="AH169" s="1">
        <f t="shared" si="13"/>
        <v>8.163699336</v>
      </c>
      <c r="AI169" s="1">
        <f t="shared" si="14"/>
        <v>911.3884231</v>
      </c>
      <c r="AJ169" s="1">
        <f t="shared" si="15"/>
        <v>7.163699336</v>
      </c>
      <c r="AK169" s="1">
        <f t="shared" si="16"/>
        <v>314.055921</v>
      </c>
      <c r="AL169" s="1">
        <f t="shared" si="17"/>
        <v>3.746912556</v>
      </c>
      <c r="AM169" s="1">
        <f t="shared" si="18"/>
        <v>1256.23231</v>
      </c>
      <c r="AN169" s="1">
        <f t="shared" si="19"/>
        <v>1.090204287</v>
      </c>
      <c r="AO169" s="1">
        <f t="shared" si="20"/>
        <v>620.4959337</v>
      </c>
      <c r="AP169" s="1">
        <f t="shared" si="21"/>
        <v>0.7475707321</v>
      </c>
      <c r="AQ169" s="1">
        <f t="shared" si="22"/>
        <v>718.3067255</v>
      </c>
      <c r="AR169" s="1">
        <f t="shared" si="23"/>
        <v>227.6303601</v>
      </c>
      <c r="AS169" s="1">
        <f t="shared" si="24"/>
        <v>812.5595831</v>
      </c>
      <c r="AT169" s="1">
        <f t="shared" si="649"/>
        <v>0.1831914901</v>
      </c>
      <c r="AU169" s="1">
        <f t="shared" si="26"/>
        <v>0.2242771566</v>
      </c>
      <c r="AV169" s="1">
        <f t="shared" si="27"/>
        <v>127.5321252</v>
      </c>
      <c r="AW169" s="1">
        <v>-999.0</v>
      </c>
      <c r="AX169" s="1">
        <f t="shared" si="28"/>
        <v>0.09614016365</v>
      </c>
      <c r="AZ169" s="1">
        <f t="shared" si="619"/>
        <v>313.3315698</v>
      </c>
      <c r="BA169" s="1">
        <v>-999.0</v>
      </c>
      <c r="BB169" s="1">
        <f t="shared" si="564"/>
        <v>11.59693046</v>
      </c>
      <c r="BC169" s="1">
        <f t="shared" ref="BC169:BC170" si="653">((AT169/30)^2)*((BL169)^4)</f>
        <v>7.706075862</v>
      </c>
      <c r="BD169" s="1">
        <f t="shared" ref="BD169:BD170" si="654">0.083*((AE169^3)*(BH169^2))</f>
        <v>-17042230099597</v>
      </c>
      <c r="BE169" s="1">
        <v>2172.9524</v>
      </c>
      <c r="BF169" s="1">
        <v>4203.1914</v>
      </c>
      <c r="BG169" s="1">
        <f t="shared" si="33"/>
        <v>0.2524292679</v>
      </c>
      <c r="BH169" s="1">
        <f>GEOMEAN(BH5:BH168)</f>
        <v>453.8119564</v>
      </c>
      <c r="BJ169" s="1">
        <f t="shared" si="34"/>
        <v>-954.2448</v>
      </c>
      <c r="BK169" s="1">
        <f t="shared" si="35"/>
        <v>-44.7552</v>
      </c>
      <c r="BL169" s="1">
        <f t="shared" si="36"/>
        <v>21.32142857</v>
      </c>
      <c r="BN169" s="1">
        <f t="shared" si="70"/>
        <v>0.4698036923</v>
      </c>
      <c r="BO169" s="1">
        <f t="shared" si="37"/>
        <v>0.8956014312</v>
      </c>
      <c r="BP169" s="1">
        <f t="shared" si="38"/>
        <v>0.2365485688</v>
      </c>
      <c r="BQ169" s="1" t="str">
        <f t="shared" si="39"/>
        <v>#NUM!</v>
      </c>
      <c r="BS169" s="1">
        <f t="shared" si="40"/>
        <v>2553.871265</v>
      </c>
      <c r="BT169" s="1">
        <v>2.4469</v>
      </c>
      <c r="BU169" s="1">
        <v>0.1826</v>
      </c>
      <c r="BV169" s="1">
        <f t="shared" si="41"/>
        <v>0.1092795389</v>
      </c>
      <c r="BW169" s="1">
        <f t="shared" si="42"/>
        <v>0.1459397695</v>
      </c>
      <c r="BX169" s="1">
        <f t="shared" si="43"/>
        <v>1.13215</v>
      </c>
      <c r="BY169" s="1">
        <f t="shared" si="82"/>
        <v>0.02466666667</v>
      </c>
      <c r="BZ169" s="1">
        <f t="shared" si="45"/>
        <v>0.08490161943</v>
      </c>
      <c r="CA169" s="1">
        <v>4203.1914</v>
      </c>
      <c r="CB169" s="1">
        <v>2172.9524</v>
      </c>
      <c r="CC169" s="1" t="str">
        <f t="shared" si="46"/>
        <v>#NUM!</v>
      </c>
      <c r="CD169" s="1">
        <f t="shared" si="47"/>
        <v>0.1215242683</v>
      </c>
      <c r="CE169" s="1">
        <f t="shared" si="48"/>
        <v>-469.3338886</v>
      </c>
      <c r="CH169" s="1">
        <v>-999.0</v>
      </c>
      <c r="CJ169" s="1">
        <f t="shared" si="71"/>
        <v>0.00001087708178</v>
      </c>
      <c r="CK169" s="1">
        <f t="shared" si="51"/>
        <v>-689.8087627</v>
      </c>
      <c r="CL169" s="1">
        <f t="shared" si="52"/>
        <v>-39.88319262</v>
      </c>
      <c r="CM169" s="1">
        <f t="shared" si="53"/>
        <v>-12.39201927</v>
      </c>
      <c r="CN169" s="1">
        <f t="shared" si="54"/>
        <v>0.3107078058</v>
      </c>
      <c r="CO169" s="1">
        <f t="shared" si="55"/>
        <v>0.001230678981</v>
      </c>
      <c r="CP169" s="1">
        <f t="shared" si="56"/>
        <v>0.3822464269</v>
      </c>
      <c r="CQ169" s="1">
        <f t="shared" si="57"/>
        <v>0.4069130935</v>
      </c>
      <c r="CS169" s="1">
        <f t="shared" si="58"/>
        <v>1.609801077</v>
      </c>
      <c r="CU169" s="1">
        <v>5247.7417</v>
      </c>
      <c r="CV169" s="1">
        <v>1950.0</v>
      </c>
      <c r="CW169" s="1">
        <v>1034.5</v>
      </c>
      <c r="CX169" s="1">
        <v>392.6</v>
      </c>
      <c r="CY169" s="1">
        <v>199.1</v>
      </c>
      <c r="CZ169" s="1">
        <v>146.9</v>
      </c>
      <c r="DA169" s="1">
        <f t="shared" si="59"/>
        <v>0.8775065128</v>
      </c>
      <c r="DB169" s="1">
        <f t="shared" si="60"/>
        <v>0.4767892308</v>
      </c>
      <c r="DC169" s="1">
        <f t="shared" si="61"/>
        <v>0.7537934872</v>
      </c>
      <c r="DD169" s="1">
        <f t="shared" si="62"/>
        <v>1</v>
      </c>
      <c r="DE169" s="1">
        <f t="shared" si="63"/>
        <v>0.9676349241</v>
      </c>
      <c r="DF169" s="1" t="str">
        <f t="shared" si="64"/>
        <v>Não</v>
      </c>
      <c r="DG169" s="1" t="str">
        <f t="shared" si="65"/>
        <v>Não</v>
      </c>
      <c r="DH169" s="17" t="str">
        <f t="shared" si="66"/>
        <v>Fractured</v>
      </c>
      <c r="DI169" s="1" t="str">
        <f t="shared" ref="DI169:DJ169" si="650">IF(DB169&gt;=1,"Fractured","Não")</f>
        <v>Não</v>
      </c>
      <c r="DJ169" s="1" t="str">
        <f t="shared" si="650"/>
        <v>Não</v>
      </c>
    </row>
    <row r="170" ht="15.75" customHeight="1">
      <c r="A170" s="1">
        <v>5587.5555</v>
      </c>
      <c r="B170" s="1">
        <v>1942.5413</v>
      </c>
      <c r="C170" s="1">
        <v>1690.2699</v>
      </c>
      <c r="D170" s="1">
        <v>1948.6267</v>
      </c>
      <c r="E170" s="1">
        <v>920.3688</v>
      </c>
      <c r="F170" s="1">
        <v>925.8931</v>
      </c>
      <c r="G170" s="1">
        <v>909.4162</v>
      </c>
      <c r="H170" s="1">
        <v>1941.912</v>
      </c>
      <c r="I170" s="1">
        <v>1950.0</v>
      </c>
      <c r="J170" s="1">
        <v>1950.0</v>
      </c>
      <c r="K170" s="1">
        <v>1711.1377</v>
      </c>
      <c r="L170" s="1">
        <f t="shared" si="4"/>
        <v>1259.073767</v>
      </c>
      <c r="M170" s="1">
        <f t="shared" ref="M170:N170" si="651">(H170+I170)/2</f>
        <v>1945.956</v>
      </c>
      <c r="N170" s="1">
        <f t="shared" si="651"/>
        <v>1950</v>
      </c>
      <c r="O170" s="1">
        <f t="shared" ref="O170:P170" si="652">(E170+AC170)/2</f>
        <v>1231.79145</v>
      </c>
      <c r="P170" s="1">
        <f t="shared" si="652"/>
        <v>1154.76895</v>
      </c>
      <c r="Q170" s="1">
        <f t="shared" si="7"/>
        <v>1942.542933</v>
      </c>
      <c r="R170" s="1">
        <f t="shared" si="8"/>
        <v>6.230777189</v>
      </c>
      <c r="S170" s="1">
        <f t="shared" si="9"/>
        <v>0.4683096865</v>
      </c>
      <c r="T170" s="1">
        <v>0.0448</v>
      </c>
      <c r="U170" s="1">
        <v>0.0448</v>
      </c>
      <c r="V170" s="1">
        <f t="shared" si="10"/>
        <v>22.32142857</v>
      </c>
      <c r="W170" s="1">
        <v>0.0448</v>
      </c>
      <c r="X170" s="1">
        <v>0.0309</v>
      </c>
      <c r="Y170" s="1">
        <f t="shared" si="11"/>
        <v>1895.6143</v>
      </c>
      <c r="Z170" s="1">
        <v>1950.0</v>
      </c>
      <c r="AA170" s="1">
        <v>1892.2479</v>
      </c>
      <c r="AB170" s="1">
        <v>1950.0</v>
      </c>
      <c r="AC170" s="1">
        <v>1543.2141</v>
      </c>
      <c r="AD170" s="1">
        <v>1383.6448</v>
      </c>
      <c r="AE170" s="1">
        <v>-999.0</v>
      </c>
      <c r="AF170" s="1">
        <v>-999.0</v>
      </c>
      <c r="AG170" s="1">
        <f t="shared" si="12"/>
        <v>3661.1377</v>
      </c>
      <c r="AH170" s="1">
        <f t="shared" si="13"/>
        <v>8.163699336</v>
      </c>
      <c r="AI170" s="1">
        <f t="shared" si="14"/>
        <v>911.3884231</v>
      </c>
      <c r="AJ170" s="1">
        <f t="shared" si="15"/>
        <v>7.163699336</v>
      </c>
      <c r="AK170" s="1">
        <f t="shared" si="16"/>
        <v>313.0350206</v>
      </c>
      <c r="AL170" s="1">
        <f t="shared" si="17"/>
        <v>3.740817783</v>
      </c>
      <c r="AM170" s="1">
        <f t="shared" si="18"/>
        <v>1252.148671</v>
      </c>
      <c r="AN170" s="1">
        <f t="shared" si="19"/>
        <v>1.093305288</v>
      </c>
      <c r="AO170" s="1">
        <f t="shared" si="20"/>
        <v>615.883653</v>
      </c>
      <c r="AP170" s="1">
        <f t="shared" si="21"/>
        <v>0.7550357414</v>
      </c>
      <c r="AQ170" s="1">
        <f t="shared" si="22"/>
        <v>709.8875027</v>
      </c>
      <c r="AR170" s="1">
        <f t="shared" si="23"/>
        <v>227.4378021</v>
      </c>
      <c r="AS170" s="1">
        <f t="shared" si="24"/>
        <v>797.0587428</v>
      </c>
      <c r="AT170" s="1">
        <f>ABS(((3*B170*(G170-AS170))/(G170*(2*AS170-B170)))/10)*0.8</f>
        <v>0.1653152383</v>
      </c>
      <c r="AU170" s="1">
        <f t="shared" si="26"/>
        <v>0.198057094</v>
      </c>
      <c r="AV170" s="1">
        <f t="shared" si="27"/>
        <v>107.1586176</v>
      </c>
      <c r="AW170" s="1">
        <v>-999.0</v>
      </c>
      <c r="AX170" s="1">
        <f t="shared" si="28"/>
        <v>0.1077581448</v>
      </c>
      <c r="AZ170" s="1">
        <f t="shared" si="619"/>
        <v>174.5128578</v>
      </c>
      <c r="BA170" s="1">
        <v>-999.0</v>
      </c>
      <c r="BB170" s="1">
        <f t="shared" si="564"/>
        <v>7.690833721</v>
      </c>
      <c r="BC170" s="1">
        <f t="shared" si="653"/>
        <v>6.275501889</v>
      </c>
      <c r="BD170" s="1">
        <f t="shared" si="654"/>
        <v>-17042230099597</v>
      </c>
      <c r="BE170" s="1">
        <v>2172.9524</v>
      </c>
      <c r="BF170" s="1">
        <v>4203.1914</v>
      </c>
      <c r="BG170" s="1">
        <f t="shared" si="33"/>
        <v>0.2449642586</v>
      </c>
      <c r="BH170" s="1">
        <f>GEOMEAN(BH5:BH169)</f>
        <v>453.8119564</v>
      </c>
      <c r="BJ170" s="1">
        <f t="shared" si="34"/>
        <v>-954.2448</v>
      </c>
      <c r="BK170" s="1">
        <f t="shared" si="35"/>
        <v>-44.7552</v>
      </c>
      <c r="BL170" s="1">
        <f t="shared" si="36"/>
        <v>21.32142857</v>
      </c>
      <c r="BN170" s="1">
        <f t="shared" si="70"/>
        <v>0.4681579743</v>
      </c>
      <c r="BO170" s="1">
        <f t="shared" si="37"/>
        <v>0.9221191229</v>
      </c>
      <c r="BP170" s="1">
        <f t="shared" si="38"/>
        <v>0.2100308771</v>
      </c>
      <c r="BQ170" s="1" t="str">
        <f t="shared" si="39"/>
        <v>#NUM!</v>
      </c>
      <c r="BS170" s="1">
        <f t="shared" si="40"/>
        <v>2466.622408</v>
      </c>
      <c r="BT170" s="1">
        <v>2.4469</v>
      </c>
      <c r="BU170" s="1">
        <v>0.1826</v>
      </c>
      <c r="BV170" s="1">
        <f t="shared" si="41"/>
        <v>0.1092795389</v>
      </c>
      <c r="BW170" s="1">
        <f t="shared" si="42"/>
        <v>0.1459397695</v>
      </c>
      <c r="BX170" s="1">
        <f t="shared" si="43"/>
        <v>1.13215</v>
      </c>
      <c r="BY170" s="1">
        <f t="shared" si="82"/>
        <v>0.02466666667</v>
      </c>
      <c r="BZ170" s="1">
        <f t="shared" si="45"/>
        <v>0.0916840081</v>
      </c>
      <c r="CA170" s="1">
        <v>4203.1914</v>
      </c>
      <c r="CB170" s="1">
        <v>2172.9524</v>
      </c>
      <c r="CC170" s="1" t="str">
        <f t="shared" si="46"/>
        <v>#NUM!</v>
      </c>
      <c r="CD170" s="1">
        <f t="shared" si="47"/>
        <v>0.122700253</v>
      </c>
      <c r="CE170" s="1">
        <f t="shared" si="48"/>
        <v>-467.6898163</v>
      </c>
      <c r="CH170" s="1">
        <v>-999.0</v>
      </c>
      <c r="CJ170" s="1">
        <f t="shared" si="71"/>
        <v>0.00001571756024</v>
      </c>
      <c r="CK170" s="1">
        <f t="shared" si="51"/>
        <v>-689.7008823</v>
      </c>
      <c r="CL170" s="1">
        <f t="shared" si="52"/>
        <v>-40.51005912</v>
      </c>
      <c r="CM170" s="1">
        <f t="shared" si="53"/>
        <v>-14.41505834</v>
      </c>
      <c r="CN170" s="1">
        <f t="shared" si="54"/>
        <v>0.3558389856</v>
      </c>
      <c r="CO170" s="1">
        <f t="shared" si="55"/>
        <v>0.001254612673</v>
      </c>
      <c r="CP170" s="1">
        <f t="shared" si="56"/>
        <v>0.42699206</v>
      </c>
      <c r="CQ170" s="1">
        <f t="shared" si="57"/>
        <v>0.4516587266</v>
      </c>
      <c r="CS170" s="1">
        <f t="shared" si="58"/>
        <v>1.555760215</v>
      </c>
      <c r="CU170" s="1">
        <v>5247.894</v>
      </c>
      <c r="CV170" s="1">
        <v>1950.0</v>
      </c>
      <c r="CW170" s="1">
        <v>1034.5</v>
      </c>
      <c r="CX170" s="1">
        <v>392.6</v>
      </c>
      <c r="CY170" s="1">
        <v>199.1</v>
      </c>
      <c r="CZ170" s="1">
        <v>147.0</v>
      </c>
      <c r="DA170" s="1">
        <f t="shared" si="59"/>
        <v>0.8775065128</v>
      </c>
      <c r="DB170" s="1">
        <f t="shared" si="60"/>
        <v>0.4766401106</v>
      </c>
      <c r="DC170" s="1">
        <f t="shared" si="61"/>
        <v>0.7095614359</v>
      </c>
      <c r="DD170" s="1">
        <f t="shared" si="62"/>
        <v>1.002078156</v>
      </c>
      <c r="DE170" s="1">
        <f t="shared" si="63"/>
        <v>0.9374711523</v>
      </c>
      <c r="DF170" s="1" t="str">
        <f t="shared" si="64"/>
        <v>Não</v>
      </c>
      <c r="DG170" s="1" t="str">
        <f t="shared" si="65"/>
        <v>Não</v>
      </c>
      <c r="DH170" s="17" t="str">
        <f t="shared" si="66"/>
        <v>Fractured</v>
      </c>
      <c r="DI170" s="1" t="str">
        <f t="shared" ref="DI170:DJ170" si="655">IF(DB170&gt;=1,"Fractured","Não")</f>
        <v>Não</v>
      </c>
      <c r="DJ170" s="1" t="str">
        <f t="shared" si="655"/>
        <v>Não</v>
      </c>
    </row>
    <row r="171" ht="15.75" customHeight="1">
      <c r="A171" s="1">
        <v>5587.6317</v>
      </c>
      <c r="B171" s="1">
        <v>1902.7831</v>
      </c>
      <c r="C171" s="1">
        <v>1653.864</v>
      </c>
      <c r="D171" s="1">
        <v>1949.547</v>
      </c>
      <c r="E171" s="1">
        <v>902.0366</v>
      </c>
      <c r="F171" s="1">
        <v>906.7365</v>
      </c>
      <c r="G171" s="1">
        <v>893.6732</v>
      </c>
      <c r="H171" s="1">
        <v>1904.2108</v>
      </c>
      <c r="I171" s="1">
        <v>1950.0</v>
      </c>
      <c r="J171" s="1">
        <v>1950.0</v>
      </c>
      <c r="K171" s="1">
        <v>1613.853</v>
      </c>
      <c r="L171" s="1">
        <f t="shared" si="4"/>
        <v>1234.8735</v>
      </c>
      <c r="M171" s="1">
        <f t="shared" ref="M171:N171" si="656">(H171+I171)/2</f>
        <v>1927.1054</v>
      </c>
      <c r="N171" s="1">
        <f t="shared" si="656"/>
        <v>1950</v>
      </c>
      <c r="O171" s="1">
        <f t="shared" ref="O171:P171" si="657">(E171+AC171)/2</f>
        <v>1258.2284</v>
      </c>
      <c r="P171" s="1">
        <f t="shared" si="657"/>
        <v>1107.6534</v>
      </c>
      <c r="Q171" s="1">
        <f t="shared" si="7"/>
        <v>1902.784749</v>
      </c>
      <c r="R171" s="1">
        <f t="shared" si="8"/>
        <v>6.122915546</v>
      </c>
      <c r="S171" s="1">
        <f t="shared" si="9"/>
        <v>0.4693142167</v>
      </c>
      <c r="T171" s="1">
        <v>0.0474</v>
      </c>
      <c r="U171" s="1">
        <v>0.0474</v>
      </c>
      <c r="V171" s="1">
        <f t="shared" si="10"/>
        <v>21.09704641</v>
      </c>
      <c r="W171" s="1">
        <v>0.0474</v>
      </c>
      <c r="X171" s="1">
        <v>0.0323</v>
      </c>
      <c r="Y171" s="1">
        <f t="shared" si="11"/>
        <v>1881.5158</v>
      </c>
      <c r="Z171" s="1">
        <v>1948.7365</v>
      </c>
      <c r="AA171" s="1">
        <v>1884.1642</v>
      </c>
      <c r="AB171" s="1">
        <v>1950.0</v>
      </c>
      <c r="AC171" s="1">
        <v>1614.4202</v>
      </c>
      <c r="AD171" s="1">
        <v>1308.5703</v>
      </c>
      <c r="AE171" s="1">
        <v>0.192</v>
      </c>
      <c r="AF171" s="1">
        <v>16.1</v>
      </c>
      <c r="AG171" s="1">
        <f t="shared" si="12"/>
        <v>3563.853</v>
      </c>
      <c r="AH171" s="1">
        <f t="shared" si="13"/>
        <v>5.801033476</v>
      </c>
      <c r="AI171" s="1">
        <f t="shared" si="14"/>
        <v>883.0368003</v>
      </c>
      <c r="AJ171" s="1">
        <f t="shared" si="15"/>
        <v>4.801033476</v>
      </c>
      <c r="AK171" s="1">
        <f t="shared" si="16"/>
        <v>307.6975767</v>
      </c>
      <c r="AL171" s="1">
        <f t="shared" si="17"/>
        <v>3.71912345</v>
      </c>
      <c r="AM171" s="1">
        <f t="shared" si="18"/>
        <v>1230.853919</v>
      </c>
      <c r="AN171" s="1">
        <f t="shared" si="19"/>
        <v>1.105182607</v>
      </c>
      <c r="AO171" s="1">
        <f t="shared" si="20"/>
        <v>605.1294939</v>
      </c>
      <c r="AP171" s="1">
        <f t="shared" si="21"/>
        <v>0.7476259439</v>
      </c>
      <c r="AQ171" s="1">
        <f t="shared" si="22"/>
        <v>703.2553445</v>
      </c>
      <c r="AR171" s="1">
        <f t="shared" si="23"/>
        <v>226.8060062</v>
      </c>
      <c r="AS171" s="1">
        <f t="shared" si="24"/>
        <v>784.4231108</v>
      </c>
      <c r="AT171" s="1">
        <f>ABS(((3*B171*(G171-AS171))/(G171*(2*AS171-B171)))/10)*0.9</f>
        <v>0.1880752867</v>
      </c>
      <c r="AU171" s="1">
        <f t="shared" si="26"/>
        <v>0.2316412884</v>
      </c>
      <c r="AV171" s="1">
        <f t="shared" si="27"/>
        <v>133.4328921</v>
      </c>
      <c r="AW171" s="1">
        <v>0.192</v>
      </c>
      <c r="AX171" s="1">
        <f t="shared" si="28"/>
        <v>0.103951883</v>
      </c>
      <c r="AZ171" s="1">
        <f t="shared" si="619"/>
        <v>325.187761</v>
      </c>
      <c r="BA171" s="1">
        <v>16.1</v>
      </c>
      <c r="BB171" s="1">
        <f t="shared" si="564"/>
        <v>17.59430545</v>
      </c>
      <c r="BC171" s="1">
        <f t="shared" ref="BC171:BC173" si="661">((AT171/20)^2)*((BL171)^4)</f>
        <v>14.42555117</v>
      </c>
      <c r="BD171" s="1">
        <f t="shared" ref="BD171:BD172" si="662">0.0113*((AE171^3)*(BH171^2))</f>
        <v>22.49351479</v>
      </c>
      <c r="BE171" s="1">
        <v>2181.481</v>
      </c>
      <c r="BF171" s="1">
        <v>4108.7129</v>
      </c>
      <c r="BG171" s="1">
        <f t="shared" si="33"/>
        <v>0.2523740561</v>
      </c>
      <c r="BH171" s="1">
        <v>530.3195</v>
      </c>
      <c r="BJ171" s="1">
        <f t="shared" si="34"/>
        <v>0.1828992</v>
      </c>
      <c r="BK171" s="1">
        <f t="shared" si="35"/>
        <v>0.0091008</v>
      </c>
      <c r="BL171" s="1">
        <f t="shared" si="36"/>
        <v>20.09704641</v>
      </c>
      <c r="BN171" s="1">
        <f t="shared" si="70"/>
        <v>0.4696663535</v>
      </c>
      <c r="BO171" s="1">
        <f t="shared" si="37"/>
        <v>0.9186319063</v>
      </c>
      <c r="BP171" s="1">
        <f t="shared" si="38"/>
        <v>0.2303680937</v>
      </c>
      <c r="BQ171" s="1">
        <f t="shared" si="39"/>
        <v>0.05142812582</v>
      </c>
      <c r="BS171" s="1">
        <f t="shared" si="40"/>
        <v>2358.383546</v>
      </c>
      <c r="BT171" s="1">
        <v>2.4752</v>
      </c>
      <c r="BU171" s="1">
        <v>0.1772</v>
      </c>
      <c r="BV171" s="1">
        <f t="shared" si="41"/>
        <v>0.09296829971</v>
      </c>
      <c r="BW171" s="1">
        <f t="shared" si="42"/>
        <v>0.1350841499</v>
      </c>
      <c r="BX171" s="1">
        <f t="shared" si="43"/>
        <v>1.149</v>
      </c>
      <c r="BY171" s="1">
        <f t="shared" si="82"/>
        <v>0.4106666667</v>
      </c>
      <c r="BZ171" s="1">
        <f t="shared" si="45"/>
        <v>0.1076182186</v>
      </c>
      <c r="CA171" s="1">
        <v>4108.7129</v>
      </c>
      <c r="CB171" s="1">
        <v>2181.481</v>
      </c>
      <c r="CC171" s="1">
        <f t="shared" si="46"/>
        <v>0.001381152757</v>
      </c>
      <c r="CD171" s="1">
        <f t="shared" si="47"/>
        <v>0.1236845442</v>
      </c>
      <c r="CE171" s="1">
        <f t="shared" si="48"/>
        <v>7.561628291</v>
      </c>
      <c r="CH171" s="1">
        <v>0.192</v>
      </c>
      <c r="CI171" s="1">
        <f t="shared" ref="CI171:CI172" si="663">ABS(BX171-AP171)</f>
        <v>0.4013740561</v>
      </c>
      <c r="CJ171" s="1">
        <f t="shared" si="71"/>
        <v>0.00001399053812</v>
      </c>
      <c r="CK171" s="1">
        <f t="shared" si="51"/>
        <v>0.1325400515</v>
      </c>
      <c r="CL171" s="1">
        <f t="shared" si="52"/>
        <v>0.007935717578</v>
      </c>
      <c r="CM171" s="1">
        <f t="shared" si="53"/>
        <v>0.002768288843</v>
      </c>
      <c r="CN171" s="1">
        <f t="shared" si="54"/>
        <v>0.3488391334</v>
      </c>
      <c r="CO171" s="1">
        <f t="shared" si="55"/>
        <v>0.001274822205</v>
      </c>
      <c r="CP171" s="1">
        <f t="shared" si="56"/>
        <v>0.03414198926</v>
      </c>
      <c r="CQ171" s="1">
        <f t="shared" si="57"/>
        <v>0.4448086559</v>
      </c>
      <c r="CS171" s="1">
        <f t="shared" si="58"/>
        <v>1.492623243</v>
      </c>
      <c r="CT171" s="1">
        <v>0.192</v>
      </c>
      <c r="CU171" s="1">
        <v>5248.0464</v>
      </c>
      <c r="CV171" s="1">
        <v>1950.0</v>
      </c>
      <c r="CW171" s="1">
        <v>1034.4</v>
      </c>
      <c r="CX171" s="1">
        <v>392.6</v>
      </c>
      <c r="CY171" s="1">
        <v>199.1</v>
      </c>
      <c r="CZ171" s="1">
        <v>147.0</v>
      </c>
      <c r="DA171" s="1">
        <f t="shared" si="59"/>
        <v>0.8276169231</v>
      </c>
      <c r="DB171" s="1">
        <f t="shared" si="60"/>
        <v>0.4765317182</v>
      </c>
      <c r="DC171" s="1">
        <f t="shared" si="61"/>
        <v>0.6714967878</v>
      </c>
      <c r="DD171" s="1">
        <f t="shared" si="62"/>
        <v>1.011880305</v>
      </c>
      <c r="DE171" s="1">
        <f t="shared" si="63"/>
        <v>0.8803277688</v>
      </c>
      <c r="DF171" s="1" t="str">
        <f t="shared" si="64"/>
        <v>Não</v>
      </c>
      <c r="DG171" s="1" t="str">
        <f t="shared" si="65"/>
        <v>Não</v>
      </c>
      <c r="DH171" s="17" t="str">
        <f t="shared" si="66"/>
        <v>Fractured</v>
      </c>
      <c r="DI171" s="1" t="str">
        <f t="shared" ref="DI171:DJ171" si="658">IF(DB171&gt;=1,"Fractured","Não")</f>
        <v>Não</v>
      </c>
      <c r="DJ171" s="1" t="str">
        <f t="shared" si="658"/>
        <v>Não</v>
      </c>
    </row>
    <row r="172" ht="15.75" customHeight="1">
      <c r="A172" s="1">
        <v>5587.7079</v>
      </c>
      <c r="B172" s="1">
        <v>1834.2786</v>
      </c>
      <c r="C172" s="1">
        <v>1648.9209</v>
      </c>
      <c r="D172" s="1">
        <v>1933.0569</v>
      </c>
      <c r="E172" s="1">
        <v>886.5042</v>
      </c>
      <c r="F172" s="1">
        <v>890.8504</v>
      </c>
      <c r="G172" s="1">
        <v>879.6703</v>
      </c>
      <c r="H172" s="1">
        <v>1847.4554</v>
      </c>
      <c r="I172" s="1">
        <v>1950.0</v>
      </c>
      <c r="J172" s="1">
        <v>1950.0</v>
      </c>
      <c r="K172" s="1">
        <v>1613.853</v>
      </c>
      <c r="L172" s="1">
        <f t="shared" si="4"/>
        <v>1205.992033</v>
      </c>
      <c r="M172" s="1">
        <f t="shared" ref="M172:N172" si="659">(H172+I172)/2</f>
        <v>1898.7277</v>
      </c>
      <c r="N172" s="1">
        <f t="shared" si="659"/>
        <v>1950</v>
      </c>
      <c r="O172" s="1">
        <f t="shared" ref="O172:P172" si="660">(E172+AC172)/2</f>
        <v>1293.1626</v>
      </c>
      <c r="P172" s="1">
        <f t="shared" si="660"/>
        <v>1049.49315</v>
      </c>
      <c r="Q172" s="1">
        <f t="shared" si="7"/>
        <v>1834.280254</v>
      </c>
      <c r="R172" s="1">
        <f t="shared" si="8"/>
        <v>6.02697603</v>
      </c>
      <c r="S172" s="1">
        <f t="shared" si="9"/>
        <v>0.4761523878</v>
      </c>
      <c r="T172" s="1">
        <v>0.0474</v>
      </c>
      <c r="U172" s="1">
        <v>0.0474</v>
      </c>
      <c r="V172" s="1">
        <f t="shared" si="10"/>
        <v>21.09704641</v>
      </c>
      <c r="W172" s="1">
        <v>0.0474</v>
      </c>
      <c r="X172" s="1">
        <v>0.0323</v>
      </c>
      <c r="Y172" s="1">
        <f t="shared" si="11"/>
        <v>1864.462667</v>
      </c>
      <c r="Z172" s="1">
        <v>1940.4196</v>
      </c>
      <c r="AA172" s="1">
        <v>1880.1</v>
      </c>
      <c r="AB172" s="1">
        <v>1950.0</v>
      </c>
      <c r="AC172" s="1">
        <v>1699.821</v>
      </c>
      <c r="AD172" s="1">
        <v>1208.1359</v>
      </c>
      <c r="AE172" s="1">
        <v>0.192</v>
      </c>
      <c r="AF172" s="1">
        <v>16.1</v>
      </c>
      <c r="AG172" s="1">
        <f t="shared" si="12"/>
        <v>3563.853</v>
      </c>
      <c r="AH172" s="1">
        <f t="shared" si="13"/>
        <v>5.801033476</v>
      </c>
      <c r="AI172" s="1">
        <f t="shared" si="14"/>
        <v>883.0368003</v>
      </c>
      <c r="AJ172" s="1">
        <f t="shared" si="15"/>
        <v>4.801033476</v>
      </c>
      <c r="AK172" s="1">
        <f t="shared" si="16"/>
        <v>301.8377722</v>
      </c>
      <c r="AL172" s="1">
        <f t="shared" si="17"/>
        <v>3.794088567</v>
      </c>
      <c r="AM172" s="1">
        <f t="shared" si="18"/>
        <v>1207.62224</v>
      </c>
      <c r="AN172" s="1">
        <f t="shared" si="19"/>
        <v>1.080204496</v>
      </c>
      <c r="AO172" s="1">
        <f t="shared" si="20"/>
        <v>594.5956399</v>
      </c>
      <c r="AP172" s="1">
        <f t="shared" si="21"/>
        <v>0.747368649</v>
      </c>
      <c r="AQ172" s="1">
        <f t="shared" si="22"/>
        <v>695.7156345</v>
      </c>
      <c r="AR172" s="1">
        <f t="shared" si="23"/>
        <v>226.1954968</v>
      </c>
      <c r="AS172" s="1">
        <f t="shared" si="24"/>
        <v>767.0216152</v>
      </c>
      <c r="AT172" s="1">
        <f>ABS(((3*B172*(G172-AS172))/(G172*(2*AS172-B172)))/10)*0.8</f>
        <v>0.1877676988</v>
      </c>
      <c r="AU172" s="1">
        <f t="shared" si="26"/>
        <v>0.2311748727</v>
      </c>
      <c r="AV172" s="1">
        <f t="shared" si="27"/>
        <v>133.0569048</v>
      </c>
      <c r="AW172" s="1">
        <v>0.192</v>
      </c>
      <c r="AX172" s="1">
        <f t="shared" si="28"/>
        <v>0.1076273752</v>
      </c>
      <c r="AZ172" s="1">
        <f t="shared" si="619"/>
        <v>322.1679653</v>
      </c>
      <c r="BA172" s="1">
        <v>16.1</v>
      </c>
      <c r="BB172" s="1">
        <f t="shared" si="564"/>
        <v>17.47948902</v>
      </c>
      <c r="BC172" s="1">
        <f t="shared" si="661"/>
        <v>14.3784052</v>
      </c>
      <c r="BD172" s="1">
        <f t="shared" si="662"/>
        <v>22.49351479</v>
      </c>
      <c r="BE172" s="1">
        <v>2181.481</v>
      </c>
      <c r="BF172" s="1">
        <v>4108.7129</v>
      </c>
      <c r="BG172" s="1">
        <f t="shared" si="33"/>
        <v>0.252631351</v>
      </c>
      <c r="BH172" s="1">
        <v>530.3195</v>
      </c>
      <c r="BJ172" s="1">
        <f t="shared" si="34"/>
        <v>0.1828992</v>
      </c>
      <c r="BK172" s="1">
        <f t="shared" si="35"/>
        <v>0.0091008</v>
      </c>
      <c r="BL172" s="1">
        <f t="shared" si="36"/>
        <v>20.09704641</v>
      </c>
      <c r="BN172" s="1">
        <f t="shared" si="70"/>
        <v>0.4795728959</v>
      </c>
      <c r="BO172" s="1">
        <f t="shared" si="37"/>
        <v>0.9174595187</v>
      </c>
      <c r="BP172" s="1">
        <f t="shared" si="38"/>
        <v>0.2315404813</v>
      </c>
      <c r="BQ172" s="1">
        <f t="shared" si="39"/>
        <v>0.05220197196</v>
      </c>
      <c r="BS172" s="1">
        <f t="shared" si="40"/>
        <v>2188.391294</v>
      </c>
      <c r="BT172" s="1">
        <v>2.4752</v>
      </c>
      <c r="BU172" s="1">
        <v>0.1772</v>
      </c>
      <c r="BV172" s="1">
        <f t="shared" si="41"/>
        <v>0.09296829971</v>
      </c>
      <c r="BW172" s="1">
        <f t="shared" si="42"/>
        <v>0.1350841499</v>
      </c>
      <c r="BX172" s="1">
        <f t="shared" si="43"/>
        <v>1.149</v>
      </c>
      <c r="BY172" s="1">
        <f t="shared" si="82"/>
        <v>0.4106666667</v>
      </c>
      <c r="BZ172" s="1">
        <f t="shared" si="45"/>
        <v>0.1217911943</v>
      </c>
      <c r="CA172" s="1">
        <v>4108.7129</v>
      </c>
      <c r="CB172" s="1">
        <v>2181.481</v>
      </c>
      <c r="CC172" s="1">
        <f t="shared" si="46"/>
        <v>0.001381152757</v>
      </c>
      <c r="CD172" s="1">
        <f t="shared" si="47"/>
        <v>0.1250796973</v>
      </c>
      <c r="CE172" s="1">
        <f t="shared" si="48"/>
        <v>7.721123623</v>
      </c>
      <c r="CH172" s="1">
        <v>0.192</v>
      </c>
      <c r="CI172" s="1">
        <f t="shared" si="663"/>
        <v>0.401631351</v>
      </c>
      <c r="CJ172" s="1">
        <f t="shared" si="71"/>
        <v>0.00001565581819</v>
      </c>
      <c r="CK172" s="1">
        <f t="shared" si="51"/>
        <v>0.1338045768</v>
      </c>
      <c r="CL172" s="1">
        <f t="shared" si="52"/>
        <v>0.008366002612</v>
      </c>
      <c r="CM172" s="1">
        <f t="shared" si="53"/>
        <v>0.003043124309</v>
      </c>
      <c r="CN172" s="1">
        <f t="shared" si="54"/>
        <v>0.3637489073</v>
      </c>
      <c r="CO172" s="1">
        <f t="shared" si="55"/>
        <v>0.001303744223</v>
      </c>
      <c r="CP172" s="1">
        <f t="shared" si="56"/>
        <v>0.04869542408</v>
      </c>
      <c r="CQ172" s="1">
        <f t="shared" si="57"/>
        <v>0.4593620907</v>
      </c>
      <c r="CS172" s="1">
        <f t="shared" si="58"/>
        <v>1.385525877</v>
      </c>
      <c r="CT172" s="1">
        <v>0.192</v>
      </c>
      <c r="CU172" s="1">
        <v>5248.1987</v>
      </c>
      <c r="CV172" s="1">
        <v>1950.0</v>
      </c>
      <c r="CW172" s="1">
        <v>1034.4</v>
      </c>
      <c r="CX172" s="1">
        <v>392.7</v>
      </c>
      <c r="CY172" s="1">
        <v>199.1</v>
      </c>
      <c r="CZ172" s="1">
        <v>147.1</v>
      </c>
      <c r="DA172" s="1">
        <f t="shared" si="59"/>
        <v>0.8276169231</v>
      </c>
      <c r="DB172" s="1">
        <f t="shared" si="60"/>
        <v>0.4856679896</v>
      </c>
      <c r="DC172" s="1">
        <f t="shared" si="61"/>
        <v>0.6226157992</v>
      </c>
      <c r="DD172" s="1">
        <f t="shared" si="62"/>
        <v>1.027003503</v>
      </c>
      <c r="DE172" s="1">
        <f t="shared" si="63"/>
        <v>0.8115709115</v>
      </c>
      <c r="DF172" s="1" t="str">
        <f t="shared" si="64"/>
        <v>Não</v>
      </c>
      <c r="DG172" s="1" t="str">
        <f t="shared" si="65"/>
        <v>Não</v>
      </c>
      <c r="DH172" s="17" t="str">
        <f t="shared" si="66"/>
        <v>Fractured</v>
      </c>
      <c r="DI172" s="1" t="str">
        <f t="shared" ref="DI172:DJ172" si="664">IF(DB172&gt;=1,"Fractured","Não")</f>
        <v>Não</v>
      </c>
      <c r="DJ172" s="1" t="str">
        <f t="shared" si="664"/>
        <v>Não</v>
      </c>
    </row>
    <row r="173" ht="15.75" customHeight="1">
      <c r="A173" s="1">
        <v>5587.7841</v>
      </c>
      <c r="B173" s="1">
        <v>1743.7635</v>
      </c>
      <c r="C173" s="1">
        <v>1670.6782</v>
      </c>
      <c r="D173" s="1">
        <v>1910.9022</v>
      </c>
      <c r="E173" s="1">
        <v>873.9925</v>
      </c>
      <c r="F173" s="1">
        <v>878.2047</v>
      </c>
      <c r="G173" s="1">
        <v>868.6826</v>
      </c>
      <c r="H173" s="1">
        <v>1803.1257</v>
      </c>
      <c r="I173" s="1">
        <v>1950.0</v>
      </c>
      <c r="J173" s="1">
        <v>1950.0</v>
      </c>
      <c r="K173" s="1">
        <v>1475.6589</v>
      </c>
      <c r="L173" s="1">
        <f t="shared" si="4"/>
        <v>1183.337667</v>
      </c>
      <c r="M173" s="1">
        <f t="shared" ref="M173:N173" si="665">(H173+I173)/2</f>
        <v>1876.56285</v>
      </c>
      <c r="N173" s="1">
        <f t="shared" si="665"/>
        <v>1950</v>
      </c>
      <c r="O173" s="1">
        <f t="shared" ref="O173:P173" si="666">(E173+AC173)/2</f>
        <v>1262.0093</v>
      </c>
      <c r="P173" s="1">
        <f t="shared" si="666"/>
        <v>1035.14655</v>
      </c>
      <c r="Q173" s="1">
        <f t="shared" si="7"/>
        <v>1743.765149</v>
      </c>
      <c r="R173" s="1">
        <f t="shared" si="8"/>
        <v>5.951694866</v>
      </c>
      <c r="S173" s="1">
        <f t="shared" si="9"/>
        <v>0.4817648598</v>
      </c>
      <c r="T173" s="1">
        <v>0.053</v>
      </c>
      <c r="U173" s="1">
        <v>0.053</v>
      </c>
      <c r="V173" s="1">
        <f t="shared" si="10"/>
        <v>18.86792453</v>
      </c>
      <c r="W173" s="1">
        <v>0.053</v>
      </c>
      <c r="X173" s="1">
        <v>0.0354</v>
      </c>
      <c r="Y173" s="1">
        <f t="shared" si="11"/>
        <v>1847.250717</v>
      </c>
      <c r="Z173" s="1">
        <v>1927.8909</v>
      </c>
      <c r="AA173" s="1">
        <v>1880.2695</v>
      </c>
      <c r="AB173" s="1">
        <v>1950.0</v>
      </c>
      <c r="AC173" s="1">
        <v>1650.0261</v>
      </c>
      <c r="AD173" s="1">
        <v>1192.0884</v>
      </c>
      <c r="AE173" s="1">
        <v>-999.0</v>
      </c>
      <c r="AF173" s="1">
        <v>-999.0</v>
      </c>
      <c r="AG173" s="1">
        <f t="shared" si="12"/>
        <v>3425.6589</v>
      </c>
      <c r="AH173" s="1">
        <f t="shared" si="13"/>
        <v>4.110965716</v>
      </c>
      <c r="AI173" s="1">
        <f t="shared" si="14"/>
        <v>839.9945643</v>
      </c>
      <c r="AJ173" s="1">
        <f t="shared" si="15"/>
        <v>3.110965716</v>
      </c>
      <c r="AK173" s="1">
        <f t="shared" si="16"/>
        <v>295.8889298</v>
      </c>
      <c r="AL173" s="1">
        <f t="shared" si="17"/>
        <v>3.964795953</v>
      </c>
      <c r="AM173" s="1">
        <f t="shared" si="18"/>
        <v>1184.364228</v>
      </c>
      <c r="AN173" s="1">
        <f t="shared" si="19"/>
        <v>1.026559957</v>
      </c>
      <c r="AO173" s="1">
        <f t="shared" si="20"/>
        <v>585.6721888</v>
      </c>
      <c r="AP173" s="1">
        <f t="shared" si="21"/>
        <v>0.7492224749</v>
      </c>
      <c r="AQ173" s="1">
        <f t="shared" si="22"/>
        <v>686.5601438</v>
      </c>
      <c r="AR173" s="1">
        <f t="shared" si="23"/>
        <v>225.6697386</v>
      </c>
      <c r="AS173" s="1">
        <f t="shared" si="24"/>
        <v>755.1874261</v>
      </c>
      <c r="AT173" s="1">
        <f>ABS(((3*B173*(G173-AS173))/(G173*(2*AS173-B173)))/10)*0.6</f>
        <v>0.1757100621</v>
      </c>
      <c r="AU173" s="1">
        <f t="shared" si="26"/>
        <v>0.2131653609</v>
      </c>
      <c r="AV173" s="1">
        <f t="shared" si="27"/>
        <v>118.7746683</v>
      </c>
      <c r="AW173" s="1">
        <v>-999.0</v>
      </c>
      <c r="AX173" s="1">
        <f t="shared" si="28"/>
        <v>0.1085975654</v>
      </c>
      <c r="AZ173" s="1">
        <f t="shared" si="619"/>
        <v>176.5180271</v>
      </c>
      <c r="BA173" s="1">
        <v>-999.0</v>
      </c>
      <c r="BB173" s="1">
        <f t="shared" si="564"/>
        <v>10.36444024</v>
      </c>
      <c r="BC173" s="1">
        <f t="shared" si="661"/>
        <v>7.867372453</v>
      </c>
      <c r="BE173" s="1">
        <v>2171.8997</v>
      </c>
      <c r="BF173" s="1">
        <v>4086.4651</v>
      </c>
      <c r="BG173" s="1">
        <f t="shared" si="33"/>
        <v>0.2507775251</v>
      </c>
      <c r="BH173" s="1">
        <v>466.3314</v>
      </c>
      <c r="BJ173" s="1">
        <f t="shared" si="34"/>
        <v>-946.053</v>
      </c>
      <c r="BK173" s="1">
        <f t="shared" si="35"/>
        <v>-52.947</v>
      </c>
      <c r="BL173" s="1">
        <f t="shared" si="36"/>
        <v>17.86792453</v>
      </c>
      <c r="BN173" s="1">
        <f t="shared" si="70"/>
        <v>0.4981653762</v>
      </c>
      <c r="BO173" s="1">
        <f t="shared" si="37"/>
        <v>0.9079908538</v>
      </c>
      <c r="BP173" s="1">
        <f t="shared" si="38"/>
        <v>0.2647091462</v>
      </c>
      <c r="BQ173" s="1" t="str">
        <f t="shared" si="39"/>
        <v>#NUM!</v>
      </c>
      <c r="BS173" s="1">
        <f t="shared" si="40"/>
        <v>2077.917494</v>
      </c>
      <c r="BT173" s="1">
        <v>2.5085</v>
      </c>
      <c r="BU173" s="1">
        <v>0.1631</v>
      </c>
      <c r="BV173" s="1">
        <f t="shared" si="41"/>
        <v>0.07377521614</v>
      </c>
      <c r="BW173" s="1">
        <f t="shared" si="42"/>
        <v>0.1184376081</v>
      </c>
      <c r="BX173" s="1">
        <f t="shared" si="43"/>
        <v>1.1727</v>
      </c>
      <c r="BY173" s="1">
        <f t="shared" si="82"/>
        <v>0.6066666667</v>
      </c>
      <c r="BZ173" s="1">
        <f t="shared" si="45"/>
        <v>0.1329123482</v>
      </c>
      <c r="CA173" s="1">
        <v>4086.4651</v>
      </c>
      <c r="CB173" s="1">
        <v>2171.8997</v>
      </c>
      <c r="CC173" s="1" t="str">
        <f t="shared" si="46"/>
        <v>#NUM!</v>
      </c>
      <c r="CD173" s="1">
        <f t="shared" si="47"/>
        <v>0.1260559204</v>
      </c>
      <c r="CE173" s="1">
        <f t="shared" si="48"/>
        <v>-497.6672108</v>
      </c>
      <c r="CH173" s="1">
        <v>-999.0</v>
      </c>
      <c r="CJ173" s="1">
        <f t="shared" si="71"/>
        <v>0.0000161180551</v>
      </c>
      <c r="CK173" s="1">
        <f t="shared" si="51"/>
        <v>-708.9564782</v>
      </c>
      <c r="CL173" s="1">
        <f t="shared" si="52"/>
        <v>-46.76687647</v>
      </c>
      <c r="CM173" s="1">
        <f t="shared" si="53"/>
        <v>-16.68287276</v>
      </c>
      <c r="CN173" s="1">
        <f t="shared" si="54"/>
        <v>0.356724118</v>
      </c>
      <c r="CO173" s="1">
        <f t="shared" si="55"/>
        <v>0.00132417459</v>
      </c>
      <c r="CP173" s="1">
        <f t="shared" si="56"/>
        <v>-0.1541439729</v>
      </c>
      <c r="CQ173" s="1">
        <f t="shared" si="57"/>
        <v>0.4525226937</v>
      </c>
      <c r="CS173" s="1">
        <f t="shared" si="58"/>
        <v>1.40343891</v>
      </c>
      <c r="CU173" s="1">
        <v>5248.3511</v>
      </c>
      <c r="CV173" s="1">
        <v>1950.0</v>
      </c>
      <c r="CW173" s="1">
        <v>1034.4</v>
      </c>
      <c r="CX173" s="1">
        <v>392.7</v>
      </c>
      <c r="CY173" s="1">
        <v>199.1</v>
      </c>
      <c r="CZ173" s="1">
        <v>147.1</v>
      </c>
      <c r="DA173" s="1">
        <f t="shared" si="59"/>
        <v>0.7567481538</v>
      </c>
      <c r="DB173" s="1">
        <f t="shared" si="60"/>
        <v>0.5036260364</v>
      </c>
      <c r="DC173" s="1">
        <f t="shared" si="61"/>
        <v>0.618338102</v>
      </c>
      <c r="DD173" s="1">
        <f t="shared" si="62"/>
        <v>1.039133861</v>
      </c>
      <c r="DE173" s="1">
        <f t="shared" si="63"/>
        <v>0.8202368635</v>
      </c>
      <c r="DF173" s="1" t="str">
        <f t="shared" si="64"/>
        <v>Não</v>
      </c>
      <c r="DG173" s="1" t="str">
        <f t="shared" si="65"/>
        <v>Não</v>
      </c>
      <c r="DH173" s="17" t="str">
        <f t="shared" si="66"/>
        <v>Fractured</v>
      </c>
      <c r="DI173" s="1" t="str">
        <f t="shared" ref="DI173:DJ173" si="667">IF(DB173&gt;=1,"Fractured","Não")</f>
        <v>Não</v>
      </c>
      <c r="DJ173" s="1" t="str">
        <f t="shared" si="667"/>
        <v>Não</v>
      </c>
    </row>
    <row r="174" ht="15.75" customHeight="1">
      <c r="A174" s="1">
        <v>5587.8603</v>
      </c>
      <c r="B174" s="1">
        <v>1636.2261</v>
      </c>
      <c r="C174" s="1">
        <v>1710.2723</v>
      </c>
      <c r="D174" s="1">
        <v>1926.5844</v>
      </c>
      <c r="E174" s="1">
        <v>857.288</v>
      </c>
      <c r="F174" s="1">
        <v>861.3347</v>
      </c>
      <c r="G174" s="1">
        <v>854.0999</v>
      </c>
      <c r="H174" s="1">
        <v>1769.3677</v>
      </c>
      <c r="I174" s="1">
        <v>1950.0</v>
      </c>
      <c r="J174" s="1">
        <v>1950.0</v>
      </c>
      <c r="K174" s="1">
        <v>1475.6589</v>
      </c>
      <c r="L174" s="1">
        <f t="shared" si="4"/>
        <v>1161.600767</v>
      </c>
      <c r="M174" s="1">
        <f t="shared" ref="M174:N174" si="668">(H174+I174)/2</f>
        <v>1859.68385</v>
      </c>
      <c r="N174" s="1">
        <f t="shared" si="668"/>
        <v>1950</v>
      </c>
      <c r="O174" s="1">
        <f t="shared" ref="O174:P174" si="669">(E174+AC174)/2</f>
        <v>1227.6159</v>
      </c>
      <c r="P174" s="1">
        <f t="shared" si="669"/>
        <v>1029.3421</v>
      </c>
      <c r="Q174" s="1">
        <f t="shared" si="7"/>
        <v>1636.227737</v>
      </c>
      <c r="R174" s="1">
        <f t="shared" si="8"/>
        <v>5.851782906</v>
      </c>
      <c r="S174" s="1">
        <f t="shared" si="9"/>
        <v>0.4827147574</v>
      </c>
      <c r="T174" s="1">
        <v>0.053</v>
      </c>
      <c r="U174" s="1">
        <v>0.053</v>
      </c>
      <c r="V174" s="1">
        <f t="shared" si="10"/>
        <v>18.86792453</v>
      </c>
      <c r="W174" s="1">
        <v>0.053</v>
      </c>
      <c r="X174" s="1">
        <v>0.0354</v>
      </c>
      <c r="Y174" s="1">
        <f t="shared" si="11"/>
        <v>1837.15765</v>
      </c>
      <c r="Z174" s="1">
        <v>1915.5013</v>
      </c>
      <c r="AA174" s="1">
        <v>1884.3618</v>
      </c>
      <c r="AB174" s="1">
        <v>1950.0</v>
      </c>
      <c r="AC174" s="1">
        <v>1597.9438</v>
      </c>
      <c r="AD174" s="1">
        <v>1197.3495</v>
      </c>
      <c r="AE174" s="1">
        <v>-999.0</v>
      </c>
      <c r="AF174" s="1">
        <v>-999.0</v>
      </c>
      <c r="AG174" s="1">
        <f t="shared" si="12"/>
        <v>3425.6589</v>
      </c>
      <c r="AH174" s="1">
        <f t="shared" si="13"/>
        <v>4.110965716</v>
      </c>
      <c r="AI174" s="1">
        <f t="shared" si="14"/>
        <v>839.9945643</v>
      </c>
      <c r="AJ174" s="1">
        <f t="shared" si="15"/>
        <v>3.110965716</v>
      </c>
      <c r="AK174" s="1">
        <f t="shared" si="16"/>
        <v>289.2117817</v>
      </c>
      <c r="AL174" s="1">
        <f t="shared" si="17"/>
        <v>4.177109298</v>
      </c>
      <c r="AM174" s="1">
        <f t="shared" si="18"/>
        <v>1159.368446</v>
      </c>
      <c r="AN174" s="1">
        <f t="shared" si="19"/>
        <v>0.9766643446</v>
      </c>
      <c r="AO174" s="1">
        <f t="shared" si="20"/>
        <v>576.079954</v>
      </c>
      <c r="AP174" s="1">
        <f t="shared" si="21"/>
        <v>0.7427478011</v>
      </c>
      <c r="AQ174" s="1">
        <f t="shared" si="22"/>
        <v>677.8119341</v>
      </c>
      <c r="AR174" s="1">
        <f t="shared" si="23"/>
        <v>225.0478219</v>
      </c>
      <c r="AS174" s="1">
        <f t="shared" si="24"/>
        <v>747.4339333</v>
      </c>
      <c r="AT174" s="1">
        <f>ABS(((3*B174*(G174-AS174))/(G174*(2*AS174-B174)))/10)/3</f>
        <v>0.1445570941</v>
      </c>
      <c r="AU174" s="1">
        <f t="shared" si="26"/>
        <v>0.1689850873</v>
      </c>
      <c r="AV174" s="1">
        <f t="shared" si="27"/>
        <v>85.80414564</v>
      </c>
      <c r="AW174" s="1">
        <v>-999.0</v>
      </c>
      <c r="AX174" s="1">
        <f t="shared" si="28"/>
        <v>0.1015927176</v>
      </c>
      <c r="AZ174" s="1">
        <f t="shared" si="619"/>
        <v>58.03271579</v>
      </c>
      <c r="BA174" s="1">
        <v>-999.0</v>
      </c>
      <c r="BB174" s="1">
        <f t="shared" si="564"/>
        <v>4.748068336</v>
      </c>
      <c r="BC174" s="1">
        <f>((AT174/30)^2)*((BL174)^4)</f>
        <v>2.366642979</v>
      </c>
      <c r="BE174" s="1">
        <v>2171.8997</v>
      </c>
      <c r="BF174" s="1">
        <v>4086.4651</v>
      </c>
      <c r="BG174" s="1">
        <f t="shared" si="33"/>
        <v>0.2572521989</v>
      </c>
      <c r="BH174" s="1">
        <v>466.3314</v>
      </c>
      <c r="BJ174" s="1">
        <f t="shared" si="34"/>
        <v>-946.053</v>
      </c>
      <c r="BK174" s="1">
        <f t="shared" si="35"/>
        <v>-52.947</v>
      </c>
      <c r="BL174" s="1">
        <f t="shared" si="36"/>
        <v>17.86792453</v>
      </c>
      <c r="BN174" s="1">
        <f t="shared" si="70"/>
        <v>0.5219938125</v>
      </c>
      <c r="BO174" s="1">
        <f t="shared" si="37"/>
        <v>0.8910484621</v>
      </c>
      <c r="BP174" s="1">
        <f t="shared" si="38"/>
        <v>0.2816515379</v>
      </c>
      <c r="BQ174" s="1" t="str">
        <f t="shared" si="39"/>
        <v>#NUM!</v>
      </c>
      <c r="BS174" s="1">
        <f t="shared" si="40"/>
        <v>1971.943106</v>
      </c>
      <c r="BT174" s="1">
        <v>2.5085</v>
      </c>
      <c r="BU174" s="1">
        <v>0.1631</v>
      </c>
      <c r="BV174" s="1">
        <f t="shared" si="41"/>
        <v>0.07377521614</v>
      </c>
      <c r="BW174" s="1">
        <f t="shared" si="42"/>
        <v>0.1184376081</v>
      </c>
      <c r="BX174" s="1">
        <f t="shared" si="43"/>
        <v>1.1727</v>
      </c>
      <c r="BY174" s="1">
        <f t="shared" si="82"/>
        <v>0.6066666667</v>
      </c>
      <c r="BZ174" s="1">
        <f t="shared" si="45"/>
        <v>0.147672166</v>
      </c>
      <c r="CA174" s="1">
        <v>4086.4651</v>
      </c>
      <c r="CB174" s="1">
        <v>2171.8997</v>
      </c>
      <c r="CC174" s="1" t="str">
        <f t="shared" si="46"/>
        <v>#NUM!</v>
      </c>
      <c r="CD174" s="1">
        <f t="shared" si="47"/>
        <v>0.126708053</v>
      </c>
      <c r="CE174" s="1">
        <f t="shared" si="48"/>
        <v>-521.4718187</v>
      </c>
      <c r="CH174" s="1">
        <v>-999.0</v>
      </c>
      <c r="CJ174" s="1">
        <f t="shared" si="71"/>
        <v>0.00001299095882</v>
      </c>
      <c r="CK174" s="1">
        <f t="shared" si="51"/>
        <v>-724.8193887</v>
      </c>
      <c r="CL174" s="1">
        <f t="shared" si="52"/>
        <v>-50.62002396</v>
      </c>
      <c r="CM174" s="1">
        <f t="shared" si="53"/>
        <v>-15.88784534</v>
      </c>
      <c r="CN174" s="1">
        <f t="shared" si="54"/>
        <v>0.3138648325</v>
      </c>
      <c r="CO174" s="1">
        <f t="shared" si="55"/>
        <v>0.001337910892</v>
      </c>
      <c r="CP174" s="1">
        <f t="shared" si="56"/>
        <v>-0.196576867</v>
      </c>
      <c r="CQ174" s="1">
        <f t="shared" si="57"/>
        <v>0.4100897997</v>
      </c>
      <c r="CS174" s="1">
        <f t="shared" si="58"/>
        <v>1.444478167</v>
      </c>
      <c r="CU174" s="1">
        <v>5248.5034</v>
      </c>
      <c r="CV174" s="1">
        <v>1950.0</v>
      </c>
      <c r="CW174" s="1">
        <v>1034.4</v>
      </c>
      <c r="CX174" s="1">
        <v>392.7</v>
      </c>
      <c r="CY174" s="1">
        <v>199.1</v>
      </c>
      <c r="CZ174" s="1">
        <v>147.1</v>
      </c>
      <c r="DA174" s="1">
        <f t="shared" si="59"/>
        <v>0.7567481538</v>
      </c>
      <c r="DB174" s="1">
        <f t="shared" si="60"/>
        <v>0.5264154508</v>
      </c>
      <c r="DC174" s="1">
        <f t="shared" si="61"/>
        <v>0.625084149</v>
      </c>
      <c r="DD174" s="1">
        <f t="shared" si="62"/>
        <v>1.048565325</v>
      </c>
      <c r="DE174" s="1">
        <f t="shared" si="63"/>
        <v>0.8384887325</v>
      </c>
      <c r="DF174" s="1" t="str">
        <f t="shared" si="64"/>
        <v>Não</v>
      </c>
      <c r="DG174" s="1" t="str">
        <f t="shared" si="65"/>
        <v>Não</v>
      </c>
      <c r="DH174" s="17" t="str">
        <f t="shared" si="66"/>
        <v>Fractured</v>
      </c>
      <c r="DI174" s="1" t="str">
        <f t="shared" ref="DI174:DJ174" si="670">IF(DB174&gt;=1,"Fractured","Não")</f>
        <v>Não</v>
      </c>
      <c r="DJ174" s="1" t="str">
        <f t="shared" si="670"/>
        <v>Não</v>
      </c>
    </row>
    <row r="175" ht="15.75" customHeight="1">
      <c r="A175" s="1">
        <v>5587.9365</v>
      </c>
      <c r="B175" s="1">
        <v>1554.3149</v>
      </c>
      <c r="C175" s="1">
        <v>1823.1732</v>
      </c>
      <c r="D175" s="1">
        <v>1944.9601</v>
      </c>
      <c r="E175" s="1">
        <v>838.1503</v>
      </c>
      <c r="F175" s="1">
        <v>842.0186</v>
      </c>
      <c r="G175" s="1">
        <v>841.3475</v>
      </c>
      <c r="H175" s="1">
        <v>1730.4225</v>
      </c>
      <c r="I175" s="1">
        <v>1945.5525</v>
      </c>
      <c r="J175" s="1">
        <v>1950.0</v>
      </c>
      <c r="K175" s="1">
        <v>1306.6713</v>
      </c>
      <c r="L175" s="1">
        <f t="shared" si="4"/>
        <v>1137.929533</v>
      </c>
      <c r="M175" s="1">
        <f t="shared" ref="M175:N175" si="671">(H175+I175)/2</f>
        <v>1837.9875</v>
      </c>
      <c r="N175" s="1">
        <f t="shared" si="671"/>
        <v>1947.77625</v>
      </c>
      <c r="O175" s="1">
        <f t="shared" ref="O175:P175" si="672">(E175+AC175)/2</f>
        <v>1232.6481</v>
      </c>
      <c r="P175" s="1">
        <f t="shared" si="672"/>
        <v>1030.7884</v>
      </c>
      <c r="Q175" s="1">
        <f t="shared" si="7"/>
        <v>1554.316502</v>
      </c>
      <c r="R175" s="1">
        <f t="shared" si="8"/>
        <v>5.76441107</v>
      </c>
      <c r="S175" s="1">
        <f t="shared" si="9"/>
        <v>0.4862092928</v>
      </c>
      <c r="T175" s="1">
        <v>0.0613</v>
      </c>
      <c r="U175" s="1">
        <v>0.0613</v>
      </c>
      <c r="V175" s="1">
        <f t="shared" si="10"/>
        <v>16.3132137</v>
      </c>
      <c r="W175" s="1">
        <v>0.0613</v>
      </c>
      <c r="X175" s="1">
        <v>0.0403</v>
      </c>
      <c r="Y175" s="1">
        <f t="shared" si="11"/>
        <v>1844.85455</v>
      </c>
      <c r="Z175" s="1">
        <v>1905.0886</v>
      </c>
      <c r="AA175" s="1">
        <v>1891.5905</v>
      </c>
      <c r="AB175" s="1">
        <v>1950.0</v>
      </c>
      <c r="AC175" s="1">
        <v>1627.1459</v>
      </c>
      <c r="AD175" s="1">
        <v>1219.5582</v>
      </c>
      <c r="AE175" s="1">
        <v>0.128</v>
      </c>
      <c r="AF175" s="1">
        <v>15.8</v>
      </c>
      <c r="AG175" s="1">
        <f t="shared" si="12"/>
        <v>3252.2238</v>
      </c>
      <c r="AH175" s="1">
        <f t="shared" si="13"/>
        <v>3.045249258</v>
      </c>
      <c r="AI175" s="1">
        <f t="shared" si="14"/>
        <v>781.6797892</v>
      </c>
      <c r="AJ175" s="1">
        <f t="shared" si="15"/>
        <v>2.045249258</v>
      </c>
      <c r="AK175" s="1">
        <f t="shared" si="16"/>
        <v>282.6259679</v>
      </c>
      <c r="AL175" s="1">
        <f t="shared" si="17"/>
        <v>4.318997981</v>
      </c>
      <c r="AM175" s="1">
        <f t="shared" si="18"/>
        <v>1135.135961</v>
      </c>
      <c r="AN175" s="1">
        <f t="shared" si="19"/>
        <v>0.9533249959</v>
      </c>
      <c r="AO175" s="1">
        <f t="shared" si="20"/>
        <v>568.4128152</v>
      </c>
      <c r="AP175" s="1">
        <f t="shared" si="21"/>
        <v>0.7220257289</v>
      </c>
      <c r="AQ175" s="1">
        <f t="shared" si="22"/>
        <v>675.2461018</v>
      </c>
      <c r="AR175" s="1">
        <f t="shared" si="23"/>
        <v>224.4509496</v>
      </c>
      <c r="AS175" s="1">
        <f t="shared" si="24"/>
        <v>749.2894282</v>
      </c>
      <c r="AT175" s="1">
        <f>(ABS(((3*B175*(G175-AS175))/(G175*(2*AS175-B175)))/100))*2</f>
        <v>0.1830798673</v>
      </c>
      <c r="AU175" s="1">
        <f t="shared" si="26"/>
        <v>0.2241098732</v>
      </c>
      <c r="AV175" s="1">
        <f t="shared" si="27"/>
        <v>127.3989723</v>
      </c>
      <c r="AW175" s="1">
        <v>0.128</v>
      </c>
      <c r="AX175" s="1">
        <f t="shared" si="28"/>
        <v>0.08250409726</v>
      </c>
      <c r="AZ175" s="1">
        <f t="shared" si="619"/>
        <v>166.7747923</v>
      </c>
      <c r="BA175" s="1">
        <v>15.8</v>
      </c>
      <c r="BB175" s="1">
        <f t="shared" si="564"/>
        <v>13.54410097</v>
      </c>
      <c r="BC175" s="1">
        <f>((AT175/10)^2)*((BL175)^4)</f>
        <v>18.43090037</v>
      </c>
      <c r="BD175" s="1">
        <f t="shared" ref="BD175:BD176" si="676">0.023*((AE175^3)*(BH175^2))</f>
        <v>11.62988893</v>
      </c>
      <c r="BE175" s="1">
        <v>2182.2583</v>
      </c>
      <c r="BF175" s="1">
        <v>4143.6265</v>
      </c>
      <c r="BG175" s="1">
        <f t="shared" si="33"/>
        <v>0.2779742711</v>
      </c>
      <c r="BH175" s="1">
        <v>491.031</v>
      </c>
      <c r="BJ175" s="1">
        <f t="shared" si="34"/>
        <v>0.1201536</v>
      </c>
      <c r="BK175" s="1">
        <f t="shared" si="35"/>
        <v>0.0078464</v>
      </c>
      <c r="BL175" s="1">
        <f t="shared" si="36"/>
        <v>15.3132137</v>
      </c>
      <c r="BN175" s="1">
        <f t="shared" si="70"/>
        <v>0.5412979699</v>
      </c>
      <c r="BO175" s="1">
        <f t="shared" si="37"/>
        <v>0.8509672479</v>
      </c>
      <c r="BP175" s="1">
        <f t="shared" si="38"/>
        <v>0.3434327521</v>
      </c>
      <c r="BQ175" s="1">
        <f t="shared" si="39"/>
        <v>0.07850351414</v>
      </c>
      <c r="BS175" s="1">
        <f t="shared" si="40"/>
        <v>1904.290164</v>
      </c>
      <c r="BT175" s="1">
        <v>2.531</v>
      </c>
      <c r="BU175" s="1">
        <v>0.1422</v>
      </c>
      <c r="BV175" s="1">
        <f t="shared" si="41"/>
        <v>0.06080691643</v>
      </c>
      <c r="BW175" s="1">
        <f t="shared" si="42"/>
        <v>0.1015034582</v>
      </c>
      <c r="BX175" s="1">
        <f t="shared" si="43"/>
        <v>1.1944</v>
      </c>
      <c r="BY175" s="1">
        <f t="shared" si="82"/>
        <v>0.36</v>
      </c>
      <c r="BZ175" s="1">
        <f t="shared" si="45"/>
        <v>0.1605794534</v>
      </c>
      <c r="CA175" s="1">
        <v>4143.6265</v>
      </c>
      <c r="CB175" s="1">
        <v>2182.2583</v>
      </c>
      <c r="CC175" s="1">
        <f t="shared" si="46"/>
        <v>0.001368224366</v>
      </c>
      <c r="CD175" s="1">
        <f t="shared" si="47"/>
        <v>0.1265510697</v>
      </c>
      <c r="CE175" s="1">
        <f t="shared" si="48"/>
        <v>8.552507925</v>
      </c>
      <c r="CH175" s="1">
        <v>0.128</v>
      </c>
      <c r="CI175" s="1">
        <f t="shared" ref="CI175:CI176" si="677">ABS(BX175-AP175)</f>
        <v>0.4723742711</v>
      </c>
      <c r="CJ175" s="1">
        <f t="shared" si="71"/>
        <v>0.000006671420009</v>
      </c>
      <c r="CK175" s="1">
        <f t="shared" si="51"/>
        <v>0.0942109335</v>
      </c>
      <c r="CL175" s="1">
        <f t="shared" si="52"/>
        <v>0.006805939751</v>
      </c>
      <c r="CM175" s="1">
        <f t="shared" si="53"/>
        <v>0.001677163371</v>
      </c>
      <c r="CN175" s="1">
        <f t="shared" si="54"/>
        <v>0.2464264205</v>
      </c>
      <c r="CO175" s="1">
        <f t="shared" si="55"/>
        <v>0.00133459777</v>
      </c>
      <c r="CP175" s="1">
        <f t="shared" si="56"/>
        <v>-0.01953918871</v>
      </c>
      <c r="CQ175" s="1">
        <f t="shared" si="57"/>
        <v>0.3404608113</v>
      </c>
      <c r="CS175" s="1">
        <f t="shared" si="58"/>
        <v>1.470619912</v>
      </c>
      <c r="CT175" s="1">
        <v>0.128</v>
      </c>
      <c r="CU175" s="1">
        <v>5248.6558</v>
      </c>
      <c r="CV175" s="1">
        <v>1950.0</v>
      </c>
      <c r="CW175" s="1">
        <v>1034.3</v>
      </c>
      <c r="CX175" s="1">
        <v>392.6</v>
      </c>
      <c r="CY175" s="1">
        <v>199.1</v>
      </c>
      <c r="CZ175" s="1">
        <v>147.1</v>
      </c>
      <c r="DA175" s="1">
        <f t="shared" si="59"/>
        <v>0.6716196556</v>
      </c>
      <c r="DB175" s="1">
        <f t="shared" si="60"/>
        <v>0.5417297357</v>
      </c>
      <c r="DC175" s="1">
        <f t="shared" si="61"/>
        <v>0.6401582583</v>
      </c>
      <c r="DD175" s="1">
        <f t="shared" si="62"/>
        <v>1.059733132</v>
      </c>
      <c r="DE175" s="1">
        <f t="shared" si="63"/>
        <v>0.8362389882</v>
      </c>
      <c r="DF175" s="1" t="str">
        <f t="shared" si="64"/>
        <v>Não</v>
      </c>
      <c r="DG175" s="1" t="str">
        <f t="shared" si="65"/>
        <v>Não</v>
      </c>
      <c r="DH175" s="17" t="str">
        <f t="shared" si="66"/>
        <v>Fractured</v>
      </c>
      <c r="DI175" s="1" t="str">
        <f t="shared" ref="DI175:DJ175" si="673">IF(DB175&gt;=1,"Fractured","Não")</f>
        <v>Não</v>
      </c>
      <c r="DJ175" s="1" t="str">
        <f t="shared" si="673"/>
        <v>Não</v>
      </c>
    </row>
    <row r="176" ht="15.75" customHeight="1">
      <c r="A176" s="1">
        <v>5588.0127</v>
      </c>
      <c r="B176" s="1">
        <v>1385.5452</v>
      </c>
      <c r="C176" s="1">
        <v>1837.7977</v>
      </c>
      <c r="D176" s="1">
        <v>1935.1644</v>
      </c>
      <c r="E176" s="1">
        <v>823.8278</v>
      </c>
      <c r="F176" s="1">
        <v>827.5563</v>
      </c>
      <c r="G176" s="1">
        <v>837.6761</v>
      </c>
      <c r="H176" s="1">
        <v>1654.3621</v>
      </c>
      <c r="I176" s="1">
        <v>1945.5525</v>
      </c>
      <c r="J176" s="1">
        <v>1950.0</v>
      </c>
      <c r="K176" s="1">
        <v>1306.6713</v>
      </c>
      <c r="L176" s="1">
        <f t="shared" si="4"/>
        <v>1106.5315</v>
      </c>
      <c r="M176" s="1">
        <f t="shared" ref="M176:N176" si="674">(H176+I176)/2</f>
        <v>1799.9573</v>
      </c>
      <c r="N176" s="1">
        <f t="shared" si="674"/>
        <v>1947.77625</v>
      </c>
      <c r="O176" s="1">
        <f t="shared" ref="O176:P176" si="675">(E176+AC176)/2</f>
        <v>1251.57425</v>
      </c>
      <c r="P176" s="1">
        <f t="shared" si="675"/>
        <v>1042.11255</v>
      </c>
      <c r="Q176" s="1">
        <f t="shared" si="7"/>
        <v>1385.546797</v>
      </c>
      <c r="R176" s="1">
        <f t="shared" si="8"/>
        <v>5.739256828</v>
      </c>
      <c r="S176" s="1">
        <f t="shared" si="9"/>
        <v>0.5063438651</v>
      </c>
      <c r="T176" s="1">
        <v>0.0613</v>
      </c>
      <c r="U176" s="1">
        <v>0.0613</v>
      </c>
      <c r="V176" s="1">
        <f t="shared" si="10"/>
        <v>16.3132137</v>
      </c>
      <c r="W176" s="1">
        <v>0.0613</v>
      </c>
      <c r="X176" s="1">
        <v>0.0403</v>
      </c>
      <c r="Y176" s="1">
        <f t="shared" si="11"/>
        <v>1817.850867</v>
      </c>
      <c r="Z176" s="1">
        <v>1897.7534</v>
      </c>
      <c r="AA176" s="1">
        <v>1900.8445</v>
      </c>
      <c r="AB176" s="1">
        <v>1950.0</v>
      </c>
      <c r="AC176" s="1">
        <v>1679.3207</v>
      </c>
      <c r="AD176" s="1">
        <v>1256.6688</v>
      </c>
      <c r="AE176" s="1">
        <v>0.128</v>
      </c>
      <c r="AF176" s="1">
        <v>15.8</v>
      </c>
      <c r="AG176" s="1">
        <f t="shared" si="12"/>
        <v>3252.2238</v>
      </c>
      <c r="AH176" s="1">
        <f t="shared" si="13"/>
        <v>3.045249258</v>
      </c>
      <c r="AI176" s="1">
        <f t="shared" si="14"/>
        <v>781.6797892</v>
      </c>
      <c r="AJ176" s="1">
        <f t="shared" si="15"/>
        <v>2.045249258</v>
      </c>
      <c r="AK176" s="1">
        <f t="shared" si="16"/>
        <v>273.1708711</v>
      </c>
      <c r="AL176" s="1">
        <f t="shared" si="17"/>
        <v>5.039327202</v>
      </c>
      <c r="AM176" s="1">
        <f t="shared" si="18"/>
        <v>1102.909029</v>
      </c>
      <c r="AN176" s="1">
        <f t="shared" si="19"/>
        <v>0.8359933782</v>
      </c>
      <c r="AO176" s="1">
        <f t="shared" si="20"/>
        <v>556.6555067</v>
      </c>
      <c r="AP176" s="1">
        <f t="shared" si="21"/>
        <v>0.7299868324</v>
      </c>
      <c r="AQ176" s="1">
        <f t="shared" si="22"/>
        <v>676.2716324</v>
      </c>
      <c r="AR176" s="1">
        <f t="shared" si="23"/>
        <v>224.0316644</v>
      </c>
      <c r="AS176" s="1">
        <f t="shared" si="24"/>
        <v>742.3843945</v>
      </c>
      <c r="AT176" s="1">
        <f>(ABS(((3*B176*(G176-AS176))/(G176*(2*AS176-B176)))/100))*3</f>
        <v>0.1429641842</v>
      </c>
      <c r="AU176" s="1">
        <f t="shared" si="26"/>
        <v>0.1668123801</v>
      </c>
      <c r="AV176" s="1">
        <f t="shared" si="27"/>
        <v>84.26362322</v>
      </c>
      <c r="AW176" s="1">
        <v>0.128</v>
      </c>
      <c r="AX176" s="1">
        <f t="shared" si="28"/>
        <v>0.07648499985</v>
      </c>
      <c r="AZ176" s="1">
        <f t="shared" si="619"/>
        <v>40.72624588</v>
      </c>
      <c r="BA176" s="1">
        <v>15.8</v>
      </c>
      <c r="BB176" s="1">
        <f t="shared" si="564"/>
        <v>5.036128798</v>
      </c>
      <c r="BC176" s="1">
        <f>((AT176/20)^2)*((BL176)^4)</f>
        <v>2.809699558</v>
      </c>
      <c r="BD176" s="1">
        <f t="shared" si="676"/>
        <v>11.62988893</v>
      </c>
      <c r="BE176" s="1">
        <v>2182.2583</v>
      </c>
      <c r="BF176" s="1">
        <v>4143.6265</v>
      </c>
      <c r="BG176" s="1">
        <f t="shared" si="33"/>
        <v>0.2700131676</v>
      </c>
      <c r="BH176" s="1">
        <v>491.031</v>
      </c>
      <c r="BJ176" s="1">
        <f t="shared" si="34"/>
        <v>0.1201536</v>
      </c>
      <c r="BK176" s="1">
        <f t="shared" si="35"/>
        <v>0.0078464</v>
      </c>
      <c r="BL176" s="1">
        <f t="shared" si="36"/>
        <v>15.3132137</v>
      </c>
      <c r="BN176" s="1">
        <f t="shared" si="70"/>
        <v>0.6045822973</v>
      </c>
      <c r="BO176" s="1">
        <f t="shared" si="37"/>
        <v>0.8095891156</v>
      </c>
      <c r="BP176" s="1">
        <f t="shared" si="38"/>
        <v>0.3848108844</v>
      </c>
      <c r="BQ176" s="1">
        <f t="shared" si="39"/>
        <v>0.1027513034</v>
      </c>
      <c r="BS176" s="1">
        <f t="shared" si="40"/>
        <v>1723.690149</v>
      </c>
      <c r="BT176" s="1">
        <v>2.531</v>
      </c>
      <c r="BU176" s="1">
        <v>0.1422</v>
      </c>
      <c r="BV176" s="1">
        <f t="shared" si="41"/>
        <v>0.06080691643</v>
      </c>
      <c r="BW176" s="1">
        <f t="shared" si="42"/>
        <v>0.1015034582</v>
      </c>
      <c r="BX176" s="1">
        <f t="shared" si="43"/>
        <v>1.1944</v>
      </c>
      <c r="BY176" s="1">
        <f t="shared" si="82"/>
        <v>0.36</v>
      </c>
      <c r="BZ176" s="1">
        <f t="shared" si="45"/>
        <v>0.1642954453</v>
      </c>
      <c r="CA176" s="1">
        <v>4143.6265</v>
      </c>
      <c r="CB176" s="1">
        <v>2182.2583</v>
      </c>
      <c r="CC176" s="1">
        <f t="shared" si="46"/>
        <v>0.001368224366</v>
      </c>
      <c r="CD176" s="1">
        <f t="shared" si="47"/>
        <v>0.1271382432</v>
      </c>
      <c r="CE176" s="1">
        <f t="shared" si="48"/>
        <v>9.552400297</v>
      </c>
      <c r="CH176" s="1">
        <v>0.128</v>
      </c>
      <c r="CI176" s="1">
        <f t="shared" si="677"/>
        <v>0.4644131676</v>
      </c>
      <c r="CJ176" s="1">
        <f t="shared" si="71"/>
        <v>0.000005246152403</v>
      </c>
      <c r="CK176" s="1">
        <f t="shared" si="51"/>
        <v>0.09892325434</v>
      </c>
      <c r="CL176" s="1">
        <f t="shared" si="52"/>
        <v>0.00805610258</v>
      </c>
      <c r="CM176" s="1">
        <f t="shared" si="53"/>
        <v>0.001820143861</v>
      </c>
      <c r="CN176" s="1">
        <f t="shared" si="54"/>
        <v>0.2259335507</v>
      </c>
      <c r="CO176" s="1">
        <f t="shared" si="55"/>
        <v>0.001347011073</v>
      </c>
      <c r="CP176" s="1">
        <f t="shared" si="56"/>
        <v>-0.04153471492</v>
      </c>
      <c r="CQ176" s="1">
        <f t="shared" si="57"/>
        <v>0.3184652851</v>
      </c>
      <c r="CS176" s="1">
        <f t="shared" si="58"/>
        <v>1.56922322</v>
      </c>
      <c r="CT176" s="1">
        <v>0.128</v>
      </c>
      <c r="CU176" s="1">
        <v>5248.8086</v>
      </c>
      <c r="CV176" s="1">
        <v>1950.0</v>
      </c>
      <c r="CW176" s="1">
        <v>1034.3</v>
      </c>
      <c r="CX176" s="1">
        <v>392.6</v>
      </c>
      <c r="CY176" s="1">
        <v>199.1</v>
      </c>
      <c r="CZ176" s="1">
        <v>147.1</v>
      </c>
      <c r="DA176" s="1">
        <f t="shared" si="59"/>
        <v>0.6716196556</v>
      </c>
      <c r="DB176" s="1">
        <f t="shared" si="60"/>
        <v>0.5972784576</v>
      </c>
      <c r="DC176" s="1">
        <f t="shared" si="61"/>
        <v>0.6621876162</v>
      </c>
      <c r="DD176" s="1">
        <f t="shared" si="62"/>
        <v>1.082123587</v>
      </c>
      <c r="DE176" s="1">
        <f t="shared" si="63"/>
        <v>0.8326414114</v>
      </c>
      <c r="DF176" s="1" t="str">
        <f t="shared" si="64"/>
        <v>Não</v>
      </c>
      <c r="DG176" s="1" t="str">
        <f t="shared" si="65"/>
        <v>Não</v>
      </c>
      <c r="DH176" s="17" t="str">
        <f t="shared" si="66"/>
        <v>Fractured</v>
      </c>
      <c r="DI176" s="1" t="str">
        <f t="shared" ref="DI176:DJ176" si="678">IF(DB176&gt;=1,"Fractured","Não")</f>
        <v>Não</v>
      </c>
      <c r="DJ176" s="1" t="str">
        <f t="shared" si="678"/>
        <v>Não</v>
      </c>
    </row>
    <row r="177" ht="15.75" customHeight="1">
      <c r="A177" s="1">
        <v>5588.0889</v>
      </c>
      <c r="B177" s="1">
        <v>1100.2334</v>
      </c>
      <c r="C177" s="1">
        <v>1820.6213</v>
      </c>
      <c r="D177" s="1">
        <v>1914.7079</v>
      </c>
      <c r="E177" s="1">
        <v>822.5892</v>
      </c>
      <c r="F177" s="1">
        <v>826.1661</v>
      </c>
      <c r="G177" s="1">
        <v>832.8532</v>
      </c>
      <c r="H177" s="1">
        <v>1613.0024</v>
      </c>
      <c r="I177" s="1">
        <v>1929.6937</v>
      </c>
      <c r="J177" s="1">
        <v>1950.0</v>
      </c>
      <c r="K177" s="1">
        <v>1189.0541</v>
      </c>
      <c r="L177" s="1">
        <f t="shared" si="4"/>
        <v>1090.6739</v>
      </c>
      <c r="M177" s="1">
        <f t="shared" ref="M177:N177" si="679">(H177+I177)/2</f>
        <v>1771.34805</v>
      </c>
      <c r="N177" s="1">
        <f t="shared" si="679"/>
        <v>1939.84685</v>
      </c>
      <c r="O177" s="1">
        <f t="shared" ref="O177:P177" si="680">(E177+AC177)/2</f>
        <v>1260.87705</v>
      </c>
      <c r="P177" s="1">
        <f t="shared" si="680"/>
        <v>1062.3234</v>
      </c>
      <c r="Q177" s="1">
        <f t="shared" si="7"/>
        <v>1100.235</v>
      </c>
      <c r="R177" s="1">
        <f t="shared" si="8"/>
        <v>5.706213195</v>
      </c>
      <c r="S177" s="1">
        <f t="shared" si="9"/>
        <v>0.5163372355</v>
      </c>
      <c r="T177" s="1">
        <v>0.0697</v>
      </c>
      <c r="U177" s="1">
        <v>0.0697</v>
      </c>
      <c r="V177" s="1">
        <f t="shared" si="10"/>
        <v>14.3472023</v>
      </c>
      <c r="W177" s="1">
        <v>0.0697</v>
      </c>
      <c r="X177" s="1">
        <v>0.0458</v>
      </c>
      <c r="Y177" s="1">
        <f t="shared" si="11"/>
        <v>1765.1295</v>
      </c>
      <c r="Z177" s="1">
        <v>1894.3092</v>
      </c>
      <c r="AA177" s="1">
        <v>1910.9052</v>
      </c>
      <c r="AB177" s="1">
        <v>1950.0</v>
      </c>
      <c r="AC177" s="1">
        <v>1699.1649</v>
      </c>
      <c r="AD177" s="1">
        <v>1298.4807</v>
      </c>
      <c r="AE177" s="1">
        <v>-999.0</v>
      </c>
      <c r="AF177" s="1">
        <v>-999.0</v>
      </c>
      <c r="AG177" s="1">
        <f t="shared" si="12"/>
        <v>3118.7478</v>
      </c>
      <c r="AH177" s="1">
        <f t="shared" si="13"/>
        <v>2.605442242</v>
      </c>
      <c r="AI177" s="1">
        <f t="shared" si="14"/>
        <v>735.7152142</v>
      </c>
      <c r="AJ177" s="1">
        <f t="shared" si="15"/>
        <v>1.605442242</v>
      </c>
      <c r="AK177" s="1">
        <f t="shared" si="16"/>
        <v>259.2517274</v>
      </c>
      <c r="AL177" s="1">
        <f t="shared" si="17"/>
        <v>8.778562636</v>
      </c>
      <c r="AM177" s="1">
        <f t="shared" si="18"/>
        <v>1065.871319</v>
      </c>
      <c r="AN177" s="1">
        <f t="shared" si="19"/>
        <v>0.5989908163</v>
      </c>
      <c r="AO177" s="1">
        <f t="shared" si="20"/>
        <v>542.5518905</v>
      </c>
      <c r="AP177" s="1">
        <f t="shared" si="21"/>
        <v>0.7841117535</v>
      </c>
      <c r="AQ177" s="1">
        <f t="shared" si="22"/>
        <v>676.5596295</v>
      </c>
      <c r="AR177" s="1">
        <f t="shared" si="23"/>
        <v>223.6503733</v>
      </c>
      <c r="AS177" s="1">
        <f t="shared" si="24"/>
        <v>724.8989183</v>
      </c>
      <c r="AT177" s="1">
        <f t="shared" ref="AT177:AT178" si="684">ABS(((3*B177*(G177-AS177))/(G177*(2*AS177-B177)))/10)</f>
        <v>0.1223912161</v>
      </c>
      <c r="AU177" s="1">
        <f t="shared" si="26"/>
        <v>0.1394598804</v>
      </c>
      <c r="AV177" s="1">
        <f t="shared" si="27"/>
        <v>65.57669769</v>
      </c>
      <c r="AW177" s="1">
        <v>-999.0</v>
      </c>
      <c r="AX177" s="1">
        <f t="shared" si="28"/>
        <v>0.09313223228</v>
      </c>
      <c r="AZ177" s="1">
        <f t="shared" si="619"/>
        <v>12.99304278</v>
      </c>
      <c r="BA177" s="1">
        <v>-999.0</v>
      </c>
      <c r="BB177" s="1">
        <f t="shared" si="564"/>
        <v>3.594180441</v>
      </c>
      <c r="BC177" s="1">
        <f t="shared" ref="BC177:BC178" si="685">((AT177/10)^2)*((BL177)^4)</f>
        <v>4.75402511</v>
      </c>
      <c r="BE177" s="1">
        <v>2227.4021</v>
      </c>
      <c r="BF177" s="1">
        <v>4196.1924</v>
      </c>
      <c r="BG177" s="1">
        <f t="shared" si="33"/>
        <v>0.2158882465</v>
      </c>
      <c r="BH177" s="1">
        <v>565.9974</v>
      </c>
      <c r="BJ177" s="1">
        <f t="shared" si="34"/>
        <v>-929.3697</v>
      </c>
      <c r="BK177" s="1">
        <f t="shared" si="35"/>
        <v>-69.6303</v>
      </c>
      <c r="BL177" s="1">
        <f t="shared" si="36"/>
        <v>13.3472023</v>
      </c>
      <c r="BN177" s="1">
        <f t="shared" si="70"/>
        <v>0.7569786556</v>
      </c>
      <c r="BO177" s="1">
        <f t="shared" si="37"/>
        <v>0.7972257948</v>
      </c>
      <c r="BP177" s="1">
        <f t="shared" si="38"/>
        <v>0.4110242052</v>
      </c>
      <c r="BQ177" s="1" t="str">
        <f t="shared" si="39"/>
        <v>#NUM!</v>
      </c>
      <c r="BS177" s="1">
        <f t="shared" si="40"/>
        <v>1403.372991</v>
      </c>
      <c r="BT177" s="1">
        <v>2.5394</v>
      </c>
      <c r="BU177" s="1">
        <v>0.1229</v>
      </c>
      <c r="BV177" s="1">
        <f t="shared" si="41"/>
        <v>0.05596541787</v>
      </c>
      <c r="BW177" s="1">
        <f t="shared" si="42"/>
        <v>0.08943270893</v>
      </c>
      <c r="BX177" s="1">
        <f t="shared" si="43"/>
        <v>1.20825</v>
      </c>
      <c r="BY177" s="1">
        <f t="shared" si="82"/>
        <v>-0.1153333333</v>
      </c>
      <c r="BZ177" s="1">
        <f t="shared" si="45"/>
        <v>0.1691769231</v>
      </c>
      <c r="CA177" s="1">
        <v>4196.1924</v>
      </c>
      <c r="CB177" s="1">
        <v>2227.4021</v>
      </c>
      <c r="CC177" s="1" t="str">
        <f t="shared" si="46"/>
        <v>#NUM!</v>
      </c>
      <c r="CD177" s="1">
        <f t="shared" si="47"/>
        <v>0.1286624737</v>
      </c>
      <c r="CE177" s="1">
        <f t="shared" si="48"/>
        <v>-756.221677</v>
      </c>
      <c r="CH177" s="1">
        <v>-999.0</v>
      </c>
      <c r="CJ177" s="1">
        <f t="shared" si="71"/>
        <v>0.000009822275368</v>
      </c>
      <c r="CK177" s="1">
        <f t="shared" si="51"/>
        <v>-865.6787584</v>
      </c>
      <c r="CL177" s="1">
        <f t="shared" si="52"/>
        <v>-90.39885785</v>
      </c>
      <c r="CM177" s="1">
        <f t="shared" si="53"/>
        <v>-18.49796708</v>
      </c>
      <c r="CN177" s="1">
        <f t="shared" si="54"/>
        <v>0.204626115</v>
      </c>
      <c r="CO177" s="1">
        <f t="shared" si="55"/>
        <v>0.001379502679</v>
      </c>
      <c r="CP177" s="1">
        <f t="shared" si="56"/>
        <v>0.4104339013</v>
      </c>
      <c r="CQ177" s="1">
        <f t="shared" si="57"/>
        <v>0.2951005679</v>
      </c>
      <c r="CS177" s="1">
        <f t="shared" si="58"/>
        <v>1.731508092</v>
      </c>
      <c r="CU177" s="1">
        <v>5248.9609</v>
      </c>
      <c r="CV177" s="1">
        <v>1950.0</v>
      </c>
      <c r="CW177" s="1">
        <v>1034.2</v>
      </c>
      <c r="CX177" s="1">
        <v>392.5</v>
      </c>
      <c r="CY177" s="1">
        <v>199.1</v>
      </c>
      <c r="CZ177" s="1">
        <v>147.0</v>
      </c>
      <c r="DA177" s="1">
        <f t="shared" si="59"/>
        <v>0.6161879992</v>
      </c>
      <c r="DB177" s="1">
        <f t="shared" si="60"/>
        <v>0.7509007634</v>
      </c>
      <c r="DC177" s="1">
        <f t="shared" si="61"/>
        <v>0.6854639676</v>
      </c>
      <c r="DD177" s="1">
        <f t="shared" si="62"/>
        <v>1.095124614</v>
      </c>
      <c r="DE177" s="1">
        <f t="shared" si="63"/>
        <v>0.8425273503</v>
      </c>
      <c r="DF177" s="1" t="str">
        <f t="shared" si="64"/>
        <v>Não</v>
      </c>
      <c r="DG177" s="1" t="str">
        <f t="shared" si="65"/>
        <v>Não</v>
      </c>
      <c r="DH177" s="17" t="str">
        <f t="shared" si="66"/>
        <v>Fractured</v>
      </c>
      <c r="DI177" s="1" t="str">
        <f t="shared" ref="DI177:DJ177" si="681">IF(DB177&gt;=1,"Fractured","Não")</f>
        <v>Não</v>
      </c>
      <c r="DJ177" s="1" t="str">
        <f t="shared" si="681"/>
        <v>Não</v>
      </c>
    </row>
    <row r="178" ht="15.75" customHeight="1">
      <c r="A178" s="1">
        <v>5588.1651</v>
      </c>
      <c r="B178" s="1">
        <v>1170.964</v>
      </c>
      <c r="C178" s="1">
        <v>1812.3337</v>
      </c>
      <c r="D178" s="1">
        <v>1903.3777</v>
      </c>
      <c r="E178" s="1">
        <v>840.2912</v>
      </c>
      <c r="F178" s="1">
        <v>843.6352</v>
      </c>
      <c r="G178" s="1">
        <v>851.8561</v>
      </c>
      <c r="H178" s="1">
        <v>1682.7388</v>
      </c>
      <c r="I178" s="1">
        <v>1929.6937</v>
      </c>
      <c r="J178" s="1">
        <v>1950.0</v>
      </c>
      <c r="K178" s="1">
        <v>1189.0541</v>
      </c>
      <c r="L178" s="1">
        <f t="shared" si="4"/>
        <v>1126.0767</v>
      </c>
      <c r="M178" s="1">
        <f t="shared" ref="M178:N178" si="682">(H178+I178)/2</f>
        <v>1806.21625</v>
      </c>
      <c r="N178" s="1">
        <f t="shared" si="682"/>
        <v>1939.84685</v>
      </c>
      <c r="O178" s="1">
        <f t="shared" ref="O178:P178" si="683">(E178+AC178)/2</f>
        <v>1283.7969</v>
      </c>
      <c r="P178" s="1">
        <f t="shared" si="683"/>
        <v>1095.41875</v>
      </c>
      <c r="Q178" s="1">
        <f t="shared" si="7"/>
        <v>1170.9656</v>
      </c>
      <c r="R178" s="1">
        <f t="shared" si="8"/>
        <v>5.836409728</v>
      </c>
      <c r="S178" s="1">
        <f t="shared" si="9"/>
        <v>0.5062319238</v>
      </c>
      <c r="T178" s="1">
        <v>0.0697</v>
      </c>
      <c r="U178" s="1">
        <v>0.0697</v>
      </c>
      <c r="V178" s="1">
        <f t="shared" si="10"/>
        <v>14.3472023</v>
      </c>
      <c r="W178" s="1">
        <v>0.0697</v>
      </c>
      <c r="X178" s="1">
        <v>0.0458</v>
      </c>
      <c r="Y178" s="1">
        <f t="shared" si="11"/>
        <v>1775.417567</v>
      </c>
      <c r="Z178" s="1">
        <v>1895.1477</v>
      </c>
      <c r="AA178" s="1">
        <v>1920.6823</v>
      </c>
      <c r="AB178" s="1">
        <v>1950.0</v>
      </c>
      <c r="AC178" s="1">
        <v>1727.3026</v>
      </c>
      <c r="AD178" s="1">
        <v>1347.2023</v>
      </c>
      <c r="AE178" s="1">
        <v>-999.0</v>
      </c>
      <c r="AF178" s="1">
        <v>-999.0</v>
      </c>
      <c r="AG178" s="1">
        <f t="shared" si="12"/>
        <v>3118.7478</v>
      </c>
      <c r="AH178" s="1">
        <f t="shared" si="13"/>
        <v>2.605442242</v>
      </c>
      <c r="AI178" s="1">
        <f t="shared" si="14"/>
        <v>735.7152142</v>
      </c>
      <c r="AJ178" s="1">
        <f t="shared" si="15"/>
        <v>1.605442242</v>
      </c>
      <c r="AK178" s="1">
        <f t="shared" si="16"/>
        <v>266.3265417</v>
      </c>
      <c r="AL178" s="1">
        <f t="shared" si="17"/>
        <v>7.754484751</v>
      </c>
      <c r="AM178" s="1">
        <f t="shared" si="18"/>
        <v>1087.993581</v>
      </c>
      <c r="AN178" s="1">
        <f t="shared" si="19"/>
        <v>0.6234760187</v>
      </c>
      <c r="AO178" s="1">
        <f t="shared" si="20"/>
        <v>555.446577</v>
      </c>
      <c r="AP178" s="1">
        <f t="shared" si="21"/>
        <v>0.7782619472</v>
      </c>
      <c r="AQ178" s="1">
        <f t="shared" si="22"/>
        <v>689.6284378</v>
      </c>
      <c r="AR178" s="1">
        <f t="shared" si="23"/>
        <v>224.5020365</v>
      </c>
      <c r="AS178" s="1">
        <f t="shared" si="24"/>
        <v>742.816266</v>
      </c>
      <c r="AT178" s="1">
        <f t="shared" si="684"/>
        <v>0.1428994075</v>
      </c>
      <c r="AU178" s="1">
        <f t="shared" si="26"/>
        <v>0.1667241964</v>
      </c>
      <c r="AV178" s="1">
        <f t="shared" si="27"/>
        <v>84.20126663</v>
      </c>
      <c r="AW178" s="1">
        <v>-999.0</v>
      </c>
      <c r="AX178" s="1">
        <f t="shared" si="28"/>
        <v>0.09048350951</v>
      </c>
      <c r="AZ178" s="1">
        <f t="shared" si="619"/>
        <v>31.42012321</v>
      </c>
      <c r="BA178" s="1">
        <v>-999.0</v>
      </c>
      <c r="BB178" s="1">
        <f t="shared" si="564"/>
        <v>6.67914065</v>
      </c>
      <c r="BC178" s="1">
        <f t="shared" si="685"/>
        <v>6.480698652</v>
      </c>
      <c r="BE178" s="1">
        <v>2227.4021</v>
      </c>
      <c r="BF178" s="1">
        <v>4196.1924</v>
      </c>
      <c r="BG178" s="1">
        <f t="shared" si="33"/>
        <v>0.2217380528</v>
      </c>
      <c r="BH178" s="1">
        <v>565.9974</v>
      </c>
      <c r="BJ178" s="1">
        <f t="shared" si="34"/>
        <v>-929.3697</v>
      </c>
      <c r="BK178" s="1">
        <f t="shared" si="35"/>
        <v>-69.6303</v>
      </c>
      <c r="BL178" s="1">
        <f t="shared" si="36"/>
        <v>13.3472023</v>
      </c>
      <c r="BN178" s="1">
        <f t="shared" si="70"/>
        <v>0.7274827407</v>
      </c>
      <c r="BO178" s="1">
        <f t="shared" si="37"/>
        <v>0.8023566897</v>
      </c>
      <c r="BP178" s="1">
        <f t="shared" si="38"/>
        <v>0.4058933103</v>
      </c>
      <c r="BQ178" s="1" t="str">
        <f t="shared" si="39"/>
        <v>#NUM!</v>
      </c>
      <c r="BS178" s="1">
        <f t="shared" si="40"/>
        <v>1505.765963</v>
      </c>
      <c r="BT178" s="1">
        <v>2.5394</v>
      </c>
      <c r="BU178" s="1">
        <v>0.1229</v>
      </c>
      <c r="BV178" s="1">
        <f t="shared" si="41"/>
        <v>0.05596541787</v>
      </c>
      <c r="BW178" s="1">
        <f t="shared" si="42"/>
        <v>0.08943270893</v>
      </c>
      <c r="BX178" s="1">
        <f t="shared" si="43"/>
        <v>1.20825</v>
      </c>
      <c r="BY178" s="1">
        <f t="shared" si="82"/>
        <v>-0.1153333333</v>
      </c>
      <c r="BZ178" s="1">
        <f t="shared" si="45"/>
        <v>0.1499432186</v>
      </c>
      <c r="CA178" s="1">
        <v>4196.1924</v>
      </c>
      <c r="CB178" s="1">
        <v>2227.4021</v>
      </c>
      <c r="CC178" s="1" t="str">
        <f t="shared" si="46"/>
        <v>#NUM!</v>
      </c>
      <c r="CD178" s="1">
        <f t="shared" si="47"/>
        <v>0.1271012789</v>
      </c>
      <c r="CE178" s="1">
        <f t="shared" si="48"/>
        <v>-726.755258</v>
      </c>
      <c r="CH178" s="1">
        <v>-999.0</v>
      </c>
      <c r="CJ178" s="1">
        <f t="shared" si="71"/>
        <v>0.000008955444675</v>
      </c>
      <c r="CK178" s="1">
        <f t="shared" si="51"/>
        <v>-847.9515972</v>
      </c>
      <c r="CL178" s="1">
        <f t="shared" si="52"/>
        <v>-83.04478243</v>
      </c>
      <c r="CM178" s="1">
        <f t="shared" si="53"/>
        <v>-17.56209796</v>
      </c>
      <c r="CN178" s="1">
        <f t="shared" si="54"/>
        <v>0.2114774395</v>
      </c>
      <c r="CO178" s="1">
        <f t="shared" si="55"/>
        <v>0.001346227924</v>
      </c>
      <c r="CP178" s="1">
        <f t="shared" si="56"/>
        <v>0.4180053993</v>
      </c>
      <c r="CQ178" s="1">
        <f t="shared" si="57"/>
        <v>0.302672066</v>
      </c>
      <c r="CS178" s="1">
        <f t="shared" si="58"/>
        <v>1.716858572</v>
      </c>
      <c r="CU178" s="1">
        <v>5249.1133</v>
      </c>
      <c r="CV178" s="1">
        <v>1950.0</v>
      </c>
      <c r="CW178" s="1">
        <v>1034.1</v>
      </c>
      <c r="CX178" s="1">
        <v>392.3</v>
      </c>
      <c r="CY178" s="1">
        <v>199.0</v>
      </c>
      <c r="CZ178" s="1">
        <v>146.9</v>
      </c>
      <c r="DA178" s="1">
        <f t="shared" si="59"/>
        <v>0.6161879992</v>
      </c>
      <c r="DB178" s="1">
        <f t="shared" si="60"/>
        <v>0.720462115</v>
      </c>
      <c r="DC178" s="1">
        <f t="shared" si="61"/>
        <v>0.71086929</v>
      </c>
      <c r="DD178" s="1">
        <f t="shared" si="62"/>
        <v>1.073983721</v>
      </c>
      <c r="DE178" s="1">
        <f t="shared" si="63"/>
        <v>0.853264835</v>
      </c>
      <c r="DF178" s="1" t="str">
        <f t="shared" si="64"/>
        <v>Não</v>
      </c>
      <c r="DG178" s="1" t="str">
        <f t="shared" si="65"/>
        <v>Não</v>
      </c>
      <c r="DH178" s="17" t="str">
        <f t="shared" si="66"/>
        <v>Fractured</v>
      </c>
      <c r="DI178" s="1" t="str">
        <f t="shared" ref="DI178:DJ178" si="686">IF(DB178&gt;=1,"Fractured","Não")</f>
        <v>Não</v>
      </c>
      <c r="DJ178" s="1" t="str">
        <f t="shared" si="686"/>
        <v>Não</v>
      </c>
    </row>
    <row r="179" ht="15.75" customHeight="1">
      <c r="A179" s="1">
        <v>5588.2413</v>
      </c>
      <c r="B179" s="1">
        <v>1388.2478</v>
      </c>
      <c r="C179" s="1">
        <v>1848.6676</v>
      </c>
      <c r="D179" s="1">
        <v>1881.2872</v>
      </c>
      <c r="E179" s="1">
        <v>883.4479</v>
      </c>
      <c r="F179" s="1">
        <v>886.4283</v>
      </c>
      <c r="G179" s="1">
        <v>896.4559</v>
      </c>
      <c r="H179" s="1">
        <v>1729.5303</v>
      </c>
      <c r="I179" s="1">
        <v>1909.4718</v>
      </c>
      <c r="J179" s="1">
        <v>1950.0</v>
      </c>
      <c r="K179" s="1">
        <v>1210.3552</v>
      </c>
      <c r="L179" s="1">
        <f t="shared" si="4"/>
        <v>1170.804833</v>
      </c>
      <c r="M179" s="1">
        <f t="shared" ref="M179:N179" si="687">(H179+I179)/2</f>
        <v>1819.50105</v>
      </c>
      <c r="N179" s="1">
        <f t="shared" si="687"/>
        <v>1929.7359</v>
      </c>
      <c r="O179" s="1">
        <f t="shared" ref="O179:P179" si="688">(E179+AC179)/2</f>
        <v>1310.5925</v>
      </c>
      <c r="P179" s="1">
        <f t="shared" si="688"/>
        <v>1144.13665</v>
      </c>
      <c r="Q179" s="1">
        <f t="shared" si="7"/>
        <v>1388.249385</v>
      </c>
      <c r="R179" s="1">
        <f t="shared" si="8"/>
        <v>6.141980946</v>
      </c>
      <c r="S179" s="1">
        <f t="shared" si="9"/>
        <v>0.5183233274</v>
      </c>
      <c r="T179" s="1">
        <v>0.0733</v>
      </c>
      <c r="U179" s="1">
        <v>0.0733</v>
      </c>
      <c r="V179" s="1">
        <f t="shared" si="10"/>
        <v>13.6425648</v>
      </c>
      <c r="W179" s="1">
        <v>0.0733</v>
      </c>
      <c r="X179" s="1">
        <v>0.0501</v>
      </c>
      <c r="Y179" s="1">
        <f t="shared" si="11"/>
        <v>1816.297183</v>
      </c>
      <c r="Z179" s="1">
        <v>1900.1707</v>
      </c>
      <c r="AA179" s="1">
        <v>1929.4098</v>
      </c>
      <c r="AB179" s="1">
        <v>1950.0</v>
      </c>
      <c r="AC179" s="1">
        <v>1737.7371</v>
      </c>
      <c r="AD179" s="1">
        <v>1401.845</v>
      </c>
      <c r="AE179" s="1">
        <v>0.139</v>
      </c>
      <c r="AF179" s="1">
        <v>3.74</v>
      </c>
      <c r="AG179" s="1">
        <f t="shared" si="12"/>
        <v>3119.827</v>
      </c>
      <c r="AH179" s="1">
        <f t="shared" si="13"/>
        <v>2.731263712</v>
      </c>
      <c r="AI179" s="1">
        <f t="shared" si="14"/>
        <v>740.7907946</v>
      </c>
      <c r="AJ179" s="1">
        <f t="shared" si="15"/>
        <v>1.731263712</v>
      </c>
      <c r="AK179" s="1">
        <f t="shared" si="16"/>
        <v>284.7433163</v>
      </c>
      <c r="AL179" s="1">
        <f t="shared" si="17"/>
        <v>5.845680764</v>
      </c>
      <c r="AM179" s="1">
        <f t="shared" si="18"/>
        <v>1148.283391</v>
      </c>
      <c r="AN179" s="1">
        <f t="shared" si="19"/>
        <v>0.7142747791</v>
      </c>
      <c r="AO179" s="1">
        <f t="shared" si="20"/>
        <v>584.247226</v>
      </c>
      <c r="AP179" s="1">
        <f t="shared" si="21"/>
        <v>0.7758215887</v>
      </c>
      <c r="AQ179" s="1">
        <f t="shared" si="22"/>
        <v>709.4505026</v>
      </c>
      <c r="AR179" s="1">
        <f t="shared" si="23"/>
        <v>226.0744286</v>
      </c>
      <c r="AS179" s="1">
        <f t="shared" si="24"/>
        <v>772.1327761</v>
      </c>
      <c r="AT179" s="1">
        <f>(ABS(((3*B179*(G179-AS179))/(G179*(2*AS179-B179)))/100))*3</f>
        <v>0.111060205</v>
      </c>
      <c r="AU179" s="1">
        <f t="shared" si="26"/>
        <v>0.1249355757</v>
      </c>
      <c r="AV179" s="1">
        <f t="shared" si="27"/>
        <v>56.2187403</v>
      </c>
      <c r="AW179" s="1">
        <v>0.139</v>
      </c>
      <c r="AX179" s="1">
        <f t="shared" si="28"/>
        <v>0.09868382522</v>
      </c>
      <c r="AZ179" s="1">
        <f t="shared" si="619"/>
        <v>6.752667027</v>
      </c>
      <c r="BA179" s="1">
        <v>3.74</v>
      </c>
      <c r="BB179" s="1">
        <f t="shared" si="564"/>
        <v>1.584073538</v>
      </c>
      <c r="BC179" s="1">
        <f t="shared" ref="BC179:BC180" si="692">((AT179/15)^2)*((BL179)^4)</f>
        <v>1.400474409</v>
      </c>
      <c r="BD179" s="1">
        <f t="shared" ref="BD179:BD180" si="693">0.083*((AE179^3)*(BH179^2))</f>
        <v>46.41880373</v>
      </c>
      <c r="BE179" s="1">
        <v>2293.3259</v>
      </c>
      <c r="BF179" s="1">
        <v>4242.9375</v>
      </c>
      <c r="BG179" s="1">
        <f t="shared" si="33"/>
        <v>0.2241784113</v>
      </c>
      <c r="BH179" s="1">
        <f>GEOMEAN(BH5:BH178)</f>
        <v>456.3370446</v>
      </c>
      <c r="BJ179" s="1">
        <f t="shared" si="34"/>
        <v>0.1288113</v>
      </c>
      <c r="BK179" s="1">
        <f t="shared" si="35"/>
        <v>0.0101887</v>
      </c>
      <c r="BL179" s="1">
        <f t="shared" si="36"/>
        <v>12.6425648</v>
      </c>
      <c r="BN179" s="1">
        <f t="shared" si="70"/>
        <v>0.6457463142</v>
      </c>
      <c r="BO179" s="1">
        <f t="shared" si="37"/>
        <v>0.8135156645</v>
      </c>
      <c r="BP179" s="1">
        <f t="shared" si="38"/>
        <v>0.4011843355</v>
      </c>
      <c r="BQ179" s="1">
        <f t="shared" si="39"/>
        <v>0.1045923316</v>
      </c>
      <c r="BS179" s="1">
        <f t="shared" si="40"/>
        <v>1771.805158</v>
      </c>
      <c r="BT179" s="1">
        <v>2.5395</v>
      </c>
      <c r="BU179" s="1">
        <v>0.1101</v>
      </c>
      <c r="BV179" s="1">
        <f t="shared" si="41"/>
        <v>0.05590778098</v>
      </c>
      <c r="BW179" s="1">
        <f t="shared" si="42"/>
        <v>0.08300389049</v>
      </c>
      <c r="BX179" s="1">
        <f t="shared" si="43"/>
        <v>1.2147</v>
      </c>
      <c r="BY179" s="1">
        <f t="shared" si="82"/>
        <v>-0.54</v>
      </c>
      <c r="BZ179" s="1">
        <f t="shared" si="45"/>
        <v>0.1048017206</v>
      </c>
      <c r="CA179" s="1">
        <v>4242.9375</v>
      </c>
      <c r="CB179" s="1">
        <v>2293.3259</v>
      </c>
      <c r="CC179" s="1">
        <f t="shared" si="46"/>
        <v>0.0006656785726</v>
      </c>
      <c r="CD179" s="1">
        <f t="shared" si="47"/>
        <v>0.1246650251</v>
      </c>
      <c r="CE179" s="1">
        <f t="shared" si="48"/>
        <v>2.415091215</v>
      </c>
      <c r="CH179" s="1">
        <v>0.139</v>
      </c>
      <c r="CI179" s="1">
        <f t="shared" ref="CI179:CI180" si="694">ABS(BX179-AP179)</f>
        <v>0.4388784113</v>
      </c>
      <c r="CJ179" s="1">
        <f t="shared" si="71"/>
        <v>0.00001182996873</v>
      </c>
      <c r="CK179" s="1">
        <f t="shared" si="51"/>
        <v>0.1110716209</v>
      </c>
      <c r="CL179" s="1">
        <f t="shared" si="52"/>
        <v>0.00928908758</v>
      </c>
      <c r="CM179" s="1">
        <f t="shared" si="53"/>
        <v>0.002586598858</v>
      </c>
      <c r="CN179" s="1">
        <f t="shared" si="54"/>
        <v>0.2784556433</v>
      </c>
      <c r="CO179" s="1">
        <f t="shared" si="55"/>
        <v>0.001295114041</v>
      </c>
      <c r="CP179" s="1">
        <f t="shared" si="56"/>
        <v>0.9140151973</v>
      </c>
      <c r="CQ179" s="1">
        <f t="shared" si="57"/>
        <v>0.3740151973</v>
      </c>
      <c r="CS179" s="1">
        <f t="shared" si="58"/>
        <v>1.658188943</v>
      </c>
      <c r="CT179" s="1">
        <v>0.139</v>
      </c>
      <c r="CU179" s="1">
        <v>5249.2656</v>
      </c>
      <c r="CV179" s="1">
        <v>1950.0</v>
      </c>
      <c r="CW179" s="1">
        <v>1034.1</v>
      </c>
      <c r="CX179" s="1">
        <v>392.2</v>
      </c>
      <c r="CY179" s="1">
        <v>199.0</v>
      </c>
      <c r="CZ179" s="1">
        <v>146.7</v>
      </c>
      <c r="DA179" s="1">
        <f t="shared" si="59"/>
        <v>0.633869115</v>
      </c>
      <c r="DB179" s="1">
        <f t="shared" si="60"/>
        <v>0.6385231081</v>
      </c>
      <c r="DC179" s="1">
        <f t="shared" si="61"/>
        <v>0.7377468772</v>
      </c>
      <c r="DD179" s="1">
        <f t="shared" si="62"/>
        <v>1.060585208</v>
      </c>
      <c r="DE179" s="1">
        <f t="shared" si="63"/>
        <v>0.8729919101</v>
      </c>
      <c r="DF179" s="1" t="str">
        <f t="shared" si="64"/>
        <v>Não</v>
      </c>
      <c r="DG179" s="1" t="str">
        <f t="shared" si="65"/>
        <v>Não</v>
      </c>
      <c r="DH179" s="17" t="str">
        <f t="shared" si="66"/>
        <v>Fractured</v>
      </c>
      <c r="DI179" s="1" t="str">
        <f t="shared" ref="DI179:DJ179" si="689">IF(DB179&gt;=1,"Fractured","Não")</f>
        <v>Não</v>
      </c>
      <c r="DJ179" s="1" t="str">
        <f t="shared" si="689"/>
        <v>Não</v>
      </c>
    </row>
    <row r="180" ht="15.75" customHeight="1">
      <c r="A180" s="1">
        <v>5588.3175</v>
      </c>
      <c r="B180" s="1">
        <v>1538.252</v>
      </c>
      <c r="C180" s="1">
        <v>1914.5547</v>
      </c>
      <c r="D180" s="1">
        <v>1915.2909</v>
      </c>
      <c r="E180" s="1">
        <v>950.3156</v>
      </c>
      <c r="F180" s="1">
        <v>952.7466</v>
      </c>
      <c r="G180" s="1">
        <v>957.8345</v>
      </c>
      <c r="H180" s="1">
        <v>1736.8762</v>
      </c>
      <c r="I180" s="1">
        <v>1909.4718</v>
      </c>
      <c r="J180" s="1">
        <v>1950.0</v>
      </c>
      <c r="K180" s="1">
        <v>1210.3552</v>
      </c>
      <c r="L180" s="1">
        <f t="shared" si="4"/>
        <v>1215.8191</v>
      </c>
      <c r="M180" s="1">
        <f t="shared" ref="M180:N180" si="690">(H180+I180)/2</f>
        <v>1823.174</v>
      </c>
      <c r="N180" s="1">
        <f t="shared" si="690"/>
        <v>1929.7359</v>
      </c>
      <c r="O180" s="1">
        <f t="shared" ref="O180:P180" si="691">(E180+AC180)/2</f>
        <v>1337.834</v>
      </c>
      <c r="P180" s="1">
        <f t="shared" si="691"/>
        <v>1206.46765</v>
      </c>
      <c r="Q180" s="1">
        <f t="shared" si="7"/>
        <v>1538.253563</v>
      </c>
      <c r="R180" s="1">
        <f t="shared" si="8"/>
        <v>6.562510491</v>
      </c>
      <c r="S180" s="1">
        <f t="shared" si="9"/>
        <v>0.5514696442</v>
      </c>
      <c r="T180" s="1">
        <v>0.0733</v>
      </c>
      <c r="U180" s="1">
        <v>0.0733</v>
      </c>
      <c r="V180" s="1">
        <f t="shared" si="10"/>
        <v>13.6425648</v>
      </c>
      <c r="W180" s="1">
        <v>0.0733</v>
      </c>
      <c r="X180" s="1">
        <v>0.0501</v>
      </c>
      <c r="Y180" s="1">
        <f t="shared" si="11"/>
        <v>1860.6087</v>
      </c>
      <c r="Z180" s="1">
        <v>1908.8081</v>
      </c>
      <c r="AA180" s="1">
        <v>1936.7465</v>
      </c>
      <c r="AB180" s="1">
        <v>1950.0</v>
      </c>
      <c r="AC180" s="1">
        <v>1725.3524</v>
      </c>
      <c r="AD180" s="1">
        <v>1460.1887</v>
      </c>
      <c r="AE180" s="1">
        <v>0.139</v>
      </c>
      <c r="AF180" s="1">
        <v>3.74</v>
      </c>
      <c r="AG180" s="1">
        <f t="shared" si="12"/>
        <v>3119.827</v>
      </c>
      <c r="AH180" s="1">
        <f t="shared" si="13"/>
        <v>2.731263712</v>
      </c>
      <c r="AI180" s="1">
        <f t="shared" si="14"/>
        <v>740.7907946</v>
      </c>
      <c r="AJ180" s="1">
        <f t="shared" si="15"/>
        <v>1.731263712</v>
      </c>
      <c r="AK180" s="1">
        <f t="shared" si="16"/>
        <v>305.4291744</v>
      </c>
      <c r="AL180" s="1">
        <f t="shared" si="17"/>
        <v>5.568053041</v>
      </c>
      <c r="AM180" s="1">
        <f t="shared" si="18"/>
        <v>1226.953794</v>
      </c>
      <c r="AN180" s="1">
        <f t="shared" si="19"/>
        <v>0.7216568077</v>
      </c>
      <c r="AO180" s="1">
        <f t="shared" si="20"/>
        <v>619.6099975</v>
      </c>
      <c r="AP180" s="1">
        <f t="shared" si="21"/>
        <v>0.8064829582</v>
      </c>
      <c r="AQ180" s="1">
        <f t="shared" si="22"/>
        <v>731.2556607</v>
      </c>
      <c r="AR180" s="1">
        <f t="shared" si="23"/>
        <v>227.8955664</v>
      </c>
      <c r="AS180" s="1">
        <f t="shared" si="24"/>
        <v>798.6694767</v>
      </c>
      <c r="AT180" s="1">
        <f>ABS(((3*B180*(G180-AS180))/(G180*(2*AS180-B180)))/100)</f>
        <v>0.1297819533</v>
      </c>
      <c r="AU180" s="1">
        <f t="shared" si="26"/>
        <v>0.149137281</v>
      </c>
      <c r="AV180" s="1">
        <f t="shared" si="27"/>
        <v>72.03461643</v>
      </c>
      <c r="AW180" s="1">
        <v>0.139</v>
      </c>
      <c r="AX180" s="1">
        <f t="shared" si="28"/>
        <v>0.1286115035</v>
      </c>
      <c r="AZ180" s="1">
        <f t="shared" si="619"/>
        <v>16.41018953</v>
      </c>
      <c r="BA180" s="1">
        <v>3.74</v>
      </c>
      <c r="BB180" s="1">
        <f t="shared" si="564"/>
        <v>2.953919669</v>
      </c>
      <c r="BC180" s="1">
        <f t="shared" si="692"/>
        <v>1.912435726</v>
      </c>
      <c r="BD180" s="1">
        <f t="shared" si="693"/>
        <v>46.41880373</v>
      </c>
      <c r="BE180" s="1">
        <v>2293.3259</v>
      </c>
      <c r="BF180" s="1">
        <v>4242.9375</v>
      </c>
      <c r="BG180" s="1">
        <f t="shared" si="33"/>
        <v>0.1935170418</v>
      </c>
      <c r="BH180" s="1">
        <f>GEOMEAN(BH5:BH179)</f>
        <v>456.3370446</v>
      </c>
      <c r="BJ180" s="1">
        <f t="shared" si="34"/>
        <v>0.1288113</v>
      </c>
      <c r="BK180" s="1">
        <f t="shared" si="35"/>
        <v>0.0101887</v>
      </c>
      <c r="BL180" s="1">
        <f t="shared" si="36"/>
        <v>12.6425648</v>
      </c>
      <c r="BN180" s="1">
        <f t="shared" si="70"/>
        <v>0.6226772336</v>
      </c>
      <c r="BO180" s="1">
        <f t="shared" si="37"/>
        <v>0.8321542342</v>
      </c>
      <c r="BP180" s="1">
        <f t="shared" si="38"/>
        <v>0.3825457658</v>
      </c>
      <c r="BQ180" s="1">
        <f t="shared" si="39"/>
        <v>0.09311266135</v>
      </c>
      <c r="BS180" s="1">
        <f t="shared" si="40"/>
        <v>1937.548998</v>
      </c>
      <c r="BT180" s="1">
        <v>2.5395</v>
      </c>
      <c r="BU180" s="1">
        <v>0.1101</v>
      </c>
      <c r="BV180" s="1">
        <f t="shared" si="41"/>
        <v>0.05590778098</v>
      </c>
      <c r="BW180" s="1">
        <f t="shared" si="42"/>
        <v>0.08300389049</v>
      </c>
      <c r="BX180" s="1">
        <f t="shared" si="43"/>
        <v>1.2147</v>
      </c>
      <c r="BY180" s="1">
        <f t="shared" si="82"/>
        <v>-0.54</v>
      </c>
      <c r="BZ180" s="1">
        <f t="shared" si="45"/>
        <v>0.04267763158</v>
      </c>
      <c r="CA180" s="1">
        <v>4242.9375</v>
      </c>
      <c r="CB180" s="1">
        <v>2293.3259</v>
      </c>
      <c r="CC180" s="1">
        <f t="shared" si="46"/>
        <v>0.0006656785726</v>
      </c>
      <c r="CD180" s="1">
        <f t="shared" si="47"/>
        <v>0.1225764613</v>
      </c>
      <c r="CE180" s="1">
        <f t="shared" si="48"/>
        <v>2.328812854</v>
      </c>
      <c r="CH180" s="1">
        <v>0.139</v>
      </c>
      <c r="CI180" s="1">
        <f t="shared" si="694"/>
        <v>0.4082170418</v>
      </c>
      <c r="CJ180" s="1">
        <f t="shared" si="71"/>
        <v>0.00002801662395</v>
      </c>
      <c r="CK180" s="1">
        <f t="shared" si="51"/>
        <v>0.1093930572</v>
      </c>
      <c r="CL180" s="1">
        <f t="shared" si="52"/>
        <v>0.008528755417</v>
      </c>
      <c r="CM180" s="1">
        <f t="shared" si="53"/>
        <v>0.003285391495</v>
      </c>
      <c r="CN180" s="1">
        <f t="shared" si="54"/>
        <v>0.385213473</v>
      </c>
      <c r="CO180" s="1">
        <f t="shared" si="55"/>
        <v>0.001252082406</v>
      </c>
      <c r="CP180" s="1">
        <f t="shared" si="56"/>
        <v>1.020074703</v>
      </c>
      <c r="CQ180" s="1">
        <f t="shared" si="57"/>
        <v>0.4800747029</v>
      </c>
      <c r="CS180" s="1">
        <f t="shared" si="58"/>
        <v>1.624126779</v>
      </c>
      <c r="CT180" s="1">
        <v>0.139</v>
      </c>
      <c r="CU180" s="1">
        <v>5249.418</v>
      </c>
      <c r="CV180" s="1">
        <v>1950.0</v>
      </c>
      <c r="CW180" s="1">
        <v>1034.0</v>
      </c>
      <c r="CX180" s="1">
        <v>392.1</v>
      </c>
      <c r="CY180" s="1">
        <v>199.0</v>
      </c>
      <c r="CZ180" s="1">
        <v>146.6</v>
      </c>
      <c r="DA180" s="1">
        <f t="shared" si="59"/>
        <v>0.633869115</v>
      </c>
      <c r="DB180" s="1">
        <f t="shared" si="60"/>
        <v>0.6193696481</v>
      </c>
      <c r="DC180" s="1">
        <f t="shared" si="61"/>
        <v>0.7649740694</v>
      </c>
      <c r="DD180" s="1">
        <f t="shared" si="62"/>
        <v>1.058448563</v>
      </c>
      <c r="DE180" s="1">
        <f t="shared" si="63"/>
        <v>0.901806689</v>
      </c>
      <c r="DF180" s="1" t="str">
        <f t="shared" si="64"/>
        <v>Não</v>
      </c>
      <c r="DG180" s="1" t="str">
        <f t="shared" si="65"/>
        <v>Não</v>
      </c>
      <c r="DH180" s="17" t="str">
        <f t="shared" si="66"/>
        <v>Fractured</v>
      </c>
      <c r="DI180" s="1" t="str">
        <f t="shared" ref="DI180:DJ180" si="695">IF(DB180&gt;=1,"Fractured","Não")</f>
        <v>Não</v>
      </c>
      <c r="DJ180" s="1" t="str">
        <f t="shared" si="695"/>
        <v>Não</v>
      </c>
    </row>
    <row r="181" ht="15.75" customHeight="1">
      <c r="A181" s="1">
        <v>5588.3937</v>
      </c>
      <c r="B181" s="1">
        <v>1649.8588</v>
      </c>
      <c r="C181" s="1">
        <v>1867.9456</v>
      </c>
      <c r="D181" s="1">
        <v>1944.7625</v>
      </c>
      <c r="E181" s="1">
        <v>1034.9247</v>
      </c>
      <c r="F181" s="1">
        <v>1036.7501</v>
      </c>
      <c r="G181" s="1">
        <v>1024.7909</v>
      </c>
      <c r="H181" s="1">
        <v>1774.3281</v>
      </c>
      <c r="I181" s="1">
        <v>1897.8887</v>
      </c>
      <c r="J181" s="1">
        <v>1950.0</v>
      </c>
      <c r="K181" s="1">
        <v>1287.5475</v>
      </c>
      <c r="L181" s="1">
        <f t="shared" si="4"/>
        <v>1278.623033</v>
      </c>
      <c r="M181" s="1">
        <f t="shared" ref="M181:N181" si="696">(H181+I181)/2</f>
        <v>1836.1084</v>
      </c>
      <c r="N181" s="1">
        <f t="shared" si="696"/>
        <v>1923.94435</v>
      </c>
      <c r="O181" s="1">
        <f t="shared" ref="O181:P181" si="697">(E181+AC181)/2</f>
        <v>1358.00825</v>
      </c>
      <c r="P181" s="1">
        <f t="shared" si="697"/>
        <v>1279.87265</v>
      </c>
      <c r="Q181" s="1">
        <f t="shared" si="7"/>
        <v>1649.860371</v>
      </c>
      <c r="R181" s="1">
        <f t="shared" si="8"/>
        <v>7.021255794</v>
      </c>
      <c r="S181" s="1">
        <f t="shared" si="9"/>
        <v>0.5775656148</v>
      </c>
      <c r="T181" s="1">
        <v>0.0752</v>
      </c>
      <c r="U181" s="1">
        <v>0.0752</v>
      </c>
      <c r="V181" s="1">
        <f t="shared" si="10"/>
        <v>13.29787234</v>
      </c>
      <c r="W181" s="1">
        <v>0.0752</v>
      </c>
      <c r="X181" s="1">
        <v>0.0552</v>
      </c>
      <c r="Y181" s="1">
        <f t="shared" si="11"/>
        <v>1879.24035</v>
      </c>
      <c r="Z181" s="1">
        <v>1920.1143</v>
      </c>
      <c r="AA181" s="1">
        <v>1942.7609</v>
      </c>
      <c r="AB181" s="1">
        <v>1950.0</v>
      </c>
      <c r="AC181" s="1">
        <v>1681.0918</v>
      </c>
      <c r="AD181" s="1">
        <v>1522.9952</v>
      </c>
      <c r="AE181" s="1">
        <v>-999.0</v>
      </c>
      <c r="AF181" s="1">
        <v>-999.0</v>
      </c>
      <c r="AG181" s="1">
        <f t="shared" si="12"/>
        <v>3185.4362</v>
      </c>
      <c r="AH181" s="1">
        <f t="shared" si="13"/>
        <v>3.10955364</v>
      </c>
      <c r="AI181" s="1">
        <f t="shared" si="14"/>
        <v>767.1231497</v>
      </c>
      <c r="AJ181" s="1">
        <f t="shared" si="15"/>
        <v>2.10955364</v>
      </c>
      <c r="AK181" s="1">
        <f t="shared" si="16"/>
        <v>327.7484399</v>
      </c>
      <c r="AL181" s="1">
        <f t="shared" si="17"/>
        <v>5.821245533</v>
      </c>
      <c r="AM181" s="1">
        <f t="shared" si="18"/>
        <v>1314.242361</v>
      </c>
      <c r="AN181" s="1">
        <f t="shared" si="19"/>
        <v>0.6720136601</v>
      </c>
      <c r="AO181" s="1">
        <f t="shared" si="20"/>
        <v>655.7692883</v>
      </c>
      <c r="AP181" s="1">
        <f t="shared" si="21"/>
        <v>0.8714516336</v>
      </c>
      <c r="AQ181" s="1">
        <f t="shared" si="22"/>
        <v>753.2561049</v>
      </c>
      <c r="AR181" s="1">
        <f t="shared" si="23"/>
        <v>229.7337254</v>
      </c>
      <c r="AS181" s="1">
        <f t="shared" si="24"/>
        <v>818.1847862</v>
      </c>
      <c r="AT181" s="1">
        <f>ABS(((3*B181*(G181-AS181))/(G181*(2*AS181-B181)))/100)/4</f>
        <v>0.1849391545</v>
      </c>
      <c r="AU181" s="1">
        <f t="shared" si="26"/>
        <v>0.2269022681</v>
      </c>
      <c r="AV181" s="1">
        <f t="shared" si="27"/>
        <v>129.626833</v>
      </c>
      <c r="AW181" s="1">
        <v>-999.0</v>
      </c>
      <c r="AX181" s="1">
        <f t="shared" si="28"/>
        <v>0.1780896096</v>
      </c>
      <c r="AZ181" s="1">
        <f t="shared" si="619"/>
        <v>117.3893953</v>
      </c>
      <c r="BA181" s="1">
        <v>-999.0</v>
      </c>
      <c r="BB181" s="1">
        <f t="shared" si="564"/>
        <v>19.3813325</v>
      </c>
      <c r="BC181" s="1">
        <f>((AT181/6)^2)*((BL181)^4)</f>
        <v>21.73077208</v>
      </c>
      <c r="BE181" s="1">
        <v>2390.3589</v>
      </c>
      <c r="BF181" s="1">
        <v>4322.0459</v>
      </c>
      <c r="BG181" s="1">
        <f t="shared" si="33"/>
        <v>0.1285483664</v>
      </c>
      <c r="BH181" s="1">
        <v>575.6375</v>
      </c>
      <c r="BJ181" s="1">
        <f t="shared" si="34"/>
        <v>-923.8752</v>
      </c>
      <c r="BK181" s="1">
        <f t="shared" si="35"/>
        <v>-75.1248</v>
      </c>
      <c r="BL181" s="1">
        <f t="shared" si="36"/>
        <v>12.29787234</v>
      </c>
      <c r="BN181" s="1">
        <f t="shared" si="70"/>
        <v>0.6211385483</v>
      </c>
      <c r="BO181" s="1">
        <f t="shared" si="37"/>
        <v>0.8750363677</v>
      </c>
      <c r="BP181" s="1">
        <f t="shared" si="38"/>
        <v>0.3455136323</v>
      </c>
      <c r="BQ181" s="1" t="str">
        <f t="shared" si="39"/>
        <v>#NUM!</v>
      </c>
      <c r="BS181" s="1">
        <f t="shared" si="40"/>
        <v>2060.52684</v>
      </c>
      <c r="BT181" s="1">
        <v>2.5392</v>
      </c>
      <c r="BU181" s="1">
        <v>0.0981</v>
      </c>
      <c r="BV181" s="1">
        <f t="shared" si="41"/>
        <v>0.05608069164</v>
      </c>
      <c r="BW181" s="1">
        <f t="shared" si="42"/>
        <v>0.07709034582</v>
      </c>
      <c r="BX181" s="1">
        <f t="shared" si="43"/>
        <v>1.22055</v>
      </c>
      <c r="BY181" s="1">
        <f t="shared" si="82"/>
        <v>-0.946</v>
      </c>
      <c r="BZ181" s="1">
        <f t="shared" si="45"/>
        <v>-0.02509200405</v>
      </c>
      <c r="CA181" s="1">
        <v>4322.0459</v>
      </c>
      <c r="CB181" s="1">
        <v>2390.3589</v>
      </c>
      <c r="CC181" s="1" t="str">
        <f t="shared" si="46"/>
        <v>#NUM!</v>
      </c>
      <c r="CD181" s="1">
        <f t="shared" si="47"/>
        <v>0.1211057945</v>
      </c>
      <c r="CE181" s="1">
        <f t="shared" si="48"/>
        <v>-620.5174098</v>
      </c>
      <c r="CH181" s="1">
        <v>-999.0</v>
      </c>
      <c r="CJ181" s="1">
        <f t="shared" si="71"/>
        <v>0.00008361165204</v>
      </c>
      <c r="CK181" s="1">
        <f t="shared" si="51"/>
        <v>-791.9160452</v>
      </c>
      <c r="CL181" s="1">
        <f t="shared" si="52"/>
        <v>-60.1196198</v>
      </c>
      <c r="CM181" s="1">
        <f t="shared" si="53"/>
        <v>-31.60597079</v>
      </c>
      <c r="CN181" s="1">
        <f t="shared" si="54"/>
        <v>0.525718075</v>
      </c>
      <c r="CO181" s="1">
        <f t="shared" si="55"/>
        <v>0.001222217789</v>
      </c>
      <c r="CP181" s="1">
        <f t="shared" si="56"/>
        <v>1.555810005</v>
      </c>
      <c r="CQ181" s="1">
        <f t="shared" si="57"/>
        <v>0.6098100049</v>
      </c>
      <c r="CS181" s="1">
        <f t="shared" si="58"/>
        <v>1.62907365</v>
      </c>
      <c r="CU181" s="1">
        <v>5249.5703</v>
      </c>
      <c r="CV181" s="1">
        <v>1950.0</v>
      </c>
      <c r="CW181" s="1">
        <v>1034.1</v>
      </c>
      <c r="CX181" s="1">
        <v>391.9</v>
      </c>
      <c r="CY181" s="1">
        <v>198.9</v>
      </c>
      <c r="CZ181" s="1">
        <v>146.5</v>
      </c>
      <c r="DA181" s="1">
        <f t="shared" si="59"/>
        <v>0.6784104358</v>
      </c>
      <c r="DB181" s="1">
        <f t="shared" si="60"/>
        <v>0.6283871686</v>
      </c>
      <c r="DC181" s="1">
        <f t="shared" si="61"/>
        <v>0.7931794477</v>
      </c>
      <c r="DD181" s="1">
        <f t="shared" si="62"/>
        <v>1.047838107</v>
      </c>
      <c r="DE181" s="1">
        <f t="shared" si="63"/>
        <v>0.9424630889</v>
      </c>
      <c r="DF181" s="1" t="str">
        <f t="shared" si="64"/>
        <v>Não</v>
      </c>
      <c r="DG181" s="1" t="str">
        <f t="shared" si="65"/>
        <v>Não</v>
      </c>
      <c r="DH181" s="17" t="str">
        <f t="shared" si="66"/>
        <v>Fractured</v>
      </c>
      <c r="DI181" s="1" t="str">
        <f t="shared" ref="DI181:DJ181" si="698">IF(DB181&gt;=1,"Fractured","Não")</f>
        <v>Não</v>
      </c>
      <c r="DJ181" s="1" t="str">
        <f t="shared" si="698"/>
        <v>Não</v>
      </c>
    </row>
    <row r="182" ht="15.75" customHeight="1">
      <c r="A182" s="1">
        <v>5588.4699</v>
      </c>
      <c r="B182" s="1">
        <v>1738.2572</v>
      </c>
      <c r="C182" s="1">
        <v>1816.1971</v>
      </c>
      <c r="D182" s="1">
        <v>1910.0901</v>
      </c>
      <c r="E182" s="1">
        <v>1100.0486</v>
      </c>
      <c r="F182" s="1">
        <v>1100.9568</v>
      </c>
      <c r="G182" s="1">
        <v>1083.0657</v>
      </c>
      <c r="H182" s="1">
        <v>1821.1558</v>
      </c>
      <c r="I182" s="1">
        <v>1897.8887</v>
      </c>
      <c r="J182" s="1">
        <v>1950.0</v>
      </c>
      <c r="K182" s="1">
        <v>1287.5475</v>
      </c>
      <c r="L182" s="1">
        <f t="shared" si="4"/>
        <v>1335.059433</v>
      </c>
      <c r="M182" s="1">
        <f t="shared" ref="M182:N182" si="699">(H182+I182)/2</f>
        <v>1859.52225</v>
      </c>
      <c r="N182" s="1">
        <f t="shared" si="699"/>
        <v>1923.94435</v>
      </c>
      <c r="O182" s="1">
        <f t="shared" ref="O182:P182" si="700">(E182+AC182)/2</f>
        <v>1358.81495</v>
      </c>
      <c r="P182" s="1">
        <f t="shared" si="700"/>
        <v>1349.01095</v>
      </c>
      <c r="Q182" s="1">
        <f t="shared" si="7"/>
        <v>1738.258781</v>
      </c>
      <c r="R182" s="1">
        <f t="shared" si="8"/>
        <v>7.420519953</v>
      </c>
      <c r="S182" s="1">
        <f t="shared" si="9"/>
        <v>0.5947133683</v>
      </c>
      <c r="T182" s="1">
        <v>0.0752</v>
      </c>
      <c r="U182" s="1">
        <v>0.0752</v>
      </c>
      <c r="V182" s="1">
        <f t="shared" si="10"/>
        <v>13.29787234</v>
      </c>
      <c r="W182" s="1">
        <v>0.0752</v>
      </c>
      <c r="X182" s="1">
        <v>0.0552</v>
      </c>
      <c r="Y182" s="1">
        <f t="shared" si="11"/>
        <v>1882.529617</v>
      </c>
      <c r="Z182" s="1">
        <v>1932.9268</v>
      </c>
      <c r="AA182" s="1">
        <v>1947.7065</v>
      </c>
      <c r="AB182" s="1">
        <v>1950.0</v>
      </c>
      <c r="AC182" s="1">
        <v>1617.5813</v>
      </c>
      <c r="AD182" s="1">
        <v>1597.0651</v>
      </c>
      <c r="AE182" s="1">
        <v>-999.0</v>
      </c>
      <c r="AF182" s="1">
        <v>-999.0</v>
      </c>
      <c r="AG182" s="1">
        <f t="shared" si="12"/>
        <v>3185.4362</v>
      </c>
      <c r="AH182" s="1">
        <f t="shared" si="13"/>
        <v>3.10955364</v>
      </c>
      <c r="AI182" s="1">
        <f t="shared" si="14"/>
        <v>767.1231497</v>
      </c>
      <c r="AJ182" s="1">
        <f t="shared" si="15"/>
        <v>2.10955364</v>
      </c>
      <c r="AK182" s="1">
        <f t="shared" si="16"/>
        <v>342.9148346</v>
      </c>
      <c r="AL182" s="1">
        <f t="shared" si="17"/>
        <v>6.029437833</v>
      </c>
      <c r="AM182" s="1">
        <f t="shared" si="18"/>
        <v>1372.806962</v>
      </c>
      <c r="AN182" s="1">
        <f t="shared" si="19"/>
        <v>0.625307845</v>
      </c>
      <c r="AO182" s="1">
        <f t="shared" si="20"/>
        <v>682.4544893</v>
      </c>
      <c r="AP182" s="1">
        <f t="shared" si="21"/>
        <v>0.9198466359</v>
      </c>
      <c r="AQ182" s="1">
        <f t="shared" si="22"/>
        <v>771.8035386</v>
      </c>
      <c r="AR182" s="1">
        <f t="shared" si="23"/>
        <v>231.3058895</v>
      </c>
      <c r="AS182" s="1">
        <f t="shared" si="24"/>
        <v>831.4439386</v>
      </c>
      <c r="AT182" s="1">
        <f t="shared" ref="AT182:AT183" si="704">ABS(((3*B182*(G182-AS182))/(G182*(2*AS182-B182)))/100)</f>
        <v>0.160743742</v>
      </c>
      <c r="AU182" s="1">
        <f t="shared" si="26"/>
        <v>0.1915311807</v>
      </c>
      <c r="AV182" s="1">
        <f t="shared" si="27"/>
        <v>102.2482348</v>
      </c>
      <c r="AW182" s="1">
        <v>-999.0</v>
      </c>
      <c r="AX182" s="1">
        <f t="shared" si="28"/>
        <v>0.2161002475</v>
      </c>
      <c r="AZ182" s="1">
        <f t="shared" si="619"/>
        <v>52.78718977</v>
      </c>
      <c r="BA182" s="1">
        <v>-999.0</v>
      </c>
      <c r="BB182" s="1">
        <f t="shared" si="564"/>
        <v>11.06125637</v>
      </c>
      <c r="BC182" s="1">
        <f>((AT182/8)^2)*((BL182)^4)</f>
        <v>9.234387536</v>
      </c>
      <c r="BE182" s="1">
        <v>2390.3589</v>
      </c>
      <c r="BF182" s="1">
        <v>4322.0459</v>
      </c>
      <c r="BG182" s="1">
        <f t="shared" si="33"/>
        <v>0.0801533641</v>
      </c>
      <c r="BH182" s="1">
        <v>575.6375</v>
      </c>
      <c r="BJ182" s="1">
        <f t="shared" si="34"/>
        <v>-923.8752</v>
      </c>
      <c r="BK182" s="1">
        <f t="shared" si="35"/>
        <v>-75.1248</v>
      </c>
      <c r="BL182" s="1">
        <f t="shared" si="36"/>
        <v>12.29787234</v>
      </c>
      <c r="BN182" s="1">
        <f t="shared" si="70"/>
        <v>0.62307563</v>
      </c>
      <c r="BO182" s="1">
        <f t="shared" si="37"/>
        <v>0.9069753776</v>
      </c>
      <c r="BP182" s="1">
        <f t="shared" si="38"/>
        <v>0.3135746224</v>
      </c>
      <c r="BQ182" s="1" t="str">
        <f t="shared" si="39"/>
        <v>#NUM!</v>
      </c>
      <c r="BS182" s="1">
        <f t="shared" si="40"/>
        <v>2165.083796</v>
      </c>
      <c r="BT182" s="1">
        <v>2.5392</v>
      </c>
      <c r="BU182" s="1">
        <v>0.0981</v>
      </c>
      <c r="BV182" s="1">
        <f t="shared" si="41"/>
        <v>0.05608069164</v>
      </c>
      <c r="BW182" s="1">
        <f t="shared" si="42"/>
        <v>0.07709034582</v>
      </c>
      <c r="BX182" s="1">
        <f t="shared" si="43"/>
        <v>1.22055</v>
      </c>
      <c r="BY182" s="1">
        <f t="shared" si="82"/>
        <v>-0.946</v>
      </c>
      <c r="BZ182" s="1">
        <f t="shared" si="45"/>
        <v>-0.08407459514</v>
      </c>
      <c r="CA182" s="1">
        <v>4322.0459</v>
      </c>
      <c r="CB182" s="1">
        <v>2390.3589</v>
      </c>
      <c r="CC182" s="1" t="str">
        <f t="shared" si="46"/>
        <v>#NUM!</v>
      </c>
      <c r="CD182" s="1">
        <f t="shared" si="47"/>
        <v>0.1201362682</v>
      </c>
      <c r="CE182" s="1">
        <f t="shared" si="48"/>
        <v>-622.4525544</v>
      </c>
      <c r="CH182" s="1">
        <v>-999.0</v>
      </c>
      <c r="CJ182" s="1">
        <f t="shared" si="71"/>
        <v>0.0001642270677</v>
      </c>
      <c r="CK182" s="1">
        <f t="shared" si="51"/>
        <v>-795.0484749</v>
      </c>
      <c r="CL182" s="1">
        <f t="shared" si="52"/>
        <v>-59.58012398</v>
      </c>
      <c r="CM182" s="1">
        <f t="shared" si="53"/>
        <v>-39.47360938</v>
      </c>
      <c r="CN182" s="1">
        <f t="shared" si="54"/>
        <v>0.6625298295</v>
      </c>
      <c r="CO182" s="1">
        <f t="shared" si="55"/>
        <v>0.001202726911</v>
      </c>
      <c r="CP182" s="1">
        <f t="shared" si="56"/>
        <v>1.674560666</v>
      </c>
      <c r="CQ182" s="1">
        <f t="shared" si="57"/>
        <v>0.7285606658</v>
      </c>
      <c r="CS182" s="1">
        <f t="shared" si="58"/>
        <v>1.671725644</v>
      </c>
      <c r="CU182" s="1">
        <v>5249.7227</v>
      </c>
      <c r="CV182" s="1">
        <v>1950.0</v>
      </c>
      <c r="CW182" s="1">
        <v>1034.2</v>
      </c>
      <c r="CX182" s="1">
        <v>391.8</v>
      </c>
      <c r="CY182" s="1">
        <v>198.9</v>
      </c>
      <c r="CZ182" s="1">
        <v>146.5</v>
      </c>
      <c r="DA182" s="1">
        <f t="shared" si="59"/>
        <v>0.6784104358</v>
      </c>
      <c r="DB182" s="1">
        <f t="shared" si="60"/>
        <v>0.6333681805</v>
      </c>
      <c r="DC182" s="1">
        <f t="shared" si="61"/>
        <v>0.8262418939</v>
      </c>
      <c r="DD182" s="1">
        <f t="shared" si="62"/>
        <v>1.034644436</v>
      </c>
      <c r="DE182" s="1">
        <f t="shared" si="63"/>
        <v>0.9927848895</v>
      </c>
      <c r="DF182" s="1" t="str">
        <f t="shared" si="64"/>
        <v>Não</v>
      </c>
      <c r="DG182" s="1" t="str">
        <f t="shared" si="65"/>
        <v>Não</v>
      </c>
      <c r="DH182" s="17" t="str">
        <f t="shared" si="66"/>
        <v>Fractured</v>
      </c>
      <c r="DI182" s="1" t="str">
        <f t="shared" ref="DI182:DJ182" si="701">IF(DB182&gt;=1,"Fractured","Não")</f>
        <v>Não</v>
      </c>
      <c r="DJ182" s="1" t="str">
        <f t="shared" si="701"/>
        <v>Não</v>
      </c>
    </row>
    <row r="183" ht="15.75" customHeight="1">
      <c r="A183" s="1">
        <v>5588.5461</v>
      </c>
      <c r="B183" s="1">
        <v>1790.1099</v>
      </c>
      <c r="C183" s="1">
        <v>1783.6141</v>
      </c>
      <c r="D183" s="1">
        <v>1894.2404</v>
      </c>
      <c r="E183" s="1">
        <v>1252.7794</v>
      </c>
      <c r="F183" s="1">
        <v>1257.7814</v>
      </c>
      <c r="G183" s="1">
        <v>1240.7352</v>
      </c>
      <c r="H183" s="1">
        <v>1844.5984</v>
      </c>
      <c r="I183" s="1">
        <v>1900.7566</v>
      </c>
      <c r="J183" s="1">
        <v>1950.0</v>
      </c>
      <c r="K183" s="1">
        <v>1384.9985</v>
      </c>
      <c r="L183" s="1">
        <f t="shared" si="4"/>
        <v>1447.705</v>
      </c>
      <c r="M183" s="1">
        <f t="shared" ref="M183:N183" si="702">(H183+I183)/2</f>
        <v>1872.6775</v>
      </c>
      <c r="N183" s="1">
        <f t="shared" si="702"/>
        <v>1925.3783</v>
      </c>
      <c r="O183" s="1">
        <f t="shared" ref="O183:P183" si="703">(E183+AC183)/2</f>
        <v>1407.76915</v>
      </c>
      <c r="P183" s="1">
        <f t="shared" si="703"/>
        <v>1451.3611</v>
      </c>
      <c r="Q183" s="1">
        <f t="shared" si="7"/>
        <v>1790.111488</v>
      </c>
      <c r="R183" s="1">
        <f t="shared" si="8"/>
        <v>8.500777292</v>
      </c>
      <c r="S183" s="1">
        <f t="shared" si="9"/>
        <v>0.6726316146</v>
      </c>
      <c r="T183" s="1">
        <v>0.0767</v>
      </c>
      <c r="U183" s="1">
        <v>0.0767</v>
      </c>
      <c r="V183" s="1">
        <f t="shared" si="10"/>
        <v>13.03780965</v>
      </c>
      <c r="W183" s="1">
        <v>0.0767</v>
      </c>
      <c r="X183" s="1">
        <v>0.0606</v>
      </c>
      <c r="Y183" s="1">
        <f t="shared" si="11"/>
        <v>1885.378833</v>
      </c>
      <c r="Z183" s="1">
        <v>1944.5868</v>
      </c>
      <c r="AA183" s="1">
        <v>1949.7218</v>
      </c>
      <c r="AB183" s="1">
        <v>1950.0</v>
      </c>
      <c r="AC183" s="1">
        <v>1562.7589</v>
      </c>
      <c r="AD183" s="1">
        <v>1644.9408</v>
      </c>
      <c r="AE183" s="1">
        <v>-999.0</v>
      </c>
      <c r="AF183" s="1">
        <v>13.3</v>
      </c>
      <c r="AG183" s="1">
        <f t="shared" si="12"/>
        <v>3285.7551</v>
      </c>
      <c r="AH183" s="1">
        <f t="shared" si="13"/>
        <v>3.685364515</v>
      </c>
      <c r="AI183" s="1">
        <f t="shared" si="14"/>
        <v>801.1994077</v>
      </c>
      <c r="AJ183" s="1">
        <f t="shared" si="15"/>
        <v>2.685364515</v>
      </c>
      <c r="AK183" s="1">
        <f t="shared" si="16"/>
        <v>373.1598282</v>
      </c>
      <c r="AL183" s="1">
        <f t="shared" si="17"/>
        <v>7.971914226</v>
      </c>
      <c r="AM183" s="1">
        <f t="shared" si="18"/>
        <v>1493.126421</v>
      </c>
      <c r="AN183" s="1">
        <f t="shared" si="19"/>
        <v>0.4486554582</v>
      </c>
      <c r="AO183" s="1">
        <f t="shared" si="20"/>
        <v>741.6597686</v>
      </c>
      <c r="AP183" s="1">
        <f t="shared" si="21"/>
        <v>1.04385121</v>
      </c>
      <c r="AQ183" s="1">
        <f t="shared" si="22"/>
        <v>809.6678989</v>
      </c>
      <c r="AR183" s="1">
        <f t="shared" si="23"/>
        <v>234.6402876</v>
      </c>
      <c r="AS183" s="1">
        <f t="shared" si="24"/>
        <v>848.7244778</v>
      </c>
      <c r="AT183" s="1">
        <f t="shared" si="704"/>
        <v>0.1831146409</v>
      </c>
      <c r="AU183" s="1">
        <f t="shared" si="26"/>
        <v>0.2241619817</v>
      </c>
      <c r="AV183" s="1">
        <f t="shared" si="27"/>
        <v>127.4404449</v>
      </c>
      <c r="AW183" s="1">
        <v>-999.0</v>
      </c>
      <c r="AX183" s="1">
        <f t="shared" si="28"/>
        <v>0.3213111226</v>
      </c>
      <c r="AZ183" s="1">
        <f t="shared" si="619"/>
        <v>106.6426109</v>
      </c>
      <c r="BA183" s="1">
        <v>13.3</v>
      </c>
      <c r="BB183" s="1">
        <f t="shared" si="564"/>
        <v>15.81952488</v>
      </c>
      <c r="BC183" s="1">
        <f>((AT183/6)^2)*((BL183)^4)</f>
        <v>19.55840906</v>
      </c>
      <c r="BD183" s="1">
        <f>0.000083*((AE183^3)*(BH183^2))</f>
        <v>-23286579981</v>
      </c>
      <c r="BE183" s="1">
        <v>2504.2832</v>
      </c>
      <c r="BF183" s="1">
        <v>4636.5347</v>
      </c>
      <c r="BG183" s="1">
        <f t="shared" si="33"/>
        <v>0.04385121026</v>
      </c>
      <c r="BH183" s="1">
        <v>530.4758</v>
      </c>
      <c r="BJ183" s="1">
        <f t="shared" si="34"/>
        <v>-922.3767</v>
      </c>
      <c r="BK183" s="1">
        <f t="shared" si="35"/>
        <v>-76.6233</v>
      </c>
      <c r="BL183" s="1">
        <f t="shared" si="36"/>
        <v>12.03780965</v>
      </c>
      <c r="BN183" s="1">
        <f t="shared" si="70"/>
        <v>0.6931056021</v>
      </c>
      <c r="BO183" s="1">
        <f t="shared" si="37"/>
        <v>0.958216343</v>
      </c>
      <c r="BP183" s="1">
        <f t="shared" si="38"/>
        <v>0.270133657</v>
      </c>
      <c r="BQ183" s="1" t="str">
        <f t="shared" si="39"/>
        <v>#NUM!</v>
      </c>
      <c r="BS183" s="1">
        <f t="shared" si="40"/>
        <v>2093.99707</v>
      </c>
      <c r="BT183" s="1">
        <v>2.5397</v>
      </c>
      <c r="BU183" s="1">
        <v>0.083</v>
      </c>
      <c r="BV183" s="1">
        <f t="shared" si="41"/>
        <v>0.0557925072</v>
      </c>
      <c r="BW183" s="1">
        <f t="shared" si="42"/>
        <v>0.0693962536</v>
      </c>
      <c r="BX183" s="1">
        <f t="shared" si="43"/>
        <v>1.22835</v>
      </c>
      <c r="BY183" s="1">
        <f t="shared" si="82"/>
        <v>-1.439333333</v>
      </c>
      <c r="BZ183" s="1">
        <f t="shared" si="45"/>
        <v>-0.2436591093</v>
      </c>
      <c r="CA183" s="1">
        <v>4636.5347</v>
      </c>
      <c r="CB183" s="1">
        <v>2504.2832</v>
      </c>
      <c r="CC183" s="1">
        <f t="shared" si="46"/>
        <v>0.001255320431</v>
      </c>
      <c r="CD183" s="1">
        <f t="shared" si="47"/>
        <v>0.1189069554</v>
      </c>
      <c r="CE183" s="1">
        <f t="shared" si="48"/>
        <v>9.218304507</v>
      </c>
      <c r="CH183" s="1">
        <v>-999.0</v>
      </c>
      <c r="CJ183" s="1">
        <f t="shared" si="71"/>
        <v>0.000720171308</v>
      </c>
      <c r="CK183" s="1">
        <f t="shared" si="51"/>
        <v>-837.3908769</v>
      </c>
      <c r="CL183" s="1">
        <f t="shared" si="52"/>
        <v>-68.38500869</v>
      </c>
      <c r="CM183" s="1">
        <f t="shared" si="53"/>
        <v>-68.34880015</v>
      </c>
      <c r="CN183" s="1">
        <f t="shared" si="54"/>
        <v>0.9994705194</v>
      </c>
      <c r="CO183" s="1">
        <f t="shared" si="55"/>
        <v>0.00117823867</v>
      </c>
      <c r="CP183" s="1">
        <f t="shared" si="56"/>
        <v>2.438926016</v>
      </c>
      <c r="CQ183" s="1">
        <f t="shared" si="57"/>
        <v>0.9995926823</v>
      </c>
      <c r="CS183" s="1">
        <f t="shared" si="58"/>
        <v>1.663537779</v>
      </c>
      <c r="CU183" s="1">
        <v>5249.875</v>
      </c>
      <c r="CV183" s="1">
        <v>1950.0</v>
      </c>
      <c r="CW183" s="1">
        <v>1034.8</v>
      </c>
      <c r="CX183" s="1">
        <v>391.8</v>
      </c>
      <c r="CY183" s="1">
        <v>199.0</v>
      </c>
      <c r="CZ183" s="1">
        <v>146.5</v>
      </c>
      <c r="DA183" s="1">
        <f t="shared" si="59"/>
        <v>0.7286564203</v>
      </c>
      <c r="DB183" s="1">
        <f t="shared" si="60"/>
        <v>0.7026280342</v>
      </c>
      <c r="DC183" s="1">
        <f t="shared" si="61"/>
        <v>0.8459076242</v>
      </c>
      <c r="DD183" s="1">
        <f t="shared" si="62"/>
        <v>1.028141952</v>
      </c>
      <c r="DE183" s="1">
        <f t="shared" si="63"/>
        <v>1.030965269</v>
      </c>
      <c r="DF183" s="1" t="str">
        <f t="shared" si="64"/>
        <v>Não</v>
      </c>
      <c r="DG183" s="23" t="str">
        <f t="shared" si="65"/>
        <v>Fracture</v>
      </c>
      <c r="DH183" s="17" t="str">
        <f t="shared" si="66"/>
        <v>Fractured</v>
      </c>
      <c r="DI183" s="1" t="str">
        <f t="shared" ref="DI183:DJ183" si="705">IF(DB183&gt;=1,"Fractured","Não")</f>
        <v>Não</v>
      </c>
      <c r="DJ183" s="1" t="str">
        <f t="shared" si="705"/>
        <v>Não</v>
      </c>
    </row>
    <row r="184" ht="15.75" customHeight="1">
      <c r="A184" s="1">
        <v>5588.6223</v>
      </c>
      <c r="B184" s="1">
        <v>1796.6594</v>
      </c>
      <c r="C184" s="1">
        <v>1756.1381</v>
      </c>
      <c r="D184" s="1">
        <v>1887.4426</v>
      </c>
      <c r="E184" s="1">
        <v>1333.7183</v>
      </c>
      <c r="F184" s="1">
        <v>1336.5428</v>
      </c>
      <c r="G184" s="1">
        <v>1320.5688</v>
      </c>
      <c r="H184" s="1">
        <v>1865.1626</v>
      </c>
      <c r="I184" s="1">
        <v>1900.7566</v>
      </c>
      <c r="J184" s="1">
        <v>1950.0</v>
      </c>
      <c r="K184" s="1">
        <v>1384.9985</v>
      </c>
      <c r="L184" s="1">
        <f t="shared" si="4"/>
        <v>1507.424733</v>
      </c>
      <c r="M184" s="1">
        <f t="shared" ref="M184:N184" si="706">(H184+I184)/2</f>
        <v>1882.9596</v>
      </c>
      <c r="N184" s="1">
        <f t="shared" si="706"/>
        <v>1925.3783</v>
      </c>
      <c r="O184" s="1">
        <f t="shared" ref="O184:P184" si="707">(E184+AC184)/2</f>
        <v>1399.93305</v>
      </c>
      <c r="P184" s="1">
        <f t="shared" si="707"/>
        <v>1509.6101</v>
      </c>
      <c r="Q184" s="1">
        <f t="shared" si="7"/>
        <v>1796.660995</v>
      </c>
      <c r="R184" s="1">
        <f t="shared" si="8"/>
        <v>9.047749485</v>
      </c>
      <c r="S184" s="1">
        <f t="shared" si="9"/>
        <v>0.708018057</v>
      </c>
      <c r="T184" s="1">
        <v>0.0767</v>
      </c>
      <c r="U184" s="1">
        <v>0.0767</v>
      </c>
      <c r="V184" s="1">
        <f t="shared" si="10"/>
        <v>13.03780965</v>
      </c>
      <c r="W184" s="1">
        <v>0.0767</v>
      </c>
      <c r="X184" s="1">
        <v>0.0606</v>
      </c>
      <c r="Y184" s="1">
        <f t="shared" si="11"/>
        <v>1881.598083</v>
      </c>
      <c r="Z184" s="1">
        <v>1949.3485</v>
      </c>
      <c r="AA184" s="1">
        <v>1949.9999</v>
      </c>
      <c r="AB184" s="1">
        <v>1950.0</v>
      </c>
      <c r="AC184" s="1">
        <v>1466.1478</v>
      </c>
      <c r="AD184" s="1">
        <v>1682.6774</v>
      </c>
      <c r="AE184" s="1">
        <v>-999.0</v>
      </c>
      <c r="AF184" s="1">
        <v>13.3</v>
      </c>
      <c r="AG184" s="1">
        <f t="shared" si="12"/>
        <v>3285.7551</v>
      </c>
      <c r="AH184" s="1">
        <f t="shared" si="13"/>
        <v>3.685364515</v>
      </c>
      <c r="AI184" s="1">
        <f t="shared" si="14"/>
        <v>801.1994077</v>
      </c>
      <c r="AJ184" s="1">
        <f t="shared" si="15"/>
        <v>2.685364515</v>
      </c>
      <c r="AK184" s="1">
        <f t="shared" si="16"/>
        <v>386.9387303</v>
      </c>
      <c r="AL184" s="1">
        <f t="shared" si="17"/>
        <v>9.582927819</v>
      </c>
      <c r="AM184" s="1">
        <f t="shared" si="18"/>
        <v>1548.151106</v>
      </c>
      <c r="AN184" s="1">
        <f t="shared" si="19"/>
        <v>0.3674787593</v>
      </c>
      <c r="AO184" s="1">
        <f t="shared" si="20"/>
        <v>768.8384686</v>
      </c>
      <c r="AP184" s="1">
        <f t="shared" si="21"/>
        <v>1.107588306</v>
      </c>
      <c r="AQ184" s="1">
        <f t="shared" si="22"/>
        <v>823.2007325</v>
      </c>
      <c r="AR184" s="1">
        <f t="shared" si="23"/>
        <v>236.1205759</v>
      </c>
      <c r="AS184" s="1">
        <f t="shared" si="24"/>
        <v>852.3377643</v>
      </c>
      <c r="AT184" s="1">
        <f>ABS(((3*B184*(G184-AS184))/(G184*(2*AS184-B184)))/100)*0.8</f>
        <v>0.1662128039</v>
      </c>
      <c r="AU184" s="1">
        <f t="shared" si="26"/>
        <v>0.1993467934</v>
      </c>
      <c r="AV184" s="1">
        <f t="shared" si="27"/>
        <v>108.1367953</v>
      </c>
      <c r="AW184" s="1">
        <v>-999.0</v>
      </c>
      <c r="AX184" s="1">
        <f t="shared" si="28"/>
        <v>0.3787270383</v>
      </c>
      <c r="AZ184" s="1">
        <f t="shared" si="619"/>
        <v>61.40401723</v>
      </c>
      <c r="BA184" s="1">
        <v>13.3</v>
      </c>
      <c r="BB184" s="1">
        <f t="shared" si="564"/>
        <v>10.73888177</v>
      </c>
      <c r="BC184" s="1">
        <f>((AT184/8)^2)*((BL184)^4)</f>
        <v>9.064395872</v>
      </c>
      <c r="BD184" s="1">
        <f>0.083*((AE184^3)*(BH184^2))</f>
        <v>-23286579981369</v>
      </c>
      <c r="BE184" s="1">
        <v>2504.2832</v>
      </c>
      <c r="BF184" s="1">
        <v>4636.5347</v>
      </c>
      <c r="BG184" s="1">
        <f t="shared" si="33"/>
        <v>0.1075883062</v>
      </c>
      <c r="BH184" s="1">
        <v>530.4758</v>
      </c>
      <c r="BJ184" s="1">
        <f t="shared" si="34"/>
        <v>-922.3767</v>
      </c>
      <c r="BK184" s="1">
        <f t="shared" si="35"/>
        <v>-76.6233</v>
      </c>
      <c r="BL184" s="1">
        <f t="shared" si="36"/>
        <v>12.03780965</v>
      </c>
      <c r="BN184" s="1">
        <f t="shared" si="70"/>
        <v>0.7350134366</v>
      </c>
      <c r="BO184" s="1">
        <f t="shared" si="37"/>
        <v>0.9889847186</v>
      </c>
      <c r="BP184" s="1">
        <f t="shared" si="38"/>
        <v>0.2393652814</v>
      </c>
      <c r="BQ184" s="1" t="str">
        <f t="shared" si="39"/>
        <v>#NUM!</v>
      </c>
      <c r="BS184" s="1">
        <f t="shared" si="40"/>
        <v>2053.853746</v>
      </c>
      <c r="BT184" s="1">
        <v>2.5397</v>
      </c>
      <c r="BU184" s="1">
        <v>0.083</v>
      </c>
      <c r="BV184" s="1">
        <f t="shared" si="41"/>
        <v>0.0557925072</v>
      </c>
      <c r="BW184" s="1">
        <f t="shared" si="42"/>
        <v>0.0693962536</v>
      </c>
      <c r="BX184" s="1">
        <f t="shared" si="43"/>
        <v>1.22835</v>
      </c>
      <c r="BY184" s="1">
        <f t="shared" si="82"/>
        <v>-1.439333333</v>
      </c>
      <c r="BZ184" s="1">
        <f t="shared" si="45"/>
        <v>-0.3244623482</v>
      </c>
      <c r="CA184" s="1">
        <v>4636.5347</v>
      </c>
      <c r="CB184" s="1">
        <v>2504.2832</v>
      </c>
      <c r="CC184" s="1">
        <f t="shared" si="46"/>
        <v>0.001255320431</v>
      </c>
      <c r="CD184" s="1">
        <f t="shared" si="47"/>
        <v>0.1186546486</v>
      </c>
      <c r="CE184" s="1">
        <f t="shared" si="48"/>
        <v>9.775678707</v>
      </c>
      <c r="CH184" s="1">
        <v>-999.0</v>
      </c>
      <c r="CJ184" s="1">
        <f t="shared" si="71"/>
        <v>0.001407388599</v>
      </c>
      <c r="CK184" s="1">
        <f t="shared" si="51"/>
        <v>-861.636418</v>
      </c>
      <c r="CL184" s="1">
        <f t="shared" si="52"/>
        <v>-74.30321302</v>
      </c>
      <c r="CM184" s="1">
        <f t="shared" si="53"/>
        <v>-86.20756415</v>
      </c>
      <c r="CN184" s="1">
        <f t="shared" si="54"/>
        <v>1.160213141</v>
      </c>
      <c r="CO184" s="1">
        <f t="shared" si="55"/>
        <v>0.001173243803</v>
      </c>
      <c r="CP184" s="1">
        <f t="shared" si="56"/>
        <v>2.560433575</v>
      </c>
      <c r="CQ184" s="1">
        <f t="shared" si="57"/>
        <v>1.121100242</v>
      </c>
      <c r="CS184" s="1">
        <f t="shared" si="58"/>
        <v>1.692871227</v>
      </c>
      <c r="CU184" s="1">
        <v>5250.0278</v>
      </c>
      <c r="CV184" s="1">
        <v>1950.0</v>
      </c>
      <c r="CW184" s="1">
        <v>1034.9</v>
      </c>
      <c r="CX184" s="1">
        <v>391.9</v>
      </c>
      <c r="CY184" s="1">
        <v>199.0</v>
      </c>
      <c r="CZ184" s="1">
        <v>146.6</v>
      </c>
      <c r="DA184" s="1">
        <f t="shared" si="59"/>
        <v>0.7286564203</v>
      </c>
      <c r="DB184" s="1">
        <f t="shared" si="60"/>
        <v>0.7439043817</v>
      </c>
      <c r="DC184" s="1">
        <f t="shared" si="61"/>
        <v>0.8631998845</v>
      </c>
      <c r="DD184" s="1">
        <f t="shared" si="62"/>
        <v>1.022527674</v>
      </c>
      <c r="DE184" s="1">
        <f t="shared" si="63"/>
        <v>1.078344497</v>
      </c>
      <c r="DF184" s="1" t="str">
        <f t="shared" si="64"/>
        <v>Não</v>
      </c>
      <c r="DG184" s="23" t="str">
        <f t="shared" si="65"/>
        <v>Fracture</v>
      </c>
      <c r="DH184" s="17" t="str">
        <f t="shared" si="66"/>
        <v>Fractured</v>
      </c>
      <c r="DI184" s="1" t="str">
        <f t="shared" ref="DI184:DJ184" si="708">IF(DB184&gt;=1,"Fractured","Não")</f>
        <v>Não</v>
      </c>
      <c r="DJ184" s="1" t="str">
        <f t="shared" si="708"/>
        <v>Não</v>
      </c>
    </row>
    <row r="185" ht="15.75" customHeight="1">
      <c r="A185" s="1">
        <v>5588.6985</v>
      </c>
      <c r="B185" s="1">
        <v>1757.2579</v>
      </c>
      <c r="C185" s="1">
        <v>1718.7312</v>
      </c>
      <c r="D185" s="1">
        <v>1920.8649</v>
      </c>
      <c r="E185" s="1">
        <v>1287.6243</v>
      </c>
      <c r="F185" s="1">
        <v>1288.6279</v>
      </c>
      <c r="G185" s="1">
        <v>1254.7964</v>
      </c>
      <c r="H185" s="1">
        <v>1824.2194</v>
      </c>
      <c r="I185" s="1">
        <v>1916.8938</v>
      </c>
      <c r="J185" s="1">
        <v>1950.0</v>
      </c>
      <c r="K185" s="1">
        <v>1503.2318</v>
      </c>
      <c r="L185" s="1">
        <f t="shared" si="4"/>
        <v>1455.881233</v>
      </c>
      <c r="M185" s="1">
        <f t="shared" ref="M185:N185" si="709">(H185+I185)/2</f>
        <v>1870.5566</v>
      </c>
      <c r="N185" s="1">
        <f t="shared" si="709"/>
        <v>1933.4469</v>
      </c>
      <c r="O185" s="1">
        <f t="shared" ref="O185:P185" si="710">(E185+AC185)/2</f>
        <v>1326.85705</v>
      </c>
      <c r="P185" s="1">
        <f t="shared" si="710"/>
        <v>1494.8549</v>
      </c>
      <c r="Q185" s="1">
        <f t="shared" si="7"/>
        <v>1757.259507</v>
      </c>
      <c r="R185" s="1">
        <f t="shared" si="8"/>
        <v>8.597116244</v>
      </c>
      <c r="S185" s="1">
        <f t="shared" si="9"/>
        <v>0.6878538842</v>
      </c>
      <c r="T185" s="1">
        <v>0.0814</v>
      </c>
      <c r="U185" s="1">
        <v>0.0814</v>
      </c>
      <c r="V185" s="1">
        <f t="shared" si="10"/>
        <v>12.28501229</v>
      </c>
      <c r="W185" s="1">
        <v>0.0814</v>
      </c>
      <c r="X185" s="1">
        <v>0.0657</v>
      </c>
      <c r="Y185" s="1">
        <f t="shared" si="11"/>
        <v>1874.475633</v>
      </c>
      <c r="Z185" s="1">
        <v>1949.9998</v>
      </c>
      <c r="AA185" s="1">
        <v>1950.0</v>
      </c>
      <c r="AB185" s="1">
        <v>1950.0</v>
      </c>
      <c r="AC185" s="1">
        <v>1366.0898</v>
      </c>
      <c r="AD185" s="1">
        <v>1701.0819</v>
      </c>
      <c r="AE185" s="1">
        <v>0.1033</v>
      </c>
      <c r="AF185" s="1">
        <v>1.2</v>
      </c>
      <c r="AG185" s="1">
        <f t="shared" si="12"/>
        <v>3420.1256</v>
      </c>
      <c r="AH185" s="1">
        <f t="shared" si="13"/>
        <v>4.633961543</v>
      </c>
      <c r="AI185" s="1">
        <f t="shared" si="14"/>
        <v>842.5233615</v>
      </c>
      <c r="AJ185" s="1">
        <f t="shared" si="15"/>
        <v>3.633961543</v>
      </c>
      <c r="AK185" s="1">
        <f t="shared" si="16"/>
        <v>378.4566561</v>
      </c>
      <c r="AL185" s="1">
        <f t="shared" si="17"/>
        <v>9.01804462</v>
      </c>
      <c r="AM185" s="1">
        <f t="shared" si="18"/>
        <v>1515.062969</v>
      </c>
      <c r="AN185" s="1">
        <f t="shared" si="19"/>
        <v>0.4076157676</v>
      </c>
      <c r="AO185" s="1">
        <f t="shared" si="20"/>
        <v>745.9335842</v>
      </c>
      <c r="AP185" s="1">
        <f t="shared" si="21"/>
        <v>1.091305568</v>
      </c>
      <c r="AQ185" s="1">
        <f t="shared" si="22"/>
        <v>802.65196</v>
      </c>
      <c r="AR185" s="1">
        <f t="shared" si="23"/>
        <v>234.96007</v>
      </c>
      <c r="AS185" s="1">
        <f t="shared" si="24"/>
        <v>837.6338421</v>
      </c>
      <c r="AT185" s="1">
        <f>ABS(((3*B185*(G185-AS185))/(G185*(2*AS185-B185)))/100)*0.5</f>
        <v>0.1068800852</v>
      </c>
      <c r="AU185" s="1">
        <f t="shared" si="26"/>
        <v>0.1196704758</v>
      </c>
      <c r="AV185" s="1">
        <f t="shared" si="27"/>
        <v>52.93005725</v>
      </c>
      <c r="AW185" s="1">
        <v>0.1033</v>
      </c>
      <c r="AX185" s="1">
        <f t="shared" si="28"/>
        <v>0.358942882</v>
      </c>
      <c r="AZ185" s="1">
        <f t="shared" si="619"/>
        <v>4.400103583</v>
      </c>
      <c r="BA185" s="1">
        <v>1.2</v>
      </c>
      <c r="BB185" s="1">
        <f t="shared" si="564"/>
        <v>1.836066142</v>
      </c>
      <c r="BC185" s="1">
        <f t="shared" ref="BC185:BC190" si="714">((AT185/10)^2)*((BL185)^4)</f>
        <v>1.852685605</v>
      </c>
      <c r="BD185" s="1">
        <f t="shared" ref="BD185:BD188" si="715">0.013*((AE185^3)*(BH185^2))</f>
        <v>4.032510155</v>
      </c>
      <c r="BE185" s="1">
        <v>2636.4685</v>
      </c>
      <c r="BF185" s="1">
        <v>4900.5308</v>
      </c>
      <c r="BG185" s="1">
        <f t="shared" si="33"/>
        <v>0.09130556776</v>
      </c>
      <c r="BH185" s="1">
        <v>530.4758</v>
      </c>
      <c r="BJ185" s="1">
        <f t="shared" si="34"/>
        <v>0.09489138</v>
      </c>
      <c r="BK185" s="1">
        <f t="shared" si="35"/>
        <v>0.00840862</v>
      </c>
      <c r="BL185" s="1">
        <f t="shared" si="36"/>
        <v>11.28501229</v>
      </c>
      <c r="BN185" s="1">
        <f t="shared" si="70"/>
        <v>0.7140650214</v>
      </c>
      <c r="BO185" s="1">
        <f t="shared" si="37"/>
        <v>0.982435449</v>
      </c>
      <c r="BP185" s="1">
        <f t="shared" si="38"/>
        <v>0.254714551</v>
      </c>
      <c r="BQ185" s="1">
        <f t="shared" si="39"/>
        <v>0.007806043072</v>
      </c>
      <c r="BS185" s="1">
        <f t="shared" si="40"/>
        <v>2093.443671</v>
      </c>
      <c r="BT185" s="1">
        <v>2.546</v>
      </c>
      <c r="BU185" s="1">
        <v>0.0717</v>
      </c>
      <c r="BV185" s="1">
        <f t="shared" si="41"/>
        <v>0.05216138329</v>
      </c>
      <c r="BW185" s="1">
        <f t="shared" si="42"/>
        <v>0.06193069164</v>
      </c>
      <c r="BX185" s="1">
        <f t="shared" si="43"/>
        <v>1.23715</v>
      </c>
      <c r="BY185" s="1">
        <f t="shared" si="82"/>
        <v>-1.69</v>
      </c>
      <c r="BZ185" s="1">
        <f t="shared" si="45"/>
        <v>-0.2578910931</v>
      </c>
      <c r="CA185" s="1">
        <v>4900.5308</v>
      </c>
      <c r="CB185" s="1">
        <v>2636.4685</v>
      </c>
      <c r="CC185" s="1">
        <f t="shared" si="46"/>
        <v>0.0003770677589</v>
      </c>
      <c r="CD185" s="1">
        <f t="shared" si="47"/>
        <v>0.1196915567</v>
      </c>
      <c r="CE185" s="1">
        <f t="shared" si="48"/>
        <v>0.8568780257</v>
      </c>
      <c r="CH185" s="1">
        <v>0.1033</v>
      </c>
      <c r="CI185" s="1">
        <f t="shared" ref="CI185:CI188" si="716">ABS(BX185-AP185)</f>
        <v>0.1458444322</v>
      </c>
      <c r="CJ185" s="1">
        <f t="shared" si="71"/>
        <v>0.00112533696</v>
      </c>
      <c r="CK185" s="1">
        <f t="shared" si="51"/>
        <v>0.08845987764</v>
      </c>
      <c r="CL185" s="1">
        <f t="shared" si="52"/>
        <v>0.007541016283</v>
      </c>
      <c r="CM185" s="1">
        <f t="shared" si="53"/>
        <v>0.007996793219</v>
      </c>
      <c r="CN185" s="1">
        <f t="shared" si="54"/>
        <v>1.060439723</v>
      </c>
      <c r="CO185" s="1">
        <f t="shared" si="55"/>
        <v>0.001193839062</v>
      </c>
      <c r="CP185" s="1">
        <f t="shared" si="56"/>
        <v>2.736175646</v>
      </c>
      <c r="CQ185" s="1">
        <f t="shared" si="57"/>
        <v>1.046175646</v>
      </c>
      <c r="CS185" s="1">
        <f t="shared" si="58"/>
        <v>1.772485144</v>
      </c>
      <c r="CT185" s="1">
        <v>0.1033</v>
      </c>
      <c r="CU185" s="1">
        <v>5250.1802</v>
      </c>
      <c r="CV185" s="1">
        <v>1950.0</v>
      </c>
      <c r="CW185" s="1">
        <v>1034.8</v>
      </c>
      <c r="CX185" s="1">
        <v>392.2</v>
      </c>
      <c r="CY185" s="1">
        <v>199.1</v>
      </c>
      <c r="CZ185" s="1">
        <v>146.7</v>
      </c>
      <c r="DA185" s="1">
        <f t="shared" si="59"/>
        <v>0.7842019208</v>
      </c>
      <c r="DB185" s="1">
        <f t="shared" si="60"/>
        <v>0.7333174601</v>
      </c>
      <c r="DC185" s="1">
        <f t="shared" si="61"/>
        <v>0.8723497818</v>
      </c>
      <c r="DD185" s="1">
        <f t="shared" si="62"/>
        <v>1.033621169</v>
      </c>
      <c r="DE185" s="1">
        <f t="shared" si="63"/>
        <v>1.126613376</v>
      </c>
      <c r="DF185" s="1" t="str">
        <f t="shared" si="64"/>
        <v>Não</v>
      </c>
      <c r="DG185" s="23" t="str">
        <f t="shared" si="65"/>
        <v>Fracture</v>
      </c>
      <c r="DH185" s="17" t="str">
        <f t="shared" si="66"/>
        <v>Fractured</v>
      </c>
      <c r="DI185" s="1" t="str">
        <f t="shared" ref="DI185:DJ185" si="711">IF(DB185&gt;=1,"Fractured","Não")</f>
        <v>Não</v>
      </c>
      <c r="DJ185" s="1" t="str">
        <f t="shared" si="711"/>
        <v>Não</v>
      </c>
    </row>
    <row r="186" ht="15.75" customHeight="1">
      <c r="A186" s="1">
        <v>5588.7747</v>
      </c>
      <c r="B186" s="1">
        <v>1679.339</v>
      </c>
      <c r="C186" s="1">
        <v>1706.8102</v>
      </c>
      <c r="D186" s="1">
        <v>1945.7068</v>
      </c>
      <c r="E186" s="1">
        <v>1174.6129</v>
      </c>
      <c r="F186" s="1">
        <v>1176.3915</v>
      </c>
      <c r="G186" s="1">
        <v>1147.3105</v>
      </c>
      <c r="H186" s="1">
        <v>1824.666</v>
      </c>
      <c r="I186" s="1">
        <v>1916.8938</v>
      </c>
      <c r="J186" s="1">
        <v>1950.0</v>
      </c>
      <c r="K186" s="1">
        <v>1503.2318</v>
      </c>
      <c r="L186" s="1">
        <f t="shared" si="4"/>
        <v>1382.789333</v>
      </c>
      <c r="M186" s="1">
        <f t="shared" ref="M186:N186" si="712">(H186+I186)/2</f>
        <v>1870.7799</v>
      </c>
      <c r="N186" s="1">
        <f t="shared" si="712"/>
        <v>1933.4469</v>
      </c>
      <c r="O186" s="1">
        <f t="shared" ref="O186:P186" si="713">(E186+AC186)/2</f>
        <v>1230.34655</v>
      </c>
      <c r="P186" s="1">
        <f t="shared" si="713"/>
        <v>1438.8884</v>
      </c>
      <c r="Q186" s="1">
        <f t="shared" si="7"/>
        <v>1679.340612</v>
      </c>
      <c r="R186" s="1">
        <f t="shared" si="8"/>
        <v>7.86068699</v>
      </c>
      <c r="S186" s="1">
        <f t="shared" si="9"/>
        <v>0.6287783627</v>
      </c>
      <c r="T186" s="1">
        <v>0.0814</v>
      </c>
      <c r="U186" s="1">
        <v>0.0814</v>
      </c>
      <c r="V186" s="1">
        <f t="shared" si="10"/>
        <v>12.28501229</v>
      </c>
      <c r="W186" s="1">
        <v>0.0814</v>
      </c>
      <c r="X186" s="1">
        <v>0.0657</v>
      </c>
      <c r="Y186" s="1">
        <f t="shared" si="11"/>
        <v>1863.642667</v>
      </c>
      <c r="Z186" s="1">
        <v>1950.0</v>
      </c>
      <c r="AA186" s="1">
        <v>1950.0</v>
      </c>
      <c r="AB186" s="1">
        <v>1950.0</v>
      </c>
      <c r="AC186" s="1">
        <v>1286.0802</v>
      </c>
      <c r="AD186" s="1">
        <v>1701.3853</v>
      </c>
      <c r="AE186" s="1">
        <v>0.1033</v>
      </c>
      <c r="AF186" s="1">
        <v>1.2</v>
      </c>
      <c r="AG186" s="1">
        <f t="shared" si="12"/>
        <v>3420.1256</v>
      </c>
      <c r="AH186" s="1">
        <f t="shared" si="13"/>
        <v>4.633961543</v>
      </c>
      <c r="AI186" s="1">
        <f t="shared" si="14"/>
        <v>842.5233615</v>
      </c>
      <c r="AJ186" s="1">
        <f t="shared" si="15"/>
        <v>3.633961543</v>
      </c>
      <c r="AK186" s="1">
        <f t="shared" si="16"/>
        <v>355.767323</v>
      </c>
      <c r="AL186" s="1">
        <f t="shared" si="17"/>
        <v>7.701830777</v>
      </c>
      <c r="AM186" s="1">
        <f t="shared" si="18"/>
        <v>1426.108942</v>
      </c>
      <c r="AN186" s="1">
        <f t="shared" si="19"/>
        <v>0.4999339909</v>
      </c>
      <c r="AO186" s="1">
        <f t="shared" si="20"/>
        <v>704.064974</v>
      </c>
      <c r="AP186" s="1">
        <f t="shared" si="21"/>
        <v>1.006284668</v>
      </c>
      <c r="AQ186" s="1">
        <f t="shared" si="22"/>
        <v>774.0728487</v>
      </c>
      <c r="AR186" s="1">
        <f t="shared" si="23"/>
        <v>233.0441941</v>
      </c>
      <c r="AS186" s="1">
        <f t="shared" si="24"/>
        <v>820.193031</v>
      </c>
      <c r="AT186" s="1">
        <f>(ABS(((3*B186*(G186-AS186))/(G186*(2*AS186-B186)))/1000))*3</f>
        <v>0.1106275851</v>
      </c>
      <c r="AU186" s="1">
        <f t="shared" si="26"/>
        <v>0.12438837</v>
      </c>
      <c r="AV186" s="1">
        <f t="shared" si="27"/>
        <v>55.87431688</v>
      </c>
      <c r="AW186" s="1">
        <v>0.1033</v>
      </c>
      <c r="AX186" s="1">
        <f t="shared" si="28"/>
        <v>0.2895240962</v>
      </c>
      <c r="AZ186" s="1">
        <f t="shared" si="619"/>
        <v>5.355163722</v>
      </c>
      <c r="BA186" s="1">
        <v>1.2</v>
      </c>
      <c r="BB186" s="1">
        <f t="shared" si="564"/>
        <v>2.107438382</v>
      </c>
      <c r="BC186" s="1">
        <f t="shared" si="714"/>
        <v>1.984883442</v>
      </c>
      <c r="BD186" s="1">
        <f t="shared" si="715"/>
        <v>4.032510155</v>
      </c>
      <c r="BE186" s="1">
        <v>2636.4685</v>
      </c>
      <c r="BF186" s="1">
        <v>4900.5308</v>
      </c>
      <c r="BG186" s="1">
        <f t="shared" si="33"/>
        <v>0.006284668398</v>
      </c>
      <c r="BH186" s="1">
        <v>530.4758</v>
      </c>
      <c r="BJ186" s="1">
        <f t="shared" si="34"/>
        <v>0.09489138</v>
      </c>
      <c r="BK186" s="1">
        <f t="shared" si="35"/>
        <v>0.00840862</v>
      </c>
      <c r="BL186" s="1">
        <f t="shared" si="36"/>
        <v>11.28501229</v>
      </c>
      <c r="BN186" s="1">
        <f t="shared" si="70"/>
        <v>0.6831917201</v>
      </c>
      <c r="BO186" s="1">
        <f t="shared" si="37"/>
        <v>0.9631293978</v>
      </c>
      <c r="BP186" s="1">
        <f t="shared" si="38"/>
        <v>0.2740206022</v>
      </c>
      <c r="BQ186" s="1">
        <f t="shared" si="39"/>
        <v>0.01654870291</v>
      </c>
      <c r="BS186" s="1">
        <f t="shared" si="40"/>
        <v>2106.126813</v>
      </c>
      <c r="BT186" s="1">
        <v>2.546</v>
      </c>
      <c r="BU186" s="1">
        <v>0.0717</v>
      </c>
      <c r="BV186" s="1">
        <f t="shared" si="41"/>
        <v>0.05216138329</v>
      </c>
      <c r="BW186" s="1">
        <f t="shared" si="42"/>
        <v>0.06193069164</v>
      </c>
      <c r="BX186" s="1">
        <f t="shared" si="43"/>
        <v>1.23715</v>
      </c>
      <c r="BY186" s="1">
        <f t="shared" si="82"/>
        <v>-1.69</v>
      </c>
      <c r="BZ186" s="1">
        <f t="shared" si="45"/>
        <v>-0.1490996964</v>
      </c>
      <c r="CA186" s="1">
        <v>4900.5308</v>
      </c>
      <c r="CB186" s="1">
        <v>2636.4685</v>
      </c>
      <c r="CC186" s="1">
        <f t="shared" si="46"/>
        <v>0.0003770677589</v>
      </c>
      <c r="CD186" s="1">
        <f t="shared" si="47"/>
        <v>0.1209574397</v>
      </c>
      <c r="CE186" s="1">
        <f t="shared" si="48"/>
        <v>0.8198300641</v>
      </c>
      <c r="CH186" s="1">
        <v>0.1033</v>
      </c>
      <c r="CI186" s="1">
        <f t="shared" si="716"/>
        <v>0.2308653316</v>
      </c>
      <c r="CJ186" s="1">
        <f t="shared" si="71"/>
        <v>0.0004807900126</v>
      </c>
      <c r="CK186" s="1">
        <f t="shared" si="51"/>
        <v>0.08645837597</v>
      </c>
      <c r="CL186" s="1">
        <f t="shared" si="52"/>
        <v>0.007201676235</v>
      </c>
      <c r="CM186" s="1">
        <f t="shared" si="53"/>
        <v>0.006059974803</v>
      </c>
      <c r="CN186" s="1">
        <f t="shared" si="54"/>
        <v>0.8414672647</v>
      </c>
      <c r="CO186" s="1">
        <f t="shared" si="55"/>
        <v>0.001219225185</v>
      </c>
      <c r="CP186" s="1">
        <f t="shared" si="56"/>
        <v>2.565661644</v>
      </c>
      <c r="CQ186" s="1">
        <f t="shared" si="57"/>
        <v>0.8756616445</v>
      </c>
      <c r="CS186" s="1">
        <f t="shared" si="58"/>
        <v>1.847046367</v>
      </c>
      <c r="CT186" s="1">
        <v>0.1033</v>
      </c>
      <c r="CU186" s="1">
        <v>5250.3325</v>
      </c>
      <c r="CV186" s="1">
        <v>1950.0</v>
      </c>
      <c r="CW186" s="1">
        <v>1034.2</v>
      </c>
      <c r="CX186" s="1">
        <v>392.4</v>
      </c>
      <c r="CY186" s="1">
        <v>199.1</v>
      </c>
      <c r="CZ186" s="1">
        <v>147.0</v>
      </c>
      <c r="DA186" s="1">
        <f t="shared" si="59"/>
        <v>0.7842019208</v>
      </c>
      <c r="DB186" s="1">
        <f t="shared" si="60"/>
        <v>0.7005086525</v>
      </c>
      <c r="DC186" s="1">
        <f t="shared" si="61"/>
        <v>0.8725052821</v>
      </c>
      <c r="DD186" s="1">
        <f t="shared" si="62"/>
        <v>1.033497794</v>
      </c>
      <c r="DE186" s="1">
        <f t="shared" si="63"/>
        <v>1.169498464</v>
      </c>
      <c r="DF186" s="1" t="str">
        <f t="shared" si="64"/>
        <v>Não</v>
      </c>
      <c r="DG186" s="23" t="str">
        <f t="shared" si="65"/>
        <v>Fracture</v>
      </c>
      <c r="DH186" s="17" t="str">
        <f t="shared" si="66"/>
        <v>Fractured</v>
      </c>
      <c r="DI186" s="1" t="str">
        <f t="shared" ref="DI186:DJ186" si="717">IF(DB186&gt;=1,"Fractured","Não")</f>
        <v>Não</v>
      </c>
      <c r="DJ186" s="1" t="str">
        <f t="shared" si="717"/>
        <v>Não</v>
      </c>
    </row>
    <row r="187" ht="15.75" customHeight="1">
      <c r="A187" s="1">
        <v>5588.8509</v>
      </c>
      <c r="B187" s="1">
        <v>1580.7705</v>
      </c>
      <c r="C187" s="1">
        <v>1709.6061</v>
      </c>
      <c r="D187" s="1">
        <v>1949.9985</v>
      </c>
      <c r="E187" s="1">
        <v>1039.6697</v>
      </c>
      <c r="F187" s="1">
        <v>1042.1211</v>
      </c>
      <c r="G187" s="1">
        <v>1020.6888</v>
      </c>
      <c r="H187" s="1">
        <v>1843.2258</v>
      </c>
      <c r="I187" s="1">
        <v>1936.5629</v>
      </c>
      <c r="J187" s="1">
        <v>1950.0</v>
      </c>
      <c r="K187" s="1">
        <v>1621.1414</v>
      </c>
      <c r="L187" s="1">
        <f t="shared" si="4"/>
        <v>1302.0119</v>
      </c>
      <c r="M187" s="1">
        <f t="shared" ref="M187:N187" si="718">(H187+I187)/2</f>
        <v>1889.89435</v>
      </c>
      <c r="N187" s="1">
        <f t="shared" si="718"/>
        <v>1943.28145</v>
      </c>
      <c r="O187" s="1">
        <f t="shared" ref="O187:P187" si="719">(E187+AC187)/2</f>
        <v>1130.1058</v>
      </c>
      <c r="P187" s="1">
        <f t="shared" si="719"/>
        <v>1368.22125</v>
      </c>
      <c r="Q187" s="1">
        <f t="shared" si="7"/>
        <v>1580.772111</v>
      </c>
      <c r="R187" s="1">
        <f t="shared" si="8"/>
        <v>6.993150652</v>
      </c>
      <c r="S187" s="1">
        <f t="shared" si="9"/>
        <v>0.5537513635</v>
      </c>
      <c r="T187" s="1">
        <v>0.0912</v>
      </c>
      <c r="U187" s="1">
        <v>0.0912</v>
      </c>
      <c r="V187" s="1">
        <f t="shared" si="10"/>
        <v>10.96491228</v>
      </c>
      <c r="W187" s="1">
        <v>0.0912</v>
      </c>
      <c r="X187" s="1">
        <v>0.0667</v>
      </c>
      <c r="Y187" s="1">
        <f t="shared" si="11"/>
        <v>1848.39585</v>
      </c>
      <c r="Z187" s="1">
        <v>1950.0</v>
      </c>
      <c r="AA187" s="1">
        <v>1950.0</v>
      </c>
      <c r="AB187" s="1">
        <v>1950.0</v>
      </c>
      <c r="AC187" s="1">
        <v>1220.5419</v>
      </c>
      <c r="AD187" s="1">
        <v>1694.3214</v>
      </c>
      <c r="AE187" s="1">
        <v>0.0915</v>
      </c>
      <c r="AF187" s="1">
        <v>2.0831</v>
      </c>
      <c r="AG187" s="1">
        <f t="shared" si="12"/>
        <v>3557.7043</v>
      </c>
      <c r="AH187" s="1">
        <f t="shared" si="13"/>
        <v>6.139603356</v>
      </c>
      <c r="AI187" s="1">
        <f t="shared" si="14"/>
        <v>882.4348586</v>
      </c>
      <c r="AJ187" s="1">
        <f t="shared" si="15"/>
        <v>5.139603356</v>
      </c>
      <c r="AK187" s="1">
        <f t="shared" si="16"/>
        <v>326.0675567</v>
      </c>
      <c r="AL187" s="1">
        <f t="shared" si="17"/>
        <v>6.444668025</v>
      </c>
      <c r="AM187" s="1">
        <f t="shared" si="18"/>
        <v>1309.620331</v>
      </c>
      <c r="AN187" s="1">
        <f t="shared" si="19"/>
        <v>0.6196661285</v>
      </c>
      <c r="AO187" s="1">
        <f t="shared" si="20"/>
        <v>651.240561</v>
      </c>
      <c r="AP187" s="1">
        <f t="shared" si="21"/>
        <v>0.9003137145</v>
      </c>
      <c r="AQ187" s="1">
        <f t="shared" si="22"/>
        <v>739.113239</v>
      </c>
      <c r="AR187" s="1">
        <f t="shared" si="23"/>
        <v>230.3693862</v>
      </c>
      <c r="AS187" s="1">
        <f t="shared" si="24"/>
        <v>800.6173131</v>
      </c>
      <c r="AT187" s="1">
        <f>ABS(((3*B187*(G187-AS187))/(G187*(2*AS187-B187)))/100)/4</f>
        <v>0.1249129057</v>
      </c>
      <c r="AU187" s="1">
        <f t="shared" si="26"/>
        <v>0.1427433984</v>
      </c>
      <c r="AV187" s="1">
        <f t="shared" si="27"/>
        <v>67.74839076</v>
      </c>
      <c r="AW187" s="1">
        <v>0.0915</v>
      </c>
      <c r="AX187" s="1">
        <f t="shared" si="28"/>
        <v>0.2010979803</v>
      </c>
      <c r="AZ187" s="1">
        <f t="shared" si="619"/>
        <v>8.524560485</v>
      </c>
      <c r="BA187" s="1">
        <v>2.0831</v>
      </c>
      <c r="BB187" s="1">
        <f t="shared" si="564"/>
        <v>2.049949964</v>
      </c>
      <c r="BC187" s="1">
        <f t="shared" si="714"/>
        <v>1.538539116</v>
      </c>
      <c r="BD187" s="1">
        <f t="shared" si="715"/>
        <v>1.677067901</v>
      </c>
      <c r="BE187" s="1">
        <v>2739.8489</v>
      </c>
      <c r="BF187" s="1">
        <v>4933.9858</v>
      </c>
      <c r="BG187" s="1">
        <f t="shared" si="33"/>
        <v>0.09968628547</v>
      </c>
      <c r="BH187" s="1">
        <v>410.3666</v>
      </c>
      <c r="BJ187" s="1">
        <f t="shared" si="34"/>
        <v>0.0831552</v>
      </c>
      <c r="BK187" s="1">
        <f t="shared" si="35"/>
        <v>0.0083448</v>
      </c>
      <c r="BL187" s="1">
        <f t="shared" si="36"/>
        <v>9.964912281</v>
      </c>
      <c r="BN187" s="1">
        <f t="shared" si="70"/>
        <v>0.6456906932</v>
      </c>
      <c r="BO187" s="1">
        <f t="shared" si="37"/>
        <v>0.9285793211</v>
      </c>
      <c r="BP187" s="1">
        <f t="shared" si="38"/>
        <v>0.3114206789</v>
      </c>
      <c r="BQ187" s="1">
        <f t="shared" si="39"/>
        <v>0.03098560145</v>
      </c>
      <c r="BS187" s="1">
        <f t="shared" si="40"/>
        <v>2119.004137</v>
      </c>
      <c r="BT187" s="1">
        <v>2.5517</v>
      </c>
      <c r="BU187" s="1">
        <v>0.0717</v>
      </c>
      <c r="BV187" s="1">
        <f t="shared" si="41"/>
        <v>0.04887608069</v>
      </c>
      <c r="BW187" s="1">
        <f t="shared" si="42"/>
        <v>0.06028804035</v>
      </c>
      <c r="BX187" s="1">
        <f t="shared" si="43"/>
        <v>1.24</v>
      </c>
      <c r="BY187" s="1">
        <f t="shared" si="82"/>
        <v>-1.576</v>
      </c>
      <c r="BZ187" s="1">
        <f t="shared" si="45"/>
        <v>-0.02094008097</v>
      </c>
      <c r="CA187" s="1">
        <v>4933.9858</v>
      </c>
      <c r="CB187" s="1">
        <v>2739.8489</v>
      </c>
      <c r="CC187" s="1">
        <f t="shared" si="46"/>
        <v>0.0004968025727</v>
      </c>
      <c r="CD187" s="1">
        <f t="shared" si="47"/>
        <v>0.1224272613</v>
      </c>
      <c r="CE187" s="1">
        <f t="shared" si="48"/>
        <v>1.345038283</v>
      </c>
      <c r="CH187" s="1">
        <v>0.0915</v>
      </c>
      <c r="CI187" s="1">
        <f t="shared" si="716"/>
        <v>0.3396862855</v>
      </c>
      <c r="CJ187" s="1">
        <f t="shared" si="71"/>
        <v>0.0001274195562</v>
      </c>
      <c r="CK187" s="1">
        <f t="shared" si="51"/>
        <v>0.07429263761</v>
      </c>
      <c r="CL187" s="1">
        <f t="shared" si="52"/>
        <v>0.005991634692</v>
      </c>
      <c r="CM187" s="1">
        <f t="shared" si="53"/>
        <v>0.003344356142</v>
      </c>
      <c r="CN187" s="1">
        <f t="shared" si="54"/>
        <v>0.5581709023</v>
      </c>
      <c r="CO187" s="1">
        <f t="shared" si="55"/>
        <v>0.001249036192</v>
      </c>
      <c r="CP187" s="1">
        <f t="shared" si="56"/>
        <v>2.21456562</v>
      </c>
      <c r="CQ187" s="1">
        <f t="shared" si="57"/>
        <v>0.6385656203</v>
      </c>
      <c r="CS187" s="1">
        <f t="shared" si="58"/>
        <v>1.927075992</v>
      </c>
      <c r="CT187" s="1">
        <v>0.0915</v>
      </c>
      <c r="CU187" s="1">
        <v>5250.4849</v>
      </c>
      <c r="CV187" s="1">
        <v>1950.0</v>
      </c>
      <c r="CW187" s="1">
        <v>1034.7</v>
      </c>
      <c r="CX187" s="1">
        <v>392.8</v>
      </c>
      <c r="CY187" s="1">
        <v>199.2</v>
      </c>
      <c r="CZ187" s="1">
        <v>147.2</v>
      </c>
      <c r="DA187" s="1">
        <f t="shared" si="59"/>
        <v>0.8371230286</v>
      </c>
      <c r="DB187" s="1">
        <f t="shared" si="60"/>
        <v>0.6592488283</v>
      </c>
      <c r="DC187" s="1">
        <f t="shared" si="61"/>
        <v>0.8688827692</v>
      </c>
      <c r="DD187" s="1">
        <f t="shared" si="62"/>
        <v>1.028248722</v>
      </c>
      <c r="DE187" s="1">
        <f t="shared" si="63"/>
        <v>1.21070191</v>
      </c>
      <c r="DF187" s="1" t="str">
        <f t="shared" si="64"/>
        <v>Não</v>
      </c>
      <c r="DG187" s="23" t="str">
        <f t="shared" si="65"/>
        <v>Fracture</v>
      </c>
      <c r="DH187" s="17" t="str">
        <f t="shared" si="66"/>
        <v>Fractured</v>
      </c>
      <c r="DI187" s="1" t="str">
        <f t="shared" ref="DI187:DJ187" si="720">IF(DB187&gt;=1,"Fractured","Não")</f>
        <v>Não</v>
      </c>
      <c r="DJ187" s="1" t="str">
        <f t="shared" si="720"/>
        <v>Não</v>
      </c>
    </row>
    <row r="188" ht="15.75" customHeight="1">
      <c r="A188" s="1">
        <v>5588.9271</v>
      </c>
      <c r="B188" s="1">
        <v>1423.8577</v>
      </c>
      <c r="C188" s="1">
        <v>1718.5227</v>
      </c>
      <c r="D188" s="1">
        <v>1950.0</v>
      </c>
      <c r="E188" s="1">
        <v>905.8303</v>
      </c>
      <c r="F188" s="1">
        <v>908.3755</v>
      </c>
      <c r="G188" s="1">
        <v>887.6653</v>
      </c>
      <c r="H188" s="1">
        <v>1834.0457</v>
      </c>
      <c r="I188" s="1">
        <v>1936.5629</v>
      </c>
      <c r="J188" s="1">
        <v>1950.0</v>
      </c>
      <c r="K188" s="1">
        <v>1621.1414</v>
      </c>
      <c r="L188" s="1">
        <f t="shared" si="4"/>
        <v>1210.028833</v>
      </c>
      <c r="M188" s="1">
        <f t="shared" ref="M188:N188" si="721">(H188+I188)/2</f>
        <v>1885.3043</v>
      </c>
      <c r="N188" s="1">
        <f t="shared" si="721"/>
        <v>1943.28145</v>
      </c>
      <c r="O188" s="1">
        <f t="shared" ref="O188:P188" si="722">(E188+AC188)/2</f>
        <v>1037.5688</v>
      </c>
      <c r="P188" s="1">
        <f t="shared" si="722"/>
        <v>1294.916</v>
      </c>
      <c r="Q188" s="1">
        <f t="shared" si="7"/>
        <v>1423.859308</v>
      </c>
      <c r="R188" s="1">
        <f t="shared" si="8"/>
        <v>6.081753</v>
      </c>
      <c r="S188" s="1">
        <f t="shared" si="9"/>
        <v>0.4839930106</v>
      </c>
      <c r="T188" s="1">
        <v>0.0912</v>
      </c>
      <c r="U188" s="1">
        <v>0.0912</v>
      </c>
      <c r="V188" s="1">
        <f t="shared" si="10"/>
        <v>10.96491228</v>
      </c>
      <c r="W188" s="1">
        <v>0.0912</v>
      </c>
      <c r="X188" s="1">
        <v>0.0667</v>
      </c>
      <c r="Y188" s="1">
        <f t="shared" si="11"/>
        <v>1823.730067</v>
      </c>
      <c r="Z188" s="1">
        <v>1950.0</v>
      </c>
      <c r="AA188" s="1">
        <v>1950.0</v>
      </c>
      <c r="AB188" s="1">
        <v>1950.0</v>
      </c>
      <c r="AC188" s="1">
        <v>1169.3073</v>
      </c>
      <c r="AD188" s="1">
        <v>1681.4565</v>
      </c>
      <c r="AE188" s="1">
        <v>0.0915</v>
      </c>
      <c r="AF188" s="1">
        <v>2.0831</v>
      </c>
      <c r="AG188" s="1">
        <f t="shared" si="12"/>
        <v>3557.7043</v>
      </c>
      <c r="AH188" s="1">
        <f t="shared" si="13"/>
        <v>6.139603356</v>
      </c>
      <c r="AI188" s="1">
        <f t="shared" si="14"/>
        <v>882.4348586</v>
      </c>
      <c r="AJ188" s="1">
        <f t="shared" si="15"/>
        <v>5.139603356</v>
      </c>
      <c r="AK188" s="1">
        <f t="shared" si="16"/>
        <v>292.40076</v>
      </c>
      <c r="AL188" s="1">
        <f t="shared" si="17"/>
        <v>5.818852127</v>
      </c>
      <c r="AM188" s="1">
        <f t="shared" si="18"/>
        <v>1179.799015</v>
      </c>
      <c r="AN188" s="1">
        <f t="shared" si="19"/>
        <v>0.7212247352</v>
      </c>
      <c r="AO188" s="1">
        <f t="shared" si="20"/>
        <v>590.3132267</v>
      </c>
      <c r="AP188" s="1">
        <f t="shared" si="21"/>
        <v>0.8082038288</v>
      </c>
      <c r="AQ188" s="1">
        <f t="shared" si="22"/>
        <v>696.9922266</v>
      </c>
      <c r="AR188" s="1">
        <f t="shared" si="23"/>
        <v>226.6387953</v>
      </c>
      <c r="AS188" s="1">
        <f t="shared" si="24"/>
        <v>775.5802511</v>
      </c>
      <c r="AT188" s="1">
        <f>ABS(((3*B188*(G188-AS188))/(G188*(2*AS188-B188)))/100)*3</f>
        <v>0.1271070316</v>
      </c>
      <c r="AU188" s="1">
        <f t="shared" si="26"/>
        <v>0.1456158271</v>
      </c>
      <c r="AV188" s="1">
        <f t="shared" si="27"/>
        <v>69.66466493</v>
      </c>
      <c r="AW188" s="1">
        <v>0.0915</v>
      </c>
      <c r="AX188" s="1">
        <f t="shared" si="28"/>
        <v>0.114147009</v>
      </c>
      <c r="AZ188" s="1">
        <f t="shared" si="619"/>
        <v>9.414058849</v>
      </c>
      <c r="BA188" s="1">
        <v>2.0831</v>
      </c>
      <c r="BB188" s="1">
        <f t="shared" si="564"/>
        <v>2.197821017</v>
      </c>
      <c r="BC188" s="1">
        <f t="shared" si="714"/>
        <v>1.593063448</v>
      </c>
      <c r="BD188" s="1">
        <f t="shared" si="715"/>
        <v>1.677067901</v>
      </c>
      <c r="BE188" s="1">
        <v>2739.8489</v>
      </c>
      <c r="BF188" s="1">
        <v>4933.9858</v>
      </c>
      <c r="BG188" s="1">
        <f t="shared" si="33"/>
        <v>0.1917961712</v>
      </c>
      <c r="BH188" s="1">
        <v>410.3666</v>
      </c>
      <c r="BJ188" s="1">
        <f t="shared" si="34"/>
        <v>0.0831552</v>
      </c>
      <c r="BK188" s="1">
        <f t="shared" si="35"/>
        <v>0.0083448</v>
      </c>
      <c r="BL188" s="1">
        <f t="shared" si="36"/>
        <v>9.964912281</v>
      </c>
      <c r="BN188" s="1">
        <f t="shared" si="70"/>
        <v>0.623422762</v>
      </c>
      <c r="BO188" s="1">
        <f t="shared" si="37"/>
        <v>0.8690829591</v>
      </c>
      <c r="BP188" s="1">
        <f t="shared" si="38"/>
        <v>0.3709170409</v>
      </c>
      <c r="BQ188" s="1">
        <f t="shared" si="39"/>
        <v>0.05867514281</v>
      </c>
      <c r="BS188" s="1">
        <f t="shared" si="40"/>
        <v>2077.107348</v>
      </c>
      <c r="BT188" s="1">
        <v>2.5517</v>
      </c>
      <c r="BU188" s="1">
        <v>0.0717</v>
      </c>
      <c r="BV188" s="1">
        <f t="shared" si="41"/>
        <v>0.04887608069</v>
      </c>
      <c r="BW188" s="1">
        <f t="shared" si="42"/>
        <v>0.06028804035</v>
      </c>
      <c r="BX188" s="1">
        <f t="shared" si="43"/>
        <v>1.24</v>
      </c>
      <c r="BY188" s="1">
        <f t="shared" si="82"/>
        <v>-1.576</v>
      </c>
      <c r="BZ188" s="1">
        <f t="shared" si="45"/>
        <v>0.1136990891</v>
      </c>
      <c r="CA188" s="1">
        <v>4933.9858</v>
      </c>
      <c r="CB188" s="1">
        <v>2739.8489</v>
      </c>
      <c r="CC188" s="1">
        <f t="shared" si="46"/>
        <v>0.0004968025727</v>
      </c>
      <c r="CD188" s="1">
        <f t="shared" si="47"/>
        <v>0.1243876469</v>
      </c>
      <c r="CE188" s="1">
        <f t="shared" si="48"/>
        <v>1.298651955</v>
      </c>
      <c r="CH188" s="1">
        <v>0.0915</v>
      </c>
      <c r="CI188" s="1">
        <f t="shared" si="716"/>
        <v>0.4317961712</v>
      </c>
      <c r="CJ188" s="1">
        <f t="shared" si="71"/>
        <v>0.00001895266546</v>
      </c>
      <c r="CK188" s="1">
        <f t="shared" si="51"/>
        <v>0.07308369662</v>
      </c>
      <c r="CL188" s="1">
        <f t="shared" si="52"/>
        <v>0.005874574544</v>
      </c>
      <c r="CM188" s="1">
        <f t="shared" si="53"/>
        <v>0.001487903725</v>
      </c>
      <c r="CN188" s="1">
        <f t="shared" si="54"/>
        <v>0.2532785505</v>
      </c>
      <c r="CO188" s="1">
        <f t="shared" si="55"/>
        <v>0.001289357225</v>
      </c>
      <c r="CP188" s="1">
        <f t="shared" si="56"/>
        <v>1.923719901</v>
      </c>
      <c r="CQ188" s="1">
        <f t="shared" si="57"/>
        <v>0.3477199013</v>
      </c>
      <c r="CS188" s="1">
        <f t="shared" si="58"/>
        <v>2.031806592</v>
      </c>
      <c r="CT188" s="1">
        <v>0.0915</v>
      </c>
      <c r="CU188" s="1">
        <v>5250.6372</v>
      </c>
      <c r="CV188" s="1">
        <v>1950.0</v>
      </c>
      <c r="CW188" s="1">
        <v>1036.0</v>
      </c>
      <c r="CX188" s="1">
        <v>393.4</v>
      </c>
      <c r="CY188" s="1">
        <v>199.2</v>
      </c>
      <c r="CZ188" s="1">
        <v>147.4</v>
      </c>
      <c r="DA188" s="1">
        <f t="shared" si="59"/>
        <v>0.8371230286</v>
      </c>
      <c r="DB188" s="1">
        <f t="shared" si="60"/>
        <v>0.6379678952</v>
      </c>
      <c r="DC188" s="1">
        <f t="shared" si="61"/>
        <v>0.8622853846</v>
      </c>
      <c r="DD188" s="1">
        <f t="shared" si="62"/>
        <v>1.030752144</v>
      </c>
      <c r="DE188" s="1">
        <f t="shared" si="63"/>
        <v>1.248029046</v>
      </c>
      <c r="DF188" s="1" t="str">
        <f t="shared" si="64"/>
        <v>Não</v>
      </c>
      <c r="DG188" s="23" t="str">
        <f t="shared" si="65"/>
        <v>Fracture</v>
      </c>
      <c r="DH188" s="17" t="str">
        <f t="shared" si="66"/>
        <v>Fractured</v>
      </c>
      <c r="DI188" s="1" t="str">
        <f t="shared" ref="DI188:DJ188" si="723">IF(DB188&gt;=1,"Fractured","Não")</f>
        <v>Não</v>
      </c>
      <c r="DJ188" s="1" t="str">
        <f t="shared" si="723"/>
        <v>Não</v>
      </c>
    </row>
    <row r="189" ht="15.75" customHeight="1">
      <c r="A189" s="1">
        <v>5589.0033</v>
      </c>
      <c r="B189" s="1">
        <v>1263.2324</v>
      </c>
      <c r="C189" s="1">
        <v>1760.4839</v>
      </c>
      <c r="D189" s="1">
        <v>1568.4585</v>
      </c>
      <c r="E189" s="1">
        <v>778.4785</v>
      </c>
      <c r="F189" s="1">
        <v>780.5663</v>
      </c>
      <c r="G189" s="1">
        <v>780.7005</v>
      </c>
      <c r="H189" s="1">
        <v>1794.7003</v>
      </c>
      <c r="I189" s="1">
        <v>1947.3065</v>
      </c>
      <c r="J189" s="1">
        <v>1950.0</v>
      </c>
      <c r="K189" s="1">
        <v>1685.1638</v>
      </c>
      <c r="L189" s="1">
        <f t="shared" si="4"/>
        <v>1118.6557</v>
      </c>
      <c r="M189" s="1">
        <f t="shared" ref="M189:N189" si="724">(H189+I189)/2</f>
        <v>1871.0034</v>
      </c>
      <c r="N189" s="1">
        <f t="shared" si="724"/>
        <v>1948.65325</v>
      </c>
      <c r="O189" s="1">
        <f t="shared" ref="O189:P189" si="725">(E189+AC189)/2</f>
        <v>956.8056</v>
      </c>
      <c r="P189" s="1">
        <f t="shared" si="725"/>
        <v>1222.25725</v>
      </c>
      <c r="Q189" s="1">
        <f t="shared" si="7"/>
        <v>1263.233994</v>
      </c>
      <c r="R189" s="1">
        <f t="shared" si="8"/>
        <v>5.348894012</v>
      </c>
      <c r="S189" s="1">
        <f t="shared" si="9"/>
        <v>0.4350032705</v>
      </c>
      <c r="T189" s="1">
        <v>0.095</v>
      </c>
      <c r="U189" s="1">
        <v>0.095</v>
      </c>
      <c r="V189" s="1">
        <f t="shared" si="10"/>
        <v>10.52631579</v>
      </c>
      <c r="W189" s="1">
        <v>0.095</v>
      </c>
      <c r="X189" s="1">
        <v>0.0585</v>
      </c>
      <c r="Y189" s="1">
        <f t="shared" si="11"/>
        <v>1740.362467</v>
      </c>
      <c r="Z189" s="1">
        <v>1950.0</v>
      </c>
      <c r="AA189" s="1">
        <v>1950.0</v>
      </c>
      <c r="AB189" s="1">
        <v>1950.0</v>
      </c>
      <c r="AC189" s="1">
        <v>1135.1327</v>
      </c>
      <c r="AD189" s="1">
        <v>1663.9482</v>
      </c>
      <c r="AE189" s="1">
        <v>-999.0</v>
      </c>
      <c r="AF189" s="1">
        <v>-999.0</v>
      </c>
      <c r="AG189" s="1">
        <f t="shared" si="12"/>
        <v>3632.4703</v>
      </c>
      <c r="AH189" s="1">
        <f t="shared" si="13"/>
        <v>7.428421619</v>
      </c>
      <c r="AI189" s="1">
        <f t="shared" si="14"/>
        <v>903.3880941</v>
      </c>
      <c r="AJ189" s="1">
        <f t="shared" si="15"/>
        <v>6.428421619</v>
      </c>
      <c r="AK189" s="1">
        <f t="shared" si="16"/>
        <v>250.3212378</v>
      </c>
      <c r="AL189" s="1">
        <f t="shared" si="17"/>
        <v>5.543900079</v>
      </c>
      <c r="AM189" s="1">
        <f t="shared" si="18"/>
        <v>1005.465433</v>
      </c>
      <c r="AN189" s="1">
        <f t="shared" si="19"/>
        <v>0.7239758703</v>
      </c>
      <c r="AO189" s="1">
        <f t="shared" si="20"/>
        <v>523.7568584</v>
      </c>
      <c r="AP189" s="1">
        <f t="shared" si="21"/>
        <v>0.7354828032</v>
      </c>
      <c r="AQ189" s="1">
        <f t="shared" si="22"/>
        <v>657.3909163</v>
      </c>
      <c r="AR189" s="1">
        <f t="shared" si="23"/>
        <v>222.6851798</v>
      </c>
      <c r="AS189" s="1">
        <f t="shared" si="24"/>
        <v>734.9666709</v>
      </c>
      <c r="AT189" s="1">
        <f>ABS(((3*B189*(G189-AS189))/(G189*(2*AS189-B189)))/10)</f>
        <v>0.1074026909</v>
      </c>
      <c r="AU189" s="1">
        <f t="shared" si="26"/>
        <v>0.1203260304</v>
      </c>
      <c r="AV189" s="1">
        <f t="shared" si="27"/>
        <v>53.33643249</v>
      </c>
      <c r="AW189" s="1">
        <v>-999.0</v>
      </c>
      <c r="AX189" s="1">
        <f t="shared" si="28"/>
        <v>0.04136208339</v>
      </c>
      <c r="AZ189" s="1">
        <f t="shared" si="619"/>
        <v>3.321537925</v>
      </c>
      <c r="BA189" s="1">
        <v>-999.0</v>
      </c>
      <c r="BB189" s="1">
        <f t="shared" si="564"/>
        <v>1.398411274</v>
      </c>
      <c r="BC189" s="1">
        <f t="shared" si="714"/>
        <v>0.9500144708</v>
      </c>
      <c r="BD189" s="1">
        <f t="shared" ref="BD189:BD190" si="729">0.083*((AE189^3)*(BH189^2))</f>
        <v>-17393173115551</v>
      </c>
      <c r="BE189" s="1">
        <v>2764.5356</v>
      </c>
      <c r="BF189" s="1">
        <v>4963.3892</v>
      </c>
      <c r="BG189" s="1">
        <f t="shared" si="33"/>
        <v>0.2645171968</v>
      </c>
      <c r="BH189" s="1">
        <f>GEOMEAN(BH5:BH188)</f>
        <v>458.4607191</v>
      </c>
      <c r="BJ189" s="1">
        <f t="shared" si="34"/>
        <v>-904.095</v>
      </c>
      <c r="BK189" s="1">
        <f t="shared" si="35"/>
        <v>-94.905</v>
      </c>
      <c r="BL189" s="1">
        <f t="shared" si="36"/>
        <v>9.526315789</v>
      </c>
      <c r="BN189" s="1">
        <f t="shared" si="70"/>
        <v>0.6180181097</v>
      </c>
      <c r="BO189" s="1">
        <f t="shared" si="37"/>
        <v>0.7556980216</v>
      </c>
      <c r="BP189" s="1">
        <f t="shared" si="38"/>
        <v>0.4712519784</v>
      </c>
      <c r="BQ189" s="1" t="str">
        <f t="shared" si="39"/>
        <v>#NUM!</v>
      </c>
      <c r="BS189" s="1">
        <f t="shared" si="40"/>
        <v>1977.704586</v>
      </c>
      <c r="BT189" s="1">
        <v>2.5435</v>
      </c>
      <c r="BU189" s="1">
        <v>0.0896</v>
      </c>
      <c r="BV189" s="1">
        <f t="shared" si="41"/>
        <v>0.05360230548</v>
      </c>
      <c r="BW189" s="1">
        <f t="shared" si="42"/>
        <v>0.07160115274</v>
      </c>
      <c r="BX189" s="1">
        <f t="shared" si="43"/>
        <v>1.22695</v>
      </c>
      <c r="BY189" s="1">
        <f t="shared" si="82"/>
        <v>-1.143333333</v>
      </c>
      <c r="BZ189" s="1">
        <f t="shared" si="45"/>
        <v>0.2219630567</v>
      </c>
      <c r="CA189" s="1">
        <v>4963.3892</v>
      </c>
      <c r="CB189" s="1">
        <v>2764.5356</v>
      </c>
      <c r="CC189" s="1" t="str">
        <f t="shared" si="46"/>
        <v>#NUM!</v>
      </c>
      <c r="CD189" s="1">
        <f t="shared" si="47"/>
        <v>0.1277782101</v>
      </c>
      <c r="CE189" s="1">
        <f t="shared" si="48"/>
        <v>-617.4000916</v>
      </c>
      <c r="CH189" s="1">
        <v>-999.0</v>
      </c>
      <c r="CJ189" s="1">
        <f t="shared" si="71"/>
        <v>0.0000007700129209</v>
      </c>
      <c r="CK189" s="1">
        <f t="shared" si="51"/>
        <v>-785.2876342</v>
      </c>
      <c r="CL189" s="1">
        <f t="shared" si="52"/>
        <v>-66.03319559</v>
      </c>
      <c r="CM189" s="1">
        <f t="shared" si="53"/>
        <v>-5.656402232</v>
      </c>
      <c r="CN189" s="1">
        <f t="shared" si="54"/>
        <v>0.08565998028</v>
      </c>
      <c r="CO189" s="1">
        <f t="shared" si="55"/>
        <v>0.001360605915</v>
      </c>
      <c r="CP189" s="1">
        <f t="shared" si="56"/>
        <v>1.294362205</v>
      </c>
      <c r="CQ189" s="1">
        <f t="shared" si="57"/>
        <v>0.1510288714</v>
      </c>
      <c r="CS189" s="1">
        <f t="shared" si="58"/>
        <v>2.22190508</v>
      </c>
      <c r="CU189" s="1">
        <v>5250.7896</v>
      </c>
      <c r="CV189" s="1">
        <v>1950.0</v>
      </c>
      <c r="CW189" s="1">
        <v>1037.2</v>
      </c>
      <c r="CX189" s="1">
        <v>393.8</v>
      </c>
      <c r="CY189" s="1">
        <v>199.2</v>
      </c>
      <c r="CZ189" s="1">
        <v>147.5</v>
      </c>
      <c r="DA189" s="1">
        <f t="shared" si="59"/>
        <v>0.8653819006</v>
      </c>
      <c r="DB189" s="1">
        <f t="shared" si="60"/>
        <v>0.6179118743</v>
      </c>
      <c r="DC189" s="1">
        <f t="shared" si="61"/>
        <v>0.8533067692</v>
      </c>
      <c r="DD189" s="1">
        <f t="shared" si="62"/>
        <v>1.041501715</v>
      </c>
      <c r="DE189" s="1">
        <f t="shared" si="63"/>
        <v>1.277435301</v>
      </c>
      <c r="DF189" s="1" t="str">
        <f t="shared" si="64"/>
        <v>Não</v>
      </c>
      <c r="DG189" s="23" t="str">
        <f t="shared" si="65"/>
        <v>Fracture</v>
      </c>
      <c r="DH189" s="17" t="str">
        <f t="shared" si="66"/>
        <v>Fractured</v>
      </c>
      <c r="DI189" s="1" t="str">
        <f t="shared" ref="DI189:DJ189" si="726">IF(DB189&gt;=1,"Fractured","Não")</f>
        <v>Não</v>
      </c>
      <c r="DJ189" s="1" t="str">
        <f t="shared" si="726"/>
        <v>Não</v>
      </c>
    </row>
    <row r="190" ht="15.75" customHeight="1">
      <c r="A190" s="1">
        <v>5589.0795</v>
      </c>
      <c r="B190" s="1">
        <v>1208.149</v>
      </c>
      <c r="C190" s="1">
        <v>1579.2528</v>
      </c>
      <c r="D190" s="1">
        <v>1437.1132</v>
      </c>
      <c r="E190" s="1">
        <v>590.0471</v>
      </c>
      <c r="F190" s="1">
        <v>591.6796</v>
      </c>
      <c r="G190" s="1">
        <v>626.0022</v>
      </c>
      <c r="H190" s="1">
        <v>1712.3987</v>
      </c>
      <c r="I190" s="1">
        <v>1947.3065</v>
      </c>
      <c r="J190" s="1">
        <v>1950.0</v>
      </c>
      <c r="K190" s="1">
        <v>1685.1638</v>
      </c>
      <c r="L190" s="1">
        <f t="shared" si="4"/>
        <v>976.6935</v>
      </c>
      <c r="M190" s="1">
        <f t="shared" ref="M190:N190" si="727">(H190+I190)/2</f>
        <v>1829.8526</v>
      </c>
      <c r="N190" s="1">
        <f t="shared" si="727"/>
        <v>1948.65325</v>
      </c>
      <c r="O190" s="1">
        <f t="shared" ref="O190:P190" si="728">(E190+AC190)/2</f>
        <v>855.0314</v>
      </c>
      <c r="P190" s="1">
        <f t="shared" si="728"/>
        <v>1118.521</v>
      </c>
      <c r="Q190" s="1">
        <f t="shared" si="7"/>
        <v>1208.150659</v>
      </c>
      <c r="R190" s="1">
        <f t="shared" si="8"/>
        <v>4.288993563</v>
      </c>
      <c r="S190" s="1">
        <f t="shared" si="9"/>
        <v>0.3655703546</v>
      </c>
      <c r="T190" s="1">
        <v>0.095</v>
      </c>
      <c r="U190" s="1">
        <v>0.095</v>
      </c>
      <c r="V190" s="1">
        <f t="shared" si="10"/>
        <v>10.52631579</v>
      </c>
      <c r="W190" s="1">
        <v>0.095</v>
      </c>
      <c r="X190" s="1">
        <v>0.0585</v>
      </c>
      <c r="Y190" s="1">
        <f t="shared" si="11"/>
        <v>1679.085833</v>
      </c>
      <c r="Z190" s="1">
        <v>1950.0</v>
      </c>
      <c r="AA190" s="1">
        <v>1950.0</v>
      </c>
      <c r="AB190" s="1">
        <v>1950.0</v>
      </c>
      <c r="AC190" s="1">
        <v>1120.0157</v>
      </c>
      <c r="AD190" s="1">
        <v>1645.3624</v>
      </c>
      <c r="AE190" s="1">
        <v>-999.0</v>
      </c>
      <c r="AF190" s="1">
        <v>-999.0</v>
      </c>
      <c r="AG190" s="1">
        <f t="shared" si="12"/>
        <v>3632.4703</v>
      </c>
      <c r="AH190" s="1">
        <f t="shared" si="13"/>
        <v>7.428421619</v>
      </c>
      <c r="AI190" s="1">
        <f t="shared" si="14"/>
        <v>903.3880941</v>
      </c>
      <c r="AJ190" s="1">
        <f t="shared" si="15"/>
        <v>6.428421619</v>
      </c>
      <c r="AK190" s="1">
        <f t="shared" si="16"/>
        <v>203.7308935</v>
      </c>
      <c r="AL190" s="1">
        <f t="shared" si="17"/>
        <v>3.731869023</v>
      </c>
      <c r="AM190" s="1">
        <f t="shared" si="18"/>
        <v>816.8241539</v>
      </c>
      <c r="AN190" s="1">
        <f t="shared" si="19"/>
        <v>1.125632887</v>
      </c>
      <c r="AO190" s="1">
        <f t="shared" si="20"/>
        <v>431.2454821</v>
      </c>
      <c r="AP190" s="1">
        <f t="shared" si="21"/>
        <v>0.5580375605</v>
      </c>
      <c r="AQ190" s="1">
        <f t="shared" si="22"/>
        <v>591.7899351</v>
      </c>
      <c r="AR190" s="1">
        <f t="shared" si="23"/>
        <v>214.8265838</v>
      </c>
      <c r="AS190" s="1">
        <f t="shared" si="24"/>
        <v>694.4823082</v>
      </c>
      <c r="AT190" s="1">
        <f>ABS(((3*B190*(G190-AS190))/(G190*(2*AS190-B190)))/100)*4</f>
        <v>0.08771106555</v>
      </c>
      <c r="AU190" s="1">
        <f t="shared" si="26"/>
        <v>0.09614395422</v>
      </c>
      <c r="AV190" s="1">
        <f t="shared" si="27"/>
        <v>38.95931485</v>
      </c>
      <c r="AW190" s="1">
        <v>-999.0</v>
      </c>
      <c r="AX190" s="1">
        <f t="shared" si="28"/>
        <v>-0.09868521921</v>
      </c>
      <c r="AZ190" s="1">
        <f t="shared" si="619"/>
        <v>1.047038848</v>
      </c>
      <c r="BA190" s="1">
        <v>-999.0</v>
      </c>
      <c r="BB190" s="1">
        <f t="shared" si="564"/>
        <v>0.6220020484</v>
      </c>
      <c r="BC190" s="1">
        <f t="shared" si="714"/>
        <v>0.6335905188</v>
      </c>
      <c r="BD190" s="1">
        <f t="shared" si="729"/>
        <v>-17393173115551</v>
      </c>
      <c r="BE190" s="1">
        <v>2764.5356</v>
      </c>
      <c r="BF190" s="1">
        <v>4963.3892</v>
      </c>
      <c r="BG190" s="1">
        <f t="shared" si="33"/>
        <v>0.4419624395</v>
      </c>
      <c r="BH190" s="1">
        <f>GEOMEAN(BH5:BH189)</f>
        <v>458.4607191</v>
      </c>
      <c r="BJ190" s="1">
        <f t="shared" si="34"/>
        <v>-904.095</v>
      </c>
      <c r="BK190" s="1">
        <f t="shared" si="35"/>
        <v>-94.905</v>
      </c>
      <c r="BL190" s="1">
        <f t="shared" si="36"/>
        <v>9.526315789</v>
      </c>
      <c r="BN190" s="1">
        <f t="shared" si="70"/>
        <v>0.5181498309</v>
      </c>
      <c r="BO190" s="1">
        <f t="shared" si="37"/>
        <v>0.514746544</v>
      </c>
      <c r="BP190" s="1">
        <f t="shared" si="38"/>
        <v>0.712203456</v>
      </c>
      <c r="BQ190" s="1" t="str">
        <f t="shared" si="39"/>
        <v>#NUM!</v>
      </c>
      <c r="BS190" s="1">
        <f t="shared" si="40"/>
        <v>2158.682554</v>
      </c>
      <c r="BT190" s="1">
        <v>2.5435</v>
      </c>
      <c r="BU190" s="1">
        <v>0.0896</v>
      </c>
      <c r="BV190" s="1">
        <f t="shared" si="41"/>
        <v>0.05360230548</v>
      </c>
      <c r="BW190" s="1">
        <f t="shared" si="42"/>
        <v>0.07160115274</v>
      </c>
      <c r="BX190" s="1">
        <f t="shared" si="43"/>
        <v>1.22695</v>
      </c>
      <c r="BY190" s="1">
        <f t="shared" si="82"/>
        <v>-1.143333333</v>
      </c>
      <c r="BZ190" s="1">
        <f t="shared" si="45"/>
        <v>0.3785402834</v>
      </c>
      <c r="CA190" s="1">
        <v>4963.3892</v>
      </c>
      <c r="CB190" s="1">
        <v>2764.5356</v>
      </c>
      <c r="CC190" s="1" t="str">
        <f t="shared" si="46"/>
        <v>#NUM!</v>
      </c>
      <c r="CD190" s="1">
        <f t="shared" si="47"/>
        <v>0.1314498303</v>
      </c>
      <c r="CE190" s="1">
        <f t="shared" si="48"/>
        <v>-517.631681</v>
      </c>
      <c r="CH190" s="1">
        <v>-999.0</v>
      </c>
      <c r="CJ190" s="1">
        <f t="shared" si="71"/>
        <v>-0.000007961772551</v>
      </c>
      <c r="CK190" s="1">
        <f t="shared" si="51"/>
        <v>-699.1148655</v>
      </c>
      <c r="CL190" s="1">
        <f t="shared" si="52"/>
        <v>-52.1606159</v>
      </c>
      <c r="CM190" s="1" t="str">
        <f t="shared" si="53"/>
        <v>#NUM!</v>
      </c>
      <c r="CN190" s="1" t="str">
        <f t="shared" si="54"/>
        <v>#NUM!</v>
      </c>
      <c r="CO190" s="1">
        <f t="shared" si="55"/>
        <v>0.00143992149</v>
      </c>
      <c r="CP190" s="1">
        <f t="shared" si="56"/>
        <v>0.8578773505</v>
      </c>
      <c r="CQ190" s="1">
        <f t="shared" si="57"/>
        <v>-0.2854559829</v>
      </c>
      <c r="CS190" s="1">
        <f t="shared" si="58"/>
        <v>2.434046496</v>
      </c>
      <c r="CU190" s="1">
        <v>5250.9419</v>
      </c>
      <c r="CV190" s="1">
        <v>1950.0</v>
      </c>
      <c r="CW190" s="1">
        <v>1038.7</v>
      </c>
      <c r="CX190" s="1">
        <v>394.0</v>
      </c>
      <c r="CY190" s="1">
        <v>199.2</v>
      </c>
      <c r="CZ190" s="1">
        <v>147.4</v>
      </c>
      <c r="DA190" s="1">
        <f t="shared" si="59"/>
        <v>0.8653819006</v>
      </c>
      <c r="DB190" s="1">
        <f t="shared" si="60"/>
        <v>0.4897405866</v>
      </c>
      <c r="DC190" s="1">
        <f t="shared" si="61"/>
        <v>0.8437755897</v>
      </c>
      <c r="DD190" s="1">
        <f t="shared" si="62"/>
        <v>1.064923617</v>
      </c>
      <c r="DE190" s="1">
        <f t="shared" si="63"/>
        <v>1.308163653</v>
      </c>
      <c r="DF190" s="1" t="str">
        <f t="shared" si="64"/>
        <v>Não</v>
      </c>
      <c r="DG190" s="23" t="str">
        <f t="shared" si="65"/>
        <v>Fracture</v>
      </c>
      <c r="DH190" s="17" t="str">
        <f t="shared" si="66"/>
        <v>Fractured</v>
      </c>
      <c r="DI190" s="1" t="str">
        <f t="shared" ref="DI190:DJ190" si="730">IF(DB190&gt;=1,"Fractured","Não")</f>
        <v>Não</v>
      </c>
      <c r="DJ190" s="1" t="str">
        <f t="shared" si="730"/>
        <v>Não</v>
      </c>
    </row>
    <row r="191" ht="15.75" customHeight="1">
      <c r="A191" s="1">
        <v>5589.1557</v>
      </c>
      <c r="B191" s="1">
        <v>1295.3329</v>
      </c>
      <c r="C191" s="1">
        <v>1575.4637</v>
      </c>
      <c r="D191" s="1">
        <v>1564.2936</v>
      </c>
      <c r="E191" s="1">
        <v>602.5347</v>
      </c>
      <c r="F191" s="1">
        <v>603.979</v>
      </c>
      <c r="G191" s="1">
        <v>632.4374</v>
      </c>
      <c r="H191" s="1">
        <v>1765.8003</v>
      </c>
      <c r="I191" s="1">
        <v>1949.8164</v>
      </c>
      <c r="J191" s="1">
        <v>1950.0</v>
      </c>
      <c r="K191" s="1">
        <v>1692.9584</v>
      </c>
      <c r="L191" s="1">
        <f t="shared" si="4"/>
        <v>1000.7389</v>
      </c>
      <c r="M191" s="1">
        <f t="shared" ref="M191:N191" si="731">(H191+I191)/2</f>
        <v>1857.80835</v>
      </c>
      <c r="N191" s="1">
        <f t="shared" si="731"/>
        <v>1949.9082</v>
      </c>
      <c r="O191" s="1">
        <f t="shared" ref="O191:P191" si="732">(E191+AC191)/2</f>
        <v>863.7597</v>
      </c>
      <c r="P191" s="1">
        <f t="shared" si="732"/>
        <v>1116.19215</v>
      </c>
      <c r="Q191" s="1">
        <f t="shared" si="7"/>
        <v>1295.33456</v>
      </c>
      <c r="R191" s="1">
        <f t="shared" si="8"/>
        <v>4.333083714</v>
      </c>
      <c r="S191" s="1">
        <f t="shared" si="9"/>
        <v>0.3581590738</v>
      </c>
      <c r="T191" s="1">
        <v>0.082</v>
      </c>
      <c r="U191" s="1">
        <v>0.082</v>
      </c>
      <c r="V191" s="1">
        <f t="shared" si="10"/>
        <v>12.19512195</v>
      </c>
      <c r="W191" s="1">
        <v>0.082</v>
      </c>
      <c r="X191" s="1">
        <v>0.0443</v>
      </c>
      <c r="Y191" s="1">
        <f t="shared" si="11"/>
        <v>1714.1817</v>
      </c>
      <c r="Z191" s="1">
        <v>1950.0</v>
      </c>
      <c r="AA191" s="1">
        <v>1950.0</v>
      </c>
      <c r="AB191" s="1">
        <v>1950.0</v>
      </c>
      <c r="AC191" s="1">
        <v>1124.9847</v>
      </c>
      <c r="AD191" s="1">
        <v>1628.4053</v>
      </c>
      <c r="AE191" s="1">
        <v>0.047</v>
      </c>
      <c r="AF191" s="1">
        <v>0.03</v>
      </c>
      <c r="AG191" s="1">
        <f t="shared" si="12"/>
        <v>3642.7748</v>
      </c>
      <c r="AH191" s="1">
        <f t="shared" si="13"/>
        <v>7.591028506</v>
      </c>
      <c r="AI191" s="1">
        <f t="shared" si="14"/>
        <v>906.1658307</v>
      </c>
      <c r="AJ191" s="1">
        <f t="shared" si="15"/>
        <v>6.591028506</v>
      </c>
      <c r="AK191" s="1">
        <f t="shared" si="16"/>
        <v>211.5680923</v>
      </c>
      <c r="AL191" s="1">
        <f t="shared" si="17"/>
        <v>3.475136595</v>
      </c>
      <c r="AM191" s="1">
        <f t="shared" si="18"/>
        <v>848.5144091</v>
      </c>
      <c r="AN191" s="1">
        <f t="shared" si="19"/>
        <v>1.236152598</v>
      </c>
      <c r="AO191" s="1">
        <f t="shared" si="20"/>
        <v>441.5793216</v>
      </c>
      <c r="AP191" s="1">
        <f t="shared" si="21"/>
        <v>0.5516551741</v>
      </c>
      <c r="AQ191" s="1">
        <f t="shared" si="22"/>
        <v>595.4819532</v>
      </c>
      <c r="AR191" s="1">
        <f t="shared" si="23"/>
        <v>215.343317</v>
      </c>
      <c r="AS191" s="1">
        <f t="shared" si="24"/>
        <v>707.8692928</v>
      </c>
      <c r="AT191" s="1">
        <f>ABS(((3*B191*(G191-AS191))/(G191*(2*AS191-B191)))/100)*3</f>
        <v>0.11548202</v>
      </c>
      <c r="AU191" s="1">
        <f t="shared" si="26"/>
        <v>0.1305592679</v>
      </c>
      <c r="AV191" s="1">
        <f t="shared" si="27"/>
        <v>59.79313544</v>
      </c>
      <c r="AW191" s="1">
        <v>0.047</v>
      </c>
      <c r="AX191" s="1">
        <f t="shared" si="28"/>
        <v>-0.09784319772</v>
      </c>
      <c r="AZ191" s="1">
        <f t="shared" si="619"/>
        <v>6.740687821</v>
      </c>
      <c r="BA191" s="1">
        <v>0.03</v>
      </c>
      <c r="BB191" s="1">
        <f t="shared" si="564"/>
        <v>0.8048246138</v>
      </c>
      <c r="BC191" s="1">
        <f t="shared" ref="BC191:BC192" si="736">((AT191/15)^2)*((BL191)^4)</f>
        <v>0.9310254241</v>
      </c>
      <c r="BD191" s="1">
        <f t="shared" ref="BD191:BD192" si="737">0.01*((AE191^3)*(BH191^2))</f>
        <v>0.09396526271</v>
      </c>
      <c r="BE191" s="1">
        <v>2727.8635</v>
      </c>
      <c r="BF191" s="1">
        <v>4918.2188</v>
      </c>
      <c r="BG191" s="1">
        <f t="shared" si="33"/>
        <v>0.4483448259</v>
      </c>
      <c r="BH191" s="1">
        <v>300.8409</v>
      </c>
      <c r="BJ191" s="1">
        <f t="shared" si="34"/>
        <v>0.043146</v>
      </c>
      <c r="BK191" s="1">
        <f t="shared" si="35"/>
        <v>0.003854</v>
      </c>
      <c r="BL191" s="1">
        <f t="shared" si="36"/>
        <v>11.19512195</v>
      </c>
      <c r="BN191" s="1">
        <f t="shared" si="70"/>
        <v>0.4882431381</v>
      </c>
      <c r="BO191" s="1">
        <f t="shared" si="37"/>
        <v>0.5550123308</v>
      </c>
      <c r="BP191" s="1">
        <f t="shared" si="38"/>
        <v>0.6386876692</v>
      </c>
      <c r="BQ191" s="1">
        <f t="shared" si="39"/>
        <v>0.192557388</v>
      </c>
      <c r="BS191" s="1">
        <f t="shared" si="40"/>
        <v>2286.139964</v>
      </c>
      <c r="BT191" s="1">
        <v>2.5113</v>
      </c>
      <c r="BU191" s="1">
        <v>0.1239</v>
      </c>
      <c r="BV191" s="1">
        <f t="shared" si="41"/>
        <v>0.07216138329</v>
      </c>
      <c r="BW191" s="1">
        <f t="shared" si="42"/>
        <v>0.09803069164</v>
      </c>
      <c r="BX191" s="1">
        <f t="shared" si="43"/>
        <v>1.1937</v>
      </c>
      <c r="BY191" s="1">
        <f t="shared" si="82"/>
        <v>-0.644</v>
      </c>
      <c r="BZ191" s="1">
        <f t="shared" si="45"/>
        <v>0.3720269231</v>
      </c>
      <c r="CA191" s="1">
        <v>4918.2188</v>
      </c>
      <c r="CB191" s="1">
        <v>2727.8635</v>
      </c>
      <c r="CC191" s="1">
        <f t="shared" si="46"/>
        <v>0.00005961964751</v>
      </c>
      <c r="CD191" s="1">
        <f t="shared" si="47"/>
        <v>0.13020093</v>
      </c>
      <c r="CE191" s="1">
        <f t="shared" si="48"/>
        <v>0.01464729414</v>
      </c>
      <c r="CH191" s="1">
        <v>0.047</v>
      </c>
      <c r="CI191" s="1">
        <f t="shared" ref="CI191:CI192" si="738">ABS(BX191-AP191)</f>
        <v>0.6420448259</v>
      </c>
      <c r="CJ191" s="1">
        <f t="shared" si="71"/>
        <v>-0.000007771615094</v>
      </c>
      <c r="CK191" s="1">
        <f t="shared" si="51"/>
        <v>0.03209357367</v>
      </c>
      <c r="CL191" s="1">
        <f t="shared" si="52"/>
        <v>0.002213610236</v>
      </c>
      <c r="CM191" s="1" t="str">
        <f t="shared" si="53"/>
        <v>#NUM!</v>
      </c>
      <c r="CN191" s="1" t="str">
        <f t="shared" si="54"/>
        <v>#NUM!</v>
      </c>
      <c r="CO191" s="1">
        <f t="shared" si="55"/>
        <v>0.001412690182</v>
      </c>
      <c r="CP191" s="1">
        <f t="shared" si="56"/>
        <v>0.3166163074</v>
      </c>
      <c r="CQ191" s="1">
        <f t="shared" si="57"/>
        <v>-0.3273836926</v>
      </c>
      <c r="CS191" s="1">
        <f t="shared" si="58"/>
        <v>2.335882919</v>
      </c>
      <c r="CT191" s="1">
        <v>0.047</v>
      </c>
      <c r="CU191" s="1">
        <v>5251.0942</v>
      </c>
      <c r="CV191" s="1">
        <v>1950.0</v>
      </c>
      <c r="CW191" s="1">
        <v>1038.8</v>
      </c>
      <c r="CX191" s="1">
        <v>393.8</v>
      </c>
      <c r="CY191" s="1">
        <v>199.2</v>
      </c>
      <c r="CZ191" s="1">
        <v>147.3</v>
      </c>
      <c r="DA191" s="1">
        <f t="shared" si="59"/>
        <v>0.8682655454</v>
      </c>
      <c r="DB191" s="1">
        <f t="shared" si="60"/>
        <v>0.4662731874</v>
      </c>
      <c r="DC191" s="1">
        <f t="shared" si="61"/>
        <v>0.835079641</v>
      </c>
      <c r="DD191" s="1">
        <f t="shared" si="62"/>
        <v>1.049574462</v>
      </c>
      <c r="DE191" s="1">
        <f t="shared" si="63"/>
        <v>1.292248469</v>
      </c>
      <c r="DF191" s="1" t="str">
        <f t="shared" si="64"/>
        <v>Não</v>
      </c>
      <c r="DG191" s="23" t="str">
        <f t="shared" si="65"/>
        <v>Fracture</v>
      </c>
      <c r="DH191" s="17" t="str">
        <f t="shared" si="66"/>
        <v>Fractured</v>
      </c>
      <c r="DI191" s="1" t="str">
        <f t="shared" ref="DI191:DJ191" si="733">IF(DB191&gt;=1,"Fractured","Não")</f>
        <v>Não</v>
      </c>
      <c r="DJ191" s="1" t="str">
        <f t="shared" si="733"/>
        <v>Não</v>
      </c>
    </row>
    <row r="192" ht="15.75" customHeight="1">
      <c r="A192" s="1">
        <v>5589.2319</v>
      </c>
      <c r="B192" s="1">
        <v>1487.2328</v>
      </c>
      <c r="C192" s="1">
        <v>1619.5475</v>
      </c>
      <c r="D192" s="1">
        <v>1723.0458</v>
      </c>
      <c r="E192" s="1">
        <v>660.3161</v>
      </c>
      <c r="F192" s="1">
        <v>661.5645</v>
      </c>
      <c r="G192" s="1">
        <v>678.6659</v>
      </c>
      <c r="H192" s="1">
        <v>1842.0756</v>
      </c>
      <c r="I192" s="1">
        <v>1949.8164</v>
      </c>
      <c r="J192" s="1">
        <v>1950.0</v>
      </c>
      <c r="K192" s="1">
        <v>1692.9584</v>
      </c>
      <c r="L192" s="1">
        <f t="shared" si="4"/>
        <v>1060.768667</v>
      </c>
      <c r="M192" s="1">
        <f t="shared" ref="M192:N192" si="734">(H192+I192)/2</f>
        <v>1895.946</v>
      </c>
      <c r="N192" s="1">
        <f t="shared" si="734"/>
        <v>1949.9082</v>
      </c>
      <c r="O192" s="1">
        <f t="shared" ref="O192:P192" si="735">(E192+AC192)/2</f>
        <v>905.12625</v>
      </c>
      <c r="P192" s="1">
        <f t="shared" si="735"/>
        <v>1137.5035</v>
      </c>
      <c r="Q192" s="1">
        <f t="shared" si="7"/>
        <v>1487.234443</v>
      </c>
      <c r="R192" s="1">
        <f t="shared" si="8"/>
        <v>4.649813813</v>
      </c>
      <c r="S192" s="1">
        <f t="shared" si="9"/>
        <v>0.3684245641</v>
      </c>
      <c r="T192" s="1">
        <v>0.082</v>
      </c>
      <c r="U192" s="1">
        <v>0.082</v>
      </c>
      <c r="V192" s="1">
        <f t="shared" si="10"/>
        <v>12.19512195</v>
      </c>
      <c r="W192" s="1">
        <v>0.082</v>
      </c>
      <c r="X192" s="1">
        <v>0.0443</v>
      </c>
      <c r="Y192" s="1">
        <f t="shared" si="11"/>
        <v>1779.971017</v>
      </c>
      <c r="Z192" s="1">
        <v>1950.0</v>
      </c>
      <c r="AA192" s="1">
        <v>1950.0</v>
      </c>
      <c r="AB192" s="1">
        <v>1950.0</v>
      </c>
      <c r="AC192" s="1">
        <v>1149.9364</v>
      </c>
      <c r="AD192" s="1">
        <v>1613.4425</v>
      </c>
      <c r="AE192" s="1">
        <v>0.047</v>
      </c>
      <c r="AF192" s="1">
        <v>0.03</v>
      </c>
      <c r="AG192" s="1">
        <f t="shared" si="12"/>
        <v>3642.7748</v>
      </c>
      <c r="AH192" s="1">
        <f t="shared" si="13"/>
        <v>7.591028506</v>
      </c>
      <c r="AI192" s="1">
        <f t="shared" si="14"/>
        <v>906.1658307</v>
      </c>
      <c r="AJ192" s="1">
        <f t="shared" si="15"/>
        <v>6.591028506</v>
      </c>
      <c r="AK192" s="1">
        <f t="shared" si="16"/>
        <v>233.7130121</v>
      </c>
      <c r="AL192" s="1">
        <f t="shared" si="17"/>
        <v>3.297490081</v>
      </c>
      <c r="AM192" s="1">
        <f t="shared" si="18"/>
        <v>936.3318486</v>
      </c>
      <c r="AN192" s="1">
        <f t="shared" si="19"/>
        <v>1.319386649</v>
      </c>
      <c r="AO192" s="1">
        <f t="shared" si="20"/>
        <v>477.8357999</v>
      </c>
      <c r="AP192" s="1">
        <f t="shared" si="21"/>
        <v>0.5767526213</v>
      </c>
      <c r="AQ192" s="1">
        <f t="shared" si="22"/>
        <v>617.7669403</v>
      </c>
      <c r="AR192" s="1">
        <f t="shared" si="23"/>
        <v>218.0270257</v>
      </c>
      <c r="AS192" s="1">
        <f t="shared" si="24"/>
        <v>736.1610567</v>
      </c>
      <c r="AT192" s="1">
        <f>ABS(((3*B192*(G192-AS192))/(G192*(2*AS192-B192)))/1000)*4</f>
        <v>0.1013999627</v>
      </c>
      <c r="AU192" s="1">
        <f t="shared" si="26"/>
        <v>0.1128421528</v>
      </c>
      <c r="AV192" s="1">
        <f t="shared" si="27"/>
        <v>48.75065411</v>
      </c>
      <c r="AW192" s="1">
        <v>0.047</v>
      </c>
      <c r="AX192" s="1">
        <f t="shared" si="28"/>
        <v>-0.06755456211</v>
      </c>
      <c r="AZ192" s="1">
        <f t="shared" si="619"/>
        <v>3.212090176</v>
      </c>
      <c r="BA192" s="1">
        <v>0.03</v>
      </c>
      <c r="BB192" s="1">
        <f t="shared" si="564"/>
        <v>0.4784041568</v>
      </c>
      <c r="BC192" s="1">
        <f t="shared" si="736"/>
        <v>0.717808155</v>
      </c>
      <c r="BD192" s="1">
        <f t="shared" si="737"/>
        <v>0.09396526271</v>
      </c>
      <c r="BE192" s="1">
        <v>2727.8635</v>
      </c>
      <c r="BF192" s="1">
        <v>4918.2188</v>
      </c>
      <c r="BG192" s="1">
        <f t="shared" si="33"/>
        <v>0.4232473787</v>
      </c>
      <c r="BH192" s="1">
        <v>300.8409</v>
      </c>
      <c r="BJ192" s="1">
        <f t="shared" si="34"/>
        <v>0.043146</v>
      </c>
      <c r="BK192" s="1">
        <f t="shared" si="35"/>
        <v>0.003854</v>
      </c>
      <c r="BL192" s="1">
        <f t="shared" si="36"/>
        <v>11.19512195</v>
      </c>
      <c r="BN192" s="1">
        <f t="shared" si="70"/>
        <v>0.4563279535</v>
      </c>
      <c r="BO192" s="1">
        <f t="shared" si="37"/>
        <v>0.6589771383</v>
      </c>
      <c r="BP192" s="1">
        <f t="shared" si="38"/>
        <v>0.5347228617</v>
      </c>
      <c r="BQ192" s="1">
        <f t="shared" si="39"/>
        <v>0.1364028615</v>
      </c>
      <c r="BS192" s="1">
        <f t="shared" si="40"/>
        <v>2492.732455</v>
      </c>
      <c r="BT192" s="1">
        <v>2.5113</v>
      </c>
      <c r="BU192" s="1">
        <v>0.1239</v>
      </c>
      <c r="BV192" s="1">
        <f t="shared" si="41"/>
        <v>0.07216138329</v>
      </c>
      <c r="BW192" s="1">
        <f t="shared" si="42"/>
        <v>0.09803069164</v>
      </c>
      <c r="BX192" s="1">
        <f t="shared" si="43"/>
        <v>1.1937</v>
      </c>
      <c r="BY192" s="1">
        <f t="shared" si="82"/>
        <v>-0.644</v>
      </c>
      <c r="BZ192" s="1">
        <f t="shared" si="45"/>
        <v>0.3252369433</v>
      </c>
      <c r="CA192" s="1">
        <v>4918.2188</v>
      </c>
      <c r="CB192" s="1">
        <v>2727.8635</v>
      </c>
      <c r="CC192" s="1">
        <f t="shared" si="46"/>
        <v>0.00005961964751</v>
      </c>
      <c r="CD192" s="1">
        <f t="shared" si="47"/>
        <v>0.1276745111</v>
      </c>
      <c r="CE192" s="1">
        <f t="shared" si="48"/>
        <v>0.0136898386</v>
      </c>
      <c r="CH192" s="1">
        <v>0.047</v>
      </c>
      <c r="CI192" s="1">
        <f t="shared" si="738"/>
        <v>0.6169473787</v>
      </c>
      <c r="CJ192" s="1">
        <f t="shared" si="71"/>
        <v>-0.000002705103511</v>
      </c>
      <c r="CK192" s="1">
        <f t="shared" si="51"/>
        <v>0.03134689122</v>
      </c>
      <c r="CL192" s="1">
        <f t="shared" si="52"/>
        <v>0.001943115924</v>
      </c>
      <c r="CM192" s="1" t="str">
        <f t="shared" si="53"/>
        <v>#NUM!</v>
      </c>
      <c r="CN192" s="1" t="str">
        <f t="shared" si="54"/>
        <v>#NUM!</v>
      </c>
      <c r="CO192" s="1">
        <f t="shared" si="55"/>
        <v>0.001358398398</v>
      </c>
      <c r="CP192" s="1">
        <f t="shared" si="56"/>
        <v>0.3872723718</v>
      </c>
      <c r="CQ192" s="1">
        <f t="shared" si="57"/>
        <v>-0.2567276282</v>
      </c>
      <c r="CS192" s="1">
        <f t="shared" si="58"/>
        <v>2.160421455</v>
      </c>
      <c r="CT192" s="1">
        <v>0.047</v>
      </c>
      <c r="CU192" s="1">
        <v>5251.2466</v>
      </c>
      <c r="CV192" s="1">
        <v>1950.0</v>
      </c>
      <c r="CW192" s="1">
        <v>1038.5</v>
      </c>
      <c r="CX192" s="1">
        <v>393.2</v>
      </c>
      <c r="CY192" s="1">
        <v>199.2</v>
      </c>
      <c r="CZ192" s="1">
        <v>147.1</v>
      </c>
      <c r="DA192" s="1">
        <f t="shared" si="59"/>
        <v>0.8682655454</v>
      </c>
      <c r="DB192" s="1">
        <f t="shared" si="60"/>
        <v>0.4448291485</v>
      </c>
      <c r="DC192" s="1">
        <f t="shared" si="61"/>
        <v>0.8274064103</v>
      </c>
      <c r="DD192" s="1">
        <f t="shared" si="62"/>
        <v>1.028461887</v>
      </c>
      <c r="DE192" s="1">
        <f t="shared" si="63"/>
        <v>1.256734627</v>
      </c>
      <c r="DF192" s="1" t="str">
        <f t="shared" si="64"/>
        <v>Não</v>
      </c>
      <c r="DG192" s="23" t="str">
        <f t="shared" si="65"/>
        <v>Fracture</v>
      </c>
      <c r="DH192" s="17" t="str">
        <f t="shared" si="66"/>
        <v>Fractured</v>
      </c>
      <c r="DI192" s="1" t="str">
        <f t="shared" ref="DI192:DJ192" si="739">IF(DB192&gt;=1,"Fractured","Não")</f>
        <v>Não</v>
      </c>
      <c r="DJ192" s="1" t="str">
        <f t="shared" si="739"/>
        <v>Não</v>
      </c>
    </row>
    <row r="193" ht="15.75" customHeight="1">
      <c r="A193" s="1">
        <v>5589.3081</v>
      </c>
      <c r="B193" s="1">
        <v>1781.7637</v>
      </c>
      <c r="C193" s="1">
        <v>1787.2041</v>
      </c>
      <c r="D193" s="1">
        <v>1863.8848</v>
      </c>
      <c r="E193" s="1">
        <v>703.6101</v>
      </c>
      <c r="F193" s="1">
        <v>704.6633</v>
      </c>
      <c r="G193" s="1">
        <v>712.47</v>
      </c>
      <c r="H193" s="1">
        <v>1888.8307</v>
      </c>
      <c r="I193" s="1">
        <v>1950.0</v>
      </c>
      <c r="J193" s="1">
        <v>1950.0</v>
      </c>
      <c r="K193" s="1">
        <v>1671.5753</v>
      </c>
      <c r="L193" s="1">
        <f t="shared" si="4"/>
        <v>1101.988</v>
      </c>
      <c r="M193" s="1">
        <f t="shared" ref="M193:N193" si="740">(H193+I193)/2</f>
        <v>1919.41535</v>
      </c>
      <c r="N193" s="1">
        <f t="shared" si="740"/>
        <v>1950</v>
      </c>
      <c r="O193" s="1">
        <f t="shared" ref="O193:P193" si="741">(E193+AC193)/2</f>
        <v>948.82105</v>
      </c>
      <c r="P193" s="1">
        <f t="shared" si="741"/>
        <v>1152.2688</v>
      </c>
      <c r="Q193" s="1">
        <f t="shared" si="7"/>
        <v>1781.765285</v>
      </c>
      <c r="R193" s="1">
        <f t="shared" si="8"/>
        <v>4.881419337</v>
      </c>
      <c r="S193" s="1">
        <f t="shared" si="9"/>
        <v>0.37720162</v>
      </c>
      <c r="T193" s="1">
        <v>0.0594</v>
      </c>
      <c r="U193" s="1">
        <v>0.0594</v>
      </c>
      <c r="V193" s="1">
        <f t="shared" si="10"/>
        <v>16.83501684</v>
      </c>
      <c r="W193" s="1">
        <v>0.0594</v>
      </c>
      <c r="X193" s="1">
        <v>0.0348</v>
      </c>
      <c r="Y193" s="1">
        <f t="shared" si="11"/>
        <v>1880.475433</v>
      </c>
      <c r="Z193" s="1">
        <v>1950.0</v>
      </c>
      <c r="AA193" s="1">
        <v>1950.0</v>
      </c>
      <c r="AB193" s="1">
        <v>1950.0</v>
      </c>
      <c r="AC193" s="1">
        <v>1194.032</v>
      </c>
      <c r="AD193" s="1">
        <v>1599.8743</v>
      </c>
      <c r="AE193" s="1">
        <v>-999.0</v>
      </c>
      <c r="AF193" s="1">
        <v>-999.0</v>
      </c>
      <c r="AG193" s="1">
        <f t="shared" si="12"/>
        <v>3621.5753</v>
      </c>
      <c r="AH193" s="1">
        <f t="shared" si="13"/>
        <v>7.003688969</v>
      </c>
      <c r="AI193" s="1">
        <f t="shared" si="14"/>
        <v>900.0425409</v>
      </c>
      <c r="AJ193" s="1">
        <f t="shared" si="15"/>
        <v>6.003688969</v>
      </c>
      <c r="AK193" s="1">
        <f t="shared" si="16"/>
        <v>253.9286156</v>
      </c>
      <c r="AL193" s="1">
        <f t="shared" si="17"/>
        <v>2.936319121</v>
      </c>
      <c r="AM193" s="1">
        <f t="shared" si="18"/>
        <v>1015.858557</v>
      </c>
      <c r="AN193" s="1">
        <f t="shared" si="19"/>
        <v>1.549166778</v>
      </c>
      <c r="AO193" s="1">
        <f t="shared" si="20"/>
        <v>510.6731562</v>
      </c>
      <c r="AP193" s="1">
        <f t="shared" si="21"/>
        <v>0.5698071498</v>
      </c>
      <c r="AQ193" s="1">
        <f t="shared" si="22"/>
        <v>634.271467</v>
      </c>
      <c r="AR193" s="1">
        <f t="shared" si="23"/>
        <v>219.7452822</v>
      </c>
      <c r="AS193" s="1">
        <f t="shared" si="24"/>
        <v>771.0987241</v>
      </c>
      <c r="AT193" s="1">
        <f>ABS(((3*B193*(G193-AS193))/(G193*(2*AS193-B193)))/100)*3</f>
        <v>0.0550821444</v>
      </c>
      <c r="AU193" s="1">
        <f t="shared" si="26"/>
        <v>0.05829305064</v>
      </c>
      <c r="AV193" s="1">
        <f t="shared" si="27"/>
        <v>19.33677465</v>
      </c>
      <c r="AW193" s="1">
        <v>-999.0</v>
      </c>
      <c r="AX193" s="1">
        <f t="shared" si="28"/>
        <v>-0.05743788879</v>
      </c>
      <c r="AZ193" s="1">
        <f t="shared" si="619"/>
        <v>0.1888812703</v>
      </c>
      <c r="BA193" s="1">
        <v>-999.0</v>
      </c>
      <c r="BB193" s="1">
        <f t="shared" si="564"/>
        <v>0.01010883198</v>
      </c>
      <c r="BC193" s="1">
        <f>((AT193/100)^2)*((BL193)^4)</f>
        <v>0.0190763726</v>
      </c>
      <c r="BE193" s="1">
        <v>2650.2136</v>
      </c>
      <c r="BF193" s="1">
        <v>4870.5776</v>
      </c>
      <c r="BG193" s="1">
        <f t="shared" si="33"/>
        <v>0.4301928502</v>
      </c>
      <c r="BH193" s="1">
        <v>148.1985</v>
      </c>
      <c r="BJ193" s="1">
        <f t="shared" si="34"/>
        <v>-939.6594</v>
      </c>
      <c r="BK193" s="1">
        <f t="shared" si="35"/>
        <v>-59.3406</v>
      </c>
      <c r="BL193" s="1">
        <f t="shared" si="36"/>
        <v>15.83501684</v>
      </c>
      <c r="BN193" s="1">
        <f t="shared" si="70"/>
        <v>0.3998678388</v>
      </c>
      <c r="BO193" s="1">
        <f t="shared" si="37"/>
        <v>0.7036013035</v>
      </c>
      <c r="BP193" s="1">
        <f t="shared" si="38"/>
        <v>0.4499486965</v>
      </c>
      <c r="BQ193" s="1" t="str">
        <f t="shared" si="39"/>
        <v>#NUM!</v>
      </c>
      <c r="BS193" s="1">
        <f t="shared" si="40"/>
        <v>2881.624097</v>
      </c>
      <c r="BT193" s="1">
        <v>2.4667</v>
      </c>
      <c r="BU193" s="1">
        <v>0.1596</v>
      </c>
      <c r="BV193" s="1">
        <f t="shared" si="41"/>
        <v>0.09786743516</v>
      </c>
      <c r="BW193" s="1">
        <f t="shared" si="42"/>
        <v>0.1287337176</v>
      </c>
      <c r="BX193" s="1">
        <f t="shared" si="43"/>
        <v>1.15355</v>
      </c>
      <c r="BY193" s="1">
        <f t="shared" si="82"/>
        <v>-0.346</v>
      </c>
      <c r="BZ193" s="1">
        <f t="shared" si="45"/>
        <v>0.2910222672</v>
      </c>
      <c r="CA193" s="1">
        <v>4870.5776</v>
      </c>
      <c r="CB193" s="1">
        <v>2650.2136</v>
      </c>
      <c r="CC193" s="1" t="str">
        <f t="shared" si="46"/>
        <v>#NUM!</v>
      </c>
      <c r="CD193" s="1">
        <f t="shared" si="47"/>
        <v>0.1247485857</v>
      </c>
      <c r="CE193" s="1">
        <f t="shared" si="48"/>
        <v>-399.467971</v>
      </c>
      <c r="CH193" s="1">
        <v>-999.0</v>
      </c>
      <c r="CJ193" s="1">
        <f t="shared" si="71"/>
        <v>-0.000001694672064</v>
      </c>
      <c r="CK193" s="1">
        <f t="shared" si="51"/>
        <v>-628.2482124</v>
      </c>
      <c r="CL193" s="1">
        <f t="shared" si="52"/>
        <v>-32.5790002</v>
      </c>
      <c r="CM193" s="1" t="str">
        <f t="shared" si="53"/>
        <v>#NUM!</v>
      </c>
      <c r="CN193" s="1" t="str">
        <f t="shared" si="54"/>
        <v>#NUM!</v>
      </c>
      <c r="CO193" s="1">
        <f t="shared" si="55"/>
        <v>0.001296850804</v>
      </c>
      <c r="CP193" s="1">
        <f t="shared" si="56"/>
        <v>0.06078310844</v>
      </c>
      <c r="CQ193" s="1">
        <f t="shared" si="57"/>
        <v>-0.2852168916</v>
      </c>
      <c r="CS193" s="1">
        <f t="shared" si="58"/>
        <v>1.965019967</v>
      </c>
      <c r="CU193" s="1">
        <v>5251.3994</v>
      </c>
      <c r="CV193" s="1">
        <v>1950.0</v>
      </c>
      <c r="CW193" s="1">
        <v>1037.8</v>
      </c>
      <c r="CX193" s="1">
        <v>392.6</v>
      </c>
      <c r="CY193" s="1">
        <v>199.2</v>
      </c>
      <c r="CZ193" s="1">
        <v>146.9</v>
      </c>
      <c r="DA193" s="1">
        <f t="shared" si="59"/>
        <v>0.8572181026</v>
      </c>
      <c r="DB193" s="1">
        <f t="shared" si="60"/>
        <v>0.3954863936</v>
      </c>
      <c r="DC193" s="1">
        <f t="shared" si="61"/>
        <v>0.820448359</v>
      </c>
      <c r="DD193" s="1">
        <f t="shared" si="62"/>
        <v>1.015934357</v>
      </c>
      <c r="DE193" s="1">
        <f t="shared" si="63"/>
        <v>1.214421624</v>
      </c>
      <c r="DF193" s="1" t="str">
        <f t="shared" si="64"/>
        <v>Não</v>
      </c>
      <c r="DG193" s="23" t="str">
        <f t="shared" si="65"/>
        <v>Fracture</v>
      </c>
      <c r="DH193" s="17" t="str">
        <f t="shared" si="66"/>
        <v>Fractured</v>
      </c>
      <c r="DI193" s="1" t="str">
        <f t="shared" ref="DI193:DJ193" si="742">IF(DB193&gt;=1,"Fractured","Não")</f>
        <v>Não</v>
      </c>
      <c r="DJ193" s="1" t="str">
        <f t="shared" si="742"/>
        <v>Não</v>
      </c>
    </row>
    <row r="194" ht="15.75" customHeight="1">
      <c r="A194" s="1">
        <v>5589.3843</v>
      </c>
      <c r="B194" s="1">
        <v>1928.151</v>
      </c>
      <c r="C194" s="1">
        <v>1880.019</v>
      </c>
      <c r="D194" s="1">
        <v>1765.4082</v>
      </c>
      <c r="E194" s="1">
        <v>727.593</v>
      </c>
      <c r="F194" s="1">
        <v>728.4314</v>
      </c>
      <c r="G194" s="1">
        <v>734.4563</v>
      </c>
      <c r="H194" s="1">
        <v>1905.6356</v>
      </c>
      <c r="I194" s="1">
        <v>1950.0</v>
      </c>
      <c r="J194" s="1">
        <v>1950.0</v>
      </c>
      <c r="K194" s="1">
        <v>1671.5753</v>
      </c>
      <c r="L194" s="1">
        <f t="shared" si="4"/>
        <v>1122.8411</v>
      </c>
      <c r="M194" s="1">
        <f t="shared" ref="M194:N194" si="743">(H194+I194)/2</f>
        <v>1927.8178</v>
      </c>
      <c r="N194" s="1">
        <f t="shared" si="743"/>
        <v>1950</v>
      </c>
      <c r="O194" s="1">
        <f t="shared" ref="O194:P194" si="744">(E194+AC194)/2</f>
        <v>991.64555</v>
      </c>
      <c r="P194" s="1">
        <f t="shared" si="744"/>
        <v>1158.01085</v>
      </c>
      <c r="Q194" s="1">
        <f t="shared" si="7"/>
        <v>1928.152558</v>
      </c>
      <c r="R194" s="1">
        <f t="shared" si="8"/>
        <v>5.032056346</v>
      </c>
      <c r="S194" s="1">
        <f t="shared" si="9"/>
        <v>0.3854127725</v>
      </c>
      <c r="T194" s="1">
        <v>0.0594</v>
      </c>
      <c r="U194" s="1">
        <v>0.0594</v>
      </c>
      <c r="V194" s="1">
        <f t="shared" si="10"/>
        <v>16.83501684</v>
      </c>
      <c r="W194" s="1">
        <v>0.0594</v>
      </c>
      <c r="X194" s="1">
        <v>0.0348</v>
      </c>
      <c r="Y194" s="1">
        <f t="shared" si="11"/>
        <v>1903.9297</v>
      </c>
      <c r="Z194" s="1">
        <v>1950.0</v>
      </c>
      <c r="AA194" s="1">
        <v>1950.0</v>
      </c>
      <c r="AB194" s="1">
        <v>1950.0</v>
      </c>
      <c r="AC194" s="1">
        <v>1255.6981</v>
      </c>
      <c r="AD194" s="1">
        <v>1587.5903</v>
      </c>
      <c r="AE194" s="1">
        <v>-999.0</v>
      </c>
      <c r="AF194" s="1">
        <v>-999.0</v>
      </c>
      <c r="AG194" s="1">
        <f t="shared" si="12"/>
        <v>3621.5753</v>
      </c>
      <c r="AH194" s="1">
        <f t="shared" si="13"/>
        <v>7.003688969</v>
      </c>
      <c r="AI194" s="1">
        <f t="shared" si="14"/>
        <v>900.0425409</v>
      </c>
      <c r="AJ194" s="1">
        <f t="shared" si="15"/>
        <v>6.003688969</v>
      </c>
      <c r="AK194" s="1">
        <f t="shared" si="16"/>
        <v>260.9412378</v>
      </c>
      <c r="AL194" s="1">
        <f t="shared" si="17"/>
        <v>2.879327372</v>
      </c>
      <c r="AM194" s="1">
        <f t="shared" si="18"/>
        <v>1044.339258</v>
      </c>
      <c r="AN194" s="1">
        <f t="shared" si="19"/>
        <v>1.60140509</v>
      </c>
      <c r="AO194" s="1">
        <f t="shared" si="20"/>
        <v>525.5599873</v>
      </c>
      <c r="AP194" s="1">
        <f t="shared" si="21"/>
        <v>0.5790150059</v>
      </c>
      <c r="AQ194" s="1">
        <f t="shared" si="22"/>
        <v>645.8896853</v>
      </c>
      <c r="AR194" s="1">
        <f t="shared" si="23"/>
        <v>220.7433032</v>
      </c>
      <c r="AS194" s="1">
        <f t="shared" si="24"/>
        <v>782.6231934</v>
      </c>
      <c r="AT194" s="1">
        <f>ABS(((3*B194*(G194-AS194))/(G194*(2*AS194-B194)))/100)*4</f>
        <v>0.04181311041</v>
      </c>
      <c r="AU194" s="1">
        <f t="shared" si="26"/>
        <v>0.04363774005</v>
      </c>
      <c r="AV194" s="1">
        <f t="shared" si="27"/>
        <v>12.89221947</v>
      </c>
      <c r="AW194" s="1">
        <v>-999.0</v>
      </c>
      <c r="AX194" s="1">
        <f t="shared" si="28"/>
        <v>-0.0461625244</v>
      </c>
      <c r="AZ194" s="1">
        <f t="shared" si="619"/>
        <v>0.03925619648</v>
      </c>
      <c r="BA194" s="1">
        <v>-999.0</v>
      </c>
      <c r="BB194" s="1">
        <f t="shared" si="564"/>
        <v>0.003356661296</v>
      </c>
      <c r="BC194" s="1">
        <f>((AT194/30)^2.5)*((BL194)^4)</f>
        <v>0.00455986693</v>
      </c>
      <c r="BE194" s="1">
        <v>2650.2136</v>
      </c>
      <c r="BF194" s="1">
        <v>4870.5776</v>
      </c>
      <c r="BG194" s="1">
        <f t="shared" si="33"/>
        <v>0.4209849941</v>
      </c>
      <c r="BH194" s="1">
        <v>148.1985</v>
      </c>
      <c r="BJ194" s="1">
        <f t="shared" si="34"/>
        <v>-939.6594</v>
      </c>
      <c r="BK194" s="1">
        <f t="shared" si="35"/>
        <v>-59.3406</v>
      </c>
      <c r="BL194" s="1">
        <f t="shared" si="36"/>
        <v>15.83501684</v>
      </c>
      <c r="BN194" s="1">
        <f t="shared" si="70"/>
        <v>0.3809122315</v>
      </c>
      <c r="BO194" s="1">
        <f t="shared" si="37"/>
        <v>0.7194223858</v>
      </c>
      <c r="BP194" s="1">
        <f t="shared" si="38"/>
        <v>0.4341276142</v>
      </c>
      <c r="BQ194" s="1" t="str">
        <f t="shared" si="39"/>
        <v>#NUM!</v>
      </c>
      <c r="BS194" s="1">
        <f t="shared" si="40"/>
        <v>3040.098885</v>
      </c>
      <c r="BT194" s="1">
        <v>2.4667</v>
      </c>
      <c r="BU194" s="1">
        <v>0.1596</v>
      </c>
      <c r="BV194" s="1">
        <f t="shared" si="41"/>
        <v>0.09786743516</v>
      </c>
      <c r="BW194" s="1">
        <f t="shared" si="42"/>
        <v>0.1287337176</v>
      </c>
      <c r="BX194" s="1">
        <f t="shared" si="43"/>
        <v>1.15355</v>
      </c>
      <c r="BY194" s="1">
        <f t="shared" si="82"/>
        <v>-0.346</v>
      </c>
      <c r="BZ194" s="1">
        <f t="shared" si="45"/>
        <v>0.2687689271</v>
      </c>
      <c r="CA194" s="1">
        <v>4870.5776</v>
      </c>
      <c r="CB194" s="1">
        <v>2650.2136</v>
      </c>
      <c r="CC194" s="1" t="str">
        <f t="shared" si="46"/>
        <v>#NUM!</v>
      </c>
      <c r="CD194" s="1">
        <f t="shared" si="47"/>
        <v>0.1238266905</v>
      </c>
      <c r="CE194" s="1">
        <f t="shared" si="48"/>
        <v>-380.5313192</v>
      </c>
      <c r="CH194" s="1">
        <v>-999.0</v>
      </c>
      <c r="CJ194" s="1">
        <f t="shared" si="71"/>
        <v>-0.0000008988150448</v>
      </c>
      <c r="CK194" s="1">
        <f t="shared" si="51"/>
        <v>-614.0295846</v>
      </c>
      <c r="CL194" s="1">
        <f t="shared" si="52"/>
        <v>-29.88556706</v>
      </c>
      <c r="CM194" s="1" t="str">
        <f t="shared" si="53"/>
        <v>#NUM!</v>
      </c>
      <c r="CN194" s="1" t="str">
        <f t="shared" si="54"/>
        <v>#NUM!</v>
      </c>
      <c r="CO194" s="1">
        <f t="shared" si="55"/>
        <v>0.001277754108</v>
      </c>
      <c r="CP194" s="1">
        <f t="shared" si="56"/>
        <v>0.1036392639</v>
      </c>
      <c r="CQ194" s="1">
        <f t="shared" si="57"/>
        <v>-0.2423607361</v>
      </c>
      <c r="CS194" s="1">
        <f t="shared" si="58"/>
        <v>1.89501588</v>
      </c>
      <c r="CU194" s="1">
        <v>5251.5518</v>
      </c>
      <c r="CV194" s="1">
        <v>1950.0</v>
      </c>
      <c r="CW194" s="1">
        <v>1037.1</v>
      </c>
      <c r="CX194" s="1">
        <v>391.8</v>
      </c>
      <c r="CY194" s="1">
        <v>199.2</v>
      </c>
      <c r="CZ194" s="1">
        <v>146.8</v>
      </c>
      <c r="DA194" s="1">
        <f t="shared" si="59"/>
        <v>0.8572181026</v>
      </c>
      <c r="DB194" s="1">
        <f t="shared" si="60"/>
        <v>0.3777875281</v>
      </c>
      <c r="DC194" s="1">
        <f t="shared" si="61"/>
        <v>0.8141488718</v>
      </c>
      <c r="DD194" s="1">
        <f t="shared" si="62"/>
        <v>1.011506378</v>
      </c>
      <c r="DE194" s="1">
        <f t="shared" si="63"/>
        <v>1.1677669</v>
      </c>
      <c r="DF194" s="1" t="str">
        <f t="shared" si="64"/>
        <v>Não</v>
      </c>
      <c r="DG194" s="23" t="str">
        <f t="shared" si="65"/>
        <v>Fracture</v>
      </c>
      <c r="DH194" s="17" t="str">
        <f t="shared" si="66"/>
        <v>Fractured</v>
      </c>
      <c r="DI194" s="1" t="str">
        <f t="shared" ref="DI194:DJ194" si="745">IF(DB194&gt;=1,"Fractured","Não")</f>
        <v>Não</v>
      </c>
      <c r="DJ194" s="1" t="str">
        <f t="shared" si="745"/>
        <v>Não</v>
      </c>
    </row>
    <row r="195" ht="15.75" customHeight="1">
      <c r="A195" s="1">
        <v>5589.4605</v>
      </c>
      <c r="B195" s="1">
        <v>1835.3785</v>
      </c>
      <c r="C195" s="1">
        <v>1803.1522</v>
      </c>
      <c r="D195" s="1">
        <v>1632.0164</v>
      </c>
      <c r="E195" s="1">
        <v>725.9445</v>
      </c>
      <c r="F195" s="1">
        <v>726.5652</v>
      </c>
      <c r="G195" s="1">
        <v>734.9136</v>
      </c>
      <c r="H195" s="1">
        <v>1912.3206</v>
      </c>
      <c r="I195" s="1">
        <v>1950.0</v>
      </c>
      <c r="J195" s="1">
        <v>1950.0</v>
      </c>
      <c r="K195" s="1">
        <v>1639.7988</v>
      </c>
      <c r="L195" s="1">
        <f t="shared" si="4"/>
        <v>1124.5998</v>
      </c>
      <c r="M195" s="1">
        <f t="shared" ref="M195:N195" si="746">(H195+I195)/2</f>
        <v>1931.1603</v>
      </c>
      <c r="N195" s="1">
        <f t="shared" si="746"/>
        <v>1950</v>
      </c>
      <c r="O195" s="1">
        <f t="shared" ref="O195:P195" si="747">(E195+AC195)/2</f>
        <v>1028.86015</v>
      </c>
      <c r="P195" s="1">
        <f t="shared" si="747"/>
        <v>1151.2665</v>
      </c>
      <c r="Q195" s="1">
        <f t="shared" si="7"/>
        <v>1835.38008</v>
      </c>
      <c r="R195" s="1">
        <f t="shared" si="8"/>
        <v>5.035189493</v>
      </c>
      <c r="S195" s="1">
        <f t="shared" si="9"/>
        <v>0.3843045983</v>
      </c>
      <c r="T195" s="1">
        <v>0.0497</v>
      </c>
      <c r="U195" s="1">
        <v>0.0497</v>
      </c>
      <c r="V195" s="1">
        <f t="shared" si="10"/>
        <v>20.12072435</v>
      </c>
      <c r="W195" s="1">
        <v>0.0497</v>
      </c>
      <c r="X195" s="1">
        <v>0.0301</v>
      </c>
      <c r="Y195" s="1">
        <f t="shared" si="11"/>
        <v>1853.424517</v>
      </c>
      <c r="Z195" s="1">
        <v>1950.0</v>
      </c>
      <c r="AA195" s="1">
        <v>1950.0</v>
      </c>
      <c r="AB195" s="1">
        <v>1950.0</v>
      </c>
      <c r="AC195" s="1">
        <v>1331.7758</v>
      </c>
      <c r="AD195" s="1">
        <v>1575.9678</v>
      </c>
      <c r="AE195" s="1">
        <v>-999.0</v>
      </c>
      <c r="AF195" s="1">
        <v>-999.0</v>
      </c>
      <c r="AG195" s="1">
        <f t="shared" si="12"/>
        <v>3589.7988</v>
      </c>
      <c r="AH195" s="1">
        <f t="shared" si="13"/>
        <v>6.286242606</v>
      </c>
      <c r="AI195" s="1">
        <f t="shared" si="14"/>
        <v>890.7484341</v>
      </c>
      <c r="AJ195" s="1">
        <f t="shared" si="15"/>
        <v>5.286242606</v>
      </c>
      <c r="AK195" s="1">
        <f t="shared" si="16"/>
        <v>255.6602913</v>
      </c>
      <c r="AL195" s="1">
        <f t="shared" si="17"/>
        <v>3.048857675</v>
      </c>
      <c r="AM195" s="1">
        <f t="shared" si="18"/>
        <v>1023.683412</v>
      </c>
      <c r="AN195" s="1">
        <f t="shared" si="19"/>
        <v>1.466373655</v>
      </c>
      <c r="AO195" s="1">
        <f t="shared" si="20"/>
        <v>519.0080041</v>
      </c>
      <c r="AP195" s="1">
        <f t="shared" si="21"/>
        <v>0.5998670376</v>
      </c>
      <c r="AQ195" s="1">
        <f t="shared" si="22"/>
        <v>649.5263924</v>
      </c>
      <c r="AR195" s="1">
        <f t="shared" si="23"/>
        <v>220.857566</v>
      </c>
      <c r="AS195" s="1">
        <f t="shared" si="24"/>
        <v>771.9710831</v>
      </c>
      <c r="AT195" s="1">
        <f t="shared" ref="AT195:AT196" si="751">ABS(((3*B195*(G195-AS195))/(G195*(2*AS195-B195)))/10)</f>
        <v>0.09526707588</v>
      </c>
      <c r="AU195" s="1">
        <f t="shared" si="26"/>
        <v>0.105298562</v>
      </c>
      <c r="AV195" s="1">
        <f t="shared" si="27"/>
        <v>44.24986551</v>
      </c>
      <c r="AW195" s="1">
        <v>-999.0</v>
      </c>
      <c r="AX195" s="1">
        <f t="shared" si="28"/>
        <v>-0.03921207597</v>
      </c>
      <c r="AZ195" s="1">
        <f t="shared" si="619"/>
        <v>6.127190504</v>
      </c>
      <c r="BA195" s="1">
        <v>-999.0</v>
      </c>
      <c r="BB195" s="1">
        <f t="shared" si="564"/>
        <v>0.0410262298</v>
      </c>
      <c r="BC195" s="1">
        <f t="shared" ref="BC195:BC196" si="752">((AT195/50)^2.5)*((BL195)^4)</f>
        <v>0.0211811453</v>
      </c>
      <c r="BE195" s="1">
        <v>2552.1006</v>
      </c>
      <c r="BF195" s="1">
        <v>4480.2778</v>
      </c>
      <c r="BG195" s="1">
        <f t="shared" si="33"/>
        <v>0.4001329624</v>
      </c>
      <c r="BH195" s="1">
        <v>99.8068</v>
      </c>
      <c r="BJ195" s="1">
        <f t="shared" si="34"/>
        <v>-949.3497</v>
      </c>
      <c r="BK195" s="1">
        <f t="shared" si="35"/>
        <v>-49.6503</v>
      </c>
      <c r="BL195" s="1">
        <f t="shared" si="36"/>
        <v>19.12072435</v>
      </c>
      <c r="BN195" s="1">
        <f t="shared" si="70"/>
        <v>0.4004152822</v>
      </c>
      <c r="BO195" s="1">
        <f t="shared" si="37"/>
        <v>0.7185643411</v>
      </c>
      <c r="BP195" s="1">
        <f t="shared" si="38"/>
        <v>0.4026856589</v>
      </c>
      <c r="BQ195" s="1" t="str">
        <f t="shared" si="39"/>
        <v>#NUM!</v>
      </c>
      <c r="BS195" s="1">
        <f t="shared" si="40"/>
        <v>2875.181221</v>
      </c>
      <c r="BT195" s="1">
        <v>2.4273</v>
      </c>
      <c r="BU195" s="1">
        <v>0.1848</v>
      </c>
      <c r="BV195" s="1">
        <f t="shared" si="41"/>
        <v>0.1205763689</v>
      </c>
      <c r="BW195" s="1">
        <f t="shared" si="42"/>
        <v>0.1526881844</v>
      </c>
      <c r="BX195" s="1">
        <f t="shared" si="43"/>
        <v>1.12125</v>
      </c>
      <c r="BY195" s="1">
        <f t="shared" si="82"/>
        <v>-0.294</v>
      </c>
      <c r="BZ195" s="1">
        <f t="shared" si="45"/>
        <v>0.2683060729</v>
      </c>
      <c r="CA195" s="1">
        <v>4480.2778</v>
      </c>
      <c r="CB195" s="1">
        <v>2552.1006</v>
      </c>
      <c r="CC195" s="1" t="str">
        <f t="shared" si="46"/>
        <v>#NUM!</v>
      </c>
      <c r="CD195" s="1">
        <f t="shared" si="47"/>
        <v>0.1246780803</v>
      </c>
      <c r="CE195" s="1">
        <f t="shared" si="48"/>
        <v>-400.0148669</v>
      </c>
      <c r="CH195" s="1">
        <v>-999.0</v>
      </c>
      <c r="CJ195" s="1">
        <f t="shared" si="71"/>
        <v>-0.0000005582788005</v>
      </c>
      <c r="CK195" s="1">
        <f t="shared" si="51"/>
        <v>-628.5501938</v>
      </c>
      <c r="CL195" s="1">
        <f t="shared" si="52"/>
        <v>-32.60240036</v>
      </c>
      <c r="CM195" s="1" t="str">
        <f t="shared" si="53"/>
        <v>#NUM!</v>
      </c>
      <c r="CN195" s="1" t="str">
        <f t="shared" si="54"/>
        <v>#NUM!</v>
      </c>
      <c r="CO195" s="1">
        <f t="shared" si="55"/>
        <v>0.001295385309</v>
      </c>
      <c r="CP195" s="1">
        <f t="shared" si="56"/>
        <v>0.1141727505</v>
      </c>
      <c r="CQ195" s="1">
        <f t="shared" si="57"/>
        <v>-0.1798272495</v>
      </c>
      <c r="CS195" s="1">
        <f t="shared" si="58"/>
        <v>1.932999641</v>
      </c>
      <c r="CU195" s="1">
        <v>5251.7041</v>
      </c>
      <c r="CV195" s="1">
        <v>1950.0</v>
      </c>
      <c r="CW195" s="1">
        <v>1038.3</v>
      </c>
      <c r="CX195" s="1">
        <v>391.9</v>
      </c>
      <c r="CY195" s="1">
        <v>199.4</v>
      </c>
      <c r="CZ195" s="1">
        <v>146.7</v>
      </c>
      <c r="DA195" s="1">
        <f t="shared" si="59"/>
        <v>0.8409224615</v>
      </c>
      <c r="DB195" s="1">
        <f t="shared" si="60"/>
        <v>0.3958666836</v>
      </c>
      <c r="DC195" s="1">
        <f t="shared" si="61"/>
        <v>0.8081886154</v>
      </c>
      <c r="DD195" s="1">
        <f t="shared" si="62"/>
        <v>1.009755638</v>
      </c>
      <c r="DE195" s="1">
        <f t="shared" si="63"/>
        <v>1.118972778</v>
      </c>
      <c r="DF195" s="1" t="str">
        <f t="shared" si="64"/>
        <v>Não</v>
      </c>
      <c r="DG195" s="23" t="str">
        <f t="shared" si="65"/>
        <v>Fracture</v>
      </c>
      <c r="DH195" s="17" t="str">
        <f t="shared" si="66"/>
        <v>Fractured</v>
      </c>
      <c r="DI195" s="1" t="str">
        <f t="shared" ref="DI195:DJ195" si="748">IF(DB195&gt;=1,"Fractured","Não")</f>
        <v>Não</v>
      </c>
      <c r="DJ195" s="1" t="str">
        <f t="shared" si="748"/>
        <v>Não</v>
      </c>
    </row>
    <row r="196" ht="15.75" customHeight="1">
      <c r="A196" s="1">
        <v>5589.5367</v>
      </c>
      <c r="B196" s="1">
        <v>1821.0347</v>
      </c>
      <c r="C196" s="1">
        <v>1751.0996</v>
      </c>
      <c r="D196" s="1">
        <v>1354.5352</v>
      </c>
      <c r="E196" s="1">
        <v>705.603</v>
      </c>
      <c r="F196" s="1">
        <v>706.0032</v>
      </c>
      <c r="G196" s="1">
        <v>717.0887</v>
      </c>
      <c r="H196" s="1">
        <v>1924.0286</v>
      </c>
      <c r="I196" s="1">
        <v>1950.0</v>
      </c>
      <c r="J196" s="1">
        <v>1950.0</v>
      </c>
      <c r="K196" s="1">
        <v>1639.7988</v>
      </c>
      <c r="L196" s="1">
        <f t="shared" si="4"/>
        <v>1115.706833</v>
      </c>
      <c r="M196" s="1">
        <f t="shared" ref="M196:N196" si="749">(H196+I196)/2</f>
        <v>1937.0143</v>
      </c>
      <c r="N196" s="1">
        <f t="shared" si="749"/>
        <v>1950</v>
      </c>
      <c r="O196" s="1">
        <f t="shared" ref="O196:P196" si="750">(E196+AC196)/2</f>
        <v>1061.0895</v>
      </c>
      <c r="P196" s="1">
        <f t="shared" si="750"/>
        <v>1135.29065</v>
      </c>
      <c r="Q196" s="1">
        <f t="shared" si="7"/>
        <v>1821.036297</v>
      </c>
      <c r="R196" s="1">
        <f t="shared" si="8"/>
        <v>4.913063913</v>
      </c>
      <c r="S196" s="1">
        <f t="shared" si="9"/>
        <v>0.3727016844</v>
      </c>
      <c r="T196" s="1">
        <v>0.0497</v>
      </c>
      <c r="U196" s="1">
        <v>0.0497</v>
      </c>
      <c r="V196" s="1">
        <f t="shared" si="10"/>
        <v>20.12072435</v>
      </c>
      <c r="W196" s="1">
        <v>0.0497</v>
      </c>
      <c r="X196" s="1">
        <v>0.0301</v>
      </c>
      <c r="Y196" s="1">
        <f t="shared" si="11"/>
        <v>1796.111583</v>
      </c>
      <c r="Z196" s="1">
        <v>1950.0</v>
      </c>
      <c r="AA196" s="1">
        <v>1950.0</v>
      </c>
      <c r="AB196" s="1">
        <v>1950.0</v>
      </c>
      <c r="AC196" s="1">
        <v>1416.576</v>
      </c>
      <c r="AD196" s="1">
        <v>1564.5781</v>
      </c>
      <c r="AE196" s="1">
        <v>-999.0</v>
      </c>
      <c r="AF196" s="1">
        <v>-999.0</v>
      </c>
      <c r="AG196" s="1">
        <f t="shared" si="12"/>
        <v>3589.7988</v>
      </c>
      <c r="AH196" s="1">
        <f t="shared" si="13"/>
        <v>6.286242606</v>
      </c>
      <c r="AI196" s="1">
        <f t="shared" si="14"/>
        <v>890.7484341</v>
      </c>
      <c r="AJ196" s="1">
        <f t="shared" si="15"/>
        <v>5.286242606</v>
      </c>
      <c r="AK196" s="1">
        <f t="shared" si="16"/>
        <v>242.656564</v>
      </c>
      <c r="AL196" s="1">
        <f t="shared" si="17"/>
        <v>3.118495023</v>
      </c>
      <c r="AM196" s="1">
        <f t="shared" si="18"/>
        <v>977.214317</v>
      </c>
      <c r="AN196" s="1">
        <f t="shared" si="19"/>
        <v>1.431723699</v>
      </c>
      <c r="AO196" s="1">
        <f t="shared" si="20"/>
        <v>501.3309769</v>
      </c>
      <c r="AP196" s="1">
        <f t="shared" si="21"/>
        <v>0.6123865247</v>
      </c>
      <c r="AQ196" s="1">
        <f t="shared" si="22"/>
        <v>646.3105337</v>
      </c>
      <c r="AR196" s="1">
        <f t="shared" si="23"/>
        <v>220.1899649</v>
      </c>
      <c r="AS196" s="1">
        <f t="shared" si="24"/>
        <v>755.1003237</v>
      </c>
      <c r="AT196" s="1">
        <f t="shared" si="751"/>
        <v>0.09316535174</v>
      </c>
      <c r="AU196" s="1">
        <f t="shared" si="26"/>
        <v>0.1027368682</v>
      </c>
      <c r="AV196" s="1">
        <f t="shared" si="27"/>
        <v>42.75012516</v>
      </c>
      <c r="AW196" s="1">
        <v>-999.0</v>
      </c>
      <c r="AX196" s="1">
        <f t="shared" si="28"/>
        <v>-0.04334710869</v>
      </c>
      <c r="AZ196" s="1">
        <f t="shared" si="619"/>
        <v>5.395571623</v>
      </c>
      <c r="BA196" s="1">
        <v>-999.0</v>
      </c>
      <c r="BB196" s="1">
        <f t="shared" si="564"/>
        <v>0.0375239008</v>
      </c>
      <c r="BC196" s="1">
        <f t="shared" si="752"/>
        <v>0.02003218956</v>
      </c>
      <c r="BE196" s="1">
        <v>2552.1006</v>
      </c>
      <c r="BF196" s="1">
        <v>4480.2778</v>
      </c>
      <c r="BG196" s="1">
        <f t="shared" si="33"/>
        <v>0.3876134753</v>
      </c>
      <c r="BH196" s="1">
        <v>99.8068</v>
      </c>
      <c r="BJ196" s="1">
        <f t="shared" si="34"/>
        <v>-949.3497</v>
      </c>
      <c r="BK196" s="1">
        <f t="shared" si="35"/>
        <v>-49.6503</v>
      </c>
      <c r="BL196" s="1">
        <f t="shared" si="36"/>
        <v>19.12072435</v>
      </c>
      <c r="BN196" s="1">
        <f t="shared" si="70"/>
        <v>0.3937809093</v>
      </c>
      <c r="BO196" s="1">
        <f t="shared" si="37"/>
        <v>0.6948034677</v>
      </c>
      <c r="BP196" s="1">
        <f t="shared" si="38"/>
        <v>0.4264465323</v>
      </c>
      <c r="BQ196" s="1" t="str">
        <f t="shared" si="39"/>
        <v>#NUM!</v>
      </c>
      <c r="BS196" s="1">
        <f t="shared" si="40"/>
        <v>2883.051522</v>
      </c>
      <c r="BT196" s="1">
        <v>2.4273</v>
      </c>
      <c r="BU196" s="1">
        <v>0.1848</v>
      </c>
      <c r="BV196" s="1">
        <f t="shared" si="41"/>
        <v>0.1205763689</v>
      </c>
      <c r="BW196" s="1">
        <f t="shared" si="42"/>
        <v>0.1526881844</v>
      </c>
      <c r="BX196" s="1">
        <f t="shared" si="43"/>
        <v>1.12125</v>
      </c>
      <c r="BY196" s="1">
        <f t="shared" si="82"/>
        <v>-0.294</v>
      </c>
      <c r="BZ196" s="1">
        <f t="shared" si="45"/>
        <v>0.2863474696</v>
      </c>
      <c r="CA196" s="1">
        <v>4480.2778</v>
      </c>
      <c r="CB196" s="1">
        <v>2552.1006</v>
      </c>
      <c r="CC196" s="1" t="str">
        <f t="shared" si="46"/>
        <v>#NUM!</v>
      </c>
      <c r="CD196" s="1">
        <f t="shared" si="47"/>
        <v>0.1260631906</v>
      </c>
      <c r="CE196" s="1">
        <f t="shared" si="48"/>
        <v>-393.3871284</v>
      </c>
      <c r="CH196" s="1">
        <v>-999.0</v>
      </c>
      <c r="CJ196" s="1">
        <f t="shared" si="71"/>
        <v>-0.0000007482087291</v>
      </c>
      <c r="CK196" s="1">
        <f t="shared" si="51"/>
        <v>-622.0276818</v>
      </c>
      <c r="CL196" s="1">
        <f t="shared" si="52"/>
        <v>-32.43842155</v>
      </c>
      <c r="CM196" s="1" t="str">
        <f t="shared" si="53"/>
        <v>#NUM!</v>
      </c>
      <c r="CN196" s="1" t="str">
        <f t="shared" si="54"/>
        <v>#NUM!</v>
      </c>
      <c r="CO196" s="1">
        <f t="shared" si="55"/>
        <v>0.001324327336</v>
      </c>
      <c r="CP196" s="1">
        <f t="shared" si="56"/>
        <v>0.1022442628</v>
      </c>
      <c r="CQ196" s="1">
        <f t="shared" si="57"/>
        <v>-0.1917557372</v>
      </c>
      <c r="CS196" s="1">
        <f t="shared" si="58"/>
        <v>2.004143881</v>
      </c>
      <c r="CU196" s="1">
        <v>5251.8564</v>
      </c>
      <c r="CV196" s="1">
        <v>1950.0</v>
      </c>
      <c r="CW196" s="1">
        <v>1039.7</v>
      </c>
      <c r="CX196" s="1">
        <v>392.0</v>
      </c>
      <c r="CY196" s="1">
        <v>199.5</v>
      </c>
      <c r="CZ196" s="1">
        <v>146.8</v>
      </c>
      <c r="DA196" s="1">
        <f t="shared" si="59"/>
        <v>0.8409224615</v>
      </c>
      <c r="DB196" s="1">
        <f t="shared" si="60"/>
        <v>0.387693436</v>
      </c>
      <c r="DC196" s="1">
        <f t="shared" si="61"/>
        <v>0.8023477436</v>
      </c>
      <c r="DD196" s="1">
        <f t="shared" si="62"/>
        <v>1.006703977</v>
      </c>
      <c r="DE196" s="1">
        <f t="shared" si="63"/>
        <v>1.06992921</v>
      </c>
      <c r="DF196" s="1" t="str">
        <f t="shared" si="64"/>
        <v>Não</v>
      </c>
      <c r="DG196" s="23" t="str">
        <f t="shared" si="65"/>
        <v>Fracture</v>
      </c>
      <c r="DH196" s="17" t="str">
        <f t="shared" si="66"/>
        <v>Fractured</v>
      </c>
      <c r="DI196" s="1" t="str">
        <f t="shared" ref="DI196:DJ196" si="753">IF(DB196&gt;=1,"Fractured","Não")</f>
        <v>Não</v>
      </c>
      <c r="DJ196" s="1" t="str">
        <f t="shared" si="753"/>
        <v>Não</v>
      </c>
    </row>
    <row r="197" ht="15.75" customHeight="1">
      <c r="A197" s="1">
        <v>5589.6129</v>
      </c>
      <c r="B197" s="1">
        <v>1891.0474</v>
      </c>
      <c r="C197" s="1">
        <v>1475.5654</v>
      </c>
      <c r="D197" s="1">
        <v>1210.0985</v>
      </c>
      <c r="E197" s="1">
        <v>686.8169</v>
      </c>
      <c r="F197" s="1">
        <v>687.061</v>
      </c>
      <c r="G197" s="1">
        <v>707.842</v>
      </c>
      <c r="H197" s="1">
        <v>1939.5792</v>
      </c>
      <c r="I197" s="1">
        <v>1950.0</v>
      </c>
      <c r="J197" s="1">
        <v>1950.0</v>
      </c>
      <c r="K197" s="1">
        <v>1609.9604</v>
      </c>
      <c r="L197" s="1">
        <f t="shared" si="4"/>
        <v>1111.494067</v>
      </c>
      <c r="M197" s="1">
        <f t="shared" ref="M197:N197" si="754">(H197+I197)/2</f>
        <v>1944.7896</v>
      </c>
      <c r="N197" s="1">
        <f t="shared" si="754"/>
        <v>1950</v>
      </c>
      <c r="O197" s="1">
        <f t="shared" ref="O197:P197" si="755">(E197+AC197)/2</f>
        <v>1094.47955</v>
      </c>
      <c r="P197" s="1">
        <f t="shared" si="755"/>
        <v>1120.45715</v>
      </c>
      <c r="Q197" s="1">
        <f t="shared" si="7"/>
        <v>1891.049103</v>
      </c>
      <c r="R197" s="1">
        <f t="shared" si="8"/>
        <v>4.849711042</v>
      </c>
      <c r="S197" s="1">
        <f t="shared" si="9"/>
        <v>0.3649461698</v>
      </c>
      <c r="T197" s="1">
        <v>0.0463</v>
      </c>
      <c r="U197" s="1">
        <v>0.0463</v>
      </c>
      <c r="V197" s="1">
        <f t="shared" si="10"/>
        <v>21.59827214</v>
      </c>
      <c r="W197" s="1">
        <v>0.0463</v>
      </c>
      <c r="X197" s="1">
        <v>0.0283</v>
      </c>
      <c r="Y197" s="1">
        <f t="shared" si="11"/>
        <v>1737.785217</v>
      </c>
      <c r="Z197" s="1">
        <v>1950.0</v>
      </c>
      <c r="AA197" s="1">
        <v>1950.0</v>
      </c>
      <c r="AB197" s="1">
        <v>1950.0</v>
      </c>
      <c r="AC197" s="1">
        <v>1502.1422</v>
      </c>
      <c r="AD197" s="1">
        <v>1553.8533</v>
      </c>
      <c r="AE197" s="1">
        <v>0.1133</v>
      </c>
      <c r="AF197" s="1">
        <v>0.313</v>
      </c>
      <c r="AG197" s="1">
        <f t="shared" si="12"/>
        <v>3559.9604</v>
      </c>
      <c r="AH197" s="1">
        <f t="shared" si="13"/>
        <v>5.734626202</v>
      </c>
      <c r="AI197" s="1">
        <f t="shared" si="14"/>
        <v>881.870141</v>
      </c>
      <c r="AJ197" s="1">
        <f t="shared" si="15"/>
        <v>4.734626202</v>
      </c>
      <c r="AK197" s="1">
        <f t="shared" si="16"/>
        <v>234.3757258</v>
      </c>
      <c r="AL197" s="1">
        <f t="shared" si="17"/>
        <v>3.033643693</v>
      </c>
      <c r="AM197" s="1">
        <f t="shared" si="18"/>
        <v>952.0833871</v>
      </c>
      <c r="AN197" s="1">
        <f t="shared" si="19"/>
        <v>1.532303126</v>
      </c>
      <c r="AO197" s="1">
        <f t="shared" si="20"/>
        <v>483.6431048</v>
      </c>
      <c r="AP197" s="1">
        <f t="shared" si="21"/>
        <v>0.6308925729</v>
      </c>
      <c r="AQ197" s="1">
        <f t="shared" si="22"/>
        <v>646.3683664</v>
      </c>
      <c r="AR197" s="1">
        <f t="shared" si="23"/>
        <v>219.8393627</v>
      </c>
      <c r="AS197" s="1">
        <f t="shared" si="24"/>
        <v>732.4812172</v>
      </c>
      <c r="AT197" s="1">
        <f>(ABS(((3*B197*(G197-AS197))/(G197*(2*AS197-B197)))/10))*2</f>
        <v>0.09269323356</v>
      </c>
      <c r="AU197" s="1">
        <f t="shared" si="26"/>
        <v>0.1021630577</v>
      </c>
      <c r="AV197" s="1">
        <f t="shared" si="27"/>
        <v>42.41622115</v>
      </c>
      <c r="AW197" s="1">
        <v>0.1133</v>
      </c>
      <c r="AX197" s="1">
        <f t="shared" si="28"/>
        <v>-0.04133914165</v>
      </c>
      <c r="AZ197" s="1">
        <f t="shared" si="619"/>
        <v>6.039650443</v>
      </c>
      <c r="BA197" s="1">
        <v>0.313</v>
      </c>
      <c r="BB197" s="1">
        <f t="shared" si="564"/>
        <v>0.0607727471</v>
      </c>
      <c r="BC197" s="1">
        <f t="shared" ref="BC197:BC198" si="759">((AT197/30)^2.5)*((BL197)^4)</f>
        <v>0.09553007333</v>
      </c>
      <c r="BD197" s="1">
        <f t="shared" ref="BD197:BD198" si="760">0.013*((AE197^3)*(BH197^2))</f>
        <v>0.311300498</v>
      </c>
      <c r="BE197" s="1">
        <v>2486.3665</v>
      </c>
      <c r="BF197" s="1">
        <v>4151.2231</v>
      </c>
      <c r="BG197" s="1">
        <f t="shared" si="33"/>
        <v>0.3691074271</v>
      </c>
      <c r="BH197" s="1">
        <v>128.3138</v>
      </c>
      <c r="BJ197" s="1">
        <f t="shared" si="34"/>
        <v>0.10805421</v>
      </c>
      <c r="BK197" s="1">
        <f t="shared" si="35"/>
        <v>0.00524579</v>
      </c>
      <c r="BL197" s="1">
        <f t="shared" si="36"/>
        <v>20.59827214</v>
      </c>
      <c r="BN197" s="1">
        <f t="shared" si="70"/>
        <v>0.3743121405</v>
      </c>
      <c r="BO197" s="1">
        <f t="shared" si="37"/>
        <v>0.7198606654</v>
      </c>
      <c r="BP197" s="1">
        <f t="shared" si="38"/>
        <v>0.3842893346</v>
      </c>
      <c r="BQ197" s="1">
        <f t="shared" si="39"/>
        <v>0.1509368482</v>
      </c>
      <c r="BS197" s="1">
        <f t="shared" si="40"/>
        <v>2993.37646</v>
      </c>
      <c r="BT197" s="1">
        <v>2.4046</v>
      </c>
      <c r="BU197" s="1">
        <v>0.1963</v>
      </c>
      <c r="BV197" s="1">
        <f t="shared" si="41"/>
        <v>0.1336599424</v>
      </c>
      <c r="BW197" s="1">
        <f t="shared" si="42"/>
        <v>0.1649799712</v>
      </c>
      <c r="BX197" s="1">
        <f t="shared" si="43"/>
        <v>1.10415</v>
      </c>
      <c r="BY197" s="1">
        <f t="shared" si="82"/>
        <v>-0.3646666667</v>
      </c>
      <c r="BZ197" s="1">
        <f t="shared" si="45"/>
        <v>0.2957064777</v>
      </c>
      <c r="CA197" s="1">
        <v>4151.2231</v>
      </c>
      <c r="CB197" s="1">
        <v>2486.3665</v>
      </c>
      <c r="CC197" s="1">
        <f t="shared" si="46"/>
        <v>0.0001925754607</v>
      </c>
      <c r="CD197" s="1">
        <f t="shared" si="47"/>
        <v>0.1279948149</v>
      </c>
      <c r="CE197" s="1">
        <f t="shared" si="48"/>
        <v>0.1171597</v>
      </c>
      <c r="CH197" s="1">
        <v>0.1133</v>
      </c>
      <c r="CI197" s="1">
        <f t="shared" ref="CI197:CI200" si="761">ABS(BX197-AP197)</f>
        <v>0.4732574271</v>
      </c>
      <c r="CJ197" s="1">
        <f t="shared" si="71"/>
        <v>-0.0000006514783368</v>
      </c>
      <c r="CK197" s="1">
        <f t="shared" si="51"/>
        <v>0.06829302517</v>
      </c>
      <c r="CL197" s="1">
        <f t="shared" si="52"/>
        <v>0.003489906339</v>
      </c>
      <c r="CM197" s="1" t="str">
        <f t="shared" si="53"/>
        <v>#NUM!</v>
      </c>
      <c r="CN197" s="1" t="str">
        <f t="shared" si="54"/>
        <v>#NUM!</v>
      </c>
      <c r="CO197" s="1">
        <f t="shared" si="55"/>
        <v>0.00136522272</v>
      </c>
      <c r="CP197" s="1">
        <f t="shared" si="56"/>
        <v>0.2298673288</v>
      </c>
      <c r="CQ197" s="1">
        <f t="shared" si="57"/>
        <v>-0.1347993379</v>
      </c>
      <c r="CS197" s="1">
        <f t="shared" si="58"/>
        <v>2.110859372</v>
      </c>
      <c r="CT197" s="1">
        <v>0.1133</v>
      </c>
      <c r="CU197" s="1">
        <v>5252.0088</v>
      </c>
      <c r="CV197" s="1">
        <v>1950.0</v>
      </c>
      <c r="CW197" s="1">
        <v>1039.4</v>
      </c>
      <c r="CX197" s="1">
        <v>392.3</v>
      </c>
      <c r="CY197" s="1">
        <v>199.5</v>
      </c>
      <c r="CZ197" s="1">
        <v>146.9</v>
      </c>
      <c r="DA197" s="1">
        <f t="shared" si="59"/>
        <v>0.8256207179</v>
      </c>
      <c r="DB197" s="1">
        <f t="shared" si="60"/>
        <v>0.3633229923</v>
      </c>
      <c r="DC197" s="1">
        <f t="shared" si="61"/>
        <v>0.7968478462</v>
      </c>
      <c r="DD197" s="1">
        <f t="shared" si="62"/>
        <v>1.002679159</v>
      </c>
      <c r="DE197" s="1">
        <f t="shared" si="63"/>
        <v>1.023735117</v>
      </c>
      <c r="DF197" s="1" t="str">
        <f t="shared" si="64"/>
        <v>Não</v>
      </c>
      <c r="DG197" s="23" t="str">
        <f t="shared" si="65"/>
        <v>Fracture</v>
      </c>
      <c r="DH197" s="17" t="str">
        <f t="shared" si="66"/>
        <v>Fractured</v>
      </c>
      <c r="DI197" s="1" t="str">
        <f t="shared" ref="DI197:DJ197" si="756">IF(DB197&gt;=1,"Fractured","Não")</f>
        <v>Não</v>
      </c>
      <c r="DJ197" s="1" t="str">
        <f t="shared" si="756"/>
        <v>Não</v>
      </c>
    </row>
    <row r="198" ht="15.75" customHeight="1">
      <c r="A198" s="1">
        <v>5589.6891</v>
      </c>
      <c r="B198" s="1">
        <v>1936.6519</v>
      </c>
      <c r="C198" s="1">
        <v>1200.2911</v>
      </c>
      <c r="D198" s="1">
        <v>1439.233</v>
      </c>
      <c r="E198" s="1">
        <v>743.3422</v>
      </c>
      <c r="F198" s="1">
        <v>743.4255</v>
      </c>
      <c r="G198" s="1">
        <v>746.6924</v>
      </c>
      <c r="H198" s="1">
        <v>1947.9908</v>
      </c>
      <c r="I198" s="1">
        <v>1950.0</v>
      </c>
      <c r="J198" s="1">
        <v>1950.0</v>
      </c>
      <c r="K198" s="1">
        <v>1609.9604</v>
      </c>
      <c r="L198" s="1">
        <f t="shared" si="4"/>
        <v>1146.036233</v>
      </c>
      <c r="M198" s="1">
        <f t="shared" ref="M198:N198" si="757">(H198+I198)/2</f>
        <v>1948.9954</v>
      </c>
      <c r="N198" s="1">
        <f t="shared" si="757"/>
        <v>1950</v>
      </c>
      <c r="O198" s="1">
        <f t="shared" ref="O198:P198" si="758">(E198+AC198)/2</f>
        <v>1162.04805</v>
      </c>
      <c r="P198" s="1">
        <f t="shared" si="758"/>
        <v>1144.20315</v>
      </c>
      <c r="Q198" s="1">
        <f t="shared" si="7"/>
        <v>1936.653759</v>
      </c>
      <c r="R198" s="1">
        <f t="shared" si="8"/>
        <v>5.115890802</v>
      </c>
      <c r="S198" s="1">
        <f t="shared" si="9"/>
        <v>0.3833141306</v>
      </c>
      <c r="T198" s="1">
        <v>0.0463</v>
      </c>
      <c r="U198" s="1">
        <v>0.0463</v>
      </c>
      <c r="V198" s="1">
        <f t="shared" si="10"/>
        <v>21.59827214</v>
      </c>
      <c r="W198" s="1">
        <v>0.0463</v>
      </c>
      <c r="X198" s="1">
        <v>0.0283</v>
      </c>
      <c r="Y198" s="1">
        <f t="shared" si="11"/>
        <v>1737.696</v>
      </c>
      <c r="Z198" s="1">
        <v>1950.0</v>
      </c>
      <c r="AA198" s="1">
        <v>1950.0</v>
      </c>
      <c r="AB198" s="1">
        <v>1950.0</v>
      </c>
      <c r="AC198" s="1">
        <v>1580.7539</v>
      </c>
      <c r="AD198" s="1">
        <v>1544.9808</v>
      </c>
      <c r="AE198" s="1">
        <v>0.1133</v>
      </c>
      <c r="AF198" s="1">
        <v>0.313</v>
      </c>
      <c r="AG198" s="1">
        <f t="shared" si="12"/>
        <v>3559.9604</v>
      </c>
      <c r="AH198" s="1">
        <f t="shared" si="13"/>
        <v>5.734626202</v>
      </c>
      <c r="AI198" s="1">
        <f t="shared" si="14"/>
        <v>881.870141</v>
      </c>
      <c r="AJ198" s="1">
        <f t="shared" si="15"/>
        <v>4.734626202</v>
      </c>
      <c r="AK198" s="1">
        <f t="shared" si="16"/>
        <v>256.3070951</v>
      </c>
      <c r="AL198" s="1">
        <f t="shared" si="17"/>
        <v>3.084626769</v>
      </c>
      <c r="AM198" s="1">
        <f t="shared" si="18"/>
        <v>1032.184908</v>
      </c>
      <c r="AN198" s="1">
        <f t="shared" si="19"/>
        <v>1.4575476</v>
      </c>
      <c r="AO198" s="1">
        <f t="shared" si="20"/>
        <v>505.4334308</v>
      </c>
      <c r="AP198" s="1">
        <f t="shared" si="21"/>
        <v>0.7063009331</v>
      </c>
      <c r="AQ198" s="1">
        <f t="shared" si="22"/>
        <v>665.5586261</v>
      </c>
      <c r="AR198" s="1">
        <f t="shared" si="23"/>
        <v>221.6283392</v>
      </c>
      <c r="AS198" s="1">
        <f t="shared" si="24"/>
        <v>737.5348522</v>
      </c>
      <c r="AT198" s="1">
        <f>(ABS(((3*B198*(G198-AS198))/(G198*(2*AS198-B198)))/10))*6</f>
        <v>0.09262164392</v>
      </c>
      <c r="AU198" s="1">
        <f t="shared" si="26"/>
        <v>0.1020761001</v>
      </c>
      <c r="AV198" s="1">
        <f t="shared" si="27"/>
        <v>42.36568528</v>
      </c>
      <c r="AW198" s="1">
        <v>0.1133</v>
      </c>
      <c r="AX198" s="1">
        <f t="shared" si="28"/>
        <v>0.005324627719</v>
      </c>
      <c r="AZ198" s="1">
        <f t="shared" si="619"/>
        <v>6.013110463</v>
      </c>
      <c r="BA198" s="1">
        <v>0.313</v>
      </c>
      <c r="BB198" s="1">
        <f t="shared" si="564"/>
        <v>0.06058521837</v>
      </c>
      <c r="BC198" s="1">
        <f t="shared" si="759"/>
        <v>0.09534572864</v>
      </c>
      <c r="BD198" s="1">
        <f t="shared" si="760"/>
        <v>0.311300498</v>
      </c>
      <c r="BE198" s="1">
        <v>2486.3665</v>
      </c>
      <c r="BF198" s="1">
        <v>4151.2231</v>
      </c>
      <c r="BG198" s="1">
        <f t="shared" si="33"/>
        <v>0.2936990669</v>
      </c>
      <c r="BH198" s="1">
        <v>128.3138</v>
      </c>
      <c r="BJ198" s="1">
        <f t="shared" si="34"/>
        <v>0.10805421</v>
      </c>
      <c r="BK198" s="1">
        <f t="shared" si="35"/>
        <v>0.00524579</v>
      </c>
      <c r="BL198" s="1">
        <f t="shared" si="36"/>
        <v>20.59827214</v>
      </c>
      <c r="BN198" s="1">
        <f t="shared" si="70"/>
        <v>0.3855583959</v>
      </c>
      <c r="BO198" s="1">
        <f t="shared" si="37"/>
        <v>0.8283914058</v>
      </c>
      <c r="BP198" s="1">
        <f t="shared" si="38"/>
        <v>0.2757585942</v>
      </c>
      <c r="BQ198" s="1">
        <f t="shared" si="39"/>
        <v>0.08645273965</v>
      </c>
      <c r="BS198" s="1">
        <f t="shared" si="40"/>
        <v>2967.652014</v>
      </c>
      <c r="BT198" s="1">
        <v>2.4046</v>
      </c>
      <c r="BU198" s="1">
        <v>0.1963</v>
      </c>
      <c r="BV198" s="1">
        <f t="shared" si="41"/>
        <v>0.1336599424</v>
      </c>
      <c r="BW198" s="1">
        <f t="shared" si="42"/>
        <v>0.1649799712</v>
      </c>
      <c r="BX198" s="1">
        <f t="shared" si="43"/>
        <v>1.10415</v>
      </c>
      <c r="BY198" s="1">
        <f t="shared" si="82"/>
        <v>-0.3646666667</v>
      </c>
      <c r="BZ198" s="1">
        <f t="shared" si="45"/>
        <v>0.2563842105</v>
      </c>
      <c r="CA198" s="1">
        <v>4151.2231</v>
      </c>
      <c r="CB198" s="1">
        <v>2486.3665</v>
      </c>
      <c r="CC198" s="1">
        <f t="shared" si="46"/>
        <v>0.0001925754607</v>
      </c>
      <c r="CD198" s="1">
        <f t="shared" si="47"/>
        <v>0.1275555469</v>
      </c>
      <c r="CE198" s="1">
        <f t="shared" si="48"/>
        <v>0.1206797779</v>
      </c>
      <c r="CH198" s="1">
        <v>0.1133</v>
      </c>
      <c r="CI198" s="1">
        <f t="shared" si="761"/>
        <v>0.3978490669</v>
      </c>
      <c r="CJ198" s="1">
        <f t="shared" si="71"/>
        <v>0.000000001525826017</v>
      </c>
      <c r="CK198" s="1">
        <f t="shared" si="51"/>
        <v>0.07019769526</v>
      </c>
      <c r="CL198" s="1">
        <f t="shared" si="52"/>
        <v>0.003669699228</v>
      </c>
      <c r="CM198" s="1">
        <f t="shared" si="53"/>
        <v>0.00007142126404</v>
      </c>
      <c r="CN198" s="1">
        <f t="shared" si="54"/>
        <v>0.01946242991</v>
      </c>
      <c r="CO198" s="1">
        <f t="shared" si="55"/>
        <v>0.001355868129</v>
      </c>
      <c r="CP198" s="1">
        <f t="shared" si="56"/>
        <v>0.4129722955</v>
      </c>
      <c r="CQ198" s="1">
        <f t="shared" si="57"/>
        <v>0.0483056288</v>
      </c>
      <c r="CS198" s="1">
        <f t="shared" si="58"/>
        <v>2.072686866</v>
      </c>
      <c r="CT198" s="1">
        <v>0.1133</v>
      </c>
      <c r="CU198" s="1">
        <v>5252.1611</v>
      </c>
      <c r="CV198" s="1">
        <v>1950.0</v>
      </c>
      <c r="CW198" s="1">
        <v>1039.7</v>
      </c>
      <c r="CX198" s="1">
        <v>392.5</v>
      </c>
      <c r="CY198" s="1">
        <v>199.4</v>
      </c>
      <c r="CZ198" s="1">
        <v>146.9</v>
      </c>
      <c r="DA198" s="1">
        <f t="shared" si="59"/>
        <v>0.8256207179</v>
      </c>
      <c r="DB198" s="1">
        <f t="shared" si="60"/>
        <v>0.3838715156</v>
      </c>
      <c r="DC198" s="1">
        <f t="shared" si="61"/>
        <v>0.7922978462</v>
      </c>
      <c r="DD198" s="1">
        <f t="shared" si="62"/>
        <v>1.000515445</v>
      </c>
      <c r="DE198" s="1">
        <f t="shared" si="63"/>
        <v>0.9846435782</v>
      </c>
      <c r="DF198" s="1" t="str">
        <f t="shared" si="64"/>
        <v>Não</v>
      </c>
      <c r="DG198" s="1" t="str">
        <f t="shared" si="65"/>
        <v>Não</v>
      </c>
      <c r="DH198" s="17" t="str">
        <f t="shared" si="66"/>
        <v>Fractured</v>
      </c>
      <c r="DI198" s="1" t="str">
        <f t="shared" ref="DI198:DJ198" si="762">IF(DB198&gt;=1,"Fractured","Não")</f>
        <v>Não</v>
      </c>
      <c r="DJ198" s="1" t="str">
        <f t="shared" si="762"/>
        <v>Não</v>
      </c>
    </row>
    <row r="199" ht="15.75" customHeight="1">
      <c r="A199" s="1">
        <v>5589.7653</v>
      </c>
      <c r="B199" s="1">
        <v>1948.7469</v>
      </c>
      <c r="C199" s="1">
        <v>1586.1863</v>
      </c>
      <c r="D199" s="1">
        <v>1632.5647</v>
      </c>
      <c r="E199" s="1">
        <v>784.3997</v>
      </c>
      <c r="F199" s="1">
        <v>784.0674</v>
      </c>
      <c r="G199" s="1">
        <v>780.3324</v>
      </c>
      <c r="H199" s="1">
        <v>1949.8604</v>
      </c>
      <c r="I199" s="1">
        <v>1950.0</v>
      </c>
      <c r="J199" s="1">
        <v>1950.0</v>
      </c>
      <c r="K199" s="1">
        <v>1584.6763</v>
      </c>
      <c r="L199" s="1">
        <f t="shared" si="4"/>
        <v>1171.420067</v>
      </c>
      <c r="M199" s="1">
        <f t="shared" ref="M199:N199" si="763">(H199+I199)/2</f>
        <v>1949.9302</v>
      </c>
      <c r="N199" s="1">
        <f t="shared" si="763"/>
        <v>1950</v>
      </c>
      <c r="O199" s="1">
        <f t="shared" ref="O199:P199" si="764">(E199+AC199)/2</f>
        <v>1212.51345</v>
      </c>
      <c r="P199" s="1">
        <f t="shared" si="764"/>
        <v>1161.8329</v>
      </c>
      <c r="Q199" s="1">
        <f t="shared" si="7"/>
        <v>1948.748556</v>
      </c>
      <c r="R199" s="1">
        <f t="shared" si="8"/>
        <v>5.346372011</v>
      </c>
      <c r="S199" s="1">
        <f t="shared" si="9"/>
        <v>0.4001991117</v>
      </c>
      <c r="T199" s="1">
        <v>0.0431</v>
      </c>
      <c r="U199" s="1">
        <v>0.0431</v>
      </c>
      <c r="V199" s="1">
        <f t="shared" si="10"/>
        <v>23.20185615</v>
      </c>
      <c r="W199" s="1">
        <v>0.0431</v>
      </c>
      <c r="X199" s="1">
        <v>0.0276</v>
      </c>
      <c r="Y199" s="1">
        <f t="shared" si="11"/>
        <v>1836.24965</v>
      </c>
      <c r="Z199" s="1">
        <v>1950.0</v>
      </c>
      <c r="AA199" s="1">
        <v>1950.0</v>
      </c>
      <c r="AB199" s="1">
        <v>1950.0</v>
      </c>
      <c r="AC199" s="1">
        <v>1640.6272</v>
      </c>
      <c r="AD199" s="1">
        <v>1539.5984</v>
      </c>
      <c r="AE199" s="1">
        <v>0.1245</v>
      </c>
      <c r="AF199" s="1">
        <v>0.4874</v>
      </c>
      <c r="AG199" s="1">
        <f t="shared" si="12"/>
        <v>3534.6763</v>
      </c>
      <c r="AH199" s="1">
        <f t="shared" si="13"/>
        <v>5.337731989</v>
      </c>
      <c r="AI199" s="1">
        <f t="shared" si="14"/>
        <v>874.2296388</v>
      </c>
      <c r="AJ199" s="1">
        <f t="shared" si="15"/>
        <v>4.337731989</v>
      </c>
      <c r="AK199" s="1">
        <f t="shared" si="16"/>
        <v>272.0389474</v>
      </c>
      <c r="AL199" s="1">
        <f t="shared" si="17"/>
        <v>3.149285365</v>
      </c>
      <c r="AM199" s="1">
        <f t="shared" si="18"/>
        <v>1090.75938</v>
      </c>
      <c r="AN199" s="1">
        <f t="shared" si="19"/>
        <v>1.397672751</v>
      </c>
      <c r="AO199" s="1">
        <f t="shared" si="20"/>
        <v>541.8588318</v>
      </c>
      <c r="AP199" s="1">
        <f t="shared" si="21"/>
        <v>0.6704935511</v>
      </c>
      <c r="AQ199" s="1">
        <f t="shared" si="22"/>
        <v>681.1871358</v>
      </c>
      <c r="AR199" s="1">
        <f t="shared" si="23"/>
        <v>223.0615198</v>
      </c>
      <c r="AS199" s="1">
        <f t="shared" si="24"/>
        <v>783.2499895</v>
      </c>
      <c r="AT199" s="1">
        <f>(ABS(((3*B199*(G199-AS199))/(G199*(2*AS199-B199)))/1))*2</f>
        <v>0.1143687132</v>
      </c>
      <c r="AU199" s="1">
        <f t="shared" si="26"/>
        <v>0.1291380679</v>
      </c>
      <c r="AV199" s="1">
        <f t="shared" si="27"/>
        <v>58.88389598</v>
      </c>
      <c r="AW199" s="1">
        <v>0.1245</v>
      </c>
      <c r="AX199" s="1">
        <f t="shared" si="28"/>
        <v>0.0006957425623</v>
      </c>
      <c r="AZ199" s="1">
        <f t="shared" si="619"/>
        <v>23.08855207</v>
      </c>
      <c r="BA199" s="1">
        <v>0.4874</v>
      </c>
      <c r="BB199" s="1">
        <f t="shared" si="564"/>
        <v>1.643853523</v>
      </c>
      <c r="BC199" s="1">
        <f>((AT199/40)^2)*((BL199)^4)</f>
        <v>1.986331019</v>
      </c>
      <c r="BD199" s="1">
        <f t="shared" ref="BD199:BD200" si="768">0.083*((AE199^3)*(BH199^2))</f>
        <v>30.77870334</v>
      </c>
      <c r="BE199" s="1">
        <v>2466.2412</v>
      </c>
      <c r="BF199" s="1">
        <v>4383.6948</v>
      </c>
      <c r="BG199" s="1">
        <f t="shared" si="33"/>
        <v>0.3295064489</v>
      </c>
      <c r="BH199" s="1">
        <f>GEOMEAN(BH5:BH198)</f>
        <v>438.3611792</v>
      </c>
      <c r="BJ199" s="1">
        <f t="shared" si="34"/>
        <v>0.11913405</v>
      </c>
      <c r="BK199" s="1">
        <f t="shared" si="35"/>
        <v>0.00536595</v>
      </c>
      <c r="BL199" s="1">
        <f t="shared" si="36"/>
        <v>22.20185615</v>
      </c>
      <c r="BN199" s="1">
        <f t="shared" si="70"/>
        <v>0.4004277826</v>
      </c>
      <c r="BO199" s="1">
        <f t="shared" si="37"/>
        <v>0.7897476909</v>
      </c>
      <c r="BP199" s="1">
        <f t="shared" si="38"/>
        <v>0.3079523091</v>
      </c>
      <c r="BQ199" s="1">
        <f t="shared" si="39"/>
        <v>0.1132937256</v>
      </c>
      <c r="BS199" s="1">
        <f t="shared" si="40"/>
        <v>2901.479244</v>
      </c>
      <c r="BT199" s="1">
        <v>2.3967</v>
      </c>
      <c r="BU199" s="1">
        <v>0.2013</v>
      </c>
      <c r="BV199" s="1">
        <f t="shared" si="41"/>
        <v>0.1382132565</v>
      </c>
      <c r="BW199" s="1">
        <f t="shared" si="42"/>
        <v>0.1697566282</v>
      </c>
      <c r="BX199" s="1">
        <f t="shared" si="43"/>
        <v>1.0977</v>
      </c>
      <c r="BY199" s="1">
        <f t="shared" si="82"/>
        <v>-0.356</v>
      </c>
      <c r="BZ199" s="1">
        <f t="shared" si="45"/>
        <v>0.2223356275</v>
      </c>
      <c r="CA199" s="1">
        <v>4383.6948</v>
      </c>
      <c r="CB199" s="1">
        <v>2466.2412</v>
      </c>
      <c r="CC199" s="1">
        <f t="shared" si="46"/>
        <v>0.0002403098316</v>
      </c>
      <c r="CD199" s="1">
        <f t="shared" si="47"/>
        <v>0.1237771344</v>
      </c>
      <c r="CE199" s="1">
        <f t="shared" si="48"/>
        <v>0.1951685012</v>
      </c>
      <c r="CH199" s="1">
        <v>0.1245</v>
      </c>
      <c r="CI199" s="1">
        <f t="shared" si="761"/>
        <v>0.4272064489</v>
      </c>
      <c r="CJ199" s="1">
        <f t="shared" si="71"/>
        <v>0</v>
      </c>
      <c r="CK199" s="1">
        <f t="shared" si="51"/>
        <v>0.07897112617</v>
      </c>
      <c r="CL199" s="1">
        <f t="shared" si="52"/>
        <v>0.004037310356</v>
      </c>
      <c r="CM199" s="1" t="str">
        <f t="shared" si="53"/>
        <v>#NUM!</v>
      </c>
      <c r="CN199" s="1" t="str">
        <f t="shared" si="54"/>
        <v>#NUM!</v>
      </c>
      <c r="CO199" s="1">
        <f t="shared" si="55"/>
        <v>0.001276731584</v>
      </c>
      <c r="CP199" s="1">
        <f t="shared" si="56"/>
        <v>0.3420462531</v>
      </c>
      <c r="CQ199" s="1">
        <f t="shared" si="57"/>
        <v>-0.01395374692</v>
      </c>
      <c r="CS199" s="1">
        <f t="shared" si="58"/>
        <v>1.834593795</v>
      </c>
      <c r="CT199" s="1">
        <v>0.1245</v>
      </c>
      <c r="CU199" s="1">
        <v>5252.3135</v>
      </c>
      <c r="CV199" s="1">
        <v>1950.0</v>
      </c>
      <c r="CW199" s="1">
        <v>1039.5</v>
      </c>
      <c r="CX199" s="1">
        <v>392.7</v>
      </c>
      <c r="CY199" s="1">
        <v>199.3</v>
      </c>
      <c r="CZ199" s="1">
        <v>147.0</v>
      </c>
      <c r="DA199" s="1">
        <f t="shared" si="59"/>
        <v>0.8126545128</v>
      </c>
      <c r="DB199" s="1">
        <f t="shared" si="60"/>
        <v>0.4023443989</v>
      </c>
      <c r="DC199" s="1">
        <f t="shared" si="61"/>
        <v>0.789537641</v>
      </c>
      <c r="DD199" s="1">
        <f t="shared" si="62"/>
        <v>1.000035796</v>
      </c>
      <c r="DE199" s="1">
        <f t="shared" si="63"/>
        <v>0.9582020719</v>
      </c>
      <c r="DF199" s="1" t="str">
        <f t="shared" si="64"/>
        <v>Não</v>
      </c>
      <c r="DG199" s="1" t="str">
        <f t="shared" si="65"/>
        <v>Não</v>
      </c>
      <c r="DH199" s="17" t="str">
        <f t="shared" si="66"/>
        <v>Fractured</v>
      </c>
      <c r="DI199" s="1" t="str">
        <f t="shared" ref="DI199:DJ199" si="765">IF(DB199&gt;=1,"Fractured","Não")</f>
        <v>Não</v>
      </c>
      <c r="DJ199" s="1" t="str">
        <f t="shared" si="765"/>
        <v>Não</v>
      </c>
    </row>
    <row r="200" ht="15.75" customHeight="1">
      <c r="A200" s="1">
        <v>5589.8415</v>
      </c>
      <c r="B200" s="1">
        <v>1949.9996</v>
      </c>
      <c r="C200" s="1">
        <v>1859.2339</v>
      </c>
      <c r="D200" s="1">
        <v>1749.0654</v>
      </c>
      <c r="E200" s="1">
        <v>820.6191</v>
      </c>
      <c r="F200" s="1">
        <v>819.6019</v>
      </c>
      <c r="G200" s="1">
        <v>810.8129</v>
      </c>
      <c r="H200" s="1">
        <v>1950.0</v>
      </c>
      <c r="I200" s="1">
        <v>1950.0</v>
      </c>
      <c r="J200" s="1">
        <v>1950.0</v>
      </c>
      <c r="K200" s="1">
        <v>1584.6763</v>
      </c>
      <c r="L200" s="1">
        <f t="shared" si="4"/>
        <v>1193.4716</v>
      </c>
      <c r="M200" s="1">
        <f t="shared" ref="M200:N200" si="766">(H200+I200)/2</f>
        <v>1950</v>
      </c>
      <c r="N200" s="1">
        <f t="shared" si="766"/>
        <v>1950</v>
      </c>
      <c r="O200" s="1">
        <f t="shared" ref="O200:P200" si="767">(E200+AC200)/2</f>
        <v>1248.8692</v>
      </c>
      <c r="P200" s="1">
        <f t="shared" si="767"/>
        <v>1179.2501</v>
      </c>
      <c r="Q200" s="1">
        <f t="shared" si="7"/>
        <v>1950.001163</v>
      </c>
      <c r="R200" s="1">
        <f t="shared" si="8"/>
        <v>5.55520621</v>
      </c>
      <c r="S200" s="1">
        <f t="shared" si="9"/>
        <v>0.4158014872</v>
      </c>
      <c r="T200" s="1">
        <v>0.0431</v>
      </c>
      <c r="U200" s="1">
        <v>0.0431</v>
      </c>
      <c r="V200" s="1">
        <f t="shared" si="10"/>
        <v>23.20185615</v>
      </c>
      <c r="W200" s="1">
        <v>0.0431</v>
      </c>
      <c r="X200" s="1">
        <v>0.0276</v>
      </c>
      <c r="Y200" s="1">
        <f t="shared" si="11"/>
        <v>1901.38315</v>
      </c>
      <c r="Z200" s="1">
        <v>1950.0</v>
      </c>
      <c r="AA200" s="1">
        <v>1950.0</v>
      </c>
      <c r="AB200" s="1">
        <v>1950.0</v>
      </c>
      <c r="AC200" s="1">
        <v>1677.1193</v>
      </c>
      <c r="AD200" s="1">
        <v>1538.8983</v>
      </c>
      <c r="AE200" s="1">
        <v>0.1245</v>
      </c>
      <c r="AF200" s="1">
        <v>0.4874</v>
      </c>
      <c r="AG200" s="1">
        <f t="shared" si="12"/>
        <v>3534.6763</v>
      </c>
      <c r="AH200" s="1">
        <f t="shared" si="13"/>
        <v>5.337731989</v>
      </c>
      <c r="AI200" s="1">
        <f t="shared" si="14"/>
        <v>874.2296388</v>
      </c>
      <c r="AJ200" s="1">
        <f t="shared" si="15"/>
        <v>4.337731989</v>
      </c>
      <c r="AK200" s="1">
        <f t="shared" si="16"/>
        <v>283.8287524</v>
      </c>
      <c r="AL200" s="1">
        <f t="shared" si="17"/>
        <v>3.256325517</v>
      </c>
      <c r="AM200" s="1">
        <f t="shared" si="18"/>
        <v>1136.347462</v>
      </c>
      <c r="AN200" s="1">
        <f t="shared" si="19"/>
        <v>1.326358587</v>
      </c>
      <c r="AO200" s="1">
        <f t="shared" si="20"/>
        <v>568.2179215</v>
      </c>
      <c r="AP200" s="1">
        <f t="shared" si="21"/>
        <v>0.663611536</v>
      </c>
      <c r="AQ200" s="1">
        <f t="shared" si="22"/>
        <v>694.2375412</v>
      </c>
      <c r="AR200" s="1">
        <f t="shared" si="23"/>
        <v>224.2792208</v>
      </c>
      <c r="AS200" s="1">
        <f t="shared" si="24"/>
        <v>809.825282</v>
      </c>
      <c r="AT200" s="1">
        <f>(ABS(((3*B200*(G200-AS200))/(G200*(2*AS200-B200)))/1))*5</f>
        <v>0.107850232</v>
      </c>
      <c r="AU200" s="1">
        <f t="shared" si="26"/>
        <v>0.1208880346</v>
      </c>
      <c r="AV200" s="1">
        <f t="shared" si="27"/>
        <v>53.68552228</v>
      </c>
      <c r="AW200" s="1">
        <v>0.1245</v>
      </c>
      <c r="AX200" s="1">
        <f t="shared" si="28"/>
        <v>0.008048335212</v>
      </c>
      <c r="AZ200" s="1">
        <f t="shared" si="619"/>
        <v>16.52439765</v>
      </c>
      <c r="BA200" s="1">
        <v>0.4874</v>
      </c>
      <c r="BB200" s="1">
        <f t="shared" si="564"/>
        <v>1.299925648</v>
      </c>
      <c r="BC200" s="1">
        <f>((AT200/10)^2.5)*((BL200)^4)</f>
        <v>2.93501177</v>
      </c>
      <c r="BD200" s="1">
        <f t="shared" si="768"/>
        <v>30.77870334</v>
      </c>
      <c r="BE200" s="1">
        <v>2466.2412</v>
      </c>
      <c r="BF200" s="1">
        <v>4383.6948</v>
      </c>
      <c r="BG200" s="1">
        <f t="shared" si="33"/>
        <v>0.336388464</v>
      </c>
      <c r="BH200" s="1">
        <f>GEOMEAN(BH5:BH199)</f>
        <v>438.3611792</v>
      </c>
      <c r="BJ200" s="1">
        <f t="shared" si="34"/>
        <v>0.11913405</v>
      </c>
      <c r="BK200" s="1">
        <f t="shared" si="35"/>
        <v>0.00536595</v>
      </c>
      <c r="BL200" s="1">
        <f t="shared" si="36"/>
        <v>22.20185615</v>
      </c>
      <c r="BN200" s="1">
        <f t="shared" si="70"/>
        <v>0.4158015725</v>
      </c>
      <c r="BO200" s="1">
        <f t="shared" si="37"/>
        <v>0.782281778</v>
      </c>
      <c r="BP200" s="1">
        <f t="shared" si="38"/>
        <v>0.315418222</v>
      </c>
      <c r="BQ200" s="1">
        <f t="shared" si="39"/>
        <v>0.1178527562</v>
      </c>
      <c r="BS200" s="1">
        <f t="shared" si="40"/>
        <v>2836.088601</v>
      </c>
      <c r="BT200" s="1">
        <v>2.3967</v>
      </c>
      <c r="BU200" s="1">
        <v>0.2013</v>
      </c>
      <c r="BV200" s="1">
        <f t="shared" si="41"/>
        <v>0.1382132565</v>
      </c>
      <c r="BW200" s="1">
        <f t="shared" si="42"/>
        <v>0.1697566282</v>
      </c>
      <c r="BX200" s="1">
        <f t="shared" si="43"/>
        <v>1.0977</v>
      </c>
      <c r="BY200" s="1">
        <f t="shared" si="82"/>
        <v>-0.356</v>
      </c>
      <c r="BZ200" s="1">
        <f t="shared" si="45"/>
        <v>0.191484919</v>
      </c>
      <c r="CA200" s="1">
        <v>4383.6948</v>
      </c>
      <c r="CB200" s="1">
        <v>2466.2412</v>
      </c>
      <c r="CC200" s="1">
        <f t="shared" si="46"/>
        <v>0.0002403098316</v>
      </c>
      <c r="CD200" s="1">
        <f t="shared" si="47"/>
        <v>0.1217292532</v>
      </c>
      <c r="CE200" s="1">
        <f t="shared" si="48"/>
        <v>0.2026616864</v>
      </c>
      <c r="CH200" s="1">
        <v>0.1245</v>
      </c>
      <c r="CI200" s="1">
        <f t="shared" si="761"/>
        <v>0.434088464</v>
      </c>
      <c r="CJ200" s="1">
        <f t="shared" si="71"/>
        <v>0.000000005298307351</v>
      </c>
      <c r="CK200" s="1">
        <f t="shared" si="51"/>
        <v>0.08071487315</v>
      </c>
      <c r="CL200" s="1">
        <f t="shared" si="52"/>
        <v>0.004144273082</v>
      </c>
      <c r="CM200" s="1">
        <f t="shared" si="53"/>
        <v>0.000003579909112</v>
      </c>
      <c r="CN200" s="1">
        <f t="shared" si="54"/>
        <v>0.0008638207572</v>
      </c>
      <c r="CO200" s="1">
        <f t="shared" si="55"/>
        <v>0.001234834257</v>
      </c>
      <c r="CP200" s="1">
        <f t="shared" si="56"/>
        <v>0.3603994947</v>
      </c>
      <c r="CQ200" s="1">
        <f t="shared" si="57"/>
        <v>0.004399494679</v>
      </c>
      <c r="CS200" s="1">
        <f t="shared" si="58"/>
        <v>1.711179802</v>
      </c>
      <c r="CT200" s="1">
        <v>0.1245</v>
      </c>
      <c r="CU200" s="1">
        <v>5252.4658</v>
      </c>
      <c r="CV200" s="1">
        <v>1950.0</v>
      </c>
      <c r="CW200" s="1">
        <v>1039.7</v>
      </c>
      <c r="CX200" s="1">
        <v>393.0</v>
      </c>
      <c r="CY200" s="1">
        <v>199.2</v>
      </c>
      <c r="CZ200" s="1">
        <v>147.1</v>
      </c>
      <c r="DA200" s="1">
        <f t="shared" si="59"/>
        <v>0.8126545128</v>
      </c>
      <c r="DB200" s="1">
        <f t="shared" si="60"/>
        <v>0.4203087529</v>
      </c>
      <c r="DC200" s="1">
        <f t="shared" si="61"/>
        <v>0.7891786154</v>
      </c>
      <c r="DD200" s="1">
        <f t="shared" si="62"/>
        <v>1</v>
      </c>
      <c r="DE200" s="1">
        <f t="shared" si="63"/>
        <v>0.9442542902</v>
      </c>
      <c r="DF200" s="1" t="str">
        <f t="shared" si="64"/>
        <v>Não</v>
      </c>
      <c r="DG200" s="1" t="str">
        <f t="shared" si="65"/>
        <v>Não</v>
      </c>
      <c r="DH200" s="17" t="str">
        <f t="shared" si="66"/>
        <v>Fractured</v>
      </c>
      <c r="DI200" s="1" t="str">
        <f t="shared" ref="DI200:DJ200" si="769">IF(DB200&gt;=1,"Fractured","Não")</f>
        <v>Não</v>
      </c>
      <c r="DJ200" s="1" t="str">
        <f t="shared" si="769"/>
        <v>Não</v>
      </c>
    </row>
    <row r="201" ht="15.75" customHeight="1">
      <c r="A201" s="1">
        <v>5589.9177</v>
      </c>
      <c r="B201" s="1">
        <v>1950.0</v>
      </c>
      <c r="C201" s="1">
        <v>1924.8236</v>
      </c>
      <c r="D201" s="1">
        <v>1836.9653</v>
      </c>
      <c r="E201" s="1">
        <v>843.0877</v>
      </c>
      <c r="F201" s="1">
        <v>841.2987</v>
      </c>
      <c r="G201" s="1">
        <v>834.9125</v>
      </c>
      <c r="H201" s="1">
        <v>1950.0</v>
      </c>
      <c r="I201" s="1">
        <v>1950.0</v>
      </c>
      <c r="J201" s="1">
        <v>1950.0</v>
      </c>
      <c r="K201" s="1">
        <v>1562.696</v>
      </c>
      <c r="L201" s="1">
        <f t="shared" si="4"/>
        <v>1208.737067</v>
      </c>
      <c r="M201" s="1">
        <f t="shared" ref="M201:N201" si="770">(H201+I201)/2</f>
        <v>1950</v>
      </c>
      <c r="N201" s="1">
        <f t="shared" si="770"/>
        <v>1950</v>
      </c>
      <c r="O201" s="1">
        <f t="shared" ref="O201:P201" si="771">(E201+AC201)/2</f>
        <v>1266.0796</v>
      </c>
      <c r="P201" s="1">
        <f t="shared" si="771"/>
        <v>1192.04215</v>
      </c>
      <c r="Q201" s="1">
        <f t="shared" si="7"/>
        <v>1950.001545</v>
      </c>
      <c r="R201" s="1">
        <f t="shared" si="8"/>
        <v>5.72032229</v>
      </c>
      <c r="S201" s="1">
        <f t="shared" si="9"/>
        <v>0.4281602564</v>
      </c>
      <c r="T201" s="1">
        <v>0.0421</v>
      </c>
      <c r="U201" s="1">
        <v>0.0421</v>
      </c>
      <c r="V201" s="1">
        <f t="shared" si="10"/>
        <v>23.75296912</v>
      </c>
      <c r="W201" s="1">
        <v>0.0421</v>
      </c>
      <c r="X201" s="1">
        <v>0.0275</v>
      </c>
      <c r="Y201" s="1">
        <f t="shared" si="11"/>
        <v>1926.964817</v>
      </c>
      <c r="Z201" s="1">
        <v>1950.0</v>
      </c>
      <c r="AA201" s="1">
        <v>1950.0</v>
      </c>
      <c r="AB201" s="1">
        <v>1950.0</v>
      </c>
      <c r="AC201" s="1">
        <v>1689.0715</v>
      </c>
      <c r="AD201" s="1">
        <v>1542.7856</v>
      </c>
      <c r="AE201" s="1">
        <v>-999.0</v>
      </c>
      <c r="AF201" s="1">
        <v>-999.0</v>
      </c>
      <c r="AG201" s="1">
        <f t="shared" si="12"/>
        <v>3512.696</v>
      </c>
      <c r="AH201" s="1">
        <f t="shared" si="13"/>
        <v>5.034804701</v>
      </c>
      <c r="AI201" s="1">
        <f t="shared" si="14"/>
        <v>867.4981268</v>
      </c>
      <c r="AJ201" s="1">
        <f t="shared" si="15"/>
        <v>4.034804701</v>
      </c>
      <c r="AK201" s="1">
        <f t="shared" si="16"/>
        <v>291.3794256</v>
      </c>
      <c r="AL201" s="1">
        <f t="shared" si="17"/>
        <v>3.319404004</v>
      </c>
      <c r="AM201" s="1">
        <f t="shared" si="18"/>
        <v>1165.838571</v>
      </c>
      <c r="AN201" s="1">
        <f t="shared" si="19"/>
        <v>1.29045846</v>
      </c>
      <c r="AO201" s="1">
        <f t="shared" si="20"/>
        <v>583.160296</v>
      </c>
      <c r="AP201" s="1">
        <f t="shared" si="21"/>
        <v>0.663981428</v>
      </c>
      <c r="AQ201" s="1">
        <f t="shared" si="22"/>
        <v>703.6776309</v>
      </c>
      <c r="AR201" s="1">
        <f t="shared" si="23"/>
        <v>225.1756963</v>
      </c>
      <c r="AS201" s="1">
        <f t="shared" si="24"/>
        <v>821.2800632</v>
      </c>
      <c r="AT201" s="1">
        <f>ABS(((3*B201*(G201-AS201))/(G201*(2*AS201-B201)))/10)*4</f>
        <v>0.1242762655</v>
      </c>
      <c r="AU201" s="1">
        <f t="shared" si="26"/>
        <v>0.1419126383</v>
      </c>
      <c r="AV201" s="1">
        <f t="shared" si="27"/>
        <v>67.19702442</v>
      </c>
      <c r="AW201" s="1">
        <v>-999.0</v>
      </c>
      <c r="AX201" s="1">
        <f t="shared" si="28"/>
        <v>0.01624994745</v>
      </c>
      <c r="AZ201" s="1">
        <f t="shared" si="619"/>
        <v>38.85514341</v>
      </c>
      <c r="BA201" s="1">
        <v>-999.0</v>
      </c>
      <c r="BB201" s="1">
        <f t="shared" si="564"/>
        <v>0.7256448371</v>
      </c>
      <c r="BC201" s="1">
        <f t="shared" ref="BC201:BC202" si="775">((AT201/10)^3)*((BL201)^4)</f>
        <v>0.514418872</v>
      </c>
      <c r="BE201" s="1">
        <v>2441.7358</v>
      </c>
      <c r="BF201" s="1">
        <v>4493.7773</v>
      </c>
      <c r="BG201" s="1">
        <f t="shared" si="33"/>
        <v>0.336018572</v>
      </c>
      <c r="BH201" s="1">
        <v>246.6611</v>
      </c>
      <c r="BJ201" s="1">
        <f t="shared" si="34"/>
        <v>-956.9421</v>
      </c>
      <c r="BK201" s="1">
        <f t="shared" si="35"/>
        <v>-42.0579</v>
      </c>
      <c r="BL201" s="1">
        <f t="shared" si="36"/>
        <v>22.75296912</v>
      </c>
      <c r="BN201" s="1">
        <f t="shared" si="70"/>
        <v>0.4281602564</v>
      </c>
      <c r="BO201" s="1">
        <f t="shared" si="37"/>
        <v>0.7896693099</v>
      </c>
      <c r="BP201" s="1">
        <f t="shared" si="38"/>
        <v>0.3077306901</v>
      </c>
      <c r="BQ201" s="1" t="str">
        <f t="shared" si="39"/>
        <v>#NUM!</v>
      </c>
      <c r="BS201" s="1">
        <f t="shared" si="40"/>
        <v>2784.102756</v>
      </c>
      <c r="BT201" s="1">
        <v>2.3972</v>
      </c>
      <c r="BU201" s="1">
        <v>0.2024</v>
      </c>
      <c r="BV201" s="1">
        <f t="shared" si="41"/>
        <v>0.137925072</v>
      </c>
      <c r="BW201" s="1">
        <f t="shared" si="42"/>
        <v>0.170162536</v>
      </c>
      <c r="BX201" s="1">
        <f t="shared" si="43"/>
        <v>1.0974</v>
      </c>
      <c r="BY201" s="1">
        <f t="shared" si="82"/>
        <v>-0.3093333333</v>
      </c>
      <c r="BZ201" s="1">
        <f t="shared" si="45"/>
        <v>0.1670926113</v>
      </c>
      <c r="CA201" s="1">
        <v>4493.7773</v>
      </c>
      <c r="CB201" s="1">
        <v>2441.7358</v>
      </c>
      <c r="CC201" s="1" t="str">
        <f t="shared" si="46"/>
        <v>#NUM!</v>
      </c>
      <c r="CD201" s="1">
        <f t="shared" si="47"/>
        <v>0.1208773646</v>
      </c>
      <c r="CE201" s="1">
        <f t="shared" si="48"/>
        <v>-427.7320962</v>
      </c>
      <c r="CH201" s="1">
        <v>-999.0</v>
      </c>
      <c r="CJ201" s="1">
        <f t="shared" si="71"/>
        <v>0.00000004433904609</v>
      </c>
      <c r="CK201" s="1">
        <f t="shared" si="51"/>
        <v>-656.1804567</v>
      </c>
      <c r="CL201" s="1">
        <f t="shared" si="52"/>
        <v>-34.2088412</v>
      </c>
      <c r="CM201" s="1">
        <f t="shared" si="53"/>
        <v>-0.8473749453</v>
      </c>
      <c r="CN201" s="1">
        <f t="shared" si="54"/>
        <v>0.02477064162</v>
      </c>
      <c r="CO201" s="1">
        <f t="shared" si="55"/>
        <v>0.00121761144</v>
      </c>
      <c r="CP201" s="1">
        <f t="shared" si="56"/>
        <v>0.3674856633</v>
      </c>
      <c r="CQ201" s="1">
        <f t="shared" si="57"/>
        <v>0.05815232994</v>
      </c>
      <c r="CS201" s="1">
        <f t="shared" si="58"/>
        <v>1.665592213</v>
      </c>
      <c r="CU201" s="1">
        <v>5252.6182</v>
      </c>
      <c r="CV201" s="1">
        <v>1950.0</v>
      </c>
      <c r="CW201" s="1">
        <v>1039.3</v>
      </c>
      <c r="CX201" s="1">
        <v>393.3</v>
      </c>
      <c r="CY201" s="1">
        <v>199.2</v>
      </c>
      <c r="CZ201" s="1">
        <v>147.1</v>
      </c>
      <c r="DA201" s="1">
        <f t="shared" si="59"/>
        <v>0.8013825641</v>
      </c>
      <c r="DB201" s="1">
        <f t="shared" si="60"/>
        <v>0.4314352308</v>
      </c>
      <c r="DC201" s="1">
        <f t="shared" si="61"/>
        <v>0.7911721026</v>
      </c>
      <c r="DD201" s="1">
        <f t="shared" si="62"/>
        <v>1</v>
      </c>
      <c r="DE201" s="1">
        <f t="shared" si="63"/>
        <v>0.9415222787</v>
      </c>
      <c r="DF201" s="1" t="str">
        <f t="shared" si="64"/>
        <v>Não</v>
      </c>
      <c r="DG201" s="1" t="str">
        <f t="shared" si="65"/>
        <v>Não</v>
      </c>
      <c r="DH201" s="17" t="str">
        <f t="shared" si="66"/>
        <v>Fractured</v>
      </c>
      <c r="DI201" s="1" t="str">
        <f t="shared" ref="DI201:DJ201" si="772">IF(DB201&gt;=1,"Fractured","Não")</f>
        <v>Não</v>
      </c>
      <c r="DJ201" s="1" t="str">
        <f t="shared" si="772"/>
        <v>Não</v>
      </c>
    </row>
    <row r="202" ht="15.75" customHeight="1">
      <c r="A202" s="1">
        <v>5589.9939</v>
      </c>
      <c r="B202" s="1">
        <v>1950.0</v>
      </c>
      <c r="C202" s="1">
        <v>1945.8329</v>
      </c>
      <c r="D202" s="1">
        <v>1860.2562</v>
      </c>
      <c r="E202" s="1">
        <v>832.3165</v>
      </c>
      <c r="F202" s="1">
        <v>829.9355</v>
      </c>
      <c r="G202" s="1">
        <v>832.3071</v>
      </c>
      <c r="H202" s="1">
        <v>1950.0</v>
      </c>
      <c r="I202" s="1">
        <v>1950.0</v>
      </c>
      <c r="J202" s="1">
        <v>1950.0</v>
      </c>
      <c r="K202" s="1">
        <v>1562.696</v>
      </c>
      <c r="L202" s="1">
        <f t="shared" si="4"/>
        <v>1204.080867</v>
      </c>
      <c r="M202" s="1">
        <f t="shared" ref="M202:N202" si="773">(H202+I202)/2</f>
        <v>1950</v>
      </c>
      <c r="N202" s="1">
        <f t="shared" si="773"/>
        <v>1950</v>
      </c>
      <c r="O202" s="1">
        <f t="shared" ref="O202:P202" si="774">(E202+AC202)/2</f>
        <v>1255.5972</v>
      </c>
      <c r="P202" s="1">
        <f t="shared" si="774"/>
        <v>1190.28415</v>
      </c>
      <c r="Q202" s="1">
        <f t="shared" si="7"/>
        <v>1950.00154</v>
      </c>
      <c r="R202" s="1">
        <f t="shared" si="8"/>
        <v>5.702471644</v>
      </c>
      <c r="S202" s="1">
        <f t="shared" si="9"/>
        <v>0.4268241538</v>
      </c>
      <c r="T202" s="1">
        <v>0.0421</v>
      </c>
      <c r="U202" s="1">
        <v>0.0421</v>
      </c>
      <c r="V202" s="1">
        <f t="shared" si="10"/>
        <v>23.75296912</v>
      </c>
      <c r="W202" s="1">
        <v>0.0421</v>
      </c>
      <c r="X202" s="1">
        <v>0.0275</v>
      </c>
      <c r="Y202" s="1">
        <f t="shared" si="11"/>
        <v>1934.348183</v>
      </c>
      <c r="Z202" s="1">
        <v>1950.0</v>
      </c>
      <c r="AA202" s="1">
        <v>1950.0</v>
      </c>
      <c r="AB202" s="1">
        <v>1950.0</v>
      </c>
      <c r="AC202" s="1">
        <v>1678.8779</v>
      </c>
      <c r="AD202" s="1">
        <v>1550.6328</v>
      </c>
      <c r="AE202" s="1">
        <v>-999.0</v>
      </c>
      <c r="AF202" s="1">
        <v>-999.0</v>
      </c>
      <c r="AG202" s="1">
        <f t="shared" si="12"/>
        <v>3512.696</v>
      </c>
      <c r="AH202" s="1">
        <f t="shared" si="13"/>
        <v>5.034804701</v>
      </c>
      <c r="AI202" s="1">
        <f t="shared" si="14"/>
        <v>867.4981268</v>
      </c>
      <c r="AJ202" s="1">
        <f t="shared" si="15"/>
        <v>4.034804701</v>
      </c>
      <c r="AK202" s="1">
        <f t="shared" si="16"/>
        <v>289.2882505</v>
      </c>
      <c r="AL202" s="1">
        <f t="shared" si="17"/>
        <v>3.253679579</v>
      </c>
      <c r="AM202" s="1">
        <f t="shared" si="18"/>
        <v>1157.349749</v>
      </c>
      <c r="AN202" s="1">
        <f t="shared" si="19"/>
        <v>1.329392484</v>
      </c>
      <c r="AO202" s="1">
        <f t="shared" si="20"/>
        <v>580.8953591</v>
      </c>
      <c r="AP202" s="1">
        <f t="shared" si="21"/>
        <v>0.6430765981</v>
      </c>
      <c r="AQ202" s="1">
        <f t="shared" si="22"/>
        <v>702.6395926</v>
      </c>
      <c r="AR202" s="1">
        <f t="shared" si="23"/>
        <v>225.0680247</v>
      </c>
      <c r="AS202" s="1">
        <f t="shared" si="24"/>
        <v>823.4762447</v>
      </c>
      <c r="AT202" s="1">
        <f>ABS(((3*B202*(G202-AS202))/(G202*(2*AS202-B202)))/10)*5</f>
        <v>0.1024081021</v>
      </c>
      <c r="AU202" s="1">
        <f t="shared" si="26"/>
        <v>0.1140920526</v>
      </c>
      <c r="AV202" s="1">
        <f t="shared" si="27"/>
        <v>49.50830866</v>
      </c>
      <c r="AW202" s="1">
        <v>-999.0</v>
      </c>
      <c r="AX202" s="1">
        <f t="shared" si="28"/>
        <v>0.005229258535</v>
      </c>
      <c r="AZ202" s="1">
        <f t="shared" si="619"/>
        <v>12.89262699</v>
      </c>
      <c r="BA202" s="1">
        <v>-999.0</v>
      </c>
      <c r="BB202" s="1">
        <f t="shared" si="564"/>
        <v>0.3345866449</v>
      </c>
      <c r="BC202" s="1">
        <f t="shared" si="775"/>
        <v>0.287842728</v>
      </c>
      <c r="BE202" s="1">
        <v>2441.7358</v>
      </c>
      <c r="BF202" s="1">
        <v>4493.7773</v>
      </c>
      <c r="BG202" s="1">
        <f t="shared" si="33"/>
        <v>0.3569234019</v>
      </c>
      <c r="BH202" s="1">
        <v>246.6611</v>
      </c>
      <c r="BJ202" s="1">
        <f t="shared" si="34"/>
        <v>-956.9421</v>
      </c>
      <c r="BK202" s="1">
        <f t="shared" si="35"/>
        <v>-42.0579</v>
      </c>
      <c r="BL202" s="1">
        <f t="shared" si="36"/>
        <v>22.75296912</v>
      </c>
      <c r="BN202" s="1">
        <f t="shared" si="70"/>
        <v>0.4268241538</v>
      </c>
      <c r="BO202" s="1">
        <f t="shared" si="37"/>
        <v>0.7756525884</v>
      </c>
      <c r="BP202" s="1">
        <f t="shared" si="38"/>
        <v>0.3217474116</v>
      </c>
      <c r="BQ202" s="1" t="str">
        <f t="shared" si="39"/>
        <v>#NUM!</v>
      </c>
      <c r="BS202" s="1">
        <f t="shared" si="40"/>
        <v>2788.699138</v>
      </c>
      <c r="BT202" s="1">
        <v>2.3972</v>
      </c>
      <c r="BU202" s="1">
        <v>0.2024</v>
      </c>
      <c r="BV202" s="1">
        <f t="shared" si="41"/>
        <v>0.137925072</v>
      </c>
      <c r="BW202" s="1">
        <f t="shared" si="42"/>
        <v>0.170162536</v>
      </c>
      <c r="BX202" s="1">
        <f t="shared" si="43"/>
        <v>1.0974</v>
      </c>
      <c r="BY202" s="1">
        <f t="shared" si="82"/>
        <v>-0.3093333333</v>
      </c>
      <c r="BZ202" s="1">
        <f t="shared" si="45"/>
        <v>0.1697296559</v>
      </c>
      <c r="CA202" s="1">
        <v>4493.7773</v>
      </c>
      <c r="CB202" s="1">
        <v>2441.7358</v>
      </c>
      <c r="CC202" s="1" t="str">
        <f t="shared" si="46"/>
        <v>#NUM!</v>
      </c>
      <c r="CD202" s="1">
        <f t="shared" si="47"/>
        <v>0.1207160692</v>
      </c>
      <c r="CE202" s="1">
        <f t="shared" si="48"/>
        <v>-426.3973297</v>
      </c>
      <c r="CH202" s="1">
        <v>-999.0</v>
      </c>
      <c r="CJ202" s="1">
        <f t="shared" si="71"/>
        <v>0.000000001445021588</v>
      </c>
      <c r="CK202" s="1">
        <f t="shared" si="51"/>
        <v>-651.7339629</v>
      </c>
      <c r="CL202" s="1">
        <f t="shared" si="52"/>
        <v>-33.78067055</v>
      </c>
      <c r="CM202" s="1">
        <f t="shared" si="53"/>
        <v>-0.4761243774</v>
      </c>
      <c r="CN202" s="1">
        <f t="shared" si="54"/>
        <v>0.01409458041</v>
      </c>
      <c r="CO202" s="1">
        <f t="shared" si="55"/>
        <v>0.001214364114</v>
      </c>
      <c r="CP202" s="1">
        <f t="shared" si="56"/>
        <v>0.3470205412</v>
      </c>
      <c r="CQ202" s="1">
        <f t="shared" si="57"/>
        <v>0.03768720785</v>
      </c>
      <c r="CS202" s="1">
        <f t="shared" si="58"/>
        <v>1.665688366</v>
      </c>
      <c r="CU202" s="1">
        <v>5252.771</v>
      </c>
      <c r="CV202" s="1">
        <v>1950.0</v>
      </c>
      <c r="CW202" s="1">
        <v>1040.4</v>
      </c>
      <c r="CX202" s="1">
        <v>393.4</v>
      </c>
      <c r="CY202" s="1">
        <v>199.2</v>
      </c>
      <c r="CZ202" s="1">
        <v>147.0</v>
      </c>
      <c r="DA202" s="1">
        <f t="shared" si="59"/>
        <v>0.8013825641</v>
      </c>
      <c r="DB202" s="1">
        <f t="shared" si="60"/>
        <v>0.4256079487</v>
      </c>
      <c r="DC202" s="1">
        <f t="shared" si="61"/>
        <v>0.7951963077</v>
      </c>
      <c r="DD202" s="1">
        <f t="shared" si="62"/>
        <v>1</v>
      </c>
      <c r="DE202" s="1">
        <f t="shared" si="63"/>
        <v>0.947982482</v>
      </c>
      <c r="DF202" s="1" t="str">
        <f t="shared" si="64"/>
        <v>Não</v>
      </c>
      <c r="DG202" s="1" t="str">
        <f t="shared" si="65"/>
        <v>Não</v>
      </c>
      <c r="DH202" s="17" t="str">
        <f t="shared" si="66"/>
        <v>Fractured</v>
      </c>
      <c r="DI202" s="1" t="str">
        <f t="shared" ref="DI202:DJ202" si="776">IF(DB202&gt;=1,"Fractured","Não")</f>
        <v>Não</v>
      </c>
      <c r="DJ202" s="1" t="str">
        <f t="shared" si="776"/>
        <v>Não</v>
      </c>
    </row>
    <row r="203" ht="15.75" customHeight="1">
      <c r="A203" s="1">
        <v>5590.0701</v>
      </c>
      <c r="B203" s="1">
        <v>1950.0</v>
      </c>
      <c r="C203" s="1">
        <v>1945.4255</v>
      </c>
      <c r="D203" s="1">
        <v>1822.86</v>
      </c>
      <c r="E203" s="1">
        <v>815.127</v>
      </c>
      <c r="F203" s="1">
        <v>811.8564</v>
      </c>
      <c r="G203" s="1">
        <v>822.9429</v>
      </c>
      <c r="H203" s="1">
        <v>1950.0</v>
      </c>
      <c r="I203" s="1">
        <v>1950.0</v>
      </c>
      <c r="J203" s="1">
        <v>1950.0</v>
      </c>
      <c r="K203" s="1">
        <v>1546.8125</v>
      </c>
      <c r="L203" s="1">
        <f t="shared" si="4"/>
        <v>1194.9331</v>
      </c>
      <c r="M203" s="1">
        <f t="shared" ref="M203:N203" si="777">(H203+I203)/2</f>
        <v>1950</v>
      </c>
      <c r="N203" s="1">
        <f t="shared" si="777"/>
        <v>1950</v>
      </c>
      <c r="O203" s="1">
        <f t="shared" ref="O203:P203" si="778">(E203+AC203)/2</f>
        <v>1234.3856</v>
      </c>
      <c r="P203" s="1">
        <f t="shared" si="778"/>
        <v>1186.87865</v>
      </c>
      <c r="Q203" s="1">
        <f t="shared" si="7"/>
        <v>1950.00154</v>
      </c>
      <c r="R203" s="1">
        <f t="shared" si="8"/>
        <v>5.638313733</v>
      </c>
      <c r="S203" s="1">
        <f t="shared" si="9"/>
        <v>0.422022</v>
      </c>
      <c r="T203" s="1">
        <v>0.0422</v>
      </c>
      <c r="U203" s="1">
        <v>0.0422</v>
      </c>
      <c r="V203" s="1">
        <f t="shared" si="10"/>
        <v>23.69668246</v>
      </c>
      <c r="W203" s="1">
        <v>0.0422</v>
      </c>
      <c r="X203" s="1">
        <v>0.0273</v>
      </c>
      <c r="Y203" s="1">
        <f t="shared" si="11"/>
        <v>1928.047583</v>
      </c>
      <c r="Z203" s="1">
        <v>1950.0</v>
      </c>
      <c r="AA203" s="1">
        <v>1950.0</v>
      </c>
      <c r="AB203" s="1">
        <v>1950.0</v>
      </c>
      <c r="AC203" s="1">
        <v>1653.6442</v>
      </c>
      <c r="AD203" s="1">
        <v>1561.9009</v>
      </c>
      <c r="AE203" s="1">
        <v>0.079</v>
      </c>
      <c r="AF203" s="1">
        <v>0.08</v>
      </c>
      <c r="AG203" s="1">
        <f t="shared" si="12"/>
        <v>3496.8125</v>
      </c>
      <c r="AH203" s="1">
        <f t="shared" si="13"/>
        <v>4.836459464</v>
      </c>
      <c r="AI203" s="1">
        <f t="shared" si="14"/>
        <v>862.5811006</v>
      </c>
      <c r="AJ203" s="1">
        <f t="shared" si="15"/>
        <v>3.836459464</v>
      </c>
      <c r="AK203" s="1">
        <f t="shared" si="16"/>
        <v>284.0944108</v>
      </c>
      <c r="AL203" s="1">
        <f t="shared" si="17"/>
        <v>3.182826529</v>
      </c>
      <c r="AM203" s="1">
        <f t="shared" si="18"/>
        <v>1136.770113</v>
      </c>
      <c r="AN203" s="1">
        <f t="shared" si="19"/>
        <v>1.37303239</v>
      </c>
      <c r="AO203" s="1">
        <f t="shared" si="20"/>
        <v>573.3968233</v>
      </c>
      <c r="AP203" s="1">
        <f t="shared" si="21"/>
        <v>0.62380772</v>
      </c>
      <c r="AQ203" s="1">
        <f t="shared" si="22"/>
        <v>698.6238922</v>
      </c>
      <c r="AR203" s="1">
        <f t="shared" si="23"/>
        <v>224.7840668</v>
      </c>
      <c r="AS203" s="1">
        <f t="shared" si="24"/>
        <v>820.6175376</v>
      </c>
      <c r="AT203" s="1">
        <f>ABS(((3*B203*(G203-AS203))/(G203*(2*AS203-B203)))/1)*1.5</f>
        <v>0.08030454211</v>
      </c>
      <c r="AU203" s="1">
        <f t="shared" si="26"/>
        <v>0.08731644961</v>
      </c>
      <c r="AV203" s="1">
        <f t="shared" si="27"/>
        <v>34.04513296</v>
      </c>
      <c r="AW203" s="1">
        <v>0.079</v>
      </c>
      <c r="AX203" s="1">
        <f t="shared" si="28"/>
        <v>-0.00711751593</v>
      </c>
      <c r="AZ203" s="1">
        <f t="shared" si="619"/>
        <v>3.209177405</v>
      </c>
      <c r="BA203" s="1">
        <v>0.08</v>
      </c>
      <c r="BB203" s="1">
        <f t="shared" si="564"/>
        <v>0.6833162574</v>
      </c>
      <c r="BC203" s="1">
        <f>((AT203/15)^2.5)*((BL203)^4)</f>
        <v>0.5565083111</v>
      </c>
      <c r="BD203" s="1">
        <f t="shared" ref="BD203:BD204" si="782">0.01*((AE203^3)*(BH203^2))</f>
        <v>1.620214754</v>
      </c>
      <c r="BE203" s="1">
        <v>2405.5017</v>
      </c>
      <c r="BF203" s="1">
        <v>4551.0913</v>
      </c>
      <c r="BG203" s="1">
        <f t="shared" si="33"/>
        <v>0.37619228</v>
      </c>
      <c r="BH203" s="1">
        <v>573.2521</v>
      </c>
      <c r="BJ203" s="1">
        <f t="shared" si="34"/>
        <v>0.0756662</v>
      </c>
      <c r="BK203" s="1">
        <f t="shared" si="35"/>
        <v>0.0033338</v>
      </c>
      <c r="BL203" s="1">
        <f t="shared" si="36"/>
        <v>22.69668246</v>
      </c>
      <c r="BN203" s="1">
        <f t="shared" si="70"/>
        <v>0.422022</v>
      </c>
      <c r="BO203" s="1">
        <f t="shared" si="37"/>
        <v>0.7587148702</v>
      </c>
      <c r="BP203" s="1">
        <f t="shared" si="38"/>
        <v>0.3392351298</v>
      </c>
      <c r="BQ203" s="1">
        <f t="shared" si="39"/>
        <v>0.1087847888</v>
      </c>
      <c r="BS203" s="1">
        <f t="shared" si="40"/>
        <v>2812.362033</v>
      </c>
      <c r="BT203" s="1">
        <v>2.4007</v>
      </c>
      <c r="BU203" s="1">
        <v>0.2048</v>
      </c>
      <c r="BV203" s="1">
        <f t="shared" si="41"/>
        <v>0.135907781</v>
      </c>
      <c r="BW203" s="1">
        <f t="shared" si="42"/>
        <v>0.1703538905</v>
      </c>
      <c r="BX203" s="1">
        <f t="shared" si="43"/>
        <v>1.09795</v>
      </c>
      <c r="BY203" s="1">
        <f t="shared" si="82"/>
        <v>-0.1593333333</v>
      </c>
      <c r="BZ203" s="1">
        <f t="shared" si="45"/>
        <v>0.1792075911</v>
      </c>
      <c r="CA203" s="1">
        <v>4551.0913</v>
      </c>
      <c r="CB203" s="1">
        <v>2405.5017</v>
      </c>
      <c r="CC203" s="1">
        <f t="shared" si="46"/>
        <v>0.0000973584767</v>
      </c>
      <c r="CD203" s="1">
        <f t="shared" si="47"/>
        <v>0.1209261499</v>
      </c>
      <c r="CE203" s="1">
        <f t="shared" si="48"/>
        <v>0.03376176</v>
      </c>
      <c r="CH203" s="1">
        <v>0.079</v>
      </c>
      <c r="CI203" s="1">
        <f t="shared" ref="CI203:CI204" si="783">ABS(BX203-AP203)</f>
        <v>0.47414228</v>
      </c>
      <c r="CJ203" s="1">
        <f t="shared" si="71"/>
        <v>-0.000000003554880816</v>
      </c>
      <c r="CK203" s="1">
        <f t="shared" si="51"/>
        <v>0.05097407985</v>
      </c>
      <c r="CL203" s="1">
        <f t="shared" si="52"/>
        <v>0.002621462757</v>
      </c>
      <c r="CM203" s="1">
        <f t="shared" si="53"/>
        <v>0.000006646324155</v>
      </c>
      <c r="CN203" s="1">
        <f t="shared" si="54"/>
        <v>0.002535349448</v>
      </c>
      <c r="CO203" s="1">
        <f t="shared" si="55"/>
        <v>0.001218594478</v>
      </c>
      <c r="CP203" s="1">
        <f t="shared" si="56"/>
        <v>0.1694051085</v>
      </c>
      <c r="CQ203" s="1">
        <f t="shared" si="57"/>
        <v>0.01007177512</v>
      </c>
      <c r="CS203" s="1">
        <f t="shared" si="58"/>
        <v>1.691670804</v>
      </c>
      <c r="CT203" s="1">
        <v>0.079</v>
      </c>
      <c r="CU203" s="1">
        <v>5252.9233</v>
      </c>
      <c r="CV203" s="1">
        <v>1950.0</v>
      </c>
      <c r="CW203" s="1">
        <v>1041.4</v>
      </c>
      <c r="CX203" s="1">
        <v>393.2</v>
      </c>
      <c r="CY203" s="1">
        <v>199.3</v>
      </c>
      <c r="CZ203" s="1">
        <v>147.0</v>
      </c>
      <c r="DA203" s="1">
        <f t="shared" si="59"/>
        <v>0.7932371795</v>
      </c>
      <c r="DB203" s="1">
        <f t="shared" si="60"/>
        <v>0.4163366154</v>
      </c>
      <c r="DC203" s="1">
        <f t="shared" si="61"/>
        <v>0.8009748205</v>
      </c>
      <c r="DD203" s="1">
        <f t="shared" si="62"/>
        <v>1</v>
      </c>
      <c r="DE203" s="1">
        <f t="shared" si="63"/>
        <v>0.9615136875</v>
      </c>
      <c r="DF203" s="1" t="str">
        <f t="shared" si="64"/>
        <v>Não</v>
      </c>
      <c r="DG203" s="1" t="str">
        <f t="shared" si="65"/>
        <v>Não</v>
      </c>
      <c r="DH203" s="17" t="str">
        <f t="shared" si="66"/>
        <v>Fractured</v>
      </c>
      <c r="DI203" s="1" t="str">
        <f t="shared" ref="DI203:DJ203" si="779">IF(DB203&gt;=1,"Fractured","Não")</f>
        <v>Não</v>
      </c>
      <c r="DJ203" s="1" t="str">
        <f t="shared" si="779"/>
        <v>Não</v>
      </c>
    </row>
    <row r="204" ht="15.75" customHeight="1">
      <c r="A204" s="1">
        <v>5590.1463</v>
      </c>
      <c r="B204" s="1">
        <v>1950.0</v>
      </c>
      <c r="C204" s="1">
        <v>1820.9792</v>
      </c>
      <c r="D204" s="1">
        <v>1785.0636</v>
      </c>
      <c r="E204" s="1">
        <v>807.7845</v>
      </c>
      <c r="F204" s="1">
        <v>803.4267</v>
      </c>
      <c r="G204" s="1">
        <v>820.1775</v>
      </c>
      <c r="H204" s="1">
        <v>1950.0</v>
      </c>
      <c r="I204" s="1">
        <v>1950.0</v>
      </c>
      <c r="J204" s="1">
        <v>1950.0</v>
      </c>
      <c r="K204" s="1">
        <v>1546.8125</v>
      </c>
      <c r="L204" s="1">
        <f t="shared" si="4"/>
        <v>1191.2014</v>
      </c>
      <c r="M204" s="1">
        <f t="shared" ref="M204:N204" si="780">(H204+I204)/2</f>
        <v>1950</v>
      </c>
      <c r="N204" s="1">
        <f t="shared" si="780"/>
        <v>1950</v>
      </c>
      <c r="O204" s="1">
        <f t="shared" ref="O204:P204" si="781">(E204+AC204)/2</f>
        <v>1214.387</v>
      </c>
      <c r="P204" s="1">
        <f t="shared" si="781"/>
        <v>1189.6952</v>
      </c>
      <c r="Q204" s="1">
        <f t="shared" si="7"/>
        <v>1950.001575</v>
      </c>
      <c r="R204" s="1">
        <f t="shared" si="8"/>
        <v>5.619366862</v>
      </c>
      <c r="S204" s="1">
        <f t="shared" si="9"/>
        <v>0.4206038462</v>
      </c>
      <c r="T204" s="1">
        <v>0.0422</v>
      </c>
      <c r="U204" s="1">
        <v>0.0422</v>
      </c>
      <c r="V204" s="1">
        <f t="shared" si="10"/>
        <v>23.69668246</v>
      </c>
      <c r="W204" s="1">
        <v>0.0422</v>
      </c>
      <c r="X204" s="1">
        <v>0.0273</v>
      </c>
      <c r="Y204" s="1">
        <f t="shared" si="11"/>
        <v>1901.007133</v>
      </c>
      <c r="Z204" s="1">
        <v>1950.0</v>
      </c>
      <c r="AA204" s="1">
        <v>1950.0</v>
      </c>
      <c r="AB204" s="1">
        <v>1950.0</v>
      </c>
      <c r="AC204" s="1">
        <v>1620.9895</v>
      </c>
      <c r="AD204" s="1">
        <v>1575.9637</v>
      </c>
      <c r="AE204" s="1">
        <v>0.079</v>
      </c>
      <c r="AF204" s="1">
        <v>0.08</v>
      </c>
      <c r="AG204" s="1">
        <f t="shared" si="12"/>
        <v>3496.8125</v>
      </c>
      <c r="AH204" s="1">
        <f t="shared" si="13"/>
        <v>4.836459464</v>
      </c>
      <c r="AI204" s="1">
        <f t="shared" si="14"/>
        <v>862.5811006</v>
      </c>
      <c r="AJ204" s="1">
        <f t="shared" si="15"/>
        <v>3.836459464</v>
      </c>
      <c r="AK204" s="1">
        <f t="shared" si="16"/>
        <v>281.2427514</v>
      </c>
      <c r="AL204" s="1">
        <f t="shared" si="17"/>
        <v>3.15772981</v>
      </c>
      <c r="AM204" s="1">
        <f t="shared" si="18"/>
        <v>1125.639166</v>
      </c>
      <c r="AN204" s="1">
        <f t="shared" si="19"/>
        <v>1.3895094</v>
      </c>
      <c r="AO204" s="1">
        <f t="shared" si="20"/>
        <v>566.8941362</v>
      </c>
      <c r="AP204" s="1">
        <f t="shared" si="21"/>
        <v>0.6258643777</v>
      </c>
      <c r="AQ204" s="1">
        <f t="shared" si="22"/>
        <v>696.7463824</v>
      </c>
      <c r="AR204" s="1">
        <f t="shared" si="23"/>
        <v>224.6110993</v>
      </c>
      <c r="AS204" s="1">
        <f t="shared" si="24"/>
        <v>812.2852269</v>
      </c>
      <c r="AT204" s="1">
        <f>ABS(((3*B204*(G204-AS204))/(G204*(2*AS204-B204)))/1)/2</f>
        <v>0.08648945211</v>
      </c>
      <c r="AU204" s="1">
        <f t="shared" si="26"/>
        <v>0.09467810997</v>
      </c>
      <c r="AV204" s="1">
        <f t="shared" si="27"/>
        <v>38.13027612</v>
      </c>
      <c r="AW204" s="1">
        <v>0.079</v>
      </c>
      <c r="AX204" s="1">
        <f t="shared" si="28"/>
        <v>-0.007270456701</v>
      </c>
      <c r="AZ204" s="1">
        <f t="shared" si="619"/>
        <v>4.89852163</v>
      </c>
      <c r="BA204" s="1">
        <v>0.08</v>
      </c>
      <c r="BB204" s="1">
        <f t="shared" si="564"/>
        <v>0.9194198946</v>
      </c>
      <c r="BC204" s="1">
        <f>((AT204/35)^2)*((BL204)^4)</f>
        <v>1.62046528</v>
      </c>
      <c r="BD204" s="1">
        <f t="shared" si="782"/>
        <v>1.620214754</v>
      </c>
      <c r="BE204" s="1">
        <v>2405.5017</v>
      </c>
      <c r="BF204" s="1">
        <v>4551.0913</v>
      </c>
      <c r="BG204" s="1">
        <f t="shared" si="33"/>
        <v>0.3741356223</v>
      </c>
      <c r="BH204" s="1">
        <v>573.2521</v>
      </c>
      <c r="BJ204" s="1">
        <f t="shared" si="34"/>
        <v>0.0756662</v>
      </c>
      <c r="BK204" s="1">
        <f t="shared" si="35"/>
        <v>0.0033338</v>
      </c>
      <c r="BL204" s="1">
        <f t="shared" si="36"/>
        <v>22.69668246</v>
      </c>
      <c r="BN204" s="1">
        <f t="shared" si="70"/>
        <v>0.4206038462</v>
      </c>
      <c r="BO204" s="1">
        <f t="shared" si="37"/>
        <v>0.7643777075</v>
      </c>
      <c r="BP204" s="1">
        <f t="shared" si="38"/>
        <v>0.3335722925</v>
      </c>
      <c r="BQ204" s="1">
        <f t="shared" si="39"/>
        <v>0.1058552749</v>
      </c>
      <c r="BS204" s="1">
        <f t="shared" si="40"/>
        <v>2828.540944</v>
      </c>
      <c r="BT204" s="1">
        <v>2.4007</v>
      </c>
      <c r="BU204" s="1">
        <v>0.2048</v>
      </c>
      <c r="BV204" s="1">
        <f t="shared" si="41"/>
        <v>0.135907781</v>
      </c>
      <c r="BW204" s="1">
        <f t="shared" si="42"/>
        <v>0.1703538905</v>
      </c>
      <c r="BX204" s="1">
        <f t="shared" si="43"/>
        <v>1.09795</v>
      </c>
      <c r="BY204" s="1">
        <f t="shared" si="82"/>
        <v>-0.1593333333</v>
      </c>
      <c r="BZ204" s="1">
        <f t="shared" si="45"/>
        <v>0.1820065789</v>
      </c>
      <c r="CA204" s="1">
        <v>4551.0913</v>
      </c>
      <c r="CB204" s="1">
        <v>2405.5017</v>
      </c>
      <c r="CC204" s="1">
        <f t="shared" si="46"/>
        <v>0.0000973584767</v>
      </c>
      <c r="CD204" s="1">
        <f t="shared" si="47"/>
        <v>0.1215447895</v>
      </c>
      <c r="CE204" s="1">
        <f t="shared" si="48"/>
        <v>0.03364830769</v>
      </c>
      <c r="CH204" s="1">
        <v>0.079</v>
      </c>
      <c r="CI204" s="1">
        <f t="shared" si="783"/>
        <v>0.4720856223</v>
      </c>
      <c r="CJ204" s="1">
        <f t="shared" si="71"/>
        <v>-0.000000003787850978</v>
      </c>
      <c r="CK204" s="1">
        <f t="shared" si="51"/>
        <v>0.05070875125</v>
      </c>
      <c r="CL204" s="1">
        <f t="shared" si="52"/>
        <v>0.002625715094</v>
      </c>
      <c r="CM204" s="1">
        <f t="shared" si="53"/>
        <v>0.00003317971447</v>
      </c>
      <c r="CN204" s="1">
        <f t="shared" si="54"/>
        <v>0.01263644884</v>
      </c>
      <c r="CO204" s="1">
        <f t="shared" si="55"/>
        <v>0.001231094654</v>
      </c>
      <c r="CP204" s="1">
        <f t="shared" si="56"/>
        <v>0.1939839982</v>
      </c>
      <c r="CQ204" s="1">
        <f t="shared" si="57"/>
        <v>0.03465066485</v>
      </c>
      <c r="CS204" s="1">
        <f t="shared" si="58"/>
        <v>1.744944645</v>
      </c>
      <c r="CT204" s="1">
        <v>0.079</v>
      </c>
      <c r="CU204" s="1">
        <v>5253.0757</v>
      </c>
      <c r="CV204" s="1">
        <v>1950.0</v>
      </c>
      <c r="CW204" s="1">
        <v>1042.3</v>
      </c>
      <c r="CX204" s="1">
        <v>392.9</v>
      </c>
      <c r="CY204" s="1">
        <v>199.3</v>
      </c>
      <c r="CZ204" s="1">
        <v>146.8</v>
      </c>
      <c r="DA204" s="1">
        <f t="shared" si="59"/>
        <v>0.7932371795</v>
      </c>
      <c r="DB204" s="1">
        <f t="shared" si="60"/>
        <v>0.4120136923</v>
      </c>
      <c r="DC204" s="1">
        <f t="shared" si="61"/>
        <v>0.8081865128</v>
      </c>
      <c r="DD204" s="1">
        <f t="shared" si="62"/>
        <v>1</v>
      </c>
      <c r="DE204" s="1">
        <f t="shared" si="63"/>
        <v>0.9796672725</v>
      </c>
      <c r="DF204" s="1" t="str">
        <f t="shared" si="64"/>
        <v>Não</v>
      </c>
      <c r="DG204" s="1" t="str">
        <f t="shared" si="65"/>
        <v>Não</v>
      </c>
      <c r="DH204" s="17" t="str">
        <f t="shared" si="66"/>
        <v>Fractured</v>
      </c>
      <c r="DI204" s="1" t="str">
        <f t="shared" ref="DI204:DJ204" si="784">IF(DB204&gt;=1,"Fractured","Não")</f>
        <v>Não</v>
      </c>
      <c r="DJ204" s="1" t="str">
        <f t="shared" si="784"/>
        <v>Não</v>
      </c>
    </row>
    <row r="205" ht="15.75" customHeight="1">
      <c r="A205" s="1">
        <v>5590.2225</v>
      </c>
      <c r="B205" s="1">
        <v>1950.0</v>
      </c>
      <c r="C205" s="1">
        <v>1865.1226</v>
      </c>
      <c r="D205" s="1">
        <v>1816.0713</v>
      </c>
      <c r="E205" s="1">
        <v>825.1642</v>
      </c>
      <c r="F205" s="1">
        <v>819.9832</v>
      </c>
      <c r="G205" s="1">
        <v>834.2392</v>
      </c>
      <c r="H205" s="1">
        <v>1950.0</v>
      </c>
      <c r="I205" s="1">
        <v>1950.0</v>
      </c>
      <c r="J205" s="1">
        <v>1950.0</v>
      </c>
      <c r="K205" s="1">
        <v>1543.3762</v>
      </c>
      <c r="L205" s="1">
        <f t="shared" si="4"/>
        <v>1201.407467</v>
      </c>
      <c r="M205" s="1">
        <f t="shared" ref="M205:N205" si="785">(H205+I205)/2</f>
        <v>1950</v>
      </c>
      <c r="N205" s="1">
        <f t="shared" si="785"/>
        <v>1950</v>
      </c>
      <c r="O205" s="1">
        <f t="shared" ref="O205:P205" si="786">(E205+AC205)/2</f>
        <v>1206.11275</v>
      </c>
      <c r="P205" s="1">
        <f t="shared" si="786"/>
        <v>1205.2552</v>
      </c>
      <c r="Q205" s="1">
        <f t="shared" si="7"/>
        <v>1950.001562</v>
      </c>
      <c r="R205" s="1">
        <f t="shared" si="8"/>
        <v>5.71570924</v>
      </c>
      <c r="S205" s="1">
        <f t="shared" si="9"/>
        <v>0.4278149744</v>
      </c>
      <c r="T205" s="1">
        <v>0.0414</v>
      </c>
      <c r="U205" s="1">
        <v>0.0414</v>
      </c>
      <c r="V205" s="1">
        <f t="shared" si="10"/>
        <v>24.15458937</v>
      </c>
      <c r="W205" s="1">
        <v>0.0414</v>
      </c>
      <c r="X205" s="1">
        <v>0.0272</v>
      </c>
      <c r="Y205" s="1">
        <f t="shared" si="11"/>
        <v>1913.532317</v>
      </c>
      <c r="Z205" s="1">
        <v>1950.0</v>
      </c>
      <c r="AA205" s="1">
        <v>1950.0</v>
      </c>
      <c r="AB205" s="1">
        <v>1950.0</v>
      </c>
      <c r="AC205" s="1">
        <v>1587.0613</v>
      </c>
      <c r="AD205" s="1">
        <v>1590.5272</v>
      </c>
      <c r="AE205" s="1">
        <v>-999.0</v>
      </c>
      <c r="AF205" s="1">
        <v>-999.0</v>
      </c>
      <c r="AG205" s="1">
        <f t="shared" si="12"/>
        <v>3493.3762</v>
      </c>
      <c r="AH205" s="1">
        <f t="shared" si="13"/>
        <v>4.795587469</v>
      </c>
      <c r="AI205" s="1">
        <f t="shared" si="14"/>
        <v>861.5114484</v>
      </c>
      <c r="AJ205" s="1">
        <f t="shared" si="15"/>
        <v>3.795587469</v>
      </c>
      <c r="AK205" s="1">
        <f t="shared" si="16"/>
        <v>286.1331128</v>
      </c>
      <c r="AL205" s="1">
        <f t="shared" si="17"/>
        <v>3.21959252</v>
      </c>
      <c r="AM205" s="1">
        <f t="shared" si="18"/>
        <v>1144.980965</v>
      </c>
      <c r="AN205" s="1">
        <f t="shared" si="19"/>
        <v>1.350024841</v>
      </c>
      <c r="AO205" s="1">
        <f t="shared" si="20"/>
        <v>576.283178</v>
      </c>
      <c r="AP205" s="1">
        <f t="shared" si="21"/>
        <v>0.6343236225</v>
      </c>
      <c r="AQ205" s="1">
        <f t="shared" si="22"/>
        <v>700.8331929</v>
      </c>
      <c r="AR205" s="1">
        <f t="shared" si="23"/>
        <v>225.1129726</v>
      </c>
      <c r="AS205" s="1">
        <f t="shared" si="24"/>
        <v>817.5326813</v>
      </c>
      <c r="AT205" s="1">
        <f>ABS(((3*B205*(G205-AS205))/(G205*(2*AS205-B205)))/1)/3</f>
        <v>0.1239965357</v>
      </c>
      <c r="AU205" s="1">
        <f t="shared" si="26"/>
        <v>0.141547997</v>
      </c>
      <c r="AV205" s="1">
        <f t="shared" si="27"/>
        <v>66.95542301</v>
      </c>
      <c r="AW205" s="1">
        <v>-999.0</v>
      </c>
      <c r="AX205" s="1">
        <f t="shared" si="28"/>
        <v>0.001998304393</v>
      </c>
      <c r="AZ205" s="1">
        <f t="shared" si="619"/>
        <v>39.66740251</v>
      </c>
      <c r="BA205" s="1">
        <v>-999.0</v>
      </c>
      <c r="BB205" s="1">
        <f t="shared" si="564"/>
        <v>6.221159159</v>
      </c>
      <c r="BC205" s="1">
        <f t="shared" ref="BC205:BC208" si="790">((AT205/10)^2.5)*((BL205)^4)</f>
        <v>4.921213579</v>
      </c>
      <c r="BE205" s="1">
        <v>2334.1511</v>
      </c>
      <c r="BF205" s="1">
        <v>4409.4453</v>
      </c>
      <c r="BG205" s="1">
        <f t="shared" si="33"/>
        <v>0.3656763775</v>
      </c>
      <c r="BH205" s="1">
        <v>725.4902</v>
      </c>
      <c r="BJ205" s="1">
        <f t="shared" si="34"/>
        <v>-957.6414</v>
      </c>
      <c r="BK205" s="1">
        <f t="shared" si="35"/>
        <v>-41.3586</v>
      </c>
      <c r="BL205" s="1">
        <f t="shared" si="36"/>
        <v>23.15458937</v>
      </c>
      <c r="BN205" s="1">
        <f t="shared" si="70"/>
        <v>0.4278149744</v>
      </c>
      <c r="BO205" s="1">
        <f t="shared" si="37"/>
        <v>0.7749064813</v>
      </c>
      <c r="BP205" s="1">
        <f t="shared" si="38"/>
        <v>0.3239935187</v>
      </c>
      <c r="BQ205" s="1" t="str">
        <f t="shared" si="39"/>
        <v>#NUM!</v>
      </c>
      <c r="BS205" s="1">
        <f t="shared" si="40"/>
        <v>2817.234721</v>
      </c>
      <c r="BT205" s="1">
        <v>2.4046</v>
      </c>
      <c r="BU205" s="1">
        <v>0.2068</v>
      </c>
      <c r="BV205" s="1">
        <f t="shared" si="41"/>
        <v>0.1336599424</v>
      </c>
      <c r="BW205" s="1">
        <f t="shared" si="42"/>
        <v>0.1702299712</v>
      </c>
      <c r="BX205" s="1">
        <f t="shared" si="43"/>
        <v>1.0989</v>
      </c>
      <c r="BY205" s="1">
        <f t="shared" si="82"/>
        <v>-0.01466666667</v>
      </c>
      <c r="BZ205" s="1">
        <f t="shared" si="45"/>
        <v>0.1677740891</v>
      </c>
      <c r="CA205" s="1">
        <v>4409.4453</v>
      </c>
      <c r="CB205" s="1">
        <v>2334.1511</v>
      </c>
      <c r="CC205" s="1" t="str">
        <f t="shared" si="46"/>
        <v>#NUM!</v>
      </c>
      <c r="CD205" s="1">
        <f t="shared" si="47"/>
        <v>0.1211540849</v>
      </c>
      <c r="CE205" s="1">
        <f t="shared" si="48"/>
        <v>-427.3871594</v>
      </c>
      <c r="CH205" s="1">
        <v>-999.0</v>
      </c>
      <c r="CJ205" s="1">
        <f t="shared" si="71"/>
        <v>0</v>
      </c>
      <c r="CK205" s="1">
        <f t="shared" si="51"/>
        <v>-647.8144929</v>
      </c>
      <c r="CL205" s="1">
        <f t="shared" si="52"/>
        <v>-33.9001421</v>
      </c>
      <c r="CM205" s="1">
        <f t="shared" si="53"/>
        <v>-1.101494847</v>
      </c>
      <c r="CN205" s="1">
        <f t="shared" si="54"/>
        <v>0.03249233717</v>
      </c>
      <c r="CO205" s="1">
        <f t="shared" si="55"/>
        <v>0.001223192691</v>
      </c>
      <c r="CP205" s="1">
        <f t="shared" si="56"/>
        <v>0.08631665373</v>
      </c>
      <c r="CQ205" s="1">
        <f t="shared" si="57"/>
        <v>0.07164998706</v>
      </c>
      <c r="CS205" s="1">
        <f t="shared" si="58"/>
        <v>1.738825744</v>
      </c>
      <c r="CU205" s="1">
        <v>5253.228</v>
      </c>
      <c r="CV205" s="1">
        <v>1950.0</v>
      </c>
      <c r="CW205" s="1">
        <v>1043.4</v>
      </c>
      <c r="CX205" s="1">
        <v>392.8</v>
      </c>
      <c r="CY205" s="1">
        <v>199.3</v>
      </c>
      <c r="CZ205" s="1">
        <v>146.7</v>
      </c>
      <c r="DA205" s="1">
        <f t="shared" si="59"/>
        <v>0.7914749744</v>
      </c>
      <c r="DB205" s="1">
        <f t="shared" si="60"/>
        <v>0.4205042051</v>
      </c>
      <c r="DC205" s="1">
        <f t="shared" si="61"/>
        <v>0.8156549744</v>
      </c>
      <c r="DD205" s="1">
        <f t="shared" si="62"/>
        <v>1</v>
      </c>
      <c r="DE205" s="1">
        <f t="shared" si="63"/>
        <v>0.9992889968</v>
      </c>
      <c r="DF205" s="1" t="str">
        <f t="shared" si="64"/>
        <v>Não</v>
      </c>
      <c r="DG205" s="1" t="str">
        <f t="shared" si="65"/>
        <v>Não</v>
      </c>
      <c r="DH205" s="17" t="str">
        <f t="shared" si="66"/>
        <v>Fractured</v>
      </c>
      <c r="DI205" s="1" t="str">
        <f t="shared" ref="DI205:DJ205" si="787">IF(DB205&gt;=1,"Fractured","Não")</f>
        <v>Não</v>
      </c>
      <c r="DJ205" s="1" t="str">
        <f t="shared" si="787"/>
        <v>Não</v>
      </c>
    </row>
    <row r="206" ht="15.75" customHeight="1">
      <c r="A206" s="1">
        <v>5590.2987</v>
      </c>
      <c r="B206" s="1">
        <v>1950.0</v>
      </c>
      <c r="C206" s="1">
        <v>1936.0251</v>
      </c>
      <c r="D206" s="1">
        <v>1859.5331</v>
      </c>
      <c r="E206" s="1">
        <v>885.6428</v>
      </c>
      <c r="F206" s="1">
        <v>877.842</v>
      </c>
      <c r="G206" s="1">
        <v>902.5276</v>
      </c>
      <c r="H206" s="1">
        <v>1950.0</v>
      </c>
      <c r="I206" s="1">
        <v>1950.0</v>
      </c>
      <c r="J206" s="1">
        <v>1950.0</v>
      </c>
      <c r="K206" s="1">
        <v>1543.3762</v>
      </c>
      <c r="L206" s="1">
        <f t="shared" si="4"/>
        <v>1243.456533</v>
      </c>
      <c r="M206" s="1">
        <f t="shared" ref="M206:N206" si="788">(H206+I206)/2</f>
        <v>1950</v>
      </c>
      <c r="N206" s="1">
        <f t="shared" si="788"/>
        <v>1950</v>
      </c>
      <c r="O206" s="1">
        <f t="shared" ref="O206:P206" si="789">(E206+AC206)/2</f>
        <v>1221.12705</v>
      </c>
      <c r="P206" s="1">
        <f t="shared" si="789"/>
        <v>1240.23865</v>
      </c>
      <c r="Q206" s="1">
        <f t="shared" si="7"/>
        <v>1950.001542</v>
      </c>
      <c r="R206" s="1">
        <f t="shared" si="8"/>
        <v>6.183580612</v>
      </c>
      <c r="S206" s="1">
        <f t="shared" si="9"/>
        <v>0.4628346667</v>
      </c>
      <c r="T206" s="1">
        <v>0.0414</v>
      </c>
      <c r="U206" s="1">
        <v>0.0414</v>
      </c>
      <c r="V206" s="1">
        <f t="shared" si="10"/>
        <v>24.15458937</v>
      </c>
      <c r="W206" s="1">
        <v>0.0414</v>
      </c>
      <c r="X206" s="1">
        <v>0.0272</v>
      </c>
      <c r="Y206" s="1">
        <f t="shared" si="11"/>
        <v>1932.593033</v>
      </c>
      <c r="Z206" s="1">
        <v>1950.0</v>
      </c>
      <c r="AA206" s="1">
        <v>1950.0</v>
      </c>
      <c r="AB206" s="1">
        <v>1950.0</v>
      </c>
      <c r="AC206" s="1">
        <v>1556.6113</v>
      </c>
      <c r="AD206" s="1">
        <v>1602.6353</v>
      </c>
      <c r="AE206" s="1">
        <v>-999.0</v>
      </c>
      <c r="AF206" s="1">
        <v>-999.0</v>
      </c>
      <c r="AG206" s="1">
        <f t="shared" si="12"/>
        <v>3493.3762</v>
      </c>
      <c r="AH206" s="1">
        <f t="shared" si="13"/>
        <v>4.795587469</v>
      </c>
      <c r="AI206" s="1">
        <f t="shared" si="14"/>
        <v>861.5114484</v>
      </c>
      <c r="AJ206" s="1">
        <f t="shared" si="15"/>
        <v>3.795587469</v>
      </c>
      <c r="AK206" s="1">
        <f t="shared" si="16"/>
        <v>301.3073307</v>
      </c>
      <c r="AL206" s="1">
        <f t="shared" si="17"/>
        <v>3.480098619</v>
      </c>
      <c r="AM206" s="1">
        <f t="shared" si="18"/>
        <v>1205.460639</v>
      </c>
      <c r="AN206" s="1">
        <f t="shared" si="19"/>
        <v>1.207435161</v>
      </c>
      <c r="AO206" s="1">
        <f t="shared" si="20"/>
        <v>609.4087218</v>
      </c>
      <c r="AP206" s="1">
        <f t="shared" si="21"/>
        <v>0.6607222755</v>
      </c>
      <c r="AQ206" s="1">
        <f t="shared" si="22"/>
        <v>722.8821493</v>
      </c>
      <c r="AR206" s="1">
        <f t="shared" si="23"/>
        <v>227.368369</v>
      </c>
      <c r="AS206" s="1">
        <f t="shared" si="24"/>
        <v>830.407973</v>
      </c>
      <c r="AT206" s="1">
        <f>ABS(((3*B206*(G206-AS206))/(G206*(2*AS206-B206)))/10)*0.8</f>
        <v>0.1293196413</v>
      </c>
      <c r="AU206" s="1">
        <f t="shared" si="26"/>
        <v>0.1485271145</v>
      </c>
      <c r="AV206" s="1">
        <f t="shared" si="27"/>
        <v>71.62235226</v>
      </c>
      <c r="AW206" s="1">
        <v>-999.0</v>
      </c>
      <c r="AX206" s="1">
        <f t="shared" si="28"/>
        <v>0.03808090203</v>
      </c>
      <c r="AZ206" s="1">
        <f t="shared" si="619"/>
        <v>50.40654362</v>
      </c>
      <c r="BA206" s="1">
        <v>-999.0</v>
      </c>
      <c r="BB206" s="1">
        <f t="shared" si="564"/>
        <v>7.360224659</v>
      </c>
      <c r="BC206" s="1">
        <f t="shared" si="790"/>
        <v>5.466502647</v>
      </c>
      <c r="BE206" s="1">
        <v>2334.1511</v>
      </c>
      <c r="BF206" s="1">
        <v>4409.4453</v>
      </c>
      <c r="BG206" s="1">
        <f t="shared" si="33"/>
        <v>0.3392777245</v>
      </c>
      <c r="BH206" s="1">
        <v>725.4902</v>
      </c>
      <c r="BJ206" s="1">
        <f t="shared" si="34"/>
        <v>-957.6414</v>
      </c>
      <c r="BK206" s="1">
        <f t="shared" si="35"/>
        <v>-41.3586</v>
      </c>
      <c r="BL206" s="1">
        <f t="shared" si="36"/>
        <v>23.15458937</v>
      </c>
      <c r="BN206" s="1">
        <f t="shared" si="70"/>
        <v>0.4628346667</v>
      </c>
      <c r="BO206" s="1">
        <f t="shared" si="37"/>
        <v>0.8111880588</v>
      </c>
      <c r="BP206" s="1">
        <f t="shared" si="38"/>
        <v>0.2877119412</v>
      </c>
      <c r="BQ206" s="1" t="str">
        <f t="shared" si="39"/>
        <v>#NUM!</v>
      </c>
      <c r="BS206" s="1">
        <f t="shared" si="40"/>
        <v>2679.658071</v>
      </c>
      <c r="BT206" s="1">
        <v>2.4046</v>
      </c>
      <c r="BU206" s="1">
        <v>0.2068</v>
      </c>
      <c r="BV206" s="1">
        <f t="shared" si="41"/>
        <v>0.1336599424</v>
      </c>
      <c r="BW206" s="1">
        <f t="shared" si="42"/>
        <v>0.1702299712</v>
      </c>
      <c r="BX206" s="1">
        <f t="shared" si="43"/>
        <v>1.0989</v>
      </c>
      <c r="BY206" s="1">
        <f t="shared" si="82"/>
        <v>-0.01466666667</v>
      </c>
      <c r="BZ206" s="1">
        <f t="shared" si="45"/>
        <v>0.0986562753</v>
      </c>
      <c r="CA206" s="1">
        <v>4409.4453</v>
      </c>
      <c r="CB206" s="1">
        <v>2334.1511</v>
      </c>
      <c r="CC206" s="1" t="str">
        <f t="shared" si="46"/>
        <v>#NUM!</v>
      </c>
      <c r="CD206" s="1">
        <f t="shared" si="47"/>
        <v>0.1202111821</v>
      </c>
      <c r="CE206" s="1">
        <f t="shared" si="48"/>
        <v>-462.371832</v>
      </c>
      <c r="CH206" s="1">
        <v>-999.0</v>
      </c>
      <c r="CJ206" s="1">
        <f t="shared" si="71"/>
        <v>0.0000005968216741</v>
      </c>
      <c r="CK206" s="1">
        <f t="shared" si="51"/>
        <v>-670.2801534</v>
      </c>
      <c r="CL206" s="1">
        <f t="shared" si="52"/>
        <v>-37.35861185</v>
      </c>
      <c r="CM206" s="1">
        <f t="shared" si="53"/>
        <v>-7.188632346</v>
      </c>
      <c r="CN206" s="1">
        <f t="shared" si="54"/>
        <v>0.1924223624</v>
      </c>
      <c r="CO206" s="1">
        <f t="shared" si="55"/>
        <v>0.001204227359</v>
      </c>
      <c r="CP206" s="1">
        <f t="shared" si="56"/>
        <v>0.2961335733</v>
      </c>
      <c r="CQ206" s="1">
        <f t="shared" si="57"/>
        <v>0.2814669066</v>
      </c>
      <c r="CS206" s="1">
        <f t="shared" si="58"/>
        <v>1.697246109</v>
      </c>
      <c r="CU206" s="1">
        <v>5253.3804</v>
      </c>
      <c r="CV206" s="1">
        <v>1950.0</v>
      </c>
      <c r="CW206" s="1">
        <v>1044.4</v>
      </c>
      <c r="CX206" s="1">
        <v>392.6</v>
      </c>
      <c r="CY206" s="1">
        <v>199.1</v>
      </c>
      <c r="CZ206" s="1">
        <v>146.7</v>
      </c>
      <c r="DA206" s="1">
        <f t="shared" si="59"/>
        <v>0.7914749744</v>
      </c>
      <c r="DB206" s="1">
        <f t="shared" si="60"/>
        <v>0.4501753846</v>
      </c>
      <c r="DC206" s="1">
        <f t="shared" si="61"/>
        <v>0.8218642564</v>
      </c>
      <c r="DD206" s="1">
        <f t="shared" si="62"/>
        <v>1</v>
      </c>
      <c r="DE206" s="1">
        <f t="shared" si="63"/>
        <v>1.015650788</v>
      </c>
      <c r="DF206" s="1" t="str">
        <f t="shared" si="64"/>
        <v>Não</v>
      </c>
      <c r="DG206" s="23" t="str">
        <f t="shared" si="65"/>
        <v>Fracture</v>
      </c>
      <c r="DH206" s="17" t="str">
        <f t="shared" si="66"/>
        <v>Fractured</v>
      </c>
      <c r="DI206" s="1" t="str">
        <f t="shared" ref="DI206:DJ206" si="791">IF(DB206&gt;=1,"Fractured","Não")</f>
        <v>Não</v>
      </c>
      <c r="DJ206" s="1" t="str">
        <f t="shared" si="791"/>
        <v>Não</v>
      </c>
    </row>
    <row r="207" ht="15.75" customHeight="1">
      <c r="A207" s="1">
        <v>5590.3749</v>
      </c>
      <c r="B207" s="1">
        <v>1950.0</v>
      </c>
      <c r="C207" s="1">
        <v>1949.9952</v>
      </c>
      <c r="D207" s="1">
        <v>1891.0867</v>
      </c>
      <c r="E207" s="1">
        <v>985.3463</v>
      </c>
      <c r="F207" s="1">
        <v>973.3413</v>
      </c>
      <c r="G207" s="1">
        <v>981.9144</v>
      </c>
      <c r="H207" s="1">
        <v>1950.0</v>
      </c>
      <c r="I207" s="1">
        <v>1950.0</v>
      </c>
      <c r="J207" s="1">
        <v>1950.0</v>
      </c>
      <c r="K207" s="1">
        <v>1555.0627</v>
      </c>
      <c r="L207" s="1">
        <f t="shared" si="4"/>
        <v>1301.7519</v>
      </c>
      <c r="M207" s="1">
        <f t="shared" ref="M207:N207" si="792">(H207+I207)/2</f>
        <v>1950</v>
      </c>
      <c r="N207" s="1">
        <f t="shared" si="792"/>
        <v>1950</v>
      </c>
      <c r="O207" s="1">
        <f t="shared" ref="O207:P207" si="793">(E207+AC207)/2</f>
        <v>1259.071</v>
      </c>
      <c r="P207" s="1">
        <f t="shared" si="793"/>
        <v>1291.4864</v>
      </c>
      <c r="Q207" s="1">
        <f t="shared" si="7"/>
        <v>1950.001538</v>
      </c>
      <c r="R207" s="1">
        <f t="shared" si="8"/>
        <v>6.727491598</v>
      </c>
      <c r="S207" s="1">
        <f t="shared" si="9"/>
        <v>0.5035458462</v>
      </c>
      <c r="T207" s="1">
        <v>0.0378</v>
      </c>
      <c r="U207" s="1">
        <v>0.0378</v>
      </c>
      <c r="V207" s="1">
        <f t="shared" si="10"/>
        <v>26.45502646</v>
      </c>
      <c r="W207" s="1">
        <v>0.0378</v>
      </c>
      <c r="X207" s="1">
        <v>0.027</v>
      </c>
      <c r="Y207" s="1">
        <f t="shared" si="11"/>
        <v>1940.180317</v>
      </c>
      <c r="Z207" s="1">
        <v>1950.0</v>
      </c>
      <c r="AA207" s="1">
        <v>1950.0</v>
      </c>
      <c r="AB207" s="1">
        <v>1950.0</v>
      </c>
      <c r="AC207" s="1">
        <v>1532.7957</v>
      </c>
      <c r="AD207" s="1">
        <v>1609.6315</v>
      </c>
      <c r="AE207" s="1">
        <v>0.112</v>
      </c>
      <c r="AF207" s="1">
        <v>2.04</v>
      </c>
      <c r="AG207" s="1">
        <f t="shared" si="12"/>
        <v>3505.0627</v>
      </c>
      <c r="AH207" s="1">
        <f t="shared" si="13"/>
        <v>4.93749261</v>
      </c>
      <c r="AI207" s="1">
        <f t="shared" si="14"/>
        <v>865.1406621</v>
      </c>
      <c r="AJ207" s="1">
        <f t="shared" si="15"/>
        <v>3.93749261</v>
      </c>
      <c r="AK207" s="1">
        <f t="shared" si="16"/>
        <v>324.2670984</v>
      </c>
      <c r="AL207" s="1">
        <f t="shared" si="17"/>
        <v>3.996531596</v>
      </c>
      <c r="AM207" s="1">
        <f t="shared" si="18"/>
        <v>1297.203736</v>
      </c>
      <c r="AN207" s="1">
        <f t="shared" si="19"/>
        <v>1.000349693</v>
      </c>
      <c r="AO207" s="1">
        <f t="shared" si="20"/>
        <v>650.8260515</v>
      </c>
      <c r="AP207" s="1">
        <f t="shared" si="21"/>
        <v>0.7433213092</v>
      </c>
      <c r="AQ207" s="1">
        <f t="shared" si="22"/>
        <v>746.1265469</v>
      </c>
      <c r="AR207" s="1">
        <f t="shared" si="23"/>
        <v>229.6763264</v>
      </c>
      <c r="AS207" s="1">
        <f t="shared" si="24"/>
        <v>840.5132076</v>
      </c>
      <c r="AT207" s="1">
        <f>(ABS(((3*B207*(G207-AS207))/(G207*(2*AS207-B207)))/100))*3</f>
        <v>0.09396084901</v>
      </c>
      <c r="AU207" s="1">
        <f t="shared" si="26"/>
        <v>0.103705065</v>
      </c>
      <c r="AV207" s="1">
        <f t="shared" si="27"/>
        <v>43.31521693</v>
      </c>
      <c r="AW207" s="1">
        <v>0.112</v>
      </c>
      <c r="AX207" s="1">
        <f t="shared" si="28"/>
        <v>0.1053547532</v>
      </c>
      <c r="AZ207" s="1">
        <f t="shared" si="619"/>
        <v>9.790703857</v>
      </c>
      <c r="BA207" s="1">
        <v>2.04</v>
      </c>
      <c r="BB207" s="1">
        <f t="shared" si="564"/>
        <v>2.107223538</v>
      </c>
      <c r="BC207" s="1">
        <f t="shared" si="790"/>
        <v>3.593035778</v>
      </c>
      <c r="BD207" s="1">
        <f t="shared" ref="BD207:BD208" si="797">0.01*((AE207^3)*(BH207^2))</f>
        <v>7.596384574</v>
      </c>
      <c r="BE207" s="1">
        <v>2246.6812</v>
      </c>
      <c r="BF207" s="1">
        <v>4134.8296</v>
      </c>
      <c r="BG207" s="1">
        <f t="shared" si="33"/>
        <v>0.2566786908</v>
      </c>
      <c r="BH207" s="1">
        <v>735.3201</v>
      </c>
      <c r="BJ207" s="1">
        <f t="shared" si="34"/>
        <v>0.1077664</v>
      </c>
      <c r="BK207" s="1">
        <f t="shared" si="35"/>
        <v>0.0042336</v>
      </c>
      <c r="BL207" s="1">
        <f t="shared" si="36"/>
        <v>25.45502646</v>
      </c>
      <c r="BN207" s="1">
        <f t="shared" si="70"/>
        <v>0.5035458462</v>
      </c>
      <c r="BO207" s="1">
        <f t="shared" si="37"/>
        <v>0.8737809833</v>
      </c>
      <c r="BP207" s="1">
        <f t="shared" si="38"/>
        <v>0.2248190167</v>
      </c>
      <c r="BQ207" s="1">
        <f t="shared" si="39"/>
        <v>0.06163075531</v>
      </c>
      <c r="BS207" s="1">
        <f t="shared" si="40"/>
        <v>2564.78414</v>
      </c>
      <c r="BT207" s="1">
        <v>2.4071</v>
      </c>
      <c r="BU207" s="1">
        <v>0.2099</v>
      </c>
      <c r="BV207" s="1">
        <f t="shared" si="41"/>
        <v>0.1322190202</v>
      </c>
      <c r="BW207" s="1">
        <f t="shared" si="42"/>
        <v>0.1710595101</v>
      </c>
      <c r="BX207" s="1">
        <f t="shared" si="43"/>
        <v>1.0986</v>
      </c>
      <c r="BY207" s="1">
        <f t="shared" si="82"/>
        <v>0.1386666667</v>
      </c>
      <c r="BZ207" s="1">
        <f t="shared" si="45"/>
        <v>0.01830526316</v>
      </c>
      <c r="CA207" s="1">
        <v>4134.8296</v>
      </c>
      <c r="CB207" s="1">
        <v>2246.6812</v>
      </c>
      <c r="CC207" s="1">
        <f t="shared" si="46"/>
        <v>0.0004916362081</v>
      </c>
      <c r="CD207" s="1">
        <f t="shared" si="47"/>
        <v>0.1194863657</v>
      </c>
      <c r="CE207" s="1">
        <f t="shared" si="48"/>
        <v>1.027233526</v>
      </c>
      <c r="CH207" s="1">
        <v>0.112</v>
      </c>
      <c r="CI207" s="1">
        <f t="shared" ref="CI207:CI208" si="798">ABS(BX207-AP207)</f>
        <v>0.3552786908</v>
      </c>
      <c r="CJ207" s="1">
        <f t="shared" si="71"/>
        <v>0.00001461035219</v>
      </c>
      <c r="CK207" s="1">
        <f t="shared" si="51"/>
        <v>0.07912856552</v>
      </c>
      <c r="CL207" s="1">
        <f t="shared" si="52"/>
        <v>0.004740539484</v>
      </c>
      <c r="CM207" s="1">
        <f t="shared" si="53"/>
        <v>0.00193097553</v>
      </c>
      <c r="CN207" s="1">
        <f t="shared" si="54"/>
        <v>0.4073324431</v>
      </c>
      <c r="CO207" s="1">
        <f t="shared" si="55"/>
        <v>0.0011897493</v>
      </c>
      <c r="CP207" s="1">
        <f t="shared" si="56"/>
        <v>0.3624752975</v>
      </c>
      <c r="CQ207" s="1">
        <f t="shared" si="57"/>
        <v>0.5011419641</v>
      </c>
      <c r="CS207" s="1">
        <f t="shared" si="58"/>
        <v>1.662830594</v>
      </c>
      <c r="CT207" s="1">
        <v>0.112</v>
      </c>
      <c r="CU207" s="1">
        <v>5253.5327</v>
      </c>
      <c r="CV207" s="1">
        <v>1950.0</v>
      </c>
      <c r="CW207" s="1">
        <v>1045.1</v>
      </c>
      <c r="CX207" s="1">
        <v>392.4</v>
      </c>
      <c r="CY207" s="1">
        <v>199.1</v>
      </c>
      <c r="CZ207" s="1">
        <v>146.6</v>
      </c>
      <c r="DA207" s="1">
        <f t="shared" si="59"/>
        <v>0.7974680513</v>
      </c>
      <c r="DB207" s="1">
        <f t="shared" si="60"/>
        <v>0.4991493846</v>
      </c>
      <c r="DC207" s="1">
        <f t="shared" si="61"/>
        <v>0.8254520513</v>
      </c>
      <c r="DD207" s="1">
        <f t="shared" si="62"/>
        <v>1</v>
      </c>
      <c r="DE207" s="1">
        <f t="shared" si="63"/>
        <v>1.02574549</v>
      </c>
      <c r="DF207" s="1" t="str">
        <f t="shared" si="64"/>
        <v>Não</v>
      </c>
      <c r="DG207" s="23" t="str">
        <f t="shared" si="65"/>
        <v>Fracture</v>
      </c>
      <c r="DH207" s="17" t="str">
        <f t="shared" si="66"/>
        <v>Fractured</v>
      </c>
      <c r="DI207" s="1" t="str">
        <f t="shared" ref="DI207:DJ207" si="794">IF(DB207&gt;=1,"Fractured","Não")</f>
        <v>Não</v>
      </c>
      <c r="DJ207" s="1" t="str">
        <f t="shared" si="794"/>
        <v>Não</v>
      </c>
    </row>
    <row r="208" ht="15.75" customHeight="1">
      <c r="A208" s="1">
        <v>5590.4511</v>
      </c>
      <c r="B208" s="1">
        <v>1950.0</v>
      </c>
      <c r="C208" s="1">
        <v>1950.0</v>
      </c>
      <c r="D208" s="1">
        <v>1913.8477</v>
      </c>
      <c r="E208" s="1">
        <v>1110.5668</v>
      </c>
      <c r="F208" s="1">
        <v>1093.026</v>
      </c>
      <c r="G208" s="1">
        <v>1088.4886</v>
      </c>
      <c r="H208" s="1">
        <v>1950.0</v>
      </c>
      <c r="I208" s="1">
        <v>1950.0</v>
      </c>
      <c r="J208" s="1">
        <v>1950.0</v>
      </c>
      <c r="K208" s="1">
        <v>1555.0627</v>
      </c>
      <c r="L208" s="1">
        <f t="shared" si="4"/>
        <v>1377.171533</v>
      </c>
      <c r="M208" s="1">
        <f t="shared" ref="M208:N208" si="795">(H208+I208)/2</f>
        <v>1950</v>
      </c>
      <c r="N208" s="1">
        <f t="shared" si="795"/>
        <v>1950</v>
      </c>
      <c r="O208" s="1">
        <f t="shared" ref="O208:P208" si="796">(E208+AC208)/2</f>
        <v>1313.94205</v>
      </c>
      <c r="P208" s="1">
        <f t="shared" si="796"/>
        <v>1351.37475</v>
      </c>
      <c r="Q208" s="1">
        <f t="shared" si="7"/>
        <v>1950.001538</v>
      </c>
      <c r="R208" s="1">
        <f t="shared" si="8"/>
        <v>7.457674428</v>
      </c>
      <c r="S208" s="1">
        <f t="shared" si="9"/>
        <v>0.5581992821</v>
      </c>
      <c r="T208" s="1">
        <v>0.0378</v>
      </c>
      <c r="U208" s="1">
        <v>0.0378</v>
      </c>
      <c r="V208" s="1">
        <f t="shared" si="10"/>
        <v>26.45502646</v>
      </c>
      <c r="W208" s="1">
        <v>0.0378</v>
      </c>
      <c r="X208" s="1">
        <v>0.027</v>
      </c>
      <c r="Y208" s="1">
        <f t="shared" si="11"/>
        <v>1943.974617</v>
      </c>
      <c r="Z208" s="1">
        <v>1950.0</v>
      </c>
      <c r="AA208" s="1">
        <v>1950.0</v>
      </c>
      <c r="AB208" s="1">
        <v>1950.0</v>
      </c>
      <c r="AC208" s="1">
        <v>1517.3173</v>
      </c>
      <c r="AD208" s="1">
        <v>1609.7235</v>
      </c>
      <c r="AE208" s="1">
        <v>0.112</v>
      </c>
      <c r="AF208" s="1">
        <v>2.04</v>
      </c>
      <c r="AG208" s="1">
        <f t="shared" si="12"/>
        <v>3505.0627</v>
      </c>
      <c r="AH208" s="1">
        <f t="shared" si="13"/>
        <v>4.93749261</v>
      </c>
      <c r="AI208" s="1">
        <f t="shared" si="14"/>
        <v>865.1406621</v>
      </c>
      <c r="AJ208" s="1">
        <f t="shared" si="15"/>
        <v>3.93749261</v>
      </c>
      <c r="AK208" s="1">
        <f t="shared" si="16"/>
        <v>350.7958874</v>
      </c>
      <c r="AL208" s="1">
        <f t="shared" si="17"/>
        <v>4.814498348</v>
      </c>
      <c r="AM208" s="1">
        <f t="shared" si="18"/>
        <v>1403.284791</v>
      </c>
      <c r="AN208" s="1">
        <f t="shared" si="19"/>
        <v>0.7888826261</v>
      </c>
      <c r="AO208" s="1">
        <f t="shared" si="20"/>
        <v>700.0955196</v>
      </c>
      <c r="AP208" s="1">
        <f t="shared" si="21"/>
        <v>0.8418790065</v>
      </c>
      <c r="AQ208" s="1">
        <f t="shared" si="22"/>
        <v>774.0152502</v>
      </c>
      <c r="AR208" s="1">
        <f t="shared" si="23"/>
        <v>232.286403</v>
      </c>
      <c r="AS208" s="1">
        <f t="shared" si="24"/>
        <v>851.6126124</v>
      </c>
      <c r="AT208" s="1">
        <f>(ABS(((3*B208*(G208-AS208))/(G208*(2*AS208-B208)))/100))*2</f>
        <v>0.1031768465</v>
      </c>
      <c r="AU208" s="1">
        <f t="shared" si="26"/>
        <v>0.1150470369</v>
      </c>
      <c r="AV208" s="1">
        <f t="shared" si="27"/>
        <v>50.08943716</v>
      </c>
      <c r="AW208" s="1">
        <v>0.112</v>
      </c>
      <c r="AX208" s="1">
        <f t="shared" si="28"/>
        <v>0.1889852922</v>
      </c>
      <c r="AZ208" s="1">
        <f t="shared" si="619"/>
        <v>16.68918867</v>
      </c>
      <c r="BA208" s="1">
        <v>2.04</v>
      </c>
      <c r="BB208" s="1">
        <f t="shared" si="564"/>
        <v>3.063739803</v>
      </c>
      <c r="BC208" s="1">
        <f t="shared" si="790"/>
        <v>4.539937096</v>
      </c>
      <c r="BD208" s="1">
        <f t="shared" si="797"/>
        <v>7.596384574</v>
      </c>
      <c r="BE208" s="1">
        <v>2246.6812</v>
      </c>
      <c r="BF208" s="1">
        <v>4134.8296</v>
      </c>
      <c r="BG208" s="1">
        <f t="shared" si="33"/>
        <v>0.1581209935</v>
      </c>
      <c r="BH208" s="1">
        <v>735.3201</v>
      </c>
      <c r="BJ208" s="1">
        <f t="shared" si="34"/>
        <v>0.1077664</v>
      </c>
      <c r="BK208" s="1">
        <f t="shared" si="35"/>
        <v>0.0042336</v>
      </c>
      <c r="BL208" s="1">
        <f t="shared" si="36"/>
        <v>25.45502646</v>
      </c>
      <c r="BN208" s="1">
        <f t="shared" si="70"/>
        <v>0.5581992821</v>
      </c>
      <c r="BO208" s="1">
        <f t="shared" si="37"/>
        <v>0.9322917918</v>
      </c>
      <c r="BP208" s="1">
        <f t="shared" si="38"/>
        <v>0.1663082082</v>
      </c>
      <c r="BQ208" s="1">
        <f t="shared" si="39"/>
        <v>0.0320243128</v>
      </c>
      <c r="BS208" s="1">
        <f t="shared" si="40"/>
        <v>2420.953938</v>
      </c>
      <c r="BT208" s="1">
        <v>2.4071</v>
      </c>
      <c r="BU208" s="1">
        <v>0.2099</v>
      </c>
      <c r="BV208" s="1">
        <f t="shared" si="41"/>
        <v>0.1322190202</v>
      </c>
      <c r="BW208" s="1">
        <f t="shared" si="42"/>
        <v>0.1710595101</v>
      </c>
      <c r="BX208" s="1">
        <f t="shared" si="43"/>
        <v>1.0986</v>
      </c>
      <c r="BY208" s="1">
        <f t="shared" si="82"/>
        <v>0.1386666667</v>
      </c>
      <c r="BZ208" s="1">
        <f t="shared" si="45"/>
        <v>-0.08956336032</v>
      </c>
      <c r="CA208" s="1">
        <v>4134.8296</v>
      </c>
      <c r="CB208" s="1">
        <v>2246.6812</v>
      </c>
      <c r="CC208" s="1">
        <f t="shared" si="46"/>
        <v>0.0004916362081</v>
      </c>
      <c r="CD208" s="1">
        <f t="shared" si="47"/>
        <v>0.1187051553</v>
      </c>
      <c r="CE208" s="1">
        <f t="shared" si="48"/>
        <v>1.138726535</v>
      </c>
      <c r="CH208" s="1">
        <v>0.112</v>
      </c>
      <c r="CI208" s="1">
        <f t="shared" si="798"/>
        <v>0.2567209935</v>
      </c>
      <c r="CJ208" s="1">
        <f t="shared" si="71"/>
        <v>0.000102618712</v>
      </c>
      <c r="CK208" s="1">
        <f t="shared" si="51"/>
        <v>0.08385248997</v>
      </c>
      <c r="CL208" s="1">
        <f t="shared" si="52"/>
        <v>0.005496207902</v>
      </c>
      <c r="CM208" s="1">
        <f t="shared" si="53"/>
        <v>0.003764595968</v>
      </c>
      <c r="CN208" s="1">
        <f t="shared" si="54"/>
        <v>0.6849442442</v>
      </c>
      <c r="CO208" s="1">
        <f t="shared" si="55"/>
        <v>0.001174242825</v>
      </c>
      <c r="CP208" s="1">
        <f t="shared" si="56"/>
        <v>0.6087812553</v>
      </c>
      <c r="CQ208" s="1">
        <f t="shared" si="57"/>
        <v>0.747447922</v>
      </c>
      <c r="CS208" s="1">
        <f t="shared" si="58"/>
        <v>1.617578014</v>
      </c>
      <c r="CT208" s="1">
        <v>0.112</v>
      </c>
      <c r="CU208" s="1">
        <v>5253.6851</v>
      </c>
      <c r="CV208" s="1">
        <v>1950.0</v>
      </c>
      <c r="CW208" s="1">
        <v>1045.0</v>
      </c>
      <c r="CX208" s="1">
        <v>392.3</v>
      </c>
      <c r="CY208" s="1">
        <v>199.1</v>
      </c>
      <c r="CZ208" s="1">
        <v>146.5</v>
      </c>
      <c r="DA208" s="1">
        <f t="shared" si="59"/>
        <v>0.7974680513</v>
      </c>
      <c r="DB208" s="1">
        <f t="shared" si="60"/>
        <v>0.5605261538</v>
      </c>
      <c r="DC208" s="1">
        <f t="shared" si="61"/>
        <v>0.8254992308</v>
      </c>
      <c r="DD208" s="1">
        <f t="shared" si="62"/>
        <v>1</v>
      </c>
      <c r="DE208" s="1">
        <f t="shared" si="63"/>
        <v>1.028488852</v>
      </c>
      <c r="DF208" s="1" t="str">
        <f t="shared" si="64"/>
        <v>Não</v>
      </c>
      <c r="DG208" s="23" t="str">
        <f t="shared" si="65"/>
        <v>Fracture</v>
      </c>
      <c r="DH208" s="17" t="str">
        <f t="shared" si="66"/>
        <v>Fractured</v>
      </c>
      <c r="DI208" s="1" t="str">
        <f t="shared" ref="DI208:DJ208" si="799">IF(DB208&gt;=1,"Fractured","Não")</f>
        <v>Não</v>
      </c>
      <c r="DJ208" s="1" t="str">
        <f t="shared" si="799"/>
        <v>Não</v>
      </c>
    </row>
    <row r="209" ht="15.75" customHeight="1">
      <c r="A209" s="1">
        <v>5590.5273</v>
      </c>
      <c r="B209" s="1">
        <v>1950.0</v>
      </c>
      <c r="C209" s="1">
        <v>1950.0</v>
      </c>
      <c r="D209" s="1">
        <v>1924.4808</v>
      </c>
      <c r="E209" s="1">
        <v>1236.5642</v>
      </c>
      <c r="F209" s="1">
        <v>1212.8204</v>
      </c>
      <c r="G209" s="1">
        <v>1215.4023</v>
      </c>
      <c r="H209" s="1">
        <v>1950.0</v>
      </c>
      <c r="I209" s="1">
        <v>1950.0</v>
      </c>
      <c r="J209" s="1">
        <v>1950.0</v>
      </c>
      <c r="K209" s="1">
        <v>1577.4288</v>
      </c>
      <c r="L209" s="1">
        <f t="shared" si="4"/>
        <v>1459.407567</v>
      </c>
      <c r="M209" s="1">
        <f t="shared" ref="M209:N209" si="800">(H209+I209)/2</f>
        <v>1950</v>
      </c>
      <c r="N209" s="1">
        <f t="shared" si="800"/>
        <v>1950</v>
      </c>
      <c r="O209" s="1">
        <f t="shared" ref="O209:P209" si="801">(E209+AC209)/2</f>
        <v>1373.5287</v>
      </c>
      <c r="P209" s="1">
        <f t="shared" si="801"/>
        <v>1407.28295</v>
      </c>
      <c r="Q209" s="1">
        <f t="shared" si="7"/>
        <v>1950.001538</v>
      </c>
      <c r="R209" s="1">
        <f t="shared" si="8"/>
        <v>8.327211376</v>
      </c>
      <c r="S209" s="1">
        <f t="shared" si="9"/>
        <v>0.6232832308</v>
      </c>
      <c r="T209" s="1">
        <v>0.0344</v>
      </c>
      <c r="U209" s="1">
        <v>0.0344</v>
      </c>
      <c r="V209" s="1">
        <f t="shared" si="10"/>
        <v>29.06976744</v>
      </c>
      <c r="W209" s="1">
        <v>0.0344</v>
      </c>
      <c r="X209" s="1">
        <v>0.0272</v>
      </c>
      <c r="Y209" s="1">
        <f t="shared" si="11"/>
        <v>1945.7468</v>
      </c>
      <c r="Z209" s="1">
        <v>1950.0</v>
      </c>
      <c r="AA209" s="1">
        <v>1950.0</v>
      </c>
      <c r="AB209" s="1">
        <v>1950.0</v>
      </c>
      <c r="AC209" s="1">
        <v>1510.4932</v>
      </c>
      <c r="AD209" s="1">
        <v>1601.7455</v>
      </c>
      <c r="AE209" s="1">
        <v>-999.0</v>
      </c>
      <c r="AF209" s="1">
        <v>-999.0</v>
      </c>
      <c r="AG209" s="1">
        <f t="shared" si="12"/>
        <v>3527.4288</v>
      </c>
      <c r="AH209" s="1">
        <f t="shared" si="13"/>
        <v>5.233898917</v>
      </c>
      <c r="AI209" s="1">
        <f t="shared" si="14"/>
        <v>872.0193474</v>
      </c>
      <c r="AJ209" s="1">
        <f t="shared" si="15"/>
        <v>4.233898917</v>
      </c>
      <c r="AK209" s="1">
        <f t="shared" si="16"/>
        <v>375.1419095</v>
      </c>
      <c r="AL209" s="1">
        <f t="shared" si="17"/>
        <v>5.90667509</v>
      </c>
      <c r="AM209" s="1">
        <f t="shared" si="18"/>
        <v>1500.679253</v>
      </c>
      <c r="AN209" s="1">
        <f t="shared" si="19"/>
        <v>0.6168219584</v>
      </c>
      <c r="AO209" s="1">
        <f t="shared" si="20"/>
        <v>749.5343956</v>
      </c>
      <c r="AP209" s="1">
        <f t="shared" si="21"/>
        <v>0.9271475874</v>
      </c>
      <c r="AQ209" s="1">
        <f t="shared" si="22"/>
        <v>802.8781272</v>
      </c>
      <c r="AR209" s="1">
        <f t="shared" si="23"/>
        <v>234.8929841</v>
      </c>
      <c r="AS209" s="1">
        <f t="shared" si="24"/>
        <v>863.2190895</v>
      </c>
      <c r="AT209" s="1">
        <f t="shared" ref="AT209:AT211" si="805">ABS(((3*B209*(G209-AS209))/(G209*(2*AS209-B209)))/100)</f>
        <v>0.07582402281</v>
      </c>
      <c r="AU209" s="1">
        <f t="shared" si="26"/>
        <v>0.08204500515</v>
      </c>
      <c r="AV209" s="1">
        <f t="shared" si="27"/>
        <v>31.20279832</v>
      </c>
      <c r="AW209" s="1">
        <v>-999.0</v>
      </c>
      <c r="AX209" s="1">
        <f t="shared" si="28"/>
        <v>0.2699981304</v>
      </c>
      <c r="AZ209" s="1">
        <f t="shared" si="619"/>
        <v>3.481625064</v>
      </c>
      <c r="BA209" s="1">
        <v>-999.0</v>
      </c>
      <c r="BB209" s="1">
        <f t="shared" si="564"/>
        <v>0.3220655905</v>
      </c>
      <c r="BC209" s="1">
        <f t="shared" ref="BC209:BC210" si="806">((AT209/10)^3)*((BL209)^4)</f>
        <v>0.2706298669</v>
      </c>
      <c r="BD209" s="1">
        <f t="shared" ref="BD209:BD210" si="807">0.083*((AE209^3)*(BH209^2))</f>
        <v>-16125811988420</v>
      </c>
      <c r="BE209" s="1">
        <v>2192.2507</v>
      </c>
      <c r="BF209" s="1">
        <v>3956.5886</v>
      </c>
      <c r="BG209" s="1">
        <f t="shared" si="33"/>
        <v>0.07285241262</v>
      </c>
      <c r="BH209" s="1">
        <f>GEOMEAN(BH5:BH208)</f>
        <v>441.4418645</v>
      </c>
      <c r="BJ209" s="1">
        <f t="shared" si="34"/>
        <v>-964.6344</v>
      </c>
      <c r="BK209" s="1">
        <f t="shared" si="35"/>
        <v>-34.3656</v>
      </c>
      <c r="BL209" s="1">
        <f t="shared" si="36"/>
        <v>28.06976744</v>
      </c>
      <c r="BN209" s="1">
        <f t="shared" si="70"/>
        <v>0.6232832308</v>
      </c>
      <c r="BO209" s="1">
        <f t="shared" si="37"/>
        <v>0.9728648173</v>
      </c>
      <c r="BP209" s="1">
        <f t="shared" si="38"/>
        <v>0.1259351827</v>
      </c>
      <c r="BQ209" s="1" t="str">
        <f t="shared" si="39"/>
        <v>#NUM!</v>
      </c>
      <c r="BS209" s="1">
        <f t="shared" si="40"/>
        <v>2257.854665</v>
      </c>
      <c r="BT209" s="1">
        <v>2.4056</v>
      </c>
      <c r="BU209" s="1">
        <v>0.208</v>
      </c>
      <c r="BV209" s="1">
        <f t="shared" si="41"/>
        <v>0.1330835735</v>
      </c>
      <c r="BW209" s="1">
        <f t="shared" si="42"/>
        <v>0.1705417867</v>
      </c>
      <c r="BX209" s="1">
        <f t="shared" si="43"/>
        <v>1.0988</v>
      </c>
      <c r="BY209" s="1">
        <f t="shared" si="82"/>
        <v>0.04533333333</v>
      </c>
      <c r="BZ209" s="1">
        <f t="shared" si="45"/>
        <v>-0.2180185223</v>
      </c>
      <c r="CA209" s="1">
        <v>3956.5886</v>
      </c>
      <c r="CB209" s="1">
        <v>2192.2507</v>
      </c>
      <c r="CC209" s="1" t="str">
        <f t="shared" si="46"/>
        <v>#NUM!</v>
      </c>
      <c r="CD209" s="1">
        <f t="shared" si="47"/>
        <v>0.1179044251</v>
      </c>
      <c r="CE209" s="1">
        <f t="shared" si="48"/>
        <v>-622.6599475</v>
      </c>
      <c r="CH209" s="1">
        <v>-999.0</v>
      </c>
      <c r="CJ209" s="1">
        <f t="shared" si="71"/>
        <v>0.0003693467876</v>
      </c>
      <c r="CK209" s="1">
        <f t="shared" si="51"/>
        <v>-787.8552425</v>
      </c>
      <c r="CL209" s="1">
        <f t="shared" si="52"/>
        <v>-56.88671241</v>
      </c>
      <c r="CM209" s="1">
        <f t="shared" si="53"/>
        <v>-55.54951778</v>
      </c>
      <c r="CN209" s="1">
        <f t="shared" si="54"/>
        <v>0.9764937263</v>
      </c>
      <c r="CO209" s="1">
        <f t="shared" si="55"/>
        <v>0.001158454455</v>
      </c>
      <c r="CP209" s="1">
        <f t="shared" si="56"/>
        <v>0.936535396</v>
      </c>
      <c r="CQ209" s="1">
        <f t="shared" si="57"/>
        <v>0.9818687293</v>
      </c>
      <c r="CS209" s="1">
        <f t="shared" si="58"/>
        <v>1.562346478</v>
      </c>
      <c r="CU209" s="1">
        <v>5253.8374</v>
      </c>
      <c r="CV209" s="1">
        <v>1950.0</v>
      </c>
      <c r="CW209" s="1">
        <v>1044.5</v>
      </c>
      <c r="CX209" s="1">
        <v>392.4</v>
      </c>
      <c r="CY209" s="1">
        <v>199.1</v>
      </c>
      <c r="CZ209" s="1">
        <v>146.5</v>
      </c>
      <c r="DA209" s="1">
        <f t="shared" si="59"/>
        <v>0.8089378462</v>
      </c>
      <c r="DB209" s="1">
        <f t="shared" si="60"/>
        <v>0.6219591795</v>
      </c>
      <c r="DC209" s="1">
        <f t="shared" si="61"/>
        <v>0.8214079487</v>
      </c>
      <c r="DD209" s="1">
        <f t="shared" si="62"/>
        <v>1</v>
      </c>
      <c r="DE209" s="1">
        <f t="shared" si="63"/>
        <v>1.024574841</v>
      </c>
      <c r="DF209" s="1" t="str">
        <f t="shared" si="64"/>
        <v>Não</v>
      </c>
      <c r="DG209" s="23" t="str">
        <f t="shared" si="65"/>
        <v>Fracture</v>
      </c>
      <c r="DH209" s="17" t="str">
        <f t="shared" si="66"/>
        <v>Fractured</v>
      </c>
      <c r="DI209" s="1" t="str">
        <f t="shared" ref="DI209:DJ209" si="802">IF(DB209&gt;=1,"Fractured","Não")</f>
        <v>Não</v>
      </c>
      <c r="DJ209" s="1" t="str">
        <f t="shared" si="802"/>
        <v>Não</v>
      </c>
    </row>
    <row r="210" ht="15.75" customHeight="1">
      <c r="A210" s="1">
        <v>5590.6035</v>
      </c>
      <c r="B210" s="1">
        <v>1950.0</v>
      </c>
      <c r="C210" s="1">
        <v>1950.0</v>
      </c>
      <c r="D210" s="1">
        <v>1915.113</v>
      </c>
      <c r="E210" s="1">
        <v>1320.7051</v>
      </c>
      <c r="F210" s="1">
        <v>1292.454</v>
      </c>
      <c r="G210" s="1">
        <v>1304.9255</v>
      </c>
      <c r="H210" s="1">
        <v>1950.0</v>
      </c>
      <c r="I210" s="1">
        <v>1950.0</v>
      </c>
      <c r="J210" s="1">
        <v>1950.0</v>
      </c>
      <c r="K210" s="1">
        <v>1577.4288</v>
      </c>
      <c r="L210" s="1">
        <f t="shared" si="4"/>
        <v>1515.793167</v>
      </c>
      <c r="M210" s="1">
        <f t="shared" ref="M210:N210" si="803">(H210+I210)/2</f>
        <v>1950</v>
      </c>
      <c r="N210" s="1">
        <f t="shared" si="803"/>
        <v>1950</v>
      </c>
      <c r="O210" s="1">
        <f t="shared" ref="O210:P210" si="804">(E210+AC210)/2</f>
        <v>1415.9078</v>
      </c>
      <c r="P210" s="1">
        <f t="shared" si="804"/>
        <v>1438.59645</v>
      </c>
      <c r="Q210" s="1">
        <f t="shared" si="7"/>
        <v>1950.001538</v>
      </c>
      <c r="R210" s="1">
        <f t="shared" si="8"/>
        <v>8.940570927</v>
      </c>
      <c r="S210" s="1">
        <f t="shared" si="9"/>
        <v>0.6691925641</v>
      </c>
      <c r="T210" s="1">
        <v>0.0344</v>
      </c>
      <c r="U210" s="1">
        <v>0.0344</v>
      </c>
      <c r="V210" s="1">
        <f t="shared" si="10"/>
        <v>29.06976744</v>
      </c>
      <c r="W210" s="1">
        <v>0.0344</v>
      </c>
      <c r="X210" s="1">
        <v>0.0272</v>
      </c>
      <c r="Y210" s="1">
        <f t="shared" si="11"/>
        <v>1944.1855</v>
      </c>
      <c r="Z210" s="1">
        <v>1950.0</v>
      </c>
      <c r="AA210" s="1">
        <v>1950.0</v>
      </c>
      <c r="AB210" s="1">
        <v>1950.0</v>
      </c>
      <c r="AC210" s="1">
        <v>1511.1105</v>
      </c>
      <c r="AD210" s="1">
        <v>1584.7389</v>
      </c>
      <c r="AE210" s="1">
        <v>-999.0</v>
      </c>
      <c r="AF210" s="1">
        <v>-999.0</v>
      </c>
      <c r="AG210" s="1">
        <f t="shared" si="12"/>
        <v>3527.4288</v>
      </c>
      <c r="AH210" s="1">
        <f t="shared" si="13"/>
        <v>5.233898917</v>
      </c>
      <c r="AI210" s="1">
        <f t="shared" si="14"/>
        <v>872.0193474</v>
      </c>
      <c r="AJ210" s="1">
        <f t="shared" si="15"/>
        <v>4.233898917</v>
      </c>
      <c r="AK210" s="1">
        <f t="shared" si="16"/>
        <v>389.7304253</v>
      </c>
      <c r="AL210" s="1">
        <f t="shared" si="17"/>
        <v>6.869085847</v>
      </c>
      <c r="AM210" s="1">
        <f t="shared" si="18"/>
        <v>1559.081658</v>
      </c>
      <c r="AN210" s="1">
        <f t="shared" si="19"/>
        <v>0.5160429487</v>
      </c>
      <c r="AO210" s="1">
        <f t="shared" si="20"/>
        <v>780.6540709</v>
      </c>
      <c r="AP210" s="1">
        <f t="shared" si="21"/>
        <v>0.9834059955</v>
      </c>
      <c r="AQ210" s="1">
        <f t="shared" si="22"/>
        <v>820.3463766</v>
      </c>
      <c r="AR210" s="1">
        <f t="shared" si="23"/>
        <v>236.4415956</v>
      </c>
      <c r="AS210" s="1">
        <f t="shared" si="24"/>
        <v>869.4741409</v>
      </c>
      <c r="AT210" s="1">
        <f t="shared" si="805"/>
        <v>0.0924955643</v>
      </c>
      <c r="AU210" s="1">
        <f t="shared" si="26"/>
        <v>0.1019229886</v>
      </c>
      <c r="AV210" s="1">
        <f t="shared" si="27"/>
        <v>42.27674559</v>
      </c>
      <c r="AW210" s="1">
        <v>-999.0</v>
      </c>
      <c r="AX210" s="1">
        <f t="shared" si="28"/>
        <v>0.3243185272</v>
      </c>
      <c r="AZ210" s="1">
        <f t="shared" si="619"/>
        <v>10.80867057</v>
      </c>
      <c r="BA210" s="1">
        <v>-999.0</v>
      </c>
      <c r="BB210" s="1">
        <f t="shared" si="564"/>
        <v>0.7131824777</v>
      </c>
      <c r="BC210" s="1">
        <f t="shared" si="806"/>
        <v>0.4912674352</v>
      </c>
      <c r="BD210" s="1">
        <f t="shared" si="807"/>
        <v>-16125811988420</v>
      </c>
      <c r="BE210" s="1">
        <v>2192.2507</v>
      </c>
      <c r="BF210" s="1">
        <v>3956.5886</v>
      </c>
      <c r="BG210" s="1">
        <f t="shared" si="33"/>
        <v>0.01659400454</v>
      </c>
      <c r="BH210" s="1">
        <f>GEOMEAN(BH5:BH209)</f>
        <v>441.4418645</v>
      </c>
      <c r="BJ210" s="1">
        <f t="shared" si="34"/>
        <v>-964.6344</v>
      </c>
      <c r="BK210" s="1">
        <f t="shared" si="35"/>
        <v>-34.3656</v>
      </c>
      <c r="BL210" s="1">
        <f t="shared" si="36"/>
        <v>28.06976744</v>
      </c>
      <c r="BN210" s="1">
        <f t="shared" si="70"/>
        <v>0.6691925641</v>
      </c>
      <c r="BO210" s="1">
        <f t="shared" si="37"/>
        <v>0.9946586046</v>
      </c>
      <c r="BP210" s="1">
        <f t="shared" si="38"/>
        <v>0.1041413954</v>
      </c>
      <c r="BQ210" s="1" t="str">
        <f t="shared" si="39"/>
        <v>#NUM!</v>
      </c>
      <c r="BS210" s="1">
        <f t="shared" si="40"/>
        <v>2149.749604</v>
      </c>
      <c r="BT210" s="1">
        <v>2.4056</v>
      </c>
      <c r="BU210" s="1">
        <v>0.208</v>
      </c>
      <c r="BV210" s="1">
        <f t="shared" si="41"/>
        <v>0.1330835735</v>
      </c>
      <c r="BW210" s="1">
        <f t="shared" si="42"/>
        <v>0.1705417867</v>
      </c>
      <c r="BX210" s="1">
        <f t="shared" si="43"/>
        <v>1.0988</v>
      </c>
      <c r="BY210" s="1">
        <f t="shared" si="82"/>
        <v>0.04533333333</v>
      </c>
      <c r="BZ210" s="1">
        <f t="shared" si="45"/>
        <v>-0.3086290486</v>
      </c>
      <c r="CA210" s="1">
        <v>3956.5886</v>
      </c>
      <c r="CB210" s="1">
        <v>2192.2507</v>
      </c>
      <c r="CC210" s="1" t="str">
        <f t="shared" si="46"/>
        <v>#NUM!</v>
      </c>
      <c r="CD210" s="1">
        <f t="shared" si="47"/>
        <v>0.1174795537</v>
      </c>
      <c r="CE210" s="1">
        <f t="shared" si="48"/>
        <v>-668.5233715</v>
      </c>
      <c r="CH210" s="1">
        <v>-999.0</v>
      </c>
      <c r="CJ210" s="1">
        <f t="shared" si="71"/>
        <v>0.0007471903523</v>
      </c>
      <c r="CK210" s="1">
        <f t="shared" si="51"/>
        <v>-813.3092844</v>
      </c>
      <c r="CL210" s="1">
        <f t="shared" si="52"/>
        <v>-62.59651666</v>
      </c>
      <c r="CM210" s="1">
        <f t="shared" si="53"/>
        <v>-72.75121305</v>
      </c>
      <c r="CN210" s="1">
        <f t="shared" si="54"/>
        <v>1.162224624</v>
      </c>
      <c r="CO210" s="1">
        <f t="shared" si="55"/>
        <v>0.001150120461</v>
      </c>
      <c r="CP210" s="1">
        <f t="shared" si="56"/>
        <v>1.077261742</v>
      </c>
      <c r="CQ210" s="1">
        <f t="shared" si="57"/>
        <v>1.122595076</v>
      </c>
      <c r="CS210" s="1">
        <f t="shared" si="58"/>
        <v>1.518372431</v>
      </c>
      <c r="CU210" s="1">
        <v>5253.9902</v>
      </c>
      <c r="CV210" s="1">
        <v>1950.0</v>
      </c>
      <c r="CW210" s="1">
        <v>1043.9</v>
      </c>
      <c r="CX210" s="1">
        <v>392.3</v>
      </c>
      <c r="CY210" s="1">
        <v>199.1</v>
      </c>
      <c r="CZ210" s="1">
        <v>146.5</v>
      </c>
      <c r="DA210" s="1">
        <f t="shared" si="59"/>
        <v>0.8089378462</v>
      </c>
      <c r="DB210" s="1">
        <f t="shared" si="60"/>
        <v>0.6627969231</v>
      </c>
      <c r="DC210" s="1">
        <f t="shared" si="61"/>
        <v>0.8126866154</v>
      </c>
      <c r="DD210" s="1">
        <f t="shared" si="62"/>
        <v>1</v>
      </c>
      <c r="DE210" s="1">
        <f t="shared" si="63"/>
        <v>1.016024101</v>
      </c>
      <c r="DF210" s="1" t="str">
        <f t="shared" si="64"/>
        <v>Não</v>
      </c>
      <c r="DG210" s="23" t="str">
        <f t="shared" si="65"/>
        <v>Fracture</v>
      </c>
      <c r="DH210" s="17" t="str">
        <f t="shared" si="66"/>
        <v>Fractured</v>
      </c>
      <c r="DI210" s="1" t="str">
        <f t="shared" ref="DI210:DJ210" si="808">IF(DB210&gt;=1,"Fractured","Não")</f>
        <v>Não</v>
      </c>
      <c r="DJ210" s="1" t="str">
        <f t="shared" si="808"/>
        <v>Não</v>
      </c>
    </row>
    <row r="211" ht="15.75" customHeight="1">
      <c r="A211" s="1">
        <v>5590.6797</v>
      </c>
      <c r="B211" s="1">
        <v>1950.0</v>
      </c>
      <c r="C211" s="1">
        <v>1950.0</v>
      </c>
      <c r="D211" s="1">
        <v>1880.1492</v>
      </c>
      <c r="E211" s="1">
        <v>1326.4156</v>
      </c>
      <c r="F211" s="1">
        <v>1297.7416</v>
      </c>
      <c r="G211" s="1">
        <v>1314.1003</v>
      </c>
      <c r="H211" s="1">
        <v>1950.0</v>
      </c>
      <c r="I211" s="1">
        <v>1950.0</v>
      </c>
      <c r="J211" s="1">
        <v>1950.0</v>
      </c>
      <c r="K211" s="1">
        <v>1598.3757</v>
      </c>
      <c r="L211" s="1">
        <f t="shared" si="4"/>
        <v>1520.613967</v>
      </c>
      <c r="M211" s="1">
        <f t="shared" ref="M211:N211" si="809">(H211+I211)/2</f>
        <v>1950</v>
      </c>
      <c r="N211" s="1">
        <f t="shared" si="809"/>
        <v>1950</v>
      </c>
      <c r="O211" s="1">
        <f t="shared" ref="O211:P211" si="810">(E211+AC211)/2</f>
        <v>1421.57115</v>
      </c>
      <c r="P211" s="1">
        <f t="shared" si="810"/>
        <v>1428.25695</v>
      </c>
      <c r="Q211" s="1">
        <f t="shared" si="7"/>
        <v>1950.001538</v>
      </c>
      <c r="R211" s="1">
        <f t="shared" si="8"/>
        <v>9.003431183</v>
      </c>
      <c r="S211" s="1">
        <f t="shared" si="9"/>
        <v>0.6738975897</v>
      </c>
      <c r="T211" s="1">
        <v>0.0336</v>
      </c>
      <c r="U211" s="1">
        <v>0.0336</v>
      </c>
      <c r="V211" s="1">
        <f t="shared" si="10"/>
        <v>29.76190476</v>
      </c>
      <c r="W211" s="1">
        <v>0.0336</v>
      </c>
      <c r="X211" s="1">
        <v>0.0273</v>
      </c>
      <c r="Y211" s="1">
        <f t="shared" si="11"/>
        <v>1938.3582</v>
      </c>
      <c r="Z211" s="1">
        <v>1950.0</v>
      </c>
      <c r="AA211" s="1">
        <v>1950.0</v>
      </c>
      <c r="AB211" s="1">
        <v>1950.0</v>
      </c>
      <c r="AC211" s="1">
        <v>1516.7267</v>
      </c>
      <c r="AD211" s="1">
        <v>1558.7723</v>
      </c>
      <c r="AE211" s="1">
        <v>0.112</v>
      </c>
      <c r="AF211" s="1">
        <v>0.16</v>
      </c>
      <c r="AG211" s="1">
        <f t="shared" si="12"/>
        <v>3548.3757</v>
      </c>
      <c r="AH211" s="1">
        <f t="shared" si="13"/>
        <v>5.545691808</v>
      </c>
      <c r="AI211" s="1">
        <f t="shared" si="14"/>
        <v>878.3829218</v>
      </c>
      <c r="AJ211" s="1">
        <f t="shared" si="15"/>
        <v>4.545691808</v>
      </c>
      <c r="AK211" s="1">
        <f t="shared" si="16"/>
        <v>389.2301358</v>
      </c>
      <c r="AL211" s="1">
        <f t="shared" si="17"/>
        <v>6.978127248</v>
      </c>
      <c r="AM211" s="1">
        <f t="shared" si="18"/>
        <v>1557.241472</v>
      </c>
      <c r="AN211" s="1">
        <f t="shared" si="19"/>
        <v>0.5007922134</v>
      </c>
      <c r="AO211" s="1">
        <f t="shared" si="20"/>
        <v>781.8242235</v>
      </c>
      <c r="AP211" s="1">
        <f t="shared" si="21"/>
        <v>0.9898338289</v>
      </c>
      <c r="AQ211" s="1">
        <f t="shared" si="22"/>
        <v>820.70847</v>
      </c>
      <c r="AR211" s="1">
        <f t="shared" si="23"/>
        <v>236.5199489</v>
      </c>
      <c r="AS211" s="1">
        <f t="shared" si="24"/>
        <v>866.5234253</v>
      </c>
      <c r="AT211" s="1">
        <f t="shared" si="805"/>
        <v>0.09183939882</v>
      </c>
      <c r="AU211" s="1">
        <f t="shared" si="26"/>
        <v>0.1011268257</v>
      </c>
      <c r="AV211" s="1">
        <f t="shared" si="27"/>
        <v>41.81513123</v>
      </c>
      <c r="AW211" s="1">
        <v>0.112</v>
      </c>
      <c r="AX211" s="1">
        <f t="shared" si="28"/>
        <v>0.3317611212</v>
      </c>
      <c r="AZ211" s="1">
        <f t="shared" si="619"/>
        <v>10.8789487</v>
      </c>
      <c r="BA211" s="1">
        <v>0.16</v>
      </c>
      <c r="BB211" s="1">
        <f t="shared" si="564"/>
        <v>2.010546996</v>
      </c>
      <c r="BC211" s="1">
        <f>((AT211/6)^3)*((BL211)^4)</f>
        <v>2.45416592</v>
      </c>
      <c r="BD211" s="1">
        <f t="shared" ref="BD211:BD212" si="814">0.00183*((AE211^3)*(BH211^2))</f>
        <v>1.453226316</v>
      </c>
      <c r="BE211" s="1">
        <v>2151.5974</v>
      </c>
      <c r="BF211" s="1">
        <v>4016.2864</v>
      </c>
      <c r="BG211" s="1">
        <f t="shared" si="33"/>
        <v>0.01016617112</v>
      </c>
      <c r="BH211" s="1">
        <v>751.8203</v>
      </c>
      <c r="BJ211" s="1">
        <f t="shared" si="34"/>
        <v>0.1082368</v>
      </c>
      <c r="BK211" s="1">
        <f t="shared" si="35"/>
        <v>0.0037632</v>
      </c>
      <c r="BL211" s="1">
        <f t="shared" si="36"/>
        <v>28.76190476</v>
      </c>
      <c r="BN211" s="1">
        <f t="shared" si="70"/>
        <v>0.6738975897</v>
      </c>
      <c r="BO211" s="1">
        <f t="shared" si="37"/>
        <v>0.9987713984</v>
      </c>
      <c r="BP211" s="1">
        <f t="shared" si="38"/>
        <v>0.09922860162</v>
      </c>
      <c r="BQ211" s="1">
        <f t="shared" si="39"/>
        <v>0.000561540881</v>
      </c>
      <c r="BS211" s="1">
        <f t="shared" si="40"/>
        <v>2119.397623</v>
      </c>
      <c r="BT211" s="1">
        <v>2.4013</v>
      </c>
      <c r="BU211" s="1">
        <v>0.2053</v>
      </c>
      <c r="BV211" s="1">
        <f t="shared" si="41"/>
        <v>0.1355619597</v>
      </c>
      <c r="BW211" s="1">
        <f t="shared" si="42"/>
        <v>0.1704309798</v>
      </c>
      <c r="BX211" s="1">
        <f t="shared" si="43"/>
        <v>1.098</v>
      </c>
      <c r="BY211" s="1">
        <f t="shared" si="82"/>
        <v>-0.1306666667</v>
      </c>
      <c r="BZ211" s="1">
        <f t="shared" si="45"/>
        <v>-0.3179152834</v>
      </c>
      <c r="CA211" s="1">
        <v>4016.2864</v>
      </c>
      <c r="CB211" s="1">
        <v>2151.5974</v>
      </c>
      <c r="CC211" s="1">
        <f t="shared" si="46"/>
        <v>0.0001376856782</v>
      </c>
      <c r="CD211" s="1">
        <f t="shared" si="47"/>
        <v>0.1176794064</v>
      </c>
      <c r="CE211" s="1">
        <f t="shared" si="48"/>
        <v>0.1078236144</v>
      </c>
      <c r="CH211" s="1">
        <v>0.112</v>
      </c>
      <c r="CI211" s="1">
        <f t="shared" ref="CI211:CI212" si="815">ABS(BX211-AP211)</f>
        <v>0.1081661711</v>
      </c>
      <c r="CJ211" s="1">
        <f t="shared" si="71"/>
        <v>0.0008177357611</v>
      </c>
      <c r="CK211" s="1">
        <f t="shared" si="51"/>
        <v>0.09136814973</v>
      </c>
      <c r="CL211" s="1">
        <f t="shared" si="52"/>
        <v>0.007105725487</v>
      </c>
      <c r="CM211" s="1">
        <f t="shared" si="53"/>
        <v>0.008518605755</v>
      </c>
      <c r="CN211" s="1">
        <f t="shared" si="54"/>
        <v>1.198836877</v>
      </c>
      <c r="CO211" s="1">
        <f t="shared" si="55"/>
        <v>0.001154036891</v>
      </c>
      <c r="CP211" s="1">
        <f t="shared" si="56"/>
        <v>1.28036708</v>
      </c>
      <c r="CQ211" s="1">
        <f t="shared" si="57"/>
        <v>1.149700414</v>
      </c>
      <c r="CS211" s="1">
        <f t="shared" si="58"/>
        <v>1.499081144</v>
      </c>
      <c r="CT211" s="1">
        <v>0.112</v>
      </c>
      <c r="CU211" s="1">
        <v>5254.1426</v>
      </c>
      <c r="CV211" s="1">
        <v>1950.0</v>
      </c>
      <c r="CW211" s="1">
        <v>1043.1</v>
      </c>
      <c r="CX211" s="1">
        <v>392.2</v>
      </c>
      <c r="CY211" s="1">
        <v>199.0</v>
      </c>
      <c r="CZ211" s="1">
        <v>146.5</v>
      </c>
      <c r="DA211" s="1">
        <f t="shared" si="59"/>
        <v>0.8196798462</v>
      </c>
      <c r="DB211" s="1">
        <f t="shared" si="60"/>
        <v>0.6655085128</v>
      </c>
      <c r="DC211" s="1">
        <f t="shared" si="61"/>
        <v>0.7993704103</v>
      </c>
      <c r="DD211" s="1">
        <f t="shared" si="62"/>
        <v>1</v>
      </c>
      <c r="DE211" s="1">
        <f t="shared" si="63"/>
        <v>1.004703106</v>
      </c>
      <c r="DF211" s="1" t="str">
        <f t="shared" si="64"/>
        <v>Não</v>
      </c>
      <c r="DG211" s="23" t="str">
        <f t="shared" si="65"/>
        <v>Fracture</v>
      </c>
      <c r="DH211" s="17" t="str">
        <f t="shared" si="66"/>
        <v>Fractured</v>
      </c>
      <c r="DI211" s="1" t="str">
        <f t="shared" ref="DI211:DJ211" si="811">IF(DB211&gt;=1,"Fractured","Não")</f>
        <v>Não</v>
      </c>
      <c r="DJ211" s="1" t="str">
        <f t="shared" si="811"/>
        <v>Não</v>
      </c>
    </row>
    <row r="212" ht="15.75" customHeight="1">
      <c r="A212" s="1">
        <v>5590.7559</v>
      </c>
      <c r="B212" s="1">
        <v>1950.0</v>
      </c>
      <c r="C212" s="1">
        <v>1950.0</v>
      </c>
      <c r="D212" s="1">
        <v>1819.5481</v>
      </c>
      <c r="E212" s="1">
        <v>1251.3386</v>
      </c>
      <c r="F212" s="1">
        <v>1226.1686</v>
      </c>
      <c r="G212" s="1">
        <v>1237.2366</v>
      </c>
      <c r="H212" s="1">
        <v>1950.0</v>
      </c>
      <c r="I212" s="1">
        <v>1950.0</v>
      </c>
      <c r="J212" s="1">
        <v>1950.0</v>
      </c>
      <c r="K212" s="1">
        <v>1598.3757</v>
      </c>
      <c r="L212" s="1">
        <f t="shared" si="4"/>
        <v>1471.135067</v>
      </c>
      <c r="M212" s="1">
        <f t="shared" ref="M212:N212" si="812">(H212+I212)/2</f>
        <v>1950</v>
      </c>
      <c r="N212" s="1">
        <f t="shared" si="812"/>
        <v>1950</v>
      </c>
      <c r="O212" s="1">
        <f t="shared" ref="O212:P212" si="813">(E212+AC212)/2</f>
        <v>1388.16465</v>
      </c>
      <c r="P212" s="1">
        <f t="shared" si="813"/>
        <v>1375.95295</v>
      </c>
      <c r="Q212" s="1">
        <f t="shared" si="7"/>
        <v>1950.001538</v>
      </c>
      <c r="R212" s="1">
        <f t="shared" si="8"/>
        <v>8.476806972</v>
      </c>
      <c r="S212" s="1">
        <f t="shared" si="9"/>
        <v>0.6344803077</v>
      </c>
      <c r="T212" s="1">
        <v>0.0336</v>
      </c>
      <c r="U212" s="1">
        <v>0.0336</v>
      </c>
      <c r="V212" s="1">
        <f t="shared" si="10"/>
        <v>29.76190476</v>
      </c>
      <c r="W212" s="1">
        <v>0.0336</v>
      </c>
      <c r="X212" s="1">
        <v>0.0273</v>
      </c>
      <c r="Y212" s="1">
        <f t="shared" si="11"/>
        <v>1928.258017</v>
      </c>
      <c r="Z212" s="1">
        <v>1950.0</v>
      </c>
      <c r="AA212" s="1">
        <v>1950.0</v>
      </c>
      <c r="AB212" s="1">
        <v>1950.0</v>
      </c>
      <c r="AC212" s="1">
        <v>1524.9907</v>
      </c>
      <c r="AD212" s="1">
        <v>1525.7373</v>
      </c>
      <c r="AE212" s="1">
        <v>0.112</v>
      </c>
      <c r="AF212" s="1">
        <v>0.16</v>
      </c>
      <c r="AG212" s="1">
        <f t="shared" si="12"/>
        <v>3548.3757</v>
      </c>
      <c r="AH212" s="1">
        <f t="shared" si="13"/>
        <v>5.545691808</v>
      </c>
      <c r="AI212" s="1">
        <f t="shared" si="14"/>
        <v>878.3829218</v>
      </c>
      <c r="AJ212" s="1">
        <f t="shared" si="15"/>
        <v>4.545691808</v>
      </c>
      <c r="AK212" s="1">
        <f t="shared" si="16"/>
        <v>373.5384934</v>
      </c>
      <c r="AL212" s="1">
        <f t="shared" si="17"/>
        <v>6.149254863</v>
      </c>
      <c r="AM212" s="1">
        <f t="shared" si="18"/>
        <v>1494.957562</v>
      </c>
      <c r="AN212" s="1">
        <f t="shared" si="19"/>
        <v>0.5718695623</v>
      </c>
      <c r="AO212" s="1">
        <f t="shared" si="20"/>
        <v>752.189631</v>
      </c>
      <c r="AP212" s="1">
        <f t="shared" si="21"/>
        <v>0.9451984237</v>
      </c>
      <c r="AQ212" s="1">
        <f t="shared" si="22"/>
        <v>803.3822088</v>
      </c>
      <c r="AR212" s="1">
        <f t="shared" si="23"/>
        <v>235.2405452</v>
      </c>
      <c r="AS212" s="1">
        <f t="shared" si="24"/>
        <v>853.6841233</v>
      </c>
      <c r="AT212" s="1">
        <f>(ABS(((3*B212*(G212-AS212))/(G212*(2*AS212-B212)))/100))*1.8</f>
        <v>0.1345404163</v>
      </c>
      <c r="AU212" s="1">
        <f t="shared" si="26"/>
        <v>0.1554554584</v>
      </c>
      <c r="AV212" s="1">
        <f t="shared" si="27"/>
        <v>76.3429442</v>
      </c>
      <c r="AW212" s="1">
        <v>0.112</v>
      </c>
      <c r="AX212" s="1">
        <f t="shared" si="28"/>
        <v>0.2908839203</v>
      </c>
      <c r="AZ212" s="1">
        <f t="shared" si="619"/>
        <v>95.89196492</v>
      </c>
      <c r="BA212" s="1">
        <v>0.16</v>
      </c>
      <c r="BB212" s="1">
        <f t="shared" si="564"/>
        <v>9.259961239</v>
      </c>
      <c r="BC212" s="1">
        <f>((AT212/10)^2.5)*((BL212)^4)</f>
        <v>14.36820426</v>
      </c>
      <c r="BD212" s="1">
        <f t="shared" si="814"/>
        <v>1.453226316</v>
      </c>
      <c r="BE212" s="1">
        <v>2151.5974</v>
      </c>
      <c r="BF212" s="1">
        <v>4016.2864</v>
      </c>
      <c r="BG212" s="1">
        <f t="shared" si="33"/>
        <v>0.05480157632</v>
      </c>
      <c r="BH212" s="1">
        <v>751.8203</v>
      </c>
      <c r="BJ212" s="1">
        <f t="shared" si="34"/>
        <v>0.1082368</v>
      </c>
      <c r="BK212" s="1">
        <f t="shared" si="35"/>
        <v>0.0037632</v>
      </c>
      <c r="BL212" s="1">
        <f t="shared" si="36"/>
        <v>28.76190476</v>
      </c>
      <c r="BN212" s="1">
        <f t="shared" si="70"/>
        <v>0.6344803077</v>
      </c>
      <c r="BO212" s="1">
        <f t="shared" si="37"/>
        <v>0.9865093282</v>
      </c>
      <c r="BP212" s="1">
        <f t="shared" si="38"/>
        <v>0.1114906718</v>
      </c>
      <c r="BQ212" s="1">
        <f t="shared" si="39"/>
        <v>0.006204160308</v>
      </c>
      <c r="BS212" s="1">
        <f t="shared" si="40"/>
        <v>2168.629874</v>
      </c>
      <c r="BT212" s="1">
        <v>2.4013</v>
      </c>
      <c r="BU212" s="1">
        <v>0.2053</v>
      </c>
      <c r="BV212" s="1">
        <f t="shared" si="41"/>
        <v>0.1355619597</v>
      </c>
      <c r="BW212" s="1">
        <f t="shared" si="42"/>
        <v>0.1704309798</v>
      </c>
      <c r="BX212" s="1">
        <f t="shared" si="43"/>
        <v>1.098</v>
      </c>
      <c r="BY212" s="1">
        <f t="shared" si="82"/>
        <v>-0.1306666667</v>
      </c>
      <c r="BZ212" s="1">
        <f t="shared" si="45"/>
        <v>-0.2401180162</v>
      </c>
      <c r="CA212" s="1">
        <v>4016.2864</v>
      </c>
      <c r="CB212" s="1">
        <v>2151.5974</v>
      </c>
      <c r="CC212" s="1">
        <f t="shared" si="46"/>
        <v>0.0001376856782</v>
      </c>
      <c r="CD212" s="1">
        <f t="shared" si="47"/>
        <v>0.1185610456</v>
      </c>
      <c r="CE212" s="1">
        <f t="shared" si="48"/>
        <v>0.1015168492</v>
      </c>
      <c r="CH212" s="1">
        <v>0.112</v>
      </c>
      <c r="CI212" s="1">
        <f t="shared" si="815"/>
        <v>0.1528015763</v>
      </c>
      <c r="CJ212" s="1">
        <f t="shared" si="71"/>
        <v>0.0004894681947</v>
      </c>
      <c r="CK212" s="1">
        <f t="shared" si="51"/>
        <v>0.08881285111</v>
      </c>
      <c r="CL212" s="1">
        <f t="shared" si="52"/>
        <v>0.006600802751</v>
      </c>
      <c r="CM212" s="1">
        <f t="shared" si="53"/>
        <v>0.007139333393</v>
      </c>
      <c r="CN212" s="1">
        <f t="shared" si="54"/>
        <v>1.081585629</v>
      </c>
      <c r="CO212" s="1">
        <f t="shared" si="55"/>
        <v>0.001171393461</v>
      </c>
      <c r="CP212" s="1">
        <f t="shared" si="56"/>
        <v>1.192852974</v>
      </c>
      <c r="CQ212" s="1">
        <f t="shared" si="57"/>
        <v>1.062186307</v>
      </c>
      <c r="CS212" s="1">
        <f t="shared" si="58"/>
        <v>1.509219961</v>
      </c>
      <c r="CT212" s="1">
        <v>0.112</v>
      </c>
      <c r="CU212" s="1">
        <v>5254.2949</v>
      </c>
      <c r="CV212" s="1">
        <v>1950.0</v>
      </c>
      <c r="CW212" s="1">
        <v>1042.6</v>
      </c>
      <c r="CX212" s="1">
        <v>392.3</v>
      </c>
      <c r="CY212" s="1">
        <v>199.0</v>
      </c>
      <c r="CZ212" s="1">
        <v>146.6</v>
      </c>
      <c r="DA212" s="1">
        <f t="shared" si="59"/>
        <v>0.8196798462</v>
      </c>
      <c r="DB212" s="1">
        <f t="shared" si="60"/>
        <v>0.6288044103</v>
      </c>
      <c r="DC212" s="1">
        <f t="shared" si="61"/>
        <v>0.7824293846</v>
      </c>
      <c r="DD212" s="1">
        <f t="shared" si="62"/>
        <v>1</v>
      </c>
      <c r="DE212" s="1">
        <f t="shared" si="63"/>
        <v>0.9912029888</v>
      </c>
      <c r="DF212" s="1" t="str">
        <f t="shared" si="64"/>
        <v>Não</v>
      </c>
      <c r="DG212" s="1" t="str">
        <f t="shared" si="65"/>
        <v>Não</v>
      </c>
      <c r="DH212" s="17" t="str">
        <f t="shared" si="66"/>
        <v>Fractured</v>
      </c>
      <c r="DI212" s="1" t="str">
        <f t="shared" ref="DI212:DJ212" si="816">IF(DB212&gt;=1,"Fractured","Não")</f>
        <v>Não</v>
      </c>
      <c r="DJ212" s="1" t="str">
        <f t="shared" si="816"/>
        <v>Não</v>
      </c>
    </row>
    <row r="213" ht="15.75" customHeight="1">
      <c r="A213" s="1">
        <v>5590.8321</v>
      </c>
      <c r="B213" s="1">
        <v>1950.0</v>
      </c>
      <c r="C213" s="1">
        <v>1950.0</v>
      </c>
      <c r="D213" s="1">
        <v>1740.4194</v>
      </c>
      <c r="E213" s="1">
        <v>1129.5049</v>
      </c>
      <c r="F213" s="1">
        <v>1109.4283</v>
      </c>
      <c r="G213" s="1">
        <v>1117.7523</v>
      </c>
      <c r="H213" s="1">
        <v>1950.0</v>
      </c>
      <c r="I213" s="1">
        <v>1950.0</v>
      </c>
      <c r="J213" s="1">
        <v>1950.0</v>
      </c>
      <c r="K213" s="1">
        <v>1602.0896</v>
      </c>
      <c r="L213" s="1">
        <f t="shared" si="4"/>
        <v>1392.393533</v>
      </c>
      <c r="M213" s="1">
        <f t="shared" ref="M213:N213" si="817">(H213+I213)/2</f>
        <v>1950</v>
      </c>
      <c r="N213" s="1">
        <f t="shared" si="817"/>
        <v>1950</v>
      </c>
      <c r="O213" s="1">
        <f t="shared" ref="O213:P213" si="818">(E213+AC213)/2</f>
        <v>1331.97945</v>
      </c>
      <c r="P213" s="1">
        <f t="shared" si="818"/>
        <v>1299.1663</v>
      </c>
      <c r="Q213" s="1">
        <f t="shared" si="7"/>
        <v>1950.001538</v>
      </c>
      <c r="R213" s="1">
        <f t="shared" si="8"/>
        <v>7.65817184</v>
      </c>
      <c r="S213" s="1">
        <f t="shared" si="9"/>
        <v>0.5732063077</v>
      </c>
      <c r="T213" s="1">
        <v>0.0351</v>
      </c>
      <c r="U213" s="1">
        <v>0.0351</v>
      </c>
      <c r="V213" s="1">
        <f t="shared" si="10"/>
        <v>28.49002849</v>
      </c>
      <c r="W213" s="1">
        <v>0.0351</v>
      </c>
      <c r="X213" s="1">
        <v>0.0267</v>
      </c>
      <c r="Y213" s="1">
        <f t="shared" si="11"/>
        <v>1915.0699</v>
      </c>
      <c r="Z213" s="1">
        <v>1950.0</v>
      </c>
      <c r="AA213" s="1">
        <v>1950.0</v>
      </c>
      <c r="AB213" s="1">
        <v>1950.0</v>
      </c>
      <c r="AC213" s="1">
        <v>1534.454</v>
      </c>
      <c r="AD213" s="1">
        <v>1488.9043</v>
      </c>
      <c r="AE213" s="1">
        <v>-999.0</v>
      </c>
      <c r="AF213" s="1">
        <v>-999.0</v>
      </c>
      <c r="AG213" s="1">
        <f t="shared" si="12"/>
        <v>3552.0896</v>
      </c>
      <c r="AH213" s="1">
        <f t="shared" si="13"/>
        <v>5.604891374</v>
      </c>
      <c r="AI213" s="1">
        <f t="shared" si="14"/>
        <v>879.5033549</v>
      </c>
      <c r="AJ213" s="1">
        <f t="shared" si="15"/>
        <v>4.604891374</v>
      </c>
      <c r="AK213" s="1">
        <f t="shared" si="16"/>
        <v>347.934586</v>
      </c>
      <c r="AL213" s="1">
        <f t="shared" si="17"/>
        <v>5.077250234</v>
      </c>
      <c r="AM213" s="1">
        <f t="shared" si="18"/>
        <v>1393.508377</v>
      </c>
      <c r="AN213" s="1">
        <f t="shared" si="19"/>
        <v>0.716632599</v>
      </c>
      <c r="AO213" s="1">
        <f t="shared" si="20"/>
        <v>703.5566008</v>
      </c>
      <c r="AP213" s="1">
        <f t="shared" si="21"/>
        <v>0.8653284584</v>
      </c>
      <c r="AQ213" s="1">
        <f t="shared" si="22"/>
        <v>774.6504439</v>
      </c>
      <c r="AR213" s="1">
        <f t="shared" si="23"/>
        <v>232.8687267</v>
      </c>
      <c r="AS213" s="1">
        <f t="shared" si="24"/>
        <v>834.7214945</v>
      </c>
      <c r="AT213" s="1">
        <f>ABS(((3*B213*(G213-AS213))/(G213*(2*AS213-B213)))/100)*2</f>
        <v>0.1055973139</v>
      </c>
      <c r="AU213" s="1">
        <f t="shared" si="26"/>
        <v>0.1180646207</v>
      </c>
      <c r="AV213" s="1">
        <f t="shared" si="27"/>
        <v>51.93835917</v>
      </c>
      <c r="AW213" s="1">
        <v>-999.0</v>
      </c>
      <c r="AX213" s="1">
        <f t="shared" si="28"/>
        <v>0.2193999693</v>
      </c>
      <c r="AZ213" s="1">
        <f t="shared" si="619"/>
        <v>22.09058066</v>
      </c>
      <c r="BA213" s="1">
        <v>-999.0</v>
      </c>
      <c r="BB213" s="1">
        <f t="shared" si="564"/>
        <v>3.885823076</v>
      </c>
      <c r="BC213" s="1">
        <f t="shared" ref="BC213:BC214" si="822">((AT213/20)^2.5)*((BL213)^4)</f>
        <v>1.156799116</v>
      </c>
      <c r="BE213" s="1">
        <v>2133.0388</v>
      </c>
      <c r="BF213" s="1">
        <v>4266.4014</v>
      </c>
      <c r="BG213" s="1">
        <f t="shared" si="33"/>
        <v>0.1346715416</v>
      </c>
      <c r="BH213" s="1">
        <v>790.589</v>
      </c>
      <c r="BJ213" s="1">
        <f t="shared" si="34"/>
        <v>-963.9351</v>
      </c>
      <c r="BK213" s="1">
        <f t="shared" si="35"/>
        <v>-35.0649</v>
      </c>
      <c r="BL213" s="1">
        <f t="shared" si="36"/>
        <v>27.49002849</v>
      </c>
      <c r="BN213" s="1">
        <f t="shared" si="70"/>
        <v>0.5732063077</v>
      </c>
      <c r="BO213" s="1">
        <f t="shared" si="37"/>
        <v>0.9573845661</v>
      </c>
      <c r="BP213" s="1">
        <f t="shared" si="38"/>
        <v>0.1355654339</v>
      </c>
      <c r="BQ213" s="1" t="str">
        <f t="shared" si="39"/>
        <v>#NUM!</v>
      </c>
      <c r="BS213" s="1">
        <f t="shared" si="40"/>
        <v>2266.489888</v>
      </c>
      <c r="BT213" s="1">
        <v>2.3972</v>
      </c>
      <c r="BU213" s="1">
        <v>0.2113</v>
      </c>
      <c r="BV213" s="1">
        <f t="shared" si="41"/>
        <v>0.137925072</v>
      </c>
      <c r="BW213" s="1">
        <f t="shared" si="42"/>
        <v>0.174612536</v>
      </c>
      <c r="BX213" s="1">
        <f t="shared" si="43"/>
        <v>1.09295</v>
      </c>
      <c r="BY213" s="1">
        <f t="shared" si="82"/>
        <v>-0.01266666667</v>
      </c>
      <c r="BZ213" s="1">
        <f t="shared" si="45"/>
        <v>-0.1191824899</v>
      </c>
      <c r="CA213" s="1">
        <v>4266.4014</v>
      </c>
      <c r="CB213" s="1">
        <v>2133.0388</v>
      </c>
      <c r="CC213" s="1" t="str">
        <f t="shared" si="46"/>
        <v>#NUM!</v>
      </c>
      <c r="CD213" s="1">
        <f t="shared" si="47"/>
        <v>0.1199001771</v>
      </c>
      <c r="CE213" s="1">
        <f t="shared" si="48"/>
        <v>-572.6331014</v>
      </c>
      <c r="CH213" s="1">
        <v>-999.0</v>
      </c>
      <c r="CJ213" s="1">
        <f t="shared" si="71"/>
        <v>0.0001733215482</v>
      </c>
      <c r="CK213" s="1">
        <f t="shared" si="51"/>
        <v>-753.5252375</v>
      </c>
      <c r="CL213" s="1">
        <f t="shared" si="52"/>
        <v>-51.74485406</v>
      </c>
      <c r="CM213" s="1">
        <f t="shared" si="53"/>
        <v>-44.29567229</v>
      </c>
      <c r="CN213" s="1">
        <f t="shared" si="54"/>
        <v>0.8560401435</v>
      </c>
      <c r="CO213" s="1">
        <f t="shared" si="55"/>
        <v>0.001198004372</v>
      </c>
      <c r="CP213" s="1">
        <f t="shared" si="56"/>
        <v>0.8999706038</v>
      </c>
      <c r="CQ213" s="1">
        <f t="shared" si="57"/>
        <v>0.8873039371</v>
      </c>
      <c r="CS213" s="1">
        <f t="shared" si="58"/>
        <v>1.539630884</v>
      </c>
      <c r="CU213" s="1">
        <v>5254.4473</v>
      </c>
      <c r="CV213" s="1">
        <v>1950.0</v>
      </c>
      <c r="CW213" s="1">
        <v>1042.4</v>
      </c>
      <c r="CX213" s="1">
        <v>392.3</v>
      </c>
      <c r="CY213" s="1">
        <v>199.0</v>
      </c>
      <c r="CZ213" s="1">
        <v>146.6</v>
      </c>
      <c r="DA213" s="1">
        <f t="shared" si="59"/>
        <v>0.8215844103</v>
      </c>
      <c r="DB213" s="1">
        <f t="shared" si="60"/>
        <v>0.5689375897</v>
      </c>
      <c r="DC213" s="1">
        <f t="shared" si="61"/>
        <v>0.7635406667</v>
      </c>
      <c r="DD213" s="1">
        <f t="shared" si="62"/>
        <v>1</v>
      </c>
      <c r="DE213" s="1">
        <f t="shared" si="63"/>
        <v>0.9753651229</v>
      </c>
      <c r="DF213" s="1" t="str">
        <f t="shared" si="64"/>
        <v>Não</v>
      </c>
      <c r="DG213" s="1" t="str">
        <f t="shared" si="65"/>
        <v>Não</v>
      </c>
      <c r="DH213" s="17" t="str">
        <f t="shared" si="66"/>
        <v>Fractured</v>
      </c>
      <c r="DI213" s="1" t="str">
        <f t="shared" ref="DI213:DJ213" si="819">IF(DB213&gt;=1,"Fractured","Não")</f>
        <v>Não</v>
      </c>
      <c r="DJ213" s="1" t="str">
        <f t="shared" si="819"/>
        <v>Não</v>
      </c>
    </row>
    <row r="214" ht="15.75" customHeight="1">
      <c r="A214" s="1">
        <v>5590.9083</v>
      </c>
      <c r="B214" s="1">
        <v>1950.0</v>
      </c>
      <c r="C214" s="1">
        <v>1950.0</v>
      </c>
      <c r="D214" s="1">
        <v>1656.9196</v>
      </c>
      <c r="E214" s="1">
        <v>1003.8104</v>
      </c>
      <c r="F214" s="1">
        <v>987.6544</v>
      </c>
      <c r="G214" s="1">
        <v>1008.1192</v>
      </c>
      <c r="H214" s="1">
        <v>1950.0</v>
      </c>
      <c r="I214" s="1">
        <v>1950.0</v>
      </c>
      <c r="J214" s="1">
        <v>1950.0</v>
      </c>
      <c r="K214" s="1">
        <v>1602.0896</v>
      </c>
      <c r="L214" s="1">
        <f t="shared" si="4"/>
        <v>1315.257867</v>
      </c>
      <c r="M214" s="1">
        <f t="shared" ref="M214:N214" si="820">(H214+I214)/2</f>
        <v>1950</v>
      </c>
      <c r="N214" s="1">
        <f t="shared" si="820"/>
        <v>1950</v>
      </c>
      <c r="O214" s="1">
        <f t="shared" ref="O214:P214" si="821">(E214+AC214)/2</f>
        <v>1274.17905</v>
      </c>
      <c r="P214" s="1">
        <f t="shared" si="821"/>
        <v>1219.48715</v>
      </c>
      <c r="Q214" s="1">
        <f t="shared" si="7"/>
        <v>1950.001538</v>
      </c>
      <c r="R214" s="1">
        <f t="shared" si="8"/>
        <v>6.907031253</v>
      </c>
      <c r="S214" s="1">
        <f t="shared" si="9"/>
        <v>0.5169842051</v>
      </c>
      <c r="T214" s="1">
        <v>0.0351</v>
      </c>
      <c r="U214" s="1">
        <v>0.0351</v>
      </c>
      <c r="V214" s="1">
        <f t="shared" si="10"/>
        <v>28.49002849</v>
      </c>
      <c r="W214" s="1">
        <v>0.0351</v>
      </c>
      <c r="X214" s="1">
        <v>0.0267</v>
      </c>
      <c r="Y214" s="1">
        <f t="shared" si="11"/>
        <v>1901.153267</v>
      </c>
      <c r="Z214" s="1">
        <v>1950.0</v>
      </c>
      <c r="AA214" s="1">
        <v>1950.0</v>
      </c>
      <c r="AB214" s="1">
        <v>1950.0</v>
      </c>
      <c r="AC214" s="1">
        <v>1544.5477</v>
      </c>
      <c r="AD214" s="1">
        <v>1451.3199</v>
      </c>
      <c r="AE214" s="1">
        <v>-999.0</v>
      </c>
      <c r="AF214" s="1">
        <v>-999.0</v>
      </c>
      <c r="AG214" s="1">
        <f t="shared" si="12"/>
        <v>3552.0896</v>
      </c>
      <c r="AH214" s="1">
        <f t="shared" si="13"/>
        <v>5.604891374</v>
      </c>
      <c r="AI214" s="1">
        <f t="shared" si="14"/>
        <v>879.5033549</v>
      </c>
      <c r="AJ214" s="1">
        <f t="shared" si="15"/>
        <v>4.604891374</v>
      </c>
      <c r="AK214" s="1">
        <f t="shared" si="16"/>
        <v>319.9944621</v>
      </c>
      <c r="AL214" s="1">
        <f t="shared" si="17"/>
        <v>4.227819151</v>
      </c>
      <c r="AM214" s="1">
        <f t="shared" si="18"/>
        <v>1283.058273</v>
      </c>
      <c r="AN214" s="1">
        <f t="shared" si="19"/>
        <v>0.9091371567</v>
      </c>
      <c r="AO214" s="1">
        <f t="shared" si="20"/>
        <v>652.8390229</v>
      </c>
      <c r="AP214" s="1">
        <f t="shared" si="21"/>
        <v>0.7692908174</v>
      </c>
      <c r="AQ214" s="1">
        <f t="shared" si="22"/>
        <v>744.8308384</v>
      </c>
      <c r="AR214" s="1">
        <f t="shared" si="23"/>
        <v>230.3072283</v>
      </c>
      <c r="AS214" s="1">
        <f t="shared" si="24"/>
        <v>815.386688</v>
      </c>
      <c r="AT214" s="1">
        <f>ABS(((3*B214*(G214-AS214))/(G214*(2*AS214-B214)))/100)*3</f>
        <v>0.1051044518</v>
      </c>
      <c r="AU214" s="1">
        <f t="shared" si="26"/>
        <v>0.1174488487</v>
      </c>
      <c r="AV214" s="1">
        <f t="shared" si="27"/>
        <v>51.55951319</v>
      </c>
      <c r="AW214" s="1">
        <v>-999.0</v>
      </c>
      <c r="AX214" s="1">
        <f t="shared" si="28"/>
        <v>0.1408474569</v>
      </c>
      <c r="AZ214" s="1">
        <f t="shared" si="619"/>
        <v>21.50929137</v>
      </c>
      <c r="BA214" s="1">
        <v>-999.0</v>
      </c>
      <c r="BB214" s="1">
        <f t="shared" si="564"/>
        <v>3.813783058</v>
      </c>
      <c r="BC214" s="1">
        <f t="shared" si="822"/>
        <v>1.143348297</v>
      </c>
      <c r="BE214" s="1">
        <v>2133.0388</v>
      </c>
      <c r="BF214" s="1">
        <v>4266.4014</v>
      </c>
      <c r="BG214" s="1">
        <f t="shared" si="33"/>
        <v>0.2307091826</v>
      </c>
      <c r="BH214" s="1">
        <v>790.589</v>
      </c>
      <c r="BJ214" s="1">
        <f t="shared" si="34"/>
        <v>-963.9351</v>
      </c>
      <c r="BK214" s="1">
        <f t="shared" si="35"/>
        <v>-35.0649</v>
      </c>
      <c r="BL214" s="1">
        <f t="shared" si="36"/>
        <v>27.49002849</v>
      </c>
      <c r="BN214" s="1">
        <f t="shared" si="70"/>
        <v>0.5169842051</v>
      </c>
      <c r="BO214" s="1">
        <f t="shared" si="37"/>
        <v>0.9125228144</v>
      </c>
      <c r="BP214" s="1">
        <f t="shared" si="38"/>
        <v>0.1804271856</v>
      </c>
      <c r="BQ214" s="1" t="str">
        <f t="shared" si="39"/>
        <v>#NUM!</v>
      </c>
      <c r="BS214" s="1">
        <f t="shared" si="40"/>
        <v>2358.847984</v>
      </c>
      <c r="BT214" s="1">
        <v>2.3972</v>
      </c>
      <c r="BU214" s="1">
        <v>0.2113</v>
      </c>
      <c r="BV214" s="1">
        <f t="shared" si="41"/>
        <v>0.137925072</v>
      </c>
      <c r="BW214" s="1">
        <f t="shared" si="42"/>
        <v>0.174612536</v>
      </c>
      <c r="BX214" s="1">
        <f t="shared" si="43"/>
        <v>1.09295</v>
      </c>
      <c r="BY214" s="1">
        <f t="shared" si="82"/>
        <v>-0.01266666667</v>
      </c>
      <c r="BZ214" s="1">
        <f t="shared" si="45"/>
        <v>-0.008217813765</v>
      </c>
      <c r="CA214" s="1">
        <v>4266.4014</v>
      </c>
      <c r="CB214" s="1">
        <v>2133.0388</v>
      </c>
      <c r="CC214" s="1" t="str">
        <f t="shared" si="46"/>
        <v>#NUM!</v>
      </c>
      <c r="CD214" s="1">
        <f t="shared" si="47"/>
        <v>0.1213134111</v>
      </c>
      <c r="CE214" s="1">
        <f t="shared" si="48"/>
        <v>-516.4672209</v>
      </c>
      <c r="CH214" s="1">
        <v>-999.0</v>
      </c>
      <c r="CJ214" s="1">
        <f t="shared" si="71"/>
        <v>0.00003785353731</v>
      </c>
      <c r="CK214" s="1">
        <f t="shared" si="51"/>
        <v>-710.9690313</v>
      </c>
      <c r="CL214" s="1">
        <f t="shared" si="52"/>
        <v>-45.07796914</v>
      </c>
      <c r="CM214" s="1">
        <f t="shared" si="53"/>
        <v>-27.60776796</v>
      </c>
      <c r="CN214" s="1">
        <f t="shared" si="54"/>
        <v>0.6124448037</v>
      </c>
      <c r="CO214" s="1">
        <f t="shared" si="55"/>
        <v>0.001226411977</v>
      </c>
      <c r="CP214" s="1">
        <f t="shared" si="56"/>
        <v>0.6984790922</v>
      </c>
      <c r="CQ214" s="1">
        <f t="shared" si="57"/>
        <v>0.6858124255</v>
      </c>
      <c r="CS214" s="1">
        <f t="shared" si="58"/>
        <v>1.57184823</v>
      </c>
      <c r="CU214" s="1">
        <v>5254.5996</v>
      </c>
      <c r="CV214" s="1">
        <v>1950.0</v>
      </c>
      <c r="CW214" s="1">
        <v>1042.5</v>
      </c>
      <c r="CX214" s="1">
        <v>392.3</v>
      </c>
      <c r="CY214" s="1">
        <v>199.0</v>
      </c>
      <c r="CZ214" s="1">
        <v>146.7</v>
      </c>
      <c r="DA214" s="1">
        <f t="shared" si="59"/>
        <v>0.8215844103</v>
      </c>
      <c r="DB214" s="1">
        <f t="shared" si="60"/>
        <v>0.5064894359</v>
      </c>
      <c r="DC214" s="1">
        <f t="shared" si="61"/>
        <v>0.7442666154</v>
      </c>
      <c r="DD214" s="1">
        <f t="shared" si="62"/>
        <v>1</v>
      </c>
      <c r="DE214" s="1">
        <f t="shared" si="63"/>
        <v>0.9570767546</v>
      </c>
      <c r="DF214" s="1" t="str">
        <f t="shared" si="64"/>
        <v>Não</v>
      </c>
      <c r="DG214" s="1" t="str">
        <f t="shared" si="65"/>
        <v>Não</v>
      </c>
      <c r="DH214" s="17" t="str">
        <f t="shared" si="66"/>
        <v>Fractured</v>
      </c>
      <c r="DI214" s="1" t="str">
        <f t="shared" ref="DI214:DJ214" si="823">IF(DB214&gt;=1,"Fractured","Não")</f>
        <v>Não</v>
      </c>
      <c r="DJ214" s="1" t="str">
        <f t="shared" si="823"/>
        <v>Não</v>
      </c>
    </row>
    <row r="215" ht="15.75" customHeight="1">
      <c r="A215" s="1">
        <v>5590.9845</v>
      </c>
      <c r="B215" s="1">
        <v>1950.0</v>
      </c>
      <c r="C215" s="1">
        <v>1950.0</v>
      </c>
      <c r="D215" s="1">
        <v>1585.5039</v>
      </c>
      <c r="E215" s="1">
        <v>902.0233</v>
      </c>
      <c r="F215" s="1">
        <v>888.9702</v>
      </c>
      <c r="G215" s="1">
        <v>918.1921</v>
      </c>
      <c r="H215" s="1">
        <v>1950.0</v>
      </c>
      <c r="I215" s="1">
        <v>1950.0</v>
      </c>
      <c r="J215" s="1">
        <v>1950.0</v>
      </c>
      <c r="K215" s="1">
        <v>1577.4937</v>
      </c>
      <c r="L215" s="1">
        <f t="shared" si="4"/>
        <v>1252.387433</v>
      </c>
      <c r="M215" s="1">
        <f t="shared" ref="M215:N215" si="824">(H215+I215)/2</f>
        <v>1950</v>
      </c>
      <c r="N215" s="1">
        <f t="shared" si="824"/>
        <v>1950</v>
      </c>
      <c r="O215" s="1">
        <f t="shared" ref="O215:P215" si="825">(E215+AC215)/2</f>
        <v>1228.43485</v>
      </c>
      <c r="P215" s="1">
        <f t="shared" si="825"/>
        <v>1151.89405</v>
      </c>
      <c r="Q215" s="1">
        <f t="shared" si="7"/>
        <v>1950.001538</v>
      </c>
      <c r="R215" s="1">
        <f t="shared" si="8"/>
        <v>6.290904419</v>
      </c>
      <c r="S215" s="1">
        <f t="shared" si="9"/>
        <v>0.4708677436</v>
      </c>
      <c r="T215" s="1">
        <v>0.0381</v>
      </c>
      <c r="U215" s="1">
        <v>0.0381</v>
      </c>
      <c r="V215" s="1">
        <f t="shared" si="10"/>
        <v>26.24671916</v>
      </c>
      <c r="W215" s="1">
        <v>0.0381</v>
      </c>
      <c r="X215" s="1">
        <v>0.0261</v>
      </c>
      <c r="Y215" s="1">
        <f t="shared" si="11"/>
        <v>1889.25065</v>
      </c>
      <c r="Z215" s="1">
        <v>1950.0</v>
      </c>
      <c r="AA215" s="1">
        <v>1950.0</v>
      </c>
      <c r="AB215" s="1">
        <v>1950.0</v>
      </c>
      <c r="AC215" s="1">
        <v>1554.8464</v>
      </c>
      <c r="AD215" s="1">
        <v>1414.8179</v>
      </c>
      <c r="AE215" s="1">
        <v>0.035</v>
      </c>
      <c r="AF215" s="1">
        <v>0.1</v>
      </c>
      <c r="AG215" s="1">
        <f t="shared" si="12"/>
        <v>3527.4937</v>
      </c>
      <c r="AH215" s="1">
        <f t="shared" si="13"/>
        <v>5.234810794</v>
      </c>
      <c r="AI215" s="1">
        <f t="shared" si="14"/>
        <v>872.0391804</v>
      </c>
      <c r="AJ215" s="1">
        <f t="shared" si="15"/>
        <v>4.234810794</v>
      </c>
      <c r="AK215" s="1">
        <f t="shared" si="16"/>
        <v>296.1163684</v>
      </c>
      <c r="AL215" s="1">
        <f t="shared" si="17"/>
        <v>3.679529137</v>
      </c>
      <c r="AM215" s="1">
        <f t="shared" si="18"/>
        <v>1188.785806</v>
      </c>
      <c r="AN215" s="1">
        <f t="shared" si="19"/>
        <v>1.106440408</v>
      </c>
      <c r="AO215" s="1">
        <f t="shared" si="20"/>
        <v>608.9566395</v>
      </c>
      <c r="AP215" s="1">
        <f t="shared" si="21"/>
        <v>0.6897376818</v>
      </c>
      <c r="AQ215" s="1">
        <f t="shared" si="22"/>
        <v>717.3049179</v>
      </c>
      <c r="AR215" s="1">
        <f t="shared" si="23"/>
        <v>227.8076755</v>
      </c>
      <c r="AS215" s="1">
        <f t="shared" si="24"/>
        <v>797.9537897</v>
      </c>
      <c r="AT215" s="1">
        <f>ABS(((3*B215*(G215-AS215))/(G215*(2*AS215-B215)))/100)</f>
        <v>0.02163458396</v>
      </c>
      <c r="AU215" s="1">
        <f t="shared" si="26"/>
        <v>0.02211298928</v>
      </c>
      <c r="AV215" s="1">
        <f t="shared" si="27"/>
        <v>4.977680031</v>
      </c>
      <c r="AW215" s="1">
        <v>0.035</v>
      </c>
      <c r="AX215" s="1">
        <f t="shared" si="28"/>
        <v>0.0760415047</v>
      </c>
      <c r="AZ215" s="1">
        <f t="shared" si="619"/>
        <v>0.002230985627</v>
      </c>
      <c r="BA215" s="1">
        <v>0.1</v>
      </c>
      <c r="BB215" s="1">
        <f t="shared" si="564"/>
        <v>0.006802482678</v>
      </c>
      <c r="BC215" s="1">
        <f>((AT215/10)^3)*((BL215)^4)</f>
        <v>0.004114010921</v>
      </c>
      <c r="BD215" s="1">
        <f t="shared" ref="BD215:BD216" si="829">0.013*((AE215^3)*(BH215^2))</f>
        <v>0.3461391585</v>
      </c>
      <c r="BE215" s="1">
        <v>2144.2495</v>
      </c>
      <c r="BF215" s="1">
        <v>4286.5493</v>
      </c>
      <c r="BG215" s="1">
        <f t="shared" si="33"/>
        <v>0.3102623182</v>
      </c>
      <c r="BH215" s="1">
        <v>788.0461</v>
      </c>
      <c r="BJ215" s="1">
        <f t="shared" si="34"/>
        <v>0.0336665</v>
      </c>
      <c r="BK215" s="1">
        <f t="shared" si="35"/>
        <v>0.0013335</v>
      </c>
      <c r="BL215" s="1">
        <f t="shared" si="36"/>
        <v>25.24671916</v>
      </c>
      <c r="BN215" s="1">
        <f t="shared" si="70"/>
        <v>0.4708677436</v>
      </c>
      <c r="BO215" s="1">
        <f t="shared" si="37"/>
        <v>0.864229184</v>
      </c>
      <c r="BP215" s="1">
        <f t="shared" si="38"/>
        <v>0.226920816</v>
      </c>
      <c r="BQ215" s="1">
        <f t="shared" si="39"/>
        <v>0.04352612217</v>
      </c>
      <c r="BS215" s="1">
        <f t="shared" si="40"/>
        <v>2446.321851</v>
      </c>
      <c r="BT215" s="1">
        <v>2.4013</v>
      </c>
      <c r="BU215" s="1">
        <v>0.219</v>
      </c>
      <c r="BV215" s="1">
        <f t="shared" si="41"/>
        <v>0.1355619597</v>
      </c>
      <c r="BW215" s="1">
        <f t="shared" si="42"/>
        <v>0.1772809798</v>
      </c>
      <c r="BX215" s="1">
        <f t="shared" si="43"/>
        <v>1.09115</v>
      </c>
      <c r="BY215" s="1">
        <f t="shared" si="82"/>
        <v>0.326</v>
      </c>
      <c r="BZ215" s="1">
        <f t="shared" si="45"/>
        <v>0.08280151822</v>
      </c>
      <c r="CA215" s="1">
        <v>4286.5493</v>
      </c>
      <c r="CB215" s="1">
        <v>2144.2495</v>
      </c>
      <c r="CC215" s="1">
        <f t="shared" si="46"/>
        <v>0.000108850086</v>
      </c>
      <c r="CD215" s="1">
        <f t="shared" si="47"/>
        <v>0.1226314186</v>
      </c>
      <c r="CE215" s="1">
        <f t="shared" si="48"/>
        <v>0.04708677436</v>
      </c>
      <c r="CH215" s="1">
        <v>0.035</v>
      </c>
      <c r="CI215" s="1">
        <f t="shared" ref="CI215:CI216" si="830">ABS(BX215-AP215)</f>
        <v>0.4014123182</v>
      </c>
      <c r="CJ215" s="1">
        <f t="shared" si="71"/>
        <v>0.000005150473777</v>
      </c>
      <c r="CK215" s="1">
        <f t="shared" si="51"/>
        <v>0.02363166601</v>
      </c>
      <c r="CL215" s="1">
        <f t="shared" si="52"/>
        <v>0.001394490432</v>
      </c>
      <c r="CM215" s="1">
        <f t="shared" si="53"/>
        <v>0.000537093891</v>
      </c>
      <c r="CN215" s="1">
        <f t="shared" si="54"/>
        <v>0.3851542316</v>
      </c>
      <c r="CO215" s="1">
        <f t="shared" si="55"/>
        <v>0.001253205402</v>
      </c>
      <c r="CP215" s="1">
        <f t="shared" si="56"/>
        <v>0.1540179096</v>
      </c>
      <c r="CQ215" s="1">
        <f t="shared" si="57"/>
        <v>0.4800179096</v>
      </c>
      <c r="CS215" s="1">
        <f t="shared" si="58"/>
        <v>1.598221933</v>
      </c>
      <c r="CT215" s="1">
        <v>0.035</v>
      </c>
      <c r="CU215" s="1">
        <v>5254.752</v>
      </c>
      <c r="CV215" s="1">
        <v>1950.0</v>
      </c>
      <c r="CW215" s="1">
        <v>1042.8</v>
      </c>
      <c r="CX215" s="1">
        <v>392.2</v>
      </c>
      <c r="CY215" s="1">
        <v>199.0</v>
      </c>
      <c r="CZ215" s="1">
        <v>146.8</v>
      </c>
      <c r="DA215" s="1">
        <f t="shared" si="59"/>
        <v>0.8089711282</v>
      </c>
      <c r="DB215" s="1">
        <f t="shared" si="60"/>
        <v>0.4558821538</v>
      </c>
      <c r="DC215" s="1">
        <f t="shared" si="61"/>
        <v>0.725547641</v>
      </c>
      <c r="DD215" s="1">
        <f t="shared" si="62"/>
        <v>1</v>
      </c>
      <c r="DE215" s="1">
        <f t="shared" si="63"/>
        <v>0.9376924222</v>
      </c>
      <c r="DF215" s="1" t="str">
        <f t="shared" si="64"/>
        <v>Não</v>
      </c>
      <c r="DG215" s="1" t="str">
        <f t="shared" si="65"/>
        <v>Não</v>
      </c>
      <c r="DH215" s="17" t="str">
        <f t="shared" si="66"/>
        <v>Fractured</v>
      </c>
      <c r="DI215" s="1" t="str">
        <f t="shared" ref="DI215:DJ215" si="826">IF(DB215&gt;=1,"Fractured","Não")</f>
        <v>Não</v>
      </c>
      <c r="DJ215" s="1" t="str">
        <f t="shared" si="826"/>
        <v>Não</v>
      </c>
    </row>
    <row r="216" ht="15.75" customHeight="1">
      <c r="A216" s="1">
        <v>5591.0607</v>
      </c>
      <c r="B216" s="1">
        <v>1950.0</v>
      </c>
      <c r="C216" s="1">
        <v>1930.8342</v>
      </c>
      <c r="D216" s="1">
        <v>1538.9988</v>
      </c>
      <c r="E216" s="1">
        <v>838.5915</v>
      </c>
      <c r="F216" s="1">
        <v>827.2674</v>
      </c>
      <c r="G216" s="1">
        <v>857.9943</v>
      </c>
      <c r="H216" s="1">
        <v>1950.0</v>
      </c>
      <c r="I216" s="1">
        <v>1950.0</v>
      </c>
      <c r="J216" s="1">
        <v>1950.0</v>
      </c>
      <c r="K216" s="1">
        <v>1577.4937</v>
      </c>
      <c r="L216" s="1">
        <f t="shared" si="4"/>
        <v>1211.7539</v>
      </c>
      <c r="M216" s="1">
        <f t="shared" ref="M216:N216" si="827">(H216+I216)/2</f>
        <v>1950</v>
      </c>
      <c r="N216" s="1">
        <f t="shared" si="827"/>
        <v>1950</v>
      </c>
      <c r="O216" s="1">
        <f t="shared" ref="O216:P216" si="828">(E216+AC216)/2</f>
        <v>1201.87025</v>
      </c>
      <c r="P216" s="1">
        <f t="shared" si="828"/>
        <v>1103.5342</v>
      </c>
      <c r="Q216" s="1">
        <f t="shared" si="7"/>
        <v>1950.001544</v>
      </c>
      <c r="R216" s="1">
        <f t="shared" si="8"/>
        <v>5.878465012</v>
      </c>
      <c r="S216" s="1">
        <f t="shared" si="9"/>
        <v>0.4399970769</v>
      </c>
      <c r="T216" s="1">
        <v>0.0381</v>
      </c>
      <c r="U216" s="1">
        <v>0.0381</v>
      </c>
      <c r="V216" s="1">
        <f t="shared" si="10"/>
        <v>26.24671916</v>
      </c>
      <c r="W216" s="1">
        <v>0.0381</v>
      </c>
      <c r="X216" s="1">
        <v>0.0261</v>
      </c>
      <c r="Y216" s="1">
        <f t="shared" si="11"/>
        <v>1878.3055</v>
      </c>
      <c r="Z216" s="1">
        <v>1950.0</v>
      </c>
      <c r="AA216" s="1">
        <v>1950.0</v>
      </c>
      <c r="AB216" s="1">
        <v>1950.0</v>
      </c>
      <c r="AC216" s="1">
        <v>1565.149</v>
      </c>
      <c r="AD216" s="1">
        <v>1379.801</v>
      </c>
      <c r="AE216" s="1">
        <v>0.035</v>
      </c>
      <c r="AF216" s="1">
        <v>0.1</v>
      </c>
      <c r="AG216" s="1">
        <f t="shared" si="12"/>
        <v>3527.4937</v>
      </c>
      <c r="AH216" s="1">
        <f t="shared" si="13"/>
        <v>5.234810794</v>
      </c>
      <c r="AI216" s="1">
        <f t="shared" si="14"/>
        <v>872.0391804</v>
      </c>
      <c r="AJ216" s="1">
        <f t="shared" si="15"/>
        <v>4.234810794</v>
      </c>
      <c r="AK216" s="1">
        <f t="shared" si="16"/>
        <v>280.593982</v>
      </c>
      <c r="AL216" s="1">
        <f t="shared" si="17"/>
        <v>3.383824907</v>
      </c>
      <c r="AM216" s="1">
        <f t="shared" si="18"/>
        <v>1127.515063</v>
      </c>
      <c r="AN216" s="1">
        <f t="shared" si="19"/>
        <v>1.255382237</v>
      </c>
      <c r="AO216" s="1">
        <f t="shared" si="20"/>
        <v>578.8196164</v>
      </c>
      <c r="AP216" s="1">
        <f t="shared" si="21"/>
        <v>0.6438476941</v>
      </c>
      <c r="AQ216" s="1">
        <f t="shared" si="22"/>
        <v>696.7964684</v>
      </c>
      <c r="AR216" s="1">
        <f t="shared" si="23"/>
        <v>225.8544081</v>
      </c>
      <c r="AS216" s="1">
        <f t="shared" si="24"/>
        <v>783.7236742</v>
      </c>
      <c r="AT216" s="1">
        <f>(ABS(((3*B216*(G216-AS216))/(G216*(2*AS216-B216)))/100))*3</f>
        <v>0.03971170969</v>
      </c>
      <c r="AU216" s="1">
        <f t="shared" si="26"/>
        <v>0.04135394557</v>
      </c>
      <c r="AV216" s="1">
        <f t="shared" si="27"/>
        <v>11.95760688</v>
      </c>
      <c r="AW216" s="1">
        <v>0.035</v>
      </c>
      <c r="AX216" s="1">
        <f t="shared" si="28"/>
        <v>0.03704003274</v>
      </c>
      <c r="AZ216" s="1">
        <f t="shared" si="619"/>
        <v>0.07111905593</v>
      </c>
      <c r="BA216" s="1">
        <v>0.1</v>
      </c>
      <c r="BB216" s="1">
        <f t="shared" si="564"/>
        <v>0.07722316413</v>
      </c>
      <c r="BC216" s="1">
        <f>((AT216/15)^3)*((BL216)^4)</f>
        <v>0.007538792225</v>
      </c>
      <c r="BD216" s="1">
        <f t="shared" si="829"/>
        <v>0.3461391585</v>
      </c>
      <c r="BE216" s="1">
        <v>2144.2495</v>
      </c>
      <c r="BF216" s="1">
        <v>4286.5493</v>
      </c>
      <c r="BG216" s="1">
        <f t="shared" si="33"/>
        <v>0.3561523059</v>
      </c>
      <c r="BH216" s="1">
        <v>788.0461</v>
      </c>
      <c r="BJ216" s="1">
        <f t="shared" si="34"/>
        <v>0.0336665</v>
      </c>
      <c r="BK216" s="1">
        <f t="shared" si="35"/>
        <v>0.0013335</v>
      </c>
      <c r="BL216" s="1">
        <f t="shared" si="36"/>
        <v>25.24671916</v>
      </c>
      <c r="BN216" s="1">
        <f t="shared" si="70"/>
        <v>0.4399970769</v>
      </c>
      <c r="BO216" s="1">
        <f t="shared" si="37"/>
        <v>0.8318203191</v>
      </c>
      <c r="BP216" s="1">
        <f t="shared" si="38"/>
        <v>0.2593296809</v>
      </c>
      <c r="BQ216" s="1">
        <f t="shared" si="39"/>
        <v>0.05492734388</v>
      </c>
      <c r="BS216" s="1">
        <f t="shared" si="40"/>
        <v>2508.048935</v>
      </c>
      <c r="BT216" s="1">
        <v>2.4013</v>
      </c>
      <c r="BU216" s="1">
        <v>0.219</v>
      </c>
      <c r="BV216" s="1">
        <f t="shared" si="41"/>
        <v>0.1355619597</v>
      </c>
      <c r="BW216" s="1">
        <f t="shared" si="42"/>
        <v>0.1772809798</v>
      </c>
      <c r="BX216" s="1">
        <f t="shared" si="43"/>
        <v>1.09115</v>
      </c>
      <c r="BY216" s="1">
        <f t="shared" si="82"/>
        <v>0.326</v>
      </c>
      <c r="BZ216" s="1">
        <f t="shared" si="45"/>
        <v>0.1437304656</v>
      </c>
      <c r="CA216" s="1">
        <v>4286.5493</v>
      </c>
      <c r="CB216" s="1">
        <v>2144.2495</v>
      </c>
      <c r="CC216" s="1">
        <f t="shared" si="46"/>
        <v>0.000108850086</v>
      </c>
      <c r="CD216" s="1">
        <f t="shared" si="47"/>
        <v>0.1237397232</v>
      </c>
      <c r="CE216" s="1">
        <f t="shared" si="48"/>
        <v>0.04399970769</v>
      </c>
      <c r="CH216" s="1">
        <v>0.035</v>
      </c>
      <c r="CI216" s="1">
        <f t="shared" si="830"/>
        <v>0.4473023059</v>
      </c>
      <c r="CJ216" s="1">
        <f t="shared" si="71"/>
        <v>0.0000005480215293</v>
      </c>
      <c r="CK216" s="1">
        <f t="shared" si="51"/>
        <v>0.02279678975</v>
      </c>
      <c r="CL216" s="1">
        <f t="shared" si="52"/>
        <v>0.001279854263</v>
      </c>
      <c r="CM216" s="1">
        <f t="shared" si="53"/>
        <v>0.0002946081659</v>
      </c>
      <c r="CN216" s="1">
        <f t="shared" si="54"/>
        <v>0.2301888382</v>
      </c>
      <c r="CO216" s="1">
        <f t="shared" si="55"/>
        <v>0.001275959924</v>
      </c>
      <c r="CP216" s="1">
        <f t="shared" si="56"/>
        <v>-0.002930778338</v>
      </c>
      <c r="CQ216" s="1">
        <f t="shared" si="57"/>
        <v>0.3230692217</v>
      </c>
      <c r="CS216" s="1">
        <f t="shared" si="58"/>
        <v>1.61231187</v>
      </c>
      <c r="CT216" s="1">
        <v>0.035</v>
      </c>
      <c r="CU216" s="1">
        <v>5254.9043</v>
      </c>
      <c r="CV216" s="1">
        <v>1950.0</v>
      </c>
      <c r="CW216" s="1">
        <v>1043.3</v>
      </c>
      <c r="CX216" s="1">
        <v>392.2</v>
      </c>
      <c r="CY216" s="1">
        <v>199.0</v>
      </c>
      <c r="CZ216" s="1">
        <v>146.8</v>
      </c>
      <c r="DA216" s="1">
        <f t="shared" si="59"/>
        <v>0.8089711282</v>
      </c>
      <c r="DB216" s="1">
        <f t="shared" si="60"/>
        <v>0.4242396923</v>
      </c>
      <c r="DC216" s="1">
        <f t="shared" si="61"/>
        <v>0.7075902564</v>
      </c>
      <c r="DD216" s="1">
        <f t="shared" si="62"/>
        <v>1</v>
      </c>
      <c r="DE216" s="1">
        <f t="shared" si="63"/>
        <v>0.9181808103</v>
      </c>
      <c r="DF216" s="1" t="str">
        <f t="shared" si="64"/>
        <v>Não</v>
      </c>
      <c r="DG216" s="1" t="str">
        <f t="shared" si="65"/>
        <v>Não</v>
      </c>
      <c r="DH216" s="17" t="str">
        <f t="shared" si="66"/>
        <v>Fractured</v>
      </c>
      <c r="DI216" s="1" t="str">
        <f t="shared" ref="DI216:DJ216" si="831">IF(DB216&gt;=1,"Fractured","Não")</f>
        <v>Não</v>
      </c>
      <c r="DJ216" s="1" t="str">
        <f t="shared" si="831"/>
        <v>Não</v>
      </c>
    </row>
    <row r="217" ht="15.75" customHeight="1">
      <c r="A217" s="1">
        <v>5591.1369</v>
      </c>
      <c r="B217" s="1">
        <v>1950.0</v>
      </c>
      <c r="C217" s="1">
        <v>1937.1624</v>
      </c>
      <c r="D217" s="1">
        <v>1532.5046</v>
      </c>
      <c r="E217" s="1">
        <v>817.3889</v>
      </c>
      <c r="F217" s="1">
        <v>806.3718</v>
      </c>
      <c r="G217" s="1">
        <v>841.0872</v>
      </c>
      <c r="H217" s="1">
        <v>1950.0</v>
      </c>
      <c r="I217" s="1">
        <v>1950.0</v>
      </c>
      <c r="J217" s="1">
        <v>1950.0</v>
      </c>
      <c r="K217" s="1">
        <v>1524.8185</v>
      </c>
      <c r="L217" s="1">
        <f t="shared" si="4"/>
        <v>1199.153</v>
      </c>
      <c r="M217" s="1">
        <f t="shared" ref="M217:N217" si="832">(H217+I217)/2</f>
        <v>1950</v>
      </c>
      <c r="N217" s="1">
        <f t="shared" si="832"/>
        <v>1950</v>
      </c>
      <c r="O217" s="1">
        <f t="shared" ref="O217:P217" si="833">(E217+AC217)/2</f>
        <v>1196.33745</v>
      </c>
      <c r="P217" s="1">
        <f t="shared" si="833"/>
        <v>1075.92245</v>
      </c>
      <c r="Q217" s="1">
        <f t="shared" si="7"/>
        <v>1950.001542</v>
      </c>
      <c r="R217" s="1">
        <f t="shared" si="8"/>
        <v>5.76262765</v>
      </c>
      <c r="S217" s="1">
        <f t="shared" si="9"/>
        <v>0.4313267692</v>
      </c>
      <c r="T217" s="1">
        <v>0.0406</v>
      </c>
      <c r="U217" s="1">
        <v>0.0406</v>
      </c>
      <c r="V217" s="1">
        <f t="shared" si="10"/>
        <v>24.63054187</v>
      </c>
      <c r="W217" s="1">
        <v>0.0406</v>
      </c>
      <c r="X217" s="1">
        <v>0.0266</v>
      </c>
      <c r="Y217" s="1">
        <f t="shared" si="11"/>
        <v>1878.277833</v>
      </c>
      <c r="Z217" s="1">
        <v>1950.0</v>
      </c>
      <c r="AA217" s="1">
        <v>1950.0</v>
      </c>
      <c r="AB217" s="1">
        <v>1950.0</v>
      </c>
      <c r="AC217" s="1">
        <v>1575.286</v>
      </c>
      <c r="AD217" s="1">
        <v>1345.4731</v>
      </c>
      <c r="AE217" s="1">
        <v>-999.0</v>
      </c>
      <c r="AF217" s="1">
        <v>-999.0</v>
      </c>
      <c r="AG217" s="1">
        <f t="shared" si="12"/>
        <v>3474.8185</v>
      </c>
      <c r="AH217" s="1">
        <f t="shared" si="13"/>
        <v>4.586276684</v>
      </c>
      <c r="AI217" s="1">
        <f t="shared" si="14"/>
        <v>855.6982401</v>
      </c>
      <c r="AJ217" s="1">
        <f t="shared" si="15"/>
        <v>3.586276684</v>
      </c>
      <c r="AK217" s="1">
        <f t="shared" si="16"/>
        <v>275.5672926</v>
      </c>
      <c r="AL217" s="1">
        <f t="shared" si="17"/>
        <v>3.284404876</v>
      </c>
      <c r="AM217" s="1">
        <f t="shared" si="18"/>
        <v>1107.414867</v>
      </c>
      <c r="AN217" s="1">
        <f t="shared" si="19"/>
        <v>1.314763248</v>
      </c>
      <c r="AO217" s="1">
        <f t="shared" si="20"/>
        <v>569.8183202</v>
      </c>
      <c r="AP217" s="1">
        <f t="shared" si="21"/>
        <v>0.622707637</v>
      </c>
      <c r="AQ217" s="1">
        <f t="shared" si="22"/>
        <v>689.8140947</v>
      </c>
      <c r="AR217" s="1">
        <f t="shared" si="23"/>
        <v>225.31072</v>
      </c>
      <c r="AS217" s="1">
        <f t="shared" si="24"/>
        <v>777.8308254</v>
      </c>
      <c r="AT217" s="1">
        <f>ABS(((3*B217*(G217-AS217))/(G217*(2*AS217-B217)))/10)</f>
        <v>0.1115706918</v>
      </c>
      <c r="AU217" s="1">
        <f t="shared" si="26"/>
        <v>0.1255819577</v>
      </c>
      <c r="AV217" s="1">
        <f t="shared" si="27"/>
        <v>56.62636541</v>
      </c>
      <c r="AW217" s="1">
        <v>-999.0</v>
      </c>
      <c r="AX217" s="1">
        <f t="shared" si="28"/>
        <v>0.02446202408</v>
      </c>
      <c r="AZ217" s="1">
        <f t="shared" si="619"/>
        <v>22.5935071</v>
      </c>
      <c r="BA217" s="1">
        <v>-999.0</v>
      </c>
      <c r="BB217" s="1">
        <f t="shared" si="564"/>
        <v>4.377356166</v>
      </c>
      <c r="BC217" s="1">
        <f t="shared" ref="BC217:BC218" si="837">((AT217/10)^2.5)*((BL217)^4)</f>
        <v>4.099869533</v>
      </c>
      <c r="BE217" s="1">
        <v>2159.3308</v>
      </c>
      <c r="BF217" s="1">
        <v>4223.8325</v>
      </c>
      <c r="BG217" s="1">
        <f t="shared" si="33"/>
        <v>0.377292363</v>
      </c>
      <c r="BH217" s="1">
        <v>751.6587</v>
      </c>
      <c r="BJ217" s="1">
        <f t="shared" si="34"/>
        <v>-958.4406</v>
      </c>
      <c r="BK217" s="1">
        <f t="shared" si="35"/>
        <v>-40.5594</v>
      </c>
      <c r="BL217" s="1">
        <f t="shared" si="36"/>
        <v>23.63054187</v>
      </c>
      <c r="BN217" s="1">
        <f t="shared" si="70"/>
        <v>0.4313267692</v>
      </c>
      <c r="BO217" s="1">
        <f t="shared" si="37"/>
        <v>0.8226280694</v>
      </c>
      <c r="BP217" s="1">
        <f t="shared" si="38"/>
        <v>0.2758719306</v>
      </c>
      <c r="BQ217" s="1" t="str">
        <f t="shared" si="39"/>
        <v>#NUM!</v>
      </c>
      <c r="BS217" s="1">
        <f t="shared" si="40"/>
        <v>2494.448587</v>
      </c>
      <c r="BT217" s="1">
        <v>2.4134</v>
      </c>
      <c r="BU217" s="1">
        <v>0.2164</v>
      </c>
      <c r="BV217" s="1">
        <f t="shared" si="41"/>
        <v>0.1285878963</v>
      </c>
      <c r="BW217" s="1">
        <f t="shared" si="42"/>
        <v>0.1724939481</v>
      </c>
      <c r="BX217" s="1">
        <f t="shared" si="43"/>
        <v>1.0985</v>
      </c>
      <c r="BY217" s="1">
        <f t="shared" si="82"/>
        <v>0.4813333333</v>
      </c>
      <c r="BZ217" s="1">
        <f t="shared" si="45"/>
        <v>0.160842915</v>
      </c>
      <c r="CA217" s="1">
        <v>4223.8325</v>
      </c>
      <c r="CB217" s="1">
        <v>2159.3308</v>
      </c>
      <c r="CC217" s="1" t="str">
        <f t="shared" si="46"/>
        <v>#NUM!</v>
      </c>
      <c r="CD217" s="1">
        <f t="shared" si="47"/>
        <v>0.124207565</v>
      </c>
      <c r="CE217" s="1">
        <f t="shared" si="48"/>
        <v>-430.8954425</v>
      </c>
      <c r="CH217" s="1">
        <v>-999.0</v>
      </c>
      <c r="CJ217" s="1">
        <f t="shared" si="71"/>
        <v>0.0000001538115</v>
      </c>
      <c r="CK217" s="1">
        <f t="shared" si="51"/>
        <v>-642.4152594</v>
      </c>
      <c r="CL217" s="1">
        <f t="shared" si="52"/>
        <v>-35.62354297</v>
      </c>
      <c r="CM217" s="1">
        <f t="shared" si="53"/>
        <v>-6.897509424</v>
      </c>
      <c r="CN217" s="1">
        <f t="shared" si="54"/>
        <v>0.1936222186</v>
      </c>
      <c r="CO217" s="1">
        <f t="shared" si="55"/>
        <v>0.001285626601</v>
      </c>
      <c r="CP217" s="1">
        <f t="shared" si="56"/>
        <v>-0.1985173214</v>
      </c>
      <c r="CQ217" s="1">
        <f t="shared" si="57"/>
        <v>0.282816012</v>
      </c>
      <c r="CS217" s="1">
        <f t="shared" si="58"/>
        <v>1.586501301</v>
      </c>
      <c r="CU217" s="1">
        <v>5255.0566</v>
      </c>
      <c r="CV217" s="1">
        <v>1950.0</v>
      </c>
      <c r="CW217" s="1">
        <v>1043.8</v>
      </c>
      <c r="CX217" s="1">
        <v>392.1</v>
      </c>
      <c r="CY217" s="1">
        <v>199.0</v>
      </c>
      <c r="CZ217" s="1">
        <v>146.9</v>
      </c>
      <c r="DA217" s="1">
        <f t="shared" si="59"/>
        <v>0.7819582051</v>
      </c>
      <c r="DB217" s="1">
        <f t="shared" si="60"/>
        <v>0.413524</v>
      </c>
      <c r="DC217" s="1">
        <f t="shared" si="61"/>
        <v>0.6899862051</v>
      </c>
      <c r="DD217" s="1">
        <f t="shared" si="62"/>
        <v>1</v>
      </c>
      <c r="DE217" s="1">
        <f t="shared" si="63"/>
        <v>0.899346961</v>
      </c>
      <c r="DF217" s="1" t="str">
        <f t="shared" si="64"/>
        <v>Não</v>
      </c>
      <c r="DG217" s="1" t="str">
        <f t="shared" si="65"/>
        <v>Não</v>
      </c>
      <c r="DH217" s="17" t="str">
        <f t="shared" si="66"/>
        <v>Fractured</v>
      </c>
      <c r="DI217" s="1" t="str">
        <f t="shared" ref="DI217:DJ217" si="834">IF(DB217&gt;=1,"Fractured","Não")</f>
        <v>Não</v>
      </c>
      <c r="DJ217" s="1" t="str">
        <f t="shared" si="834"/>
        <v>Não</v>
      </c>
    </row>
    <row r="218" ht="15.75" customHeight="1">
      <c r="A218" s="1">
        <v>5591.2131</v>
      </c>
      <c r="B218" s="1">
        <v>1950.0</v>
      </c>
      <c r="C218" s="1">
        <v>1947.8735</v>
      </c>
      <c r="D218" s="1">
        <v>1556.4839</v>
      </c>
      <c r="E218" s="1">
        <v>836.246</v>
      </c>
      <c r="F218" s="1">
        <v>824.5303</v>
      </c>
      <c r="G218" s="1">
        <v>864.1273</v>
      </c>
      <c r="H218" s="1">
        <v>1950.0</v>
      </c>
      <c r="I218" s="1">
        <v>1950.0</v>
      </c>
      <c r="J218" s="1">
        <v>1950.0</v>
      </c>
      <c r="K218" s="1">
        <v>1524.8185</v>
      </c>
      <c r="L218" s="1">
        <f t="shared" si="4"/>
        <v>1212.885867</v>
      </c>
      <c r="M218" s="1">
        <f t="shared" ref="M218:N218" si="835">(H218+I218)/2</f>
        <v>1950</v>
      </c>
      <c r="N218" s="1">
        <f t="shared" si="835"/>
        <v>1950</v>
      </c>
      <c r="O218" s="1">
        <f t="shared" ref="O218:P218" si="836">(E218+AC218)/2</f>
        <v>1210.47895</v>
      </c>
      <c r="P218" s="1">
        <f t="shared" si="836"/>
        <v>1067.4079</v>
      </c>
      <c r="Q218" s="1">
        <f t="shared" si="7"/>
        <v>1950.001539</v>
      </c>
      <c r="R218" s="1">
        <f t="shared" si="8"/>
        <v>5.920484668</v>
      </c>
      <c r="S218" s="1">
        <f t="shared" si="9"/>
        <v>0.4431422051</v>
      </c>
      <c r="T218" s="1">
        <v>0.0406</v>
      </c>
      <c r="U218" s="1">
        <v>0.0406</v>
      </c>
      <c r="V218" s="1">
        <f t="shared" si="10"/>
        <v>24.63054187</v>
      </c>
      <c r="W218" s="1">
        <v>0.0406</v>
      </c>
      <c r="X218" s="1">
        <v>0.0266</v>
      </c>
      <c r="Y218" s="1">
        <f t="shared" si="11"/>
        <v>1884.059567</v>
      </c>
      <c r="Z218" s="1">
        <v>1950.0</v>
      </c>
      <c r="AA218" s="1">
        <v>1950.0</v>
      </c>
      <c r="AB218" s="1">
        <v>1950.0</v>
      </c>
      <c r="AC218" s="1">
        <v>1584.7119</v>
      </c>
      <c r="AD218" s="1">
        <v>1310.2855</v>
      </c>
      <c r="AE218" s="1">
        <v>-999.0</v>
      </c>
      <c r="AF218" s="1">
        <v>-999.0</v>
      </c>
      <c r="AG218" s="1">
        <f t="shared" si="12"/>
        <v>3474.8185</v>
      </c>
      <c r="AH218" s="1">
        <f t="shared" si="13"/>
        <v>4.586276684</v>
      </c>
      <c r="AI218" s="1">
        <f t="shared" si="14"/>
        <v>855.6982401</v>
      </c>
      <c r="AJ218" s="1">
        <f t="shared" si="15"/>
        <v>3.586276684</v>
      </c>
      <c r="AK218" s="1">
        <f t="shared" si="16"/>
        <v>280.5894157</v>
      </c>
      <c r="AL218" s="1">
        <f t="shared" si="17"/>
        <v>3.3587774</v>
      </c>
      <c r="AM218" s="1">
        <f t="shared" si="18"/>
        <v>1126.996732</v>
      </c>
      <c r="AN218" s="1">
        <f t="shared" si="19"/>
        <v>1.269440978</v>
      </c>
      <c r="AO218" s="1">
        <f t="shared" si="20"/>
        <v>580.5462046</v>
      </c>
      <c r="AP218" s="1">
        <f t="shared" si="21"/>
        <v>0.6303996824</v>
      </c>
      <c r="AQ218" s="1">
        <f t="shared" si="22"/>
        <v>695.9608573</v>
      </c>
      <c r="AR218" s="1">
        <f t="shared" si="23"/>
        <v>226.1256778</v>
      </c>
      <c r="AS218" s="1">
        <f t="shared" si="24"/>
        <v>778.4693789</v>
      </c>
      <c r="AT218" s="1">
        <f>ABS(((3*B218*(G218-AS218))/(G218*(2*AS218-B218)))/10)*0.9</f>
        <v>0.1327785609</v>
      </c>
      <c r="AU218" s="1">
        <f t="shared" si="26"/>
        <v>0.153108024</v>
      </c>
      <c r="AV218" s="1">
        <f t="shared" si="27"/>
        <v>74.73390417</v>
      </c>
      <c r="AW218" s="1">
        <v>-999.0</v>
      </c>
      <c r="AX218" s="1">
        <f t="shared" si="28"/>
        <v>0.03944571431</v>
      </c>
      <c r="AZ218" s="1">
        <f t="shared" si="619"/>
        <v>60.92244004</v>
      </c>
      <c r="BA218" s="1">
        <v>-999.0</v>
      </c>
      <c r="BB218" s="1">
        <f t="shared" si="564"/>
        <v>8.780580127</v>
      </c>
      <c r="BC218" s="1">
        <f t="shared" si="837"/>
        <v>6.33453318</v>
      </c>
      <c r="BE218" s="1">
        <v>2159.3308</v>
      </c>
      <c r="BF218" s="1">
        <v>4223.8325</v>
      </c>
      <c r="BG218" s="1">
        <f t="shared" si="33"/>
        <v>0.3696003176</v>
      </c>
      <c r="BH218" s="1">
        <v>751.6587</v>
      </c>
      <c r="BJ218" s="1">
        <f t="shared" si="34"/>
        <v>-958.4406</v>
      </c>
      <c r="BK218" s="1">
        <f t="shared" si="35"/>
        <v>-40.5594</v>
      </c>
      <c r="BL218" s="1">
        <f t="shared" si="36"/>
        <v>23.63054187</v>
      </c>
      <c r="BN218" s="1">
        <f t="shared" si="70"/>
        <v>0.4431422051</v>
      </c>
      <c r="BO218" s="1">
        <f t="shared" si="37"/>
        <v>0.8434736609</v>
      </c>
      <c r="BP218" s="1">
        <f t="shared" si="38"/>
        <v>0.2550263391</v>
      </c>
      <c r="BQ218" s="1" t="str">
        <f t="shared" si="39"/>
        <v>#NUM!</v>
      </c>
      <c r="BS218" s="1">
        <f t="shared" si="40"/>
        <v>2408.725433</v>
      </c>
      <c r="BT218" s="1">
        <v>2.4134</v>
      </c>
      <c r="BU218" s="1">
        <v>0.2164</v>
      </c>
      <c r="BV218" s="1">
        <f t="shared" si="41"/>
        <v>0.1285878963</v>
      </c>
      <c r="BW218" s="1">
        <f t="shared" si="42"/>
        <v>0.1724939481</v>
      </c>
      <c r="BX218" s="1">
        <f t="shared" si="43"/>
        <v>1.0985</v>
      </c>
      <c r="BY218" s="1">
        <f t="shared" si="82"/>
        <v>0.4813333333</v>
      </c>
      <c r="BZ218" s="1">
        <f t="shared" si="45"/>
        <v>0.1375229757</v>
      </c>
      <c r="CA218" s="1">
        <v>4223.8325</v>
      </c>
      <c r="CB218" s="1">
        <v>2159.3308</v>
      </c>
      <c r="CC218" s="1" t="str">
        <f t="shared" si="46"/>
        <v>#NUM!</v>
      </c>
      <c r="CD218" s="1">
        <f t="shared" si="47"/>
        <v>0.1241566128</v>
      </c>
      <c r="CE218" s="1">
        <f t="shared" si="48"/>
        <v>-442.6990629</v>
      </c>
      <c r="CH218" s="1">
        <v>-999.0</v>
      </c>
      <c r="CJ218" s="1">
        <f t="shared" si="71"/>
        <v>0.0000006652052172</v>
      </c>
      <c r="CK218" s="1">
        <f t="shared" si="51"/>
        <v>-649.6081912</v>
      </c>
      <c r="CL218" s="1">
        <f t="shared" si="52"/>
        <v>-36.97882204</v>
      </c>
      <c r="CM218" s="1">
        <f t="shared" si="53"/>
        <v>-10.24116716</v>
      </c>
      <c r="CN218" s="1">
        <f t="shared" si="54"/>
        <v>0.2769468196</v>
      </c>
      <c r="CO218" s="1">
        <f t="shared" si="55"/>
        <v>0.001284572042</v>
      </c>
      <c r="CP218" s="1">
        <f t="shared" si="56"/>
        <v>-0.1088780492</v>
      </c>
      <c r="CQ218" s="1">
        <f t="shared" si="57"/>
        <v>0.3724552842</v>
      </c>
      <c r="CS218" s="1">
        <f t="shared" si="58"/>
        <v>1.52503531</v>
      </c>
      <c r="CU218" s="1">
        <v>5255.209</v>
      </c>
      <c r="CV218" s="1">
        <v>1950.0</v>
      </c>
      <c r="CW218" s="1">
        <v>1044.2</v>
      </c>
      <c r="CX218" s="1">
        <v>392.0</v>
      </c>
      <c r="CY218" s="1">
        <v>199.0</v>
      </c>
      <c r="CZ218" s="1">
        <v>146.9</v>
      </c>
      <c r="DA218" s="1">
        <f t="shared" si="59"/>
        <v>0.7819582051</v>
      </c>
      <c r="DB218" s="1">
        <f t="shared" si="60"/>
        <v>0.4228360513</v>
      </c>
      <c r="DC218" s="1">
        <f t="shared" si="61"/>
        <v>0.6719412821</v>
      </c>
      <c r="DD218" s="1">
        <f t="shared" si="62"/>
        <v>1</v>
      </c>
      <c r="DE218" s="1">
        <f t="shared" si="63"/>
        <v>0.881806247</v>
      </c>
      <c r="DF218" s="1" t="str">
        <f t="shared" si="64"/>
        <v>Não</v>
      </c>
      <c r="DG218" s="1" t="str">
        <f t="shared" si="65"/>
        <v>Não</v>
      </c>
      <c r="DH218" s="17" t="str">
        <f t="shared" si="66"/>
        <v>Fractured</v>
      </c>
      <c r="DI218" s="1" t="str">
        <f t="shared" ref="DI218:DJ218" si="838">IF(DB218&gt;=1,"Fractured","Não")</f>
        <v>Não</v>
      </c>
      <c r="DJ218" s="1" t="str">
        <f t="shared" si="838"/>
        <v>Não</v>
      </c>
    </row>
    <row r="219" ht="15.75" customHeight="1">
      <c r="A219" s="1">
        <v>5591.2893</v>
      </c>
      <c r="B219" s="1">
        <v>1950.0</v>
      </c>
      <c r="C219" s="1">
        <v>1949.9994</v>
      </c>
      <c r="D219" s="1">
        <v>1596.9181</v>
      </c>
      <c r="E219" s="1">
        <v>886.445</v>
      </c>
      <c r="F219" s="1">
        <v>873.3846</v>
      </c>
      <c r="G219" s="1">
        <v>903.7708</v>
      </c>
      <c r="H219" s="1">
        <v>1950.0</v>
      </c>
      <c r="I219" s="1">
        <v>1950.0</v>
      </c>
      <c r="J219" s="1">
        <v>1950.0</v>
      </c>
      <c r="K219" s="1">
        <v>1456.4645</v>
      </c>
      <c r="L219" s="1">
        <f t="shared" si="4"/>
        <v>1242.385133</v>
      </c>
      <c r="M219" s="1">
        <f t="shared" ref="M219:N219" si="839">(H219+I219)/2</f>
        <v>1950</v>
      </c>
      <c r="N219" s="1">
        <f t="shared" si="839"/>
        <v>1950</v>
      </c>
      <c r="O219" s="1">
        <f t="shared" ref="O219:P219" si="840">(E219+AC219)/2</f>
        <v>1239.4644</v>
      </c>
      <c r="P219" s="1">
        <f t="shared" si="840"/>
        <v>1072.88655</v>
      </c>
      <c r="Q219" s="1">
        <f t="shared" si="7"/>
        <v>1950.001538</v>
      </c>
      <c r="R219" s="1">
        <f t="shared" si="8"/>
        <v>6.192098277</v>
      </c>
      <c r="S219" s="1">
        <f t="shared" si="9"/>
        <v>0.4634722051</v>
      </c>
      <c r="T219" s="1">
        <v>0.0409</v>
      </c>
      <c r="U219" s="1">
        <v>0.0409</v>
      </c>
      <c r="V219" s="1">
        <f t="shared" si="10"/>
        <v>24.44987775</v>
      </c>
      <c r="W219" s="1">
        <v>0.0409</v>
      </c>
      <c r="X219" s="1">
        <v>0.0276</v>
      </c>
      <c r="Y219" s="1">
        <f t="shared" si="11"/>
        <v>1891.152917</v>
      </c>
      <c r="Z219" s="1">
        <v>1950.0</v>
      </c>
      <c r="AA219" s="1">
        <v>1950.0</v>
      </c>
      <c r="AB219" s="1">
        <v>1950.0</v>
      </c>
      <c r="AC219" s="1">
        <v>1592.4838</v>
      </c>
      <c r="AD219" s="1">
        <v>1272.3885</v>
      </c>
      <c r="AE219" s="1">
        <v>0.07</v>
      </c>
      <c r="AF219" s="1">
        <v>0.01</v>
      </c>
      <c r="AG219" s="1">
        <f t="shared" si="12"/>
        <v>3406.4645</v>
      </c>
      <c r="AH219" s="1">
        <f t="shared" si="13"/>
        <v>3.951083559</v>
      </c>
      <c r="AI219" s="1">
        <f t="shared" si="14"/>
        <v>833.7400184</v>
      </c>
      <c r="AJ219" s="1">
        <f t="shared" si="15"/>
        <v>2.951083559</v>
      </c>
      <c r="AK219" s="1">
        <f t="shared" si="16"/>
        <v>293.074712</v>
      </c>
      <c r="AL219" s="1">
        <f t="shared" si="17"/>
        <v>3.586374579</v>
      </c>
      <c r="AM219" s="1">
        <f t="shared" si="18"/>
        <v>1176.232942</v>
      </c>
      <c r="AN219" s="1">
        <f t="shared" si="19"/>
        <v>1.149716964</v>
      </c>
      <c r="AO219" s="1">
        <f t="shared" si="20"/>
        <v>602.4750939</v>
      </c>
      <c r="AP219" s="1">
        <f t="shared" si="21"/>
        <v>0.6744913828</v>
      </c>
      <c r="AQ219" s="1">
        <f t="shared" si="22"/>
        <v>706.6569369</v>
      </c>
      <c r="AR219" s="1">
        <f t="shared" si="23"/>
        <v>227.3902341</v>
      </c>
      <c r="AS219" s="1">
        <f t="shared" si="24"/>
        <v>781.1534552</v>
      </c>
      <c r="AT219" s="1">
        <f>(ABS(((3*B219*(G219-AS219))/(G219*(2*AS219-B219)))/100))*4</f>
        <v>0.08188821404</v>
      </c>
      <c r="AU219" s="1">
        <f t="shared" si="26"/>
        <v>0.08919198653</v>
      </c>
      <c r="AV219" s="1">
        <f t="shared" si="27"/>
        <v>35.07330649</v>
      </c>
      <c r="AW219" s="1">
        <v>0.07</v>
      </c>
      <c r="AX219" s="1">
        <f t="shared" si="28"/>
        <v>0.07871363749</v>
      </c>
      <c r="AZ219" s="1">
        <f t="shared" si="619"/>
        <v>3.818698411</v>
      </c>
      <c r="BA219" s="1">
        <v>0.01</v>
      </c>
      <c r="BB219" s="1">
        <f t="shared" si="564"/>
        <v>0.4567515998</v>
      </c>
      <c r="BC219" s="1">
        <f>((AT219/20)^2.5)*((BL219)^4)</f>
        <v>0.3243701198</v>
      </c>
      <c r="BD219" s="1">
        <f t="shared" ref="BD219:BD220" si="844">0.083*((AE219^3)*(BH219^2))</f>
        <v>5.783579208</v>
      </c>
      <c r="BE219" s="1">
        <v>2153.3428</v>
      </c>
      <c r="BF219" s="1">
        <v>4186.8345</v>
      </c>
      <c r="BG219" s="1">
        <f t="shared" si="33"/>
        <v>0.3255086172</v>
      </c>
      <c r="BH219" s="1">
        <f>GEOMEAN(BH5:BH218)</f>
        <v>450.7256126</v>
      </c>
      <c r="BJ219" s="1">
        <f t="shared" si="34"/>
        <v>0.067137</v>
      </c>
      <c r="BK219" s="1">
        <f t="shared" si="35"/>
        <v>0.002863</v>
      </c>
      <c r="BL219" s="1">
        <f t="shared" si="36"/>
        <v>23.44987775</v>
      </c>
      <c r="BN219" s="1">
        <f t="shared" si="70"/>
        <v>0.4634722051</v>
      </c>
      <c r="BO219" s="1">
        <f t="shared" si="37"/>
        <v>0.8891866442</v>
      </c>
      <c r="BP219" s="1">
        <f t="shared" si="38"/>
        <v>0.2187633558</v>
      </c>
      <c r="BQ219" s="1">
        <f t="shared" si="39"/>
        <v>0.04416571355</v>
      </c>
      <c r="BS219" s="1">
        <f t="shared" si="40"/>
        <v>2314.888656</v>
      </c>
      <c r="BT219" s="1">
        <v>2.4231</v>
      </c>
      <c r="BU219" s="1">
        <v>0.2072</v>
      </c>
      <c r="BV219" s="1">
        <f t="shared" si="41"/>
        <v>0.1229971182</v>
      </c>
      <c r="BW219" s="1">
        <f t="shared" si="42"/>
        <v>0.1650985591</v>
      </c>
      <c r="BX219" s="1">
        <f t="shared" si="43"/>
        <v>1.10795</v>
      </c>
      <c r="BY219" s="1">
        <f t="shared" si="82"/>
        <v>0.3686666667</v>
      </c>
      <c r="BZ219" s="1">
        <f t="shared" si="45"/>
        <v>0.09739797571</v>
      </c>
      <c r="CA219" s="1">
        <v>4186.8345</v>
      </c>
      <c r="CB219" s="1">
        <v>2153.3428</v>
      </c>
      <c r="CC219" s="1">
        <f t="shared" si="46"/>
        <v>0.00003442141954</v>
      </c>
      <c r="CD219" s="1">
        <f t="shared" si="47"/>
        <v>0.1239431256</v>
      </c>
      <c r="CE219" s="1">
        <f t="shared" si="48"/>
        <v>0.004634722051</v>
      </c>
      <c r="CH219" s="1">
        <v>0.07</v>
      </c>
      <c r="CI219" s="1">
        <f t="shared" ref="CI219:CI220" si="845">ABS(BX219-AP219)</f>
        <v>0.4334586172</v>
      </c>
      <c r="CJ219" s="1">
        <f t="shared" si="71"/>
        <v>0.000005745934382</v>
      </c>
      <c r="CK219" s="1">
        <f t="shared" si="51"/>
        <v>0.04684718496</v>
      </c>
      <c r="CL219" s="1">
        <f t="shared" si="52"/>
        <v>0.002779526606</v>
      </c>
      <c r="CM219" s="1">
        <f t="shared" si="53"/>
        <v>0.001152441487</v>
      </c>
      <c r="CN219" s="1">
        <f t="shared" si="54"/>
        <v>0.4146179011</v>
      </c>
      <c r="CO219" s="1">
        <f t="shared" si="55"/>
        <v>0.001280158199</v>
      </c>
      <c r="CP219" s="1">
        <f t="shared" si="56"/>
        <v>0.1393560288</v>
      </c>
      <c r="CQ219" s="1">
        <f t="shared" si="57"/>
        <v>0.5080226955</v>
      </c>
      <c r="CS219" s="1">
        <f t="shared" si="58"/>
        <v>1.445636547</v>
      </c>
      <c r="CT219" s="1">
        <v>0.07</v>
      </c>
      <c r="CU219" s="1">
        <v>5255.3618</v>
      </c>
      <c r="CV219" s="1">
        <v>1950.0</v>
      </c>
      <c r="CW219" s="1">
        <v>1044.5</v>
      </c>
      <c r="CX219" s="1">
        <v>391.8</v>
      </c>
      <c r="CY219" s="1">
        <v>198.9</v>
      </c>
      <c r="CZ219" s="1">
        <v>146.9</v>
      </c>
      <c r="DA219" s="1">
        <f t="shared" si="59"/>
        <v>0.7469048718</v>
      </c>
      <c r="DB219" s="1">
        <f t="shared" si="60"/>
        <v>0.4478895385</v>
      </c>
      <c r="DC219" s="1">
        <f t="shared" si="61"/>
        <v>0.6525069231</v>
      </c>
      <c r="DD219" s="1">
        <f t="shared" si="62"/>
        <v>1</v>
      </c>
      <c r="DE219" s="1">
        <f t="shared" si="63"/>
        <v>0.8656049742</v>
      </c>
      <c r="DF219" s="1" t="str">
        <f t="shared" si="64"/>
        <v>Não</v>
      </c>
      <c r="DG219" s="1" t="str">
        <f t="shared" si="65"/>
        <v>Não</v>
      </c>
      <c r="DH219" s="17" t="str">
        <f t="shared" si="66"/>
        <v>Fractured</v>
      </c>
      <c r="DI219" s="1" t="str">
        <f t="shared" ref="DI219:DJ219" si="841">IF(DB219&gt;=1,"Fractured","Não")</f>
        <v>Não</v>
      </c>
      <c r="DJ219" s="1" t="str">
        <f t="shared" si="841"/>
        <v>Não</v>
      </c>
    </row>
    <row r="220" ht="15.75" customHeight="1">
      <c r="A220" s="1">
        <v>5591.3655</v>
      </c>
      <c r="B220" s="1">
        <v>1950.0</v>
      </c>
      <c r="C220" s="1">
        <v>1950.0</v>
      </c>
      <c r="D220" s="1">
        <v>1633.1334</v>
      </c>
      <c r="E220" s="1">
        <v>949.443</v>
      </c>
      <c r="F220" s="1">
        <v>934.9019</v>
      </c>
      <c r="G220" s="1">
        <v>954.3773</v>
      </c>
      <c r="H220" s="1">
        <v>1950.0</v>
      </c>
      <c r="I220" s="1">
        <v>1950.0</v>
      </c>
      <c r="J220" s="1">
        <v>1950.0</v>
      </c>
      <c r="K220" s="1">
        <v>1456.4645</v>
      </c>
      <c r="L220" s="1">
        <f t="shared" si="4"/>
        <v>1279.759733</v>
      </c>
      <c r="M220" s="1">
        <f t="shared" ref="M220:N220" si="842">(H220+I220)/2</f>
        <v>1950</v>
      </c>
      <c r="N220" s="1">
        <f t="shared" si="842"/>
        <v>1950</v>
      </c>
      <c r="O220" s="1">
        <f t="shared" ref="O220:P220" si="843">(E220+AC220)/2</f>
        <v>1273.4712</v>
      </c>
      <c r="P220" s="1">
        <f t="shared" si="843"/>
        <v>1082.75485</v>
      </c>
      <c r="Q220" s="1">
        <f t="shared" si="7"/>
        <v>1950.001538</v>
      </c>
      <c r="R220" s="1">
        <f t="shared" si="8"/>
        <v>6.53882382</v>
      </c>
      <c r="S220" s="1">
        <f t="shared" si="9"/>
        <v>0.4894242564</v>
      </c>
      <c r="T220" s="1">
        <v>0.0409</v>
      </c>
      <c r="U220" s="1">
        <v>0.0409</v>
      </c>
      <c r="V220" s="1">
        <f t="shared" si="10"/>
        <v>24.44987775</v>
      </c>
      <c r="W220" s="1">
        <v>0.0409</v>
      </c>
      <c r="X220" s="1">
        <v>0.0276</v>
      </c>
      <c r="Y220" s="1">
        <f t="shared" si="11"/>
        <v>1897.1889</v>
      </c>
      <c r="Z220" s="1">
        <v>1950.0</v>
      </c>
      <c r="AA220" s="1">
        <v>1950.0</v>
      </c>
      <c r="AB220" s="1">
        <v>1950.0</v>
      </c>
      <c r="AC220" s="1">
        <v>1597.4994</v>
      </c>
      <c r="AD220" s="1">
        <v>1230.6078</v>
      </c>
      <c r="AE220" s="1">
        <v>0.07</v>
      </c>
      <c r="AF220" s="1">
        <v>0.01</v>
      </c>
      <c r="AG220" s="1">
        <f t="shared" si="12"/>
        <v>3406.4645</v>
      </c>
      <c r="AH220" s="1">
        <f t="shared" si="13"/>
        <v>3.951083559</v>
      </c>
      <c r="AI220" s="1">
        <f t="shared" si="14"/>
        <v>833.7400184</v>
      </c>
      <c r="AJ220" s="1">
        <f t="shared" si="15"/>
        <v>2.951083559</v>
      </c>
      <c r="AK220" s="1">
        <f t="shared" si="16"/>
        <v>307.8798377</v>
      </c>
      <c r="AL220" s="1">
        <f t="shared" si="17"/>
        <v>3.912264148</v>
      </c>
      <c r="AM220" s="1">
        <f t="shared" si="18"/>
        <v>1234.912839</v>
      </c>
      <c r="AN220" s="1">
        <f t="shared" si="19"/>
        <v>1.01344305</v>
      </c>
      <c r="AO220" s="1">
        <f t="shared" si="20"/>
        <v>628.8968724</v>
      </c>
      <c r="AP220" s="1">
        <f t="shared" si="21"/>
        <v>0.7298613835</v>
      </c>
      <c r="AQ220" s="1">
        <f t="shared" si="22"/>
        <v>719.261093</v>
      </c>
      <c r="AR220" s="1">
        <f t="shared" si="23"/>
        <v>228.8785166</v>
      </c>
      <c r="AS220" s="1">
        <f t="shared" si="24"/>
        <v>784.2809259</v>
      </c>
      <c r="AT220" s="1">
        <f>(ABS(((3*B220*(G220-AS220))/(G220*(2*AS220-B220)))/100))*3</f>
        <v>0.08200266192</v>
      </c>
      <c r="AU220" s="1">
        <f t="shared" si="26"/>
        <v>0.08932777745</v>
      </c>
      <c r="AV220" s="1">
        <f t="shared" si="27"/>
        <v>35.14808587</v>
      </c>
      <c r="AW220" s="1">
        <v>0.07</v>
      </c>
      <c r="AX220" s="1">
        <f t="shared" si="28"/>
        <v>0.1280331822</v>
      </c>
      <c r="AZ220" s="1">
        <f t="shared" si="619"/>
        <v>3.849219713</v>
      </c>
      <c r="BA220" s="1">
        <v>0.01</v>
      </c>
      <c r="BB220" s="1">
        <f t="shared" si="564"/>
        <v>0.4593104023</v>
      </c>
      <c r="BC220" s="1">
        <f>((AT220/7)^3)*((BL220)^4)</f>
        <v>0.4861295971</v>
      </c>
      <c r="BD220" s="1">
        <f t="shared" si="844"/>
        <v>5.783579208</v>
      </c>
      <c r="BE220" s="1">
        <v>2153.3428</v>
      </c>
      <c r="BF220" s="1">
        <v>4186.8345</v>
      </c>
      <c r="BG220" s="1">
        <f t="shared" si="33"/>
        <v>0.2701386165</v>
      </c>
      <c r="BH220" s="1">
        <f>GEOMEAN(BH5:BH219)</f>
        <v>450.7256126</v>
      </c>
      <c r="BJ220" s="1">
        <f t="shared" si="34"/>
        <v>0.067137</v>
      </c>
      <c r="BK220" s="1">
        <f t="shared" si="35"/>
        <v>0.002863</v>
      </c>
      <c r="BL220" s="1">
        <f t="shared" si="36"/>
        <v>23.44987775</v>
      </c>
      <c r="BN220" s="1">
        <f t="shared" si="70"/>
        <v>0.4894242564</v>
      </c>
      <c r="BO220" s="1">
        <f t="shared" si="37"/>
        <v>0.9372002548</v>
      </c>
      <c r="BP220" s="1">
        <f t="shared" si="38"/>
        <v>0.1707497452</v>
      </c>
      <c r="BQ220" s="1">
        <f t="shared" si="39"/>
        <v>0.02438960447</v>
      </c>
      <c r="BS220" s="1">
        <f t="shared" si="40"/>
        <v>2212.303203</v>
      </c>
      <c r="BT220" s="1">
        <v>2.4231</v>
      </c>
      <c r="BU220" s="1">
        <v>0.2072</v>
      </c>
      <c r="BV220" s="1">
        <f t="shared" si="41"/>
        <v>0.1229971182</v>
      </c>
      <c r="BW220" s="1">
        <f t="shared" si="42"/>
        <v>0.1650985591</v>
      </c>
      <c r="BX220" s="1">
        <f t="shared" si="43"/>
        <v>1.10795</v>
      </c>
      <c r="BY220" s="1">
        <f t="shared" si="82"/>
        <v>0.3686666667</v>
      </c>
      <c r="BZ220" s="1">
        <f t="shared" si="45"/>
        <v>0.04617682186</v>
      </c>
      <c r="CA220" s="1">
        <v>4186.8345</v>
      </c>
      <c r="CB220" s="1">
        <v>2153.3428</v>
      </c>
      <c r="CC220" s="1">
        <f t="shared" si="46"/>
        <v>0.00003442141954</v>
      </c>
      <c r="CD220" s="1">
        <f t="shared" si="47"/>
        <v>0.1236957552</v>
      </c>
      <c r="CE220" s="1">
        <f t="shared" si="48"/>
        <v>0.004894242564</v>
      </c>
      <c r="CH220" s="1">
        <v>0.07</v>
      </c>
      <c r="CI220" s="1">
        <f t="shared" si="845"/>
        <v>0.3780886165</v>
      </c>
      <c r="CJ220" s="1">
        <f t="shared" si="71"/>
        <v>0.00002760372569</v>
      </c>
      <c r="CK220" s="1">
        <f t="shared" si="51"/>
        <v>0.04846896607</v>
      </c>
      <c r="CL220" s="1">
        <f t="shared" si="52"/>
        <v>0.003024667169</v>
      </c>
      <c r="CM220" s="1">
        <f t="shared" si="53"/>
        <v>0.001778670558</v>
      </c>
      <c r="CN220" s="1">
        <f t="shared" si="54"/>
        <v>0.588054969</v>
      </c>
      <c r="CO220" s="1">
        <f t="shared" si="55"/>
        <v>0.001275053322</v>
      </c>
      <c r="CP220" s="1">
        <f t="shared" si="56"/>
        <v>0.2960386804</v>
      </c>
      <c r="CQ220" s="1">
        <f t="shared" si="57"/>
        <v>0.6647053471</v>
      </c>
      <c r="CS220" s="1">
        <f t="shared" si="58"/>
        <v>1.35265671</v>
      </c>
      <c r="CT220" s="1">
        <v>0.07</v>
      </c>
      <c r="CU220" s="1">
        <v>5255.5142</v>
      </c>
      <c r="CV220" s="1">
        <v>1950.0</v>
      </c>
      <c r="CW220" s="1">
        <v>1044.8</v>
      </c>
      <c r="CX220" s="1">
        <v>391.7</v>
      </c>
      <c r="CY220" s="1">
        <v>198.9</v>
      </c>
      <c r="CZ220" s="1">
        <v>146.8</v>
      </c>
      <c r="DA220" s="1">
        <f t="shared" si="59"/>
        <v>0.7469048718</v>
      </c>
      <c r="DB220" s="1">
        <f t="shared" si="60"/>
        <v>0.4794368718</v>
      </c>
      <c r="DC220" s="1">
        <f t="shared" si="61"/>
        <v>0.6310809231</v>
      </c>
      <c r="DD220" s="1">
        <f t="shared" si="62"/>
        <v>1</v>
      </c>
      <c r="DE220" s="1">
        <f t="shared" si="63"/>
        <v>0.8502389767</v>
      </c>
      <c r="DF220" s="1" t="str">
        <f t="shared" si="64"/>
        <v>Não</v>
      </c>
      <c r="DG220" s="1" t="str">
        <f t="shared" si="65"/>
        <v>Não</v>
      </c>
      <c r="DH220" s="17" t="str">
        <f t="shared" si="66"/>
        <v>Fractured</v>
      </c>
      <c r="DI220" s="1" t="str">
        <f t="shared" ref="DI220:DJ220" si="846">IF(DB220&gt;=1,"Fractured","Não")</f>
        <v>Não</v>
      </c>
      <c r="DJ220" s="1" t="str">
        <f t="shared" si="846"/>
        <v>Não</v>
      </c>
    </row>
    <row r="221" ht="15.75" customHeight="1">
      <c r="A221" s="1">
        <v>5591.4417</v>
      </c>
      <c r="B221" s="1">
        <v>1950.0</v>
      </c>
      <c r="C221" s="1">
        <v>1950.0</v>
      </c>
      <c r="D221" s="1">
        <v>1642.5763</v>
      </c>
      <c r="E221" s="1">
        <v>997.1362</v>
      </c>
      <c r="F221" s="1">
        <v>981.8483</v>
      </c>
      <c r="G221" s="1">
        <v>996.5032</v>
      </c>
      <c r="H221" s="1">
        <v>1950.0</v>
      </c>
      <c r="I221" s="1">
        <v>1950.0</v>
      </c>
      <c r="J221" s="1">
        <v>1950.0</v>
      </c>
      <c r="K221" s="1">
        <v>1386.0405</v>
      </c>
      <c r="L221" s="1">
        <f t="shared" si="4"/>
        <v>1309.4505</v>
      </c>
      <c r="M221" s="1">
        <f t="shared" ref="M221:N221" si="847">(H221+I221)/2</f>
        <v>1950</v>
      </c>
      <c r="N221" s="1">
        <f t="shared" si="847"/>
        <v>1950</v>
      </c>
      <c r="O221" s="1">
        <f t="shared" ref="O221:P221" si="848">(E221+AC221)/2</f>
        <v>1298.2481</v>
      </c>
      <c r="P221" s="1">
        <f t="shared" si="848"/>
        <v>1083.56685</v>
      </c>
      <c r="Q221" s="1">
        <f t="shared" si="7"/>
        <v>1950.001538</v>
      </c>
      <c r="R221" s="1">
        <f t="shared" si="8"/>
        <v>6.827445351</v>
      </c>
      <c r="S221" s="1">
        <f t="shared" si="9"/>
        <v>0.5110272821</v>
      </c>
      <c r="T221" s="1">
        <v>0.0402</v>
      </c>
      <c r="U221" s="1">
        <v>0.0402</v>
      </c>
      <c r="V221" s="1">
        <f t="shared" si="10"/>
        <v>24.87562189</v>
      </c>
      <c r="W221" s="1">
        <v>0.0402</v>
      </c>
      <c r="X221" s="1">
        <v>0.0284</v>
      </c>
      <c r="Y221" s="1">
        <f t="shared" si="11"/>
        <v>1898.762717</v>
      </c>
      <c r="Z221" s="1">
        <v>1950.0</v>
      </c>
      <c r="AA221" s="1">
        <v>1950.0</v>
      </c>
      <c r="AB221" s="1">
        <v>1950.0</v>
      </c>
      <c r="AC221" s="1">
        <v>1599.36</v>
      </c>
      <c r="AD221" s="1">
        <v>1185.2854</v>
      </c>
      <c r="AE221" s="1">
        <v>-999.0</v>
      </c>
      <c r="AF221" s="1">
        <v>-999.0</v>
      </c>
      <c r="AG221" s="1">
        <f t="shared" si="12"/>
        <v>3336.0405</v>
      </c>
      <c r="AH221" s="1">
        <f t="shared" si="13"/>
        <v>3.4576951</v>
      </c>
      <c r="AI221" s="1">
        <f t="shared" si="14"/>
        <v>810.1757083</v>
      </c>
      <c r="AJ221" s="1">
        <f t="shared" si="15"/>
        <v>2.4576951</v>
      </c>
      <c r="AK221" s="1">
        <f t="shared" si="16"/>
        <v>318.1694274</v>
      </c>
      <c r="AL221" s="1">
        <f t="shared" si="17"/>
        <v>4.201368213</v>
      </c>
      <c r="AM221" s="1">
        <f t="shared" si="18"/>
        <v>1276.061245</v>
      </c>
      <c r="AN221" s="1">
        <f t="shared" si="19"/>
        <v>0.9158207371</v>
      </c>
      <c r="AO221" s="1">
        <f t="shared" si="20"/>
        <v>648.5815171</v>
      </c>
      <c r="AP221" s="1">
        <f t="shared" si="21"/>
        <v>0.7707592047</v>
      </c>
      <c r="AQ221" s="1">
        <f t="shared" si="22"/>
        <v>727.9677648</v>
      </c>
      <c r="AR221" s="1">
        <f t="shared" si="23"/>
        <v>230.0080244</v>
      </c>
      <c r="AS221" s="1">
        <f t="shared" si="24"/>
        <v>784.4106138</v>
      </c>
      <c r="AT221" s="1">
        <f t="shared" ref="AT221:AT222" si="852">ABS(((3*B221*(G221-AS221))/(G221*(2*AS221-B221)))/100)*3</f>
        <v>0.09799303392</v>
      </c>
      <c r="AU221" s="1">
        <f t="shared" si="26"/>
        <v>0.1086388882</v>
      </c>
      <c r="AV221" s="1">
        <f t="shared" si="27"/>
        <v>46.2274541</v>
      </c>
      <c r="AW221" s="1">
        <v>-999.0</v>
      </c>
      <c r="AX221" s="1">
        <f t="shared" si="28"/>
        <v>0.1678013044</v>
      </c>
      <c r="AZ221" s="1">
        <f t="shared" si="619"/>
        <v>10.99918625</v>
      </c>
      <c r="BA221" s="1">
        <v>-999.0</v>
      </c>
      <c r="BB221" s="1">
        <f t="shared" si="564"/>
        <v>2.184875723</v>
      </c>
      <c r="BC221" s="1">
        <f>((AT221/5)^3)*((BL221)^4)</f>
        <v>2.446213557</v>
      </c>
      <c r="BE221" s="1">
        <v>2138.605</v>
      </c>
      <c r="BF221" s="1">
        <v>4214.1167</v>
      </c>
      <c r="BG221" s="1">
        <f t="shared" si="33"/>
        <v>0.2292407953</v>
      </c>
      <c r="BH221" s="1">
        <v>688.3954</v>
      </c>
      <c r="BJ221" s="1">
        <f t="shared" si="34"/>
        <v>-958.8402</v>
      </c>
      <c r="BK221" s="1">
        <f t="shared" si="35"/>
        <v>-40.1598</v>
      </c>
      <c r="BL221" s="1">
        <f t="shared" si="36"/>
        <v>23.87562189</v>
      </c>
      <c r="BN221" s="1">
        <f t="shared" si="70"/>
        <v>0.5110272821</v>
      </c>
      <c r="BO221" s="1">
        <f t="shared" si="37"/>
        <v>0.9716670778</v>
      </c>
      <c r="BP221" s="1">
        <f t="shared" si="38"/>
        <v>0.1401829222</v>
      </c>
      <c r="BQ221" s="1" t="str">
        <f t="shared" si="39"/>
        <v>#NUM!</v>
      </c>
      <c r="BS221" s="1">
        <f t="shared" si="40"/>
        <v>2120.369867</v>
      </c>
      <c r="BT221" s="1">
        <v>2.4224</v>
      </c>
      <c r="BU221" s="1">
        <v>0.1987</v>
      </c>
      <c r="BV221" s="1">
        <f t="shared" si="41"/>
        <v>0.1234005764</v>
      </c>
      <c r="BW221" s="1">
        <f t="shared" si="42"/>
        <v>0.1610502882</v>
      </c>
      <c r="BX221" s="1">
        <f t="shared" si="43"/>
        <v>1.11185</v>
      </c>
      <c r="BY221" s="1">
        <f t="shared" si="82"/>
        <v>0.07133333333</v>
      </c>
      <c r="BZ221" s="1">
        <f t="shared" si="45"/>
        <v>0.003539271255</v>
      </c>
      <c r="CA221" s="1">
        <v>4214.1167</v>
      </c>
      <c r="CB221" s="1">
        <v>2138.605</v>
      </c>
      <c r="CC221" s="1" t="str">
        <f t="shared" si="46"/>
        <v>#NUM!</v>
      </c>
      <c r="CD221" s="1">
        <f t="shared" si="47"/>
        <v>0.1236855294</v>
      </c>
      <c r="CE221" s="1">
        <f t="shared" si="48"/>
        <v>-510.5162548</v>
      </c>
      <c r="CH221" s="1">
        <v>-999.0</v>
      </c>
      <c r="CJ221" s="1">
        <f t="shared" si="71"/>
        <v>0.00006822317638</v>
      </c>
      <c r="CK221" s="1">
        <f t="shared" si="51"/>
        <v>-708.8761728</v>
      </c>
      <c r="CL221" s="1">
        <f t="shared" si="52"/>
        <v>-46.18181569</v>
      </c>
      <c r="CM221" s="1">
        <f t="shared" si="53"/>
        <v>-34.19707514</v>
      </c>
      <c r="CN221" s="1">
        <f t="shared" si="54"/>
        <v>0.7404878875</v>
      </c>
      <c r="CO221" s="1">
        <f t="shared" si="55"/>
        <v>0.001274842515</v>
      </c>
      <c r="CP221" s="1">
        <f t="shared" si="56"/>
        <v>0.7223169931</v>
      </c>
      <c r="CQ221" s="1">
        <f t="shared" si="57"/>
        <v>0.7936503264</v>
      </c>
      <c r="CS221" s="1">
        <f t="shared" si="58"/>
        <v>1.261154272</v>
      </c>
      <c r="CU221" s="1">
        <v>5255.6665</v>
      </c>
      <c r="CV221" s="1">
        <v>1950.0</v>
      </c>
      <c r="CW221" s="1">
        <v>1045.3</v>
      </c>
      <c r="CX221" s="1">
        <v>391.5</v>
      </c>
      <c r="CY221" s="1">
        <v>198.9</v>
      </c>
      <c r="CZ221" s="1">
        <v>146.7</v>
      </c>
      <c r="DA221" s="1">
        <f t="shared" si="59"/>
        <v>0.71079</v>
      </c>
      <c r="DB221" s="1">
        <f t="shared" si="60"/>
        <v>0.5035119487</v>
      </c>
      <c r="DC221" s="1">
        <f t="shared" si="61"/>
        <v>0.6078386667</v>
      </c>
      <c r="DD221" s="1">
        <f t="shared" si="62"/>
        <v>1</v>
      </c>
      <c r="DE221" s="1">
        <f t="shared" si="63"/>
        <v>0.8346377322</v>
      </c>
      <c r="DF221" s="1" t="str">
        <f t="shared" si="64"/>
        <v>Não</v>
      </c>
      <c r="DG221" s="1" t="str">
        <f t="shared" si="65"/>
        <v>Não</v>
      </c>
      <c r="DH221" s="17" t="str">
        <f t="shared" si="66"/>
        <v>Fractured</v>
      </c>
      <c r="DI221" s="1" t="str">
        <f t="shared" ref="DI221:DJ221" si="849">IF(DB221&gt;=1,"Fractured","Não")</f>
        <v>Não</v>
      </c>
      <c r="DJ221" s="1" t="str">
        <f t="shared" si="849"/>
        <v>Não</v>
      </c>
    </row>
    <row r="222" ht="15.75" customHeight="1">
      <c r="A222" s="1">
        <v>5591.5179</v>
      </c>
      <c r="B222" s="1">
        <v>1950.0</v>
      </c>
      <c r="C222" s="1">
        <v>1950.0</v>
      </c>
      <c r="D222" s="1">
        <v>1614.7776</v>
      </c>
      <c r="E222" s="1">
        <v>1004.5203</v>
      </c>
      <c r="F222" s="1">
        <v>989.8583</v>
      </c>
      <c r="G222" s="1">
        <v>994.1244</v>
      </c>
      <c r="H222" s="1">
        <v>1950.0</v>
      </c>
      <c r="I222" s="1">
        <v>1950.0</v>
      </c>
      <c r="J222" s="1">
        <v>1950.0</v>
      </c>
      <c r="K222" s="1">
        <v>1386.0405</v>
      </c>
      <c r="L222" s="1">
        <f t="shared" si="4"/>
        <v>1311.327567</v>
      </c>
      <c r="M222" s="1">
        <f t="shared" ref="M222:N222" si="850">(H222+I222)/2</f>
        <v>1950</v>
      </c>
      <c r="N222" s="1">
        <f t="shared" si="850"/>
        <v>1950</v>
      </c>
      <c r="O222" s="1">
        <f t="shared" ref="O222:P222" si="851">(E222+AC222)/2</f>
        <v>1301.3223</v>
      </c>
      <c r="P222" s="1">
        <f t="shared" si="851"/>
        <v>1064.065</v>
      </c>
      <c r="Q222" s="1">
        <f t="shared" si="7"/>
        <v>1950.001538</v>
      </c>
      <c r="R222" s="1">
        <f t="shared" si="8"/>
        <v>6.811147233</v>
      </c>
      <c r="S222" s="1">
        <f t="shared" si="9"/>
        <v>0.5098073846</v>
      </c>
      <c r="T222" s="1">
        <v>0.0402</v>
      </c>
      <c r="U222" s="1">
        <v>0.0402</v>
      </c>
      <c r="V222" s="1">
        <f t="shared" si="10"/>
        <v>24.87562189</v>
      </c>
      <c r="W222" s="1">
        <v>0.0402</v>
      </c>
      <c r="X222" s="1">
        <v>0.0284</v>
      </c>
      <c r="Y222" s="1">
        <f t="shared" si="11"/>
        <v>1894.1296</v>
      </c>
      <c r="Z222" s="1">
        <v>1950.0</v>
      </c>
      <c r="AA222" s="1">
        <v>1950.0</v>
      </c>
      <c r="AB222" s="1">
        <v>1950.0</v>
      </c>
      <c r="AC222" s="1">
        <v>1598.1243</v>
      </c>
      <c r="AD222" s="1">
        <v>1138.2717</v>
      </c>
      <c r="AE222" s="1">
        <v>-999.0</v>
      </c>
      <c r="AF222" s="1">
        <v>-999.0</v>
      </c>
      <c r="AG222" s="1">
        <f t="shared" si="12"/>
        <v>3336.0405</v>
      </c>
      <c r="AH222" s="1">
        <f t="shared" si="13"/>
        <v>3.4576951</v>
      </c>
      <c r="AI222" s="1">
        <f t="shared" si="14"/>
        <v>810.1757083</v>
      </c>
      <c r="AJ222" s="1">
        <f t="shared" si="15"/>
        <v>2.4576951</v>
      </c>
      <c r="AK222" s="1">
        <f t="shared" si="16"/>
        <v>318.6899052</v>
      </c>
      <c r="AL222" s="1">
        <f t="shared" si="17"/>
        <v>4.277228676</v>
      </c>
      <c r="AM222" s="1">
        <f t="shared" si="18"/>
        <v>1278.884043</v>
      </c>
      <c r="AN222" s="1">
        <f t="shared" si="19"/>
        <v>0.890424162</v>
      </c>
      <c r="AO222" s="1">
        <f t="shared" si="20"/>
        <v>648.8041625</v>
      </c>
      <c r="AP222" s="1">
        <f t="shared" si="21"/>
        <v>0.7884986501</v>
      </c>
      <c r="AQ222" s="1">
        <f t="shared" si="22"/>
        <v>723.9976992</v>
      </c>
      <c r="AR222" s="1">
        <f t="shared" si="23"/>
        <v>229.8559694</v>
      </c>
      <c r="AS222" s="1">
        <f t="shared" si="24"/>
        <v>776.561663</v>
      </c>
      <c r="AT222" s="1">
        <f t="shared" si="852"/>
        <v>0.09677547836</v>
      </c>
      <c r="AU222" s="1">
        <f t="shared" si="26"/>
        <v>0.107144432</v>
      </c>
      <c r="AV222" s="1">
        <f t="shared" si="27"/>
        <v>45.33963176</v>
      </c>
      <c r="AW222" s="1">
        <v>-999.0</v>
      </c>
      <c r="AX222" s="1">
        <f t="shared" si="28"/>
        <v>0.1831119984</v>
      </c>
      <c r="AZ222" s="1">
        <f t="shared" si="619"/>
        <v>10.24260102</v>
      </c>
      <c r="BA222" s="1">
        <v>-999.0</v>
      </c>
      <c r="BB222" s="1">
        <f t="shared" si="564"/>
        <v>2.07829518</v>
      </c>
      <c r="BC222" s="1">
        <f>((AT222/10)^2.5)*((BL222)^4)</f>
        <v>2.993864129</v>
      </c>
      <c r="BE222" s="1">
        <v>2138.605</v>
      </c>
      <c r="BF222" s="1">
        <v>4214.1167</v>
      </c>
      <c r="BG222" s="1">
        <f t="shared" si="33"/>
        <v>0.2115013499</v>
      </c>
      <c r="BH222" s="1">
        <v>688.3954</v>
      </c>
      <c r="BJ222" s="1">
        <f t="shared" si="34"/>
        <v>-958.8402</v>
      </c>
      <c r="BK222" s="1">
        <f t="shared" si="35"/>
        <v>-40.1598</v>
      </c>
      <c r="BL222" s="1">
        <f t="shared" si="36"/>
        <v>23.87562189</v>
      </c>
      <c r="BN222" s="1">
        <f t="shared" si="70"/>
        <v>0.5098073846</v>
      </c>
      <c r="BO222" s="1">
        <f t="shared" si="37"/>
        <v>0.9908471915</v>
      </c>
      <c r="BP222" s="1">
        <f t="shared" si="38"/>
        <v>0.1210028085</v>
      </c>
      <c r="BQ222" s="1" t="str">
        <f t="shared" si="39"/>
        <v>#NUM!</v>
      </c>
      <c r="BS222" s="1">
        <f t="shared" si="40"/>
        <v>2087.190245</v>
      </c>
      <c r="BT222" s="1">
        <v>2.4224</v>
      </c>
      <c r="BU222" s="1">
        <v>0.1987</v>
      </c>
      <c r="BV222" s="1">
        <f t="shared" si="41"/>
        <v>0.1234005764</v>
      </c>
      <c r="BW222" s="1">
        <f t="shared" si="42"/>
        <v>0.1610502882</v>
      </c>
      <c r="BX222" s="1">
        <f t="shared" si="43"/>
        <v>1.11185</v>
      </c>
      <c r="BY222" s="1">
        <f t="shared" si="82"/>
        <v>0.07133333333</v>
      </c>
      <c r="BZ222" s="1">
        <f t="shared" si="45"/>
        <v>0.005946963563</v>
      </c>
      <c r="CA222" s="1">
        <v>4214.1167</v>
      </c>
      <c r="CB222" s="1">
        <v>2138.605</v>
      </c>
      <c r="CC222" s="1" t="str">
        <f t="shared" si="46"/>
        <v>#NUM!</v>
      </c>
      <c r="CD222" s="1">
        <f t="shared" si="47"/>
        <v>0.124309022</v>
      </c>
      <c r="CE222" s="1">
        <f t="shared" si="48"/>
        <v>-509.2975772</v>
      </c>
      <c r="CH222" s="1">
        <v>-999.0</v>
      </c>
      <c r="CJ222" s="1">
        <f t="shared" si="71"/>
        <v>0.00009200795385</v>
      </c>
      <c r="CK222" s="1">
        <f t="shared" si="51"/>
        <v>-711.7618347</v>
      </c>
      <c r="CL222" s="1">
        <f t="shared" si="52"/>
        <v>-46.72667435</v>
      </c>
      <c r="CM222" s="1">
        <f t="shared" si="53"/>
        <v>-36.34851626</v>
      </c>
      <c r="CN222" s="1">
        <f t="shared" si="54"/>
        <v>0.7778964962</v>
      </c>
      <c r="CO222" s="1">
        <f t="shared" si="55"/>
        <v>0.001287727746</v>
      </c>
      <c r="CP222" s="1">
        <f t="shared" si="56"/>
        <v>0.7529826183</v>
      </c>
      <c r="CQ222" s="1">
        <f t="shared" si="57"/>
        <v>0.8243159517</v>
      </c>
      <c r="CS222" s="1">
        <f t="shared" si="58"/>
        <v>1.196918406</v>
      </c>
      <c r="CU222" s="1">
        <v>5255.8188</v>
      </c>
      <c r="CV222" s="1">
        <v>1950.0</v>
      </c>
      <c r="CW222" s="1">
        <v>1045.5</v>
      </c>
      <c r="CX222" s="1">
        <v>391.3</v>
      </c>
      <c r="CY222" s="1">
        <v>198.8</v>
      </c>
      <c r="CZ222" s="1">
        <v>146.6</v>
      </c>
      <c r="DA222" s="1">
        <f t="shared" si="59"/>
        <v>0.71079</v>
      </c>
      <c r="DB222" s="1">
        <f t="shared" si="60"/>
        <v>0.507619641</v>
      </c>
      <c r="DC222" s="1">
        <f t="shared" si="61"/>
        <v>0.5837290769</v>
      </c>
      <c r="DD222" s="1">
        <f t="shared" si="62"/>
        <v>1</v>
      </c>
      <c r="DE222" s="1">
        <f t="shared" si="63"/>
        <v>0.8176798323</v>
      </c>
      <c r="DF222" s="1" t="str">
        <f t="shared" si="64"/>
        <v>Não</v>
      </c>
      <c r="DG222" s="1" t="str">
        <f t="shared" si="65"/>
        <v>Não</v>
      </c>
      <c r="DH222" s="17" t="str">
        <f t="shared" si="66"/>
        <v>Fractured</v>
      </c>
      <c r="DI222" s="1" t="str">
        <f t="shared" ref="DI222:DJ222" si="853">IF(DB222&gt;=1,"Fractured","Não")</f>
        <v>Não</v>
      </c>
      <c r="DJ222" s="1" t="str">
        <f t="shared" si="853"/>
        <v>Não</v>
      </c>
    </row>
    <row r="223" ht="15.75" customHeight="1">
      <c r="A223" s="1">
        <v>5591.5941</v>
      </c>
      <c r="B223" s="1">
        <v>1950.0</v>
      </c>
      <c r="C223" s="1">
        <v>1950.0</v>
      </c>
      <c r="D223" s="1">
        <v>1557.5497</v>
      </c>
      <c r="E223" s="1">
        <v>969.0275</v>
      </c>
      <c r="F223" s="1">
        <v>956.2106</v>
      </c>
      <c r="G223" s="1">
        <v>957.9568</v>
      </c>
      <c r="H223" s="1">
        <v>1950.0</v>
      </c>
      <c r="I223" s="1">
        <v>1950.0</v>
      </c>
      <c r="J223" s="1">
        <v>1950.0</v>
      </c>
      <c r="K223" s="1">
        <v>1315.5725</v>
      </c>
      <c r="L223" s="1">
        <f t="shared" si="4"/>
        <v>1288.0558</v>
      </c>
      <c r="M223" s="1">
        <f t="shared" ref="M223:N223" si="854">(H223+I223)/2</f>
        <v>1950</v>
      </c>
      <c r="N223" s="1">
        <f t="shared" si="854"/>
        <v>1950</v>
      </c>
      <c r="O223" s="1">
        <f t="shared" ref="O223:P223" si="855">(E223+AC223)/2</f>
        <v>1281.67275</v>
      </c>
      <c r="P223" s="1">
        <f t="shared" si="855"/>
        <v>1024.41275</v>
      </c>
      <c r="Q223" s="1">
        <f t="shared" si="7"/>
        <v>1950.001538</v>
      </c>
      <c r="R223" s="1">
        <f t="shared" si="8"/>
        <v>6.563348418</v>
      </c>
      <c r="S223" s="1">
        <f t="shared" si="9"/>
        <v>0.4912598974</v>
      </c>
      <c r="T223" s="1">
        <v>0.0398</v>
      </c>
      <c r="U223" s="1">
        <v>0.0398</v>
      </c>
      <c r="V223" s="1">
        <f t="shared" si="10"/>
        <v>25.12562814</v>
      </c>
      <c r="W223" s="1">
        <v>0.0398</v>
      </c>
      <c r="X223" s="1">
        <v>0.0279</v>
      </c>
      <c r="Y223" s="1">
        <f t="shared" si="11"/>
        <v>1884.591617</v>
      </c>
      <c r="Z223" s="1">
        <v>1950.0</v>
      </c>
      <c r="AA223" s="1">
        <v>1950.0</v>
      </c>
      <c r="AB223" s="1">
        <v>1950.0</v>
      </c>
      <c r="AC223" s="1">
        <v>1594.318</v>
      </c>
      <c r="AD223" s="1">
        <v>1092.6149</v>
      </c>
      <c r="AE223" s="1">
        <v>0.075</v>
      </c>
      <c r="AF223" s="1">
        <v>0.1</v>
      </c>
      <c r="AG223" s="1">
        <f t="shared" si="12"/>
        <v>3265.5725</v>
      </c>
      <c r="AH223" s="1">
        <f t="shared" si="13"/>
        <v>3.073637256</v>
      </c>
      <c r="AI223" s="1">
        <f t="shared" si="14"/>
        <v>785.5793663</v>
      </c>
      <c r="AJ223" s="1">
        <f t="shared" si="15"/>
        <v>2.073637256</v>
      </c>
      <c r="AK223" s="1">
        <f t="shared" si="16"/>
        <v>309.3473847</v>
      </c>
      <c r="AL223" s="1">
        <f t="shared" si="17"/>
        <v>4.103044788</v>
      </c>
      <c r="AM223" s="1">
        <f t="shared" si="18"/>
        <v>1242.984002</v>
      </c>
      <c r="AN223" s="1">
        <f t="shared" si="19"/>
        <v>0.940988644</v>
      </c>
      <c r="AO223" s="1">
        <f t="shared" si="20"/>
        <v>631.7638035</v>
      </c>
      <c r="AP223" s="1">
        <f t="shared" si="21"/>
        <v>0.7703356731</v>
      </c>
      <c r="AQ223" s="1">
        <f t="shared" si="22"/>
        <v>710.764246</v>
      </c>
      <c r="AR223" s="1">
        <f t="shared" si="23"/>
        <v>228.7591027</v>
      </c>
      <c r="AS223" s="1">
        <f t="shared" si="24"/>
        <v>762.5902675</v>
      </c>
      <c r="AT223" s="1">
        <f t="shared" ref="AT223:AT224" si="859">(ABS(((3*B223*(G223-AS223))/(G223*(2*AS223-B223)))/100))*3</f>
        <v>0.08425136716</v>
      </c>
      <c r="AU223" s="1">
        <f t="shared" si="26"/>
        <v>0.0920027223</v>
      </c>
      <c r="AV223" s="1">
        <f t="shared" si="27"/>
        <v>36.63038539</v>
      </c>
      <c r="AW223" s="1">
        <v>0.075</v>
      </c>
      <c r="AX223" s="1">
        <f t="shared" si="28"/>
        <v>0.1692654984</v>
      </c>
      <c r="AZ223" s="1">
        <f t="shared" si="619"/>
        <v>4.74266567</v>
      </c>
      <c r="BA223" s="1">
        <v>0.1</v>
      </c>
      <c r="BB223" s="1">
        <f t="shared" si="564"/>
        <v>1.16131207</v>
      </c>
      <c r="BC223" s="1">
        <f>((AT223/5)^3)*((BL223)^4)</f>
        <v>1.620822199</v>
      </c>
      <c r="BD223" s="1">
        <f t="shared" ref="BD223:BD224" si="860">0.00213*((AE223^3)*(BH223^2))</f>
        <v>0.4142232781</v>
      </c>
      <c r="BE223" s="1">
        <v>2143.063</v>
      </c>
      <c r="BF223" s="1">
        <v>4270.1987</v>
      </c>
      <c r="BG223" s="1">
        <f t="shared" si="33"/>
        <v>0.2296643269</v>
      </c>
      <c r="BH223" s="1">
        <v>678.9465</v>
      </c>
      <c r="BJ223" s="1">
        <f t="shared" si="34"/>
        <v>0.072015</v>
      </c>
      <c r="BK223" s="1">
        <f t="shared" si="35"/>
        <v>0.002985</v>
      </c>
      <c r="BL223" s="1">
        <f t="shared" si="36"/>
        <v>24.12562814</v>
      </c>
      <c r="BN223" s="1">
        <f t="shared" si="70"/>
        <v>0.4912598974</v>
      </c>
      <c r="BO223" s="1">
        <f t="shared" si="37"/>
        <v>0.9921639255</v>
      </c>
      <c r="BP223" s="1">
        <f t="shared" si="38"/>
        <v>0.1120360745</v>
      </c>
      <c r="BQ223" s="1">
        <f t="shared" si="39"/>
        <v>0.003037114478</v>
      </c>
      <c r="BS223" s="1">
        <f t="shared" si="40"/>
        <v>2085.276562</v>
      </c>
      <c r="BT223" s="1">
        <v>2.4097</v>
      </c>
      <c r="BU223" s="1">
        <v>0.2013</v>
      </c>
      <c r="BV223" s="1">
        <f t="shared" si="41"/>
        <v>0.1307204611</v>
      </c>
      <c r="BW223" s="1">
        <f t="shared" si="42"/>
        <v>0.1660102305</v>
      </c>
      <c r="BX223" s="1">
        <f t="shared" si="43"/>
        <v>1.1042</v>
      </c>
      <c r="BY223" s="1">
        <f t="shared" si="82"/>
        <v>-0.096</v>
      </c>
      <c r="BZ223" s="1">
        <f t="shared" si="45"/>
        <v>0.04255384615</v>
      </c>
      <c r="CA223" s="1">
        <v>4270.1987</v>
      </c>
      <c r="CB223" s="1">
        <v>2143.063</v>
      </c>
      <c r="CC223" s="1">
        <f t="shared" si="46"/>
        <v>0.000108850086</v>
      </c>
      <c r="CD223" s="1">
        <f t="shared" si="47"/>
        <v>0.1254425847</v>
      </c>
      <c r="CE223" s="1">
        <f t="shared" si="48"/>
        <v>0.04912598974</v>
      </c>
      <c r="CH223" s="1">
        <v>0.075</v>
      </c>
      <c r="CI223" s="1">
        <f t="shared" ref="CI223:CI224" si="861">ABS(BX223-AP223)</f>
        <v>0.3338643269</v>
      </c>
      <c r="CJ223" s="1">
        <f t="shared" si="71"/>
        <v>0.00007027176108</v>
      </c>
      <c r="CK223" s="1">
        <f t="shared" si="51"/>
        <v>0.05251951835</v>
      </c>
      <c r="CL223" s="1">
        <f t="shared" si="52"/>
        <v>0.003383302187</v>
      </c>
      <c r="CM223" s="1">
        <f t="shared" si="53"/>
        <v>0.002458562779</v>
      </c>
      <c r="CN223" s="1">
        <f t="shared" si="54"/>
        <v>0.7266754911</v>
      </c>
      <c r="CO223" s="1">
        <f t="shared" si="55"/>
        <v>0.001311320171</v>
      </c>
      <c r="CP223" s="1">
        <f t="shared" si="56"/>
        <v>0.8782379036</v>
      </c>
      <c r="CQ223" s="1">
        <f t="shared" si="57"/>
        <v>0.7822379036</v>
      </c>
      <c r="CS223" s="1">
        <f t="shared" si="58"/>
        <v>1.158547514</v>
      </c>
      <c r="CT223" s="1">
        <v>0.075</v>
      </c>
      <c r="CU223" s="1">
        <v>5255.9712</v>
      </c>
      <c r="CV223" s="1">
        <v>1950.0</v>
      </c>
      <c r="CW223" s="1">
        <v>1045.5</v>
      </c>
      <c r="CX223" s="1">
        <v>390.9</v>
      </c>
      <c r="CY223" s="1">
        <v>198.8</v>
      </c>
      <c r="CZ223" s="1">
        <v>146.4</v>
      </c>
      <c r="DA223" s="1">
        <f t="shared" si="59"/>
        <v>0.6746525641</v>
      </c>
      <c r="DB223" s="1">
        <f t="shared" si="60"/>
        <v>0.4903644103</v>
      </c>
      <c r="DC223" s="1">
        <f t="shared" si="61"/>
        <v>0.5603153333</v>
      </c>
      <c r="DD223" s="1">
        <f t="shared" si="62"/>
        <v>1</v>
      </c>
      <c r="DE223" s="1">
        <f t="shared" si="63"/>
        <v>0.7992779358</v>
      </c>
      <c r="DF223" s="1" t="str">
        <f t="shared" si="64"/>
        <v>Não</v>
      </c>
      <c r="DG223" s="1" t="str">
        <f t="shared" si="65"/>
        <v>Não</v>
      </c>
      <c r="DH223" s="17" t="str">
        <f t="shared" si="66"/>
        <v>Fractured</v>
      </c>
      <c r="DI223" s="1" t="str">
        <f t="shared" ref="DI223:DJ223" si="856">IF(DB223&gt;=1,"Fractured","Não")</f>
        <v>Não</v>
      </c>
      <c r="DJ223" s="1" t="str">
        <f t="shared" si="856"/>
        <v>Não</v>
      </c>
    </row>
    <row r="224" ht="15.75" customHeight="1">
      <c r="A224" s="1">
        <v>5591.6703</v>
      </c>
      <c r="B224" s="1">
        <v>1950.0</v>
      </c>
      <c r="C224" s="1">
        <v>1950.0</v>
      </c>
      <c r="D224" s="1">
        <v>1490.6779</v>
      </c>
      <c r="E224" s="1">
        <v>909.8393</v>
      </c>
      <c r="F224" s="1">
        <v>899.3591</v>
      </c>
      <c r="G224" s="1">
        <v>906.6197</v>
      </c>
      <c r="H224" s="1">
        <v>1950.0</v>
      </c>
      <c r="I224" s="1">
        <v>1950.0</v>
      </c>
      <c r="J224" s="1">
        <v>1950.0</v>
      </c>
      <c r="K224" s="1">
        <v>1315.5725</v>
      </c>
      <c r="L224" s="1">
        <f t="shared" si="4"/>
        <v>1251.992933</v>
      </c>
      <c r="M224" s="1">
        <f t="shared" ref="M224:N224" si="857">(H224+I224)/2</f>
        <v>1950</v>
      </c>
      <c r="N224" s="1">
        <f t="shared" si="857"/>
        <v>1950</v>
      </c>
      <c r="O224" s="1">
        <f t="shared" ref="O224:P224" si="858">(E224+AC224)/2</f>
        <v>1249.92235</v>
      </c>
      <c r="P224" s="1">
        <f t="shared" si="858"/>
        <v>975.8104</v>
      </c>
      <c r="Q224" s="1">
        <f t="shared" si="7"/>
        <v>1950.001538</v>
      </c>
      <c r="R224" s="1">
        <f t="shared" si="8"/>
        <v>6.21161724</v>
      </c>
      <c r="S224" s="1">
        <f t="shared" si="9"/>
        <v>0.4649331795</v>
      </c>
      <c r="T224" s="1">
        <v>0.0398</v>
      </c>
      <c r="U224" s="1">
        <v>0.0398</v>
      </c>
      <c r="V224" s="1">
        <f t="shared" si="10"/>
        <v>25.12562814</v>
      </c>
      <c r="W224" s="1">
        <v>0.0398</v>
      </c>
      <c r="X224" s="1">
        <v>0.0279</v>
      </c>
      <c r="Y224" s="1">
        <f t="shared" si="11"/>
        <v>1873.446317</v>
      </c>
      <c r="Z224" s="1">
        <v>1950.0</v>
      </c>
      <c r="AA224" s="1">
        <v>1950.0</v>
      </c>
      <c r="AB224" s="1">
        <v>1950.0</v>
      </c>
      <c r="AC224" s="1">
        <v>1590.0054</v>
      </c>
      <c r="AD224" s="1">
        <v>1052.2617</v>
      </c>
      <c r="AE224" s="1">
        <v>0.075</v>
      </c>
      <c r="AF224" s="1">
        <v>0.1</v>
      </c>
      <c r="AG224" s="1">
        <f t="shared" si="12"/>
        <v>3265.5725</v>
      </c>
      <c r="AH224" s="1">
        <f t="shared" si="13"/>
        <v>3.073637256</v>
      </c>
      <c r="AI224" s="1">
        <f t="shared" si="14"/>
        <v>785.5793663</v>
      </c>
      <c r="AJ224" s="1">
        <f t="shared" si="15"/>
        <v>2.073637256</v>
      </c>
      <c r="AK224" s="1">
        <f t="shared" si="16"/>
        <v>294.5808021</v>
      </c>
      <c r="AL224" s="1">
        <f t="shared" si="17"/>
        <v>3.81041314</v>
      </c>
      <c r="AM224" s="1">
        <f t="shared" si="18"/>
        <v>1185.717262</v>
      </c>
      <c r="AN224" s="1">
        <f t="shared" si="19"/>
        <v>1.047272976</v>
      </c>
      <c r="AO224" s="1">
        <f t="shared" si="20"/>
        <v>605.5905246</v>
      </c>
      <c r="AP224" s="1">
        <f t="shared" si="21"/>
        <v>0.727641608</v>
      </c>
      <c r="AQ224" s="1">
        <f t="shared" si="22"/>
        <v>693.1051423</v>
      </c>
      <c r="AR224" s="1">
        <f t="shared" si="23"/>
        <v>227.1336845</v>
      </c>
      <c r="AS224" s="1">
        <f t="shared" si="24"/>
        <v>746.2510978</v>
      </c>
      <c r="AT224" s="1">
        <f t="shared" si="859"/>
        <v>0.06785506937</v>
      </c>
      <c r="AU224" s="1">
        <f t="shared" si="26"/>
        <v>0.07279454851</v>
      </c>
      <c r="AV224" s="1">
        <f t="shared" si="27"/>
        <v>26.39118787</v>
      </c>
      <c r="AW224" s="1">
        <v>0.075</v>
      </c>
      <c r="AX224" s="1">
        <f t="shared" si="28"/>
        <v>0.1367797003</v>
      </c>
      <c r="AZ224" s="1">
        <f t="shared" si="619"/>
        <v>1.381188518</v>
      </c>
      <c r="BA224" s="1">
        <v>0.1</v>
      </c>
      <c r="BB224" s="1">
        <f t="shared" si="564"/>
        <v>0.4886189515</v>
      </c>
      <c r="BC224" s="1">
        <f>((AT224/7)^3)*((BL224)^4)</f>
        <v>0.308579659</v>
      </c>
      <c r="BD224" s="1">
        <f t="shared" si="860"/>
        <v>0.4142232781</v>
      </c>
      <c r="BE224" s="1">
        <v>2143.063</v>
      </c>
      <c r="BF224" s="1">
        <v>4270.1987</v>
      </c>
      <c r="BG224" s="1">
        <f t="shared" si="33"/>
        <v>0.272358392</v>
      </c>
      <c r="BH224" s="1">
        <v>678.9465</v>
      </c>
      <c r="BJ224" s="1">
        <f t="shared" si="34"/>
        <v>0.072015</v>
      </c>
      <c r="BK224" s="1">
        <f t="shared" si="35"/>
        <v>0.002985</v>
      </c>
      <c r="BL224" s="1">
        <f t="shared" si="36"/>
        <v>24.12562814</v>
      </c>
      <c r="BN224" s="1">
        <f t="shared" si="70"/>
        <v>0.4649331795</v>
      </c>
      <c r="BO224" s="1">
        <f t="shared" si="37"/>
        <v>0.9788796182</v>
      </c>
      <c r="BP224" s="1">
        <f t="shared" si="38"/>
        <v>0.1253203818</v>
      </c>
      <c r="BQ224" s="1">
        <f t="shared" si="39"/>
        <v>0.008241083529</v>
      </c>
      <c r="BS224" s="1">
        <f t="shared" si="40"/>
        <v>2098.81859</v>
      </c>
      <c r="BT224" s="1">
        <v>2.4097</v>
      </c>
      <c r="BU224" s="1">
        <v>0.2013</v>
      </c>
      <c r="BV224" s="1">
        <f t="shared" si="41"/>
        <v>0.1307204611</v>
      </c>
      <c r="BW224" s="1">
        <f t="shared" si="42"/>
        <v>0.1660102305</v>
      </c>
      <c r="BX224" s="1">
        <f t="shared" si="43"/>
        <v>1.1042</v>
      </c>
      <c r="BY224" s="1">
        <f t="shared" si="82"/>
        <v>-0.096</v>
      </c>
      <c r="BZ224" s="1">
        <f t="shared" si="45"/>
        <v>0.09451447368</v>
      </c>
      <c r="CA224" s="1">
        <v>4270.1987</v>
      </c>
      <c r="CB224" s="1">
        <v>2143.063</v>
      </c>
      <c r="CC224" s="1">
        <f t="shared" si="46"/>
        <v>0.000108850086</v>
      </c>
      <c r="CD224" s="1">
        <f t="shared" si="47"/>
        <v>0.1268084317</v>
      </c>
      <c r="CE224" s="1">
        <f t="shared" si="48"/>
        <v>0.04649331795</v>
      </c>
      <c r="CH224" s="1">
        <v>0.075</v>
      </c>
      <c r="CI224" s="1">
        <f t="shared" si="861"/>
        <v>0.376558392</v>
      </c>
      <c r="CJ224" s="1">
        <f t="shared" si="71"/>
        <v>0.0000343416892</v>
      </c>
      <c r="CK224" s="1">
        <f t="shared" si="51"/>
        <v>0.0509343214</v>
      </c>
      <c r="CL224" s="1">
        <f t="shared" si="52"/>
        <v>0.003173336168</v>
      </c>
      <c r="CM224" s="1">
        <f t="shared" si="53"/>
        <v>0.001971204515</v>
      </c>
      <c r="CN224" s="1">
        <f t="shared" si="54"/>
        <v>0.6211773383</v>
      </c>
      <c r="CO224" s="1">
        <f t="shared" si="55"/>
        <v>0.00134003153</v>
      </c>
      <c r="CP224" s="1">
        <f t="shared" si="56"/>
        <v>0.7893221572</v>
      </c>
      <c r="CQ224" s="1">
        <f t="shared" si="57"/>
        <v>0.6933221572</v>
      </c>
      <c r="CS224" s="1">
        <f t="shared" si="58"/>
        <v>1.13986547</v>
      </c>
      <c r="CT224" s="1">
        <v>0.075</v>
      </c>
      <c r="CU224" s="1">
        <v>5256.1235</v>
      </c>
      <c r="CV224" s="1">
        <v>1950.0</v>
      </c>
      <c r="CW224" s="1">
        <v>1045.8</v>
      </c>
      <c r="CX224" s="1">
        <v>390.5</v>
      </c>
      <c r="CY224" s="1">
        <v>198.8</v>
      </c>
      <c r="CZ224" s="1">
        <v>146.2</v>
      </c>
      <c r="DA224" s="1">
        <f t="shared" si="59"/>
        <v>0.6746525641</v>
      </c>
      <c r="DB224" s="1">
        <f t="shared" si="60"/>
        <v>0.4612097949</v>
      </c>
      <c r="DC224" s="1">
        <f t="shared" si="61"/>
        <v>0.5396213846</v>
      </c>
      <c r="DD224" s="1">
        <f t="shared" si="62"/>
        <v>1</v>
      </c>
      <c r="DE224" s="1">
        <f t="shared" si="63"/>
        <v>0.7806968169</v>
      </c>
      <c r="DF224" s="1" t="str">
        <f t="shared" si="64"/>
        <v>Não</v>
      </c>
      <c r="DG224" s="1" t="str">
        <f t="shared" si="65"/>
        <v>Não</v>
      </c>
      <c r="DH224" s="17" t="str">
        <f t="shared" si="66"/>
        <v>Fractured</v>
      </c>
      <c r="DI224" s="1" t="str">
        <f t="shared" ref="DI224:DJ224" si="862">IF(DB224&gt;=1,"Fractured","Não")</f>
        <v>Não</v>
      </c>
      <c r="DJ224" s="1" t="str">
        <f t="shared" si="862"/>
        <v>Não</v>
      </c>
    </row>
    <row r="225" ht="15.75" customHeight="1">
      <c r="A225" s="1">
        <v>5591.7465</v>
      </c>
      <c r="B225" s="1">
        <v>1950.0</v>
      </c>
      <c r="C225" s="1">
        <v>1950.0</v>
      </c>
      <c r="D225" s="1">
        <v>1435.9633</v>
      </c>
      <c r="E225" s="1">
        <v>853.2827</v>
      </c>
      <c r="F225" s="1">
        <v>844.9537</v>
      </c>
      <c r="G225" s="1">
        <v>861.9199</v>
      </c>
      <c r="H225" s="1">
        <v>1950.0</v>
      </c>
      <c r="I225" s="1">
        <v>1950.0</v>
      </c>
      <c r="J225" s="1">
        <v>1950.0</v>
      </c>
      <c r="K225" s="1">
        <v>1238.3634</v>
      </c>
      <c r="L225" s="1">
        <f t="shared" si="4"/>
        <v>1218.957867</v>
      </c>
      <c r="M225" s="1">
        <f t="shared" ref="M225:N225" si="863">(H225+I225)/2</f>
        <v>1950</v>
      </c>
      <c r="N225" s="1">
        <f t="shared" si="863"/>
        <v>1950</v>
      </c>
      <c r="O225" s="1">
        <f t="shared" ref="O225:P225" si="864">(E225+AC225)/2</f>
        <v>1220.90885</v>
      </c>
      <c r="P225" s="1">
        <f t="shared" si="864"/>
        <v>932.9181</v>
      </c>
      <c r="Q225" s="1">
        <f t="shared" si="7"/>
        <v>1950.001538</v>
      </c>
      <c r="R225" s="1">
        <f t="shared" si="8"/>
        <v>5.905360881</v>
      </c>
      <c r="S225" s="1">
        <f t="shared" si="9"/>
        <v>0.4420102051</v>
      </c>
      <c r="T225" s="1">
        <v>0.0401</v>
      </c>
      <c r="U225" s="1">
        <v>0.0401</v>
      </c>
      <c r="V225" s="1">
        <f t="shared" si="10"/>
        <v>24.93765586</v>
      </c>
      <c r="W225" s="1">
        <v>0.0401</v>
      </c>
      <c r="X225" s="1">
        <v>0.0267</v>
      </c>
      <c r="Y225" s="1">
        <f t="shared" si="11"/>
        <v>1864.327217</v>
      </c>
      <c r="Z225" s="1">
        <v>1950.0</v>
      </c>
      <c r="AA225" s="1">
        <v>1950.0</v>
      </c>
      <c r="AB225" s="1">
        <v>1950.0</v>
      </c>
      <c r="AC225" s="1">
        <v>1588.535</v>
      </c>
      <c r="AD225" s="1">
        <v>1020.8825</v>
      </c>
      <c r="AE225" s="1">
        <v>-999.0</v>
      </c>
      <c r="AF225" s="1">
        <v>-999.0</v>
      </c>
      <c r="AG225" s="1">
        <f t="shared" si="12"/>
        <v>3188.3634</v>
      </c>
      <c r="AH225" s="1">
        <f t="shared" si="13"/>
        <v>2.740162605</v>
      </c>
      <c r="AI225" s="1">
        <f t="shared" si="14"/>
        <v>757.3818687</v>
      </c>
      <c r="AJ225" s="1">
        <f t="shared" si="15"/>
        <v>1.740162605</v>
      </c>
      <c r="AK225" s="1">
        <f t="shared" si="16"/>
        <v>280.5317833</v>
      </c>
      <c r="AL225" s="1">
        <f t="shared" si="17"/>
        <v>3.550388951</v>
      </c>
      <c r="AM225" s="1">
        <f t="shared" si="18"/>
        <v>1130.987464</v>
      </c>
      <c r="AN225" s="1">
        <f t="shared" si="19"/>
        <v>1.167323436</v>
      </c>
      <c r="AO225" s="1">
        <f t="shared" si="20"/>
        <v>581.1609709</v>
      </c>
      <c r="AP225" s="1">
        <f t="shared" si="21"/>
        <v>0.680859716</v>
      </c>
      <c r="AQ225" s="1">
        <f t="shared" si="22"/>
        <v>677.4387959</v>
      </c>
      <c r="AR225" s="1">
        <f t="shared" si="23"/>
        <v>225.582094</v>
      </c>
      <c r="AS225" s="1">
        <f t="shared" si="24"/>
        <v>732.3468554</v>
      </c>
      <c r="AT225" s="1">
        <f t="shared" ref="AT225:AT226" si="868">ABS(((3*B225*(G225-AS225))/(G225*(2*AS225-B225)))/10)/2</f>
        <v>0.0906061562</v>
      </c>
      <c r="AU225" s="1">
        <f t="shared" si="26"/>
        <v>0.0996335711</v>
      </c>
      <c r="AV225" s="1">
        <f t="shared" si="27"/>
        <v>40.95326336</v>
      </c>
      <c r="AW225" s="1">
        <v>-999.0</v>
      </c>
      <c r="AX225" s="1">
        <f t="shared" si="28"/>
        <v>0.1025077518</v>
      </c>
      <c r="AZ225" s="1">
        <f t="shared" si="619"/>
        <v>7.071477804</v>
      </c>
      <c r="BA225" s="1">
        <v>-999.0</v>
      </c>
      <c r="BB225" s="1">
        <f t="shared" si="564"/>
        <v>1.476662074</v>
      </c>
      <c r="BC225" s="1">
        <f>((AT225/6)^3)*((BL225)^4)</f>
        <v>1.130695972</v>
      </c>
      <c r="BE225" s="1">
        <v>2164.759</v>
      </c>
      <c r="BF225" s="1">
        <v>4297.2183</v>
      </c>
      <c r="BG225" s="1">
        <f t="shared" si="33"/>
        <v>0.319140284</v>
      </c>
      <c r="BH225" s="1">
        <v>661.9728</v>
      </c>
      <c r="BJ225" s="1">
        <f t="shared" si="34"/>
        <v>-958.9401</v>
      </c>
      <c r="BK225" s="1">
        <f t="shared" si="35"/>
        <v>-40.0599</v>
      </c>
      <c r="BL225" s="1">
        <f t="shared" si="36"/>
        <v>23.93765586</v>
      </c>
      <c r="BN225" s="1">
        <f t="shared" si="70"/>
        <v>0.4420102051</v>
      </c>
      <c r="BO225" s="1">
        <f t="shared" si="37"/>
        <v>0.9585785151</v>
      </c>
      <c r="BP225" s="1">
        <f t="shared" si="38"/>
        <v>0.1318714849</v>
      </c>
      <c r="BQ225" s="1" t="str">
        <f t="shared" si="39"/>
        <v>#NUM!</v>
      </c>
      <c r="BS225" s="1">
        <f t="shared" si="40"/>
        <v>2110.625703</v>
      </c>
      <c r="BT225" s="1">
        <v>2.3902</v>
      </c>
      <c r="BU225" s="1">
        <v>0.2093</v>
      </c>
      <c r="BV225" s="1">
        <f t="shared" si="41"/>
        <v>0.1419596542</v>
      </c>
      <c r="BW225" s="1">
        <f t="shared" si="42"/>
        <v>0.1756298271</v>
      </c>
      <c r="BX225" s="1">
        <f t="shared" si="43"/>
        <v>1.09045</v>
      </c>
      <c r="BY225" s="1">
        <f t="shared" si="82"/>
        <v>-0.2193333333</v>
      </c>
      <c r="BZ225" s="1">
        <f t="shared" si="45"/>
        <v>0.1397571862</v>
      </c>
      <c r="CA225" s="1">
        <v>4297.2183</v>
      </c>
      <c r="CB225" s="1">
        <v>2164.759</v>
      </c>
      <c r="CC225" s="1" t="str">
        <f t="shared" si="46"/>
        <v>#NUM!</v>
      </c>
      <c r="CD225" s="1">
        <f t="shared" si="47"/>
        <v>0.1280065558</v>
      </c>
      <c r="CE225" s="1">
        <f t="shared" si="48"/>
        <v>-441.5681949</v>
      </c>
      <c r="CH225" s="1">
        <v>-999.0</v>
      </c>
      <c r="CJ225" s="1">
        <f t="shared" si="71"/>
        <v>0.00001337238014</v>
      </c>
      <c r="CK225" s="1">
        <f t="shared" si="51"/>
        <v>-657.6042913</v>
      </c>
      <c r="CL225" s="1">
        <f t="shared" si="52"/>
        <v>-39.68990998</v>
      </c>
      <c r="CM225" s="1">
        <f t="shared" si="53"/>
        <v>-20.44908877</v>
      </c>
      <c r="CN225" s="1">
        <f t="shared" si="54"/>
        <v>0.5152213442</v>
      </c>
      <c r="CO225" s="1">
        <f t="shared" si="55"/>
        <v>0.001365473194</v>
      </c>
      <c r="CP225" s="1">
        <f t="shared" si="56"/>
        <v>0.819755621</v>
      </c>
      <c r="CQ225" s="1">
        <f t="shared" si="57"/>
        <v>0.6004222877</v>
      </c>
      <c r="CS225" s="1">
        <f t="shared" si="58"/>
        <v>1.128840967</v>
      </c>
      <c r="CU225" s="1">
        <v>5256.2759</v>
      </c>
      <c r="CV225" s="1">
        <v>1950.0</v>
      </c>
      <c r="CW225" s="1">
        <v>1046.0</v>
      </c>
      <c r="CX225" s="1">
        <v>390.3</v>
      </c>
      <c r="CY225" s="1">
        <v>198.8</v>
      </c>
      <c r="CZ225" s="1">
        <v>146.0</v>
      </c>
      <c r="DA225" s="1">
        <f t="shared" si="59"/>
        <v>0.6350581538</v>
      </c>
      <c r="DB225" s="1">
        <f t="shared" si="60"/>
        <v>0.4333095897</v>
      </c>
      <c r="DC225" s="1">
        <f t="shared" si="61"/>
        <v>0.5235294872</v>
      </c>
      <c r="DD225" s="1">
        <f t="shared" si="62"/>
        <v>1</v>
      </c>
      <c r="DE225" s="1">
        <f t="shared" si="63"/>
        <v>0.7641177308</v>
      </c>
      <c r="DF225" s="1" t="str">
        <f t="shared" si="64"/>
        <v>Não</v>
      </c>
      <c r="DG225" s="1" t="str">
        <f t="shared" si="65"/>
        <v>Não</v>
      </c>
      <c r="DH225" s="17" t="str">
        <f t="shared" si="66"/>
        <v>Fractured</v>
      </c>
      <c r="DI225" s="1" t="str">
        <f t="shared" ref="DI225:DJ225" si="865">IF(DB225&gt;=1,"Fractured","Não")</f>
        <v>Não</v>
      </c>
      <c r="DJ225" s="1" t="str">
        <f t="shared" si="865"/>
        <v>Não</v>
      </c>
    </row>
    <row r="226" ht="15.75" customHeight="1">
      <c r="A226" s="1">
        <v>5591.8227</v>
      </c>
      <c r="B226" s="1">
        <v>1950.0</v>
      </c>
      <c r="C226" s="1">
        <v>1950.0</v>
      </c>
      <c r="D226" s="1">
        <v>1409.4888</v>
      </c>
      <c r="E226" s="1">
        <v>818.3688</v>
      </c>
      <c r="F226" s="1">
        <v>811.7791</v>
      </c>
      <c r="G226" s="1">
        <v>834.6521</v>
      </c>
      <c r="H226" s="1">
        <v>1950.0</v>
      </c>
      <c r="I226" s="1">
        <v>1950.0</v>
      </c>
      <c r="J226" s="1">
        <v>1950.0</v>
      </c>
      <c r="K226" s="1">
        <v>1238.3634</v>
      </c>
      <c r="L226" s="1">
        <f t="shared" si="4"/>
        <v>1198.8104</v>
      </c>
      <c r="M226" s="1">
        <f t="shared" ref="M226:N226" si="866">(H226+I226)/2</f>
        <v>1950</v>
      </c>
      <c r="N226" s="1">
        <f t="shared" si="866"/>
        <v>1950</v>
      </c>
      <c r="O226" s="1">
        <f t="shared" ref="O226:P226" si="867">(E226+AC226)/2</f>
        <v>1205.6338</v>
      </c>
      <c r="P226" s="1">
        <f t="shared" si="867"/>
        <v>906.53935</v>
      </c>
      <c r="Q226" s="1">
        <f t="shared" si="7"/>
        <v>1950.001538</v>
      </c>
      <c r="R226" s="1">
        <f t="shared" si="8"/>
        <v>5.718538185</v>
      </c>
      <c r="S226" s="1">
        <f t="shared" si="9"/>
        <v>0.4280267179</v>
      </c>
      <c r="T226" s="1">
        <v>0.0401</v>
      </c>
      <c r="U226" s="1">
        <v>0.0401</v>
      </c>
      <c r="V226" s="1">
        <f t="shared" si="10"/>
        <v>24.93765586</v>
      </c>
      <c r="W226" s="1">
        <v>0.0401</v>
      </c>
      <c r="X226" s="1">
        <v>0.0267</v>
      </c>
      <c r="Y226" s="1">
        <f t="shared" si="11"/>
        <v>1859.9148</v>
      </c>
      <c r="Z226" s="1">
        <v>1950.0</v>
      </c>
      <c r="AA226" s="1">
        <v>1950.0</v>
      </c>
      <c r="AB226" s="1">
        <v>1950.0</v>
      </c>
      <c r="AC226" s="1">
        <v>1592.8988</v>
      </c>
      <c r="AD226" s="1">
        <v>1001.2996</v>
      </c>
      <c r="AE226" s="1">
        <v>-999.0</v>
      </c>
      <c r="AF226" s="1">
        <v>-999.0</v>
      </c>
      <c r="AG226" s="1">
        <f t="shared" si="12"/>
        <v>3188.3634</v>
      </c>
      <c r="AH226" s="1">
        <f t="shared" si="13"/>
        <v>2.740162605</v>
      </c>
      <c r="AI226" s="1">
        <f t="shared" si="14"/>
        <v>757.3818687</v>
      </c>
      <c r="AJ226" s="1">
        <f t="shared" si="15"/>
        <v>1.740162605</v>
      </c>
      <c r="AK226" s="1">
        <f t="shared" si="16"/>
        <v>272.0272149</v>
      </c>
      <c r="AL226" s="1">
        <f t="shared" si="17"/>
        <v>3.399302927</v>
      </c>
      <c r="AM226" s="1">
        <f t="shared" si="18"/>
        <v>1097.567607</v>
      </c>
      <c r="AN226" s="1">
        <f t="shared" si="19"/>
        <v>1.250950773</v>
      </c>
      <c r="AO226" s="1">
        <f t="shared" si="20"/>
        <v>566.069398</v>
      </c>
      <c r="AP226" s="1">
        <f t="shared" si="21"/>
        <v>0.6510942902</v>
      </c>
      <c r="AQ226" s="1">
        <f t="shared" si="22"/>
        <v>667.8474076</v>
      </c>
      <c r="AR226" s="1">
        <f t="shared" si="23"/>
        <v>224.5442344</v>
      </c>
      <c r="AS226" s="1">
        <f t="shared" si="24"/>
        <v>724.1098284</v>
      </c>
      <c r="AT226" s="1">
        <f t="shared" si="868"/>
        <v>0.0772031678</v>
      </c>
      <c r="AU226" s="1">
        <f t="shared" si="26"/>
        <v>0.08366215087</v>
      </c>
      <c r="AV226" s="1">
        <f t="shared" si="27"/>
        <v>32.06720991</v>
      </c>
      <c r="AW226" s="1">
        <v>-999.0</v>
      </c>
      <c r="AX226" s="1">
        <f t="shared" si="28"/>
        <v>0.08071452529</v>
      </c>
      <c r="AZ226" s="1">
        <f t="shared" si="619"/>
        <v>2.839431805</v>
      </c>
      <c r="BA226" s="1">
        <v>-999.0</v>
      </c>
      <c r="BB226" s="1">
        <f t="shared" si="564"/>
        <v>0.7783784022</v>
      </c>
      <c r="BC226" s="1">
        <f>((AT226/7)^3)*((BL226)^4)</f>
        <v>0.4404916885</v>
      </c>
      <c r="BE226" s="1">
        <v>2164.759</v>
      </c>
      <c r="BF226" s="1">
        <v>4297.2183</v>
      </c>
      <c r="BG226" s="1">
        <f t="shared" si="33"/>
        <v>0.3489057098</v>
      </c>
      <c r="BH226" s="1">
        <v>661.9728</v>
      </c>
      <c r="BJ226" s="1">
        <f t="shared" si="34"/>
        <v>-958.9401</v>
      </c>
      <c r="BK226" s="1">
        <f t="shared" si="35"/>
        <v>-40.0599</v>
      </c>
      <c r="BL226" s="1">
        <f t="shared" si="36"/>
        <v>23.93765586</v>
      </c>
      <c r="BN226" s="1">
        <f t="shared" si="70"/>
        <v>0.4280267179</v>
      </c>
      <c r="BO226" s="1">
        <f t="shared" si="37"/>
        <v>0.9433950614</v>
      </c>
      <c r="BP226" s="1">
        <f t="shared" si="38"/>
        <v>0.1470549386</v>
      </c>
      <c r="BQ226" s="1" t="str">
        <f t="shared" si="39"/>
        <v>#NUM!</v>
      </c>
      <c r="BS226" s="1">
        <f t="shared" si="40"/>
        <v>2117.95038</v>
      </c>
      <c r="BT226" s="1">
        <v>2.3902</v>
      </c>
      <c r="BU226" s="1">
        <v>0.2093</v>
      </c>
      <c r="BV226" s="1">
        <f t="shared" si="41"/>
        <v>0.1419596542</v>
      </c>
      <c r="BW226" s="1">
        <f t="shared" si="42"/>
        <v>0.1756298271</v>
      </c>
      <c r="BX226" s="1">
        <f t="shared" si="43"/>
        <v>1.09045</v>
      </c>
      <c r="BY226" s="1">
        <f t="shared" si="82"/>
        <v>-0.2193333333</v>
      </c>
      <c r="BZ226" s="1">
        <f t="shared" si="45"/>
        <v>0.1673561741</v>
      </c>
      <c r="CA226" s="1">
        <v>4297.2183</v>
      </c>
      <c r="CB226" s="1">
        <v>2164.759</v>
      </c>
      <c r="CC226" s="1" t="str">
        <f t="shared" si="46"/>
        <v>#NUM!</v>
      </c>
      <c r="CD226" s="1">
        <f t="shared" si="47"/>
        <v>0.1287325588</v>
      </c>
      <c r="CE226" s="1">
        <f t="shared" si="48"/>
        <v>-427.5986912</v>
      </c>
      <c r="CH226" s="1">
        <v>-999.0</v>
      </c>
      <c r="CJ226" s="1">
        <f t="shared" si="71"/>
        <v>0.000006222347973</v>
      </c>
      <c r="CK226" s="1">
        <f t="shared" si="51"/>
        <v>-644.5655876</v>
      </c>
      <c r="CL226" s="1">
        <f t="shared" si="52"/>
        <v>-38.10075242</v>
      </c>
      <c r="CM226" s="1">
        <f t="shared" si="53"/>
        <v>-16.89589382</v>
      </c>
      <c r="CN226" s="1">
        <f t="shared" si="54"/>
        <v>0.4434530226</v>
      </c>
      <c r="CO226" s="1">
        <f t="shared" si="55"/>
        <v>0.001381005976</v>
      </c>
      <c r="CP226" s="1">
        <f t="shared" si="56"/>
        <v>0.7543216806</v>
      </c>
      <c r="CQ226" s="1">
        <f t="shared" si="57"/>
        <v>0.5349883473</v>
      </c>
      <c r="CS226" s="1">
        <f t="shared" si="58"/>
        <v>1.118238875</v>
      </c>
      <c r="CU226" s="1">
        <v>5256.4282</v>
      </c>
      <c r="CV226" s="1">
        <v>1950.0</v>
      </c>
      <c r="CW226" s="1">
        <v>1046.7</v>
      </c>
      <c r="CX226" s="1">
        <v>389.9</v>
      </c>
      <c r="CY226" s="1">
        <v>198.8</v>
      </c>
      <c r="CZ226" s="1">
        <v>145.8</v>
      </c>
      <c r="DA226" s="1">
        <f t="shared" si="59"/>
        <v>0.6350581538</v>
      </c>
      <c r="DB226" s="1">
        <f t="shared" si="60"/>
        <v>0.4162969744</v>
      </c>
      <c r="DC226" s="1">
        <f t="shared" si="61"/>
        <v>0.5134869744</v>
      </c>
      <c r="DD226" s="1">
        <f t="shared" si="62"/>
        <v>1</v>
      </c>
      <c r="DE226" s="1">
        <f t="shared" si="63"/>
        <v>0.7519193224</v>
      </c>
      <c r="DF226" s="1" t="str">
        <f t="shared" si="64"/>
        <v>Não</v>
      </c>
      <c r="DG226" s="1" t="str">
        <f t="shared" si="65"/>
        <v>Não</v>
      </c>
      <c r="DH226" s="17" t="str">
        <f t="shared" si="66"/>
        <v>Fractured</v>
      </c>
      <c r="DI226" s="1" t="str">
        <f t="shared" ref="DI226:DJ226" si="869">IF(DB226&gt;=1,"Fractured","Não")</f>
        <v>Não</v>
      </c>
      <c r="DJ226" s="1" t="str">
        <f t="shared" si="869"/>
        <v>Não</v>
      </c>
    </row>
    <row r="227" ht="15.75" customHeight="1">
      <c r="A227" s="1">
        <v>5591.8989</v>
      </c>
      <c r="B227" s="1">
        <v>1950.0</v>
      </c>
      <c r="C227" s="1">
        <v>1950.0</v>
      </c>
      <c r="D227" s="1">
        <v>1414.9137</v>
      </c>
      <c r="E227" s="1">
        <v>807.9883</v>
      </c>
      <c r="F227" s="1">
        <v>802.9665</v>
      </c>
      <c r="G227" s="1">
        <v>826.7502</v>
      </c>
      <c r="H227" s="1">
        <v>1950.0</v>
      </c>
      <c r="I227" s="1">
        <v>1950.0</v>
      </c>
      <c r="J227" s="1">
        <v>1950.0</v>
      </c>
      <c r="K227" s="1">
        <v>1152.858</v>
      </c>
      <c r="L227" s="1">
        <f t="shared" si="4"/>
        <v>1193.2389</v>
      </c>
      <c r="M227" s="1">
        <f t="shared" ref="M227:N227" si="870">(H227+I227)/2</f>
        <v>1950</v>
      </c>
      <c r="N227" s="1">
        <f t="shared" si="870"/>
        <v>1950</v>
      </c>
      <c r="O227" s="1">
        <f t="shared" ref="O227:P227" si="871">(E227+AC227)/2</f>
        <v>1206.5833</v>
      </c>
      <c r="P227" s="1">
        <f t="shared" si="871"/>
        <v>899.23635</v>
      </c>
      <c r="Q227" s="1">
        <f t="shared" si="7"/>
        <v>1950.001538</v>
      </c>
      <c r="R227" s="1">
        <f t="shared" si="8"/>
        <v>5.664399081</v>
      </c>
      <c r="S227" s="1">
        <f t="shared" si="9"/>
        <v>0.4239744615</v>
      </c>
      <c r="T227" s="1">
        <v>0.0397</v>
      </c>
      <c r="U227" s="1">
        <v>0.0397</v>
      </c>
      <c r="V227" s="1">
        <f t="shared" si="10"/>
        <v>25.18891688</v>
      </c>
      <c r="W227" s="1">
        <v>0.0397</v>
      </c>
      <c r="X227" s="1">
        <v>0.0257</v>
      </c>
      <c r="Y227" s="1">
        <f t="shared" si="11"/>
        <v>1860.81895</v>
      </c>
      <c r="Z227" s="1">
        <v>1950.0</v>
      </c>
      <c r="AA227" s="1">
        <v>1950.0</v>
      </c>
      <c r="AB227" s="1">
        <v>1950.0</v>
      </c>
      <c r="AC227" s="1">
        <v>1605.1783</v>
      </c>
      <c r="AD227" s="1">
        <v>995.5062</v>
      </c>
      <c r="AE227" s="1">
        <v>0.031</v>
      </c>
      <c r="AF227" s="1">
        <v>0.31</v>
      </c>
      <c r="AG227" s="1">
        <f t="shared" si="12"/>
        <v>3102.858</v>
      </c>
      <c r="AH227" s="1">
        <f t="shared" si="13"/>
        <v>2.44623919</v>
      </c>
      <c r="AI227" s="1">
        <f t="shared" si="14"/>
        <v>724.5169131</v>
      </c>
      <c r="AJ227" s="1">
        <f t="shared" si="15"/>
        <v>1.44623919</v>
      </c>
      <c r="AK227" s="1">
        <f t="shared" si="16"/>
        <v>270.0804074</v>
      </c>
      <c r="AL227" s="1">
        <f t="shared" si="17"/>
        <v>3.354283883</v>
      </c>
      <c r="AM227" s="1">
        <f t="shared" si="18"/>
        <v>1089.402559</v>
      </c>
      <c r="AN227" s="1">
        <f t="shared" si="19"/>
        <v>1.277045817</v>
      </c>
      <c r="AO227" s="1">
        <f t="shared" si="20"/>
        <v>562.0749451</v>
      </c>
      <c r="AP227" s="1">
        <f t="shared" si="21"/>
        <v>0.6428632612</v>
      </c>
      <c r="AQ227" s="1">
        <f t="shared" si="22"/>
        <v>665.7292025</v>
      </c>
      <c r="AR227" s="1">
        <f t="shared" si="23"/>
        <v>224.2233057</v>
      </c>
      <c r="AS227" s="1">
        <f t="shared" si="24"/>
        <v>722.7288715</v>
      </c>
      <c r="AT227" s="1">
        <f>(ABS(((3*B227*(G227-AS227))/(G227*(2*AS227-B227)))/100))*4</f>
        <v>0.0583534314</v>
      </c>
      <c r="AU227" s="1">
        <f t="shared" si="26"/>
        <v>0.06196956836</v>
      </c>
      <c r="AV227" s="1">
        <f t="shared" si="27"/>
        <v>21.06543338</v>
      </c>
      <c r="AW227" s="1">
        <v>0.031</v>
      </c>
      <c r="AX227" s="1">
        <f t="shared" si="28"/>
        <v>0.07401358168</v>
      </c>
      <c r="AZ227" s="1">
        <f t="shared" si="619"/>
        <v>0.5874859197</v>
      </c>
      <c r="BA227" s="1">
        <v>0.31</v>
      </c>
      <c r="BB227" s="1">
        <f t="shared" si="564"/>
        <v>0.2436094448</v>
      </c>
      <c r="BC227" s="1">
        <f>((AT227/7.5)^3)*((BL227)^4)</f>
        <v>0.161243084</v>
      </c>
      <c r="BD227" s="1">
        <f t="shared" ref="BD227:BD228" si="875">0.02183*((AE227^3)*(BH227^2))</f>
        <v>0.2732733858</v>
      </c>
      <c r="BE227" s="1">
        <v>2175.3953</v>
      </c>
      <c r="BF227" s="1">
        <v>4264.0049</v>
      </c>
      <c r="BG227" s="1">
        <f t="shared" si="33"/>
        <v>0.3571367388</v>
      </c>
      <c r="BH227" s="1">
        <v>648.2302</v>
      </c>
      <c r="BJ227" s="1">
        <f t="shared" si="34"/>
        <v>0.0297693</v>
      </c>
      <c r="BK227" s="1">
        <f t="shared" si="35"/>
        <v>0.0012307</v>
      </c>
      <c r="BL227" s="1">
        <f t="shared" si="36"/>
        <v>24.18891688</v>
      </c>
      <c r="BN227" s="1">
        <f t="shared" si="70"/>
        <v>0.4239744615</v>
      </c>
      <c r="BO227" s="1">
        <f t="shared" si="37"/>
        <v>0.9377787226</v>
      </c>
      <c r="BP227" s="1">
        <f t="shared" si="38"/>
        <v>0.1395712774</v>
      </c>
      <c r="BQ227" s="1">
        <f t="shared" si="39"/>
        <v>0.01849324992</v>
      </c>
      <c r="BS227" s="1">
        <f t="shared" si="40"/>
        <v>2120.968199</v>
      </c>
      <c r="BT227" s="1">
        <v>2.3717</v>
      </c>
      <c r="BU227" s="1">
        <v>0.217</v>
      </c>
      <c r="BV227" s="1">
        <f t="shared" si="41"/>
        <v>0.1526224784</v>
      </c>
      <c r="BW227" s="1">
        <f t="shared" si="42"/>
        <v>0.1848112392</v>
      </c>
      <c r="BX227" s="1">
        <f t="shared" si="43"/>
        <v>1.07735</v>
      </c>
      <c r="BY227" s="1">
        <f t="shared" si="82"/>
        <v>-0.3326666667</v>
      </c>
      <c r="BZ227" s="1">
        <f t="shared" si="45"/>
        <v>0.1753540486</v>
      </c>
      <c r="CA227" s="1">
        <v>4264.0049</v>
      </c>
      <c r="CB227" s="1">
        <v>2175.3953</v>
      </c>
      <c r="CC227" s="1">
        <f t="shared" si="46"/>
        <v>0.000191650353</v>
      </c>
      <c r="CD227" s="1">
        <f t="shared" si="47"/>
        <v>0.1288554883</v>
      </c>
      <c r="CE227" s="1">
        <f t="shared" si="48"/>
        <v>0.1314320831</v>
      </c>
      <c r="CH227" s="1">
        <v>0.031</v>
      </c>
      <c r="CI227" s="1">
        <f t="shared" ref="CI227:CI228" si="876">ABS(BX227-AP227)</f>
        <v>0.4344867388</v>
      </c>
      <c r="CJ227" s="1">
        <f t="shared" si="71"/>
        <v>0.000004728517818</v>
      </c>
      <c r="CK227" s="1">
        <f t="shared" si="51"/>
        <v>0.01989267107</v>
      </c>
      <c r="CL227" s="1">
        <f t="shared" si="52"/>
        <v>0.001166963828</v>
      </c>
      <c r="CM227" s="1">
        <f t="shared" si="53"/>
        <v>0.0004853170114</v>
      </c>
      <c r="CN227" s="1">
        <f t="shared" si="54"/>
        <v>0.415880081</v>
      </c>
      <c r="CO227" s="1">
        <f t="shared" si="55"/>
        <v>0.001383644738</v>
      </c>
      <c r="CP227" s="1">
        <f t="shared" si="56"/>
        <v>0.8418785778</v>
      </c>
      <c r="CQ227" s="1">
        <f t="shared" si="57"/>
        <v>0.5092119111</v>
      </c>
      <c r="CS227" s="1">
        <f t="shared" si="58"/>
        <v>1.108957159</v>
      </c>
      <c r="CT227" s="1">
        <v>0.031</v>
      </c>
      <c r="CU227" s="1">
        <v>5256.5806</v>
      </c>
      <c r="CV227" s="1">
        <v>1950.0</v>
      </c>
      <c r="CW227" s="1">
        <v>1047.6</v>
      </c>
      <c r="CX227" s="1">
        <v>389.4</v>
      </c>
      <c r="CY227" s="1">
        <v>198.8</v>
      </c>
      <c r="CZ227" s="1">
        <v>145.7</v>
      </c>
      <c r="DA227" s="1">
        <f t="shared" si="59"/>
        <v>0.5912092308</v>
      </c>
      <c r="DB227" s="1">
        <f t="shared" si="60"/>
        <v>0.4117776923</v>
      </c>
      <c r="DC227" s="1">
        <f t="shared" si="61"/>
        <v>0.510516</v>
      </c>
      <c r="DD227" s="1">
        <f t="shared" si="62"/>
        <v>1</v>
      </c>
      <c r="DE227" s="1">
        <f t="shared" si="63"/>
        <v>0.7452749843</v>
      </c>
      <c r="DF227" s="1" t="str">
        <f t="shared" si="64"/>
        <v>Não</v>
      </c>
      <c r="DG227" s="1" t="str">
        <f t="shared" si="65"/>
        <v>Não</v>
      </c>
      <c r="DH227" s="17" t="str">
        <f t="shared" si="66"/>
        <v>Fractured</v>
      </c>
      <c r="DI227" s="1" t="str">
        <f t="shared" ref="DI227:DJ227" si="872">IF(DB227&gt;=1,"Fractured","Não")</f>
        <v>Não</v>
      </c>
      <c r="DJ227" s="1" t="str">
        <f t="shared" si="872"/>
        <v>Não</v>
      </c>
    </row>
    <row r="228" ht="15.75" customHeight="1">
      <c r="A228" s="1">
        <v>5591.9751</v>
      </c>
      <c r="B228" s="1">
        <v>1950.0</v>
      </c>
      <c r="C228" s="1">
        <v>1950.0</v>
      </c>
      <c r="D228" s="1">
        <v>1447.2343</v>
      </c>
      <c r="E228" s="1">
        <v>814.6766</v>
      </c>
      <c r="F228" s="1">
        <v>811.4334</v>
      </c>
      <c r="G228" s="1">
        <v>824.2689</v>
      </c>
      <c r="H228" s="1">
        <v>1950.0</v>
      </c>
      <c r="I228" s="1">
        <v>1950.0</v>
      </c>
      <c r="J228" s="1">
        <v>1950.0</v>
      </c>
      <c r="K228" s="1">
        <v>1152.858</v>
      </c>
      <c r="L228" s="1">
        <f t="shared" si="4"/>
        <v>1195.2341</v>
      </c>
      <c r="M228" s="1">
        <f t="shared" ref="M228:N228" si="873">(H228+I228)/2</f>
        <v>1950</v>
      </c>
      <c r="N228" s="1">
        <f t="shared" si="873"/>
        <v>1950</v>
      </c>
      <c r="O228" s="1">
        <f t="shared" ref="O228:P228" si="874">(E228+AC228)/2</f>
        <v>1220.56415</v>
      </c>
      <c r="P228" s="1">
        <f t="shared" si="874"/>
        <v>908.11665</v>
      </c>
      <c r="Q228" s="1">
        <f t="shared" si="7"/>
        <v>1950.001538</v>
      </c>
      <c r="R228" s="1">
        <f t="shared" si="8"/>
        <v>5.647398693</v>
      </c>
      <c r="S228" s="1">
        <f t="shared" si="9"/>
        <v>0.422702</v>
      </c>
      <c r="T228" s="1">
        <v>0.0397</v>
      </c>
      <c r="U228" s="1">
        <v>0.0397</v>
      </c>
      <c r="V228" s="1">
        <f t="shared" si="10"/>
        <v>25.18891688</v>
      </c>
      <c r="W228" s="1">
        <v>0.0397</v>
      </c>
      <c r="X228" s="1">
        <v>0.0257</v>
      </c>
      <c r="Y228" s="1">
        <f t="shared" si="11"/>
        <v>1866.205717</v>
      </c>
      <c r="Z228" s="1">
        <v>1950.0</v>
      </c>
      <c r="AA228" s="1">
        <v>1950.0</v>
      </c>
      <c r="AB228" s="1">
        <v>1950.0</v>
      </c>
      <c r="AC228" s="1">
        <v>1626.4517</v>
      </c>
      <c r="AD228" s="1">
        <v>1004.7999</v>
      </c>
      <c r="AE228" s="1">
        <v>0.031</v>
      </c>
      <c r="AF228" s="1">
        <v>0.31</v>
      </c>
      <c r="AG228" s="1">
        <f t="shared" si="12"/>
        <v>3102.858</v>
      </c>
      <c r="AH228" s="1">
        <f t="shared" si="13"/>
        <v>2.44623919</v>
      </c>
      <c r="AI228" s="1">
        <f t="shared" si="14"/>
        <v>724.5169131</v>
      </c>
      <c r="AJ228" s="1">
        <f t="shared" si="15"/>
        <v>1.44623919</v>
      </c>
      <c r="AK228" s="1">
        <f t="shared" si="16"/>
        <v>272.9509729</v>
      </c>
      <c r="AL228" s="1">
        <f t="shared" si="17"/>
        <v>3.378804471</v>
      </c>
      <c r="AM228" s="1">
        <f t="shared" si="18"/>
        <v>1099.720891</v>
      </c>
      <c r="AN228" s="1">
        <f t="shared" si="19"/>
        <v>1.259955045</v>
      </c>
      <c r="AO228" s="1">
        <f t="shared" si="20"/>
        <v>564.2289917</v>
      </c>
      <c r="AP228" s="1">
        <f t="shared" si="21"/>
        <v>0.657191704</v>
      </c>
      <c r="AQ228" s="1">
        <f t="shared" si="22"/>
        <v>666.9041068</v>
      </c>
      <c r="AR228" s="1">
        <f t="shared" si="23"/>
        <v>224.0943429</v>
      </c>
      <c r="AS228" s="1">
        <f t="shared" si="24"/>
        <v>726.1634791</v>
      </c>
      <c r="AT228" s="1">
        <f>(ABS(((3*B228*(G228-AS228))/(G228*(2*AS228-B228)))/100))*2</f>
        <v>0.02798116786</v>
      </c>
      <c r="AU228" s="1">
        <f t="shared" si="26"/>
        <v>0.028786652</v>
      </c>
      <c r="AV228" s="1">
        <f t="shared" si="27"/>
        <v>7.200922877</v>
      </c>
      <c r="AW228" s="1">
        <v>0.031</v>
      </c>
      <c r="AX228" s="1">
        <f t="shared" si="28"/>
        <v>0.07828349345</v>
      </c>
      <c r="AZ228" s="1">
        <f t="shared" si="619"/>
        <v>0.008903366612</v>
      </c>
      <c r="BA228" s="1">
        <v>0.31</v>
      </c>
      <c r="BB228" s="1">
        <f t="shared" si="564"/>
        <v>0.01287928852</v>
      </c>
      <c r="BC228" s="1">
        <f>((AT228/5)^3)*((BL228)^4)</f>
        <v>0.06000026741</v>
      </c>
      <c r="BD228" s="1">
        <f t="shared" si="875"/>
        <v>0.2732733858</v>
      </c>
      <c r="BE228" s="1">
        <v>2175.3953</v>
      </c>
      <c r="BF228" s="1">
        <v>4264.0049</v>
      </c>
      <c r="BG228" s="1">
        <f t="shared" si="33"/>
        <v>0.342808296</v>
      </c>
      <c r="BH228" s="1">
        <v>648.2302</v>
      </c>
      <c r="BJ228" s="1">
        <f t="shared" si="34"/>
        <v>0.0297693</v>
      </c>
      <c r="BK228" s="1">
        <f t="shared" si="35"/>
        <v>0.0012307</v>
      </c>
      <c r="BL228" s="1">
        <f t="shared" si="36"/>
        <v>24.18891688</v>
      </c>
      <c r="BN228" s="1">
        <f t="shared" si="70"/>
        <v>0.422702</v>
      </c>
      <c r="BO228" s="1">
        <f t="shared" si="37"/>
        <v>0.9405532614</v>
      </c>
      <c r="BP228" s="1">
        <f t="shared" si="38"/>
        <v>0.1367967386</v>
      </c>
      <c r="BQ228" s="1">
        <f t="shared" si="39"/>
        <v>0.01764280159</v>
      </c>
      <c r="BS228" s="1">
        <f t="shared" si="40"/>
        <v>2148.361375</v>
      </c>
      <c r="BT228" s="1">
        <v>2.3717</v>
      </c>
      <c r="BU228" s="1">
        <v>0.217</v>
      </c>
      <c r="BV228" s="1">
        <f t="shared" si="41"/>
        <v>0.1526224784</v>
      </c>
      <c r="BW228" s="1">
        <f t="shared" si="42"/>
        <v>0.1848112392</v>
      </c>
      <c r="BX228" s="1">
        <f t="shared" si="43"/>
        <v>1.07735</v>
      </c>
      <c r="BY228" s="1">
        <f t="shared" si="82"/>
        <v>-0.3326666667</v>
      </c>
      <c r="BZ228" s="1">
        <f t="shared" si="45"/>
        <v>0.1778654858</v>
      </c>
      <c r="CA228" s="1">
        <v>4264.0049</v>
      </c>
      <c r="CB228" s="1">
        <v>2175.3953</v>
      </c>
      <c r="CC228" s="1">
        <f t="shared" si="46"/>
        <v>0.000191650353</v>
      </c>
      <c r="CD228" s="1">
        <f t="shared" si="47"/>
        <v>0.1285503968</v>
      </c>
      <c r="CE228" s="1">
        <f t="shared" si="48"/>
        <v>0.13103762</v>
      </c>
      <c r="CH228" s="1">
        <v>0.031</v>
      </c>
      <c r="CI228" s="1">
        <f t="shared" si="876"/>
        <v>0.420158296</v>
      </c>
      <c r="CJ228" s="1">
        <f t="shared" si="71"/>
        <v>0.000005646974987</v>
      </c>
      <c r="CK228" s="1">
        <f t="shared" si="51"/>
        <v>0.01999727542</v>
      </c>
      <c r="CL228" s="1">
        <f t="shared" si="52"/>
        <v>0.001164047568</v>
      </c>
      <c r="CM228" s="1">
        <f t="shared" si="53"/>
        <v>0.0004476112096</v>
      </c>
      <c r="CN228" s="1">
        <f t="shared" si="54"/>
        <v>0.3845299986</v>
      </c>
      <c r="CO228" s="1">
        <f t="shared" si="55"/>
        <v>0.001377100376</v>
      </c>
      <c r="CP228" s="1">
        <f t="shared" si="56"/>
        <v>0.8120860167</v>
      </c>
      <c r="CQ228" s="1">
        <f t="shared" si="57"/>
        <v>0.47941935</v>
      </c>
      <c r="CS228" s="1">
        <f t="shared" si="58"/>
        <v>1.11699124</v>
      </c>
      <c r="CT228" s="1">
        <v>0.031</v>
      </c>
      <c r="CU228" s="1">
        <v>5256.7334</v>
      </c>
      <c r="CV228" s="1">
        <v>1950.0</v>
      </c>
      <c r="CW228" s="1">
        <v>1048.0</v>
      </c>
      <c r="CX228" s="1">
        <v>389.2</v>
      </c>
      <c r="CY228" s="1">
        <v>198.7</v>
      </c>
      <c r="CZ228" s="1">
        <v>145.7</v>
      </c>
      <c r="DA228" s="1">
        <f t="shared" si="59"/>
        <v>0.5912092308</v>
      </c>
      <c r="DB228" s="1">
        <f t="shared" si="60"/>
        <v>0.4161196923</v>
      </c>
      <c r="DC228" s="1">
        <f t="shared" si="61"/>
        <v>0.515282</v>
      </c>
      <c r="DD228" s="1">
        <f t="shared" si="62"/>
        <v>1</v>
      </c>
      <c r="DE228" s="1">
        <f t="shared" si="63"/>
        <v>0.7440138644</v>
      </c>
      <c r="DF228" s="1" t="str">
        <f t="shared" si="64"/>
        <v>Não</v>
      </c>
      <c r="DG228" s="1" t="str">
        <f t="shared" si="65"/>
        <v>Não</v>
      </c>
      <c r="DH228" s="17" t="str">
        <f t="shared" si="66"/>
        <v>Fractured</v>
      </c>
      <c r="DI228" s="1" t="str">
        <f t="shared" ref="DI228:DJ228" si="877">IF(DB228&gt;=1,"Fractured","Não")</f>
        <v>Não</v>
      </c>
      <c r="DJ228" s="1" t="str">
        <f t="shared" si="877"/>
        <v>Não</v>
      </c>
    </row>
    <row r="229" ht="15.75" customHeight="1">
      <c r="A229" s="1">
        <v>5592.0513</v>
      </c>
      <c r="B229" s="1">
        <v>1950.0</v>
      </c>
      <c r="C229" s="1">
        <v>1950.0</v>
      </c>
      <c r="D229" s="1">
        <v>1493.9067</v>
      </c>
      <c r="E229" s="1">
        <v>824.987</v>
      </c>
      <c r="F229" s="1">
        <v>824.0392</v>
      </c>
      <c r="G229" s="1">
        <v>825.8643</v>
      </c>
      <c r="H229" s="1">
        <v>1950.0</v>
      </c>
      <c r="I229" s="1">
        <v>1950.0</v>
      </c>
      <c r="J229" s="1">
        <v>1950.0</v>
      </c>
      <c r="K229" s="1">
        <v>1072.0961</v>
      </c>
      <c r="L229" s="1">
        <f t="shared" si="4"/>
        <v>1199.967833</v>
      </c>
      <c r="M229" s="1">
        <f t="shared" ref="M229:N229" si="878">(H229+I229)/2</f>
        <v>1950</v>
      </c>
      <c r="N229" s="1">
        <f t="shared" si="878"/>
        <v>1950</v>
      </c>
      <c r="O229" s="1">
        <f t="shared" ref="O229:P229" si="879">(E229+AC229)/2</f>
        <v>1240.81605</v>
      </c>
      <c r="P229" s="1">
        <f t="shared" si="879"/>
        <v>926.9812</v>
      </c>
      <c r="Q229" s="1">
        <f t="shared" si="7"/>
        <v>1950.001538</v>
      </c>
      <c r="R229" s="1">
        <f t="shared" si="8"/>
        <v>5.658329422</v>
      </c>
      <c r="S229" s="1">
        <f t="shared" si="9"/>
        <v>0.4235201538</v>
      </c>
      <c r="T229" s="1">
        <v>0.0382</v>
      </c>
      <c r="U229" s="1">
        <v>0.0382</v>
      </c>
      <c r="V229" s="1">
        <f t="shared" si="10"/>
        <v>26.17801047</v>
      </c>
      <c r="W229" s="1">
        <v>0.0382</v>
      </c>
      <c r="X229" s="1">
        <v>0.0248</v>
      </c>
      <c r="Y229" s="1">
        <f t="shared" si="11"/>
        <v>1873.98445</v>
      </c>
      <c r="Z229" s="1">
        <v>1950.0</v>
      </c>
      <c r="AA229" s="1">
        <v>1950.0</v>
      </c>
      <c r="AB229" s="1">
        <v>1950.0</v>
      </c>
      <c r="AC229" s="1">
        <v>1656.6451</v>
      </c>
      <c r="AD229" s="1">
        <v>1029.9232</v>
      </c>
      <c r="AE229" s="1">
        <v>-999.0</v>
      </c>
      <c r="AF229" s="1">
        <v>-999.0</v>
      </c>
      <c r="AG229" s="1">
        <f t="shared" si="12"/>
        <v>3022.0961</v>
      </c>
      <c r="AH229" s="1">
        <f t="shared" si="13"/>
        <v>2.221199837</v>
      </c>
      <c r="AI229" s="1">
        <f t="shared" si="14"/>
        <v>691.7673449</v>
      </c>
      <c r="AJ229" s="1">
        <f t="shared" si="15"/>
        <v>1.221199837</v>
      </c>
      <c r="AK229" s="1">
        <f t="shared" si="16"/>
        <v>277.170991</v>
      </c>
      <c r="AL229" s="1">
        <f t="shared" si="17"/>
        <v>3.417009948</v>
      </c>
      <c r="AM229" s="1">
        <f t="shared" si="18"/>
        <v>1115.092716</v>
      </c>
      <c r="AN229" s="1">
        <f t="shared" si="19"/>
        <v>1.235317535</v>
      </c>
      <c r="AO229" s="1">
        <f t="shared" si="20"/>
        <v>568.6267002</v>
      </c>
      <c r="AP229" s="1">
        <f t="shared" si="21"/>
        <v>0.6737614496</v>
      </c>
      <c r="AQ229" s="1">
        <f t="shared" si="22"/>
        <v>670.9297916</v>
      </c>
      <c r="AR229" s="1">
        <f t="shared" si="23"/>
        <v>224.1532052</v>
      </c>
      <c r="AS229" s="1">
        <f t="shared" si="24"/>
        <v>733.7301119</v>
      </c>
      <c r="AT229" s="1">
        <f t="shared" ref="AT229:AT230" si="883">ABS(((3*B229*(G229-AS229))/(G229*(2*AS229-B229)))/100)*2</f>
        <v>0.02704985014</v>
      </c>
      <c r="AU229" s="1">
        <f t="shared" si="26"/>
        <v>0.02780188701</v>
      </c>
      <c r="AV229" s="1">
        <f t="shared" si="27"/>
        <v>6.858427031</v>
      </c>
      <c r="AW229" s="1">
        <v>-999.0</v>
      </c>
      <c r="AX229" s="1">
        <f t="shared" si="28"/>
        <v>0.0820547743</v>
      </c>
      <c r="AZ229" s="1">
        <f t="shared" si="619"/>
        <v>0.007928900997</v>
      </c>
      <c r="BA229" s="1">
        <v>-999.0</v>
      </c>
      <c r="BB229" s="1">
        <f t="shared" si="564"/>
        <v>0.005593897954</v>
      </c>
      <c r="BC229" s="1">
        <f t="shared" ref="BC229:BC230" si="884">((AT229/10)^3)*((BL229)^4)</f>
        <v>0.007953901882</v>
      </c>
      <c r="BD229" s="1">
        <f t="shared" ref="BD229:BD230" si="885">0.083*((AE229^3)*(BH229^2))</f>
        <v>-17292573845292</v>
      </c>
      <c r="BE229" s="1">
        <v>2161.635</v>
      </c>
      <c r="BF229" s="1">
        <v>4164.1313</v>
      </c>
      <c r="BG229" s="1">
        <f t="shared" si="33"/>
        <v>0.3262385504</v>
      </c>
      <c r="BH229" s="1">
        <f>GEOMEAN(BH5:BH228)</f>
        <v>457.1329655</v>
      </c>
      <c r="BJ229" s="1">
        <f t="shared" si="34"/>
        <v>-960.8382</v>
      </c>
      <c r="BK229" s="1">
        <f t="shared" si="35"/>
        <v>-38.1618</v>
      </c>
      <c r="BL229" s="1">
        <f t="shared" si="36"/>
        <v>25.17801047</v>
      </c>
      <c r="BN229" s="1">
        <f t="shared" si="70"/>
        <v>0.4235201538</v>
      </c>
      <c r="BO229" s="1">
        <f t="shared" si="37"/>
        <v>0.9383184648</v>
      </c>
      <c r="BP229" s="1">
        <f t="shared" si="38"/>
        <v>0.1285315352</v>
      </c>
      <c r="BQ229" s="1" t="str">
        <f t="shared" si="39"/>
        <v>#NUM!</v>
      </c>
      <c r="BS229" s="1">
        <f t="shared" si="40"/>
        <v>2188.753455</v>
      </c>
      <c r="BT229" s="1">
        <v>2.3585</v>
      </c>
      <c r="BU229" s="1">
        <v>0.2248</v>
      </c>
      <c r="BV229" s="1">
        <f t="shared" si="41"/>
        <v>0.1602305476</v>
      </c>
      <c r="BW229" s="1">
        <f t="shared" si="42"/>
        <v>0.1925152738</v>
      </c>
      <c r="BX229" s="1">
        <f t="shared" si="43"/>
        <v>1.06685</v>
      </c>
      <c r="BY229" s="1">
        <f t="shared" si="82"/>
        <v>-0.3366666667</v>
      </c>
      <c r="BZ229" s="1">
        <f t="shared" si="45"/>
        <v>0.1762507085</v>
      </c>
      <c r="CA229" s="1">
        <v>4164.1313</v>
      </c>
      <c r="CB229" s="1">
        <v>2161.635</v>
      </c>
      <c r="CC229" s="1" t="str">
        <f t="shared" si="46"/>
        <v>#NUM!</v>
      </c>
      <c r="CD229" s="1">
        <f t="shared" si="47"/>
        <v>0.1278858374</v>
      </c>
      <c r="CE229" s="1">
        <f t="shared" si="48"/>
        <v>-423.0966337</v>
      </c>
      <c r="CH229" s="1">
        <v>-999.0</v>
      </c>
      <c r="CJ229" s="1">
        <f t="shared" si="71"/>
        <v>0.00000655659006</v>
      </c>
      <c r="CK229" s="1">
        <f t="shared" si="51"/>
        <v>-649.4147052</v>
      </c>
      <c r="CL229" s="1">
        <f t="shared" si="52"/>
        <v>-37.48520217</v>
      </c>
      <c r="CM229" s="1">
        <f t="shared" si="53"/>
        <v>-13.07350387</v>
      </c>
      <c r="CN229" s="1">
        <f t="shared" si="54"/>
        <v>0.3487643952</v>
      </c>
      <c r="CO229" s="1">
        <f t="shared" si="55"/>
        <v>0.001362898951</v>
      </c>
      <c r="CP229" s="1">
        <f t="shared" si="56"/>
        <v>0.7814020134</v>
      </c>
      <c r="CQ229" s="1">
        <f t="shared" si="57"/>
        <v>0.4447353468</v>
      </c>
      <c r="CS229" s="1">
        <f t="shared" si="58"/>
        <v>1.146461847</v>
      </c>
      <c r="CU229" s="1">
        <v>5256.8857</v>
      </c>
      <c r="CV229" s="1">
        <v>1950.0</v>
      </c>
      <c r="CW229" s="1">
        <v>1048.4</v>
      </c>
      <c r="CX229" s="1">
        <v>388.8</v>
      </c>
      <c r="CY229" s="1">
        <v>198.7</v>
      </c>
      <c r="CZ229" s="1">
        <v>145.7</v>
      </c>
      <c r="DA229" s="1">
        <f t="shared" si="59"/>
        <v>0.5497928718</v>
      </c>
      <c r="DB229" s="1">
        <f t="shared" si="60"/>
        <v>0.4225842051</v>
      </c>
      <c r="DC229" s="1">
        <f t="shared" si="61"/>
        <v>0.5281657436</v>
      </c>
      <c r="DD229" s="1">
        <f t="shared" si="62"/>
        <v>1</v>
      </c>
      <c r="DE229" s="1">
        <f t="shared" si="63"/>
        <v>0.747073831</v>
      </c>
      <c r="DF229" s="1" t="str">
        <f t="shared" si="64"/>
        <v>Não</v>
      </c>
      <c r="DG229" s="1" t="str">
        <f t="shared" si="65"/>
        <v>Não</v>
      </c>
      <c r="DH229" s="17" t="str">
        <f t="shared" si="66"/>
        <v>Fractured</v>
      </c>
      <c r="DI229" s="1" t="str">
        <f t="shared" ref="DI229:DJ229" si="880">IF(DB229&gt;=1,"Fractured","Não")</f>
        <v>Não</v>
      </c>
      <c r="DJ229" s="1" t="str">
        <f t="shared" si="880"/>
        <v>Não</v>
      </c>
    </row>
    <row r="230" ht="15.75" customHeight="1">
      <c r="A230" s="1">
        <v>5592.1275</v>
      </c>
      <c r="B230" s="1">
        <v>1950.0</v>
      </c>
      <c r="C230" s="1">
        <v>1950.0</v>
      </c>
      <c r="D230" s="1">
        <v>1537.9868</v>
      </c>
      <c r="E230" s="1">
        <v>824.3476</v>
      </c>
      <c r="F230" s="1">
        <v>826.1064</v>
      </c>
      <c r="G230" s="1">
        <v>812.6239</v>
      </c>
      <c r="H230" s="1">
        <v>1950.0</v>
      </c>
      <c r="I230" s="1">
        <v>1950.0</v>
      </c>
      <c r="J230" s="1">
        <v>1950.0</v>
      </c>
      <c r="K230" s="1">
        <v>1072.0961</v>
      </c>
      <c r="L230" s="1">
        <f t="shared" si="4"/>
        <v>1196.243433</v>
      </c>
      <c r="M230" s="1">
        <f t="shared" ref="M230:N230" si="881">(H230+I230)/2</f>
        <v>1950</v>
      </c>
      <c r="N230" s="1">
        <f t="shared" si="881"/>
        <v>1950</v>
      </c>
      <c r="O230" s="1">
        <f t="shared" ref="O230:P230" si="882">(E230+AC230)/2</f>
        <v>1259.6379</v>
      </c>
      <c r="P230" s="1">
        <f t="shared" si="882"/>
        <v>948.7314</v>
      </c>
      <c r="Q230" s="1">
        <f t="shared" si="7"/>
        <v>1950.001538</v>
      </c>
      <c r="R230" s="1">
        <f t="shared" si="8"/>
        <v>5.567614102</v>
      </c>
      <c r="S230" s="1">
        <f t="shared" si="9"/>
        <v>0.4167302051</v>
      </c>
      <c r="T230" s="1">
        <v>0.0382</v>
      </c>
      <c r="U230" s="1">
        <v>0.0382</v>
      </c>
      <c r="V230" s="1">
        <f t="shared" si="10"/>
        <v>26.17801047</v>
      </c>
      <c r="W230" s="1">
        <v>0.0382</v>
      </c>
      <c r="X230" s="1">
        <v>0.0248</v>
      </c>
      <c r="Y230" s="1">
        <f t="shared" si="11"/>
        <v>1881.331133</v>
      </c>
      <c r="Z230" s="1">
        <v>1950.0</v>
      </c>
      <c r="AA230" s="1">
        <v>1950.0</v>
      </c>
      <c r="AB230" s="1">
        <v>1950.0</v>
      </c>
      <c r="AC230" s="1">
        <v>1694.9282</v>
      </c>
      <c r="AD230" s="1">
        <v>1071.3564</v>
      </c>
      <c r="AE230" s="1">
        <v>-999.0</v>
      </c>
      <c r="AF230" s="1">
        <v>-999.0</v>
      </c>
      <c r="AG230" s="1">
        <f t="shared" si="12"/>
        <v>3022.0961</v>
      </c>
      <c r="AH230" s="1">
        <f t="shared" si="13"/>
        <v>2.221199837</v>
      </c>
      <c r="AI230" s="1">
        <f t="shared" si="14"/>
        <v>691.7673449</v>
      </c>
      <c r="AJ230" s="1">
        <f t="shared" si="15"/>
        <v>1.221199837</v>
      </c>
      <c r="AK230" s="1">
        <f t="shared" si="16"/>
        <v>278.815632</v>
      </c>
      <c r="AL230" s="1">
        <f t="shared" si="17"/>
        <v>3.40573158</v>
      </c>
      <c r="AM230" s="1">
        <f t="shared" si="18"/>
        <v>1120.33241</v>
      </c>
      <c r="AN230" s="1">
        <f t="shared" si="19"/>
        <v>1.239831834</v>
      </c>
      <c r="AO230" s="1">
        <f t="shared" si="20"/>
        <v>566.7991918</v>
      </c>
      <c r="AP230" s="1">
        <f t="shared" si="21"/>
        <v>0.6862409437</v>
      </c>
      <c r="AQ230" s="1">
        <f t="shared" si="22"/>
        <v>671.3180029</v>
      </c>
      <c r="AR230" s="1">
        <f t="shared" si="23"/>
        <v>223.6140635</v>
      </c>
      <c r="AS230" s="1">
        <f t="shared" si="24"/>
        <v>741.7002653</v>
      </c>
      <c r="AT230" s="1">
        <f t="shared" si="883"/>
        <v>0.02188482177</v>
      </c>
      <c r="AU230" s="1">
        <f t="shared" si="26"/>
        <v>0.02237448335</v>
      </c>
      <c r="AV230" s="1">
        <f t="shared" si="27"/>
        <v>5.060282477</v>
      </c>
      <c r="AW230" s="1">
        <v>-999.0</v>
      </c>
      <c r="AX230" s="1">
        <f t="shared" si="28"/>
        <v>0.07586724593</v>
      </c>
      <c r="AZ230" s="1">
        <f t="shared" si="619"/>
        <v>0.002369673186</v>
      </c>
      <c r="BA230" s="1">
        <v>-999.0</v>
      </c>
      <c r="BB230" s="1">
        <f t="shared" si="564"/>
        <v>0.002396774318</v>
      </c>
      <c r="BC230" s="1">
        <f t="shared" si="884"/>
        <v>0.004212255262</v>
      </c>
      <c r="BD230" s="1">
        <f t="shared" si="885"/>
        <v>-17292573845292</v>
      </c>
      <c r="BE230" s="1">
        <v>2161.635</v>
      </c>
      <c r="BF230" s="1">
        <v>4164.1313</v>
      </c>
      <c r="BG230" s="1">
        <f t="shared" si="33"/>
        <v>0.3137590563</v>
      </c>
      <c r="BH230" s="1">
        <f>GEOMEAN(BH5:BH229)</f>
        <v>457.1329655</v>
      </c>
      <c r="BJ230" s="1">
        <f t="shared" si="34"/>
        <v>-960.8382</v>
      </c>
      <c r="BK230" s="1">
        <f t="shared" si="35"/>
        <v>-38.1618</v>
      </c>
      <c r="BL230" s="1">
        <f t="shared" si="36"/>
        <v>25.17801047</v>
      </c>
      <c r="BN230" s="1">
        <f t="shared" si="70"/>
        <v>0.4167302051</v>
      </c>
      <c r="BO230" s="1">
        <f t="shared" si="37"/>
        <v>0.9242394583</v>
      </c>
      <c r="BP230" s="1">
        <f t="shared" si="38"/>
        <v>0.1426105417</v>
      </c>
      <c r="BQ230" s="1" t="str">
        <f t="shared" si="39"/>
        <v>#NUM!</v>
      </c>
      <c r="BS230" s="1">
        <f t="shared" si="40"/>
        <v>2276.608195</v>
      </c>
      <c r="BT230" s="1">
        <v>2.3585</v>
      </c>
      <c r="BU230" s="1">
        <v>0.2248</v>
      </c>
      <c r="BV230" s="1">
        <f t="shared" si="41"/>
        <v>0.1602305476</v>
      </c>
      <c r="BW230" s="1">
        <f t="shared" si="42"/>
        <v>0.1925152738</v>
      </c>
      <c r="BX230" s="1">
        <f t="shared" si="43"/>
        <v>1.06685</v>
      </c>
      <c r="BY230" s="1">
        <f t="shared" si="82"/>
        <v>-0.3366666667</v>
      </c>
      <c r="BZ230" s="1">
        <f t="shared" si="45"/>
        <v>0.1896519231</v>
      </c>
      <c r="CA230" s="1">
        <v>4164.1313</v>
      </c>
      <c r="CB230" s="1">
        <v>2161.635</v>
      </c>
      <c r="CC230" s="1" t="str">
        <f t="shared" si="46"/>
        <v>#NUM!</v>
      </c>
      <c r="CD230" s="1">
        <f t="shared" si="47"/>
        <v>0.1271968645</v>
      </c>
      <c r="CE230" s="1">
        <f t="shared" si="48"/>
        <v>-416.3134749</v>
      </c>
      <c r="CH230" s="1">
        <v>-999.0</v>
      </c>
      <c r="CJ230" s="1">
        <f t="shared" si="71"/>
        <v>0.000005113217073</v>
      </c>
      <c r="CK230" s="1">
        <f t="shared" si="51"/>
        <v>-650.2287618</v>
      </c>
      <c r="CL230" s="1">
        <f t="shared" si="52"/>
        <v>-36.53362119</v>
      </c>
      <c r="CM230" s="1">
        <f t="shared" si="53"/>
        <v>-9.131270301</v>
      </c>
      <c r="CN230" s="1">
        <f t="shared" si="54"/>
        <v>0.2499415608</v>
      </c>
      <c r="CO230" s="1">
        <f t="shared" si="55"/>
        <v>0.001348253529</v>
      </c>
      <c r="CP230" s="1">
        <f t="shared" si="56"/>
        <v>0.6808571268</v>
      </c>
      <c r="CQ230" s="1">
        <f t="shared" si="57"/>
        <v>0.3441904601</v>
      </c>
      <c r="CS230" s="1">
        <f t="shared" si="58"/>
        <v>1.213457666</v>
      </c>
      <c r="CU230" s="1">
        <v>5257.0381</v>
      </c>
      <c r="CV230" s="1">
        <v>1950.0</v>
      </c>
      <c r="CW230" s="1">
        <v>1048.6</v>
      </c>
      <c r="CX230" s="1">
        <v>388.5</v>
      </c>
      <c r="CY230" s="1">
        <v>198.6</v>
      </c>
      <c r="CZ230" s="1">
        <v>145.7</v>
      </c>
      <c r="DA230" s="1">
        <f t="shared" si="59"/>
        <v>0.5497928718</v>
      </c>
      <c r="DB230" s="1">
        <f t="shared" si="60"/>
        <v>0.4236443077</v>
      </c>
      <c r="DC230" s="1">
        <f t="shared" si="61"/>
        <v>0.5494135385</v>
      </c>
      <c r="DD230" s="1">
        <f t="shared" si="62"/>
        <v>1</v>
      </c>
      <c r="DE230" s="1">
        <f t="shared" si="63"/>
        <v>0.7531778775</v>
      </c>
      <c r="DF230" s="1" t="str">
        <f t="shared" si="64"/>
        <v>Não</v>
      </c>
      <c r="DG230" s="1" t="str">
        <f t="shared" si="65"/>
        <v>Não</v>
      </c>
      <c r="DH230" s="17" t="str">
        <f t="shared" si="66"/>
        <v>Fractured</v>
      </c>
      <c r="DI230" s="1" t="str">
        <f t="shared" ref="DI230:DJ230" si="886">IF(DB230&gt;=1,"Fractured","Não")</f>
        <v>Não</v>
      </c>
      <c r="DJ230" s="1" t="str">
        <f t="shared" si="886"/>
        <v>Não</v>
      </c>
    </row>
    <row r="231" ht="15.75" customHeight="1">
      <c r="A231" s="1">
        <v>5592.2037</v>
      </c>
      <c r="B231" s="1">
        <v>1950.0</v>
      </c>
      <c r="C231" s="1">
        <v>1950.0</v>
      </c>
      <c r="D231" s="1">
        <v>1566.6427</v>
      </c>
      <c r="E231" s="1">
        <v>807.4233</v>
      </c>
      <c r="F231" s="1">
        <v>811.8031</v>
      </c>
      <c r="G231" s="1">
        <v>802.0508</v>
      </c>
      <c r="H231" s="1">
        <v>1950.0</v>
      </c>
      <c r="I231" s="1">
        <v>1950.0</v>
      </c>
      <c r="J231" s="1">
        <v>1950.0</v>
      </c>
      <c r="K231" s="1">
        <v>1018.7199</v>
      </c>
      <c r="L231" s="1">
        <f t="shared" si="4"/>
        <v>1187.9513</v>
      </c>
      <c r="M231" s="1">
        <f t="shared" ref="M231:N231" si="887">(H231+I231)/2</f>
        <v>1950</v>
      </c>
      <c r="N231" s="1">
        <f t="shared" si="887"/>
        <v>1950</v>
      </c>
      <c r="O231" s="1">
        <f t="shared" ref="O231:P231" si="888">(E231+AC231)/2</f>
        <v>1273.48625</v>
      </c>
      <c r="P231" s="1">
        <f t="shared" si="888"/>
        <v>970.43975</v>
      </c>
      <c r="Q231" s="1">
        <f t="shared" si="7"/>
        <v>1950.001538</v>
      </c>
      <c r="R231" s="1">
        <f t="shared" si="8"/>
        <v>5.495173529</v>
      </c>
      <c r="S231" s="1">
        <f t="shared" si="9"/>
        <v>0.4113081026</v>
      </c>
      <c r="T231" s="1">
        <v>0.0378</v>
      </c>
      <c r="U231" s="1">
        <v>0.0378</v>
      </c>
      <c r="V231" s="1">
        <f t="shared" si="10"/>
        <v>26.45502646</v>
      </c>
      <c r="W231" s="1">
        <v>0.0378</v>
      </c>
      <c r="X231" s="1">
        <v>0.0243</v>
      </c>
      <c r="Y231" s="1">
        <f t="shared" si="11"/>
        <v>1886.107117</v>
      </c>
      <c r="Z231" s="1">
        <v>1950.0</v>
      </c>
      <c r="AA231" s="1">
        <v>1950.0</v>
      </c>
      <c r="AB231" s="1">
        <v>1950.0</v>
      </c>
      <c r="AC231" s="1">
        <v>1739.5492</v>
      </c>
      <c r="AD231" s="1">
        <v>1129.0764</v>
      </c>
      <c r="AE231" s="1">
        <v>0.066</v>
      </c>
      <c r="AF231" s="1">
        <v>0.01</v>
      </c>
      <c r="AG231" s="1">
        <f t="shared" si="12"/>
        <v>2968.7199</v>
      </c>
      <c r="AH231" s="1">
        <f t="shared" si="13"/>
        <v>2.093892052</v>
      </c>
      <c r="AI231" s="1">
        <f t="shared" si="14"/>
        <v>669.1449082</v>
      </c>
      <c r="AJ231" s="1">
        <f t="shared" si="15"/>
        <v>1.093892052</v>
      </c>
      <c r="AK231" s="1">
        <f t="shared" si="16"/>
        <v>276.1315979</v>
      </c>
      <c r="AL231" s="1">
        <f t="shared" si="17"/>
        <v>3.323530351</v>
      </c>
      <c r="AM231" s="1">
        <f t="shared" si="18"/>
        <v>1108.719983</v>
      </c>
      <c r="AN231" s="1">
        <f t="shared" si="19"/>
        <v>1.28655074</v>
      </c>
      <c r="AO231" s="1">
        <f t="shared" si="20"/>
        <v>561.2449717</v>
      </c>
      <c r="AP231" s="1">
        <f t="shared" si="21"/>
        <v>0.6696491041</v>
      </c>
      <c r="AQ231" s="1">
        <f t="shared" si="22"/>
        <v>673.4816651</v>
      </c>
      <c r="AR231" s="1">
        <f t="shared" si="23"/>
        <v>223.20439</v>
      </c>
      <c r="AS231" s="1">
        <f t="shared" si="24"/>
        <v>752.0829961</v>
      </c>
      <c r="AT231" s="1">
        <f t="shared" ref="AT231:AT232" si="892">ABS(((3*B231*(G231-AS231))/(G231*(2*AS231-B231)))/10)</f>
        <v>0.08174685612</v>
      </c>
      <c r="AU231" s="1">
        <f t="shared" si="26"/>
        <v>0.0890243139</v>
      </c>
      <c r="AV231" s="1">
        <f t="shared" si="27"/>
        <v>34.98103284</v>
      </c>
      <c r="AW231" s="1">
        <v>0.066</v>
      </c>
      <c r="AX231" s="1">
        <f t="shared" si="28"/>
        <v>0.05293751196</v>
      </c>
      <c r="AZ231" s="1">
        <f t="shared" si="619"/>
        <v>4.426917597</v>
      </c>
      <c r="BA231" s="1">
        <v>0.01</v>
      </c>
      <c r="BB231" s="1">
        <f t="shared" si="564"/>
        <v>0.8931066828</v>
      </c>
      <c r="BC231" s="1">
        <f>((AT231/20)^2.5)*((BL231)^4)</f>
        <v>0.4484322826</v>
      </c>
      <c r="BD231" s="1">
        <f t="shared" ref="BD231:BD232" si="893">0.00283*((AE231^3)*(BH231^2))</f>
        <v>0.3254373088</v>
      </c>
      <c r="BE231" s="1">
        <v>2141.5266</v>
      </c>
      <c r="BF231" s="1">
        <v>4040.989</v>
      </c>
      <c r="BG231" s="1">
        <f t="shared" si="33"/>
        <v>0.3303508959</v>
      </c>
      <c r="BH231" s="1">
        <v>632.4476</v>
      </c>
      <c r="BJ231" s="1">
        <f t="shared" si="34"/>
        <v>0.0635052</v>
      </c>
      <c r="BK231" s="1">
        <f t="shared" si="35"/>
        <v>0.0024948</v>
      </c>
      <c r="BL231" s="1">
        <f t="shared" si="36"/>
        <v>25.45502646</v>
      </c>
      <c r="BN231" s="1">
        <f t="shared" si="70"/>
        <v>0.4113081026</v>
      </c>
      <c r="BO231" s="1">
        <f t="shared" si="37"/>
        <v>0.8860309627</v>
      </c>
      <c r="BP231" s="1">
        <f t="shared" si="38"/>
        <v>0.1756190373</v>
      </c>
      <c r="BQ231" s="1">
        <f t="shared" si="39"/>
        <v>0.04451762573</v>
      </c>
      <c r="BS231" s="1">
        <f t="shared" si="40"/>
        <v>2359.398572</v>
      </c>
      <c r="BT231" s="1">
        <v>2.3541</v>
      </c>
      <c r="BU231" s="1">
        <v>0.2308</v>
      </c>
      <c r="BV231" s="1">
        <f t="shared" si="41"/>
        <v>0.1627665706</v>
      </c>
      <c r="BW231" s="1">
        <f t="shared" si="42"/>
        <v>0.1967832853</v>
      </c>
      <c r="BX231" s="1">
        <f t="shared" si="43"/>
        <v>1.06165</v>
      </c>
      <c r="BY231" s="1">
        <f t="shared" si="82"/>
        <v>-0.2246666667</v>
      </c>
      <c r="BZ231" s="1">
        <f t="shared" si="45"/>
        <v>0.2003534413</v>
      </c>
      <c r="CA231" s="1">
        <v>4040.989</v>
      </c>
      <c r="CB231" s="1">
        <v>2141.5266</v>
      </c>
      <c r="CC231" s="1">
        <f t="shared" si="46"/>
        <v>0.00003442141954</v>
      </c>
      <c r="CD231" s="1">
        <f t="shared" si="47"/>
        <v>0.1263158178</v>
      </c>
      <c r="CE231" s="1">
        <f t="shared" si="48"/>
        <v>0.004113081026</v>
      </c>
      <c r="CH231" s="1">
        <v>0.066</v>
      </c>
      <c r="CI231" s="1">
        <f t="shared" ref="CI231:CI232" si="894">ABS(BX231-AP231)</f>
        <v>0.3920008959</v>
      </c>
      <c r="CJ231" s="1">
        <f t="shared" si="71"/>
        <v>0.000001653991629</v>
      </c>
      <c r="CK231" s="1">
        <f t="shared" si="51"/>
        <v>0.04258454218</v>
      </c>
      <c r="CL231" s="1">
        <f t="shared" si="52"/>
        <v>0.00232891414</v>
      </c>
      <c r="CM231" s="1">
        <f t="shared" si="53"/>
        <v>0.0003688132461</v>
      </c>
      <c r="CN231" s="1">
        <f t="shared" si="54"/>
        <v>0.1583627493</v>
      </c>
      <c r="CO231" s="1">
        <f t="shared" si="55"/>
        <v>0.001329640485</v>
      </c>
      <c r="CP231" s="1">
        <f t="shared" si="56"/>
        <v>0.4669639176</v>
      </c>
      <c r="CQ231" s="1">
        <f t="shared" si="57"/>
        <v>0.242297251</v>
      </c>
      <c r="CS231" s="1">
        <f t="shared" si="58"/>
        <v>1.29858542</v>
      </c>
      <c r="CT231" s="1">
        <v>0.066</v>
      </c>
      <c r="CU231" s="1">
        <v>5257.1904</v>
      </c>
      <c r="CV231" s="1">
        <v>1950.0</v>
      </c>
      <c r="CW231" s="1">
        <v>1048.7</v>
      </c>
      <c r="CX231" s="1">
        <v>388.2</v>
      </c>
      <c r="CY231" s="1">
        <v>198.6</v>
      </c>
      <c r="CZ231" s="1">
        <v>145.7</v>
      </c>
      <c r="DA231" s="1">
        <f t="shared" si="59"/>
        <v>0.5224204615</v>
      </c>
      <c r="DB231" s="1">
        <f t="shared" si="60"/>
        <v>0.4163092821</v>
      </c>
      <c r="DC231" s="1">
        <f t="shared" si="61"/>
        <v>0.5790135385</v>
      </c>
      <c r="DD231" s="1">
        <f t="shared" si="62"/>
        <v>1</v>
      </c>
      <c r="DE231" s="1">
        <f t="shared" si="63"/>
        <v>0.7620339442</v>
      </c>
      <c r="DF231" s="1" t="str">
        <f t="shared" si="64"/>
        <v>Não</v>
      </c>
      <c r="DG231" s="1" t="str">
        <f t="shared" si="65"/>
        <v>Não</v>
      </c>
      <c r="DH231" s="17" t="str">
        <f t="shared" si="66"/>
        <v>Fractured</v>
      </c>
      <c r="DI231" s="1" t="str">
        <f t="shared" ref="DI231:DJ231" si="889">IF(DB231&gt;=1,"Fractured","Não")</f>
        <v>Não</v>
      </c>
      <c r="DJ231" s="1" t="str">
        <f t="shared" si="889"/>
        <v>Não</v>
      </c>
    </row>
    <row r="232" ht="15.75" customHeight="1">
      <c r="A232" s="1">
        <v>5592.2799</v>
      </c>
      <c r="B232" s="1">
        <v>1950.0</v>
      </c>
      <c r="C232" s="1">
        <v>1950.0</v>
      </c>
      <c r="D232" s="1">
        <v>1578.5914</v>
      </c>
      <c r="E232" s="1">
        <v>782.5604</v>
      </c>
      <c r="F232" s="1">
        <v>788.976</v>
      </c>
      <c r="G232" s="1">
        <v>790.5266</v>
      </c>
      <c r="H232" s="1">
        <v>1950.0</v>
      </c>
      <c r="I232" s="1">
        <v>1950.0</v>
      </c>
      <c r="J232" s="1">
        <v>1950.0</v>
      </c>
      <c r="K232" s="1">
        <v>1018.7199</v>
      </c>
      <c r="L232" s="1">
        <f t="shared" si="4"/>
        <v>1176.500867</v>
      </c>
      <c r="M232" s="1">
        <f t="shared" ref="M232:N232" si="890">(H232+I232)/2</f>
        <v>1950</v>
      </c>
      <c r="N232" s="1">
        <f t="shared" si="890"/>
        <v>1950</v>
      </c>
      <c r="O232" s="1">
        <f t="shared" ref="O232:P232" si="891">(E232+AC232)/2</f>
        <v>1285.56725</v>
      </c>
      <c r="P232" s="1">
        <f t="shared" si="891"/>
        <v>995.728</v>
      </c>
      <c r="Q232" s="1">
        <f t="shared" si="7"/>
        <v>1950.001538</v>
      </c>
      <c r="R232" s="1">
        <f t="shared" si="8"/>
        <v>5.416216587</v>
      </c>
      <c r="S232" s="1">
        <f t="shared" si="9"/>
        <v>0.4053982564</v>
      </c>
      <c r="T232" s="1">
        <v>0.0378</v>
      </c>
      <c r="U232" s="1">
        <v>0.0378</v>
      </c>
      <c r="V232" s="1">
        <f t="shared" si="10"/>
        <v>26.45502646</v>
      </c>
      <c r="W232" s="1">
        <v>0.0378</v>
      </c>
      <c r="X232" s="1">
        <v>0.0243</v>
      </c>
      <c r="Y232" s="1">
        <f t="shared" si="11"/>
        <v>1888.098567</v>
      </c>
      <c r="Z232" s="1">
        <v>1950.0</v>
      </c>
      <c r="AA232" s="1">
        <v>1950.0</v>
      </c>
      <c r="AB232" s="1">
        <v>1950.0</v>
      </c>
      <c r="AC232" s="1">
        <v>1788.5741</v>
      </c>
      <c r="AD232" s="1">
        <v>1202.48</v>
      </c>
      <c r="AE232" s="1">
        <v>0.066</v>
      </c>
      <c r="AF232" s="1">
        <v>0.01</v>
      </c>
      <c r="AG232" s="1">
        <f t="shared" si="12"/>
        <v>2968.7199</v>
      </c>
      <c r="AH232" s="1">
        <f t="shared" si="13"/>
        <v>2.093892052</v>
      </c>
      <c r="AI232" s="1">
        <f t="shared" si="14"/>
        <v>669.1449082</v>
      </c>
      <c r="AJ232" s="1">
        <f t="shared" si="15"/>
        <v>1.093892052</v>
      </c>
      <c r="AK232" s="1">
        <f t="shared" si="16"/>
        <v>270.8838607</v>
      </c>
      <c r="AL232" s="1">
        <f t="shared" si="17"/>
        <v>3.212308794</v>
      </c>
      <c r="AM232" s="1">
        <f t="shared" si="18"/>
        <v>1087.288406</v>
      </c>
      <c r="AN232" s="1">
        <f t="shared" si="19"/>
        <v>1.356211343</v>
      </c>
      <c r="AO232" s="1">
        <f t="shared" si="20"/>
        <v>552.9079799</v>
      </c>
      <c r="AP232" s="1">
        <f t="shared" si="21"/>
        <v>0.6404357381</v>
      </c>
      <c r="AQ232" s="1">
        <f t="shared" si="22"/>
        <v>675.8397979</v>
      </c>
      <c r="AR232" s="1">
        <f t="shared" si="23"/>
        <v>222.7429316</v>
      </c>
      <c r="AS232" s="1">
        <f t="shared" si="24"/>
        <v>763.9153257</v>
      </c>
      <c r="AT232" s="1">
        <f t="shared" si="892"/>
        <v>0.0466464235</v>
      </c>
      <c r="AU232" s="1">
        <f t="shared" si="26"/>
        <v>0.0489287759</v>
      </c>
      <c r="AV232" s="1">
        <f t="shared" si="27"/>
        <v>15.13249816</v>
      </c>
      <c r="AW232" s="1">
        <v>0.066</v>
      </c>
      <c r="AX232" s="1">
        <f t="shared" si="28"/>
        <v>0.02187037701</v>
      </c>
      <c r="AZ232" s="1">
        <f t="shared" si="619"/>
        <v>0.1808343796</v>
      </c>
      <c r="BA232" s="1">
        <v>0.01</v>
      </c>
      <c r="BB232" s="1">
        <f t="shared" si="564"/>
        <v>0.09468746849</v>
      </c>
      <c r="BC232" s="1">
        <f t="shared" ref="BC232:BC233" si="898">((AT232/10)^3)*((BL232)^4)</f>
        <v>0.04261370191</v>
      </c>
      <c r="BD232" s="1">
        <f t="shared" si="893"/>
        <v>0.3254373088</v>
      </c>
      <c r="BE232" s="1">
        <v>2141.5266</v>
      </c>
      <c r="BF232" s="1">
        <v>4040.989</v>
      </c>
      <c r="BG232" s="1">
        <f t="shared" si="33"/>
        <v>0.3595642619</v>
      </c>
      <c r="BH232" s="1">
        <v>632.4476</v>
      </c>
      <c r="BJ232" s="1">
        <f t="shared" si="34"/>
        <v>0.0635052</v>
      </c>
      <c r="BK232" s="1">
        <f t="shared" si="35"/>
        <v>0.0024948</v>
      </c>
      <c r="BL232" s="1">
        <f t="shared" si="36"/>
        <v>25.45502646</v>
      </c>
      <c r="BN232" s="1">
        <f t="shared" si="70"/>
        <v>0.4053982564</v>
      </c>
      <c r="BO232" s="1">
        <f t="shared" si="37"/>
        <v>0.8322088499</v>
      </c>
      <c r="BP232" s="1">
        <f t="shared" si="38"/>
        <v>0.2294411501</v>
      </c>
      <c r="BQ232" s="1">
        <f t="shared" si="39"/>
        <v>0.06757360359</v>
      </c>
      <c r="BS232" s="1">
        <f t="shared" si="40"/>
        <v>2456.172379</v>
      </c>
      <c r="BT232" s="1">
        <v>2.3541</v>
      </c>
      <c r="BU232" s="1">
        <v>0.2308</v>
      </c>
      <c r="BV232" s="1">
        <f t="shared" si="41"/>
        <v>0.1627665706</v>
      </c>
      <c r="BW232" s="1">
        <f t="shared" si="42"/>
        <v>0.1967832853</v>
      </c>
      <c r="BX232" s="1">
        <f t="shared" si="43"/>
        <v>1.06165</v>
      </c>
      <c r="BY232" s="1">
        <f t="shared" si="82"/>
        <v>-0.2246666667</v>
      </c>
      <c r="BZ232" s="1">
        <f t="shared" si="45"/>
        <v>0.2120176113</v>
      </c>
      <c r="CA232" s="1">
        <v>4040.989</v>
      </c>
      <c r="CB232" s="1">
        <v>2141.5266</v>
      </c>
      <c r="CC232" s="1">
        <f t="shared" si="46"/>
        <v>0.00003442141954</v>
      </c>
      <c r="CD232" s="1">
        <f t="shared" si="47"/>
        <v>0.1253337435</v>
      </c>
      <c r="CE232" s="1">
        <f t="shared" si="48"/>
        <v>0.004053982564</v>
      </c>
      <c r="CH232" s="1">
        <v>0.066</v>
      </c>
      <c r="CI232" s="1">
        <f t="shared" si="894"/>
        <v>0.4212142619</v>
      </c>
      <c r="CJ232" s="1">
        <f t="shared" si="71"/>
        <v>0.0000001093392234</v>
      </c>
      <c r="CK232" s="1">
        <f t="shared" si="51"/>
        <v>0.04198155551</v>
      </c>
      <c r="CL232" s="1">
        <f t="shared" si="52"/>
        <v>0.002227897364</v>
      </c>
      <c r="CM232" s="1">
        <f t="shared" si="53"/>
        <v>0.0001553080473</v>
      </c>
      <c r="CN232" s="1">
        <f t="shared" si="54"/>
        <v>0.06971059342</v>
      </c>
      <c r="CO232" s="1">
        <f t="shared" si="55"/>
        <v>0.001309045605</v>
      </c>
      <c r="CP232" s="1">
        <f t="shared" si="56"/>
        <v>0.3535598146</v>
      </c>
      <c r="CQ232" s="1">
        <f t="shared" si="57"/>
        <v>0.128893148</v>
      </c>
      <c r="CS232" s="1">
        <f t="shared" si="58"/>
        <v>1.396485506</v>
      </c>
      <c r="CT232" s="1">
        <v>0.066</v>
      </c>
      <c r="CU232" s="1">
        <v>5257.3428</v>
      </c>
      <c r="CV232" s="1">
        <v>1950.0</v>
      </c>
      <c r="CW232" s="1">
        <v>1048.6</v>
      </c>
      <c r="CX232" s="1">
        <v>387.9</v>
      </c>
      <c r="CY232" s="1">
        <v>198.6</v>
      </c>
      <c r="CZ232" s="1">
        <v>145.7</v>
      </c>
      <c r="DA232" s="1">
        <f t="shared" si="59"/>
        <v>0.5224204615</v>
      </c>
      <c r="DB232" s="1">
        <f t="shared" si="60"/>
        <v>0.4046030769</v>
      </c>
      <c r="DC232" s="1">
        <f t="shared" si="61"/>
        <v>0.6166564103</v>
      </c>
      <c r="DD232" s="1">
        <f t="shared" si="62"/>
        <v>1</v>
      </c>
      <c r="DE232" s="1">
        <f t="shared" si="63"/>
        <v>0.7745436888</v>
      </c>
      <c r="DF232" s="1" t="str">
        <f t="shared" si="64"/>
        <v>Não</v>
      </c>
      <c r="DG232" s="1" t="str">
        <f t="shared" si="65"/>
        <v>Não</v>
      </c>
      <c r="DH232" s="17" t="str">
        <f t="shared" si="66"/>
        <v>Fractured</v>
      </c>
      <c r="DI232" s="1" t="str">
        <f t="shared" ref="DI232:DJ232" si="895">IF(DB232&gt;=1,"Fractured","Não")</f>
        <v>Não</v>
      </c>
      <c r="DJ232" s="1" t="str">
        <f t="shared" si="895"/>
        <v>Não</v>
      </c>
    </row>
    <row r="233" ht="15.75" customHeight="1">
      <c r="A233" s="1">
        <v>5592.3561</v>
      </c>
      <c r="B233" s="1">
        <v>1950.0</v>
      </c>
      <c r="C233" s="1">
        <v>1950.0</v>
      </c>
      <c r="D233" s="1">
        <v>1583.8881</v>
      </c>
      <c r="E233" s="1">
        <v>766.1836</v>
      </c>
      <c r="F233" s="1">
        <v>774.0027</v>
      </c>
      <c r="G233" s="1">
        <v>777.4498</v>
      </c>
      <c r="H233" s="1">
        <v>1950.0</v>
      </c>
      <c r="I233" s="1">
        <v>1950.0</v>
      </c>
      <c r="J233" s="1">
        <v>1950.0</v>
      </c>
      <c r="K233" s="1">
        <v>1012.4837</v>
      </c>
      <c r="L233" s="1">
        <f t="shared" si="4"/>
        <v>1167.150833</v>
      </c>
      <c r="M233" s="1">
        <f t="shared" ref="M233:N233" si="896">(H233+I233)/2</f>
        <v>1950</v>
      </c>
      <c r="N233" s="1">
        <f t="shared" si="896"/>
        <v>1950</v>
      </c>
      <c r="O233" s="1">
        <f t="shared" ref="O233:P233" si="897">(E233+AC233)/2</f>
        <v>1303.3858</v>
      </c>
      <c r="P233" s="1">
        <f t="shared" si="897"/>
        <v>1032.44185</v>
      </c>
      <c r="Q233" s="1">
        <f t="shared" si="7"/>
        <v>1950.001538</v>
      </c>
      <c r="R233" s="1">
        <f t="shared" si="8"/>
        <v>5.326622155</v>
      </c>
      <c r="S233" s="1">
        <f t="shared" si="9"/>
        <v>0.3986922051</v>
      </c>
      <c r="T233" s="1">
        <v>0.0383</v>
      </c>
      <c r="U233" s="1">
        <v>0.0383</v>
      </c>
      <c r="V233" s="1">
        <f t="shared" si="10"/>
        <v>26.10966057</v>
      </c>
      <c r="W233" s="1">
        <v>0.0383</v>
      </c>
      <c r="X233" s="1">
        <v>0.0242</v>
      </c>
      <c r="Y233" s="1">
        <f t="shared" si="11"/>
        <v>1888.98135</v>
      </c>
      <c r="Z233" s="1">
        <v>1950.0</v>
      </c>
      <c r="AA233" s="1">
        <v>1950.0</v>
      </c>
      <c r="AB233" s="1">
        <v>1950.0</v>
      </c>
      <c r="AC233" s="1">
        <v>1840.588</v>
      </c>
      <c r="AD233" s="1">
        <v>1290.881</v>
      </c>
      <c r="AE233" s="1">
        <v>-999.0</v>
      </c>
      <c r="AF233" s="1">
        <v>-999.0</v>
      </c>
      <c r="AG233" s="1">
        <f t="shared" si="12"/>
        <v>2962.4837</v>
      </c>
      <c r="AH233" s="1">
        <f t="shared" si="13"/>
        <v>2.079963836</v>
      </c>
      <c r="AI233" s="1">
        <f t="shared" si="14"/>
        <v>666.448634</v>
      </c>
      <c r="AJ233" s="1">
        <f t="shared" si="15"/>
        <v>1.079963836</v>
      </c>
      <c r="AK233" s="1">
        <f t="shared" si="16"/>
        <v>267.2843716</v>
      </c>
      <c r="AL233" s="1">
        <f t="shared" si="17"/>
        <v>3.143556962</v>
      </c>
      <c r="AM233" s="1">
        <f t="shared" si="18"/>
        <v>1072.677617</v>
      </c>
      <c r="AN233" s="1">
        <f t="shared" si="19"/>
        <v>1.402980597</v>
      </c>
      <c r="AO233" s="1">
        <f t="shared" si="20"/>
        <v>545.9155543</v>
      </c>
      <c r="AP233" s="1">
        <f t="shared" si="21"/>
        <v>0.6267099661</v>
      </c>
      <c r="AQ233" s="1">
        <f t="shared" si="22"/>
        <v>677.8338453</v>
      </c>
      <c r="AR233" s="1">
        <f t="shared" si="23"/>
        <v>222.1282416</v>
      </c>
      <c r="AS233" s="1">
        <f t="shared" si="24"/>
        <v>777.1954296</v>
      </c>
      <c r="AT233" s="1">
        <f>ABS(((3*B233*(G233-AS233))/(G233*(2*AS233-B233)))/1)*5</f>
        <v>0.02419099715</v>
      </c>
      <c r="AU233" s="1">
        <f t="shared" si="26"/>
        <v>0.02479070913</v>
      </c>
      <c r="AV233" s="1">
        <f t="shared" si="27"/>
        <v>5.841509245</v>
      </c>
      <c r="AW233" s="1">
        <v>-999.0</v>
      </c>
      <c r="AX233" s="1">
        <f t="shared" si="28"/>
        <v>-0.002738675909</v>
      </c>
      <c r="AZ233" s="1">
        <f t="shared" si="619"/>
        <v>0.004172813194</v>
      </c>
      <c r="BA233" s="1">
        <v>-999.0</v>
      </c>
      <c r="BB233" s="1">
        <f t="shared" si="564"/>
        <v>0.006669090175</v>
      </c>
      <c r="BC233" s="1">
        <f t="shared" si="898"/>
        <v>0.005627618897</v>
      </c>
      <c r="BE233" s="1">
        <v>2135.1042</v>
      </c>
      <c r="BF233" s="1">
        <v>3921.8079</v>
      </c>
      <c r="BG233" s="1">
        <f t="shared" si="33"/>
        <v>0.3732900339</v>
      </c>
      <c r="BH233" s="1">
        <v>624.0807</v>
      </c>
      <c r="BJ233" s="1">
        <f t="shared" si="34"/>
        <v>-960.7383</v>
      </c>
      <c r="BK233" s="1">
        <f t="shared" si="35"/>
        <v>-38.2617</v>
      </c>
      <c r="BL233" s="1">
        <f t="shared" si="36"/>
        <v>25.10966057</v>
      </c>
      <c r="BN233" s="1">
        <f t="shared" si="70"/>
        <v>0.3986922051</v>
      </c>
      <c r="BO233" s="1">
        <f t="shared" si="37"/>
        <v>0.7817075508</v>
      </c>
      <c r="BP233" s="1">
        <f t="shared" si="38"/>
        <v>0.2825424492</v>
      </c>
      <c r="BQ233" s="1" t="str">
        <f t="shared" si="39"/>
        <v>#NUM!</v>
      </c>
      <c r="BS233" s="1">
        <f t="shared" si="40"/>
        <v>2589.571195</v>
      </c>
      <c r="BT233" s="1">
        <v>2.3627</v>
      </c>
      <c r="BU233" s="1">
        <v>0.2342</v>
      </c>
      <c r="BV233" s="1">
        <f t="shared" si="41"/>
        <v>0.1578097983</v>
      </c>
      <c r="BW233" s="1">
        <f t="shared" si="42"/>
        <v>0.1960048991</v>
      </c>
      <c r="BX233" s="1">
        <f t="shared" si="43"/>
        <v>1.06425</v>
      </c>
      <c r="BY233" s="1">
        <f t="shared" si="82"/>
        <v>0.06066666667</v>
      </c>
      <c r="BZ233" s="1">
        <f t="shared" si="45"/>
        <v>0.2252532389</v>
      </c>
      <c r="CA233" s="1">
        <v>3921.8079</v>
      </c>
      <c r="CB233" s="1">
        <v>2135.1042</v>
      </c>
      <c r="CC233" s="1" t="str">
        <f t="shared" si="46"/>
        <v>#NUM!</v>
      </c>
      <c r="CD233" s="1">
        <f t="shared" si="47"/>
        <v>0.1242583276</v>
      </c>
      <c r="CE233" s="1">
        <f t="shared" si="48"/>
        <v>-398.2935129</v>
      </c>
      <c r="CH233" s="1">
        <v>-999.0</v>
      </c>
      <c r="CJ233" s="1">
        <f t="shared" si="71"/>
        <v>-0.0000000002042896631</v>
      </c>
      <c r="CK233" s="1">
        <f t="shared" si="51"/>
        <v>-629.3893942</v>
      </c>
      <c r="CL233" s="1">
        <f t="shared" si="52"/>
        <v>-32.28694301</v>
      </c>
      <c r="CM233" s="1">
        <f t="shared" si="53"/>
        <v>-0.005327626031</v>
      </c>
      <c r="CN233" s="1">
        <f t="shared" si="54"/>
        <v>0.0001650086857</v>
      </c>
      <c r="CO233" s="1">
        <f t="shared" si="55"/>
        <v>0.001286677664</v>
      </c>
      <c r="CP233" s="1">
        <f t="shared" si="56"/>
        <v>-0.05943529303</v>
      </c>
      <c r="CQ233" s="1">
        <f t="shared" si="57"/>
        <v>0.001231373633</v>
      </c>
      <c r="CS233" s="1">
        <f t="shared" si="58"/>
        <v>1.49763779</v>
      </c>
      <c r="CU233" s="1">
        <v>5257.4951</v>
      </c>
      <c r="CV233" s="1">
        <v>1950.0</v>
      </c>
      <c r="CW233" s="1">
        <v>1048.7</v>
      </c>
      <c r="CX233" s="1">
        <v>387.6</v>
      </c>
      <c r="CY233" s="1">
        <v>198.5</v>
      </c>
      <c r="CZ233" s="1">
        <v>145.6</v>
      </c>
      <c r="DA233" s="1">
        <f t="shared" si="59"/>
        <v>0.5192224103</v>
      </c>
      <c r="DB233" s="1">
        <f t="shared" si="60"/>
        <v>0.3969244615</v>
      </c>
      <c r="DC233" s="1">
        <f t="shared" si="61"/>
        <v>0.6619902564</v>
      </c>
      <c r="DD233" s="1">
        <f t="shared" si="62"/>
        <v>1</v>
      </c>
      <c r="DE233" s="1">
        <f t="shared" si="63"/>
        <v>0.7921229846</v>
      </c>
      <c r="DF233" s="1" t="str">
        <f t="shared" si="64"/>
        <v>Não</v>
      </c>
      <c r="DG233" s="1" t="str">
        <f t="shared" si="65"/>
        <v>Não</v>
      </c>
      <c r="DH233" s="17" t="str">
        <f t="shared" si="66"/>
        <v>Fractured</v>
      </c>
      <c r="DI233" s="1" t="str">
        <f t="shared" ref="DI233:DJ233" si="899">IF(DB233&gt;=1,"Fractured","Não")</f>
        <v>Não</v>
      </c>
      <c r="DJ233" s="1" t="str">
        <f t="shared" si="899"/>
        <v>Não</v>
      </c>
    </row>
    <row r="234" ht="15.75" customHeight="1">
      <c r="A234" s="1">
        <v>5592.4323</v>
      </c>
      <c r="B234" s="1">
        <v>1950.0</v>
      </c>
      <c r="C234" s="1">
        <v>1950.0</v>
      </c>
      <c r="D234" s="1">
        <v>1596.5382</v>
      </c>
      <c r="E234" s="1">
        <v>773.9171</v>
      </c>
      <c r="F234" s="1">
        <v>782.7959</v>
      </c>
      <c r="G234" s="1">
        <v>793.3177</v>
      </c>
      <c r="H234" s="1">
        <v>1941.0059</v>
      </c>
      <c r="I234" s="1">
        <v>1950.0</v>
      </c>
      <c r="J234" s="1">
        <v>1950.0</v>
      </c>
      <c r="K234" s="1">
        <v>1012.4837</v>
      </c>
      <c r="L234" s="1">
        <f t="shared" si="4"/>
        <v>1172.373167</v>
      </c>
      <c r="M234" s="1">
        <f t="shared" ref="M234:N234" si="900">(H234+I234)/2</f>
        <v>1945.50295</v>
      </c>
      <c r="N234" s="1">
        <f t="shared" si="900"/>
        <v>1950</v>
      </c>
      <c r="O234" s="1">
        <f t="shared" ref="O234:P234" si="901">(E234+AC234)/2</f>
        <v>1333.80955</v>
      </c>
      <c r="P234" s="1">
        <f t="shared" si="901"/>
        <v>1087.69535</v>
      </c>
      <c r="Q234" s="1">
        <f t="shared" si="7"/>
        <v>1950.001538</v>
      </c>
      <c r="R234" s="1">
        <f t="shared" si="8"/>
        <v>5.435339538</v>
      </c>
      <c r="S234" s="1">
        <f t="shared" si="9"/>
        <v>0.4087147288</v>
      </c>
      <c r="T234" s="1">
        <v>0.0383</v>
      </c>
      <c r="U234" s="1">
        <v>0.0383</v>
      </c>
      <c r="V234" s="1">
        <f t="shared" si="10"/>
        <v>26.10966057</v>
      </c>
      <c r="W234" s="1">
        <v>0.0383</v>
      </c>
      <c r="X234" s="1">
        <v>0.0242</v>
      </c>
      <c r="Y234" s="1">
        <f t="shared" si="11"/>
        <v>1891.0897</v>
      </c>
      <c r="Z234" s="1">
        <v>1950.0</v>
      </c>
      <c r="AA234" s="1">
        <v>1950.0</v>
      </c>
      <c r="AB234" s="1">
        <v>1950.0</v>
      </c>
      <c r="AC234" s="1">
        <v>1893.702</v>
      </c>
      <c r="AD234" s="1">
        <v>1392.5948</v>
      </c>
      <c r="AE234" s="1">
        <v>-999.0</v>
      </c>
      <c r="AF234" s="1">
        <v>-999.0</v>
      </c>
      <c r="AG234" s="1">
        <f t="shared" si="12"/>
        <v>2962.4837</v>
      </c>
      <c r="AH234" s="1">
        <f t="shared" si="13"/>
        <v>2.079963836</v>
      </c>
      <c r="AI234" s="1">
        <f t="shared" si="14"/>
        <v>666.448634</v>
      </c>
      <c r="AJ234" s="1">
        <f t="shared" si="15"/>
        <v>1.079963836</v>
      </c>
      <c r="AK234" s="1">
        <f t="shared" si="16"/>
        <v>269.6307376</v>
      </c>
      <c r="AL234" s="1">
        <f t="shared" si="17"/>
        <v>3.179622581</v>
      </c>
      <c r="AM234" s="1">
        <f t="shared" si="18"/>
        <v>1081.848003</v>
      </c>
      <c r="AN234" s="1">
        <f t="shared" si="19"/>
        <v>1.377198935</v>
      </c>
      <c r="AO234" s="1">
        <f t="shared" si="20"/>
        <v>551.9946566</v>
      </c>
      <c r="AP234" s="1">
        <f t="shared" si="21"/>
        <v>0.6271833631</v>
      </c>
      <c r="AQ234" s="1">
        <f t="shared" si="22"/>
        <v>690.6212767</v>
      </c>
      <c r="AR234" s="1">
        <f t="shared" si="23"/>
        <v>222.7305552</v>
      </c>
      <c r="AS234" s="1">
        <f t="shared" si="24"/>
        <v>795.7926408</v>
      </c>
      <c r="AT234" s="1">
        <f>ABS(((3*B234*(G234-AS234))/(G234*(2*AS234-B234)))/1)</f>
        <v>0.05091991811</v>
      </c>
      <c r="AU234" s="1">
        <f t="shared" si="26"/>
        <v>0.05365186677</v>
      </c>
      <c r="AV234" s="1">
        <f t="shared" si="27"/>
        <v>17.21627976</v>
      </c>
      <c r="AW234" s="1">
        <v>-999.0</v>
      </c>
      <c r="AX234" s="1">
        <f t="shared" si="28"/>
        <v>-0.01088787883</v>
      </c>
      <c r="AZ234" s="1">
        <f t="shared" si="619"/>
        <v>0.2903102184</v>
      </c>
      <c r="BA234" s="1">
        <v>-999.0</v>
      </c>
      <c r="BB234" s="1">
        <f t="shared" si="564"/>
        <v>0.130918884</v>
      </c>
      <c r="BC234" s="1">
        <f>((AT234/7)^3)*((BL234)^4)</f>
        <v>0.1530144121</v>
      </c>
      <c r="BE234" s="1">
        <v>2135.1042</v>
      </c>
      <c r="BF234" s="1">
        <v>3921.8079</v>
      </c>
      <c r="BG234" s="1">
        <f t="shared" si="33"/>
        <v>0.3728166369</v>
      </c>
      <c r="BH234" s="1">
        <v>624.0807</v>
      </c>
      <c r="BJ234" s="1">
        <f t="shared" si="34"/>
        <v>-960.7383</v>
      </c>
      <c r="BK234" s="1">
        <f t="shared" si="35"/>
        <v>-38.2617</v>
      </c>
      <c r="BL234" s="1">
        <f t="shared" si="36"/>
        <v>25.10966057</v>
      </c>
      <c r="BN234" s="1">
        <f t="shared" si="70"/>
        <v>0.4068295897</v>
      </c>
      <c r="BO234" s="1">
        <f t="shared" si="37"/>
        <v>0.7464611137</v>
      </c>
      <c r="BP234" s="1">
        <f t="shared" si="38"/>
        <v>0.3177888863</v>
      </c>
      <c r="BQ234" s="1" t="str">
        <f t="shared" si="39"/>
        <v>#NUM!</v>
      </c>
      <c r="BS234" s="1">
        <f t="shared" si="40"/>
        <v>2673.589575</v>
      </c>
      <c r="BT234" s="1">
        <v>2.3627</v>
      </c>
      <c r="BU234" s="1">
        <v>0.2342</v>
      </c>
      <c r="BV234" s="1">
        <f t="shared" si="41"/>
        <v>0.1578097983</v>
      </c>
      <c r="BW234" s="1">
        <f t="shared" si="42"/>
        <v>0.1960048991</v>
      </c>
      <c r="BX234" s="1">
        <f t="shared" si="43"/>
        <v>1.06425</v>
      </c>
      <c r="BY234" s="1">
        <f t="shared" si="82"/>
        <v>0.06066666667</v>
      </c>
      <c r="BZ234" s="1">
        <f t="shared" si="45"/>
        <v>0.2091926113</v>
      </c>
      <c r="CA234" s="1">
        <v>3921.8079</v>
      </c>
      <c r="CB234" s="1">
        <v>2135.1042</v>
      </c>
      <c r="CC234" s="1" t="str">
        <f t="shared" si="46"/>
        <v>#NUM!</v>
      </c>
      <c r="CD234" s="1">
        <f t="shared" si="47"/>
        <v>0.1227978219</v>
      </c>
      <c r="CE234" s="1">
        <f t="shared" si="48"/>
        <v>-406.4227602</v>
      </c>
      <c r="CH234" s="1">
        <v>-999.0</v>
      </c>
      <c r="CJ234" s="1">
        <f t="shared" si="71"/>
        <v>-0.00000001263059644</v>
      </c>
      <c r="CK234" s="1">
        <f t="shared" si="51"/>
        <v>-632.9544444</v>
      </c>
      <c r="CL234" s="1">
        <f t="shared" si="52"/>
        <v>-32.35825311</v>
      </c>
      <c r="CM234" s="1" t="str">
        <f t="shared" si="53"/>
        <v>#NUM!</v>
      </c>
      <c r="CN234" s="1" t="str">
        <f t="shared" si="54"/>
        <v>#NUM!</v>
      </c>
      <c r="CO234" s="1">
        <f t="shared" si="55"/>
        <v>0.001256608756</v>
      </c>
      <c r="CP234" s="1">
        <f t="shared" si="56"/>
        <v>-0.07213350311</v>
      </c>
      <c r="CQ234" s="1">
        <f t="shared" si="57"/>
        <v>-0.01146683645</v>
      </c>
      <c r="CS234" s="1">
        <f t="shared" si="58"/>
        <v>1.575185003</v>
      </c>
      <c r="CU234" s="1">
        <v>5257.6475</v>
      </c>
      <c r="CV234" s="1">
        <v>1950.0</v>
      </c>
      <c r="CW234" s="1">
        <v>1048.8</v>
      </c>
      <c r="CX234" s="1">
        <v>387.3</v>
      </c>
      <c r="CY234" s="1">
        <v>198.5</v>
      </c>
      <c r="CZ234" s="1">
        <v>145.6</v>
      </c>
      <c r="DA234" s="1">
        <f t="shared" si="59"/>
        <v>0.5192224103</v>
      </c>
      <c r="DB234" s="1">
        <f t="shared" si="60"/>
        <v>0.4014337949</v>
      </c>
      <c r="DC234" s="1">
        <f t="shared" si="61"/>
        <v>0.7141511795</v>
      </c>
      <c r="DD234" s="1">
        <f t="shared" si="62"/>
        <v>1.00231151</v>
      </c>
      <c r="DE234" s="1">
        <f t="shared" si="63"/>
        <v>0.8154802535</v>
      </c>
      <c r="DF234" s="1" t="str">
        <f t="shared" si="64"/>
        <v>Não</v>
      </c>
      <c r="DG234" s="1" t="str">
        <f t="shared" si="65"/>
        <v>Não</v>
      </c>
      <c r="DH234" s="17" t="str">
        <f t="shared" si="66"/>
        <v>Fractured</v>
      </c>
      <c r="DI234" s="1" t="str">
        <f t="shared" ref="DI234:DJ234" si="902">IF(DB234&gt;=1,"Fractured","Não")</f>
        <v>Não</v>
      </c>
      <c r="DJ234" s="1" t="str">
        <f t="shared" si="902"/>
        <v>Não</v>
      </c>
    </row>
    <row r="235" ht="15.75" customHeight="1">
      <c r="A235" s="1">
        <v>5592.5085</v>
      </c>
      <c r="B235" s="1">
        <v>1950.0</v>
      </c>
      <c r="C235" s="1">
        <v>1950.0</v>
      </c>
      <c r="D235" s="1">
        <v>1627.4767</v>
      </c>
      <c r="E235" s="1">
        <v>817.5379</v>
      </c>
      <c r="F235" s="1">
        <v>827.4796</v>
      </c>
      <c r="G235" s="1">
        <v>844.2873</v>
      </c>
      <c r="H235" s="1">
        <v>1901.0562</v>
      </c>
      <c r="I235" s="1">
        <v>1950.0</v>
      </c>
      <c r="J235" s="1">
        <v>1950.0</v>
      </c>
      <c r="K235" s="1">
        <v>1063.9907</v>
      </c>
      <c r="L235" s="1">
        <f t="shared" si="4"/>
        <v>1190.941033</v>
      </c>
      <c r="M235" s="1">
        <f t="shared" ref="M235:N235" si="903">(H235+I235)/2</f>
        <v>1925.5281</v>
      </c>
      <c r="N235" s="1">
        <f t="shared" si="903"/>
        <v>1950</v>
      </c>
      <c r="O235" s="1">
        <f t="shared" ref="O235:P235" si="904">(E235+AC235)/2</f>
        <v>1375.6135</v>
      </c>
      <c r="P235" s="1">
        <f t="shared" si="904"/>
        <v>1166.36485</v>
      </c>
      <c r="Q235" s="1">
        <f t="shared" si="7"/>
        <v>1950.001541</v>
      </c>
      <c r="R235" s="1">
        <f t="shared" si="8"/>
        <v>5.784552826</v>
      </c>
      <c r="S235" s="1">
        <f t="shared" si="9"/>
        <v>0.4441148557</v>
      </c>
      <c r="T235" s="1">
        <v>0.0381</v>
      </c>
      <c r="U235" s="1">
        <v>0.0381</v>
      </c>
      <c r="V235" s="1">
        <f t="shared" si="10"/>
        <v>26.24671916</v>
      </c>
      <c r="W235" s="1">
        <v>0.0381</v>
      </c>
      <c r="X235" s="1">
        <v>0.025</v>
      </c>
      <c r="Y235" s="1">
        <f t="shared" si="11"/>
        <v>1894.927167</v>
      </c>
      <c r="Z235" s="1">
        <v>1950.0</v>
      </c>
      <c r="AA235" s="1">
        <v>1942.0863</v>
      </c>
      <c r="AB235" s="1">
        <v>1950.0</v>
      </c>
      <c r="AC235" s="1">
        <v>1933.6891</v>
      </c>
      <c r="AD235" s="1">
        <v>1505.2501</v>
      </c>
      <c r="AE235" s="1">
        <v>-999.0</v>
      </c>
      <c r="AF235" s="1">
        <v>-999.0</v>
      </c>
      <c r="AG235" s="1">
        <f t="shared" si="12"/>
        <v>3013.9907</v>
      </c>
      <c r="AH235" s="1">
        <f t="shared" si="13"/>
        <v>2.200879833</v>
      </c>
      <c r="AI235" s="1">
        <f t="shared" si="14"/>
        <v>688.383632</v>
      </c>
      <c r="AJ235" s="1">
        <f t="shared" si="15"/>
        <v>1.200879833</v>
      </c>
      <c r="AK235" s="1">
        <f t="shared" si="16"/>
        <v>280.9823406</v>
      </c>
      <c r="AL235" s="1">
        <f t="shared" si="17"/>
        <v>3.378697664</v>
      </c>
      <c r="AM235" s="1">
        <f t="shared" si="18"/>
        <v>1126.858461</v>
      </c>
      <c r="AN235" s="1">
        <f t="shared" si="19"/>
        <v>1.252157829</v>
      </c>
      <c r="AO235" s="1">
        <f t="shared" si="20"/>
        <v>574.9415003</v>
      </c>
      <c r="AP235" s="1">
        <f t="shared" si="21"/>
        <v>0.6588620744</v>
      </c>
      <c r="AQ235" s="1">
        <f t="shared" si="22"/>
        <v>714.4880941</v>
      </c>
      <c r="AR235" s="1">
        <f t="shared" si="23"/>
        <v>224.407333</v>
      </c>
      <c r="AS235" s="1">
        <f t="shared" si="24"/>
        <v>818.1307666</v>
      </c>
      <c r="AT235" s="1">
        <f>ABS(((3*B235*(G235-AS235))/(G235*(2*AS235-B235)))/10)</f>
        <v>0.05776676195</v>
      </c>
      <c r="AU235" s="1">
        <f t="shared" si="26"/>
        <v>0.06130834661</v>
      </c>
      <c r="AV235" s="1">
        <f t="shared" si="27"/>
        <v>20.75142784</v>
      </c>
      <c r="AW235" s="1">
        <v>-999.0</v>
      </c>
      <c r="AX235" s="1">
        <f t="shared" si="28"/>
        <v>0.007618043262</v>
      </c>
      <c r="AZ235" s="1">
        <f t="shared" si="619"/>
        <v>0.602163999</v>
      </c>
      <c r="BA235" s="1">
        <v>-999.0</v>
      </c>
      <c r="BB235" s="1">
        <f t="shared" si="564"/>
        <v>0.2062426092</v>
      </c>
      <c r="BC235" s="1">
        <f>((AT235/8)^3)*((BL235)^4)</f>
        <v>0.1529621249</v>
      </c>
      <c r="BE235" s="1">
        <v>2142.4666</v>
      </c>
      <c r="BF235" s="1">
        <v>3866.856</v>
      </c>
      <c r="BG235" s="1">
        <f t="shared" si="33"/>
        <v>0.3411379256</v>
      </c>
      <c r="BH235" s="1">
        <v>608.6227</v>
      </c>
      <c r="BJ235" s="1">
        <f t="shared" si="34"/>
        <v>-960.9381</v>
      </c>
      <c r="BK235" s="1">
        <f t="shared" si="35"/>
        <v>-38.0619</v>
      </c>
      <c r="BL235" s="1">
        <f t="shared" si="36"/>
        <v>25.24671916</v>
      </c>
      <c r="BN235" s="1">
        <f t="shared" si="70"/>
        <v>0.4329678462</v>
      </c>
      <c r="BO235" s="1">
        <f t="shared" si="37"/>
        <v>0.7400350684</v>
      </c>
      <c r="BP235" s="1">
        <f t="shared" si="38"/>
        <v>0.3376649316</v>
      </c>
      <c r="BQ235" s="1" t="str">
        <f t="shared" si="39"/>
        <v>#NUM!</v>
      </c>
      <c r="BS235" s="1">
        <f t="shared" si="40"/>
        <v>2693.8833</v>
      </c>
      <c r="BT235" s="1">
        <v>2.3853</v>
      </c>
      <c r="BU235" s="1">
        <v>0.2299</v>
      </c>
      <c r="BV235" s="1">
        <f t="shared" si="41"/>
        <v>0.1447838617</v>
      </c>
      <c r="BW235" s="1">
        <f t="shared" si="42"/>
        <v>0.1873419308</v>
      </c>
      <c r="BX235" s="1">
        <f t="shared" si="43"/>
        <v>1.0777</v>
      </c>
      <c r="BY235" s="1">
        <f t="shared" si="82"/>
        <v>0.3693333333</v>
      </c>
      <c r="BZ235" s="1">
        <f t="shared" si="45"/>
        <v>0.1576039474</v>
      </c>
      <c r="CA235" s="1">
        <v>3866.856</v>
      </c>
      <c r="CB235" s="1">
        <v>2142.4666</v>
      </c>
      <c r="CC235" s="1" t="str">
        <f t="shared" si="46"/>
        <v>#NUM!</v>
      </c>
      <c r="CD235" s="1">
        <f t="shared" si="47"/>
        <v>0.1211097926</v>
      </c>
      <c r="CE235" s="1">
        <f t="shared" si="48"/>
        <v>-432.5348783</v>
      </c>
      <c r="CH235" s="1">
        <v>-999.0</v>
      </c>
      <c r="CJ235" s="1">
        <f t="shared" si="71"/>
        <v>0.000000004489237531</v>
      </c>
      <c r="CK235" s="1">
        <f t="shared" si="51"/>
        <v>-650.7689606</v>
      </c>
      <c r="CL235" s="1">
        <f t="shared" si="52"/>
        <v>-34.439731</v>
      </c>
      <c r="CM235" s="1">
        <f t="shared" si="53"/>
        <v>-1.971381814</v>
      </c>
      <c r="CN235" s="1">
        <f t="shared" si="54"/>
        <v>0.05724149862</v>
      </c>
      <c r="CO235" s="1">
        <f t="shared" si="55"/>
        <v>0.001222298489</v>
      </c>
      <c r="CP235" s="1">
        <f t="shared" si="56"/>
        <v>-0.2585707508</v>
      </c>
      <c r="CQ235" s="1">
        <f t="shared" si="57"/>
        <v>0.1107625826</v>
      </c>
      <c r="CS235" s="1">
        <f t="shared" si="58"/>
        <v>1.632024406</v>
      </c>
      <c r="CU235" s="1">
        <v>5257.7998</v>
      </c>
      <c r="CV235" s="1">
        <v>1950.0</v>
      </c>
      <c r="CW235" s="1">
        <v>1048.8</v>
      </c>
      <c r="CX235" s="1">
        <v>387.0</v>
      </c>
      <c r="CY235" s="1">
        <v>198.4</v>
      </c>
      <c r="CZ235" s="1">
        <v>145.5</v>
      </c>
      <c r="DA235" s="1">
        <f t="shared" si="59"/>
        <v>0.5456362564</v>
      </c>
      <c r="DB235" s="1">
        <f t="shared" si="60"/>
        <v>0.4243485128</v>
      </c>
      <c r="DC235" s="1">
        <f t="shared" si="61"/>
        <v>0.7719231282</v>
      </c>
      <c r="DD235" s="1">
        <f t="shared" si="62"/>
        <v>1.012709189</v>
      </c>
      <c r="DE235" s="1">
        <f t="shared" si="63"/>
        <v>0.8478870337</v>
      </c>
      <c r="DF235" s="1" t="str">
        <f t="shared" si="64"/>
        <v>Não</v>
      </c>
      <c r="DG235" s="1" t="str">
        <f t="shared" si="65"/>
        <v>Não</v>
      </c>
      <c r="DH235" s="17" t="str">
        <f t="shared" si="66"/>
        <v>Fractured</v>
      </c>
      <c r="DI235" s="1" t="str">
        <f t="shared" ref="DI235:DJ235" si="905">IF(DB235&gt;=1,"Fractured","Não")</f>
        <v>Não</v>
      </c>
      <c r="DJ235" s="1" t="str">
        <f t="shared" si="905"/>
        <v>Não</v>
      </c>
    </row>
    <row r="236" ht="15.75" customHeight="1">
      <c r="A236" s="1">
        <v>5592.5847</v>
      </c>
      <c r="B236" s="1">
        <v>1950.0</v>
      </c>
      <c r="C236" s="1">
        <v>1950.0</v>
      </c>
      <c r="D236" s="1">
        <v>1679.5961</v>
      </c>
      <c r="E236" s="1">
        <v>905.3445</v>
      </c>
      <c r="F236" s="1">
        <v>916.5576</v>
      </c>
      <c r="G236" s="1">
        <v>933.8731</v>
      </c>
      <c r="H236" s="1">
        <v>1854.1504</v>
      </c>
      <c r="I236" s="1">
        <v>1950.0</v>
      </c>
      <c r="J236" s="1">
        <v>1950.0</v>
      </c>
      <c r="K236" s="1">
        <v>1063.9907</v>
      </c>
      <c r="L236" s="1">
        <f t="shared" si="4"/>
        <v>1234.860367</v>
      </c>
      <c r="M236" s="1">
        <f t="shared" ref="M236:N236" si="906">(H236+I236)/2</f>
        <v>1902.0752</v>
      </c>
      <c r="N236" s="1">
        <f t="shared" si="906"/>
        <v>1950</v>
      </c>
      <c r="O236" s="1">
        <f t="shared" ref="O236:P236" si="907">(E236+AC236)/2</f>
        <v>1426.7484</v>
      </c>
      <c r="P236" s="1">
        <f t="shared" si="907"/>
        <v>1271.55075</v>
      </c>
      <c r="Q236" s="1">
        <f t="shared" si="7"/>
        <v>1950.001547</v>
      </c>
      <c r="R236" s="1">
        <f t="shared" si="8"/>
        <v>6.398341275</v>
      </c>
      <c r="S236" s="1">
        <f t="shared" si="9"/>
        <v>0.5036663153</v>
      </c>
      <c r="T236" s="1">
        <v>0.0381</v>
      </c>
      <c r="U236" s="1">
        <v>0.0381</v>
      </c>
      <c r="V236" s="1">
        <f t="shared" si="10"/>
        <v>26.24671916</v>
      </c>
      <c r="W236" s="1">
        <v>0.0381</v>
      </c>
      <c r="X236" s="1">
        <v>0.025</v>
      </c>
      <c r="Y236" s="1">
        <f t="shared" si="11"/>
        <v>1899.352817</v>
      </c>
      <c r="Z236" s="1">
        <v>1950.0</v>
      </c>
      <c r="AA236" s="1">
        <v>1916.5208</v>
      </c>
      <c r="AB236" s="1">
        <v>1950.0</v>
      </c>
      <c r="AC236" s="1">
        <v>1948.1523</v>
      </c>
      <c r="AD236" s="1">
        <v>1626.5439</v>
      </c>
      <c r="AE236" s="1">
        <v>-999.0</v>
      </c>
      <c r="AF236" s="1">
        <v>-999.0</v>
      </c>
      <c r="AG236" s="1">
        <f t="shared" si="12"/>
        <v>3013.9907</v>
      </c>
      <c r="AH236" s="1">
        <f t="shared" si="13"/>
        <v>2.200879833</v>
      </c>
      <c r="AI236" s="1">
        <f t="shared" si="14"/>
        <v>688.383632</v>
      </c>
      <c r="AJ236" s="1">
        <f t="shared" si="15"/>
        <v>1.200879833</v>
      </c>
      <c r="AK236" s="1">
        <f t="shared" si="16"/>
        <v>302.6824415</v>
      </c>
      <c r="AL236" s="1">
        <f t="shared" si="17"/>
        <v>3.826847593</v>
      </c>
      <c r="AM236" s="1">
        <f t="shared" si="18"/>
        <v>1213.018608</v>
      </c>
      <c r="AN236" s="1">
        <f t="shared" si="19"/>
        <v>1.039932047</v>
      </c>
      <c r="AO236" s="1">
        <f t="shared" si="20"/>
        <v>616.2701116</v>
      </c>
      <c r="AP236" s="1">
        <f t="shared" si="21"/>
        <v>0.7308990393</v>
      </c>
      <c r="AQ236" s="1">
        <f t="shared" si="22"/>
        <v>748.139042</v>
      </c>
      <c r="AR236" s="1">
        <f t="shared" si="23"/>
        <v>227.0912542</v>
      </c>
      <c r="AS236" s="1">
        <f t="shared" si="24"/>
        <v>843.5425117</v>
      </c>
      <c r="AT236" s="1">
        <f t="shared" ref="AT236:AT238" si="911">ABS(((3*B236*(G236-AS236))/(G236*(2*AS236-B236)))/100)</f>
        <v>0.02152224214</v>
      </c>
      <c r="AU236" s="1">
        <f t="shared" si="26"/>
        <v>0.02199563757</v>
      </c>
      <c r="AV236" s="1">
        <f t="shared" si="27"/>
        <v>4.940736765</v>
      </c>
      <c r="AW236" s="1">
        <v>-999.0</v>
      </c>
      <c r="AX236" s="1">
        <f t="shared" si="28"/>
        <v>0.05770512434</v>
      </c>
      <c r="AZ236" s="1">
        <f t="shared" si="619"/>
        <v>0.002165752744</v>
      </c>
      <c r="BA236" s="1">
        <v>-999.0</v>
      </c>
      <c r="BB236" s="1">
        <f t="shared" si="564"/>
        <v>0.003973894649</v>
      </c>
      <c r="BC236" s="1">
        <f t="shared" ref="BC236:BC237" si="912">((AT236/10)^3)*((BL236)^4)</f>
        <v>0.004050254709</v>
      </c>
      <c r="BE236" s="1">
        <v>2142.4666</v>
      </c>
      <c r="BF236" s="1">
        <v>3866.856</v>
      </c>
      <c r="BG236" s="1">
        <f t="shared" si="33"/>
        <v>0.2691009607</v>
      </c>
      <c r="BH236" s="1">
        <v>608.6227</v>
      </c>
      <c r="BJ236" s="1">
        <f t="shared" si="34"/>
        <v>-960.9381</v>
      </c>
      <c r="BK236" s="1">
        <f t="shared" si="35"/>
        <v>-38.0619</v>
      </c>
      <c r="BL236" s="1">
        <f t="shared" si="36"/>
        <v>25.24671916</v>
      </c>
      <c r="BN236" s="1">
        <f t="shared" si="70"/>
        <v>0.4789092821</v>
      </c>
      <c r="BO236" s="1">
        <f t="shared" si="37"/>
        <v>0.765310923</v>
      </c>
      <c r="BP236" s="1">
        <f t="shared" si="38"/>
        <v>0.312389077</v>
      </c>
      <c r="BQ236" s="1" t="str">
        <f t="shared" si="39"/>
        <v>#NUM!</v>
      </c>
      <c r="BS236" s="1">
        <f t="shared" si="40"/>
        <v>2655.097317</v>
      </c>
      <c r="BT236" s="1">
        <v>2.3853</v>
      </c>
      <c r="BU236" s="1">
        <v>0.2299</v>
      </c>
      <c r="BV236" s="1">
        <f t="shared" si="41"/>
        <v>0.1447838617</v>
      </c>
      <c r="BW236" s="1">
        <f t="shared" si="42"/>
        <v>0.1873419308</v>
      </c>
      <c r="BX236" s="1">
        <f t="shared" si="43"/>
        <v>1.0777</v>
      </c>
      <c r="BY236" s="1">
        <f t="shared" si="82"/>
        <v>0.3693333333</v>
      </c>
      <c r="BZ236" s="1">
        <f t="shared" si="45"/>
        <v>0.06693006073</v>
      </c>
      <c r="CA236" s="1">
        <v>3866.856</v>
      </c>
      <c r="CB236" s="1">
        <v>2142.4666</v>
      </c>
      <c r="CC236" s="1" t="str">
        <f t="shared" si="46"/>
        <v>#NUM!</v>
      </c>
      <c r="CD236" s="1">
        <f t="shared" si="47"/>
        <v>0.1192716249</v>
      </c>
      <c r="CE236" s="1">
        <f t="shared" si="48"/>
        <v>-478.4303728</v>
      </c>
      <c r="CH236" s="1">
        <v>-999.0</v>
      </c>
      <c r="CJ236" s="1">
        <f t="shared" si="71"/>
        <v>0.000002164060933</v>
      </c>
      <c r="CK236" s="1">
        <f t="shared" si="51"/>
        <v>-684.9014158</v>
      </c>
      <c r="CL236" s="1">
        <f t="shared" si="52"/>
        <v>-38.88430527</v>
      </c>
      <c r="CM236" s="1">
        <f t="shared" si="53"/>
        <v>-9.397448912</v>
      </c>
      <c r="CN236" s="1">
        <f t="shared" si="54"/>
        <v>0.2416771715</v>
      </c>
      <c r="CO236" s="1">
        <f t="shared" si="55"/>
        <v>0.001185476708</v>
      </c>
      <c r="CP236" s="1">
        <f t="shared" si="56"/>
        <v>-0.0339311628</v>
      </c>
      <c r="CQ236" s="1">
        <f t="shared" si="57"/>
        <v>0.3354021705</v>
      </c>
      <c r="CS236" s="1">
        <f t="shared" si="58"/>
        <v>1.669227914</v>
      </c>
      <c r="CU236" s="1">
        <v>5257.9526</v>
      </c>
      <c r="CV236" s="1">
        <v>1950.0</v>
      </c>
      <c r="CW236" s="1">
        <v>1049.0</v>
      </c>
      <c r="CX236" s="1">
        <v>386.6</v>
      </c>
      <c r="CY236" s="1">
        <v>198.4</v>
      </c>
      <c r="CZ236" s="1">
        <v>145.4</v>
      </c>
      <c r="DA236" s="1">
        <f t="shared" si="59"/>
        <v>0.5456362564</v>
      </c>
      <c r="DB236" s="1">
        <f t="shared" si="60"/>
        <v>0.4700295385</v>
      </c>
      <c r="DC236" s="1">
        <f t="shared" si="61"/>
        <v>0.8341250769</v>
      </c>
      <c r="DD236" s="1">
        <f t="shared" si="62"/>
        <v>1.02519606</v>
      </c>
      <c r="DE236" s="1">
        <f t="shared" si="63"/>
        <v>0.8912228323</v>
      </c>
      <c r="DF236" s="1" t="str">
        <f t="shared" si="64"/>
        <v>Não</v>
      </c>
      <c r="DG236" s="1" t="str">
        <f t="shared" si="65"/>
        <v>Não</v>
      </c>
      <c r="DH236" s="17" t="str">
        <f t="shared" si="66"/>
        <v>Fractured</v>
      </c>
      <c r="DI236" s="1" t="str">
        <f t="shared" ref="DI236:DJ236" si="908">IF(DB236&gt;=1,"Fractured","Não")</f>
        <v>Não</v>
      </c>
      <c r="DJ236" s="1" t="str">
        <f t="shared" si="908"/>
        <v>Não</v>
      </c>
    </row>
    <row r="237" ht="15.75" customHeight="1">
      <c r="A237" s="1">
        <v>5592.6609</v>
      </c>
      <c r="B237" s="1">
        <v>1950.0</v>
      </c>
      <c r="C237" s="1">
        <v>1950.0</v>
      </c>
      <c r="D237" s="1">
        <v>1747.1877</v>
      </c>
      <c r="E237" s="1">
        <v>1039.8625</v>
      </c>
      <c r="F237" s="1">
        <v>1052.5345</v>
      </c>
      <c r="G237" s="1">
        <v>1036.541</v>
      </c>
      <c r="H237" s="1">
        <v>1861.4274</v>
      </c>
      <c r="I237" s="1">
        <v>1950.0</v>
      </c>
      <c r="J237" s="1">
        <v>1950.0</v>
      </c>
      <c r="K237" s="1">
        <v>1176.1531</v>
      </c>
      <c r="L237" s="1">
        <f t="shared" si="4"/>
        <v>1316.8343</v>
      </c>
      <c r="M237" s="1">
        <f t="shared" ref="M237:N237" si="909">(H237+I237)/2</f>
        <v>1905.7137</v>
      </c>
      <c r="N237" s="1">
        <f t="shared" si="909"/>
        <v>1950</v>
      </c>
      <c r="O237" s="1">
        <f t="shared" ref="O237:P237" si="910">(E237+AC237)/2</f>
        <v>1494.931</v>
      </c>
      <c r="P237" s="1">
        <f t="shared" si="910"/>
        <v>1403.4894</v>
      </c>
      <c r="Q237" s="1">
        <f t="shared" si="7"/>
        <v>1950.001559</v>
      </c>
      <c r="R237" s="1">
        <f t="shared" si="8"/>
        <v>7.101760468</v>
      </c>
      <c r="S237" s="1">
        <f t="shared" si="9"/>
        <v>0.5568527679</v>
      </c>
      <c r="T237" s="1">
        <v>0.0367</v>
      </c>
      <c r="U237" s="1">
        <v>0.0367</v>
      </c>
      <c r="V237" s="1">
        <f t="shared" si="10"/>
        <v>27.2479564</v>
      </c>
      <c r="W237" s="1">
        <v>0.0367</v>
      </c>
      <c r="X237" s="1">
        <v>0.027</v>
      </c>
      <c r="Y237" s="1">
        <f t="shared" si="11"/>
        <v>1903.77535</v>
      </c>
      <c r="Z237" s="1">
        <v>1950.0</v>
      </c>
      <c r="AA237" s="1">
        <v>1875.4644</v>
      </c>
      <c r="AB237" s="1">
        <v>1950.0</v>
      </c>
      <c r="AC237" s="1">
        <v>1949.9995</v>
      </c>
      <c r="AD237" s="1">
        <v>1754.4443</v>
      </c>
      <c r="AE237" s="1">
        <v>-999.0</v>
      </c>
      <c r="AF237" s="1">
        <v>-999.0</v>
      </c>
      <c r="AG237" s="1">
        <f t="shared" si="12"/>
        <v>3126.1531</v>
      </c>
      <c r="AH237" s="1">
        <f t="shared" si="13"/>
        <v>2.519878286</v>
      </c>
      <c r="AI237" s="1">
        <f t="shared" si="14"/>
        <v>733.6488239</v>
      </c>
      <c r="AJ237" s="1">
        <f t="shared" si="15"/>
        <v>1.519878286</v>
      </c>
      <c r="AK237" s="1">
        <f t="shared" si="16"/>
        <v>333.6756744</v>
      </c>
      <c r="AL237" s="1">
        <f t="shared" si="17"/>
        <v>4.680970572</v>
      </c>
      <c r="AM237" s="1">
        <f t="shared" si="18"/>
        <v>1336.189874</v>
      </c>
      <c r="AN237" s="1">
        <f t="shared" si="19"/>
        <v>0.7865948649</v>
      </c>
      <c r="AO237" s="1">
        <f t="shared" si="20"/>
        <v>669.7299607</v>
      </c>
      <c r="AP237" s="1">
        <f t="shared" si="21"/>
        <v>0.8573706459</v>
      </c>
      <c r="AQ237" s="1">
        <f t="shared" si="22"/>
        <v>783.6408936</v>
      </c>
      <c r="AR237" s="1">
        <f t="shared" si="23"/>
        <v>229.8093151</v>
      </c>
      <c r="AS237" s="1">
        <f t="shared" si="24"/>
        <v>871.4206276</v>
      </c>
      <c r="AT237" s="1">
        <f t="shared" si="911"/>
        <v>0.04498490104</v>
      </c>
      <c r="AU237" s="1">
        <f t="shared" si="26"/>
        <v>0.04710386368</v>
      </c>
      <c r="AV237" s="1">
        <f t="shared" si="27"/>
        <v>14.3482747</v>
      </c>
      <c r="AW237" s="1">
        <v>-999.0</v>
      </c>
      <c r="AX237" s="1">
        <f t="shared" si="28"/>
        <v>0.138558324</v>
      </c>
      <c r="AZ237" s="1">
        <f t="shared" si="619"/>
        <v>0.1560085704</v>
      </c>
      <c r="BA237" s="1">
        <v>-999.0</v>
      </c>
      <c r="BB237" s="1">
        <f t="shared" si="564"/>
        <v>0.09421157792</v>
      </c>
      <c r="BC237" s="1">
        <f t="shared" si="912"/>
        <v>0.0432098036</v>
      </c>
      <c r="BE237" s="1">
        <v>2148.7234</v>
      </c>
      <c r="BF237" s="1">
        <v>3922.2615</v>
      </c>
      <c r="BG237" s="1">
        <f t="shared" si="33"/>
        <v>0.1426293541</v>
      </c>
      <c r="BH237" s="1">
        <v>678.3184</v>
      </c>
      <c r="BJ237" s="1">
        <f t="shared" si="34"/>
        <v>-962.3367</v>
      </c>
      <c r="BK237" s="1">
        <f t="shared" si="35"/>
        <v>-36.6633</v>
      </c>
      <c r="BL237" s="1">
        <f t="shared" si="36"/>
        <v>26.2479564</v>
      </c>
      <c r="BN237" s="1">
        <f t="shared" si="70"/>
        <v>0.5315594872</v>
      </c>
      <c r="BO237" s="1">
        <f t="shared" si="37"/>
        <v>0.8203357701</v>
      </c>
      <c r="BP237" s="1">
        <f t="shared" si="38"/>
        <v>0.2820642299</v>
      </c>
      <c r="BQ237" s="1" t="str">
        <f t="shared" si="39"/>
        <v>#NUM!</v>
      </c>
      <c r="BS237" s="1">
        <f t="shared" si="40"/>
        <v>2640.324242</v>
      </c>
      <c r="BT237" s="1">
        <v>2.4174</v>
      </c>
      <c r="BU237" s="1">
        <v>0.2126</v>
      </c>
      <c r="BV237" s="1">
        <f t="shared" si="41"/>
        <v>0.1262824207</v>
      </c>
      <c r="BW237" s="1">
        <f t="shared" si="42"/>
        <v>0.1694412104</v>
      </c>
      <c r="BX237" s="1">
        <f t="shared" si="43"/>
        <v>1.1024</v>
      </c>
      <c r="BY237" s="1">
        <f t="shared" si="82"/>
        <v>0.4346666667</v>
      </c>
      <c r="BZ237" s="1">
        <f t="shared" si="45"/>
        <v>-0.03698481781</v>
      </c>
      <c r="CA237" s="1">
        <v>3922.2615</v>
      </c>
      <c r="CB237" s="1">
        <v>2148.7234</v>
      </c>
      <c r="CC237" s="1" t="str">
        <f t="shared" si="46"/>
        <v>#NUM!</v>
      </c>
      <c r="CD237" s="1">
        <f t="shared" si="47"/>
        <v>0.1173482737</v>
      </c>
      <c r="CE237" s="1">
        <f t="shared" si="48"/>
        <v>-531.0279277</v>
      </c>
      <c r="CH237" s="1">
        <v>-999.0</v>
      </c>
      <c r="CJ237" s="1">
        <f t="shared" si="71"/>
        <v>0.0000358464462</v>
      </c>
      <c r="CK237" s="1">
        <f t="shared" si="51"/>
        <v>-733.9497934</v>
      </c>
      <c r="CL237" s="1">
        <f t="shared" si="52"/>
        <v>-44.77033977</v>
      </c>
      <c r="CM237" s="1">
        <f t="shared" si="53"/>
        <v>-19.83975304</v>
      </c>
      <c r="CN237" s="1">
        <f t="shared" si="54"/>
        <v>0.4431450183</v>
      </c>
      <c r="CO237" s="1">
        <f t="shared" si="55"/>
        <v>0.001147551445</v>
      </c>
      <c r="CP237" s="1">
        <f t="shared" si="56"/>
        <v>0.1000358261</v>
      </c>
      <c r="CQ237" s="1">
        <f t="shared" si="57"/>
        <v>0.5347024928</v>
      </c>
      <c r="CS237" s="1">
        <f t="shared" si="58"/>
        <v>1.689393411</v>
      </c>
      <c r="CU237" s="1">
        <v>5258.105</v>
      </c>
      <c r="CV237" s="1">
        <v>1950.0</v>
      </c>
      <c r="CW237" s="1">
        <v>1049.7</v>
      </c>
      <c r="CX237" s="1">
        <v>386.4</v>
      </c>
      <c r="CY237" s="1">
        <v>198.4</v>
      </c>
      <c r="CZ237" s="1">
        <v>145.2</v>
      </c>
      <c r="DA237" s="1">
        <f t="shared" si="59"/>
        <v>0.6031554359</v>
      </c>
      <c r="DB237" s="1">
        <f t="shared" si="60"/>
        <v>0.5397612821</v>
      </c>
      <c r="DC237" s="1">
        <f t="shared" si="61"/>
        <v>0.8997150256</v>
      </c>
      <c r="DD237" s="1">
        <f t="shared" si="62"/>
        <v>1.023238695</v>
      </c>
      <c r="DE237" s="1">
        <f t="shared" si="63"/>
        <v>0.938832227</v>
      </c>
      <c r="DF237" s="1" t="str">
        <f t="shared" si="64"/>
        <v>Não</v>
      </c>
      <c r="DG237" s="1" t="str">
        <f t="shared" si="65"/>
        <v>Não</v>
      </c>
      <c r="DH237" s="17" t="str">
        <f t="shared" si="66"/>
        <v>Fractured</v>
      </c>
      <c r="DI237" s="1" t="str">
        <f t="shared" ref="DI237:DJ237" si="913">IF(DB237&gt;=1,"Fractured","Não")</f>
        <v>Não</v>
      </c>
      <c r="DJ237" s="1" t="str">
        <f t="shared" si="913"/>
        <v>Não</v>
      </c>
    </row>
    <row r="238" ht="15.75" customHeight="1">
      <c r="A238" s="1">
        <v>5592.7371</v>
      </c>
      <c r="B238" s="1">
        <v>1950.0</v>
      </c>
      <c r="C238" s="1">
        <v>1950.0</v>
      </c>
      <c r="D238" s="1">
        <v>1827.1354</v>
      </c>
      <c r="E238" s="1">
        <v>1220.9409</v>
      </c>
      <c r="F238" s="1">
        <v>1234.3035</v>
      </c>
      <c r="G238" s="1">
        <v>1183.0652</v>
      </c>
      <c r="H238" s="1">
        <v>1860.3354</v>
      </c>
      <c r="I238" s="1">
        <v>1950.0</v>
      </c>
      <c r="J238" s="1">
        <v>1950.0</v>
      </c>
      <c r="K238" s="1">
        <v>1176.1531</v>
      </c>
      <c r="L238" s="1">
        <f t="shared" si="4"/>
        <v>1425.901367</v>
      </c>
      <c r="M238" s="1">
        <f t="shared" ref="M238:N238" si="914">(H238+I238)/2</f>
        <v>1905.1677</v>
      </c>
      <c r="N238" s="1">
        <f t="shared" si="914"/>
        <v>1950</v>
      </c>
      <c r="O238" s="1">
        <f t="shared" ref="O238:P238" si="915">(E238+AC238)/2</f>
        <v>1585.47045</v>
      </c>
      <c r="P238" s="1">
        <f t="shared" si="915"/>
        <v>1559.48975</v>
      </c>
      <c r="Q238" s="1">
        <f t="shared" si="7"/>
        <v>1950.001574</v>
      </c>
      <c r="R238" s="1">
        <f t="shared" si="8"/>
        <v>8.105656861</v>
      </c>
      <c r="S238" s="1">
        <f t="shared" si="9"/>
        <v>0.6359418845</v>
      </c>
      <c r="T238" s="1">
        <v>0.0367</v>
      </c>
      <c r="U238" s="1">
        <v>0.0367</v>
      </c>
      <c r="V238" s="1">
        <f t="shared" si="10"/>
        <v>27.2479564</v>
      </c>
      <c r="W238" s="1">
        <v>0.0367</v>
      </c>
      <c r="X238" s="1">
        <v>0.027</v>
      </c>
      <c r="Y238" s="1">
        <f t="shared" si="11"/>
        <v>1908.275183</v>
      </c>
      <c r="Z238" s="1">
        <v>1950.0</v>
      </c>
      <c r="AA238" s="1">
        <v>1822.5157</v>
      </c>
      <c r="AB238" s="1">
        <v>1950.0</v>
      </c>
      <c r="AC238" s="1">
        <v>1950.0</v>
      </c>
      <c r="AD238" s="1">
        <v>1884.676</v>
      </c>
      <c r="AE238" s="1">
        <v>-999.0</v>
      </c>
      <c r="AF238" s="1">
        <v>-999.0</v>
      </c>
      <c r="AG238" s="1">
        <f t="shared" si="12"/>
        <v>3126.1531</v>
      </c>
      <c r="AH238" s="1">
        <f t="shared" si="13"/>
        <v>2.519878286</v>
      </c>
      <c r="AI238" s="1">
        <f t="shared" si="14"/>
        <v>733.6488239</v>
      </c>
      <c r="AJ238" s="1">
        <f t="shared" si="15"/>
        <v>1.519878286</v>
      </c>
      <c r="AK238" s="1">
        <f t="shared" si="16"/>
        <v>371.8385404</v>
      </c>
      <c r="AL238" s="1">
        <f t="shared" si="17"/>
        <v>6.319646354</v>
      </c>
      <c r="AM238" s="1">
        <f t="shared" si="18"/>
        <v>1488.001508</v>
      </c>
      <c r="AN238" s="1">
        <f t="shared" si="19"/>
        <v>0.5387116059</v>
      </c>
      <c r="AO238" s="1">
        <f t="shared" si="20"/>
        <v>736.8559304</v>
      </c>
      <c r="AP238" s="1">
        <f t="shared" si="21"/>
        <v>1.012642124</v>
      </c>
      <c r="AQ238" s="1">
        <f t="shared" si="22"/>
        <v>825.8126607</v>
      </c>
      <c r="AR238" s="1">
        <f t="shared" si="23"/>
        <v>232.9609414</v>
      </c>
      <c r="AS238" s="1">
        <f t="shared" si="24"/>
        <v>901.2435488</v>
      </c>
      <c r="AT238" s="1">
        <f t="shared" si="911"/>
        <v>0.09446948183</v>
      </c>
      <c r="AU238" s="1">
        <f t="shared" si="26"/>
        <v>0.1043250116</v>
      </c>
      <c r="AV238" s="1">
        <f t="shared" si="27"/>
        <v>43.67816225</v>
      </c>
      <c r="AW238" s="1">
        <v>-999.0</v>
      </c>
      <c r="AX238" s="1">
        <f t="shared" si="28"/>
        <v>0.2463706595</v>
      </c>
      <c r="AZ238" s="1">
        <f t="shared" si="619"/>
        <v>10.71098993</v>
      </c>
      <c r="BA238" s="1">
        <v>-999.0</v>
      </c>
      <c r="BB238" s="1">
        <f t="shared" si="564"/>
        <v>1.832328484</v>
      </c>
      <c r="BC238" s="1">
        <f>((AT238/15)^2.5)*((BL238)^4)</f>
        <v>1.494110334</v>
      </c>
      <c r="BE238" s="1">
        <v>2148.7234</v>
      </c>
      <c r="BF238" s="1">
        <v>3922.2615</v>
      </c>
      <c r="BG238" s="1">
        <f t="shared" si="33"/>
        <v>0.01264212389</v>
      </c>
      <c r="BH238" s="1">
        <v>678.3184</v>
      </c>
      <c r="BJ238" s="1">
        <f t="shared" si="34"/>
        <v>-962.3367</v>
      </c>
      <c r="BK238" s="1">
        <f t="shared" si="35"/>
        <v>-36.6633</v>
      </c>
      <c r="BL238" s="1">
        <f t="shared" si="36"/>
        <v>26.2479564</v>
      </c>
      <c r="BN238" s="1">
        <f t="shared" si="70"/>
        <v>0.6067001026</v>
      </c>
      <c r="BO238" s="1">
        <f t="shared" si="37"/>
        <v>0.8717724351</v>
      </c>
      <c r="BP238" s="1">
        <f t="shared" si="38"/>
        <v>0.2306275649</v>
      </c>
      <c r="BQ238" s="1" t="str">
        <f t="shared" si="39"/>
        <v>#NUM!</v>
      </c>
      <c r="BS238" s="1">
        <f t="shared" si="40"/>
        <v>2570.445832</v>
      </c>
      <c r="BT238" s="1">
        <v>2.4174</v>
      </c>
      <c r="BU238" s="1">
        <v>0.2126</v>
      </c>
      <c r="BV238" s="1">
        <f t="shared" si="41"/>
        <v>0.1262824207</v>
      </c>
      <c r="BW238" s="1">
        <f t="shared" si="42"/>
        <v>0.1694412104</v>
      </c>
      <c r="BX238" s="1">
        <f t="shared" si="43"/>
        <v>1.1024</v>
      </c>
      <c r="BY238" s="1">
        <f t="shared" si="82"/>
        <v>0.4346666667</v>
      </c>
      <c r="BZ238" s="1">
        <f t="shared" si="45"/>
        <v>-0.185288664</v>
      </c>
      <c r="CA238" s="1">
        <v>3922.2615</v>
      </c>
      <c r="CB238" s="1">
        <v>2148.7234</v>
      </c>
      <c r="CC238" s="1" t="str">
        <f t="shared" si="46"/>
        <v>#NUM!</v>
      </c>
      <c r="CD238" s="1">
        <f t="shared" si="47"/>
        <v>0.1153903627</v>
      </c>
      <c r="CE238" s="1">
        <f t="shared" si="48"/>
        <v>-606.0934025</v>
      </c>
      <c r="CH238" s="1">
        <v>-999.0</v>
      </c>
      <c r="CJ238" s="1">
        <f t="shared" si="71"/>
        <v>0.0002633003048</v>
      </c>
      <c r="CK238" s="1">
        <f t="shared" si="51"/>
        <v>-794.8023871</v>
      </c>
      <c r="CL238" s="1">
        <f t="shared" si="52"/>
        <v>-53.50459267</v>
      </c>
      <c r="CM238" s="1">
        <f t="shared" si="53"/>
        <v>-38.292635</v>
      </c>
      <c r="CN238" s="1">
        <f t="shared" si="54"/>
        <v>0.715688749</v>
      </c>
      <c r="CO238" s="1">
        <f t="shared" si="55"/>
        <v>0.001109577984</v>
      </c>
      <c r="CP238" s="1">
        <f t="shared" si="56"/>
        <v>0.3384577279</v>
      </c>
      <c r="CQ238" s="1">
        <f t="shared" si="57"/>
        <v>0.7731243946</v>
      </c>
      <c r="CS238" s="1">
        <f t="shared" si="58"/>
        <v>1.693524704</v>
      </c>
      <c r="CU238" s="1">
        <v>5258.2573</v>
      </c>
      <c r="CV238" s="1">
        <v>1950.0</v>
      </c>
      <c r="CW238" s="1">
        <v>1050.1</v>
      </c>
      <c r="CX238" s="1">
        <v>386.1</v>
      </c>
      <c r="CY238" s="1">
        <v>198.4</v>
      </c>
      <c r="CZ238" s="1">
        <v>145.1</v>
      </c>
      <c r="DA238" s="1">
        <f t="shared" si="59"/>
        <v>0.6031554359</v>
      </c>
      <c r="DB238" s="1">
        <f t="shared" si="60"/>
        <v>0.6329761538</v>
      </c>
      <c r="DC238" s="1">
        <f t="shared" si="61"/>
        <v>0.9665005128</v>
      </c>
      <c r="DD238" s="1">
        <f t="shared" si="62"/>
        <v>1.023531944</v>
      </c>
      <c r="DE238" s="1">
        <f t="shared" si="63"/>
        <v>0.983613255</v>
      </c>
      <c r="DF238" s="1" t="str">
        <f t="shared" si="64"/>
        <v>Não</v>
      </c>
      <c r="DG238" s="1" t="str">
        <f t="shared" si="65"/>
        <v>Não</v>
      </c>
      <c r="DH238" s="17" t="str">
        <f t="shared" si="66"/>
        <v>Fractured</v>
      </c>
      <c r="DI238" s="1" t="str">
        <f t="shared" ref="DI238:DJ238" si="916">IF(DB238&gt;=1,"Fractured","Não")</f>
        <v>Não</v>
      </c>
      <c r="DJ238" s="1" t="str">
        <f t="shared" si="916"/>
        <v>Não</v>
      </c>
    </row>
    <row r="239" ht="15.75" customHeight="1">
      <c r="A239" s="1">
        <v>5592.8133</v>
      </c>
      <c r="B239" s="1">
        <v>1950.0</v>
      </c>
      <c r="C239" s="1">
        <v>1950.0</v>
      </c>
      <c r="D239" s="1">
        <v>1909.3192</v>
      </c>
      <c r="E239" s="1">
        <v>1437.3918</v>
      </c>
      <c r="F239" s="1">
        <v>1451.7433</v>
      </c>
      <c r="G239" s="1">
        <v>1378.8154</v>
      </c>
      <c r="H239" s="1">
        <v>1848.8483</v>
      </c>
      <c r="I239" s="1">
        <v>1950.0</v>
      </c>
      <c r="J239" s="1">
        <v>1950.0</v>
      </c>
      <c r="K239" s="1">
        <v>1345.2385</v>
      </c>
      <c r="L239" s="1">
        <f t="shared" si="4"/>
        <v>1559.802333</v>
      </c>
      <c r="M239" s="1">
        <f t="shared" ref="M239:N239" si="917">(H239+I239)/2</f>
        <v>1899.42415</v>
      </c>
      <c r="N239" s="1">
        <f t="shared" si="917"/>
        <v>1950</v>
      </c>
      <c r="O239" s="1">
        <f t="shared" ref="O239:P239" si="918">(E239+AC239)/2</f>
        <v>1693.6959</v>
      </c>
      <c r="P239" s="1">
        <f t="shared" si="918"/>
        <v>1696.80745</v>
      </c>
      <c r="Q239" s="1">
        <f t="shared" si="7"/>
        <v>1950.001594</v>
      </c>
      <c r="R239" s="1">
        <f t="shared" si="8"/>
        <v>9.446820435</v>
      </c>
      <c r="S239" s="1">
        <f t="shared" si="9"/>
        <v>0.7457698936</v>
      </c>
      <c r="T239" s="1">
        <v>0.0349</v>
      </c>
      <c r="U239" s="1">
        <v>0.0349</v>
      </c>
      <c r="V239" s="1">
        <f t="shared" si="10"/>
        <v>28.65329513</v>
      </c>
      <c r="W239" s="1">
        <v>0.0349</v>
      </c>
      <c r="X239" s="1">
        <v>0.03</v>
      </c>
      <c r="Y239" s="1">
        <f t="shared" si="11"/>
        <v>1911.419033</v>
      </c>
      <c r="Z239" s="1">
        <v>1949.5986</v>
      </c>
      <c r="AA239" s="1">
        <v>1759.5964</v>
      </c>
      <c r="AB239" s="1">
        <v>1950.0</v>
      </c>
      <c r="AC239" s="1">
        <v>1950.0</v>
      </c>
      <c r="AD239" s="1">
        <v>1941.8716</v>
      </c>
      <c r="AE239" s="1">
        <v>0.053</v>
      </c>
      <c r="AF239" s="1">
        <v>0.04</v>
      </c>
      <c r="AG239" s="1">
        <f t="shared" si="12"/>
        <v>3295.2385</v>
      </c>
      <c r="AH239" s="1">
        <f t="shared" si="13"/>
        <v>3.224411607</v>
      </c>
      <c r="AI239" s="1">
        <f t="shared" si="14"/>
        <v>796.0622805</v>
      </c>
      <c r="AJ239" s="1">
        <f t="shared" si="15"/>
        <v>2.224411607</v>
      </c>
      <c r="AK239" s="1">
        <f t="shared" si="16"/>
        <v>413.0355749</v>
      </c>
      <c r="AL239" s="1">
        <f t="shared" si="17"/>
        <v>9.842090779</v>
      </c>
      <c r="AM239" s="1">
        <f t="shared" si="18"/>
        <v>1652.244213</v>
      </c>
      <c r="AN239" s="1">
        <f t="shared" si="19"/>
        <v>0.3259994681</v>
      </c>
      <c r="AO239" s="1">
        <f t="shared" si="20"/>
        <v>812.2782644</v>
      </c>
      <c r="AP239" s="1">
        <f t="shared" si="21"/>
        <v>1.180873102</v>
      </c>
      <c r="AQ239" s="1">
        <f t="shared" si="22"/>
        <v>867.744834</v>
      </c>
      <c r="AR239" s="1">
        <f t="shared" si="23"/>
        <v>236.1609927</v>
      </c>
      <c r="AS239" s="1">
        <f t="shared" si="24"/>
        <v>926.0086703</v>
      </c>
      <c r="AT239" s="1">
        <f>ABS(((3*B239*(G239-AS239))/(G239*(2*AS239-B239)))/100)/2</f>
        <v>0.09803550611</v>
      </c>
      <c r="AU239" s="1">
        <f t="shared" si="26"/>
        <v>0.1086910924</v>
      </c>
      <c r="AV239" s="1">
        <f t="shared" si="27"/>
        <v>46.2585562</v>
      </c>
      <c r="AW239" s="1">
        <v>0.053</v>
      </c>
      <c r="AX239" s="1">
        <f t="shared" si="28"/>
        <v>0.3784951096</v>
      </c>
      <c r="AZ239" s="1">
        <f t="shared" si="619"/>
        <v>14.62966896</v>
      </c>
      <c r="BA239" s="1">
        <v>0.04</v>
      </c>
      <c r="BB239" s="1">
        <f t="shared" si="564"/>
        <v>0.987107247</v>
      </c>
      <c r="BC239" s="1">
        <f t="shared" ref="BC239:BC240" si="922">((AT239/10)^3)*((BL239)^4)</f>
        <v>0.5509824177</v>
      </c>
      <c r="BD239" s="1">
        <f t="shared" ref="BD239:BD240" si="923">0.083*((AE239^3)*(BH239^2))</f>
        <v>2.640988173</v>
      </c>
      <c r="BE239" s="1">
        <v>2154.0806</v>
      </c>
      <c r="BF239" s="1">
        <v>4047.3101</v>
      </c>
      <c r="BG239" s="1">
        <f t="shared" si="33"/>
        <v>0.1808731017</v>
      </c>
      <c r="BH239" s="1">
        <f>GEOMEAN(BH5:BH238)</f>
        <v>462.3069023</v>
      </c>
      <c r="BJ239" s="1">
        <f t="shared" si="34"/>
        <v>0.0511503</v>
      </c>
      <c r="BK239" s="1">
        <f t="shared" si="35"/>
        <v>0.0018497</v>
      </c>
      <c r="BL239" s="1">
        <f t="shared" si="36"/>
        <v>27.65329513</v>
      </c>
      <c r="BN239" s="1">
        <f t="shared" si="70"/>
        <v>0.7070848205</v>
      </c>
      <c r="BO239" s="1">
        <f t="shared" si="37"/>
        <v>0.9166277278</v>
      </c>
      <c r="BP239" s="1">
        <f t="shared" si="38"/>
        <v>0.2123722722</v>
      </c>
      <c r="BQ239" s="1">
        <f t="shared" si="39"/>
        <v>0.02963572504</v>
      </c>
      <c r="BS239" s="1">
        <f t="shared" si="40"/>
        <v>2399.722637</v>
      </c>
      <c r="BT239" s="1">
        <v>2.4481</v>
      </c>
      <c r="BU239" s="1">
        <v>0.1901</v>
      </c>
      <c r="BV239" s="1">
        <f t="shared" si="41"/>
        <v>0.1085878963</v>
      </c>
      <c r="BW239" s="1">
        <f t="shared" si="42"/>
        <v>0.1493439481</v>
      </c>
      <c r="BX239" s="1">
        <f t="shared" si="43"/>
        <v>1.129</v>
      </c>
      <c r="BY239" s="1">
        <f t="shared" si="82"/>
        <v>0.2986666667</v>
      </c>
      <c r="BZ239" s="1">
        <f t="shared" si="45"/>
        <v>-0.3834163968</v>
      </c>
      <c r="CA239" s="1">
        <v>4047.3101</v>
      </c>
      <c r="CB239" s="1">
        <v>2154.0806</v>
      </c>
      <c r="CC239" s="1">
        <f t="shared" si="46"/>
        <v>0.00006884283908</v>
      </c>
      <c r="CD239" s="1">
        <f t="shared" si="47"/>
        <v>0.1138369094</v>
      </c>
      <c r="CE239" s="1">
        <f t="shared" si="48"/>
        <v>0.02828339282</v>
      </c>
      <c r="CH239" s="1">
        <v>0.053</v>
      </c>
      <c r="CI239" s="1">
        <f t="shared" ref="CI239:CI240" si="924">ABS(BX239-AP239)</f>
        <v>0.05187310168</v>
      </c>
      <c r="CJ239" s="1">
        <f t="shared" si="71"/>
        <v>0.001403756295</v>
      </c>
      <c r="CK239" s="1">
        <f t="shared" si="51"/>
        <v>0.04573023984</v>
      </c>
      <c r="CL239" s="1">
        <f t="shared" si="52"/>
        <v>0.003491885062</v>
      </c>
      <c r="CM239" s="1">
        <f t="shared" si="53"/>
        <v>0.003662290364</v>
      </c>
      <c r="CN239" s="1">
        <f t="shared" si="54"/>
        <v>1.048800376</v>
      </c>
      <c r="CO239" s="1">
        <f t="shared" si="55"/>
        <v>0.001079903496</v>
      </c>
      <c r="CP239" s="1">
        <f t="shared" si="56"/>
        <v>0.7386648302</v>
      </c>
      <c r="CQ239" s="1">
        <f t="shared" si="57"/>
        <v>1.037331497</v>
      </c>
      <c r="CS239" s="1">
        <f t="shared" si="58"/>
        <v>1.652098788</v>
      </c>
      <c r="CT239" s="1">
        <v>0.053</v>
      </c>
      <c r="CU239" s="1">
        <v>5258.4097</v>
      </c>
      <c r="CV239" s="1">
        <v>1950.0</v>
      </c>
      <c r="CW239" s="1">
        <v>1050.1</v>
      </c>
      <c r="CX239" s="1">
        <v>385.7</v>
      </c>
      <c r="CY239" s="1">
        <v>198.4</v>
      </c>
      <c r="CZ239" s="1">
        <v>145.0</v>
      </c>
      <c r="DA239" s="1">
        <f t="shared" si="59"/>
        <v>0.6898658974</v>
      </c>
      <c r="DB239" s="1">
        <f t="shared" si="60"/>
        <v>0.7444837436</v>
      </c>
      <c r="DC239" s="1">
        <f t="shared" si="61"/>
        <v>0.9960366201</v>
      </c>
      <c r="DD239" s="1">
        <f t="shared" si="62"/>
        <v>1.026626938</v>
      </c>
      <c r="DE239" s="1">
        <f t="shared" si="63"/>
        <v>1.001837136</v>
      </c>
      <c r="DF239" s="1" t="str">
        <f t="shared" si="64"/>
        <v>Não</v>
      </c>
      <c r="DG239" s="23" t="str">
        <f t="shared" si="65"/>
        <v>Fracture</v>
      </c>
      <c r="DH239" s="17" t="str">
        <f t="shared" si="66"/>
        <v>Fractured</v>
      </c>
      <c r="DI239" s="1" t="str">
        <f t="shared" ref="DI239:DJ239" si="919">IF(DB239&gt;=1,"Fractured","Não")</f>
        <v>Não</v>
      </c>
      <c r="DJ239" s="1" t="str">
        <f t="shared" si="919"/>
        <v>Não</v>
      </c>
    </row>
    <row r="240" ht="15.75" customHeight="1">
      <c r="A240" s="1">
        <v>5592.8895</v>
      </c>
      <c r="B240" s="1">
        <v>1950.0</v>
      </c>
      <c r="C240" s="1">
        <v>1929.8939</v>
      </c>
      <c r="D240" s="1">
        <v>1944.978</v>
      </c>
      <c r="E240" s="1">
        <v>1673.4373</v>
      </c>
      <c r="F240" s="1">
        <v>1688.5427</v>
      </c>
      <c r="G240" s="1">
        <v>1580.093</v>
      </c>
      <c r="H240" s="1">
        <v>1866.4723</v>
      </c>
      <c r="I240" s="1">
        <v>1950.0</v>
      </c>
      <c r="J240" s="1">
        <v>1950.0</v>
      </c>
      <c r="K240" s="1">
        <v>1345.2385</v>
      </c>
      <c r="L240" s="1">
        <f t="shared" si="4"/>
        <v>1711.702667</v>
      </c>
      <c r="M240" s="1">
        <f t="shared" ref="M240:N240" si="920">(H240+I240)/2</f>
        <v>1908.23615</v>
      </c>
      <c r="N240" s="1">
        <f t="shared" si="920"/>
        <v>1950</v>
      </c>
      <c r="O240" s="1">
        <f t="shared" ref="O240:P240" si="921">(E240+AC240)/2</f>
        <v>1811.71865</v>
      </c>
      <c r="P240" s="1">
        <f t="shared" si="921"/>
        <v>1819.26995</v>
      </c>
      <c r="Q240" s="1">
        <f t="shared" si="7"/>
        <v>1950.001626</v>
      </c>
      <c r="R240" s="1">
        <f t="shared" si="8"/>
        <v>10.82585446</v>
      </c>
      <c r="S240" s="1">
        <f t="shared" si="9"/>
        <v>0.8465665416</v>
      </c>
      <c r="T240" s="1">
        <v>0.0349</v>
      </c>
      <c r="U240" s="1">
        <v>0.0349</v>
      </c>
      <c r="V240" s="1">
        <f t="shared" si="10"/>
        <v>28.65329513</v>
      </c>
      <c r="W240" s="1">
        <v>0.0349</v>
      </c>
      <c r="X240" s="1">
        <v>0.03</v>
      </c>
      <c r="Y240" s="1">
        <f t="shared" si="11"/>
        <v>1900.540983</v>
      </c>
      <c r="Z240" s="1">
        <v>1939.2201</v>
      </c>
      <c r="AA240" s="1">
        <v>1689.1539</v>
      </c>
      <c r="AB240" s="1">
        <v>1950.0</v>
      </c>
      <c r="AC240" s="1">
        <v>1950.0</v>
      </c>
      <c r="AD240" s="1">
        <v>1949.9972</v>
      </c>
      <c r="AE240" s="1">
        <v>0.053</v>
      </c>
      <c r="AF240" s="1">
        <v>0.04</v>
      </c>
      <c r="AG240" s="1">
        <f t="shared" si="12"/>
        <v>3295.2385</v>
      </c>
      <c r="AH240" s="1">
        <f t="shared" si="13"/>
        <v>3.224411607</v>
      </c>
      <c r="AI240" s="1">
        <f t="shared" si="14"/>
        <v>796.0622805</v>
      </c>
      <c r="AJ240" s="1">
        <f t="shared" si="15"/>
        <v>2.224411607</v>
      </c>
      <c r="AK240" s="1">
        <f t="shared" si="16"/>
        <v>451.1079632</v>
      </c>
      <c r="AL240" s="1">
        <f t="shared" si="17"/>
        <v>20.45858765</v>
      </c>
      <c r="AM240" s="1">
        <f t="shared" si="18"/>
        <v>1804.452794</v>
      </c>
      <c r="AN240" s="1">
        <f t="shared" si="19"/>
        <v>0.1483639171</v>
      </c>
      <c r="AO240" s="1">
        <f t="shared" si="20"/>
        <v>881.8529071</v>
      </c>
      <c r="AP240" s="1">
        <f t="shared" si="21"/>
        <v>1.372150253</v>
      </c>
      <c r="AQ240" s="1">
        <f t="shared" si="22"/>
        <v>900.5756122</v>
      </c>
      <c r="AR240" s="1">
        <f t="shared" si="23"/>
        <v>238.7755648</v>
      </c>
      <c r="AS240" s="1">
        <f t="shared" si="24"/>
        <v>943.5882718</v>
      </c>
      <c r="AT240" s="1">
        <f>ABS(((3*B240*(G240-AS240))/(G240*(2*AS240-B240)))/100)/4</f>
        <v>0.09377628691</v>
      </c>
      <c r="AU240" s="1">
        <f t="shared" si="26"/>
        <v>0.1034802837</v>
      </c>
      <c r="AV240" s="1">
        <f t="shared" si="27"/>
        <v>43.18383359</v>
      </c>
      <c r="AW240" s="1">
        <v>0.053</v>
      </c>
      <c r="AX240" s="1">
        <f t="shared" si="28"/>
        <v>0.5263273192</v>
      </c>
      <c r="AZ240" s="1">
        <f t="shared" si="619"/>
        <v>11.35741337</v>
      </c>
      <c r="BA240" s="1">
        <v>0.04</v>
      </c>
      <c r="BB240" s="1">
        <f t="shared" si="564"/>
        <v>0.8264239421</v>
      </c>
      <c r="BC240" s="1">
        <f t="shared" si="922"/>
        <v>0.4822438002</v>
      </c>
      <c r="BD240" s="1">
        <f t="shared" si="923"/>
        <v>2.640988173</v>
      </c>
      <c r="BE240" s="1">
        <v>2154.0806</v>
      </c>
      <c r="BF240" s="1">
        <v>4047.3101</v>
      </c>
      <c r="BG240" s="1">
        <f t="shared" si="33"/>
        <v>0.3721502529</v>
      </c>
      <c r="BH240" s="1">
        <f>GEOMEAN(BH5:BH239)</f>
        <v>462.3069023</v>
      </c>
      <c r="BJ240" s="1">
        <f t="shared" si="34"/>
        <v>0.0511503</v>
      </c>
      <c r="BK240" s="1">
        <f t="shared" si="35"/>
        <v>0.0018497</v>
      </c>
      <c r="BL240" s="1">
        <f t="shared" si="36"/>
        <v>27.65329513</v>
      </c>
      <c r="BN240" s="1">
        <f t="shared" si="70"/>
        <v>0.8103041026</v>
      </c>
      <c r="BO240" s="1">
        <f t="shared" si="37"/>
        <v>0.9620970135</v>
      </c>
      <c r="BP240" s="1">
        <f t="shared" si="38"/>
        <v>0.1669029865</v>
      </c>
      <c r="BQ240" s="1">
        <f t="shared" si="39"/>
        <v>0.01315420244</v>
      </c>
      <c r="BS240" s="1">
        <f t="shared" si="40"/>
        <v>2245.169368</v>
      </c>
      <c r="BT240" s="1">
        <v>2.4481</v>
      </c>
      <c r="BU240" s="1">
        <v>0.1901</v>
      </c>
      <c r="BV240" s="1">
        <f t="shared" si="41"/>
        <v>0.1085878963</v>
      </c>
      <c r="BW240" s="1">
        <f t="shared" si="42"/>
        <v>0.1493439481</v>
      </c>
      <c r="BX240" s="1">
        <f t="shared" si="43"/>
        <v>1.129</v>
      </c>
      <c r="BY240" s="1">
        <f t="shared" si="82"/>
        <v>0.2986666667</v>
      </c>
      <c r="BZ240" s="1">
        <f t="shared" si="45"/>
        <v>-0.587138664</v>
      </c>
      <c r="CA240" s="1">
        <v>4047.3101</v>
      </c>
      <c r="CB240" s="1">
        <v>2154.0806</v>
      </c>
      <c r="CC240" s="1">
        <f t="shared" si="46"/>
        <v>0.00006884283908</v>
      </c>
      <c r="CD240" s="1">
        <f t="shared" si="47"/>
        <v>0.1127714997</v>
      </c>
      <c r="CE240" s="1">
        <f t="shared" si="48"/>
        <v>0.0324121641</v>
      </c>
      <c r="CH240" s="1">
        <v>0.053</v>
      </c>
      <c r="CI240" s="1">
        <f t="shared" si="924"/>
        <v>0.2431502529</v>
      </c>
      <c r="CJ240" s="1">
        <f t="shared" si="71"/>
        <v>0.006498469179</v>
      </c>
      <c r="CK240" s="1">
        <f t="shared" si="51"/>
        <v>0.04931903697</v>
      </c>
      <c r="CL240" s="1">
        <f t="shared" si="52"/>
        <v>0.004235260143</v>
      </c>
      <c r="CM240" s="1">
        <f t="shared" si="53"/>
        <v>0.005653027639</v>
      </c>
      <c r="CN240" s="1">
        <f t="shared" si="54"/>
        <v>1.334753344</v>
      </c>
      <c r="CO240" s="1">
        <f t="shared" si="55"/>
        <v>0.001059784262</v>
      </c>
      <c r="CP240" s="1">
        <f t="shared" si="56"/>
        <v>0.9500454367</v>
      </c>
      <c r="CQ240" s="1">
        <f t="shared" si="57"/>
        <v>1.248712103</v>
      </c>
      <c r="CS240" s="1">
        <f t="shared" si="58"/>
        <v>1.591022502</v>
      </c>
      <c r="CT240" s="1">
        <v>0.053</v>
      </c>
      <c r="CU240" s="1">
        <v>5258.562</v>
      </c>
      <c r="CV240" s="1">
        <v>1950.0</v>
      </c>
      <c r="CW240" s="1">
        <v>1050.1</v>
      </c>
      <c r="CX240" s="1">
        <v>385.3</v>
      </c>
      <c r="CY240" s="1">
        <v>198.4</v>
      </c>
      <c r="CZ240" s="1">
        <v>144.9</v>
      </c>
      <c r="DA240" s="1">
        <f t="shared" si="59"/>
        <v>0.6898658974</v>
      </c>
      <c r="DB240" s="1">
        <f t="shared" si="60"/>
        <v>0.8659193333</v>
      </c>
      <c r="DC240" s="1">
        <f t="shared" si="61"/>
        <v>1.00555744</v>
      </c>
      <c r="DD240" s="1">
        <f t="shared" si="62"/>
        <v>1.021886101</v>
      </c>
      <c r="DE240" s="1">
        <f t="shared" si="63"/>
        <v>1.004168031</v>
      </c>
      <c r="DF240" s="1" t="str">
        <f t="shared" si="64"/>
        <v>Não</v>
      </c>
      <c r="DG240" s="23" t="str">
        <f t="shared" si="65"/>
        <v>Fracture</v>
      </c>
      <c r="DH240" s="17" t="str">
        <f t="shared" si="66"/>
        <v>Fractured</v>
      </c>
      <c r="DI240" s="1" t="str">
        <f t="shared" ref="DI240:DJ240" si="925">IF(DB240&gt;=1,"Fractured","Não")</f>
        <v>Não</v>
      </c>
      <c r="DJ240" s="15" t="str">
        <f t="shared" si="925"/>
        <v>Fractured</v>
      </c>
    </row>
    <row r="241" ht="15.75" customHeight="1">
      <c r="A241" s="1">
        <v>5592.9657</v>
      </c>
      <c r="B241" s="1">
        <v>1950.0</v>
      </c>
      <c r="C241" s="1">
        <v>1844.2567</v>
      </c>
      <c r="D241" s="1">
        <v>1949.9983</v>
      </c>
      <c r="E241" s="1">
        <v>1866.608</v>
      </c>
      <c r="F241" s="1">
        <v>1873.312</v>
      </c>
      <c r="G241" s="1">
        <v>1719.7628</v>
      </c>
      <c r="H241" s="1">
        <v>1918.2454</v>
      </c>
      <c r="I241" s="1">
        <v>1950.0</v>
      </c>
      <c r="J241" s="1">
        <v>1950.0</v>
      </c>
      <c r="K241" s="1">
        <v>1560.1112</v>
      </c>
      <c r="L241" s="1">
        <f t="shared" si="4"/>
        <v>1837.106733</v>
      </c>
      <c r="M241" s="1">
        <f t="shared" ref="M241:N241" si="926">(H241+I241)/2</f>
        <v>1934.1227</v>
      </c>
      <c r="N241" s="1">
        <f t="shared" si="926"/>
        <v>1950</v>
      </c>
      <c r="O241" s="1">
        <f t="shared" ref="O241:P241" si="927">(E241+AC241)/2</f>
        <v>1901.8786</v>
      </c>
      <c r="P241" s="1">
        <f t="shared" si="927"/>
        <v>1911.656</v>
      </c>
      <c r="Q241" s="1">
        <f t="shared" si="7"/>
        <v>1950.001684</v>
      </c>
      <c r="R241" s="1">
        <f t="shared" si="8"/>
        <v>11.78278859</v>
      </c>
      <c r="S241" s="1">
        <f t="shared" si="9"/>
        <v>0.8965290885</v>
      </c>
      <c r="T241" s="1">
        <v>0.0347</v>
      </c>
      <c r="U241" s="1">
        <v>0.0347</v>
      </c>
      <c r="V241" s="1">
        <f t="shared" si="10"/>
        <v>28.8184438</v>
      </c>
      <c r="W241" s="1">
        <v>0.0347</v>
      </c>
      <c r="X241" s="1">
        <v>0.0334</v>
      </c>
      <c r="Y241" s="1">
        <f t="shared" si="11"/>
        <v>1870.6094</v>
      </c>
      <c r="Z241" s="1">
        <v>1917.7283</v>
      </c>
      <c r="AA241" s="1">
        <v>1611.6731</v>
      </c>
      <c r="AB241" s="1">
        <v>1950.0</v>
      </c>
      <c r="AC241" s="1">
        <v>1937.1492</v>
      </c>
      <c r="AD241" s="1">
        <v>1950.0</v>
      </c>
      <c r="AE241" s="1">
        <v>-999.0</v>
      </c>
      <c r="AF241" s="1">
        <v>-999.0</v>
      </c>
      <c r="AG241" s="1">
        <f t="shared" si="12"/>
        <v>3510.1112</v>
      </c>
      <c r="AH241" s="1">
        <f t="shared" si="13"/>
        <v>5.001426048</v>
      </c>
      <c r="AI241" s="1">
        <f t="shared" si="14"/>
        <v>866.7009866</v>
      </c>
      <c r="AJ241" s="1">
        <f t="shared" si="15"/>
        <v>4.001426048</v>
      </c>
      <c r="AK241" s="1">
        <f t="shared" si="16"/>
        <v>477.2844795</v>
      </c>
      <c r="AL241" s="1">
        <f t="shared" si="17"/>
        <v>74.37446718</v>
      </c>
      <c r="AM241" s="1">
        <f t="shared" si="18"/>
        <v>1909.14105</v>
      </c>
      <c r="AN241" s="1">
        <f t="shared" si="19"/>
        <v>0.03907075148</v>
      </c>
      <c r="AO241" s="1">
        <f t="shared" si="20"/>
        <v>925.7590683</v>
      </c>
      <c r="AP241" s="1">
        <f t="shared" si="21"/>
        <v>1.535312422</v>
      </c>
      <c r="AQ241" s="1">
        <f t="shared" si="22"/>
        <v>917.8921275</v>
      </c>
      <c r="AR241" s="1">
        <f t="shared" si="23"/>
        <v>240.4524165</v>
      </c>
      <c r="AS241" s="1">
        <f t="shared" si="24"/>
        <v>950.7270429</v>
      </c>
      <c r="AT241" s="1">
        <f>(ABS(((3*B241*(G241-AS241))/(G241*(2*AS241-B241)))/100))/5</f>
        <v>0.107773295</v>
      </c>
      <c r="AU241" s="1">
        <f t="shared" si="26"/>
        <v>0.1207913801</v>
      </c>
      <c r="AV241" s="1">
        <f t="shared" si="27"/>
        <v>53.62543885</v>
      </c>
      <c r="AW241" s="1">
        <v>-999.0</v>
      </c>
      <c r="AX241" s="1">
        <f t="shared" si="28"/>
        <v>0.6469329369</v>
      </c>
      <c r="AZ241" s="1">
        <f t="shared" si="619"/>
        <v>25.38953042</v>
      </c>
      <c r="BA241" s="1">
        <v>-999.0</v>
      </c>
      <c r="BB241" s="1">
        <f t="shared" si="564"/>
        <v>3.103715066</v>
      </c>
      <c r="BC241" s="1">
        <f>((AT241/7)^3)*((BL241)^4)</f>
        <v>2.185600034</v>
      </c>
      <c r="BE241" s="1">
        <v>2167.626</v>
      </c>
      <c r="BF241" s="1">
        <v>4096.8813</v>
      </c>
      <c r="BG241" s="1">
        <f t="shared" si="33"/>
        <v>0.5353124223</v>
      </c>
      <c r="BH241" s="1">
        <v>678.3184</v>
      </c>
      <c r="BJ241" s="1">
        <f t="shared" si="34"/>
        <v>-964.3347</v>
      </c>
      <c r="BK241" s="1">
        <f t="shared" si="35"/>
        <v>-34.6653</v>
      </c>
      <c r="BL241" s="1">
        <f t="shared" si="36"/>
        <v>27.8184438</v>
      </c>
      <c r="BN241" s="1">
        <f t="shared" si="70"/>
        <v>0.881929641</v>
      </c>
      <c r="BO241" s="1">
        <f t="shared" si="37"/>
        <v>1.00857679</v>
      </c>
      <c r="BP241" s="1">
        <f t="shared" si="38"/>
        <v>0.1430732103</v>
      </c>
      <c r="BQ241" s="1" t="str">
        <f t="shared" si="39"/>
        <v>#NUM!</v>
      </c>
      <c r="BS241" s="1">
        <f t="shared" si="40"/>
        <v>2167.583343</v>
      </c>
      <c r="BT241" s="1">
        <v>2.4721</v>
      </c>
      <c r="BU241" s="1">
        <v>0.1688</v>
      </c>
      <c r="BV241" s="1">
        <f t="shared" si="41"/>
        <v>0.09475504323</v>
      </c>
      <c r="BW241" s="1">
        <f t="shared" si="42"/>
        <v>0.1317775216</v>
      </c>
      <c r="BX241" s="1">
        <f t="shared" si="43"/>
        <v>1.15165</v>
      </c>
      <c r="BY241" s="1">
        <f t="shared" si="82"/>
        <v>0.06866666667</v>
      </c>
      <c r="BZ241" s="1">
        <f t="shared" si="45"/>
        <v>-0.7285048583</v>
      </c>
      <c r="CA241" s="1">
        <v>4096.8813</v>
      </c>
      <c r="CB241" s="1">
        <v>2167.626</v>
      </c>
      <c r="CC241" s="1" t="str">
        <f t="shared" si="46"/>
        <v>#NUM!</v>
      </c>
      <c r="CD241" s="1">
        <f t="shared" si="47"/>
        <v>0.1123473154</v>
      </c>
      <c r="CE241" s="1">
        <f t="shared" si="48"/>
        <v>-881.0477114</v>
      </c>
      <c r="CH241" s="1">
        <v>-999.0</v>
      </c>
      <c r="CJ241" s="1">
        <f t="shared" si="71"/>
        <v>0.02172017789</v>
      </c>
      <c r="CK241" s="1">
        <f t="shared" si="51"/>
        <v>-979.1590451</v>
      </c>
      <c r="CL241" s="1">
        <f t="shared" si="52"/>
        <v>-90.830422</v>
      </c>
      <c r="CM241" s="1">
        <f t="shared" si="53"/>
        <v>-137.5129945</v>
      </c>
      <c r="CN241" s="1">
        <f t="shared" si="54"/>
        <v>1.513953051</v>
      </c>
      <c r="CO241" s="1">
        <f t="shared" si="55"/>
        <v>0.001051826607</v>
      </c>
      <c r="CP241" s="1">
        <f t="shared" si="56"/>
        <v>1.30711021</v>
      </c>
      <c r="CQ241" s="1">
        <f t="shared" si="57"/>
        <v>1.375776876</v>
      </c>
      <c r="CS241" s="1">
        <f t="shared" si="58"/>
        <v>1.550500862</v>
      </c>
      <c r="CU241" s="1">
        <v>5258.7144</v>
      </c>
      <c r="CV241" s="1">
        <v>1950.0</v>
      </c>
      <c r="CW241" s="1">
        <v>1050.5</v>
      </c>
      <c r="CX241" s="1">
        <v>384.9</v>
      </c>
      <c r="CY241" s="1">
        <v>198.5</v>
      </c>
      <c r="CZ241" s="1">
        <v>144.8</v>
      </c>
      <c r="DA241" s="1">
        <f t="shared" si="59"/>
        <v>0.8000570256</v>
      </c>
      <c r="DB241" s="1">
        <f t="shared" si="60"/>
        <v>0.9606728205</v>
      </c>
      <c r="DC241" s="1">
        <f t="shared" si="61"/>
        <v>1.016828088</v>
      </c>
      <c r="DD241" s="1">
        <f t="shared" si="62"/>
        <v>1.008209045</v>
      </c>
      <c r="DE241" s="1">
        <f t="shared" si="63"/>
        <v>1.005140917</v>
      </c>
      <c r="DF241" s="1" t="str">
        <f t="shared" si="64"/>
        <v>Não</v>
      </c>
      <c r="DG241" s="23" t="str">
        <f t="shared" si="65"/>
        <v>Fracture</v>
      </c>
      <c r="DH241" s="17" t="str">
        <f t="shared" si="66"/>
        <v>Fractured</v>
      </c>
      <c r="DI241" s="1" t="str">
        <f t="shared" ref="DI241:DJ241" si="928">IF(DB241&gt;=1,"Fractured","Não")</f>
        <v>Não</v>
      </c>
      <c r="DJ241" s="15" t="str">
        <f t="shared" si="928"/>
        <v>Fractured</v>
      </c>
    </row>
    <row r="242" ht="15.75" customHeight="1">
      <c r="A242" s="1">
        <v>5593.0419</v>
      </c>
      <c r="B242" s="1">
        <v>1929.9084</v>
      </c>
      <c r="C242" s="1">
        <v>1697.7338</v>
      </c>
      <c r="D242" s="1">
        <v>1950.0</v>
      </c>
      <c r="E242" s="1">
        <v>1940.2939</v>
      </c>
      <c r="F242" s="1">
        <v>1941.2494</v>
      </c>
      <c r="G242" s="1">
        <v>1705.0183</v>
      </c>
      <c r="H242" s="1">
        <v>1869.0966</v>
      </c>
      <c r="I242" s="1">
        <v>1950.0</v>
      </c>
      <c r="J242" s="1">
        <v>1950.0</v>
      </c>
      <c r="K242" s="1">
        <v>1560.1112</v>
      </c>
      <c r="L242" s="1">
        <f t="shared" si="4"/>
        <v>1838.454767</v>
      </c>
      <c r="M242" s="1">
        <f t="shared" ref="M242:N242" si="929">(H242+I242)/2</f>
        <v>1909.5483</v>
      </c>
      <c r="N242" s="1">
        <f t="shared" si="929"/>
        <v>1950</v>
      </c>
      <c r="O242" s="1">
        <f t="shared" ref="O242:P242" si="930">(E242+AC242)/2</f>
        <v>1866.71875</v>
      </c>
      <c r="P242" s="1">
        <f t="shared" si="930"/>
        <v>1928.3598</v>
      </c>
      <c r="Q242" s="1">
        <f t="shared" si="7"/>
        <v>1929.910175</v>
      </c>
      <c r="R242" s="1">
        <f t="shared" si="8"/>
        <v>11.68176807</v>
      </c>
      <c r="S242" s="1">
        <f t="shared" si="9"/>
        <v>0.9122151846</v>
      </c>
      <c r="T242" s="1">
        <v>0.0347</v>
      </c>
      <c r="U242" s="1">
        <v>0.0347</v>
      </c>
      <c r="V242" s="1">
        <f t="shared" si="10"/>
        <v>28.8184438</v>
      </c>
      <c r="W242" s="1">
        <v>0.0347</v>
      </c>
      <c r="X242" s="1">
        <v>0.0334</v>
      </c>
      <c r="Y242" s="1">
        <f t="shared" si="11"/>
        <v>1822.87865</v>
      </c>
      <c r="Z242" s="1">
        <v>1884.7963</v>
      </c>
      <c r="AA242" s="1">
        <v>1524.8334</v>
      </c>
      <c r="AB242" s="1">
        <v>1950.0</v>
      </c>
      <c r="AC242" s="1">
        <v>1793.1436</v>
      </c>
      <c r="AD242" s="1">
        <v>1915.4702</v>
      </c>
      <c r="AE242" s="1">
        <v>-999.0</v>
      </c>
      <c r="AF242" s="1">
        <v>-999.0</v>
      </c>
      <c r="AG242" s="1">
        <f t="shared" si="12"/>
        <v>3510.1112</v>
      </c>
      <c r="AH242" s="1">
        <f t="shared" si="13"/>
        <v>5.001426048</v>
      </c>
      <c r="AI242" s="1">
        <f t="shared" si="14"/>
        <v>866.7009866</v>
      </c>
      <c r="AJ242" s="1">
        <f t="shared" si="15"/>
        <v>4.001426048</v>
      </c>
      <c r="AK242" s="1">
        <f t="shared" si="16"/>
        <v>485.0841896</v>
      </c>
      <c r="AL242" s="1">
        <f t="shared" si="17"/>
        <v>510.8329201</v>
      </c>
      <c r="AM242" s="1">
        <f t="shared" si="18"/>
        <v>1940.362839</v>
      </c>
      <c r="AN242" s="1">
        <f t="shared" si="19"/>
        <v>0.0009084710208</v>
      </c>
      <c r="AO242" s="1">
        <f t="shared" si="20"/>
        <v>918.905573</v>
      </c>
      <c r="AP242" s="1">
        <f t="shared" si="21"/>
        <v>1.66885019</v>
      </c>
      <c r="AQ242" s="1">
        <f t="shared" si="22"/>
        <v>895.2004749</v>
      </c>
      <c r="AR242" s="1">
        <f t="shared" si="23"/>
        <v>240.1095757</v>
      </c>
      <c r="AS242" s="1">
        <f t="shared" si="24"/>
        <v>925.2999968</v>
      </c>
      <c r="AT242" s="1">
        <f>ABS(((3*B242*(G242-AS242))/(G242*(2*AS242-B242)))/100)/3</f>
        <v>0.1112823165</v>
      </c>
      <c r="AU242" s="1">
        <f t="shared" si="26"/>
        <v>0.1252167235</v>
      </c>
      <c r="AV242" s="1">
        <f t="shared" si="27"/>
        <v>56.39593596</v>
      </c>
      <c r="AW242" s="1">
        <v>-999.0</v>
      </c>
      <c r="AX242" s="1">
        <f t="shared" si="28"/>
        <v>0.7319783902</v>
      </c>
      <c r="AZ242" s="1">
        <f t="shared" si="619"/>
        <v>30.47685494</v>
      </c>
      <c r="BA242" s="1">
        <v>-999.0</v>
      </c>
      <c r="BB242" s="1">
        <f t="shared" si="564"/>
        <v>3.528107666</v>
      </c>
      <c r="BC242" s="1">
        <f>((AT242/15)^2.5)*((BL242)^4)</f>
        <v>2.839020782</v>
      </c>
      <c r="BE242" s="1">
        <v>2167.626</v>
      </c>
      <c r="BF242" s="1">
        <v>4096.8813</v>
      </c>
      <c r="BG242" s="1">
        <f t="shared" si="33"/>
        <v>0.6688501904</v>
      </c>
      <c r="BH242" s="1">
        <v>678.3184</v>
      </c>
      <c r="BJ242" s="1">
        <f t="shared" si="34"/>
        <v>-964.3347</v>
      </c>
      <c r="BK242" s="1">
        <f t="shared" si="35"/>
        <v>-34.6653</v>
      </c>
      <c r="BL242" s="1">
        <f t="shared" si="36"/>
        <v>27.8184438</v>
      </c>
      <c r="BN242" s="1">
        <f t="shared" si="70"/>
        <v>0.8834711015</v>
      </c>
      <c r="BO242" s="1">
        <f t="shared" si="37"/>
        <v>1.037463387</v>
      </c>
      <c r="BP242" s="1">
        <f t="shared" si="38"/>
        <v>0.1141866134</v>
      </c>
      <c r="BQ242" s="1" t="str">
        <f t="shared" si="39"/>
        <v>#NUM!</v>
      </c>
      <c r="BS242" s="1">
        <f t="shared" si="40"/>
        <v>2182.708406</v>
      </c>
      <c r="BT242" s="1">
        <v>2.4721</v>
      </c>
      <c r="BU242" s="1">
        <v>0.1688</v>
      </c>
      <c r="BV242" s="1">
        <f t="shared" si="41"/>
        <v>0.09475504323</v>
      </c>
      <c r="BW242" s="1">
        <f t="shared" si="42"/>
        <v>0.1317775216</v>
      </c>
      <c r="BX242" s="1">
        <f t="shared" si="43"/>
        <v>1.15165</v>
      </c>
      <c r="BY242" s="1">
        <f t="shared" si="82"/>
        <v>0.06866666667</v>
      </c>
      <c r="BZ242" s="1">
        <f t="shared" si="45"/>
        <v>-0.7135812753</v>
      </c>
      <c r="CA242" s="1">
        <v>4096.8813</v>
      </c>
      <c r="CB242" s="1">
        <v>2167.626</v>
      </c>
      <c r="CC242" s="1" t="str">
        <f t="shared" si="46"/>
        <v>#NUM!</v>
      </c>
      <c r="CD242" s="1">
        <f t="shared" si="47"/>
        <v>0.1138804941</v>
      </c>
      <c r="CE242" s="1">
        <f t="shared" si="48"/>
        <v>-882.5876304</v>
      </c>
      <c r="CH242" s="1">
        <v>-999.0</v>
      </c>
      <c r="CJ242" s="1">
        <f t="shared" si="71"/>
        <v>0.05459528744</v>
      </c>
      <c r="CK242" s="1">
        <f t="shared" si="51"/>
        <v>-1001.930984</v>
      </c>
      <c r="CL242" s="1">
        <f t="shared" si="52"/>
        <v>-95.66379267</v>
      </c>
      <c r="CM242" s="1">
        <f t="shared" si="53"/>
        <v>-152.3940103</v>
      </c>
      <c r="CN242" s="1">
        <f t="shared" si="54"/>
        <v>1.593016606</v>
      </c>
      <c r="CO242" s="1">
        <f t="shared" si="55"/>
        <v>0.001080730578</v>
      </c>
      <c r="CP242" s="1">
        <f t="shared" si="56"/>
        <v>1.362051459</v>
      </c>
      <c r="CQ242" s="1">
        <f t="shared" si="57"/>
        <v>1.430718125</v>
      </c>
      <c r="CS242" s="1">
        <f t="shared" si="58"/>
        <v>1.579456147</v>
      </c>
      <c r="CU242" s="1">
        <v>5258.8667</v>
      </c>
      <c r="CV242" s="1">
        <v>1950.0</v>
      </c>
      <c r="CW242" s="1">
        <v>1050.6</v>
      </c>
      <c r="CX242" s="1">
        <v>384.6</v>
      </c>
      <c r="CY242" s="1">
        <v>198.5</v>
      </c>
      <c r="CZ242" s="1">
        <v>144.8</v>
      </c>
      <c r="DA242" s="1">
        <f t="shared" si="59"/>
        <v>0.8000570256</v>
      </c>
      <c r="DB242" s="1">
        <f t="shared" si="60"/>
        <v>1.005876445</v>
      </c>
      <c r="DC242" s="1">
        <f t="shared" si="61"/>
        <v>1.016274385</v>
      </c>
      <c r="DD242" s="1">
        <f t="shared" si="62"/>
        <v>1.02118391</v>
      </c>
      <c r="DE242" s="1">
        <f t="shared" si="63"/>
        <v>1.03302107</v>
      </c>
      <c r="DF242" s="1" t="str">
        <f t="shared" si="64"/>
        <v>Não</v>
      </c>
      <c r="DG242" s="23" t="str">
        <f t="shared" si="65"/>
        <v>Fracture</v>
      </c>
      <c r="DH242" s="17" t="str">
        <f t="shared" si="66"/>
        <v>Fractured</v>
      </c>
      <c r="DI242" s="16" t="str">
        <f t="shared" ref="DI242:DJ242" si="931">IF(DB242&gt;=1,"Fractured","Não")</f>
        <v>Fractured</v>
      </c>
      <c r="DJ242" s="15" t="str">
        <f t="shared" si="931"/>
        <v>Fractured</v>
      </c>
    </row>
    <row r="243" ht="15.75" customHeight="1">
      <c r="A243" s="1">
        <v>5593.1181</v>
      </c>
      <c r="B243" s="1">
        <v>1861.0276</v>
      </c>
      <c r="C243" s="1">
        <v>1524.2131</v>
      </c>
      <c r="D243" s="1">
        <v>1950.0</v>
      </c>
      <c r="E243" s="1">
        <v>1949.9967</v>
      </c>
      <c r="F243" s="1">
        <v>1949.9969</v>
      </c>
      <c r="G243" s="1">
        <v>1618.0637</v>
      </c>
      <c r="H243" s="1">
        <v>1759.0349</v>
      </c>
      <c r="I243" s="1">
        <v>1948.9727</v>
      </c>
      <c r="J243" s="1">
        <v>1950.0</v>
      </c>
      <c r="K243" s="1">
        <v>1789.2549</v>
      </c>
      <c r="L243" s="1">
        <f t="shared" si="4"/>
        <v>1775.6985</v>
      </c>
      <c r="M243" s="1">
        <f t="shared" ref="M243:N243" si="932">(H243+I243)/2</f>
        <v>1854.0038</v>
      </c>
      <c r="N243" s="1">
        <f t="shared" si="932"/>
        <v>1949.48635</v>
      </c>
      <c r="O243" s="1">
        <f t="shared" ref="O243:P243" si="933">(E243+AC243)/2</f>
        <v>1738.7163</v>
      </c>
      <c r="P243" s="1">
        <f t="shared" si="933"/>
        <v>1826.81985</v>
      </c>
      <c r="Q243" s="1">
        <f t="shared" si="7"/>
        <v>1861.029518</v>
      </c>
      <c r="R243" s="1">
        <f t="shared" si="8"/>
        <v>11.08600704</v>
      </c>
      <c r="S243" s="1">
        <f t="shared" si="9"/>
        <v>0.9198587817</v>
      </c>
      <c r="T243" s="1">
        <v>0.0368</v>
      </c>
      <c r="U243" s="1">
        <v>0.0368</v>
      </c>
      <c r="V243" s="1">
        <f t="shared" si="10"/>
        <v>27.17391304</v>
      </c>
      <c r="W243" s="1">
        <v>0.0368</v>
      </c>
      <c r="X243" s="1">
        <v>0.0367</v>
      </c>
      <c r="Y243" s="1">
        <f t="shared" si="11"/>
        <v>1742.559667</v>
      </c>
      <c r="Z243" s="1">
        <v>1834.8917</v>
      </c>
      <c r="AA243" s="1">
        <v>1394.6792</v>
      </c>
      <c r="AB243" s="1">
        <v>1890.5464</v>
      </c>
      <c r="AC243" s="1">
        <v>1527.4359</v>
      </c>
      <c r="AD243" s="1">
        <v>1703.6428</v>
      </c>
      <c r="AE243" s="1">
        <v>0.095</v>
      </c>
      <c r="AF243" s="1">
        <v>0.02</v>
      </c>
      <c r="AG243" s="1">
        <f t="shared" si="12"/>
        <v>3738.2276</v>
      </c>
      <c r="AH243" s="1">
        <f t="shared" si="13"/>
        <v>12.20260171</v>
      </c>
      <c r="AI243" s="1">
        <f t="shared" si="14"/>
        <v>932.8508926</v>
      </c>
      <c r="AJ243" s="1">
        <f t="shared" si="15"/>
        <v>11.20260171</v>
      </c>
      <c r="AK243" s="1">
        <f t="shared" si="16"/>
        <v>481.7418013</v>
      </c>
      <c r="AL243" s="1">
        <f t="shared" si="17"/>
        <v>63.75288254</v>
      </c>
      <c r="AM243" s="1">
        <f t="shared" si="18"/>
        <v>1927.498688</v>
      </c>
      <c r="AN243" s="1">
        <f t="shared" si="19"/>
        <v>0.02227936426</v>
      </c>
      <c r="AO243" s="1">
        <f t="shared" si="20"/>
        <v>885.3511946</v>
      </c>
      <c r="AP243" s="1">
        <f t="shared" si="21"/>
        <v>1.803768457</v>
      </c>
      <c r="AQ243" s="1">
        <f t="shared" si="22"/>
        <v>832.5384127</v>
      </c>
      <c r="AR243" s="1">
        <f t="shared" si="23"/>
        <v>238.7496025</v>
      </c>
      <c r="AS243" s="1">
        <f t="shared" si="24"/>
        <v>867.5347556</v>
      </c>
      <c r="AT243" s="1">
        <f>ABS(((3*B243*(G243-AS243))/(G243*(2*AS243-B243)))/1000)*5</f>
        <v>0.1027992251</v>
      </c>
      <c r="AU243" s="1">
        <f t="shared" si="26"/>
        <v>0.1145777267</v>
      </c>
      <c r="AV243" s="1">
        <f t="shared" si="27"/>
        <v>49.80360963</v>
      </c>
      <c r="AW243" s="1">
        <v>0.095</v>
      </c>
      <c r="AX243" s="1">
        <f t="shared" si="28"/>
        <v>0.831829993</v>
      </c>
      <c r="AZ243" s="1">
        <f t="shared" si="619"/>
        <v>17.24433524</v>
      </c>
      <c r="BA243" s="1">
        <v>0.02</v>
      </c>
      <c r="BB243" s="1">
        <f t="shared" si="564"/>
        <v>3.146003621</v>
      </c>
      <c r="BC243" s="1">
        <f>((AT243/5)^3)*((BL243)^4)</f>
        <v>4.078816162</v>
      </c>
      <c r="BD243" s="1">
        <f t="shared" ref="BD243:BD244" si="937">0.000183*((AE243^3)*(BH243^2))</f>
        <v>0.08839989614</v>
      </c>
      <c r="BE243" s="1">
        <v>2203.2073</v>
      </c>
      <c r="BF243" s="1">
        <v>4143.6235</v>
      </c>
      <c r="BG243" s="1">
        <f t="shared" si="33"/>
        <v>0.8037684571</v>
      </c>
      <c r="BH243" s="1">
        <v>750.611</v>
      </c>
      <c r="BJ243" s="1">
        <f t="shared" si="34"/>
        <v>0.091504</v>
      </c>
      <c r="BK243" s="1">
        <f t="shared" si="35"/>
        <v>0.003496</v>
      </c>
      <c r="BL243" s="1">
        <f t="shared" si="36"/>
        <v>26.17391304</v>
      </c>
      <c r="BN243" s="1">
        <f t="shared" si="70"/>
        <v>0.8694463747</v>
      </c>
      <c r="BO243" s="1">
        <f t="shared" si="37"/>
        <v>1.075283661</v>
      </c>
      <c r="BP243" s="1">
        <f t="shared" si="38"/>
        <v>0.09631633898</v>
      </c>
      <c r="BQ243" s="1">
        <f t="shared" si="39"/>
        <v>-0.03083612895</v>
      </c>
      <c r="BS243" s="1">
        <f t="shared" si="40"/>
        <v>2101.129987</v>
      </c>
      <c r="BT243" s="1">
        <v>2.4966</v>
      </c>
      <c r="BU243" s="1">
        <v>0.1534</v>
      </c>
      <c r="BV243" s="1">
        <f t="shared" si="41"/>
        <v>0.08063400576</v>
      </c>
      <c r="BW243" s="1">
        <f t="shared" si="42"/>
        <v>0.1170170029</v>
      </c>
      <c r="BX243" s="1">
        <f t="shared" si="43"/>
        <v>1.1716</v>
      </c>
      <c r="BY243" s="1">
        <f t="shared" si="82"/>
        <v>0.04533333333</v>
      </c>
      <c r="BZ243" s="1">
        <f t="shared" si="45"/>
        <v>-0.6255705466</v>
      </c>
      <c r="CA243" s="1">
        <v>4143.6235</v>
      </c>
      <c r="CB243" s="1">
        <v>2203.2073</v>
      </c>
      <c r="CC243" s="1">
        <f t="shared" si="46"/>
        <v>0.00004867923835</v>
      </c>
      <c r="CD243" s="1">
        <f t="shared" si="47"/>
        <v>0.1176107939</v>
      </c>
      <c r="CE243" s="1">
        <f t="shared" si="48"/>
        <v>0.01738892749</v>
      </c>
      <c r="CH243" s="1">
        <v>0.095</v>
      </c>
      <c r="CI243" s="1">
        <f t="shared" ref="CI243:CI244" si="938">ABS(BX243-AP243)</f>
        <v>0.6321684571</v>
      </c>
      <c r="CJ243" s="1">
        <f t="shared" si="71"/>
        <v>0.2035197881</v>
      </c>
      <c r="CK243" s="1">
        <f t="shared" si="51"/>
        <v>0.09724430096</v>
      </c>
      <c r="CL243" s="1">
        <f t="shared" si="52"/>
        <v>0.009745857949</v>
      </c>
      <c r="CM243" s="1">
        <f t="shared" si="53"/>
        <v>0.0164031707</v>
      </c>
      <c r="CN243" s="1">
        <f t="shared" si="54"/>
        <v>1.683091502</v>
      </c>
      <c r="CO243" s="1">
        <f t="shared" si="55"/>
        <v>0.001152691571</v>
      </c>
      <c r="CP243" s="1">
        <f t="shared" si="56"/>
        <v>1.447217121</v>
      </c>
      <c r="CQ243" s="1">
        <f t="shared" si="57"/>
        <v>1.492550454</v>
      </c>
      <c r="CS243" s="1">
        <f t="shared" si="58"/>
        <v>1.557036066</v>
      </c>
      <c r="CT243" s="1">
        <v>0.095</v>
      </c>
      <c r="CU243" s="1">
        <v>5259.019</v>
      </c>
      <c r="CV243" s="1">
        <v>1950.0</v>
      </c>
      <c r="CW243" s="1">
        <v>1050.3</v>
      </c>
      <c r="CX243" s="1">
        <v>384.5</v>
      </c>
      <c r="CY243" s="1">
        <v>198.6</v>
      </c>
      <c r="CZ243" s="1">
        <v>144.7</v>
      </c>
      <c r="DA243" s="1">
        <f t="shared" si="59"/>
        <v>0.9180502631</v>
      </c>
      <c r="DB243" s="1">
        <f t="shared" si="60"/>
        <v>1.047806545</v>
      </c>
      <c r="DC243" s="1">
        <f t="shared" si="61"/>
        <v>0.9284704923</v>
      </c>
      <c r="DD243" s="1">
        <f t="shared" si="62"/>
        <v>1.05150073</v>
      </c>
      <c r="DE243" s="1">
        <f t="shared" si="63"/>
        <v>1.050671608</v>
      </c>
      <c r="DF243" s="1" t="str">
        <f t="shared" si="64"/>
        <v>Não</v>
      </c>
      <c r="DG243" s="23" t="str">
        <f t="shared" si="65"/>
        <v>Fracture</v>
      </c>
      <c r="DH243" s="17" t="str">
        <f t="shared" si="66"/>
        <v>Fractured</v>
      </c>
      <c r="DI243" s="16" t="str">
        <f t="shared" ref="DI243:DJ243" si="934">IF(DB243&gt;=1,"Fractured","Não")</f>
        <v>Fractured</v>
      </c>
      <c r="DJ243" s="1" t="str">
        <f t="shared" si="934"/>
        <v>Não</v>
      </c>
    </row>
    <row r="244" ht="15.75" customHeight="1">
      <c r="A244" s="1">
        <v>5593.1943</v>
      </c>
      <c r="B244" s="1">
        <v>1741.3652</v>
      </c>
      <c r="C244" s="1">
        <v>1329.6569</v>
      </c>
      <c r="D244" s="1">
        <v>1950.0</v>
      </c>
      <c r="E244" s="1">
        <v>1950.0</v>
      </c>
      <c r="F244" s="1">
        <v>1944.8667</v>
      </c>
      <c r="G244" s="1">
        <v>1425.3402</v>
      </c>
      <c r="H244" s="1">
        <v>1584.4297</v>
      </c>
      <c r="I244" s="1">
        <v>1948.9727</v>
      </c>
      <c r="J244" s="1">
        <v>1950.0</v>
      </c>
      <c r="K244" s="1">
        <v>1789.2549</v>
      </c>
      <c r="L244" s="1">
        <f t="shared" si="4"/>
        <v>1651.545533</v>
      </c>
      <c r="M244" s="1">
        <f t="shared" ref="M244:N244" si="935">(H244+I244)/2</f>
        <v>1766.7012</v>
      </c>
      <c r="N244" s="1">
        <f t="shared" si="935"/>
        <v>1949.48635</v>
      </c>
      <c r="O244" s="1">
        <f t="shared" ref="O244:P244" si="936">(E244+AC244)/2</f>
        <v>1560.53425</v>
      </c>
      <c r="P244" s="1">
        <f t="shared" si="936"/>
        <v>1629.735</v>
      </c>
      <c r="Q244" s="1">
        <f t="shared" si="7"/>
        <v>1741.367379</v>
      </c>
      <c r="R244" s="1">
        <f t="shared" si="8"/>
        <v>9.765580605</v>
      </c>
      <c r="S244" s="1">
        <f t="shared" si="9"/>
        <v>0.8995919478</v>
      </c>
      <c r="T244" s="1">
        <v>0.0368</v>
      </c>
      <c r="U244" s="1">
        <v>0.0368</v>
      </c>
      <c r="V244" s="1">
        <f t="shared" si="10"/>
        <v>27.17391304</v>
      </c>
      <c r="W244" s="1">
        <v>0.0368</v>
      </c>
      <c r="X244" s="1">
        <v>0.0367</v>
      </c>
      <c r="Y244" s="1">
        <f t="shared" si="11"/>
        <v>1576.315917</v>
      </c>
      <c r="Z244" s="1">
        <v>1728.4261</v>
      </c>
      <c r="AA244" s="1">
        <v>1178.7765</v>
      </c>
      <c r="AB244" s="1">
        <v>1529.6708</v>
      </c>
      <c r="AC244" s="1">
        <v>1171.0685</v>
      </c>
      <c r="AD244" s="1">
        <v>1314.6033</v>
      </c>
      <c r="AE244" s="1">
        <v>0.095</v>
      </c>
      <c r="AF244" s="1">
        <v>0.02</v>
      </c>
      <c r="AG244" s="1">
        <f t="shared" si="12"/>
        <v>3738.2276</v>
      </c>
      <c r="AH244" s="1">
        <f t="shared" si="13"/>
        <v>12.20260171</v>
      </c>
      <c r="AI244" s="1">
        <f t="shared" si="14"/>
        <v>932.8508926</v>
      </c>
      <c r="AJ244" s="1">
        <f t="shared" si="15"/>
        <v>11.20260171</v>
      </c>
      <c r="AK244" s="1">
        <f t="shared" si="16"/>
        <v>473.0196317</v>
      </c>
      <c r="AL244" s="1">
        <f t="shared" si="17"/>
        <v>26.62599021</v>
      </c>
      <c r="AM244" s="1">
        <f t="shared" si="18"/>
        <v>1895.193238</v>
      </c>
      <c r="AN244" s="1">
        <f t="shared" si="19"/>
        <v>0.04693544631</v>
      </c>
      <c r="AO244" s="1">
        <f t="shared" si="20"/>
        <v>824.3128896</v>
      </c>
      <c r="AP244" s="1">
        <f t="shared" si="21"/>
        <v>2.039068826</v>
      </c>
      <c r="AQ244" s="1">
        <f t="shared" si="22"/>
        <v>702.1639693</v>
      </c>
      <c r="AR244" s="1">
        <f t="shared" si="23"/>
        <v>235.6414424</v>
      </c>
      <c r="AS244" s="1">
        <f t="shared" si="24"/>
        <v>774.6149014</v>
      </c>
      <c r="AT244" s="1">
        <f t="shared" ref="AT244:AT247" si="942">ABS(((3*B244*(G244-AS244))/(G244*(2*AS244-B244)))/100)</f>
        <v>0.1241317536</v>
      </c>
      <c r="AU244" s="1">
        <f t="shared" si="26"/>
        <v>0.1417242309</v>
      </c>
      <c r="AV244" s="1">
        <f t="shared" si="27"/>
        <v>67.07215975</v>
      </c>
      <c r="AW244" s="1">
        <v>0.095</v>
      </c>
      <c r="AX244" s="1">
        <f t="shared" si="28"/>
        <v>1.007168677</v>
      </c>
      <c r="AZ244" s="1">
        <f t="shared" si="619"/>
        <v>50.51691709</v>
      </c>
      <c r="BA244" s="1">
        <v>0.02</v>
      </c>
      <c r="BB244" s="1">
        <f t="shared" si="564"/>
        <v>6.688541342</v>
      </c>
      <c r="BC244" s="1">
        <f t="shared" ref="BC244:BC245" si="943">((AT244/10)^2.5)*((BL244)^4)</f>
        <v>8.057157391</v>
      </c>
      <c r="BD244" s="1">
        <f t="shared" si="937"/>
        <v>0.08839989614</v>
      </c>
      <c r="BE244" s="1">
        <v>2203.2073</v>
      </c>
      <c r="BF244" s="1">
        <v>4143.6235</v>
      </c>
      <c r="BG244" s="1">
        <f t="shared" si="33"/>
        <v>1.039068826</v>
      </c>
      <c r="BH244" s="1">
        <v>750.611</v>
      </c>
      <c r="BJ244" s="1">
        <f t="shared" si="34"/>
        <v>0.091504</v>
      </c>
      <c r="BK244" s="1">
        <f t="shared" si="35"/>
        <v>0.003496</v>
      </c>
      <c r="BL244" s="1">
        <f t="shared" si="36"/>
        <v>26.17391304</v>
      </c>
      <c r="BN244" s="1">
        <f t="shared" si="70"/>
        <v>0.8185188265</v>
      </c>
      <c r="BO244" s="1">
        <f t="shared" si="37"/>
        <v>1.13514298</v>
      </c>
      <c r="BP244" s="1">
        <f t="shared" si="38"/>
        <v>0.03645702038</v>
      </c>
      <c r="BQ244" s="1">
        <f t="shared" si="39"/>
        <v>-0.05385096227</v>
      </c>
      <c r="BS244" s="1">
        <f t="shared" si="40"/>
        <v>1991.07821</v>
      </c>
      <c r="BT244" s="1">
        <v>2.4966</v>
      </c>
      <c r="BU244" s="1">
        <v>0.1534</v>
      </c>
      <c r="BV244" s="1">
        <f t="shared" si="41"/>
        <v>0.08063400576</v>
      </c>
      <c r="BW244" s="1">
        <f t="shared" si="42"/>
        <v>0.1170170029</v>
      </c>
      <c r="BX244" s="1">
        <f t="shared" si="43"/>
        <v>1.1716</v>
      </c>
      <c r="BY244" s="1">
        <f t="shared" si="82"/>
        <v>0.04533333333</v>
      </c>
      <c r="BZ244" s="1">
        <f t="shared" si="45"/>
        <v>-0.4305062753</v>
      </c>
      <c r="CA244" s="1">
        <v>4143.6235</v>
      </c>
      <c r="CB244" s="1">
        <v>2203.2073</v>
      </c>
      <c r="CC244" s="1">
        <f t="shared" si="46"/>
        <v>0.00004867923835</v>
      </c>
      <c r="CD244" s="1">
        <f t="shared" si="47"/>
        <v>0.1244651307</v>
      </c>
      <c r="CE244" s="1">
        <f t="shared" si="48"/>
        <v>0.01637037653</v>
      </c>
      <c r="CH244" s="1">
        <v>0.095</v>
      </c>
      <c r="CI244" s="1">
        <f t="shared" si="938"/>
        <v>0.8674688256</v>
      </c>
      <c r="CJ244" s="1">
        <f t="shared" si="71"/>
        <v>198.8055735</v>
      </c>
      <c r="CK244" s="1">
        <f t="shared" si="51"/>
        <v>0.100397661</v>
      </c>
      <c r="CL244" s="1">
        <f t="shared" si="52"/>
        <v>0.01060880387</v>
      </c>
      <c r="CM244" s="1">
        <f t="shared" si="53"/>
        <v>0.01858887811</v>
      </c>
      <c r="CN244" s="1">
        <f t="shared" si="54"/>
        <v>1.75221244</v>
      </c>
      <c r="CO244" s="1">
        <f t="shared" si="55"/>
        <v>0.001290964063</v>
      </c>
      <c r="CP244" s="1">
        <f t="shared" si="56"/>
        <v>1.49414801</v>
      </c>
      <c r="CQ244" s="1">
        <f t="shared" si="57"/>
        <v>1.539481343</v>
      </c>
      <c r="CS244" s="1">
        <f t="shared" si="58"/>
        <v>1.374820308</v>
      </c>
      <c r="CT244" s="1">
        <v>0.095</v>
      </c>
      <c r="CU244" s="1">
        <v>5259.1714</v>
      </c>
      <c r="CV244" s="1">
        <v>1950.0</v>
      </c>
      <c r="CW244" s="1">
        <v>1050.2</v>
      </c>
      <c r="CX244" s="1">
        <v>384.3</v>
      </c>
      <c r="CY244" s="1">
        <v>198.6</v>
      </c>
      <c r="CZ244" s="1">
        <v>144.7</v>
      </c>
      <c r="DA244" s="1">
        <f t="shared" si="59"/>
        <v>0.9180502631</v>
      </c>
      <c r="DB244" s="1">
        <f t="shared" si="60"/>
        <v>1.116863194</v>
      </c>
      <c r="DC244" s="1">
        <f t="shared" si="61"/>
        <v>0.7605782509</v>
      </c>
      <c r="DD244" s="1">
        <f t="shared" si="62"/>
        <v>1.10346127</v>
      </c>
      <c r="DE244" s="1">
        <f t="shared" si="63"/>
        <v>1.044344269</v>
      </c>
      <c r="DF244" s="1" t="str">
        <f t="shared" si="64"/>
        <v>Não</v>
      </c>
      <c r="DG244" s="23" t="str">
        <f t="shared" si="65"/>
        <v>Fracture</v>
      </c>
      <c r="DH244" s="17" t="str">
        <f t="shared" si="66"/>
        <v>Fractured</v>
      </c>
      <c r="DI244" s="16" t="str">
        <f t="shared" ref="DI244:DJ244" si="939">IF(DB244&gt;=1,"Fractured","Não")</f>
        <v>Fractured</v>
      </c>
      <c r="DJ244" s="1" t="str">
        <f t="shared" si="939"/>
        <v>Não</v>
      </c>
    </row>
    <row r="245" ht="15.75" customHeight="1">
      <c r="A245" s="1">
        <v>5593.2705</v>
      </c>
      <c r="B245" s="1">
        <v>1534.1802</v>
      </c>
      <c r="C245" s="1">
        <v>1097.1077</v>
      </c>
      <c r="D245" s="1">
        <v>1821.1648</v>
      </c>
      <c r="E245" s="1">
        <v>1610.6099</v>
      </c>
      <c r="F245" s="1">
        <v>1594.1392</v>
      </c>
      <c r="G245" s="1">
        <v>1120.7179</v>
      </c>
      <c r="H245" s="1">
        <v>1313.6255</v>
      </c>
      <c r="I245" s="1">
        <v>1938.8972</v>
      </c>
      <c r="J245" s="1">
        <v>1950.0</v>
      </c>
      <c r="K245" s="1">
        <v>1931.5997</v>
      </c>
      <c r="L245" s="1">
        <f t="shared" si="4"/>
        <v>1342.827533</v>
      </c>
      <c r="M245" s="1">
        <f t="shared" ref="M245:N245" si="940">(H245+I245)/2</f>
        <v>1626.26135</v>
      </c>
      <c r="N245" s="1">
        <f t="shared" si="940"/>
        <v>1944.4486</v>
      </c>
      <c r="O245" s="1">
        <f t="shared" ref="O245:P245" si="941">(E245+AC245)/2</f>
        <v>1208.5453</v>
      </c>
      <c r="P245" s="1">
        <f t="shared" si="941"/>
        <v>1256.07765</v>
      </c>
      <c r="Q245" s="1">
        <f t="shared" si="7"/>
        <v>1534.18276</v>
      </c>
      <c r="R245" s="1">
        <f t="shared" si="8"/>
        <v>7.678490362</v>
      </c>
      <c r="S245" s="1">
        <f t="shared" si="9"/>
        <v>0.8531487094</v>
      </c>
      <c r="T245" s="1">
        <v>0.0452</v>
      </c>
      <c r="U245" s="1">
        <v>0.0452</v>
      </c>
      <c r="V245" s="1">
        <f t="shared" si="10"/>
        <v>22.12389381</v>
      </c>
      <c r="W245" s="1">
        <v>0.0452</v>
      </c>
      <c r="X245" s="1">
        <v>0.04</v>
      </c>
      <c r="Y245" s="1">
        <f t="shared" si="11"/>
        <v>1338.41045</v>
      </c>
      <c r="Z245" s="1">
        <v>1488.4534</v>
      </c>
      <c r="AA245" s="1">
        <v>1023.4544</v>
      </c>
      <c r="AB245" s="1">
        <v>1066.1022</v>
      </c>
      <c r="AC245" s="1">
        <v>806.4807</v>
      </c>
      <c r="AD245" s="1">
        <v>918.0161</v>
      </c>
      <c r="AE245" s="1">
        <v>-999.0</v>
      </c>
      <c r="AF245" s="1">
        <v>-999.0</v>
      </c>
      <c r="AG245" s="1">
        <f t="shared" si="12"/>
        <v>3870.4969</v>
      </c>
      <c r="AH245" s="1">
        <f t="shared" si="13"/>
        <v>265.693347</v>
      </c>
      <c r="AI245" s="1">
        <f t="shared" si="14"/>
        <v>967.6207853</v>
      </c>
      <c r="AJ245" s="1">
        <f t="shared" si="15"/>
        <v>264.693347</v>
      </c>
      <c r="AK245" s="1">
        <f t="shared" si="16"/>
        <v>408.3143181</v>
      </c>
      <c r="AL245" s="1">
        <f t="shared" si="17"/>
        <v>74.31011645</v>
      </c>
      <c r="AM245" s="1">
        <f t="shared" si="18"/>
        <v>1639.159241</v>
      </c>
      <c r="AN245" s="1">
        <f t="shared" si="19"/>
        <v>0.05286459046</v>
      </c>
      <c r="AO245" s="1">
        <f t="shared" si="20"/>
        <v>688.707349</v>
      </c>
      <c r="AP245" s="1">
        <f t="shared" si="21"/>
        <v>1.972024516</v>
      </c>
      <c r="AQ245" s="1">
        <f t="shared" si="22"/>
        <v>537.2097756</v>
      </c>
      <c r="AR245" s="1">
        <f t="shared" si="23"/>
        <v>229.2154692</v>
      </c>
      <c r="AS245" s="1">
        <f t="shared" si="24"/>
        <v>646.3714917</v>
      </c>
      <c r="AT245" s="1">
        <f t="shared" si="942"/>
        <v>0.08068498461</v>
      </c>
      <c r="AU245" s="1">
        <f t="shared" si="26"/>
        <v>0.08776641658</v>
      </c>
      <c r="AV245" s="1">
        <f t="shared" si="27"/>
        <v>34.29100806</v>
      </c>
      <c r="AW245" s="1">
        <v>-999.0</v>
      </c>
      <c r="AX245" s="1">
        <f t="shared" si="28"/>
        <v>0.9775263095</v>
      </c>
      <c r="AZ245" s="1">
        <f t="shared" si="619"/>
        <v>2.873701384</v>
      </c>
      <c r="BA245" s="1">
        <v>-999.0</v>
      </c>
      <c r="BB245" s="1">
        <f t="shared" si="564"/>
        <v>1.085324769</v>
      </c>
      <c r="BC245" s="1">
        <f t="shared" si="943"/>
        <v>1.164334332</v>
      </c>
      <c r="BE245" s="1">
        <v>2279.2322</v>
      </c>
      <c r="BF245" s="1">
        <v>4244.9185</v>
      </c>
      <c r="BG245" s="1">
        <f t="shared" si="33"/>
        <v>0.9720245159</v>
      </c>
      <c r="BH245" s="1">
        <v>715.6644</v>
      </c>
      <c r="BJ245" s="1">
        <f t="shared" si="34"/>
        <v>-953.8452</v>
      </c>
      <c r="BK245" s="1">
        <f t="shared" si="35"/>
        <v>-45.1548</v>
      </c>
      <c r="BL245" s="1">
        <f t="shared" si="36"/>
        <v>21.12389381</v>
      </c>
      <c r="BN245" s="1">
        <f t="shared" si="70"/>
        <v>0.7304995202</v>
      </c>
      <c r="BO245" s="1">
        <f t="shared" si="37"/>
        <v>1.148549613</v>
      </c>
      <c r="BP245" s="1">
        <f t="shared" si="38"/>
        <v>0.04165038674</v>
      </c>
      <c r="BQ245" s="1" t="str">
        <f t="shared" si="39"/>
        <v>#NUM!</v>
      </c>
      <c r="BS245" s="1">
        <f t="shared" si="40"/>
        <v>1719.477721</v>
      </c>
      <c r="BT245" s="1">
        <v>2.5225</v>
      </c>
      <c r="BU245" s="1">
        <v>0.1421</v>
      </c>
      <c r="BV245" s="1">
        <f t="shared" si="41"/>
        <v>0.06570605187</v>
      </c>
      <c r="BW245" s="1">
        <f t="shared" si="42"/>
        <v>0.1039030259</v>
      </c>
      <c r="BX245" s="1">
        <f t="shared" si="43"/>
        <v>1.1902</v>
      </c>
      <c r="BY245" s="1">
        <f t="shared" si="82"/>
        <v>0.1866666667</v>
      </c>
      <c r="BZ245" s="1">
        <f t="shared" si="45"/>
        <v>-0.1221841093</v>
      </c>
      <c r="CA245" s="1">
        <v>4244.9185</v>
      </c>
      <c r="CB245" s="1">
        <v>2279.2322</v>
      </c>
      <c r="CC245" s="1" t="str">
        <f t="shared" si="46"/>
        <v>#NUM!</v>
      </c>
      <c r="CD245" s="1">
        <f t="shared" si="47"/>
        <v>0.1362540833</v>
      </c>
      <c r="CE245" s="1">
        <f t="shared" si="48"/>
        <v>-729.7690207</v>
      </c>
      <c r="CH245" s="1">
        <v>-999.0</v>
      </c>
      <c r="CJ245" s="1">
        <f t="shared" si="71"/>
        <v>18.49424366</v>
      </c>
      <c r="CK245" s="1">
        <f t="shared" si="51"/>
        <v>-1018.334417</v>
      </c>
      <c r="CL245" s="1">
        <f t="shared" si="52"/>
        <v>-115.087502</v>
      </c>
      <c r="CM245" s="1">
        <f t="shared" si="53"/>
        <v>-196.1274287</v>
      </c>
      <c r="CN245" s="1">
        <f t="shared" si="54"/>
        <v>1.70415923</v>
      </c>
      <c r="CO245" s="1">
        <f t="shared" si="55"/>
        <v>0.001547097935</v>
      </c>
      <c r="CP245" s="1">
        <f t="shared" si="56"/>
        <v>1.320234423</v>
      </c>
      <c r="CQ245" s="1">
        <f t="shared" si="57"/>
        <v>1.50690109</v>
      </c>
      <c r="CS245" s="1">
        <f t="shared" si="58"/>
        <v>1.022104027</v>
      </c>
      <c r="CU245" s="1">
        <v>5259.3242</v>
      </c>
      <c r="CV245" s="1">
        <v>1950.0</v>
      </c>
      <c r="CW245" s="1">
        <v>1050.1</v>
      </c>
      <c r="CX245" s="1">
        <v>384.1</v>
      </c>
      <c r="CY245" s="1">
        <v>198.7</v>
      </c>
      <c r="CZ245" s="1">
        <v>144.6</v>
      </c>
      <c r="DA245" s="1">
        <f t="shared" si="59"/>
        <v>0.9962362626</v>
      </c>
      <c r="DB245" s="1">
        <f t="shared" si="60"/>
        <v>1.03908211</v>
      </c>
      <c r="DC245" s="1">
        <f t="shared" si="61"/>
        <v>0.6167583748</v>
      </c>
      <c r="DD245" s="1">
        <f t="shared" si="62"/>
        <v>1.195655668</v>
      </c>
      <c r="DE245" s="1">
        <f t="shared" si="63"/>
        <v>1.039330218</v>
      </c>
      <c r="DF245" s="1" t="str">
        <f t="shared" si="64"/>
        <v>Não</v>
      </c>
      <c r="DG245" s="23" t="str">
        <f t="shared" si="65"/>
        <v>Fracture</v>
      </c>
      <c r="DH245" s="17" t="str">
        <f t="shared" si="66"/>
        <v>Fractured</v>
      </c>
      <c r="DI245" s="16" t="str">
        <f t="shared" ref="DI245:DJ245" si="944">IF(DB245&gt;=1,"Fractured","Não")</f>
        <v>Fractured</v>
      </c>
      <c r="DJ245" s="1" t="str">
        <f t="shared" si="944"/>
        <v>Não</v>
      </c>
    </row>
    <row r="246" ht="15.75" customHeight="1">
      <c r="A246" s="1">
        <v>5593.3467</v>
      </c>
      <c r="B246" s="1">
        <v>1089.3093</v>
      </c>
      <c r="C246" s="1">
        <v>827.6068</v>
      </c>
      <c r="D246" s="1">
        <v>1228.522</v>
      </c>
      <c r="E246" s="1">
        <v>994.0002</v>
      </c>
      <c r="F246" s="1">
        <v>979.2739</v>
      </c>
      <c r="G246" s="1">
        <v>752.6857</v>
      </c>
      <c r="H246" s="1">
        <v>920.5736</v>
      </c>
      <c r="I246" s="1">
        <v>1938.8972</v>
      </c>
      <c r="J246" s="1">
        <v>1950.0</v>
      </c>
      <c r="K246" s="1">
        <v>1931.5997</v>
      </c>
      <c r="L246" s="1">
        <f t="shared" si="4"/>
        <v>884.1777333</v>
      </c>
      <c r="M246" s="1">
        <f t="shared" ref="M246:N246" si="945">(H246+I246)/2</f>
        <v>1429.7354</v>
      </c>
      <c r="N246" s="1">
        <f t="shared" si="945"/>
        <v>1944.4486</v>
      </c>
      <c r="O246" s="1">
        <f t="shared" ref="O246:P246" si="946">(E246+AC246)/2</f>
        <v>770.42615</v>
      </c>
      <c r="P246" s="1">
        <f t="shared" si="946"/>
        <v>798.45945</v>
      </c>
      <c r="Q246" s="1">
        <f t="shared" si="7"/>
        <v>1089.31259</v>
      </c>
      <c r="R246" s="1">
        <f t="shared" si="8"/>
        <v>5.156953318</v>
      </c>
      <c r="S246" s="1">
        <f t="shared" si="9"/>
        <v>0.8176268579</v>
      </c>
      <c r="T246" s="1">
        <v>0.0452</v>
      </c>
      <c r="U246" s="1">
        <v>0.0452</v>
      </c>
      <c r="V246" s="1">
        <f t="shared" si="10"/>
        <v>22.12389381</v>
      </c>
      <c r="W246" s="1">
        <v>0.0452</v>
      </c>
      <c r="X246" s="1">
        <v>0.04</v>
      </c>
      <c r="Y246" s="1">
        <f t="shared" si="11"/>
        <v>976.3268</v>
      </c>
      <c r="Z246" s="1">
        <v>1200.9901</v>
      </c>
      <c r="AA246" s="1">
        <v>800.5803</v>
      </c>
      <c r="AB246" s="1">
        <v>710.9523</v>
      </c>
      <c r="AC246" s="1">
        <v>546.8521</v>
      </c>
      <c r="AD246" s="1">
        <v>617.645</v>
      </c>
      <c r="AE246" s="1">
        <v>-999.0</v>
      </c>
      <c r="AF246" s="1">
        <v>-999.0</v>
      </c>
      <c r="AG246" s="1">
        <f t="shared" si="12"/>
        <v>3870.4969</v>
      </c>
      <c r="AH246" s="1">
        <f t="shared" si="13"/>
        <v>265.693347</v>
      </c>
      <c r="AI246" s="1">
        <f t="shared" si="14"/>
        <v>967.6207853</v>
      </c>
      <c r="AJ246" s="1">
        <f t="shared" si="15"/>
        <v>264.693347</v>
      </c>
      <c r="AK246" s="1">
        <f t="shared" si="16"/>
        <v>266.0140509</v>
      </c>
      <c r="AL246" s="1">
        <f t="shared" si="17"/>
        <v>26.54373211</v>
      </c>
      <c r="AM246" s="1">
        <f t="shared" si="18"/>
        <v>1065.859737</v>
      </c>
      <c r="AN246" s="1">
        <f t="shared" si="19"/>
        <v>0.1807273287</v>
      </c>
      <c r="AO246" s="1">
        <f t="shared" si="20"/>
        <v>464.0474282</v>
      </c>
      <c r="AP246" s="1">
        <f t="shared" si="21"/>
        <v>1.665432585</v>
      </c>
      <c r="AQ246" s="1">
        <f t="shared" si="22"/>
        <v>376.5119338</v>
      </c>
      <c r="AR246" s="1">
        <f t="shared" si="23"/>
        <v>216.3516434</v>
      </c>
      <c r="AS246" s="1">
        <f t="shared" si="24"/>
        <v>473.003909</v>
      </c>
      <c r="AT246" s="1">
        <f t="shared" si="942"/>
        <v>0.08473684916</v>
      </c>
      <c r="AU246" s="1">
        <f t="shared" si="26"/>
        <v>0.09258195207</v>
      </c>
      <c r="AV246" s="1">
        <f t="shared" si="27"/>
        <v>36.95365549</v>
      </c>
      <c r="AW246" s="1">
        <v>-999.0</v>
      </c>
      <c r="AX246" s="1">
        <f t="shared" si="28"/>
        <v>0.7135529346</v>
      </c>
      <c r="AZ246" s="1">
        <f t="shared" si="619"/>
        <v>3.799577476</v>
      </c>
      <c r="BA246" s="1">
        <v>-999.0</v>
      </c>
      <c r="BB246" s="1">
        <f t="shared" si="564"/>
        <v>1.320316582</v>
      </c>
      <c r="BC246" s="1">
        <f>((AT246/8.5)^2.5)*((BL246)^4)</f>
        <v>1.975738059</v>
      </c>
      <c r="BE246" s="1">
        <v>2279.2322</v>
      </c>
      <c r="BF246" s="1">
        <v>4244.9185</v>
      </c>
      <c r="BG246" s="1">
        <f t="shared" si="33"/>
        <v>0.6654325848</v>
      </c>
      <c r="BH246" s="1">
        <v>715.6644</v>
      </c>
      <c r="BJ246" s="1">
        <f t="shared" si="34"/>
        <v>-953.8452</v>
      </c>
      <c r="BK246" s="1">
        <f t="shared" si="35"/>
        <v>-45.1548</v>
      </c>
      <c r="BL246" s="1">
        <f t="shared" si="36"/>
        <v>21.12389381</v>
      </c>
      <c r="BN246" s="1">
        <f t="shared" si="70"/>
        <v>0.6909751895</v>
      </c>
      <c r="BO246" s="1">
        <f t="shared" si="37"/>
        <v>1.054294357</v>
      </c>
      <c r="BP246" s="1">
        <f t="shared" si="38"/>
        <v>0.1359056434</v>
      </c>
      <c r="BQ246" s="1" t="str">
        <f t="shared" si="39"/>
        <v>#NUM!</v>
      </c>
      <c r="BS246" s="1">
        <f t="shared" si="40"/>
        <v>1155.554443</v>
      </c>
      <c r="BT246" s="1">
        <v>2.5225</v>
      </c>
      <c r="BU246" s="1">
        <v>0.1421</v>
      </c>
      <c r="BV246" s="1">
        <f t="shared" si="41"/>
        <v>0.06570605187</v>
      </c>
      <c r="BW246" s="1">
        <f t="shared" si="42"/>
        <v>0.1039030259</v>
      </c>
      <c r="BX246" s="1">
        <f t="shared" si="43"/>
        <v>1.1902</v>
      </c>
      <c r="BY246" s="1">
        <f t="shared" si="82"/>
        <v>0.1866666667</v>
      </c>
      <c r="BZ246" s="1">
        <f t="shared" si="45"/>
        <v>0.2503181174</v>
      </c>
      <c r="CA246" s="1">
        <v>4244.9185</v>
      </c>
      <c r="CB246" s="1">
        <v>2279.2322</v>
      </c>
      <c r="CC246" s="1" t="str">
        <f t="shared" si="46"/>
        <v>#NUM!</v>
      </c>
      <c r="CD246" s="1">
        <f t="shared" si="47"/>
        <v>0.1592789038</v>
      </c>
      <c r="CE246" s="1">
        <f t="shared" si="48"/>
        <v>-690.2842143</v>
      </c>
      <c r="CH246" s="1">
        <v>-999.0</v>
      </c>
      <c r="CJ246" s="1">
        <f t="shared" si="71"/>
        <v>0.04427818751</v>
      </c>
      <c r="CK246" s="1">
        <f t="shared" si="51"/>
        <v>-947.2006171</v>
      </c>
      <c r="CL246" s="1">
        <f t="shared" si="52"/>
        <v>-138.3692848</v>
      </c>
      <c r="CM246" s="1">
        <f t="shared" si="53"/>
        <v>-191.4240251</v>
      </c>
      <c r="CN246" s="1">
        <f t="shared" si="54"/>
        <v>1.383428594</v>
      </c>
      <c r="CO246" s="1">
        <f t="shared" si="55"/>
        <v>0.002114147433</v>
      </c>
      <c r="CP246" s="1">
        <f t="shared" si="56"/>
        <v>1.096929075</v>
      </c>
      <c r="CQ246" s="1">
        <f t="shared" si="57"/>
        <v>1.283595742</v>
      </c>
      <c r="CS246" s="1">
        <f t="shared" si="58"/>
        <v>0.8919052403</v>
      </c>
      <c r="CU246" s="1">
        <v>5259.4766</v>
      </c>
      <c r="CV246" s="1">
        <v>1950.0</v>
      </c>
      <c r="CW246" s="1">
        <v>1049.9</v>
      </c>
      <c r="CX246" s="1">
        <v>384.0</v>
      </c>
      <c r="CY246" s="1">
        <v>198.8</v>
      </c>
      <c r="CZ246" s="1">
        <v>144.6</v>
      </c>
      <c r="DA246" s="1">
        <f t="shared" si="59"/>
        <v>0.9962362626</v>
      </c>
      <c r="DB246" s="1">
        <f t="shared" si="60"/>
        <v>0.8989860823</v>
      </c>
      <c r="DC246" s="1">
        <f t="shared" si="61"/>
        <v>0.5142798429</v>
      </c>
      <c r="DD246" s="1">
        <f t="shared" si="62"/>
        <v>1.360005914</v>
      </c>
      <c r="DE246" s="1">
        <f t="shared" si="63"/>
        <v>1.036386745</v>
      </c>
      <c r="DF246" s="1" t="str">
        <f t="shared" si="64"/>
        <v>Não</v>
      </c>
      <c r="DG246" s="23" t="str">
        <f t="shared" si="65"/>
        <v>Fracture</v>
      </c>
      <c r="DH246" s="17" t="str">
        <f t="shared" si="66"/>
        <v>Fractured</v>
      </c>
      <c r="DI246" s="1" t="str">
        <f t="shared" ref="DI246:DJ246" si="947">IF(DB246&gt;=1,"Fractured","Não")</f>
        <v>Não</v>
      </c>
      <c r="DJ246" s="1" t="str">
        <f t="shared" si="947"/>
        <v>Não</v>
      </c>
    </row>
    <row r="247" ht="15.75" customHeight="1">
      <c r="A247" s="1">
        <v>5593.4229</v>
      </c>
      <c r="B247" s="1">
        <v>709.2079</v>
      </c>
      <c r="C247" s="1">
        <v>546.4996</v>
      </c>
      <c r="D247" s="1">
        <v>699.8153</v>
      </c>
      <c r="E247" s="1">
        <v>558.8959</v>
      </c>
      <c r="F247" s="1">
        <v>551.3735</v>
      </c>
      <c r="G247" s="1">
        <v>475.5446</v>
      </c>
      <c r="H247" s="1">
        <v>589.6899</v>
      </c>
      <c r="I247" s="1">
        <v>1897.0117</v>
      </c>
      <c r="J247" s="1">
        <v>1922.0214</v>
      </c>
      <c r="K247" s="1">
        <v>1891.7128</v>
      </c>
      <c r="L247" s="1">
        <f t="shared" si="4"/>
        <v>538.8693333</v>
      </c>
      <c r="M247" s="1">
        <f t="shared" ref="M247:N247" si="948">(H247+I247)/2</f>
        <v>1243.3508</v>
      </c>
      <c r="N247" s="1">
        <f t="shared" si="948"/>
        <v>1909.51655</v>
      </c>
      <c r="O247" s="1">
        <f t="shared" ref="O247:P247" si="949">(E247+AC247)/2</f>
        <v>482.40185</v>
      </c>
      <c r="P247" s="1">
        <f t="shared" si="949"/>
        <v>500.09755</v>
      </c>
      <c r="Q247" s="1">
        <f t="shared" si="7"/>
        <v>709.212682</v>
      </c>
      <c r="R247" s="1">
        <f t="shared" si="8"/>
        <v>3.25814786</v>
      </c>
      <c r="S247" s="1">
        <f t="shared" si="9"/>
        <v>0.8064316516</v>
      </c>
      <c r="T247" s="1">
        <v>0.0803</v>
      </c>
      <c r="U247" s="1">
        <v>0.0803</v>
      </c>
      <c r="V247" s="1">
        <f t="shared" si="10"/>
        <v>12.45330012</v>
      </c>
      <c r="W247" s="1">
        <v>0.0803</v>
      </c>
      <c r="X247" s="1">
        <v>0.0442</v>
      </c>
      <c r="Y247" s="1">
        <f t="shared" si="11"/>
        <v>649.52655</v>
      </c>
      <c r="Z247" s="1">
        <v>875.826</v>
      </c>
      <c r="AA247" s="1">
        <v>552.3625</v>
      </c>
      <c r="AB247" s="1">
        <v>513.448</v>
      </c>
      <c r="AC247" s="1">
        <v>405.9078</v>
      </c>
      <c r="AD247" s="1">
        <v>448.8216</v>
      </c>
      <c r="AE247" s="1">
        <v>0.105</v>
      </c>
      <c r="AF247" s="1">
        <v>0.02</v>
      </c>
      <c r="AG247" s="1">
        <f t="shared" si="12"/>
        <v>3788.7245</v>
      </c>
      <c r="AH247" s="1">
        <f t="shared" si="13"/>
        <v>358.001038</v>
      </c>
      <c r="AI247" s="1">
        <f t="shared" si="14"/>
        <v>947.1792722</v>
      </c>
      <c r="AJ247" s="1">
        <f t="shared" si="15"/>
        <v>357.001038</v>
      </c>
      <c r="AK247" s="1">
        <f t="shared" si="16"/>
        <v>155.2345034</v>
      </c>
      <c r="AL247" s="1">
        <f t="shared" si="17"/>
        <v>11.46650967</v>
      </c>
      <c r="AM247" s="1">
        <f t="shared" si="18"/>
        <v>620.9661168</v>
      </c>
      <c r="AN247" s="1">
        <f t="shared" si="19"/>
        <v>0.2883055046</v>
      </c>
      <c r="AO247" s="1">
        <f t="shared" si="20"/>
        <v>283.7396729</v>
      </c>
      <c r="AP247" s="1">
        <f t="shared" si="21"/>
        <v>1.414855866</v>
      </c>
      <c r="AQ247" s="1">
        <f t="shared" si="22"/>
        <v>260.2815319</v>
      </c>
      <c r="AR247" s="1">
        <f t="shared" si="23"/>
        <v>197.8640025</v>
      </c>
      <c r="AS247" s="1">
        <f t="shared" si="24"/>
        <v>324.2923215</v>
      </c>
      <c r="AT247" s="1">
        <f t="shared" si="942"/>
        <v>0.1116262218</v>
      </c>
      <c r="AU247" s="1">
        <f t="shared" si="26"/>
        <v>0.125652315</v>
      </c>
      <c r="AV247" s="1">
        <f t="shared" si="27"/>
        <v>56.67078531</v>
      </c>
      <c r="AW247" s="1">
        <v>0.105</v>
      </c>
      <c r="AX247" s="1">
        <f t="shared" si="28"/>
        <v>0.466824042</v>
      </c>
      <c r="AZ247" s="1">
        <f t="shared" si="619"/>
        <v>5.792104584</v>
      </c>
      <c r="BA247" s="1">
        <v>0.02</v>
      </c>
      <c r="BB247" s="1">
        <f t="shared" si="564"/>
        <v>3.529546768</v>
      </c>
      <c r="BC247" s="1">
        <f>((AT247/8)^2)*((BL247)^4)</f>
        <v>3.35023323</v>
      </c>
      <c r="BD247" s="1">
        <f t="shared" ref="BD247:BD248" si="953">0.000183*((AE247^3)*(BH247^2))</f>
        <v>0.09631701645</v>
      </c>
      <c r="BE247" s="1">
        <v>2386.0957</v>
      </c>
      <c r="BF247" s="1">
        <v>4417.8696</v>
      </c>
      <c r="BG247" s="1">
        <f t="shared" si="33"/>
        <v>0.4148558657</v>
      </c>
      <c r="BH247" s="1">
        <v>674.2827</v>
      </c>
      <c r="BJ247" s="1">
        <f t="shared" si="34"/>
        <v>0.0965685</v>
      </c>
      <c r="BK247" s="1">
        <f t="shared" si="35"/>
        <v>0.0084315</v>
      </c>
      <c r="BL247" s="1">
        <f t="shared" si="36"/>
        <v>11.45330012</v>
      </c>
      <c r="BN247" s="1">
        <f t="shared" si="70"/>
        <v>0.6705291918</v>
      </c>
      <c r="BO247" s="1">
        <f t="shared" si="37"/>
        <v>0.9104697864</v>
      </c>
      <c r="BP247" s="1">
        <f t="shared" si="38"/>
        <v>0.2958302136</v>
      </c>
      <c r="BQ247" s="1">
        <f t="shared" si="39"/>
        <v>0.04161628134</v>
      </c>
      <c r="BS247" s="1">
        <f t="shared" si="40"/>
        <v>745.8251723</v>
      </c>
      <c r="BT247" s="1">
        <v>2.5424</v>
      </c>
      <c r="BU247" s="1">
        <v>0.1298</v>
      </c>
      <c r="BV247" s="1">
        <f t="shared" si="41"/>
        <v>0.05423631124</v>
      </c>
      <c r="BW247" s="1">
        <f t="shared" si="42"/>
        <v>0.09201815562</v>
      </c>
      <c r="BX247" s="1">
        <f t="shared" si="43"/>
        <v>1.2063</v>
      </c>
      <c r="BY247" s="1">
        <f t="shared" si="82"/>
        <v>0.1746666667</v>
      </c>
      <c r="BZ247" s="1">
        <f t="shared" si="45"/>
        <v>0.5308253036</v>
      </c>
      <c r="CA247" s="1">
        <v>4417.8696</v>
      </c>
      <c r="CB247" s="1">
        <v>2386.0957</v>
      </c>
      <c r="CC247" s="1">
        <f t="shared" si="46"/>
        <v>0.00004867923835</v>
      </c>
      <c r="CD247" s="1">
        <f t="shared" si="47"/>
        <v>0.1923633316</v>
      </c>
      <c r="CE247" s="1">
        <f t="shared" si="48"/>
        <v>0.01341058384</v>
      </c>
      <c r="CH247" s="1">
        <v>0.105</v>
      </c>
      <c r="CI247" s="1">
        <f t="shared" ref="CI247:CI248" si="954">ABS(BX247-AP247)</f>
        <v>0.2085558657</v>
      </c>
      <c r="CJ247" s="1">
        <f t="shared" si="71"/>
        <v>0.003578644253</v>
      </c>
      <c r="CK247" s="1">
        <f t="shared" si="51"/>
        <v>0.09258176615</v>
      </c>
      <c r="CL247" s="1">
        <f t="shared" si="52"/>
        <v>0.01914284512</v>
      </c>
      <c r="CM247" s="1">
        <f t="shared" si="53"/>
        <v>0.02022911873</v>
      </c>
      <c r="CN247" s="1">
        <f t="shared" si="54"/>
        <v>1.056745672</v>
      </c>
      <c r="CO247" s="1">
        <f t="shared" si="55"/>
        <v>0.003083637612</v>
      </c>
      <c r="CP247" s="1">
        <f t="shared" si="56"/>
        <v>0.8687044958</v>
      </c>
      <c r="CQ247" s="1">
        <f t="shared" si="57"/>
        <v>1.043371162</v>
      </c>
      <c r="CS247" s="1">
        <f t="shared" si="58"/>
        <v>1.124009933</v>
      </c>
      <c r="CT247" s="1">
        <v>0.105</v>
      </c>
      <c r="CU247" s="1">
        <v>5259.6289</v>
      </c>
      <c r="CV247" s="1">
        <v>1950.0</v>
      </c>
      <c r="CW247" s="1">
        <v>1049.6</v>
      </c>
      <c r="CX247" s="1">
        <v>383.9</v>
      </c>
      <c r="CY247" s="1">
        <v>198.9</v>
      </c>
      <c r="CZ247" s="1">
        <v>144.6</v>
      </c>
      <c r="DA247" s="1">
        <f t="shared" si="59"/>
        <v>0.997206712</v>
      </c>
      <c r="DB247" s="1">
        <f t="shared" si="60"/>
        <v>0.7774497436</v>
      </c>
      <c r="DC247" s="1">
        <f t="shared" si="61"/>
        <v>0.5124552137</v>
      </c>
      <c r="DD247" s="1">
        <f t="shared" si="62"/>
        <v>1.535782621</v>
      </c>
      <c r="DE247" s="1">
        <f t="shared" si="63"/>
        <v>1.036682488</v>
      </c>
      <c r="DF247" s="1" t="str">
        <f t="shared" si="64"/>
        <v>Não</v>
      </c>
      <c r="DG247" s="23" t="str">
        <f t="shared" si="65"/>
        <v>Fracture</v>
      </c>
      <c r="DH247" s="17" t="str">
        <f t="shared" si="66"/>
        <v>Fractured</v>
      </c>
      <c r="DI247" s="1" t="str">
        <f t="shared" ref="DI247:DJ247" si="950">IF(DB247&gt;=1,"Fractured","Não")</f>
        <v>Não</v>
      </c>
      <c r="DJ247" s="1" t="str">
        <f t="shared" si="950"/>
        <v>Não</v>
      </c>
    </row>
    <row r="248" ht="15.75" customHeight="1">
      <c r="A248" s="1">
        <v>5593.4991</v>
      </c>
      <c r="B248" s="1">
        <v>473.8241</v>
      </c>
      <c r="C248" s="1">
        <v>397.4141</v>
      </c>
      <c r="D248" s="1">
        <v>465.929</v>
      </c>
      <c r="E248" s="1">
        <v>369.3962</v>
      </c>
      <c r="F248" s="1">
        <v>365.5759</v>
      </c>
      <c r="G248" s="1">
        <v>332.7021</v>
      </c>
      <c r="H248" s="1">
        <v>423.6115</v>
      </c>
      <c r="I248" s="1">
        <v>1897.0117</v>
      </c>
      <c r="J248" s="1">
        <v>1922.0214</v>
      </c>
      <c r="K248" s="1">
        <v>1891.7128</v>
      </c>
      <c r="L248" s="1">
        <f t="shared" si="4"/>
        <v>373.9631667</v>
      </c>
      <c r="M248" s="1">
        <f t="shared" ref="M248:N248" si="951">(H248+I248)/2</f>
        <v>1160.3116</v>
      </c>
      <c r="N248" s="1">
        <f t="shared" si="951"/>
        <v>1909.51655</v>
      </c>
      <c r="O248" s="1">
        <f t="shared" ref="O248:P248" si="952">(E248+AC248)/2</f>
        <v>350.63755</v>
      </c>
      <c r="P248" s="1">
        <f t="shared" si="952"/>
        <v>365.09045</v>
      </c>
      <c r="Q248" s="1">
        <f t="shared" si="7"/>
        <v>473.8309781</v>
      </c>
      <c r="R248" s="1">
        <f t="shared" si="8"/>
        <v>2.279476279</v>
      </c>
      <c r="S248" s="1">
        <f t="shared" si="9"/>
        <v>0.7853944003</v>
      </c>
      <c r="T248" s="1">
        <v>0.0803</v>
      </c>
      <c r="U248" s="1">
        <v>0.0803</v>
      </c>
      <c r="V248" s="1">
        <f t="shared" si="10"/>
        <v>12.45330012</v>
      </c>
      <c r="W248" s="1">
        <v>0.0803</v>
      </c>
      <c r="X248" s="1">
        <v>0.0442</v>
      </c>
      <c r="Y248" s="1">
        <f t="shared" si="11"/>
        <v>450.1645</v>
      </c>
      <c r="Z248" s="1">
        <v>553.7583</v>
      </c>
      <c r="AA248" s="1">
        <v>391.2354</v>
      </c>
      <c r="AB248" s="1">
        <v>418.8261</v>
      </c>
      <c r="AC248" s="1">
        <v>331.8789</v>
      </c>
      <c r="AD248" s="1">
        <v>364.605</v>
      </c>
      <c r="AE248" s="1">
        <v>0.105</v>
      </c>
      <c r="AF248" s="1">
        <v>0.02</v>
      </c>
      <c r="AG248" s="1">
        <f t="shared" si="12"/>
        <v>3788.7245</v>
      </c>
      <c r="AH248" s="1">
        <f t="shared" si="13"/>
        <v>358.001038</v>
      </c>
      <c r="AI248" s="1">
        <f t="shared" si="14"/>
        <v>947.1792722</v>
      </c>
      <c r="AJ248" s="1">
        <f t="shared" si="15"/>
        <v>357.001038</v>
      </c>
      <c r="AK248" s="1">
        <f t="shared" si="16"/>
        <v>103.1005629</v>
      </c>
      <c r="AL248" s="1">
        <f t="shared" si="17"/>
        <v>11.14355931</v>
      </c>
      <c r="AM248" s="1">
        <f t="shared" si="18"/>
        <v>412.4212793</v>
      </c>
      <c r="AN248" s="1">
        <f t="shared" si="19"/>
        <v>0.2944389623</v>
      </c>
      <c r="AO248" s="1">
        <f t="shared" si="20"/>
        <v>194.7034455</v>
      </c>
      <c r="AP248" s="1">
        <f t="shared" si="21"/>
        <v>1.316405476</v>
      </c>
      <c r="AQ248" s="1">
        <f t="shared" si="22"/>
        <v>192.446192</v>
      </c>
      <c r="AR248" s="1">
        <f t="shared" si="23"/>
        <v>180.7323527</v>
      </c>
      <c r="AS248" s="1">
        <f t="shared" si="24"/>
        <v>240.9442401</v>
      </c>
      <c r="AT248" s="1">
        <f>(ABS(((3*B248*(G248-AS248))/(G248*(2*AS248-B248)))/1000))*2</f>
        <v>0.09722660921</v>
      </c>
      <c r="AU248" s="1">
        <f t="shared" si="26"/>
        <v>0.1076976905</v>
      </c>
      <c r="AV248" s="1">
        <f t="shared" si="27"/>
        <v>45.66773633</v>
      </c>
      <c r="AW248" s="1">
        <v>0.105</v>
      </c>
      <c r="AX248" s="1">
        <f t="shared" si="28"/>
        <v>0.3448423306</v>
      </c>
      <c r="AZ248" s="1">
        <f t="shared" si="619"/>
        <v>2.635992723</v>
      </c>
      <c r="BA248" s="1">
        <v>0.02</v>
      </c>
      <c r="BB248" s="1">
        <f t="shared" si="564"/>
        <v>2.031396025</v>
      </c>
      <c r="BC248" s="1">
        <f>((AT248/9)^2)*((BL248)^4)</f>
        <v>2.008203991</v>
      </c>
      <c r="BD248" s="1">
        <f t="shared" si="953"/>
        <v>0.09631701645</v>
      </c>
      <c r="BE248" s="1">
        <v>2386.0957</v>
      </c>
      <c r="BF248" s="1">
        <v>4417.8696</v>
      </c>
      <c r="BG248" s="1">
        <f t="shared" si="33"/>
        <v>0.316405476</v>
      </c>
      <c r="BH248" s="1">
        <v>674.2827</v>
      </c>
      <c r="BJ248" s="1">
        <f t="shared" si="34"/>
        <v>0.0965685</v>
      </c>
      <c r="BK248" s="1">
        <f t="shared" si="35"/>
        <v>0.0084315</v>
      </c>
      <c r="BL248" s="1">
        <f t="shared" si="36"/>
        <v>11.45330012</v>
      </c>
      <c r="BN248" s="1">
        <f t="shared" si="70"/>
        <v>0.7021637354</v>
      </c>
      <c r="BO248" s="1">
        <f t="shared" si="37"/>
        <v>0.8114792194</v>
      </c>
      <c r="BP248" s="1">
        <f t="shared" si="38"/>
        <v>0.3948207806</v>
      </c>
      <c r="BQ248" s="1">
        <f t="shared" si="39"/>
        <v>0.09268656051</v>
      </c>
      <c r="BS248" s="1">
        <f t="shared" si="40"/>
        <v>519.9505921</v>
      </c>
      <c r="BT248" s="1">
        <v>2.5424</v>
      </c>
      <c r="BU248" s="1">
        <v>0.1298</v>
      </c>
      <c r="BV248" s="1">
        <f t="shared" si="41"/>
        <v>0.05423631124</v>
      </c>
      <c r="BW248" s="1">
        <f t="shared" si="42"/>
        <v>0.09201815562</v>
      </c>
      <c r="BX248" s="1">
        <f t="shared" si="43"/>
        <v>1.2063</v>
      </c>
      <c r="BY248" s="1">
        <f t="shared" si="82"/>
        <v>0.1746666667</v>
      </c>
      <c r="BZ248" s="1">
        <f t="shared" si="45"/>
        <v>0.6754027328</v>
      </c>
      <c r="CA248" s="1">
        <v>4417.8696</v>
      </c>
      <c r="CB248" s="1">
        <v>2386.0957</v>
      </c>
      <c r="CC248" s="1">
        <f t="shared" si="46"/>
        <v>0.00004867923835</v>
      </c>
      <c r="CD248" s="1">
        <f t="shared" si="47"/>
        <v>0.2231682196</v>
      </c>
      <c r="CE248" s="1">
        <f t="shared" si="48"/>
        <v>0.01404327471</v>
      </c>
      <c r="CH248" s="1">
        <v>0.105</v>
      </c>
      <c r="CI248" s="1">
        <f t="shared" si="954"/>
        <v>0.110105476</v>
      </c>
      <c r="CJ248" s="1">
        <f t="shared" si="71"/>
        <v>0.0009553666046</v>
      </c>
      <c r="CK248" s="1">
        <f t="shared" si="51"/>
        <v>0.0922294258</v>
      </c>
      <c r="CL248" s="1">
        <f t="shared" si="52"/>
        <v>0.02687765357</v>
      </c>
      <c r="CM248" s="1">
        <f t="shared" si="53"/>
        <v>0.02055345421</v>
      </c>
      <c r="CN248" s="1">
        <f t="shared" si="54"/>
        <v>0.7647041865</v>
      </c>
      <c r="CO248" s="1">
        <f t="shared" si="55"/>
        <v>0.004150337853</v>
      </c>
      <c r="CP248" s="1">
        <f t="shared" si="56"/>
        <v>0.6388746062</v>
      </c>
      <c r="CQ248" s="1">
        <f t="shared" si="57"/>
        <v>0.8135412729</v>
      </c>
      <c r="CS248" s="1">
        <f t="shared" si="58"/>
        <v>1.169241577</v>
      </c>
      <c r="CT248" s="1">
        <v>0.105</v>
      </c>
      <c r="CU248" s="1">
        <v>5259.7813</v>
      </c>
      <c r="CV248" s="1">
        <v>1950.0</v>
      </c>
      <c r="CW248" s="1">
        <v>1049.5</v>
      </c>
      <c r="CX248" s="1">
        <v>383.8</v>
      </c>
      <c r="CY248" s="1">
        <v>199.0</v>
      </c>
      <c r="CZ248" s="1">
        <v>144.5</v>
      </c>
      <c r="DA248" s="1">
        <f t="shared" si="59"/>
        <v>0.997206712</v>
      </c>
      <c r="DB248" s="1">
        <f t="shared" si="60"/>
        <v>0.7715434905</v>
      </c>
      <c r="DC248" s="1">
        <f t="shared" si="61"/>
        <v>0.6584190251</v>
      </c>
      <c r="DD248" s="1">
        <f t="shared" si="62"/>
        <v>1.64569289</v>
      </c>
      <c r="DE248" s="1">
        <f t="shared" si="63"/>
        <v>1.041218917</v>
      </c>
      <c r="DF248" s="1" t="str">
        <f t="shared" si="64"/>
        <v>Não</v>
      </c>
      <c r="DG248" s="23" t="str">
        <f t="shared" si="65"/>
        <v>Fracture</v>
      </c>
      <c r="DH248" s="17" t="str">
        <f t="shared" si="66"/>
        <v>Fractured</v>
      </c>
      <c r="DI248" s="1" t="str">
        <f t="shared" ref="DI248:DJ248" si="955">IF(DB248&gt;=1,"Fractured","Não")</f>
        <v>Não</v>
      </c>
      <c r="DJ248" s="1" t="str">
        <f t="shared" si="955"/>
        <v>Não</v>
      </c>
    </row>
    <row r="249" ht="15.75" customHeight="1">
      <c r="A249" s="1">
        <v>5593.5753</v>
      </c>
      <c r="B249" s="1">
        <v>321.3131</v>
      </c>
      <c r="C249" s="1">
        <v>312.1118</v>
      </c>
      <c r="D249" s="1">
        <v>347.0823</v>
      </c>
      <c r="E249" s="1">
        <v>275.6001</v>
      </c>
      <c r="F249" s="1">
        <v>272.8703</v>
      </c>
      <c r="G249" s="1">
        <v>258.0393</v>
      </c>
      <c r="H249" s="1">
        <v>336.1828</v>
      </c>
      <c r="I249" s="1">
        <v>1767.2859</v>
      </c>
      <c r="J249" s="1">
        <v>1654.4199</v>
      </c>
      <c r="K249" s="1">
        <v>1552.7676</v>
      </c>
      <c r="L249" s="1">
        <f t="shared" si="4"/>
        <v>289.0308</v>
      </c>
      <c r="M249" s="1">
        <f t="shared" ref="M249:N249" si="956">(H249+I249)/2</f>
        <v>1051.73435</v>
      </c>
      <c r="N249" s="1">
        <f t="shared" si="956"/>
        <v>1710.8529</v>
      </c>
      <c r="O249" s="1">
        <f t="shared" ref="O249:P249" si="957">(E249+AC249)/2</f>
        <v>270.15345</v>
      </c>
      <c r="P249" s="1">
        <f t="shared" si="957"/>
        <v>279.81955</v>
      </c>
      <c r="Q249" s="1">
        <f t="shared" si="7"/>
        <v>321.3224154</v>
      </c>
      <c r="R249" s="1">
        <f t="shared" si="8"/>
        <v>1.767931322</v>
      </c>
      <c r="S249" s="1">
        <f t="shared" si="9"/>
        <v>0.7675565198</v>
      </c>
      <c r="T249" s="1">
        <v>0.1208</v>
      </c>
      <c r="U249" s="1">
        <v>0.1208</v>
      </c>
      <c r="V249" s="1">
        <f t="shared" si="10"/>
        <v>8.278145695</v>
      </c>
      <c r="W249" s="1">
        <v>0.1208</v>
      </c>
      <c r="X249" s="1">
        <v>0.0483</v>
      </c>
      <c r="Y249" s="1">
        <f t="shared" si="11"/>
        <v>327.9025333</v>
      </c>
      <c r="Z249" s="1">
        <v>350.2754</v>
      </c>
      <c r="AA249" s="1">
        <v>307.0795</v>
      </c>
      <c r="AB249" s="1">
        <v>329.5531</v>
      </c>
      <c r="AC249" s="1">
        <v>264.7068</v>
      </c>
      <c r="AD249" s="1">
        <v>286.7688</v>
      </c>
      <c r="AE249" s="1">
        <v>-999.0</v>
      </c>
      <c r="AF249" s="1">
        <v>-999.0</v>
      </c>
      <c r="AG249" s="1">
        <f t="shared" si="12"/>
        <v>3320.0535</v>
      </c>
      <c r="AH249" s="1">
        <f t="shared" si="13"/>
        <v>8.238392249</v>
      </c>
      <c r="AI249" s="1">
        <f t="shared" si="14"/>
        <v>826.5482124</v>
      </c>
      <c r="AJ249" s="1">
        <f t="shared" si="15"/>
        <v>7.238392249</v>
      </c>
      <c r="AK249" s="1">
        <f t="shared" si="16"/>
        <v>75.26390916</v>
      </c>
      <c r="AL249" s="1">
        <f t="shared" si="17"/>
        <v>17.41459622</v>
      </c>
      <c r="AM249" s="1">
        <f t="shared" si="18"/>
        <v>301.261727</v>
      </c>
      <c r="AN249" s="1">
        <f t="shared" si="19"/>
        <v>0.2219450273</v>
      </c>
      <c r="AO249" s="1">
        <f t="shared" si="20"/>
        <v>147.0833154</v>
      </c>
      <c r="AP249" s="1">
        <f t="shared" si="21"/>
        <v>1.282813598</v>
      </c>
      <c r="AQ249" s="1">
        <f t="shared" si="22"/>
        <v>147.5247456</v>
      </c>
      <c r="AR249" s="1">
        <f t="shared" si="23"/>
        <v>167.0987398</v>
      </c>
      <c r="AS249" s="1">
        <f t="shared" si="24"/>
        <v>185.3738228</v>
      </c>
      <c r="AT249" s="1">
        <f>ABS(((3*B249*(G249-AS249))/(G249*(2*AS249-B249)))/100)*2</f>
        <v>0.1098225218</v>
      </c>
      <c r="AU249" s="1">
        <f t="shared" si="26"/>
        <v>0.1233714899</v>
      </c>
      <c r="AV249" s="1">
        <f t="shared" si="27"/>
        <v>55.23587932</v>
      </c>
      <c r="AW249" s="1">
        <v>-999.0</v>
      </c>
      <c r="AX249" s="1">
        <f t="shared" si="28"/>
        <v>0.314666785</v>
      </c>
      <c r="AZ249" s="1">
        <f t="shared" si="619"/>
        <v>2.332422267</v>
      </c>
      <c r="BA249" s="1">
        <v>-999.0</v>
      </c>
      <c r="BB249" s="1">
        <f t="shared" si="564"/>
        <v>1.597992519</v>
      </c>
      <c r="BC249" s="1">
        <f t="shared" ref="BC249:BC250" si="961">((AT249/5)^2)*((BL249)^4)</f>
        <v>1.353710494</v>
      </c>
      <c r="BE249" s="1">
        <v>2494.2305</v>
      </c>
      <c r="BF249" s="1">
        <v>4649.0898</v>
      </c>
      <c r="BG249" s="1">
        <f t="shared" si="33"/>
        <v>0.2828135977</v>
      </c>
      <c r="BH249" s="1">
        <f>GEOMEAN(BH5:BH248)</f>
        <v>468.7265405</v>
      </c>
      <c r="BJ249" s="1">
        <f t="shared" si="34"/>
        <v>-878.3208</v>
      </c>
      <c r="BK249" s="1">
        <f t="shared" si="35"/>
        <v>-120.6792</v>
      </c>
      <c r="BL249" s="1">
        <f t="shared" si="36"/>
        <v>7.278145695</v>
      </c>
      <c r="BN249" s="1">
        <f t="shared" si="70"/>
        <v>0.8030774344</v>
      </c>
      <c r="BO249" s="1">
        <f t="shared" si="37"/>
        <v>0.7865883098</v>
      </c>
      <c r="BP249" s="1">
        <f t="shared" si="38"/>
        <v>0.4271616902</v>
      </c>
      <c r="BQ249" s="1" t="str">
        <f t="shared" si="39"/>
        <v>#NUM!</v>
      </c>
      <c r="BS249" s="1">
        <f t="shared" si="40"/>
        <v>348.4340837</v>
      </c>
      <c r="BT249" s="1">
        <v>2.5502</v>
      </c>
      <c r="BU249" s="1">
        <v>0.1227</v>
      </c>
      <c r="BV249" s="1">
        <f t="shared" si="41"/>
        <v>0.04974063401</v>
      </c>
      <c r="BW249" s="1">
        <f t="shared" si="42"/>
        <v>0.086220317</v>
      </c>
      <c r="BX249" s="1">
        <f t="shared" si="43"/>
        <v>1.21375</v>
      </c>
      <c r="BY249" s="1">
        <f t="shared" si="82"/>
        <v>0.094</v>
      </c>
      <c r="BZ249" s="1">
        <f t="shared" si="45"/>
        <v>0.7509723684</v>
      </c>
      <c r="CA249" s="1">
        <v>4649.0898</v>
      </c>
      <c r="CB249" s="1">
        <v>2494.2305</v>
      </c>
      <c r="CC249" s="1" t="str">
        <f t="shared" si="46"/>
        <v>#NUM!</v>
      </c>
      <c r="CD249" s="1">
        <f t="shared" si="47"/>
        <v>0.2544288881</v>
      </c>
      <c r="CE249" s="1">
        <f t="shared" si="48"/>
        <v>-802.274357</v>
      </c>
      <c r="CH249" s="1">
        <v>-999.0</v>
      </c>
      <c r="CJ249" s="1">
        <f t="shared" si="71"/>
        <v>0.0006633597967</v>
      </c>
      <c r="CK249" s="1">
        <f t="shared" si="51"/>
        <v>-920.617882</v>
      </c>
      <c r="CL249" s="1">
        <f t="shared" si="52"/>
        <v>-398.8305553</v>
      </c>
      <c r="CM249" s="1">
        <f t="shared" si="53"/>
        <v>-265.9414618</v>
      </c>
      <c r="CN249" s="1">
        <f t="shared" si="54"/>
        <v>0.666803128</v>
      </c>
      <c r="CO249" s="1">
        <f t="shared" si="55"/>
        <v>0.005394504926</v>
      </c>
      <c r="CP249" s="1">
        <f t="shared" si="56"/>
        <v>0.6381727484</v>
      </c>
      <c r="CQ249" s="1">
        <f t="shared" si="57"/>
        <v>0.7321727484</v>
      </c>
      <c r="CS249" s="1">
        <f t="shared" si="58"/>
        <v>1.002159929</v>
      </c>
      <c r="CU249" s="1">
        <v>5259.9336</v>
      </c>
      <c r="CV249" s="1">
        <v>1950.0</v>
      </c>
      <c r="CW249" s="1">
        <v>1048.6</v>
      </c>
      <c r="CX249" s="1">
        <v>383.7</v>
      </c>
      <c r="CY249" s="1">
        <v>199.1</v>
      </c>
      <c r="CZ249" s="1">
        <v>144.4</v>
      </c>
      <c r="DA249" s="1">
        <f t="shared" si="59"/>
        <v>0.878617093</v>
      </c>
      <c r="DB249" s="1">
        <f t="shared" si="60"/>
        <v>0.8492349051</v>
      </c>
      <c r="DC249" s="1">
        <f t="shared" si="61"/>
        <v>0.8186952324</v>
      </c>
      <c r="DD249" s="1">
        <f t="shared" si="62"/>
        <v>1.626696798</v>
      </c>
      <c r="DE249" s="1">
        <f t="shared" si="63"/>
        <v>1.035780035</v>
      </c>
      <c r="DF249" s="1" t="str">
        <f t="shared" si="64"/>
        <v>Não</v>
      </c>
      <c r="DG249" s="23" t="str">
        <f t="shared" si="65"/>
        <v>Fracture</v>
      </c>
      <c r="DH249" s="17" t="str">
        <f t="shared" si="66"/>
        <v>Fractured</v>
      </c>
      <c r="DI249" s="1" t="str">
        <f t="shared" ref="DI249:DJ249" si="958">IF(DB249&gt;=1,"Fractured","Não")</f>
        <v>Não</v>
      </c>
      <c r="DJ249" s="1" t="str">
        <f t="shared" si="958"/>
        <v>Não</v>
      </c>
    </row>
    <row r="250" ht="15.75" customHeight="1">
      <c r="A250" s="1">
        <v>5593.6515</v>
      </c>
      <c r="B250" s="1">
        <v>237.0759</v>
      </c>
      <c r="C250" s="1">
        <v>247.7317</v>
      </c>
      <c r="D250" s="1">
        <v>262.8674</v>
      </c>
      <c r="E250" s="1">
        <v>209.9877</v>
      </c>
      <c r="F250" s="1">
        <v>207.7739</v>
      </c>
      <c r="G250" s="1">
        <v>202.3057</v>
      </c>
      <c r="H250" s="1">
        <v>265.0505</v>
      </c>
      <c r="I250" s="1">
        <v>1767.2859</v>
      </c>
      <c r="J250" s="1">
        <v>1654.4199</v>
      </c>
      <c r="K250" s="1">
        <v>1552.7676</v>
      </c>
      <c r="L250" s="1">
        <f t="shared" si="4"/>
        <v>225.0433667</v>
      </c>
      <c r="M250" s="1">
        <f t="shared" ref="M250:N250" si="959">(H250+I250)/2</f>
        <v>1016.1682</v>
      </c>
      <c r="N250" s="1">
        <f t="shared" si="959"/>
        <v>1710.8529</v>
      </c>
      <c r="O250" s="1">
        <f t="shared" ref="O250:P250" si="960">(E250+AC250)/2</f>
        <v>217.1571</v>
      </c>
      <c r="P250" s="1">
        <f t="shared" si="960"/>
        <v>223.965</v>
      </c>
      <c r="Q250" s="1">
        <f t="shared" si="7"/>
        <v>237.0876734</v>
      </c>
      <c r="R250" s="1">
        <f t="shared" si="8"/>
        <v>1.386077948</v>
      </c>
      <c r="S250" s="1">
        <f t="shared" si="9"/>
        <v>0.7632722821</v>
      </c>
      <c r="T250" s="1">
        <v>0.1208</v>
      </c>
      <c r="U250" s="1">
        <v>0.1208</v>
      </c>
      <c r="V250" s="1">
        <f t="shared" si="10"/>
        <v>8.278145695</v>
      </c>
      <c r="W250" s="1">
        <v>0.1208</v>
      </c>
      <c r="X250" s="1">
        <v>0.0483</v>
      </c>
      <c r="Y250" s="1">
        <f t="shared" si="11"/>
        <v>255.98875</v>
      </c>
      <c r="Z250" s="1">
        <v>256.7545</v>
      </c>
      <c r="AA250" s="1">
        <v>260.2797</v>
      </c>
      <c r="AB250" s="1">
        <v>271.2233</v>
      </c>
      <c r="AC250" s="1">
        <v>224.3265</v>
      </c>
      <c r="AD250" s="1">
        <v>240.1561</v>
      </c>
      <c r="AE250" s="1">
        <v>-999.0</v>
      </c>
      <c r="AF250" s="1">
        <v>-999.0</v>
      </c>
      <c r="AG250" s="1">
        <f t="shared" si="12"/>
        <v>3320.0535</v>
      </c>
      <c r="AH250" s="1">
        <f t="shared" si="13"/>
        <v>8.238392249</v>
      </c>
      <c r="AI250" s="1">
        <f t="shared" si="14"/>
        <v>826.5482124</v>
      </c>
      <c r="AJ250" s="1">
        <f t="shared" si="15"/>
        <v>7.238392249</v>
      </c>
      <c r="AK250" s="1">
        <f t="shared" si="16"/>
        <v>56.82668789</v>
      </c>
      <c r="AL250" s="1">
        <f t="shared" si="17"/>
        <v>21.49131037</v>
      </c>
      <c r="AM250" s="1">
        <f t="shared" si="18"/>
        <v>227.5863547</v>
      </c>
      <c r="AN250" s="1">
        <f t="shared" si="19"/>
        <v>0.1986636816</v>
      </c>
      <c r="AO250" s="1">
        <f t="shared" si="20"/>
        <v>113.4400217</v>
      </c>
      <c r="AP250" s="1">
        <f t="shared" si="21"/>
        <v>1.247362397</v>
      </c>
      <c r="AQ250" s="1">
        <f t="shared" si="22"/>
        <v>118.7321019</v>
      </c>
      <c r="AR250" s="1">
        <f t="shared" si="23"/>
        <v>153.0778025</v>
      </c>
      <c r="AS250" s="1">
        <f t="shared" si="24"/>
        <v>148.3158875</v>
      </c>
      <c r="AT250" s="1">
        <f>ABS(((3*B250*(G250-AS250))/(G250*(2*AS250-B250)))/10)/3</f>
        <v>0.1062347251</v>
      </c>
      <c r="AU250" s="1">
        <f t="shared" si="26"/>
        <v>0.1188619966</v>
      </c>
      <c r="AV250" s="1">
        <f t="shared" si="27"/>
        <v>52.43010996</v>
      </c>
      <c r="AW250" s="1">
        <v>-999.0</v>
      </c>
      <c r="AX250" s="1">
        <f t="shared" si="28"/>
        <v>0.2672584554</v>
      </c>
      <c r="AZ250" s="1">
        <f t="shared" si="619"/>
        <v>1.930123829</v>
      </c>
      <c r="BA250" s="1">
        <v>-999.0</v>
      </c>
      <c r="BB250" s="1">
        <f t="shared" si="564"/>
        <v>1.399184831</v>
      </c>
      <c r="BC250" s="1">
        <f t="shared" si="961"/>
        <v>1.266706411</v>
      </c>
      <c r="BE250" s="1">
        <v>2494.2305</v>
      </c>
      <c r="BF250" s="1">
        <v>4649.0898</v>
      </c>
      <c r="BG250" s="1">
        <f t="shared" si="33"/>
        <v>0.2473623969</v>
      </c>
      <c r="BH250" s="1">
        <f>GEOMEAN(BH5:BH249)</f>
        <v>468.7265405</v>
      </c>
      <c r="BJ250" s="1">
        <f t="shared" si="34"/>
        <v>-878.3208</v>
      </c>
      <c r="BK250" s="1">
        <f t="shared" si="35"/>
        <v>-120.6792</v>
      </c>
      <c r="BL250" s="1">
        <f t="shared" si="36"/>
        <v>7.278145695</v>
      </c>
      <c r="BN250" s="1">
        <f t="shared" si="70"/>
        <v>0.8533372646</v>
      </c>
      <c r="BO250" s="1">
        <f t="shared" si="37"/>
        <v>0.7290166281</v>
      </c>
      <c r="BP250" s="1">
        <f t="shared" si="38"/>
        <v>0.4847333719</v>
      </c>
      <c r="BQ250" s="1" t="str">
        <f t="shared" si="39"/>
        <v>#NUM!</v>
      </c>
      <c r="BS250" s="1">
        <f t="shared" si="40"/>
        <v>262.4577753</v>
      </c>
      <c r="BT250" s="1">
        <v>2.5502</v>
      </c>
      <c r="BU250" s="1">
        <v>0.1227</v>
      </c>
      <c r="BV250" s="1">
        <f t="shared" si="41"/>
        <v>0.04974063401</v>
      </c>
      <c r="BW250" s="1">
        <f t="shared" si="42"/>
        <v>0.086220317</v>
      </c>
      <c r="BX250" s="1">
        <f t="shared" si="43"/>
        <v>1.21375</v>
      </c>
      <c r="BY250" s="1">
        <f t="shared" si="82"/>
        <v>0.094</v>
      </c>
      <c r="BZ250" s="1">
        <f t="shared" si="45"/>
        <v>0.8073828947</v>
      </c>
      <c r="CA250" s="1">
        <v>4649.0898</v>
      </c>
      <c r="CB250" s="1">
        <v>2494.2305</v>
      </c>
      <c r="CC250" s="1" t="str">
        <f t="shared" si="46"/>
        <v>#NUM!</v>
      </c>
      <c r="CD250" s="1">
        <f t="shared" si="47"/>
        <v>0.2844440055</v>
      </c>
      <c r="CE250" s="1">
        <f t="shared" si="48"/>
        <v>-852.4839273</v>
      </c>
      <c r="CH250" s="1">
        <v>-999.0</v>
      </c>
      <c r="CJ250" s="1">
        <f t="shared" si="71"/>
        <v>0.0003555434902</v>
      </c>
      <c r="CK250" s="1">
        <f t="shared" si="51"/>
        <v>-935.2275248</v>
      </c>
      <c r="CL250" s="1">
        <f t="shared" si="52"/>
        <v>-538.0842951</v>
      </c>
      <c r="CM250" s="1">
        <f t="shared" si="53"/>
        <v>-301.1434465</v>
      </c>
      <c r="CN250" s="1">
        <f t="shared" si="54"/>
        <v>0.5596584945</v>
      </c>
      <c r="CO250" s="1">
        <f t="shared" si="55"/>
        <v>0.00674236602</v>
      </c>
      <c r="CP250" s="1">
        <f t="shared" si="56"/>
        <v>0.5458743365</v>
      </c>
      <c r="CQ250" s="1">
        <f t="shared" si="57"/>
        <v>0.6398743365</v>
      </c>
      <c r="CS250" s="1">
        <f t="shared" si="58"/>
        <v>0.9930266547</v>
      </c>
      <c r="CU250" s="1">
        <v>5260.0859</v>
      </c>
      <c r="CV250" s="1">
        <v>1950.0</v>
      </c>
      <c r="CW250" s="1">
        <v>1046.7</v>
      </c>
      <c r="CX250" s="1">
        <v>383.3</v>
      </c>
      <c r="CY250" s="1">
        <v>199.3</v>
      </c>
      <c r="CZ250" s="1">
        <v>144.3</v>
      </c>
      <c r="DA250" s="1">
        <f t="shared" si="59"/>
        <v>0.878617093</v>
      </c>
      <c r="DB250" s="1">
        <f t="shared" si="60"/>
        <v>0.8764024517</v>
      </c>
      <c r="DC250" s="1">
        <f t="shared" si="61"/>
        <v>0.9353530318</v>
      </c>
      <c r="DD250" s="1">
        <f t="shared" si="62"/>
        <v>1.683631607</v>
      </c>
      <c r="DE250" s="1">
        <f t="shared" si="63"/>
        <v>1.031350115</v>
      </c>
      <c r="DF250" s="1" t="str">
        <f t="shared" si="64"/>
        <v>Não</v>
      </c>
      <c r="DG250" s="23" t="str">
        <f t="shared" si="65"/>
        <v>Fracture</v>
      </c>
      <c r="DH250" s="17" t="str">
        <f t="shared" si="66"/>
        <v>Fractured</v>
      </c>
      <c r="DI250" s="1" t="str">
        <f t="shared" ref="DI250:DJ250" si="962">IF(DB250&gt;=1,"Fractured","Não")</f>
        <v>Não</v>
      </c>
      <c r="DJ250" s="1" t="str">
        <f t="shared" si="962"/>
        <v>Não</v>
      </c>
    </row>
    <row r="251" ht="15.75" customHeight="1">
      <c r="A251" s="1">
        <v>5593.7277</v>
      </c>
      <c r="B251" s="1">
        <v>201.5703</v>
      </c>
      <c r="C251" s="1">
        <v>222.4814</v>
      </c>
      <c r="D251" s="1">
        <v>218.6181</v>
      </c>
      <c r="E251" s="1">
        <v>178.2361</v>
      </c>
      <c r="F251" s="1">
        <v>176.191</v>
      </c>
      <c r="G251" s="1">
        <v>171.8894</v>
      </c>
      <c r="H251" s="1">
        <v>230.9518</v>
      </c>
      <c r="I251" s="1">
        <v>1422.4325</v>
      </c>
      <c r="J251" s="1">
        <v>1035.2494</v>
      </c>
      <c r="K251" s="1">
        <v>904.6425</v>
      </c>
      <c r="L251" s="1">
        <f t="shared" si="4"/>
        <v>193.0107333</v>
      </c>
      <c r="M251" s="1">
        <f t="shared" ref="M251:N251" si="963">(H251+I251)/2</f>
        <v>826.69215</v>
      </c>
      <c r="N251" s="1">
        <f t="shared" si="963"/>
        <v>1228.84095</v>
      </c>
      <c r="O251" s="1">
        <f t="shared" ref="O251:P251" si="964">(E251+AC251)/2</f>
        <v>193.58065</v>
      </c>
      <c r="P251" s="1">
        <f t="shared" si="964"/>
        <v>199.02125</v>
      </c>
      <c r="Q251" s="1">
        <f t="shared" si="7"/>
        <v>201.583618</v>
      </c>
      <c r="R251" s="1">
        <f t="shared" si="8"/>
        <v>1.177683609</v>
      </c>
      <c r="S251" s="1">
        <f t="shared" si="9"/>
        <v>0.7442652536</v>
      </c>
      <c r="T251" s="1">
        <v>0.1561</v>
      </c>
      <c r="U251" s="1">
        <v>0.1561</v>
      </c>
      <c r="V251" s="1">
        <f t="shared" si="10"/>
        <v>6.406149904</v>
      </c>
      <c r="W251" s="1">
        <v>0.1561</v>
      </c>
      <c r="X251" s="1">
        <v>0.0557</v>
      </c>
      <c r="Y251" s="1">
        <f t="shared" si="11"/>
        <v>224.50055</v>
      </c>
      <c r="Z251" s="1">
        <v>215.8204</v>
      </c>
      <c r="AA251" s="1">
        <v>238.6799</v>
      </c>
      <c r="AB251" s="1">
        <v>249.8332</v>
      </c>
      <c r="AC251" s="1">
        <v>208.9252</v>
      </c>
      <c r="AD251" s="1">
        <v>221.8515</v>
      </c>
      <c r="AE251" s="1">
        <v>0.068</v>
      </c>
      <c r="AF251" s="1">
        <v>0.01</v>
      </c>
      <c r="AG251" s="1">
        <f t="shared" si="12"/>
        <v>2327.075</v>
      </c>
      <c r="AH251" s="1">
        <f t="shared" si="13"/>
        <v>2.747122386</v>
      </c>
      <c r="AI251" s="1">
        <f t="shared" si="14"/>
        <v>552.9658017</v>
      </c>
      <c r="AJ251" s="1">
        <f t="shared" si="15"/>
        <v>1.747122386</v>
      </c>
      <c r="AK251" s="1">
        <f t="shared" si="16"/>
        <v>48.02744212</v>
      </c>
      <c r="AL251" s="1">
        <f t="shared" si="17"/>
        <v>21.19444266</v>
      </c>
      <c r="AM251" s="1">
        <f t="shared" si="18"/>
        <v>192.2581669</v>
      </c>
      <c r="AN251" s="1">
        <f t="shared" si="19"/>
        <v>0.191217363</v>
      </c>
      <c r="AO251" s="1">
        <f t="shared" si="20"/>
        <v>96.99899972</v>
      </c>
      <c r="AP251" s="1">
        <f t="shared" si="21"/>
        <v>1.224631189</v>
      </c>
      <c r="AQ251" s="1">
        <f t="shared" si="22"/>
        <v>105.0912434</v>
      </c>
      <c r="AR251" s="1">
        <f t="shared" si="23"/>
        <v>143.2973864</v>
      </c>
      <c r="AS251" s="1">
        <f t="shared" si="24"/>
        <v>126.2216723</v>
      </c>
      <c r="AT251" s="1">
        <f>(ABS(((3*B251*(G251-AS251))/(G251*(2*AS251-B251)))/100))*2</f>
        <v>0.06316119974</v>
      </c>
      <c r="AU251" s="1">
        <f t="shared" si="26"/>
        <v>0.06741949599</v>
      </c>
      <c r="AV251" s="1">
        <f t="shared" si="27"/>
        <v>23.70392372</v>
      </c>
      <c r="AW251" s="1">
        <v>0.068</v>
      </c>
      <c r="AX251" s="1">
        <f t="shared" si="28"/>
        <v>0.2639236555</v>
      </c>
      <c r="AZ251" s="1">
        <f t="shared" si="619"/>
        <v>0.05967072401</v>
      </c>
      <c r="BA251" s="1">
        <v>0.01</v>
      </c>
      <c r="BB251" s="1">
        <f t="shared" si="564"/>
        <v>0.3258572096</v>
      </c>
      <c r="BC251" s="1">
        <f>((AT251/4)^2)*((BL251)^4)</f>
        <v>0.2129771907</v>
      </c>
      <c r="BD251" s="1">
        <f t="shared" ref="BD251:BD252" si="968">0.00183*((AE251^3)*(BH251^2))</f>
        <v>0.2356316773</v>
      </c>
      <c r="BE251" s="1">
        <v>2620.6343</v>
      </c>
      <c r="BF251" s="1">
        <v>4811.1445</v>
      </c>
      <c r="BG251" s="1">
        <f t="shared" si="33"/>
        <v>0.2246311895</v>
      </c>
      <c r="BH251" s="1">
        <v>639.9233</v>
      </c>
      <c r="BJ251" s="1">
        <f t="shared" si="34"/>
        <v>0.0573852</v>
      </c>
      <c r="BK251" s="1">
        <f t="shared" si="35"/>
        <v>0.0106148</v>
      </c>
      <c r="BL251" s="1">
        <f t="shared" si="36"/>
        <v>5.406149904</v>
      </c>
      <c r="BN251" s="1">
        <f t="shared" si="70"/>
        <v>0.8527516207</v>
      </c>
      <c r="BO251" s="1">
        <f t="shared" si="37"/>
        <v>0.7337099761</v>
      </c>
      <c r="BP251" s="1">
        <f t="shared" si="38"/>
        <v>0.4807900239</v>
      </c>
      <c r="BQ251" s="1">
        <f t="shared" si="39"/>
        <v>0.1151833854</v>
      </c>
      <c r="BS251" s="1">
        <f t="shared" si="40"/>
        <v>233.3871261</v>
      </c>
      <c r="BT251" s="1">
        <v>2.546</v>
      </c>
      <c r="BU251" s="1">
        <v>0.117</v>
      </c>
      <c r="BV251" s="1">
        <f t="shared" si="41"/>
        <v>0.05216138329</v>
      </c>
      <c r="BW251" s="1">
        <f t="shared" si="42"/>
        <v>0.08458069164</v>
      </c>
      <c r="BX251" s="1">
        <f t="shared" si="43"/>
        <v>1.2145</v>
      </c>
      <c r="BY251" s="1">
        <f t="shared" si="82"/>
        <v>-0.18</v>
      </c>
      <c r="BZ251" s="1">
        <f t="shared" si="45"/>
        <v>0.8381686235</v>
      </c>
      <c r="CA251" s="1">
        <v>4811.1445</v>
      </c>
      <c r="CB251" s="1">
        <v>2620.6343</v>
      </c>
      <c r="CC251" s="1">
        <f t="shared" si="46"/>
        <v>0.00003442141954</v>
      </c>
      <c r="CD251" s="1">
        <f t="shared" si="47"/>
        <v>0.3083355911</v>
      </c>
      <c r="CE251" s="1">
        <f t="shared" si="48"/>
        <v>0.008527516207</v>
      </c>
      <c r="CH251" s="1">
        <v>0.068</v>
      </c>
      <c r="CI251" s="1">
        <f t="shared" ref="CI251:CI252" si="969">ABS(BX251-AP251)</f>
        <v>0.01013118949</v>
      </c>
      <c r="CJ251" s="1">
        <f t="shared" si="71"/>
        <v>0.000339304197</v>
      </c>
      <c r="CK251" s="1">
        <f t="shared" si="51"/>
        <v>0.06357516586</v>
      </c>
      <c r="CL251" s="1">
        <f t="shared" si="52"/>
        <v>0.04295128146</v>
      </c>
      <c r="CM251" s="1">
        <f t="shared" si="53"/>
        <v>0.02386951299</v>
      </c>
      <c r="CN251" s="1">
        <f t="shared" si="54"/>
        <v>0.5557345947</v>
      </c>
      <c r="CO251" s="1">
        <f t="shared" si="55"/>
        <v>0.00792256973</v>
      </c>
      <c r="CP251" s="1">
        <f t="shared" si="56"/>
        <v>0.8164205271</v>
      </c>
      <c r="CQ251" s="1">
        <f t="shared" si="57"/>
        <v>0.6364205271</v>
      </c>
      <c r="CS251" s="1">
        <f t="shared" si="58"/>
        <v>1.105556205</v>
      </c>
      <c r="CT251" s="1">
        <v>0.068</v>
      </c>
      <c r="CU251" s="1">
        <v>5260.2383</v>
      </c>
      <c r="CV251" s="1">
        <v>1950.0</v>
      </c>
      <c r="CW251" s="1">
        <v>1044.2</v>
      </c>
      <c r="CX251" s="1">
        <v>382.8</v>
      </c>
      <c r="CY251" s="1">
        <v>199.4</v>
      </c>
      <c r="CZ251" s="1">
        <v>144.2</v>
      </c>
      <c r="DA251" s="1">
        <f t="shared" si="59"/>
        <v>0.6359827268</v>
      </c>
      <c r="DB251" s="1">
        <f t="shared" si="60"/>
        <v>0.8740920661</v>
      </c>
      <c r="DC251" s="1">
        <f t="shared" si="61"/>
        <v>1.027944995</v>
      </c>
      <c r="DD251" s="1">
        <f t="shared" si="62"/>
        <v>1.486455327</v>
      </c>
      <c r="DE251" s="1">
        <f t="shared" si="63"/>
        <v>1.028105082</v>
      </c>
      <c r="DF251" s="1" t="str">
        <f t="shared" si="64"/>
        <v>Não</v>
      </c>
      <c r="DG251" s="23" t="str">
        <f t="shared" si="65"/>
        <v>Fracture</v>
      </c>
      <c r="DH251" s="17" t="str">
        <f t="shared" si="66"/>
        <v>Fractured</v>
      </c>
      <c r="DI251" s="1" t="str">
        <f t="shared" ref="DI251:DJ251" si="965">IF(DB251&gt;=1,"Fractured","Não")</f>
        <v>Não</v>
      </c>
      <c r="DJ251" s="15" t="str">
        <f t="shared" si="965"/>
        <v>Fractured</v>
      </c>
    </row>
    <row r="252" ht="15.75" customHeight="1">
      <c r="A252" s="1">
        <v>5593.8039</v>
      </c>
      <c r="B252" s="1">
        <v>185.8255</v>
      </c>
      <c r="C252" s="1">
        <v>219.8745</v>
      </c>
      <c r="D252" s="1">
        <v>212.712</v>
      </c>
      <c r="E252" s="1">
        <v>164.5677</v>
      </c>
      <c r="F252" s="1">
        <v>162.4846</v>
      </c>
      <c r="G252" s="1">
        <v>161.3242</v>
      </c>
      <c r="H252" s="1">
        <v>218.2043</v>
      </c>
      <c r="I252" s="1">
        <v>1422.4325</v>
      </c>
      <c r="J252" s="1">
        <v>1035.2494</v>
      </c>
      <c r="K252" s="1">
        <v>904.6425</v>
      </c>
      <c r="L252" s="1">
        <f t="shared" si="4"/>
        <v>180.6710333</v>
      </c>
      <c r="M252" s="1">
        <f t="shared" ref="M252:N252" si="966">(H252+I252)/2</f>
        <v>820.3184</v>
      </c>
      <c r="N252" s="1">
        <f t="shared" si="966"/>
        <v>1228.84095</v>
      </c>
      <c r="O252" s="1">
        <f t="shared" ref="O252:P252" si="967">(E252+AC252)/2</f>
        <v>183.17915</v>
      </c>
      <c r="P252" s="1">
        <f t="shared" si="967"/>
        <v>187.2817</v>
      </c>
      <c r="Q252" s="1">
        <f t="shared" si="7"/>
        <v>185.8395332</v>
      </c>
      <c r="R252" s="1">
        <f t="shared" si="8"/>
        <v>1.105297162</v>
      </c>
      <c r="S252" s="1">
        <f t="shared" si="9"/>
        <v>0.7393264019</v>
      </c>
      <c r="T252" s="1">
        <v>0.1561</v>
      </c>
      <c r="U252" s="1">
        <v>0.1561</v>
      </c>
      <c r="V252" s="1">
        <f t="shared" si="10"/>
        <v>6.406149904</v>
      </c>
      <c r="W252" s="1">
        <v>0.1561</v>
      </c>
      <c r="X252" s="1">
        <v>0.0557</v>
      </c>
      <c r="Y252" s="1">
        <f t="shared" si="11"/>
        <v>213.85145</v>
      </c>
      <c r="Z252" s="1">
        <v>198.9321</v>
      </c>
      <c r="AA252" s="1">
        <v>224.3008</v>
      </c>
      <c r="AB252" s="1">
        <v>241.4638</v>
      </c>
      <c r="AC252" s="1">
        <v>201.7906</v>
      </c>
      <c r="AD252" s="1">
        <v>212.0788</v>
      </c>
      <c r="AE252" s="1">
        <v>0.068</v>
      </c>
      <c r="AF252" s="1">
        <v>0.01</v>
      </c>
      <c r="AG252" s="1">
        <f t="shared" si="12"/>
        <v>2327.075</v>
      </c>
      <c r="AH252" s="1">
        <f t="shared" si="13"/>
        <v>2.747122386</v>
      </c>
      <c r="AI252" s="1">
        <f t="shared" si="14"/>
        <v>552.9658017</v>
      </c>
      <c r="AJ252" s="1">
        <f t="shared" si="15"/>
        <v>1.747122386</v>
      </c>
      <c r="AK252" s="1">
        <f t="shared" si="16"/>
        <v>44.81583638</v>
      </c>
      <c r="AL252" s="1">
        <f t="shared" si="17"/>
        <v>20.90342239</v>
      </c>
      <c r="AM252" s="1">
        <f t="shared" si="18"/>
        <v>179.6367672</v>
      </c>
      <c r="AN252" s="1">
        <f t="shared" si="19"/>
        <v>0.2183971022</v>
      </c>
      <c r="AO252" s="1">
        <f t="shared" si="20"/>
        <v>91.37672953</v>
      </c>
      <c r="AP252" s="1">
        <f t="shared" si="21"/>
        <v>1.167275369</v>
      </c>
      <c r="AQ252" s="1">
        <f t="shared" si="22"/>
        <v>99.40481507</v>
      </c>
      <c r="AR252" s="1">
        <f t="shared" si="23"/>
        <v>139.3649333</v>
      </c>
      <c r="AS252" s="1">
        <f t="shared" si="24"/>
        <v>120.8722967</v>
      </c>
      <c r="AT252" s="1">
        <f>(ABS(((3*B252*(G252-AS252))/(G252*(2*AS252-B252)))/100))*3</f>
        <v>0.07499410681</v>
      </c>
      <c r="AU252" s="1">
        <f t="shared" si="26"/>
        <v>0.08107419354</v>
      </c>
      <c r="AV252" s="1">
        <f t="shared" si="27"/>
        <v>30.68712703</v>
      </c>
      <c r="AW252" s="1">
        <v>0.068</v>
      </c>
      <c r="AX252" s="1">
        <f t="shared" si="28"/>
        <v>0.2295111143</v>
      </c>
      <c r="AZ252" s="1">
        <f t="shared" si="619"/>
        <v>0.1587994064</v>
      </c>
      <c r="BA252" s="1">
        <v>0.01</v>
      </c>
      <c r="BB252" s="1">
        <f t="shared" si="564"/>
        <v>0.647641096</v>
      </c>
      <c r="BC252" s="1">
        <f>((AT252/3)^2)*((BL252)^4)</f>
        <v>0.5337822154</v>
      </c>
      <c r="BD252" s="1">
        <f t="shared" si="968"/>
        <v>0.2356316773</v>
      </c>
      <c r="BE252" s="1">
        <v>2620.6343</v>
      </c>
      <c r="BF252" s="1">
        <v>4811.1445</v>
      </c>
      <c r="BG252" s="1">
        <f t="shared" si="33"/>
        <v>0.1672753692</v>
      </c>
      <c r="BH252" s="1">
        <v>639.9233</v>
      </c>
      <c r="BJ252" s="1">
        <f t="shared" si="34"/>
        <v>0.0573852</v>
      </c>
      <c r="BK252" s="1">
        <f t="shared" si="35"/>
        <v>0.0106148</v>
      </c>
      <c r="BL252" s="1">
        <f t="shared" si="36"/>
        <v>5.406149904</v>
      </c>
      <c r="BN252" s="1">
        <f t="shared" si="70"/>
        <v>0.8681488816</v>
      </c>
      <c r="BO252" s="1">
        <f t="shared" si="37"/>
        <v>0.7038888479</v>
      </c>
      <c r="BP252" s="1">
        <f t="shared" si="38"/>
        <v>0.5106111521</v>
      </c>
      <c r="BQ252" s="1">
        <f t="shared" si="39"/>
        <v>0.1306184837</v>
      </c>
      <c r="BS252" s="1">
        <f t="shared" si="40"/>
        <v>215.7253254</v>
      </c>
      <c r="BT252" s="1">
        <v>2.546</v>
      </c>
      <c r="BU252" s="1">
        <v>0.117</v>
      </c>
      <c r="BV252" s="1">
        <f t="shared" si="41"/>
        <v>0.05216138329</v>
      </c>
      <c r="BW252" s="1">
        <f t="shared" si="42"/>
        <v>0.08458069164</v>
      </c>
      <c r="BX252" s="1">
        <f t="shared" si="43"/>
        <v>1.2145</v>
      </c>
      <c r="BY252" s="1">
        <f t="shared" si="82"/>
        <v>-0.18</v>
      </c>
      <c r="BZ252" s="1">
        <f t="shared" si="45"/>
        <v>0.8488621457</v>
      </c>
      <c r="CA252" s="1">
        <v>4811.1445</v>
      </c>
      <c r="CB252" s="1">
        <v>2620.6343</v>
      </c>
      <c r="CC252" s="1">
        <f t="shared" si="46"/>
        <v>0.00003442141954</v>
      </c>
      <c r="CD252" s="1">
        <f t="shared" si="47"/>
        <v>0.3150846425</v>
      </c>
      <c r="CE252" s="1">
        <f t="shared" si="48"/>
        <v>0.008681488816</v>
      </c>
      <c r="CH252" s="1">
        <v>0.068</v>
      </c>
      <c r="CI252" s="1">
        <f t="shared" si="969"/>
        <v>0.04722463076</v>
      </c>
      <c r="CJ252" s="1">
        <f t="shared" si="71"/>
        <v>0.0002036471832</v>
      </c>
      <c r="CK252" s="1">
        <f t="shared" si="51"/>
        <v>0.06358612515</v>
      </c>
      <c r="CL252" s="1">
        <f t="shared" si="52"/>
        <v>0.04566987219</v>
      </c>
      <c r="CM252" s="1">
        <f t="shared" si="53"/>
        <v>0.02240638537</v>
      </c>
      <c r="CN252" s="1">
        <f t="shared" si="54"/>
        <v>0.4906163362</v>
      </c>
      <c r="CO252" s="1">
        <f t="shared" si="55"/>
        <v>0.00827319433</v>
      </c>
      <c r="CP252" s="1">
        <f t="shared" si="56"/>
        <v>0.7582414695</v>
      </c>
      <c r="CQ252" s="1">
        <f t="shared" si="57"/>
        <v>0.5782414695</v>
      </c>
      <c r="CS252" s="1">
        <f t="shared" si="58"/>
        <v>1.061690424</v>
      </c>
      <c r="CT252" s="1">
        <v>0.068</v>
      </c>
      <c r="CU252" s="1">
        <v>5260.3906</v>
      </c>
      <c r="CV252" s="1">
        <v>1950.0</v>
      </c>
      <c r="CW252" s="1">
        <v>1040.7</v>
      </c>
      <c r="CX252" s="1">
        <v>382.2</v>
      </c>
      <c r="CY252" s="1">
        <v>199.5</v>
      </c>
      <c r="CZ252" s="1">
        <v>143.9</v>
      </c>
      <c r="DA252" s="1">
        <f t="shared" si="59"/>
        <v>0.6359827268</v>
      </c>
      <c r="DB252" s="1">
        <f t="shared" si="60"/>
        <v>0.8743934498</v>
      </c>
      <c r="DC252" s="1">
        <f t="shared" si="61"/>
        <v>1.066086368</v>
      </c>
      <c r="DD252" s="1">
        <f t="shared" si="62"/>
        <v>1.49800486</v>
      </c>
      <c r="DE252" s="1">
        <f t="shared" si="63"/>
        <v>1.022396381</v>
      </c>
      <c r="DF252" s="1" t="str">
        <f t="shared" si="64"/>
        <v>Não</v>
      </c>
      <c r="DG252" s="23" t="str">
        <f t="shared" si="65"/>
        <v>Fracture</v>
      </c>
      <c r="DH252" s="17" t="str">
        <f t="shared" si="66"/>
        <v>Fractured</v>
      </c>
      <c r="DI252" s="1" t="str">
        <f t="shared" ref="DI252:DJ252" si="970">IF(DB252&gt;=1,"Fractured","Não")</f>
        <v>Não</v>
      </c>
      <c r="DJ252" s="15" t="str">
        <f t="shared" si="970"/>
        <v>Fractured</v>
      </c>
    </row>
    <row r="253" ht="15.75" customHeight="1">
      <c r="A253" s="1">
        <v>5593.8801</v>
      </c>
      <c r="B253" s="1">
        <v>189.6054</v>
      </c>
      <c r="C253" s="1">
        <v>228.6042</v>
      </c>
      <c r="D253" s="1">
        <v>216.0077</v>
      </c>
      <c r="E253" s="1">
        <v>161.2904</v>
      </c>
      <c r="F253" s="1">
        <v>158.7996</v>
      </c>
      <c r="G253" s="1">
        <v>162.2877</v>
      </c>
      <c r="H253" s="1">
        <v>208.7564</v>
      </c>
      <c r="I253" s="1">
        <v>846.8994</v>
      </c>
      <c r="J253" s="1">
        <v>538.9848</v>
      </c>
      <c r="K253" s="1">
        <v>467.7583</v>
      </c>
      <c r="L253" s="1">
        <f t="shared" si="4"/>
        <v>176.6145667</v>
      </c>
      <c r="M253" s="1">
        <f t="shared" ref="M253:N253" si="971">(H253+I253)/2</f>
        <v>527.8279</v>
      </c>
      <c r="N253" s="1">
        <f t="shared" si="971"/>
        <v>692.9421</v>
      </c>
      <c r="O253" s="1">
        <f t="shared" ref="O253:P253" si="972">(E253+AC253)/2</f>
        <v>177.6711</v>
      </c>
      <c r="P253" s="1">
        <f t="shared" si="972"/>
        <v>179.1603</v>
      </c>
      <c r="Q253" s="1">
        <f t="shared" si="7"/>
        <v>189.619615</v>
      </c>
      <c r="R253" s="1">
        <f t="shared" si="8"/>
        <v>1.11189849</v>
      </c>
      <c r="S253" s="1">
        <f t="shared" si="9"/>
        <v>0.7774022737</v>
      </c>
      <c r="T253" s="1">
        <v>0.1646</v>
      </c>
      <c r="U253" s="1">
        <v>0.1646</v>
      </c>
      <c r="V253" s="1">
        <f t="shared" si="10"/>
        <v>6.075334143</v>
      </c>
      <c r="W253" s="1">
        <v>0.1646</v>
      </c>
      <c r="X253" s="1">
        <v>0.0719</v>
      </c>
      <c r="Y253" s="1">
        <f t="shared" si="11"/>
        <v>210.75715</v>
      </c>
      <c r="Z253" s="1">
        <v>195.3123</v>
      </c>
      <c r="AA253" s="1">
        <v>211.8373</v>
      </c>
      <c r="AB253" s="1">
        <v>223.176</v>
      </c>
      <c r="AC253" s="1">
        <v>194.0518</v>
      </c>
      <c r="AD253" s="1">
        <v>199.521</v>
      </c>
      <c r="AE253" s="1">
        <v>-999.0</v>
      </c>
      <c r="AF253" s="1">
        <v>-999.0</v>
      </c>
      <c r="AG253" s="1">
        <f t="shared" si="12"/>
        <v>1314.6577</v>
      </c>
      <c r="AH253" s="1">
        <f t="shared" si="13"/>
        <v>2.233731452</v>
      </c>
      <c r="AI253" s="1">
        <f t="shared" si="14"/>
        <v>301.3287973</v>
      </c>
      <c r="AJ253" s="1">
        <f t="shared" si="15"/>
        <v>1.233731452</v>
      </c>
      <c r="AK253" s="1">
        <f t="shared" si="16"/>
        <v>44.64122675</v>
      </c>
      <c r="AL253" s="1">
        <f t="shared" si="17"/>
        <v>15.7394612</v>
      </c>
      <c r="AM253" s="1">
        <f t="shared" si="18"/>
        <v>178.9060804</v>
      </c>
      <c r="AN253" s="1">
        <f t="shared" si="19"/>
        <v>0.2683751177</v>
      </c>
      <c r="AO253" s="1">
        <f t="shared" si="20"/>
        <v>91.20340439</v>
      </c>
      <c r="AP253" s="1">
        <f t="shared" si="21"/>
        <v>1.111738033</v>
      </c>
      <c r="AQ253" s="1">
        <f t="shared" si="22"/>
        <v>96.1965687</v>
      </c>
      <c r="AR253" s="1">
        <f t="shared" si="23"/>
        <v>139.63447</v>
      </c>
      <c r="AS253" s="1">
        <f t="shared" si="24"/>
        <v>112.5174122</v>
      </c>
      <c r="AT253" s="1">
        <f t="shared" ref="AT253:AT254" si="976">ABS(((3*B253*(G253-AS253))/(G253*(2*AS253-B253)))/100)</f>
        <v>0.04923709322</v>
      </c>
      <c r="AU253" s="1">
        <f t="shared" si="26"/>
        <v>0.05178693118</v>
      </c>
      <c r="AV253" s="1">
        <f t="shared" si="27"/>
        <v>16.38433372</v>
      </c>
      <c r="AW253" s="1">
        <v>-999.0</v>
      </c>
      <c r="AX253" s="1">
        <f t="shared" si="28"/>
        <v>0.2742223736</v>
      </c>
      <c r="AZ253" s="1">
        <f t="shared" si="619"/>
        <v>0.01297797853</v>
      </c>
      <c r="BA253" s="1">
        <v>-999.0</v>
      </c>
      <c r="BB253" s="1">
        <f t="shared" si="564"/>
        <v>0.09472606965</v>
      </c>
      <c r="BC253" s="1">
        <f>((AT253/5)^2)*((BL253)^4)</f>
        <v>0.06434330477</v>
      </c>
      <c r="BE253" s="1">
        <v>2712.9009</v>
      </c>
      <c r="BF253" s="1">
        <v>4864.2695</v>
      </c>
      <c r="BG253" s="1">
        <f t="shared" si="33"/>
        <v>0.1117380333</v>
      </c>
      <c r="BH253" s="1">
        <v>567.7602</v>
      </c>
      <c r="BJ253" s="1">
        <f t="shared" si="34"/>
        <v>-834.5646</v>
      </c>
      <c r="BK253" s="1">
        <f t="shared" si="35"/>
        <v>-164.4354</v>
      </c>
      <c r="BL253" s="1">
        <f t="shared" si="36"/>
        <v>5.075334143</v>
      </c>
      <c r="BN253" s="1">
        <f t="shared" si="70"/>
        <v>0.8559234072</v>
      </c>
      <c r="BO253" s="1">
        <f t="shared" si="37"/>
        <v>0.7796971486</v>
      </c>
      <c r="BP253" s="1">
        <f t="shared" si="38"/>
        <v>0.4304528514</v>
      </c>
      <c r="BQ253" s="1" t="str">
        <f t="shared" si="39"/>
        <v>#NUM!</v>
      </c>
      <c r="BS253" s="1">
        <f t="shared" si="40"/>
        <v>209.3181452</v>
      </c>
      <c r="BT253" s="1">
        <v>2.5385</v>
      </c>
      <c r="BU253" s="1">
        <v>0.1182</v>
      </c>
      <c r="BV253" s="1">
        <f t="shared" si="41"/>
        <v>0.05648414986</v>
      </c>
      <c r="BW253" s="1">
        <f t="shared" si="42"/>
        <v>0.08734207493</v>
      </c>
      <c r="BX253" s="1">
        <f t="shared" si="43"/>
        <v>1.21015</v>
      </c>
      <c r="BY253" s="1">
        <f t="shared" si="82"/>
        <v>-0.29</v>
      </c>
      <c r="BZ253" s="1">
        <f t="shared" si="45"/>
        <v>0.8478869433</v>
      </c>
      <c r="CA253" s="1">
        <v>4864.2695</v>
      </c>
      <c r="CB253" s="1">
        <v>2712.9009</v>
      </c>
      <c r="CC253" s="1" t="str">
        <f t="shared" si="46"/>
        <v>#NUM!</v>
      </c>
      <c r="CD253" s="1">
        <f t="shared" si="47"/>
        <v>0.3265733606</v>
      </c>
      <c r="CE253" s="1">
        <f t="shared" si="48"/>
        <v>-855.0674838</v>
      </c>
      <c r="CH253" s="1">
        <v>-999.0</v>
      </c>
      <c r="CJ253" s="1">
        <f t="shared" si="71"/>
        <v>0.0003914727211</v>
      </c>
      <c r="CK253" s="1">
        <f t="shared" si="51"/>
        <v>-914.249727</v>
      </c>
      <c r="CL253" s="1">
        <f t="shared" si="52"/>
        <v>-695.4725725</v>
      </c>
      <c r="CM253" s="1">
        <f t="shared" si="53"/>
        <v>-499.4693136</v>
      </c>
      <c r="CN253" s="1">
        <f t="shared" si="54"/>
        <v>0.7181725539</v>
      </c>
      <c r="CO253" s="1">
        <f t="shared" si="55"/>
        <v>0.008887513321</v>
      </c>
      <c r="CP253" s="1">
        <f t="shared" si="56"/>
        <v>1.06518752</v>
      </c>
      <c r="CQ253" s="1">
        <f t="shared" si="57"/>
        <v>0.7751875199</v>
      </c>
      <c r="CS253" s="1">
        <f t="shared" si="58"/>
        <v>1.135402032</v>
      </c>
      <c r="CU253" s="1">
        <v>5260.543</v>
      </c>
      <c r="CV253" s="1">
        <v>1950.0</v>
      </c>
      <c r="CW253" s="1">
        <v>1037.9</v>
      </c>
      <c r="CX253" s="1">
        <v>381.6</v>
      </c>
      <c r="CY253" s="1">
        <v>199.6</v>
      </c>
      <c r="CZ253" s="1">
        <v>143.7</v>
      </c>
      <c r="DA253" s="1">
        <f t="shared" si="59"/>
        <v>0.5523186107</v>
      </c>
      <c r="DB253" s="1">
        <f t="shared" si="60"/>
        <v>0.8375267793</v>
      </c>
      <c r="DC253" s="1">
        <f t="shared" si="61"/>
        <v>1.021548566</v>
      </c>
      <c r="DD253" s="1">
        <f t="shared" si="62"/>
        <v>1.31281825</v>
      </c>
      <c r="DE253" s="1">
        <f t="shared" si="63"/>
        <v>1.00838178</v>
      </c>
      <c r="DF253" s="1" t="str">
        <f t="shared" si="64"/>
        <v>Não</v>
      </c>
      <c r="DG253" s="23" t="str">
        <f t="shared" si="65"/>
        <v>Fracture</v>
      </c>
      <c r="DH253" s="17" t="str">
        <f t="shared" si="66"/>
        <v>Fractured</v>
      </c>
      <c r="DI253" s="1" t="str">
        <f t="shared" ref="DI253:DJ253" si="973">IF(DB253&gt;=1,"Fractured","Não")</f>
        <v>Não</v>
      </c>
      <c r="DJ253" s="15" t="str">
        <f t="shared" si="973"/>
        <v>Fractured</v>
      </c>
    </row>
    <row r="254" ht="15.75" customHeight="1">
      <c r="A254" s="1">
        <v>5593.9563</v>
      </c>
      <c r="B254" s="1">
        <v>198.764</v>
      </c>
      <c r="C254" s="1">
        <v>224.7538</v>
      </c>
      <c r="D254" s="1">
        <v>208.7725</v>
      </c>
      <c r="E254" s="1">
        <v>154.8115</v>
      </c>
      <c r="F254" s="1">
        <v>151.9693</v>
      </c>
      <c r="G254" s="1">
        <v>158.4897</v>
      </c>
      <c r="H254" s="1">
        <v>199.6277</v>
      </c>
      <c r="I254" s="1">
        <v>846.8994</v>
      </c>
      <c r="J254" s="1">
        <v>538.9848</v>
      </c>
      <c r="K254" s="1">
        <v>467.7583</v>
      </c>
      <c r="L254" s="1">
        <f t="shared" si="4"/>
        <v>170.0289</v>
      </c>
      <c r="M254" s="1">
        <f t="shared" ref="M254:N254" si="974">(H254+I254)/2</f>
        <v>523.26355</v>
      </c>
      <c r="N254" s="1">
        <f t="shared" si="974"/>
        <v>692.9421</v>
      </c>
      <c r="O254" s="1">
        <f t="shared" ref="O254:P254" si="975">(E254+AC254)/2</f>
        <v>168.69685</v>
      </c>
      <c r="P254" s="1">
        <f t="shared" si="975"/>
        <v>167.8174</v>
      </c>
      <c r="Q254" s="1">
        <f t="shared" si="7"/>
        <v>198.7787643</v>
      </c>
      <c r="R254" s="1">
        <f t="shared" si="8"/>
        <v>1.08587686</v>
      </c>
      <c r="S254" s="1">
        <f t="shared" si="9"/>
        <v>0.793926394</v>
      </c>
      <c r="T254" s="1">
        <v>0.1646</v>
      </c>
      <c r="U254" s="1">
        <v>0.1646</v>
      </c>
      <c r="V254" s="1">
        <f t="shared" si="10"/>
        <v>6.075334143</v>
      </c>
      <c r="W254" s="1">
        <v>0.1646</v>
      </c>
      <c r="X254" s="1">
        <v>0.0719</v>
      </c>
      <c r="Y254" s="1">
        <f t="shared" si="11"/>
        <v>204.5516167</v>
      </c>
      <c r="Z254" s="1">
        <v>190.7566</v>
      </c>
      <c r="AA254" s="1">
        <v>197.1316</v>
      </c>
      <c r="AB254" s="1">
        <v>207.1312</v>
      </c>
      <c r="AC254" s="1">
        <v>182.5822</v>
      </c>
      <c r="AD254" s="1">
        <v>183.6655</v>
      </c>
      <c r="AE254" s="1">
        <v>-999.0</v>
      </c>
      <c r="AF254" s="1">
        <v>-999.0</v>
      </c>
      <c r="AG254" s="1">
        <f t="shared" si="12"/>
        <v>1314.6577</v>
      </c>
      <c r="AH254" s="1">
        <f t="shared" si="13"/>
        <v>2.233731452</v>
      </c>
      <c r="AI254" s="1">
        <f t="shared" si="14"/>
        <v>301.3287973</v>
      </c>
      <c r="AJ254" s="1">
        <f t="shared" si="15"/>
        <v>1.233731452</v>
      </c>
      <c r="AK254" s="1">
        <f t="shared" si="16"/>
        <v>43.74311613</v>
      </c>
      <c r="AL254" s="1">
        <f t="shared" si="17"/>
        <v>10.50905556</v>
      </c>
      <c r="AM254" s="1">
        <f t="shared" si="18"/>
        <v>175.0263832</v>
      </c>
      <c r="AN254" s="1">
        <f t="shared" si="19"/>
        <v>0.3445979658</v>
      </c>
      <c r="AO254" s="1">
        <f t="shared" si="20"/>
        <v>89.03773516</v>
      </c>
      <c r="AP254" s="1">
        <f t="shared" si="21"/>
        <v>1.060194838</v>
      </c>
      <c r="AQ254" s="1">
        <f t="shared" si="22"/>
        <v>91.5718331</v>
      </c>
      <c r="AR254" s="1">
        <f t="shared" si="23"/>
        <v>138.1169122</v>
      </c>
      <c r="AS254" s="1">
        <f t="shared" si="24"/>
        <v>109.5856715</v>
      </c>
      <c r="AT254" s="1">
        <f t="shared" si="976"/>
        <v>0.09016045883</v>
      </c>
      <c r="AU254" s="1">
        <f t="shared" si="26"/>
        <v>0.09909490053</v>
      </c>
      <c r="AV254" s="1">
        <f t="shared" si="27"/>
        <v>40.6436186</v>
      </c>
      <c r="AW254" s="1">
        <v>-999.0</v>
      </c>
      <c r="AX254" s="1">
        <f t="shared" si="28"/>
        <v>0.2578416684</v>
      </c>
      <c r="AZ254" s="1">
        <f t="shared" si="619"/>
        <v>0.4080676655</v>
      </c>
      <c r="BA254" s="1">
        <v>-999.0</v>
      </c>
      <c r="BB254" s="1">
        <f t="shared" si="564"/>
        <v>1.065036146</v>
      </c>
      <c r="BC254" s="1">
        <f>((AT254/2)^2)*((BL254)^4)</f>
        <v>1.348437418</v>
      </c>
      <c r="BE254" s="1">
        <v>2712.9009</v>
      </c>
      <c r="BF254" s="1">
        <v>4864.2695</v>
      </c>
      <c r="BG254" s="1">
        <f t="shared" si="33"/>
        <v>0.0601948385</v>
      </c>
      <c r="BH254" s="1">
        <v>567.7602</v>
      </c>
      <c r="BJ254" s="1">
        <f t="shared" si="34"/>
        <v>-834.5646</v>
      </c>
      <c r="BK254" s="1">
        <f t="shared" si="35"/>
        <v>-164.4354</v>
      </c>
      <c r="BL254" s="1">
        <f t="shared" si="36"/>
        <v>5.075334143</v>
      </c>
      <c r="BN254" s="1">
        <f t="shared" si="70"/>
        <v>0.7973762854</v>
      </c>
      <c r="BO254" s="1">
        <f t="shared" si="37"/>
        <v>0.7741189233</v>
      </c>
      <c r="BP254" s="1">
        <f t="shared" si="38"/>
        <v>0.4360310767</v>
      </c>
      <c r="BQ254" s="1" t="str">
        <f t="shared" si="39"/>
        <v>#NUM!</v>
      </c>
      <c r="BS254" s="1">
        <f t="shared" si="40"/>
        <v>210.4619902</v>
      </c>
      <c r="BT254" s="1">
        <v>2.5385</v>
      </c>
      <c r="BU254" s="1">
        <v>0.1182</v>
      </c>
      <c r="BV254" s="1">
        <f t="shared" si="41"/>
        <v>0.05648414986</v>
      </c>
      <c r="BW254" s="1">
        <f t="shared" si="42"/>
        <v>0.08734207493</v>
      </c>
      <c r="BX254" s="1">
        <f t="shared" si="43"/>
        <v>1.21015</v>
      </c>
      <c r="BY254" s="1">
        <f t="shared" si="82"/>
        <v>-0.29</v>
      </c>
      <c r="BZ254" s="1">
        <f t="shared" si="45"/>
        <v>0.8517310729</v>
      </c>
      <c r="CA254" s="1">
        <v>4864.2695</v>
      </c>
      <c r="CB254" s="1">
        <v>2712.9009</v>
      </c>
      <c r="CC254" s="1" t="str">
        <f t="shared" si="46"/>
        <v>#NUM!</v>
      </c>
      <c r="CD254" s="1">
        <f t="shared" si="47"/>
        <v>0.3309129296</v>
      </c>
      <c r="CE254" s="1">
        <f t="shared" si="48"/>
        <v>-796.5789092</v>
      </c>
      <c r="CH254" s="1">
        <v>-999.0</v>
      </c>
      <c r="CJ254" s="1">
        <f t="shared" si="71"/>
        <v>0.0003112190504</v>
      </c>
      <c r="CK254" s="1">
        <f t="shared" si="51"/>
        <v>-873.5234248</v>
      </c>
      <c r="CL254" s="1">
        <f t="shared" si="52"/>
        <v>-635.6003065</v>
      </c>
      <c r="CM254" s="1">
        <f t="shared" si="53"/>
        <v>-506.3007224</v>
      </c>
      <c r="CN254" s="1">
        <f t="shared" si="54"/>
        <v>0.7965709223</v>
      </c>
      <c r="CO254" s="1">
        <f t="shared" si="55"/>
        <v>0.009125280583</v>
      </c>
      <c r="CP254" s="1">
        <f t="shared" si="56"/>
        <v>1.12949634</v>
      </c>
      <c r="CQ254" s="1">
        <f t="shared" si="57"/>
        <v>0.8394963398</v>
      </c>
      <c r="CS254" s="1">
        <f t="shared" si="58"/>
        <v>1.053148084</v>
      </c>
      <c r="CU254" s="1">
        <v>5260.6958</v>
      </c>
      <c r="CV254" s="1">
        <v>1950.0</v>
      </c>
      <c r="CW254" s="1">
        <v>1034.7</v>
      </c>
      <c r="CX254" s="1">
        <v>380.7</v>
      </c>
      <c r="CY254" s="1">
        <v>199.8</v>
      </c>
      <c r="CZ254" s="1">
        <v>143.4</v>
      </c>
      <c r="DA254" s="1">
        <f t="shared" si="59"/>
        <v>0.5523186107</v>
      </c>
      <c r="DB254" s="1">
        <f t="shared" si="60"/>
        <v>0.7645715522</v>
      </c>
      <c r="DC254" s="1">
        <f t="shared" si="61"/>
        <v>0.96282645</v>
      </c>
      <c r="DD254" s="1">
        <f t="shared" si="62"/>
        <v>1.324269768</v>
      </c>
      <c r="DE254" s="1">
        <f t="shared" si="63"/>
        <v>0.9947868025</v>
      </c>
      <c r="DF254" s="1" t="str">
        <f t="shared" si="64"/>
        <v>Não</v>
      </c>
      <c r="DG254" s="1" t="str">
        <f t="shared" si="65"/>
        <v>Não</v>
      </c>
      <c r="DH254" s="17" t="str">
        <f t="shared" si="66"/>
        <v>Fractured</v>
      </c>
      <c r="DI254" s="1" t="str">
        <f t="shared" ref="DI254:DJ254" si="977">IF(DB254&gt;=1,"Fractured","Não")</f>
        <v>Não</v>
      </c>
      <c r="DJ254" s="1" t="str">
        <f t="shared" si="977"/>
        <v>Não</v>
      </c>
    </row>
    <row r="255" ht="15.75" customHeight="1">
      <c r="A255" s="1">
        <v>5594.0325</v>
      </c>
      <c r="B255" s="1">
        <v>217.5775</v>
      </c>
      <c r="C255" s="1">
        <v>240.2431</v>
      </c>
      <c r="D255" s="1">
        <v>249.2897</v>
      </c>
      <c r="E255" s="1">
        <v>170.6504</v>
      </c>
      <c r="F255" s="1">
        <v>166.3267</v>
      </c>
      <c r="G255" s="1">
        <v>158.8907</v>
      </c>
      <c r="H255" s="1">
        <v>199.1221</v>
      </c>
      <c r="I255" s="1">
        <v>379.6308</v>
      </c>
      <c r="J255" s="1">
        <v>349.1032</v>
      </c>
      <c r="K255" s="1">
        <v>305.0882</v>
      </c>
      <c r="L255" s="1">
        <f t="shared" si="4"/>
        <v>174.7798333</v>
      </c>
      <c r="M255" s="1">
        <f t="shared" ref="M255:N255" si="978">(H255+I255)/2</f>
        <v>289.37645</v>
      </c>
      <c r="N255" s="1">
        <f t="shared" si="978"/>
        <v>364.367</v>
      </c>
      <c r="O255" s="1">
        <f t="shared" ref="O255:P255" si="979">(E255+AC255)/2</f>
        <v>175.2811</v>
      </c>
      <c r="P255" s="1">
        <f t="shared" si="979"/>
        <v>174.5918</v>
      </c>
      <c r="Q255" s="1">
        <f t="shared" si="7"/>
        <v>217.5918841</v>
      </c>
      <c r="R255" s="1">
        <f t="shared" si="8"/>
        <v>1.088624272</v>
      </c>
      <c r="S255" s="1">
        <f t="shared" si="9"/>
        <v>0.7979561284</v>
      </c>
      <c r="T255" s="1">
        <v>0.157</v>
      </c>
      <c r="U255" s="1">
        <v>0.157</v>
      </c>
      <c r="V255" s="1">
        <f t="shared" si="10"/>
        <v>6.369426752</v>
      </c>
      <c r="W255" s="1">
        <v>0.157</v>
      </c>
      <c r="X255" s="1">
        <v>0.103</v>
      </c>
      <c r="Y255" s="1">
        <f t="shared" si="11"/>
        <v>218.19665</v>
      </c>
      <c r="Z255" s="1">
        <v>194.3701</v>
      </c>
      <c r="AA255" s="1">
        <v>196.9726</v>
      </c>
      <c r="AB255" s="1">
        <v>210.7269</v>
      </c>
      <c r="AC255" s="1">
        <v>179.9118</v>
      </c>
      <c r="AD255" s="1">
        <v>182.8569</v>
      </c>
      <c r="AE255" s="1">
        <v>-999.0</v>
      </c>
      <c r="AF255" s="1">
        <v>-999.0</v>
      </c>
      <c r="AG255" s="1">
        <f t="shared" si="12"/>
        <v>684.719</v>
      </c>
      <c r="AH255" s="1">
        <f t="shared" si="13"/>
        <v>5.09280331</v>
      </c>
      <c r="AI255" s="1">
        <f t="shared" si="14"/>
        <v>169.1509618</v>
      </c>
      <c r="AJ255" s="1">
        <f t="shared" si="15"/>
        <v>4.09280331</v>
      </c>
      <c r="AK255" s="1">
        <f t="shared" si="16"/>
        <v>48.82894042</v>
      </c>
      <c r="AL255" s="1">
        <f t="shared" si="17"/>
        <v>10.21564091</v>
      </c>
      <c r="AM255" s="1">
        <f t="shared" si="18"/>
        <v>195.7139649</v>
      </c>
      <c r="AN255" s="1">
        <f t="shared" si="19"/>
        <v>0.3928433084</v>
      </c>
      <c r="AO255" s="1">
        <f t="shared" si="20"/>
        <v>94.72430753</v>
      </c>
      <c r="AP255" s="1">
        <f t="shared" si="21"/>
        <v>1.133854567</v>
      </c>
      <c r="AQ255" s="1">
        <f t="shared" si="22"/>
        <v>91.76393005</v>
      </c>
      <c r="AR255" s="1">
        <f t="shared" si="23"/>
        <v>138.1999798</v>
      </c>
      <c r="AS255" s="1">
        <f t="shared" si="24"/>
        <v>108.0028368</v>
      </c>
      <c r="AT255" s="1">
        <f>ABS(((3*B255*(G255-AS255))/(G255*(2*AS255-B255)))/1000)/2</f>
        <v>0.06649919527</v>
      </c>
      <c r="AU255" s="1">
        <f t="shared" si="26"/>
        <v>0.07123635559</v>
      </c>
      <c r="AV255" s="1">
        <f t="shared" si="27"/>
        <v>25.60371057</v>
      </c>
      <c r="AW255" s="1">
        <v>-999.0</v>
      </c>
      <c r="AX255" s="1">
        <f t="shared" si="28"/>
        <v>0.3600143907</v>
      </c>
      <c r="AZ255" s="1">
        <f t="shared" si="619"/>
        <v>0.079114141</v>
      </c>
      <c r="BA255" s="1">
        <v>-999.0</v>
      </c>
      <c r="BB255" s="1">
        <f t="shared" si="564"/>
        <v>0.1618886842</v>
      </c>
      <c r="BC255" s="1">
        <f>((AT255/5)^2)*((BL255)^4)</f>
        <v>0.147029493</v>
      </c>
      <c r="BE255" s="1">
        <v>2769.5562</v>
      </c>
      <c r="BF255" s="1">
        <v>4874.1616</v>
      </c>
      <c r="BG255" s="1">
        <f t="shared" si="33"/>
        <v>0.1338545671</v>
      </c>
      <c r="BH255" s="1">
        <v>406.9026</v>
      </c>
      <c r="BJ255" s="1">
        <f t="shared" si="34"/>
        <v>-842.157</v>
      </c>
      <c r="BK255" s="1">
        <f t="shared" si="35"/>
        <v>-156.843</v>
      </c>
      <c r="BL255" s="1">
        <f t="shared" si="36"/>
        <v>5.369426752</v>
      </c>
      <c r="BN255" s="1">
        <f t="shared" si="70"/>
        <v>0.7302717423</v>
      </c>
      <c r="BO255" s="1">
        <f t="shared" si="37"/>
        <v>0.8805312801</v>
      </c>
      <c r="BP255" s="1">
        <f t="shared" si="38"/>
        <v>0.3221687199</v>
      </c>
      <c r="BQ255" s="1" t="str">
        <f t="shared" si="39"/>
        <v>#NUM!</v>
      </c>
      <c r="BS255" s="1">
        <f t="shared" si="40"/>
        <v>239.0778527</v>
      </c>
      <c r="BT255" s="1">
        <v>2.532</v>
      </c>
      <c r="BU255" s="1">
        <v>0.1266</v>
      </c>
      <c r="BV255" s="1">
        <f t="shared" si="41"/>
        <v>0.06023054755</v>
      </c>
      <c r="BW255" s="1">
        <f t="shared" si="42"/>
        <v>0.09341527378</v>
      </c>
      <c r="BX255" s="1">
        <f t="shared" si="43"/>
        <v>1.2027</v>
      </c>
      <c r="BY255" s="1">
        <f t="shared" si="82"/>
        <v>-0.14</v>
      </c>
      <c r="BZ255" s="1">
        <f t="shared" si="45"/>
        <v>0.8513252024</v>
      </c>
      <c r="CA255" s="1">
        <v>4874.1616</v>
      </c>
      <c r="CB255" s="1">
        <v>2769.5562</v>
      </c>
      <c r="CC255" s="1" t="str">
        <f t="shared" si="46"/>
        <v>#NUM!</v>
      </c>
      <c r="CD255" s="1">
        <f t="shared" si="47"/>
        <v>0.3333289557</v>
      </c>
      <c r="CE255" s="1">
        <f t="shared" si="48"/>
        <v>-729.5414705</v>
      </c>
      <c r="CH255" s="1">
        <v>-999.0</v>
      </c>
      <c r="CJ255" s="1">
        <f t="shared" si="71"/>
        <v>0.001139250337</v>
      </c>
      <c r="CK255" s="1">
        <f t="shared" si="51"/>
        <v>-873.4528828</v>
      </c>
      <c r="CL255" s="1">
        <f t="shared" si="52"/>
        <v>-590.593708</v>
      </c>
      <c r="CM255" s="1">
        <f t="shared" si="53"/>
        <v>-565.9921086</v>
      </c>
      <c r="CN255" s="1">
        <f t="shared" si="54"/>
        <v>0.9583442913</v>
      </c>
      <c r="CO255" s="1">
        <f t="shared" si="55"/>
        <v>0.009259016057</v>
      </c>
      <c r="CP255" s="1">
        <f t="shared" si="56"/>
        <v>1.107800441</v>
      </c>
      <c r="CQ255" s="1">
        <f t="shared" si="57"/>
        <v>0.9678004407</v>
      </c>
      <c r="CS255" s="1">
        <f t="shared" si="58"/>
        <v>1.105069471</v>
      </c>
      <c r="CU255" s="1">
        <v>5260.8481</v>
      </c>
      <c r="CV255" s="1">
        <v>1950.0</v>
      </c>
      <c r="CW255" s="1">
        <v>1031.9</v>
      </c>
      <c r="CX255" s="1">
        <v>379.9</v>
      </c>
      <c r="CY255" s="1">
        <v>200.1</v>
      </c>
      <c r="CZ255" s="1">
        <v>142.9</v>
      </c>
      <c r="DA255" s="1">
        <f t="shared" si="59"/>
        <v>0.8036444883</v>
      </c>
      <c r="DB255" s="1">
        <f t="shared" si="60"/>
        <v>0.7644480702</v>
      </c>
      <c r="DC255" s="1">
        <f t="shared" si="61"/>
        <v>0.9407666097</v>
      </c>
      <c r="DD255" s="1">
        <f t="shared" si="62"/>
        <v>1.259145311</v>
      </c>
      <c r="DE255" s="1">
        <f t="shared" si="63"/>
        <v>0.9960674596</v>
      </c>
      <c r="DF255" s="1" t="str">
        <f t="shared" si="64"/>
        <v>Não</v>
      </c>
      <c r="DG255" s="1" t="str">
        <f t="shared" si="65"/>
        <v>Não</v>
      </c>
      <c r="DH255" s="17" t="str">
        <f t="shared" si="66"/>
        <v>Fractured</v>
      </c>
      <c r="DI255" s="1" t="str">
        <f t="shared" ref="DI255:DJ255" si="980">IF(DB255&gt;=1,"Fractured","Não")</f>
        <v>Não</v>
      </c>
      <c r="DJ255" s="1" t="str">
        <f t="shared" si="980"/>
        <v>Não</v>
      </c>
    </row>
    <row r="256" ht="15.75" customHeight="1">
      <c r="A256" s="1">
        <v>5594.1087</v>
      </c>
      <c r="B256" s="1">
        <v>231.8604</v>
      </c>
      <c r="C256" s="1">
        <v>224.851</v>
      </c>
      <c r="D256" s="1">
        <v>235.7928</v>
      </c>
      <c r="E256" s="1">
        <v>169.5725</v>
      </c>
      <c r="F256" s="1">
        <v>165.4766</v>
      </c>
      <c r="G256" s="1">
        <v>154.2525</v>
      </c>
      <c r="H256" s="1">
        <v>184.4471</v>
      </c>
      <c r="I256" s="1">
        <v>379.6308</v>
      </c>
      <c r="J256" s="1">
        <v>349.1032</v>
      </c>
      <c r="K256" s="1">
        <v>305.0882</v>
      </c>
      <c r="L256" s="1">
        <f t="shared" si="4"/>
        <v>168.0587333</v>
      </c>
      <c r="M256" s="1">
        <f t="shared" ref="M256:N256" si="981">(H256+I256)/2</f>
        <v>282.03895</v>
      </c>
      <c r="N256" s="1">
        <f t="shared" si="981"/>
        <v>364.367</v>
      </c>
      <c r="O256" s="1">
        <f t="shared" ref="O256:P256" si="982">(E256+AC256)/2</f>
        <v>173.7558</v>
      </c>
      <c r="P256" s="1">
        <f t="shared" si="982"/>
        <v>170.90185</v>
      </c>
      <c r="Q256" s="1">
        <f t="shared" si="7"/>
        <v>231.8752936</v>
      </c>
      <c r="R256" s="1">
        <f t="shared" si="8"/>
        <v>1.056846094</v>
      </c>
      <c r="S256" s="1">
        <f t="shared" si="9"/>
        <v>0.8362966943</v>
      </c>
      <c r="T256" s="1">
        <v>0.157</v>
      </c>
      <c r="U256" s="1">
        <v>0.157</v>
      </c>
      <c r="V256" s="1">
        <f t="shared" si="10"/>
        <v>6.369426752</v>
      </c>
      <c r="W256" s="1">
        <v>0.157</v>
      </c>
      <c r="X256" s="1">
        <v>0.103</v>
      </c>
      <c r="Y256" s="1">
        <f t="shared" si="11"/>
        <v>212.8159</v>
      </c>
      <c r="Z256" s="1">
        <v>190.7686</v>
      </c>
      <c r="AA256" s="1">
        <v>192.1511</v>
      </c>
      <c r="AB256" s="1">
        <v>201.4715</v>
      </c>
      <c r="AC256" s="1">
        <v>177.9391</v>
      </c>
      <c r="AD256" s="1">
        <v>176.3271</v>
      </c>
      <c r="AE256" s="1">
        <v>-999.0</v>
      </c>
      <c r="AF256" s="1">
        <v>-999.0</v>
      </c>
      <c r="AG256" s="1">
        <f t="shared" si="12"/>
        <v>684.719</v>
      </c>
      <c r="AH256" s="1">
        <f t="shared" si="13"/>
        <v>5.09280331</v>
      </c>
      <c r="AI256" s="1">
        <f t="shared" si="14"/>
        <v>169.1509618</v>
      </c>
      <c r="AJ256" s="1">
        <f t="shared" si="15"/>
        <v>4.09280331</v>
      </c>
      <c r="AK256" s="1">
        <f t="shared" si="16"/>
        <v>48.79409122</v>
      </c>
      <c r="AL256" s="1">
        <f t="shared" si="17"/>
        <v>8.352240598</v>
      </c>
      <c r="AM256" s="1">
        <f t="shared" si="18"/>
        <v>195.1991215</v>
      </c>
      <c r="AN256" s="1">
        <f t="shared" si="19"/>
        <v>0.4267050457</v>
      </c>
      <c r="AO256" s="1">
        <f t="shared" si="20"/>
        <v>92.60098606</v>
      </c>
      <c r="AP256" s="1">
        <f t="shared" si="21"/>
        <v>1.180477936</v>
      </c>
      <c r="AQ256" s="1">
        <f t="shared" si="22"/>
        <v>88.73261782</v>
      </c>
      <c r="AR256" s="1">
        <f t="shared" si="23"/>
        <v>136.3052725</v>
      </c>
      <c r="AS256" s="1">
        <f t="shared" si="24"/>
        <v>105.3150804</v>
      </c>
      <c r="AT256" s="1">
        <f t="shared" ref="AT256:AT257" si="986">ABS(((3*B256*(G256-AS256))/(G256*(2*AS256-B256)))/100)</f>
        <v>0.1039445686</v>
      </c>
      <c r="AU256" s="1">
        <f t="shared" si="26"/>
        <v>0.1160023867</v>
      </c>
      <c r="AV256" s="1">
        <f t="shared" si="27"/>
        <v>50.67272192</v>
      </c>
      <c r="AW256" s="1">
        <v>-999.0</v>
      </c>
      <c r="AX256" s="1">
        <f t="shared" si="28"/>
        <v>0.3808351057</v>
      </c>
      <c r="AZ256" s="1">
        <f t="shared" si="619"/>
        <v>1.009185409</v>
      </c>
      <c r="BA256" s="1">
        <v>-999.0</v>
      </c>
      <c r="BB256" s="1">
        <f t="shared" si="564"/>
        <v>0.9664027108</v>
      </c>
      <c r="BC256" s="1">
        <f>((AT256/3)^2)*((BL256)^4)</f>
        <v>0.9978672794</v>
      </c>
      <c r="BE256" s="1">
        <v>2769.5562</v>
      </c>
      <c r="BF256" s="1">
        <v>4874.1616</v>
      </c>
      <c r="BG256" s="1">
        <f t="shared" si="33"/>
        <v>0.1804779362</v>
      </c>
      <c r="BH256" s="1">
        <v>406.9026</v>
      </c>
      <c r="BJ256" s="1">
        <f t="shared" si="34"/>
        <v>-842.157</v>
      </c>
      <c r="BK256" s="1">
        <f t="shared" si="35"/>
        <v>-156.843</v>
      </c>
      <c r="BL256" s="1">
        <f t="shared" si="36"/>
        <v>5.369426752</v>
      </c>
      <c r="BN256" s="1">
        <f t="shared" si="70"/>
        <v>0.6652817816</v>
      </c>
      <c r="BO256" s="1">
        <f t="shared" si="37"/>
        <v>0.8664110833</v>
      </c>
      <c r="BP256" s="1">
        <f t="shared" si="38"/>
        <v>0.3362889167</v>
      </c>
      <c r="BQ256" s="1" t="str">
        <f t="shared" si="39"/>
        <v>#NUM!</v>
      </c>
      <c r="BS256" s="1">
        <f t="shared" si="40"/>
        <v>256.8864122</v>
      </c>
      <c r="BT256" s="1">
        <v>2.532</v>
      </c>
      <c r="BU256" s="1">
        <v>0.1266</v>
      </c>
      <c r="BV256" s="1">
        <f t="shared" si="41"/>
        <v>0.06023054755</v>
      </c>
      <c r="BW256" s="1">
        <f t="shared" si="42"/>
        <v>0.09341527378</v>
      </c>
      <c r="BX256" s="1">
        <f t="shared" si="43"/>
        <v>1.2027</v>
      </c>
      <c r="BY256" s="1">
        <f t="shared" si="82"/>
        <v>-0.14</v>
      </c>
      <c r="BZ256" s="1">
        <f t="shared" si="45"/>
        <v>0.8560197368</v>
      </c>
      <c r="CA256" s="1">
        <v>4874.1616</v>
      </c>
      <c r="CB256" s="1">
        <v>2769.5562</v>
      </c>
      <c r="CC256" s="1" t="str">
        <f t="shared" si="46"/>
        <v>#NUM!</v>
      </c>
      <c r="CD256" s="1">
        <f t="shared" si="47"/>
        <v>0.3375556187</v>
      </c>
      <c r="CE256" s="1">
        <f t="shared" si="48"/>
        <v>-664.6164998</v>
      </c>
      <c r="CH256" s="1">
        <v>-999.0</v>
      </c>
      <c r="CJ256" s="1">
        <f t="shared" si="71"/>
        <v>0.001440782007</v>
      </c>
      <c r="CK256" s="1">
        <f t="shared" si="51"/>
        <v>-843.9573355</v>
      </c>
      <c r="CL256" s="1">
        <f t="shared" si="52"/>
        <v>-533.1329928</v>
      </c>
      <c r="CM256" s="1">
        <f t="shared" si="53"/>
        <v>-566.4251521</v>
      </c>
      <c r="CN256" s="1">
        <f t="shared" si="54"/>
        <v>1.062446256</v>
      </c>
      <c r="CO256" s="1">
        <f t="shared" si="55"/>
        <v>0.009495316308</v>
      </c>
      <c r="CP256" s="1">
        <f t="shared" si="56"/>
        <v>1.187698039</v>
      </c>
      <c r="CQ256" s="1">
        <f t="shared" si="57"/>
        <v>1.047698039</v>
      </c>
      <c r="CS256" s="1">
        <f t="shared" si="58"/>
        <v>1.094259656</v>
      </c>
      <c r="CU256" s="1">
        <v>5261.0005</v>
      </c>
      <c r="CV256" s="1">
        <v>1950.0</v>
      </c>
      <c r="CW256" s="1">
        <v>1029.1</v>
      </c>
      <c r="CX256" s="1">
        <v>378.9</v>
      </c>
      <c r="CY256" s="1">
        <v>200.5</v>
      </c>
      <c r="CZ256" s="1">
        <v>142.4</v>
      </c>
      <c r="DA256" s="1">
        <f t="shared" si="59"/>
        <v>0.8036444883</v>
      </c>
      <c r="DB256" s="1">
        <f t="shared" si="60"/>
        <v>0.7136906518</v>
      </c>
      <c r="DC256" s="1">
        <f t="shared" si="61"/>
        <v>0.9242983384</v>
      </c>
      <c r="DD256" s="1">
        <f t="shared" si="62"/>
        <v>1.291903122</v>
      </c>
      <c r="DE256" s="1">
        <f t="shared" si="63"/>
        <v>0.9835749368</v>
      </c>
      <c r="DF256" s="1" t="str">
        <f t="shared" si="64"/>
        <v>Não</v>
      </c>
      <c r="DG256" s="1" t="str">
        <f t="shared" si="65"/>
        <v>Não</v>
      </c>
      <c r="DH256" s="17" t="str">
        <f t="shared" si="66"/>
        <v>Fractured</v>
      </c>
      <c r="DI256" s="1" t="str">
        <f t="shared" ref="DI256:DJ256" si="983">IF(DB256&gt;=1,"Fractured","Não")</f>
        <v>Não</v>
      </c>
      <c r="DJ256" s="1" t="str">
        <f t="shared" si="983"/>
        <v>Não</v>
      </c>
    </row>
    <row r="257" ht="15.75" customHeight="1">
      <c r="A257" s="1">
        <v>5594.1849</v>
      </c>
      <c r="B257" s="1">
        <v>204.4385</v>
      </c>
      <c r="C257" s="1">
        <v>181.8314</v>
      </c>
      <c r="D257" s="1">
        <v>198.3387</v>
      </c>
      <c r="E257" s="1">
        <v>156.7474</v>
      </c>
      <c r="F257" s="1">
        <v>153.1702</v>
      </c>
      <c r="G257" s="1">
        <v>147.719</v>
      </c>
      <c r="H257" s="1">
        <v>168.8121</v>
      </c>
      <c r="I257" s="1">
        <v>226.5931</v>
      </c>
      <c r="J257" s="1">
        <v>256.7101</v>
      </c>
      <c r="K257" s="1">
        <v>227.4975</v>
      </c>
      <c r="L257" s="1">
        <f t="shared" si="4"/>
        <v>156.5671</v>
      </c>
      <c r="M257" s="1">
        <f t="shared" ref="M257:N257" si="984">(H257+I257)/2</f>
        <v>197.7026</v>
      </c>
      <c r="N257" s="1">
        <f t="shared" si="984"/>
        <v>241.6516</v>
      </c>
      <c r="O257" s="1">
        <f t="shared" ref="O257:P257" si="985">(E257+AC257)/2</f>
        <v>161.45705</v>
      </c>
      <c r="P257" s="1">
        <f t="shared" si="985"/>
        <v>156.214</v>
      </c>
      <c r="Q257" s="1">
        <f t="shared" si="7"/>
        <v>204.4555725</v>
      </c>
      <c r="R257" s="1">
        <f t="shared" si="8"/>
        <v>1.01208245</v>
      </c>
      <c r="S257" s="1">
        <f t="shared" si="9"/>
        <v>0.8750498335</v>
      </c>
      <c r="T257" s="1">
        <v>0.1411</v>
      </c>
      <c r="U257" s="1">
        <v>0.1411</v>
      </c>
      <c r="V257" s="1">
        <f t="shared" si="10"/>
        <v>7.087172218</v>
      </c>
      <c r="W257" s="1">
        <v>0.1411</v>
      </c>
      <c r="X257" s="1">
        <v>0.1168</v>
      </c>
      <c r="Y257" s="1">
        <f t="shared" si="11"/>
        <v>184.7628167</v>
      </c>
      <c r="Z257" s="1">
        <v>174.3126</v>
      </c>
      <c r="AA257" s="1">
        <v>171.3486</v>
      </c>
      <c r="AB257" s="1">
        <v>178.3071</v>
      </c>
      <c r="AC257" s="1">
        <v>166.1667</v>
      </c>
      <c r="AD257" s="1">
        <v>159.2578</v>
      </c>
      <c r="AE257" s="1">
        <v>-999.0</v>
      </c>
      <c r="AF257" s="1">
        <v>-999.0</v>
      </c>
      <c r="AG257" s="1">
        <f t="shared" si="12"/>
        <v>454.0906</v>
      </c>
      <c r="AH257" s="1">
        <f t="shared" si="13"/>
        <v>250.5452234</v>
      </c>
      <c r="AI257" s="1">
        <f t="shared" si="14"/>
        <v>113.5221997</v>
      </c>
      <c r="AJ257" s="1">
        <f t="shared" si="15"/>
        <v>251.5452234</v>
      </c>
      <c r="AK257" s="1">
        <f t="shared" si="16"/>
        <v>43.77957248</v>
      </c>
      <c r="AL257" s="1">
        <f t="shared" si="17"/>
        <v>9.963739541</v>
      </c>
      <c r="AM257" s="1">
        <f t="shared" si="18"/>
        <v>175.1489462</v>
      </c>
      <c r="AN257" s="1">
        <f t="shared" si="19"/>
        <v>0.3349760729</v>
      </c>
      <c r="AO257" s="1">
        <f t="shared" si="20"/>
        <v>83.88532885</v>
      </c>
      <c r="AP257" s="1">
        <f t="shared" si="21"/>
        <v>1.238921134</v>
      </c>
      <c r="AQ257" s="1">
        <f t="shared" si="22"/>
        <v>81.75235918</v>
      </c>
      <c r="AR257" s="1">
        <f t="shared" si="23"/>
        <v>133.4858526</v>
      </c>
      <c r="AS257" s="1">
        <f t="shared" si="24"/>
        <v>91.47543405</v>
      </c>
      <c r="AT257" s="1">
        <f t="shared" si="986"/>
        <v>0.1086755568</v>
      </c>
      <c r="AU257" s="1">
        <f t="shared" si="26"/>
        <v>0.1219259245</v>
      </c>
      <c r="AV257" s="1">
        <f t="shared" si="27"/>
        <v>54.33191579</v>
      </c>
      <c r="AW257" s="1">
        <v>-999.0</v>
      </c>
      <c r="AX257" s="1">
        <f t="shared" si="28"/>
        <v>0.4496272075</v>
      </c>
      <c r="AZ257" s="1">
        <f t="shared" si="619"/>
        <v>1.610266112</v>
      </c>
      <c r="BA257" s="1">
        <v>-999.0</v>
      </c>
      <c r="BB257" s="1">
        <f t="shared" si="564"/>
        <v>0.5423320537</v>
      </c>
      <c r="BC257" s="1">
        <f>((AT257/6)^2)*((BL257)^4)</f>
        <v>0.450426157</v>
      </c>
      <c r="BE257" s="1">
        <v>2787.2202</v>
      </c>
      <c r="BF257" s="1">
        <v>4875.3066</v>
      </c>
      <c r="BG257" s="1">
        <f t="shared" si="33"/>
        <v>0.2389211337</v>
      </c>
      <c r="BH257" s="1">
        <v>278.8585</v>
      </c>
      <c r="BJ257" s="1">
        <f t="shared" si="34"/>
        <v>-858.0411</v>
      </c>
      <c r="BK257" s="1">
        <f t="shared" si="35"/>
        <v>-140.9589</v>
      </c>
      <c r="BL257" s="1">
        <f t="shared" si="36"/>
        <v>6.087172218</v>
      </c>
      <c r="BN257" s="1">
        <f t="shared" si="70"/>
        <v>0.7225595962</v>
      </c>
      <c r="BO257" s="1">
        <f t="shared" si="37"/>
        <v>0.9194321992</v>
      </c>
      <c r="BP257" s="1">
        <f t="shared" si="38"/>
        <v>0.2762678008</v>
      </c>
      <c r="BQ257" s="1" t="str">
        <f t="shared" si="39"/>
        <v>#NUM!</v>
      </c>
      <c r="BS257" s="1">
        <f t="shared" si="40"/>
        <v>216.1953157</v>
      </c>
      <c r="BT257" s="1">
        <v>2.5383</v>
      </c>
      <c r="BU257" s="1">
        <v>0.1469</v>
      </c>
      <c r="BV257" s="1">
        <f t="shared" si="41"/>
        <v>0.05659942363</v>
      </c>
      <c r="BW257" s="1">
        <f t="shared" si="42"/>
        <v>0.1017497118</v>
      </c>
      <c r="BX257" s="1">
        <f t="shared" si="43"/>
        <v>1.1957</v>
      </c>
      <c r="BY257" s="1">
        <f t="shared" si="82"/>
        <v>0.6626666667</v>
      </c>
      <c r="BZ257" s="1">
        <f t="shared" si="45"/>
        <v>0.8626325911</v>
      </c>
      <c r="CA257" s="1">
        <v>4875.3066</v>
      </c>
      <c r="CB257" s="1">
        <v>2787.2202</v>
      </c>
      <c r="CC257" s="1" t="str">
        <f t="shared" si="46"/>
        <v>#NUM!</v>
      </c>
      <c r="CD257" s="1">
        <f t="shared" si="47"/>
        <v>0.3621916081</v>
      </c>
      <c r="CE257" s="1">
        <f t="shared" si="48"/>
        <v>-721.8370366</v>
      </c>
      <c r="CH257" s="1">
        <v>-999.0</v>
      </c>
      <c r="CJ257" s="1">
        <f t="shared" si="71"/>
        <v>0.003000846883</v>
      </c>
      <c r="CK257" s="1">
        <f t="shared" si="51"/>
        <v>-864.7116</v>
      </c>
      <c r="CL257" s="1">
        <f t="shared" si="52"/>
        <v>-683.0311012</v>
      </c>
      <c r="CM257" s="1">
        <f t="shared" si="53"/>
        <v>-938.0418637</v>
      </c>
      <c r="CN257" s="1">
        <f t="shared" si="54"/>
        <v>1.373351612</v>
      </c>
      <c r="CO257" s="1">
        <f t="shared" si="55"/>
        <v>0.01093189675</v>
      </c>
      <c r="CP257" s="1">
        <f t="shared" si="56"/>
        <v>0.6137308631</v>
      </c>
      <c r="CQ257" s="1">
        <f t="shared" si="57"/>
        <v>1.27639753</v>
      </c>
      <c r="CS257" s="1">
        <f t="shared" si="58"/>
        <v>1.216554509</v>
      </c>
      <c r="CU257" s="1">
        <v>5261.1528</v>
      </c>
      <c r="CV257" s="1">
        <v>1950.0</v>
      </c>
      <c r="CW257" s="1">
        <v>1027.6</v>
      </c>
      <c r="CX257" s="1">
        <v>377.8</v>
      </c>
      <c r="CY257" s="1">
        <v>200.5</v>
      </c>
      <c r="CZ257" s="1">
        <v>141.6</v>
      </c>
      <c r="DA257" s="1">
        <f t="shared" si="59"/>
        <v>1.003991295</v>
      </c>
      <c r="DB257" s="1">
        <f t="shared" si="60"/>
        <v>0.7492238497</v>
      </c>
      <c r="DC257" s="1">
        <f t="shared" si="61"/>
        <v>0.9136333231</v>
      </c>
      <c r="DD257" s="1">
        <f t="shared" si="62"/>
        <v>1.222298543</v>
      </c>
      <c r="DE257" s="1">
        <f t="shared" si="63"/>
        <v>0.967526658</v>
      </c>
      <c r="DF257" s="17" t="str">
        <f t="shared" si="64"/>
        <v>Fracture</v>
      </c>
      <c r="DG257" s="1" t="str">
        <f t="shared" si="65"/>
        <v>Não</v>
      </c>
      <c r="DH257" s="17" t="str">
        <f t="shared" si="66"/>
        <v>Fractured</v>
      </c>
      <c r="DI257" s="1" t="str">
        <f t="shared" ref="DI257:DJ257" si="987">IF(DB257&gt;=1,"Fractured","Não")</f>
        <v>Não</v>
      </c>
      <c r="DJ257" s="1" t="str">
        <f t="shared" si="987"/>
        <v>Não</v>
      </c>
    </row>
    <row r="258" ht="15.75" customHeight="1">
      <c r="A258" s="1">
        <v>5594.2611</v>
      </c>
      <c r="B258" s="1">
        <v>165.274</v>
      </c>
      <c r="C258" s="1">
        <v>151.4024</v>
      </c>
      <c r="D258" s="1">
        <v>174.7028</v>
      </c>
      <c r="E258" s="1">
        <v>146.018</v>
      </c>
      <c r="F258" s="1">
        <v>142.4993</v>
      </c>
      <c r="G258" s="1">
        <v>140.9343</v>
      </c>
      <c r="H258" s="1">
        <v>152.9278</v>
      </c>
      <c r="I258" s="1">
        <v>226.5931</v>
      </c>
      <c r="J258" s="1">
        <v>256.7101</v>
      </c>
      <c r="K258" s="1">
        <v>227.4975</v>
      </c>
      <c r="L258" s="1">
        <f t="shared" si="4"/>
        <v>145.4538</v>
      </c>
      <c r="M258" s="1">
        <f t="shared" ref="M258:N258" si="988">(H258+I258)/2</f>
        <v>189.76045</v>
      </c>
      <c r="N258" s="1">
        <f t="shared" si="988"/>
        <v>241.6516</v>
      </c>
      <c r="O258" s="1">
        <f t="shared" ref="O258:P258" si="989">(E258+AC258)/2</f>
        <v>148.78385</v>
      </c>
      <c r="P258" s="1">
        <f t="shared" si="989"/>
        <v>142.23205</v>
      </c>
      <c r="Q258" s="1">
        <f t="shared" si="7"/>
        <v>165.2939718</v>
      </c>
      <c r="R258" s="1">
        <f t="shared" si="8"/>
        <v>0.9655977336</v>
      </c>
      <c r="S258" s="1">
        <f t="shared" si="9"/>
        <v>0.9215741023</v>
      </c>
      <c r="T258" s="1">
        <v>0.1411</v>
      </c>
      <c r="U258" s="1">
        <v>0.1411</v>
      </c>
      <c r="V258" s="1">
        <f t="shared" si="10"/>
        <v>7.087172218</v>
      </c>
      <c r="W258" s="1">
        <v>0.1411</v>
      </c>
      <c r="X258" s="1">
        <v>0.1168</v>
      </c>
      <c r="Y258" s="1">
        <f t="shared" si="11"/>
        <v>157.8707833</v>
      </c>
      <c r="Z258" s="1">
        <v>152.6266</v>
      </c>
      <c r="AA258" s="1">
        <v>146.7359</v>
      </c>
      <c r="AB258" s="1">
        <v>156.483</v>
      </c>
      <c r="AC258" s="1">
        <v>151.5497</v>
      </c>
      <c r="AD258" s="1">
        <v>141.9648</v>
      </c>
      <c r="AE258" s="1">
        <v>-999.0</v>
      </c>
      <c r="AF258" s="1">
        <v>-999.0</v>
      </c>
      <c r="AG258" s="1">
        <f t="shared" si="12"/>
        <v>454.0906</v>
      </c>
      <c r="AH258" s="1">
        <f t="shared" si="13"/>
        <v>250.5452234</v>
      </c>
      <c r="AI258" s="1">
        <f t="shared" si="14"/>
        <v>113.5221997</v>
      </c>
      <c r="AJ258" s="1">
        <f t="shared" si="15"/>
        <v>251.5452234</v>
      </c>
      <c r="AK258" s="1">
        <f t="shared" si="16"/>
        <v>39.00062574</v>
      </c>
      <c r="AL258" s="1">
        <f t="shared" si="17"/>
        <v>19.25817306</v>
      </c>
      <c r="AM258" s="1">
        <f t="shared" si="18"/>
        <v>156.0701817</v>
      </c>
      <c r="AN258" s="1">
        <f t="shared" si="19"/>
        <v>0.2017018735</v>
      </c>
      <c r="AO258" s="1">
        <f t="shared" si="20"/>
        <v>75.62635287</v>
      </c>
      <c r="AP258" s="1">
        <f t="shared" si="21"/>
        <v>1.326381835</v>
      </c>
      <c r="AQ258" s="1">
        <f t="shared" si="22"/>
        <v>73.93482355</v>
      </c>
      <c r="AR258" s="1">
        <f t="shared" si="23"/>
        <v>130.416604</v>
      </c>
      <c r="AS258" s="1">
        <f t="shared" si="24"/>
        <v>82.01154788</v>
      </c>
      <c r="AT258" s="1">
        <f>ABS(((3*B258*(G258-AS258))/(G258*(2*AS258-B258)))/1000)/2</f>
        <v>0.08285868871</v>
      </c>
      <c r="AU258" s="1">
        <f t="shared" si="26"/>
        <v>0.09034451691</v>
      </c>
      <c r="AV258" s="1">
        <f t="shared" si="27"/>
        <v>35.70944157</v>
      </c>
      <c r="AW258" s="1">
        <v>-999.0</v>
      </c>
      <c r="AX258" s="1">
        <f t="shared" si="28"/>
        <v>0.4917010972</v>
      </c>
      <c r="AZ258" s="1">
        <f t="shared" si="619"/>
        <v>0.3431412206</v>
      </c>
      <c r="BA258" s="1">
        <v>-999.0</v>
      </c>
      <c r="BB258" s="1">
        <f t="shared" si="564"/>
        <v>0.1832694187</v>
      </c>
      <c r="BC258" s="1">
        <f>((AT258/8)^2)*((BL258)^4)</f>
        <v>0.1472849915</v>
      </c>
      <c r="BE258" s="1">
        <v>2787.2202</v>
      </c>
      <c r="BF258" s="1">
        <v>4875.3066</v>
      </c>
      <c r="BG258" s="1">
        <f t="shared" si="33"/>
        <v>0.3263818351</v>
      </c>
      <c r="BH258" s="1">
        <v>278.8585</v>
      </c>
      <c r="BJ258" s="1">
        <f t="shared" si="34"/>
        <v>-858.0411</v>
      </c>
      <c r="BK258" s="1">
        <f t="shared" si="35"/>
        <v>-140.9589</v>
      </c>
      <c r="BL258" s="1">
        <f t="shared" si="36"/>
        <v>6.087172218</v>
      </c>
      <c r="BN258" s="1">
        <f t="shared" si="70"/>
        <v>0.8527312221</v>
      </c>
      <c r="BO258" s="1">
        <f t="shared" si="37"/>
        <v>0.9216756804</v>
      </c>
      <c r="BP258" s="1">
        <f t="shared" si="38"/>
        <v>0.2740243196</v>
      </c>
      <c r="BQ258" s="1" t="str">
        <f t="shared" si="39"/>
        <v>#NUM!</v>
      </c>
      <c r="BS258" s="1">
        <f t="shared" si="40"/>
        <v>166.7958746</v>
      </c>
      <c r="BT258" s="1">
        <v>2.5383</v>
      </c>
      <c r="BU258" s="1">
        <v>0.1469</v>
      </c>
      <c r="BV258" s="1">
        <f t="shared" si="41"/>
        <v>0.05659942363</v>
      </c>
      <c r="BW258" s="1">
        <f t="shared" si="42"/>
        <v>0.1017497118</v>
      </c>
      <c r="BX258" s="1">
        <f t="shared" si="43"/>
        <v>1.1957</v>
      </c>
      <c r="BY258" s="1">
        <f t="shared" si="82"/>
        <v>0.6626666667</v>
      </c>
      <c r="BZ258" s="1">
        <f t="shared" si="45"/>
        <v>0.8694996964</v>
      </c>
      <c r="CA258" s="1">
        <v>4875.3066</v>
      </c>
      <c r="CB258" s="1">
        <v>2787.2202</v>
      </c>
      <c r="CC258" s="1" t="str">
        <f t="shared" si="46"/>
        <v>#NUM!</v>
      </c>
      <c r="CD258" s="1">
        <f t="shared" si="47"/>
        <v>0.3825190941</v>
      </c>
      <c r="CE258" s="1">
        <f t="shared" si="48"/>
        <v>-851.8784909</v>
      </c>
      <c r="CH258" s="1">
        <v>-999.0</v>
      </c>
      <c r="CJ258" s="1">
        <f t="shared" si="71"/>
        <v>0.004601137243</v>
      </c>
      <c r="CK258" s="1">
        <f t="shared" si="51"/>
        <v>-927.6188914</v>
      </c>
      <c r="CL258" s="1">
        <f t="shared" si="52"/>
        <v>-964.5100126</v>
      </c>
      <c r="CM258" s="1">
        <f t="shared" si="53"/>
        <v>-1307.675485</v>
      </c>
      <c r="CN258" s="1">
        <f t="shared" si="54"/>
        <v>1.355792545</v>
      </c>
      <c r="CO258" s="1">
        <f t="shared" si="55"/>
        <v>0.01219340478</v>
      </c>
      <c r="CP258" s="1">
        <f t="shared" si="56"/>
        <v>0.6011588191</v>
      </c>
      <c r="CQ258" s="1">
        <f t="shared" si="57"/>
        <v>1.263825486</v>
      </c>
      <c r="CS258" s="1">
        <f t="shared" si="58"/>
        <v>1.178904298</v>
      </c>
      <c r="CU258" s="1">
        <v>5261.3052</v>
      </c>
      <c r="CV258" s="1">
        <v>1950.0</v>
      </c>
      <c r="CW258" s="1">
        <v>1025.0</v>
      </c>
      <c r="CX258" s="1">
        <v>376.3</v>
      </c>
      <c r="CY258" s="1">
        <v>200.7</v>
      </c>
      <c r="CZ258" s="1">
        <v>140.5</v>
      </c>
      <c r="DA258" s="1">
        <f t="shared" si="59"/>
        <v>1.003991295</v>
      </c>
      <c r="DB258" s="1">
        <f t="shared" si="60"/>
        <v>0.8622003461</v>
      </c>
      <c r="DC258" s="1">
        <f t="shared" si="61"/>
        <v>0.9301445489</v>
      </c>
      <c r="DD258" s="1">
        <f t="shared" si="62"/>
        <v>1.273456086</v>
      </c>
      <c r="DE258" s="1">
        <f t="shared" si="63"/>
        <v>0.9559643066</v>
      </c>
      <c r="DF258" s="17" t="str">
        <f t="shared" si="64"/>
        <v>Fracture</v>
      </c>
      <c r="DG258" s="1" t="str">
        <f t="shared" si="65"/>
        <v>Não</v>
      </c>
      <c r="DH258" s="17" t="str">
        <f t="shared" si="66"/>
        <v>Fractured</v>
      </c>
      <c r="DI258" s="1" t="str">
        <f t="shared" ref="DI258:DJ258" si="990">IF(DB258&gt;=1,"Fractured","Não")</f>
        <v>Não</v>
      </c>
      <c r="DJ258" s="1" t="str">
        <f t="shared" si="990"/>
        <v>Não</v>
      </c>
    </row>
    <row r="259" ht="15.75" customHeight="1">
      <c r="A259" s="1">
        <v>5594.3373</v>
      </c>
      <c r="B259" s="1">
        <v>137.4497</v>
      </c>
      <c r="C259" s="1">
        <v>132.7178</v>
      </c>
      <c r="D259" s="1">
        <v>149.5898</v>
      </c>
      <c r="E259" s="1">
        <v>131.0385</v>
      </c>
      <c r="F259" s="1">
        <v>127.8471</v>
      </c>
      <c r="G259" s="1">
        <v>128.6226</v>
      </c>
      <c r="H259" s="1">
        <v>136.6476</v>
      </c>
      <c r="I259" s="1">
        <v>193.9169</v>
      </c>
      <c r="J259" s="1">
        <v>226.8428</v>
      </c>
      <c r="K259" s="1">
        <v>198.3013</v>
      </c>
      <c r="L259" s="1">
        <f t="shared" si="4"/>
        <v>131.0391</v>
      </c>
      <c r="M259" s="1">
        <f t="shared" ref="M259:N259" si="991">(H259+I259)/2</f>
        <v>165.28225</v>
      </c>
      <c r="N259" s="1">
        <f t="shared" si="991"/>
        <v>210.37985</v>
      </c>
      <c r="O259" s="1">
        <f t="shared" ref="O259:P259" si="992">(E259+AC259)/2</f>
        <v>136.4562</v>
      </c>
      <c r="P259" s="1">
        <f t="shared" si="992"/>
        <v>129.2647</v>
      </c>
      <c r="Q259" s="1">
        <f t="shared" si="7"/>
        <v>137.4723881</v>
      </c>
      <c r="R259" s="1">
        <f t="shared" si="8"/>
        <v>0.8812453111</v>
      </c>
      <c r="S259" s="1">
        <f t="shared" si="9"/>
        <v>0.9412722946</v>
      </c>
      <c r="T259" s="1">
        <v>0.14</v>
      </c>
      <c r="U259" s="1">
        <v>0.14</v>
      </c>
      <c r="V259" s="1">
        <f t="shared" si="10"/>
        <v>7.142857143</v>
      </c>
      <c r="W259" s="1">
        <v>0.14</v>
      </c>
      <c r="X259" s="1">
        <v>0.1164</v>
      </c>
      <c r="Y259" s="1">
        <f t="shared" si="11"/>
        <v>137.9196333</v>
      </c>
      <c r="Z259" s="1">
        <v>134.0169</v>
      </c>
      <c r="AA259" s="1">
        <v>130.012</v>
      </c>
      <c r="AB259" s="1">
        <v>143.7316</v>
      </c>
      <c r="AC259" s="1">
        <v>141.8739</v>
      </c>
      <c r="AD259" s="1">
        <v>130.6823</v>
      </c>
      <c r="AE259" s="1">
        <v>0.034</v>
      </c>
      <c r="AF259" s="1">
        <v>0.15</v>
      </c>
      <c r="AG259" s="1">
        <f t="shared" si="12"/>
        <v>392.2182</v>
      </c>
      <c r="AH259" s="1">
        <f t="shared" si="13"/>
        <v>44.22883405</v>
      </c>
      <c r="AI259" s="1">
        <f t="shared" si="14"/>
        <v>98.04229728</v>
      </c>
      <c r="AJ259" s="1">
        <f t="shared" si="15"/>
        <v>45.22883405</v>
      </c>
      <c r="AK259" s="1">
        <f t="shared" si="16"/>
        <v>33.9979653</v>
      </c>
      <c r="AL259" s="1">
        <f t="shared" si="17"/>
        <v>39.51229942</v>
      </c>
      <c r="AM259" s="1">
        <f t="shared" si="18"/>
        <v>136.1182938</v>
      </c>
      <c r="AN259" s="1">
        <f t="shared" si="19"/>
        <v>0.1306575809</v>
      </c>
      <c r="AO259" s="1">
        <f t="shared" si="20"/>
        <v>66.93159661</v>
      </c>
      <c r="AP259" s="1">
        <f t="shared" si="21"/>
        <v>1.365173696</v>
      </c>
      <c r="AQ259" s="1">
        <f t="shared" si="22"/>
        <v>67.09619813</v>
      </c>
      <c r="AR259" s="1">
        <f t="shared" si="23"/>
        <v>124.4702337</v>
      </c>
      <c r="AS259" s="1">
        <f t="shared" si="24"/>
        <v>72.67891749</v>
      </c>
      <c r="AT259" s="1">
        <f t="shared" ref="AT259:AT260" si="996">ABS(((3*B259*(G259-AS259))/(G259*(2*AS259-B259)))/1000)</f>
        <v>0.02267904404</v>
      </c>
      <c r="AU259" s="1">
        <f t="shared" si="26"/>
        <v>0.02320531848</v>
      </c>
      <c r="AV259" s="1">
        <f t="shared" si="27"/>
        <v>5.325287819</v>
      </c>
      <c r="AW259" s="1">
        <v>0.034</v>
      </c>
      <c r="AX259" s="1">
        <f t="shared" si="28"/>
        <v>0.5060448011</v>
      </c>
      <c r="AZ259" s="1">
        <f t="shared" si="619"/>
        <v>0.0002161747531</v>
      </c>
      <c r="BA259" s="1">
        <v>0.15</v>
      </c>
      <c r="BB259" s="1">
        <f t="shared" si="564"/>
        <v>0.0028988728</v>
      </c>
      <c r="BC259" s="1">
        <f>((AT259/15)^2)*((BL259)^4)</f>
        <v>0.003254982312</v>
      </c>
      <c r="BD259" s="1">
        <f t="shared" ref="BD259:BD260" si="997">0.0183*((AE259^3)*(BH259^2))</f>
        <v>0.1576333185</v>
      </c>
      <c r="BE259" s="1">
        <v>2770.4004</v>
      </c>
      <c r="BF259" s="1">
        <v>4876.5908</v>
      </c>
      <c r="BG259" s="1">
        <f t="shared" si="33"/>
        <v>0.3651736955</v>
      </c>
      <c r="BH259" s="1">
        <f>GEOMEAN(BH5:BH258)</f>
        <v>468.144676</v>
      </c>
      <c r="BJ259" s="1">
        <f t="shared" si="34"/>
        <v>0.02924</v>
      </c>
      <c r="BK259" s="1">
        <f t="shared" si="35"/>
        <v>0.00476</v>
      </c>
      <c r="BL259" s="1">
        <f t="shared" si="36"/>
        <v>6.142857143</v>
      </c>
      <c r="BN259" s="1">
        <f t="shared" si="70"/>
        <v>0.935779416</v>
      </c>
      <c r="BO259" s="1">
        <f t="shared" si="37"/>
        <v>0.915708638</v>
      </c>
      <c r="BP259" s="1">
        <f t="shared" si="38"/>
        <v>0.280891362</v>
      </c>
      <c r="BQ259" s="1">
        <f t="shared" si="39"/>
        <v>0.02604163432</v>
      </c>
      <c r="BS259" s="1">
        <f t="shared" si="40"/>
        <v>138.135866</v>
      </c>
      <c r="BT259" s="1">
        <v>2.5592</v>
      </c>
      <c r="BU259" s="1">
        <v>0.166</v>
      </c>
      <c r="BV259" s="1">
        <f t="shared" si="41"/>
        <v>0.04455331412</v>
      </c>
      <c r="BW259" s="1">
        <f t="shared" si="42"/>
        <v>0.1052766571</v>
      </c>
      <c r="BX259" s="1">
        <f t="shared" si="43"/>
        <v>1.1966</v>
      </c>
      <c r="BY259" s="1">
        <f t="shared" si="82"/>
        <v>1.717333333</v>
      </c>
      <c r="BZ259" s="1">
        <f t="shared" si="45"/>
        <v>0.8819609312</v>
      </c>
      <c r="CA259" s="1">
        <v>4876.5908</v>
      </c>
      <c r="CB259" s="1">
        <v>2770.4004</v>
      </c>
      <c r="CC259" s="1">
        <f t="shared" si="46"/>
        <v>0.0001333135846</v>
      </c>
      <c r="CD259" s="1">
        <f t="shared" si="47"/>
        <v>0.4063370263</v>
      </c>
      <c r="CE259" s="1">
        <f t="shared" si="48"/>
        <v>0.1403669124</v>
      </c>
      <c r="CH259" s="1">
        <v>0.034</v>
      </c>
      <c r="CI259" s="1">
        <f t="shared" ref="CI259:CI260" si="998">ABS(BX259-AP259)</f>
        <v>0.1685736955</v>
      </c>
      <c r="CJ259" s="1">
        <f t="shared" si="71"/>
        <v>0.005311189302</v>
      </c>
      <c r="CK259" s="1">
        <f t="shared" si="51"/>
        <v>0.03279083376</v>
      </c>
      <c r="CL259" s="1">
        <f t="shared" si="52"/>
        <v>0.04221992888</v>
      </c>
      <c r="CM259" s="1">
        <f t="shared" si="53"/>
        <v>0.05548249471</v>
      </c>
      <c r="CN259" s="1">
        <f t="shared" si="54"/>
        <v>1.314130464</v>
      </c>
      <c r="CO259" s="1">
        <f t="shared" si="55"/>
        <v>0.01375914825</v>
      </c>
      <c r="CP259" s="1">
        <f t="shared" si="56"/>
        <v>-0.4834889979</v>
      </c>
      <c r="CQ259" s="1">
        <f t="shared" si="57"/>
        <v>1.233844335</v>
      </c>
      <c r="CS259" s="1">
        <f t="shared" si="58"/>
        <v>1.227662324</v>
      </c>
      <c r="CT259" s="1">
        <v>0.034</v>
      </c>
      <c r="CU259" s="1">
        <v>5261.4575</v>
      </c>
      <c r="CV259" s="1">
        <v>1950.0</v>
      </c>
      <c r="CW259" s="1">
        <v>1019.6</v>
      </c>
      <c r="CX259" s="1">
        <v>373.9</v>
      </c>
      <c r="CY259" s="1">
        <v>200.1</v>
      </c>
      <c r="CZ259" s="1">
        <v>138.9</v>
      </c>
      <c r="DA259" s="1">
        <f t="shared" si="59"/>
        <v>1.022609685</v>
      </c>
      <c r="DB259" s="1">
        <f t="shared" si="60"/>
        <v>0.9301373521</v>
      </c>
      <c r="DC259" s="1">
        <f t="shared" si="61"/>
        <v>0.9751180635</v>
      </c>
      <c r="DD259" s="1">
        <f t="shared" si="62"/>
        <v>1.272852046</v>
      </c>
      <c r="DE259" s="1">
        <f t="shared" si="63"/>
        <v>0.9472981074</v>
      </c>
      <c r="DF259" s="17" t="str">
        <f t="shared" si="64"/>
        <v>Fracture</v>
      </c>
      <c r="DG259" s="1" t="str">
        <f t="shared" si="65"/>
        <v>Não</v>
      </c>
      <c r="DH259" s="17" t="str">
        <f t="shared" si="66"/>
        <v>Fractured</v>
      </c>
      <c r="DI259" s="1" t="str">
        <f t="shared" ref="DI259:DJ259" si="993">IF(DB259&gt;=1,"Fractured","Não")</f>
        <v>Não</v>
      </c>
      <c r="DJ259" s="1" t="str">
        <f t="shared" si="993"/>
        <v>Não</v>
      </c>
    </row>
    <row r="260" ht="15.75" customHeight="1">
      <c r="A260" s="1">
        <v>5594.4135</v>
      </c>
      <c r="B260" s="1">
        <v>115.5253</v>
      </c>
      <c r="C260" s="1">
        <v>112.2922</v>
      </c>
      <c r="D260" s="1">
        <v>126.9826</v>
      </c>
      <c r="E260" s="1">
        <v>119.1865</v>
      </c>
      <c r="F260" s="1">
        <v>116.5123</v>
      </c>
      <c r="G260" s="1">
        <v>117.7377</v>
      </c>
      <c r="H260" s="1">
        <v>123.294</v>
      </c>
      <c r="I260" s="1">
        <v>193.9169</v>
      </c>
      <c r="J260" s="1">
        <v>226.8428</v>
      </c>
      <c r="K260" s="1">
        <v>198.3013</v>
      </c>
      <c r="L260" s="1">
        <f t="shared" si="4"/>
        <v>119.1813333</v>
      </c>
      <c r="M260" s="1">
        <f t="shared" ref="M260:N260" si="994">(H260+I260)/2</f>
        <v>158.60545</v>
      </c>
      <c r="N260" s="1">
        <f t="shared" si="994"/>
        <v>210.37985</v>
      </c>
      <c r="O260" s="1">
        <f t="shared" ref="O260:P260" si="995">(E260+AC260)/2</f>
        <v>126.81705</v>
      </c>
      <c r="P260" s="1">
        <f t="shared" si="995"/>
        <v>117.06905</v>
      </c>
      <c r="Q260" s="1">
        <f t="shared" si="7"/>
        <v>115.551167</v>
      </c>
      <c r="R260" s="1">
        <f t="shared" si="8"/>
        <v>0.8066684709</v>
      </c>
      <c r="S260" s="1">
        <f t="shared" si="9"/>
        <v>0.9549345467</v>
      </c>
      <c r="T260" s="1">
        <v>0.14</v>
      </c>
      <c r="U260" s="1">
        <v>0.14</v>
      </c>
      <c r="V260" s="1">
        <f t="shared" si="10"/>
        <v>7.142857143</v>
      </c>
      <c r="W260" s="1">
        <v>0.14</v>
      </c>
      <c r="X260" s="1">
        <v>0.1164</v>
      </c>
      <c r="Y260" s="1">
        <f t="shared" si="11"/>
        <v>120.109</v>
      </c>
      <c r="Z260" s="1">
        <v>119.1468</v>
      </c>
      <c r="AA260" s="1">
        <v>116.705</v>
      </c>
      <c r="AB260" s="1">
        <v>130.0021</v>
      </c>
      <c r="AC260" s="1">
        <v>134.4476</v>
      </c>
      <c r="AD260" s="1">
        <v>117.6258</v>
      </c>
      <c r="AE260" s="1">
        <v>0.034</v>
      </c>
      <c r="AF260" s="1">
        <v>0.15</v>
      </c>
      <c r="AG260" s="1">
        <f t="shared" si="12"/>
        <v>392.2182</v>
      </c>
      <c r="AH260" s="1">
        <f t="shared" si="13"/>
        <v>44.22883405</v>
      </c>
      <c r="AI260" s="1">
        <f t="shared" si="14"/>
        <v>98.04229728</v>
      </c>
      <c r="AJ260" s="1">
        <f t="shared" si="15"/>
        <v>45.22883405</v>
      </c>
      <c r="AK260" s="1">
        <f t="shared" si="16"/>
        <v>29.84700064</v>
      </c>
      <c r="AL260" s="1">
        <f t="shared" si="17"/>
        <v>339.8634791</v>
      </c>
      <c r="AM260" s="1">
        <f t="shared" si="18"/>
        <v>119.5274366</v>
      </c>
      <c r="AN260" s="1">
        <f t="shared" si="19"/>
        <v>0.05002357355</v>
      </c>
      <c r="AO260" s="1">
        <f t="shared" si="20"/>
        <v>59.32608255</v>
      </c>
      <c r="AP260" s="1">
        <f t="shared" si="21"/>
        <v>1.445895675</v>
      </c>
      <c r="AQ260" s="1">
        <f t="shared" si="22"/>
        <v>61.00561228</v>
      </c>
      <c r="AR260" s="1">
        <f t="shared" si="23"/>
        <v>118.6624674</v>
      </c>
      <c r="AS260" s="1">
        <f t="shared" si="24"/>
        <v>65.00612813</v>
      </c>
      <c r="AT260" s="1">
        <f t="shared" si="996"/>
        <v>0.01071461031</v>
      </c>
      <c r="AU260" s="1">
        <f t="shared" si="26"/>
        <v>0.01083065657</v>
      </c>
      <c r="AV260" s="1">
        <f t="shared" si="27"/>
        <v>1.832471538</v>
      </c>
      <c r="AW260" s="1">
        <v>0.034</v>
      </c>
      <c r="AX260" s="1">
        <f t="shared" si="28"/>
        <v>0.5282186295</v>
      </c>
      <c r="AZ260" s="1">
        <f t="shared" si="619"/>
        <v>0.000003010296661</v>
      </c>
      <c r="BA260" s="1">
        <v>0.15</v>
      </c>
      <c r="BB260" s="1">
        <f t="shared" si="564"/>
        <v>0.000144422781</v>
      </c>
      <c r="BC260" s="1">
        <f>((AT260/12)^2)*((BL260)^4)</f>
        <v>0.00113519882</v>
      </c>
      <c r="BD260" s="1">
        <f t="shared" si="997"/>
        <v>0.1576333185</v>
      </c>
      <c r="BE260" s="1">
        <v>2770.4004</v>
      </c>
      <c r="BF260" s="1">
        <v>4876.5908</v>
      </c>
      <c r="BG260" s="1">
        <f t="shared" si="33"/>
        <v>0.4458956753</v>
      </c>
      <c r="BH260" s="1">
        <f>GEOMEAN(BH5:BH259)</f>
        <v>468.144676</v>
      </c>
      <c r="BJ260" s="1">
        <f t="shared" si="34"/>
        <v>0.02924</v>
      </c>
      <c r="BK260" s="1">
        <f t="shared" si="35"/>
        <v>0.00476</v>
      </c>
      <c r="BL260" s="1">
        <f t="shared" si="36"/>
        <v>6.142857143</v>
      </c>
      <c r="BN260" s="1">
        <f t="shared" si="70"/>
        <v>1.019150783</v>
      </c>
      <c r="BO260" s="1">
        <f t="shared" si="37"/>
        <v>0.9079408123</v>
      </c>
      <c r="BP260" s="1">
        <f t="shared" si="38"/>
        <v>0.2886591877</v>
      </c>
      <c r="BQ260" s="1">
        <f t="shared" si="39"/>
        <v>0.02856102118</v>
      </c>
      <c r="BS260" s="1">
        <f t="shared" si="40"/>
        <v>114.8692146</v>
      </c>
      <c r="BT260" s="1">
        <v>2.5592</v>
      </c>
      <c r="BU260" s="1">
        <v>0.166</v>
      </c>
      <c r="BV260" s="1">
        <f t="shared" si="41"/>
        <v>0.04455331412</v>
      </c>
      <c r="BW260" s="1">
        <f t="shared" si="42"/>
        <v>0.1052766571</v>
      </c>
      <c r="BX260" s="1">
        <f t="shared" si="43"/>
        <v>1.1966</v>
      </c>
      <c r="BY260" s="1">
        <f t="shared" si="82"/>
        <v>1.717333333</v>
      </c>
      <c r="BZ260" s="1">
        <f t="shared" si="45"/>
        <v>0.8929780364</v>
      </c>
      <c r="CA260" s="1">
        <v>4876.5908</v>
      </c>
      <c r="CB260" s="1">
        <v>2770.4004</v>
      </c>
      <c r="CC260" s="1">
        <f t="shared" si="46"/>
        <v>0.0001333135846</v>
      </c>
      <c r="CD260" s="1">
        <f t="shared" si="47"/>
        <v>0.4296486715</v>
      </c>
      <c r="CE260" s="1">
        <f t="shared" si="48"/>
        <v>0.1528726175</v>
      </c>
      <c r="CH260" s="1">
        <v>0.034</v>
      </c>
      <c r="CI260" s="1">
        <f t="shared" si="998"/>
        <v>0.2492956753</v>
      </c>
      <c r="CJ260" s="1">
        <f t="shared" si="71"/>
        <v>0.006621548539</v>
      </c>
      <c r="CK260" s="1">
        <f t="shared" si="51"/>
        <v>0.03414493201</v>
      </c>
      <c r="CL260" s="1">
        <f t="shared" si="52"/>
        <v>0.05353162111</v>
      </c>
      <c r="CM260" s="1">
        <f t="shared" si="53"/>
        <v>0.06740163008</v>
      </c>
      <c r="CN260" s="1">
        <f t="shared" si="54"/>
        <v>1.259099364</v>
      </c>
      <c r="CO260" s="1">
        <f t="shared" si="55"/>
        <v>0.01538316508</v>
      </c>
      <c r="CP260" s="1">
        <f t="shared" si="56"/>
        <v>-0.523429809</v>
      </c>
      <c r="CQ260" s="1">
        <f t="shared" si="57"/>
        <v>1.193903524</v>
      </c>
      <c r="CS260" s="1">
        <f t="shared" si="58"/>
        <v>1.229886084</v>
      </c>
      <c r="CT260" s="1">
        <v>0.034</v>
      </c>
      <c r="CU260" s="1">
        <v>5261.6099</v>
      </c>
      <c r="CV260" s="1">
        <v>1950.0</v>
      </c>
      <c r="CW260" s="1">
        <v>1013.6</v>
      </c>
      <c r="CX260" s="1">
        <v>371.4</v>
      </c>
      <c r="CY260" s="1">
        <v>199.2</v>
      </c>
      <c r="CZ260" s="1">
        <v>136.8</v>
      </c>
      <c r="DA260" s="1">
        <f t="shared" si="59"/>
        <v>1.022609685</v>
      </c>
      <c r="DB260" s="1">
        <f t="shared" si="60"/>
        <v>1.008543583</v>
      </c>
      <c r="DC260" s="1">
        <f t="shared" si="61"/>
        <v>0.9872342354</v>
      </c>
      <c r="DD260" s="1">
        <f t="shared" si="62"/>
        <v>1.326435189</v>
      </c>
      <c r="DE260" s="1">
        <f t="shared" si="63"/>
        <v>0.9231333642</v>
      </c>
      <c r="DF260" s="17" t="str">
        <f t="shared" si="64"/>
        <v>Fracture</v>
      </c>
      <c r="DG260" s="1" t="str">
        <f t="shared" si="65"/>
        <v>Não</v>
      </c>
      <c r="DH260" s="17" t="str">
        <f t="shared" si="66"/>
        <v>Fractured</v>
      </c>
      <c r="DI260" s="16" t="str">
        <f t="shared" ref="DI260:DJ260" si="999">IF(DB260&gt;=1,"Fractured","Não")</f>
        <v>Fractured</v>
      </c>
      <c r="DJ260" s="1" t="str">
        <f t="shared" si="999"/>
        <v>Não</v>
      </c>
    </row>
    <row r="261" ht="15.75" customHeight="1">
      <c r="A261" s="1">
        <v>5594.4897</v>
      </c>
      <c r="B261" s="1">
        <v>102.1238</v>
      </c>
      <c r="C261" s="1">
        <v>99.0915</v>
      </c>
      <c r="D261" s="1">
        <v>112.036</v>
      </c>
      <c r="E261" s="1">
        <v>109.112</v>
      </c>
      <c r="F261" s="1">
        <v>106.8769</v>
      </c>
      <c r="G261" s="1">
        <v>108.4992</v>
      </c>
      <c r="H261" s="1">
        <v>112.1975</v>
      </c>
      <c r="I261" s="1">
        <v>187.1945</v>
      </c>
      <c r="J261" s="1">
        <v>200.6723</v>
      </c>
      <c r="K261" s="1">
        <v>175.7709</v>
      </c>
      <c r="L261" s="1">
        <f t="shared" si="4"/>
        <v>109.1912</v>
      </c>
      <c r="M261" s="1">
        <f t="shared" ref="M261:N261" si="1000">(H261+I261)/2</f>
        <v>149.696</v>
      </c>
      <c r="N261" s="1">
        <f t="shared" si="1000"/>
        <v>193.9334</v>
      </c>
      <c r="O261" s="1">
        <f t="shared" ref="O261:P261" si="1001">(E261+AC261)/2</f>
        <v>116.77165</v>
      </c>
      <c r="P261" s="1">
        <f t="shared" si="1001"/>
        <v>106.34385</v>
      </c>
      <c r="Q261" s="1">
        <f t="shared" si="7"/>
        <v>102.1529284</v>
      </c>
      <c r="R261" s="1">
        <f t="shared" si="8"/>
        <v>0.7433717811</v>
      </c>
      <c r="S261" s="1">
        <f t="shared" si="9"/>
        <v>0.96703759</v>
      </c>
      <c r="T261" s="1">
        <v>0.1508</v>
      </c>
      <c r="U261" s="1">
        <v>0.1508</v>
      </c>
      <c r="V261" s="1">
        <f t="shared" si="10"/>
        <v>6.631299735</v>
      </c>
      <c r="W261" s="1">
        <v>0.1508</v>
      </c>
      <c r="X261" s="1">
        <v>0.1155</v>
      </c>
      <c r="Y261" s="1">
        <f t="shared" si="11"/>
        <v>106.4966667</v>
      </c>
      <c r="Z261" s="1">
        <v>106.6152</v>
      </c>
      <c r="AA261" s="1">
        <v>103.5503</v>
      </c>
      <c r="AB261" s="1">
        <v>115.5632</v>
      </c>
      <c r="AC261" s="1">
        <v>124.4313</v>
      </c>
      <c r="AD261" s="1">
        <v>105.8108</v>
      </c>
      <c r="AE261" s="1">
        <v>-999.0</v>
      </c>
      <c r="AF261" s="1">
        <v>-999.0</v>
      </c>
      <c r="AG261" s="1">
        <f t="shared" si="12"/>
        <v>362.9654</v>
      </c>
      <c r="AH261" s="1">
        <f t="shared" si="13"/>
        <v>16.38664694</v>
      </c>
      <c r="AI261" s="1">
        <f t="shared" si="14"/>
        <v>90.65146634</v>
      </c>
      <c r="AJ261" s="1">
        <f t="shared" si="15"/>
        <v>15.38664694</v>
      </c>
      <c r="AK261" s="1">
        <f t="shared" si="16"/>
        <v>26.85342849</v>
      </c>
      <c r="AL261" s="1">
        <f t="shared" si="17"/>
        <v>64.02766454</v>
      </c>
      <c r="AM261" s="1">
        <f t="shared" si="18"/>
        <v>107.5352306</v>
      </c>
      <c r="AN261" s="1">
        <f t="shared" si="19"/>
        <v>0.01169947446</v>
      </c>
      <c r="AO261" s="1">
        <f t="shared" si="20"/>
        <v>53.64644924</v>
      </c>
      <c r="AP261" s="1">
        <f t="shared" si="21"/>
        <v>1.488368331</v>
      </c>
      <c r="AQ261" s="1">
        <f t="shared" si="22"/>
        <v>55.29277156</v>
      </c>
      <c r="AR261" s="1">
        <f t="shared" si="23"/>
        <v>113.2460105</v>
      </c>
      <c r="AS261" s="1">
        <f t="shared" si="24"/>
        <v>58.32792519</v>
      </c>
      <c r="AT261" s="1">
        <f t="shared" ref="AT261:AT264" si="1005">ABS(((3*B261*(G261-AS261))/(G261*(2*AS261-B261)))/100)</f>
        <v>0.09748772292</v>
      </c>
      <c r="AU261" s="1">
        <f t="shared" si="26"/>
        <v>0.1080181682</v>
      </c>
      <c r="AV261" s="1">
        <f t="shared" si="27"/>
        <v>45.85810137</v>
      </c>
      <c r="AW261" s="1">
        <v>-999.0</v>
      </c>
      <c r="AX261" s="1">
        <f t="shared" si="28"/>
        <v>0.5548968714</v>
      </c>
      <c r="AZ261" s="1">
        <f t="shared" si="619"/>
        <v>0.7589477846</v>
      </c>
      <c r="BA261" s="1">
        <v>-999.0</v>
      </c>
      <c r="BB261" s="1">
        <f t="shared" si="564"/>
        <v>0.27305116</v>
      </c>
      <c r="BC261" s="1">
        <f>((AT261/6)^2)*((BL261)^4)</f>
        <v>0.2654800727</v>
      </c>
      <c r="BE261" s="1">
        <v>2769.9253</v>
      </c>
      <c r="BF261" s="1">
        <v>4851.4814</v>
      </c>
      <c r="BG261" s="1">
        <f t="shared" si="33"/>
        <v>0.4883683311</v>
      </c>
      <c r="BH261" s="1">
        <v>245.8879</v>
      </c>
      <c r="BJ261" s="1">
        <f t="shared" si="34"/>
        <v>-848.3508</v>
      </c>
      <c r="BK261" s="1">
        <f t="shared" si="35"/>
        <v>-150.6492</v>
      </c>
      <c r="BL261" s="1">
        <f t="shared" si="36"/>
        <v>5.631299735</v>
      </c>
      <c r="BN261" s="1">
        <f t="shared" si="70"/>
        <v>1.062428151</v>
      </c>
      <c r="BO261" s="1">
        <f t="shared" si="37"/>
        <v>0.9184530831</v>
      </c>
      <c r="BP261" s="1">
        <f t="shared" si="38"/>
        <v>0.2838469169</v>
      </c>
      <c r="BQ261" s="1" t="str">
        <f t="shared" si="39"/>
        <v>#NUM!</v>
      </c>
      <c r="BS261" s="1">
        <f t="shared" si="40"/>
        <v>100.0950981</v>
      </c>
      <c r="BT261" s="1">
        <v>2.5807</v>
      </c>
      <c r="BU261" s="1">
        <v>0.1761</v>
      </c>
      <c r="BV261" s="1">
        <f t="shared" si="41"/>
        <v>0.03216138329</v>
      </c>
      <c r="BW261" s="1">
        <f t="shared" si="42"/>
        <v>0.1041306916</v>
      </c>
      <c r="BX261" s="1">
        <f t="shared" si="43"/>
        <v>1.2023</v>
      </c>
      <c r="BY261" s="1">
        <f t="shared" si="82"/>
        <v>2.484</v>
      </c>
      <c r="BZ261" s="1">
        <f t="shared" si="45"/>
        <v>0.9023287449</v>
      </c>
      <c r="CA261" s="1">
        <v>4851.4814</v>
      </c>
      <c r="CB261" s="1">
        <v>2769.9253</v>
      </c>
      <c r="CC261" s="1" t="str">
        <f t="shared" si="46"/>
        <v>#NUM!</v>
      </c>
      <c r="CD261" s="1">
        <f t="shared" si="47"/>
        <v>0.453578394</v>
      </c>
      <c r="CE261" s="1">
        <f t="shared" si="48"/>
        <v>-1061.365723</v>
      </c>
      <c r="CH261" s="1">
        <v>-999.0</v>
      </c>
      <c r="CJ261" s="1">
        <f t="shared" si="71"/>
        <v>0.008624134774</v>
      </c>
      <c r="CK261" s="1">
        <f t="shared" si="51"/>
        <v>-1021.983606</v>
      </c>
      <c r="CL261" s="1">
        <f t="shared" si="52"/>
        <v>-1861.516845</v>
      </c>
      <c r="CM261" s="1">
        <f t="shared" si="53"/>
        <v>-2396.33956</v>
      </c>
      <c r="CN261" s="1">
        <f t="shared" si="54"/>
        <v>1.287304794</v>
      </c>
      <c r="CO261" s="1">
        <f t="shared" si="55"/>
        <v>0.01714444662</v>
      </c>
      <c r="CP261" s="1">
        <f t="shared" si="56"/>
        <v>-1.269576123</v>
      </c>
      <c r="CQ261" s="1">
        <f t="shared" si="57"/>
        <v>1.214423877</v>
      </c>
      <c r="CS261" s="1">
        <f t="shared" si="58"/>
        <v>1.230384535</v>
      </c>
      <c r="CU261" s="1">
        <v>5261.7622</v>
      </c>
      <c r="CV261" s="1">
        <v>1950.0</v>
      </c>
      <c r="CW261" s="1">
        <v>1007.3</v>
      </c>
      <c r="CX261" s="1">
        <v>368.5</v>
      </c>
      <c r="CY261" s="1">
        <v>198.0</v>
      </c>
      <c r="CZ261" s="1">
        <v>134.2</v>
      </c>
      <c r="DA261" s="1">
        <f t="shared" si="59"/>
        <v>0.9389747028</v>
      </c>
      <c r="DB261" s="1">
        <f t="shared" si="60"/>
        <v>1.04654253</v>
      </c>
      <c r="DC261" s="1">
        <f t="shared" si="61"/>
        <v>0.9924551096</v>
      </c>
      <c r="DD261" s="1">
        <f t="shared" si="62"/>
        <v>1.29551491</v>
      </c>
      <c r="DE261" s="1">
        <f t="shared" si="63"/>
        <v>0.9106992151</v>
      </c>
      <c r="DF261" s="1" t="str">
        <f t="shared" si="64"/>
        <v>Não</v>
      </c>
      <c r="DG261" s="1" t="str">
        <f t="shared" si="65"/>
        <v>Não</v>
      </c>
      <c r="DH261" s="17" t="str">
        <f t="shared" si="66"/>
        <v>Fractured</v>
      </c>
      <c r="DI261" s="16" t="str">
        <f t="shared" ref="DI261:DJ261" si="1002">IF(DB261&gt;=1,"Fractured","Não")</f>
        <v>Fractured</v>
      </c>
      <c r="DJ261" s="1" t="str">
        <f t="shared" si="1002"/>
        <v>Não</v>
      </c>
    </row>
    <row r="262" ht="15.75" customHeight="1">
      <c r="A262" s="1">
        <v>5594.5659</v>
      </c>
      <c r="B262" s="1">
        <v>94.1081</v>
      </c>
      <c r="C262" s="1">
        <v>91.38</v>
      </c>
      <c r="D262" s="1">
        <v>101.5781</v>
      </c>
      <c r="E262" s="1">
        <v>99.129</v>
      </c>
      <c r="F262" s="1">
        <v>97.316</v>
      </c>
      <c r="G262" s="1">
        <v>99.0379</v>
      </c>
      <c r="H262" s="1">
        <v>101.3734</v>
      </c>
      <c r="I262" s="1">
        <v>187.1945</v>
      </c>
      <c r="J262" s="1">
        <v>200.6723</v>
      </c>
      <c r="K262" s="1">
        <v>175.7709</v>
      </c>
      <c r="L262" s="1">
        <f t="shared" si="4"/>
        <v>99.24243333</v>
      </c>
      <c r="M262" s="1">
        <f t="shared" ref="M262:N262" si="1003">(H262+I262)/2</f>
        <v>144.28395</v>
      </c>
      <c r="N262" s="1">
        <f t="shared" si="1003"/>
        <v>193.9334</v>
      </c>
      <c r="O262" s="1">
        <f t="shared" ref="O262:P262" si="1004">(E262+AC262)/2</f>
        <v>107.22165</v>
      </c>
      <c r="P262" s="1">
        <f t="shared" si="1004"/>
        <v>99.0751</v>
      </c>
      <c r="Q262" s="1">
        <f t="shared" si="7"/>
        <v>94.13971366</v>
      </c>
      <c r="R262" s="1">
        <f t="shared" si="8"/>
        <v>0.6785485987</v>
      </c>
      <c r="S262" s="1">
        <f t="shared" si="9"/>
        <v>0.976961412</v>
      </c>
      <c r="T262" s="1">
        <v>0.1508</v>
      </c>
      <c r="U262" s="1">
        <v>0.1508</v>
      </c>
      <c r="V262" s="1">
        <f t="shared" si="10"/>
        <v>6.631299735</v>
      </c>
      <c r="W262" s="1">
        <v>0.1508</v>
      </c>
      <c r="X262" s="1">
        <v>0.1155</v>
      </c>
      <c r="Y262" s="1">
        <f t="shared" si="11"/>
        <v>97.88501667</v>
      </c>
      <c r="Z262" s="1">
        <v>99.1571</v>
      </c>
      <c r="AA262" s="1">
        <v>94.4703</v>
      </c>
      <c r="AB262" s="1">
        <v>106.6165</v>
      </c>
      <c r="AC262" s="1">
        <v>115.3143</v>
      </c>
      <c r="AD262" s="1">
        <v>100.8342</v>
      </c>
      <c r="AE262" s="1">
        <v>-999.0</v>
      </c>
      <c r="AF262" s="1">
        <v>-999.0</v>
      </c>
      <c r="AG262" s="1">
        <f t="shared" si="12"/>
        <v>362.9654</v>
      </c>
      <c r="AH262" s="1">
        <f t="shared" si="13"/>
        <v>16.38664694</v>
      </c>
      <c r="AI262" s="1">
        <f t="shared" si="14"/>
        <v>90.65146634</v>
      </c>
      <c r="AJ262" s="1">
        <f t="shared" si="15"/>
        <v>15.38664694</v>
      </c>
      <c r="AK262" s="1">
        <f t="shared" si="16"/>
        <v>24.48916373</v>
      </c>
      <c r="AL262" s="1">
        <f t="shared" si="17"/>
        <v>87.24161019</v>
      </c>
      <c r="AM262" s="1">
        <f t="shared" si="18"/>
        <v>98.03243292</v>
      </c>
      <c r="AN262" s="1">
        <f t="shared" si="19"/>
        <v>0.01413443661</v>
      </c>
      <c r="AO262" s="1">
        <f t="shared" si="20"/>
        <v>48.93061766</v>
      </c>
      <c r="AP262" s="1">
        <f t="shared" si="21"/>
        <v>1.483285456</v>
      </c>
      <c r="AQ262" s="1">
        <f t="shared" si="22"/>
        <v>50.93005749</v>
      </c>
      <c r="AR262" s="1">
        <f t="shared" si="23"/>
        <v>107.2508823</v>
      </c>
      <c r="AS262" s="1">
        <f t="shared" si="24"/>
        <v>54.1537656</v>
      </c>
      <c r="AT262" s="1">
        <f t="shared" si="1005"/>
        <v>0.09010911902</v>
      </c>
      <c r="AU262" s="1">
        <f t="shared" si="26"/>
        <v>0.09903288504</v>
      </c>
      <c r="AV262" s="1">
        <f t="shared" si="27"/>
        <v>40.60801328</v>
      </c>
      <c r="AW262" s="1">
        <v>-999.0</v>
      </c>
      <c r="AX262" s="1">
        <f t="shared" si="28"/>
        <v>0.5313540549</v>
      </c>
      <c r="AZ262" s="1">
        <f t="shared" si="619"/>
        <v>0.4845952534</v>
      </c>
      <c r="BA262" s="1">
        <v>-999.0</v>
      </c>
      <c r="BB262" s="1">
        <f t="shared" si="564"/>
        <v>0.1993055052</v>
      </c>
      <c r="BC262" s="1">
        <f>((AT262/7)^2)*((BL262)^4)</f>
        <v>0.1666387439</v>
      </c>
      <c r="BE262" s="1">
        <v>2769.9253</v>
      </c>
      <c r="BF262" s="1">
        <v>4851.4814</v>
      </c>
      <c r="BG262" s="1">
        <f t="shared" si="33"/>
        <v>0.4832854557</v>
      </c>
      <c r="BH262" s="1">
        <v>245.8879</v>
      </c>
      <c r="BJ262" s="1">
        <f t="shared" si="34"/>
        <v>-848.3508</v>
      </c>
      <c r="BK262" s="1">
        <f t="shared" si="35"/>
        <v>-150.6492</v>
      </c>
      <c r="BL262" s="1">
        <f t="shared" si="36"/>
        <v>5.631299735</v>
      </c>
      <c r="BN262" s="1">
        <f t="shared" si="70"/>
        <v>1.052384439</v>
      </c>
      <c r="BO262" s="1">
        <f t="shared" si="37"/>
        <v>0.8887630688</v>
      </c>
      <c r="BP262" s="1">
        <f t="shared" si="38"/>
        <v>0.3135369312</v>
      </c>
      <c r="BQ262" s="1" t="str">
        <f t="shared" si="39"/>
        <v>#NUM!</v>
      </c>
      <c r="BS262" s="1">
        <f t="shared" si="40"/>
        <v>94.1434483</v>
      </c>
      <c r="BT262" s="1">
        <v>2.5807</v>
      </c>
      <c r="BU262" s="1">
        <v>0.1761</v>
      </c>
      <c r="BV262" s="1">
        <f t="shared" si="41"/>
        <v>0.03216138329</v>
      </c>
      <c r="BW262" s="1">
        <f t="shared" si="42"/>
        <v>0.1041306916</v>
      </c>
      <c r="BX262" s="1">
        <f t="shared" si="43"/>
        <v>1.2023</v>
      </c>
      <c r="BY262" s="1">
        <f t="shared" si="82"/>
        <v>2.484</v>
      </c>
      <c r="BZ262" s="1">
        <f t="shared" si="45"/>
        <v>0.9119049595</v>
      </c>
      <c r="CA262" s="1">
        <v>4851.4814</v>
      </c>
      <c r="CB262" s="1">
        <v>2769.9253</v>
      </c>
      <c r="CC262" s="1" t="str">
        <f t="shared" si="46"/>
        <v>#NUM!</v>
      </c>
      <c r="CD262" s="1">
        <f t="shared" si="47"/>
        <v>0.470734786</v>
      </c>
      <c r="CE262" s="1">
        <f t="shared" si="48"/>
        <v>-1051.332054</v>
      </c>
      <c r="CH262" s="1">
        <v>-999.0</v>
      </c>
      <c r="CJ262" s="1">
        <f t="shared" si="71"/>
        <v>0.006830653729</v>
      </c>
      <c r="CK262" s="1">
        <f t="shared" si="51"/>
        <v>-1015.883977</v>
      </c>
      <c r="CL262" s="1">
        <f t="shared" si="52"/>
        <v>-1974.19418</v>
      </c>
      <c r="CM262" s="1">
        <f t="shared" si="53"/>
        <v>-2451.80097</v>
      </c>
      <c r="CN262" s="1">
        <f t="shared" si="54"/>
        <v>1.24192493</v>
      </c>
      <c r="CO262" s="1">
        <f t="shared" si="55"/>
        <v>0.01846593656</v>
      </c>
      <c r="CP262" s="1">
        <f t="shared" si="56"/>
        <v>-1.302643338</v>
      </c>
      <c r="CQ262" s="1">
        <f t="shared" si="57"/>
        <v>1.181356662</v>
      </c>
      <c r="CS262" s="1">
        <f t="shared" si="58"/>
        <v>1.271491458</v>
      </c>
      <c r="CU262" s="1">
        <v>5261.915</v>
      </c>
      <c r="CV262" s="1">
        <v>1950.0</v>
      </c>
      <c r="CW262" s="1">
        <v>997.6</v>
      </c>
      <c r="CX262" s="1">
        <v>365.7</v>
      </c>
      <c r="CY262" s="1">
        <v>196.4</v>
      </c>
      <c r="CZ262" s="1">
        <v>131.0</v>
      </c>
      <c r="DA262" s="1">
        <f t="shared" si="59"/>
        <v>0.9389747028</v>
      </c>
      <c r="DB262" s="1">
        <f t="shared" si="60"/>
        <v>1.034087395</v>
      </c>
      <c r="DC262" s="1">
        <f t="shared" si="61"/>
        <v>1.016913564</v>
      </c>
      <c r="DD262" s="1">
        <f t="shared" si="62"/>
        <v>1.344109307</v>
      </c>
      <c r="DE262" s="1">
        <f t="shared" si="63"/>
        <v>0.924021408</v>
      </c>
      <c r="DF262" s="1" t="str">
        <f t="shared" si="64"/>
        <v>Não</v>
      </c>
      <c r="DG262" s="1" t="str">
        <f t="shared" si="65"/>
        <v>Não</v>
      </c>
      <c r="DH262" s="17" t="str">
        <f t="shared" si="66"/>
        <v>Fractured</v>
      </c>
      <c r="DI262" s="16" t="str">
        <f t="shared" ref="DI262:DJ262" si="1006">IF(DB262&gt;=1,"Fractured","Não")</f>
        <v>Fractured</v>
      </c>
      <c r="DJ262" s="15" t="str">
        <f t="shared" si="1006"/>
        <v>Fractured</v>
      </c>
    </row>
    <row r="263" ht="15.75" customHeight="1">
      <c r="A263" s="1">
        <v>5594.6421</v>
      </c>
      <c r="B263" s="1">
        <v>93.1491</v>
      </c>
      <c r="C263" s="1">
        <v>90.5018</v>
      </c>
      <c r="D263" s="1">
        <v>99.6346</v>
      </c>
      <c r="E263" s="1">
        <v>93.6909</v>
      </c>
      <c r="F263" s="1">
        <v>92.1989</v>
      </c>
      <c r="G263" s="1">
        <v>93.6909</v>
      </c>
      <c r="H263" s="1">
        <v>95.8182</v>
      </c>
      <c r="I263" s="1">
        <v>172.0538</v>
      </c>
      <c r="J263" s="1">
        <v>178.1627</v>
      </c>
      <c r="K263" s="1">
        <v>158.905</v>
      </c>
      <c r="L263" s="1">
        <f t="shared" si="4"/>
        <v>93.90266667</v>
      </c>
      <c r="M263" s="1">
        <f t="shared" ref="M263:N263" si="1007">(H263+I263)/2</f>
        <v>133.936</v>
      </c>
      <c r="N263" s="1">
        <f t="shared" si="1007"/>
        <v>175.10825</v>
      </c>
      <c r="O263" s="1">
        <f t="shared" ref="O263:P263" si="1008">(E263+AC263)/2</f>
        <v>102.88305</v>
      </c>
      <c r="P263" s="1">
        <f t="shared" si="1008"/>
        <v>96.57645</v>
      </c>
      <c r="Q263" s="1">
        <f t="shared" si="7"/>
        <v>93.18152622</v>
      </c>
      <c r="R263" s="1">
        <f t="shared" si="8"/>
        <v>0.6419141451</v>
      </c>
      <c r="S263" s="1">
        <f t="shared" si="9"/>
        <v>0.9777985811</v>
      </c>
      <c r="T263" s="1">
        <v>0.1621</v>
      </c>
      <c r="U263" s="1">
        <v>0.1621</v>
      </c>
      <c r="V263" s="1">
        <f t="shared" si="10"/>
        <v>6.169031462</v>
      </c>
      <c r="W263" s="1">
        <v>0.1621</v>
      </c>
      <c r="X263" s="1">
        <v>0.1198</v>
      </c>
      <c r="Y263" s="1">
        <f t="shared" si="11"/>
        <v>95.71191667</v>
      </c>
      <c r="Z263" s="1">
        <v>96.3064</v>
      </c>
      <c r="AA263" s="1">
        <v>90.9654</v>
      </c>
      <c r="AB263" s="1">
        <v>103.7142</v>
      </c>
      <c r="AC263" s="1">
        <v>112.0752</v>
      </c>
      <c r="AD263" s="1">
        <v>100.954</v>
      </c>
      <c r="AE263" s="1">
        <v>0.1</v>
      </c>
      <c r="AF263" s="1">
        <v>0.04</v>
      </c>
      <c r="AG263" s="1">
        <f t="shared" si="12"/>
        <v>330.9588</v>
      </c>
      <c r="AH263" s="1">
        <f t="shared" si="13"/>
        <v>13.08513324</v>
      </c>
      <c r="AI263" s="1">
        <f t="shared" si="14"/>
        <v>82.60910146</v>
      </c>
      <c r="AJ263" s="1">
        <f t="shared" si="15"/>
        <v>12.08513324</v>
      </c>
      <c r="AK263" s="1">
        <f t="shared" si="16"/>
        <v>23.64532261</v>
      </c>
      <c r="AL263" s="1">
        <f t="shared" si="17"/>
        <v>284.2159955</v>
      </c>
      <c r="AM263" s="1">
        <f t="shared" si="18"/>
        <v>94.63699846</v>
      </c>
      <c r="AN263" s="1">
        <f t="shared" si="19"/>
        <v>0.05205628863</v>
      </c>
      <c r="AO263" s="1">
        <f t="shared" si="20"/>
        <v>47.02003037</v>
      </c>
      <c r="AP263" s="1">
        <f t="shared" si="21"/>
        <v>1.441264583</v>
      </c>
      <c r="AQ263" s="1">
        <f t="shared" si="22"/>
        <v>49.08580074</v>
      </c>
      <c r="AR263" s="1">
        <f t="shared" si="23"/>
        <v>103.3961252</v>
      </c>
      <c r="AS263" s="1">
        <f t="shared" si="24"/>
        <v>52.26213174</v>
      </c>
      <c r="AT263" s="1">
        <f t="shared" si="1005"/>
        <v>0.1086292751</v>
      </c>
      <c r="AU263" s="1">
        <f t="shared" si="26"/>
        <v>0.1218676719</v>
      </c>
      <c r="AV263" s="1">
        <f t="shared" si="27"/>
        <v>54.29557782</v>
      </c>
      <c r="AW263" s="1">
        <v>0.1</v>
      </c>
      <c r="AX263" s="1">
        <f t="shared" si="28"/>
        <v>0.5094417561</v>
      </c>
      <c r="AZ263" s="1">
        <f t="shared" si="619"/>
        <v>1.217113819</v>
      </c>
      <c r="BA263" s="1">
        <v>0.04</v>
      </c>
      <c r="BB263" s="1">
        <f t="shared" si="564"/>
        <v>0.6090395677</v>
      </c>
      <c r="BC263" s="1">
        <f>((AT263/4)^2)*((BL263)^4)</f>
        <v>0.5265146772</v>
      </c>
      <c r="BD263" s="1">
        <f t="shared" ref="BD263:BD264" si="1012">0.00183*((AE263^3)*(BH263^2))</f>
        <v>0.1600807347</v>
      </c>
      <c r="BE263" s="1">
        <v>2802.7229</v>
      </c>
      <c r="BF263" s="1">
        <v>4886.4341</v>
      </c>
      <c r="BG263" s="1">
        <f t="shared" si="33"/>
        <v>0.4412645829</v>
      </c>
      <c r="BH263" s="1">
        <v>295.7631</v>
      </c>
      <c r="BJ263" s="1">
        <f t="shared" si="34"/>
        <v>0.08379</v>
      </c>
      <c r="BK263" s="1">
        <f t="shared" si="35"/>
        <v>0.01621</v>
      </c>
      <c r="BL263" s="1">
        <f t="shared" si="36"/>
        <v>5.169031462</v>
      </c>
      <c r="BN263" s="1">
        <f t="shared" si="70"/>
        <v>1.005816481</v>
      </c>
      <c r="BO263" s="1">
        <f t="shared" si="37"/>
        <v>0.8767427506</v>
      </c>
      <c r="BP263" s="1">
        <f t="shared" si="38"/>
        <v>0.3288072494</v>
      </c>
      <c r="BQ263" s="1">
        <f t="shared" si="39"/>
        <v>0.05712781641</v>
      </c>
      <c r="BS263" s="1">
        <f t="shared" si="40"/>
        <v>96.01796331</v>
      </c>
      <c r="BT263" s="1">
        <v>2.5905</v>
      </c>
      <c r="BU263" s="1">
        <v>0.1794</v>
      </c>
      <c r="BV263" s="1">
        <f t="shared" si="41"/>
        <v>0.0265129683</v>
      </c>
      <c r="BW263" s="1">
        <f t="shared" si="42"/>
        <v>0.1029564841</v>
      </c>
      <c r="BX263" s="1">
        <f t="shared" si="43"/>
        <v>1.20555</v>
      </c>
      <c r="BY263" s="1">
        <f t="shared" si="82"/>
        <v>2.79</v>
      </c>
      <c r="BZ263" s="1">
        <f t="shared" si="45"/>
        <v>0.9173169028</v>
      </c>
      <c r="CA263" s="1">
        <v>4886.4341</v>
      </c>
      <c r="CB263" s="1">
        <v>2802.7229</v>
      </c>
      <c r="CC263" s="1">
        <f t="shared" si="46"/>
        <v>0.00006884283908</v>
      </c>
      <c r="CD263" s="1">
        <f t="shared" si="47"/>
        <v>0.4791782122</v>
      </c>
      <c r="CE263" s="1">
        <f t="shared" si="48"/>
        <v>0.04023265925</v>
      </c>
      <c r="CH263" s="1">
        <v>0.1</v>
      </c>
      <c r="CI263" s="1">
        <f t="shared" ref="CI263:CI264" si="1013">ABS(BX263-AP263)</f>
        <v>0.2357145829</v>
      </c>
      <c r="CJ263" s="1">
        <f t="shared" si="71"/>
        <v>0.005494174633</v>
      </c>
      <c r="CK263" s="1">
        <f t="shared" si="51"/>
        <v>0.0994886501</v>
      </c>
      <c r="CL263" s="1">
        <f t="shared" si="52"/>
        <v>0.1914719523</v>
      </c>
      <c r="CM263" s="1">
        <f t="shared" si="53"/>
        <v>0.2380119714</v>
      </c>
      <c r="CN263" s="1">
        <f t="shared" si="54"/>
        <v>1.24306442</v>
      </c>
      <c r="CO263" s="1">
        <f t="shared" si="55"/>
        <v>0.01913431325</v>
      </c>
      <c r="CP263" s="1">
        <f t="shared" si="56"/>
        <v>-1.607809644</v>
      </c>
      <c r="CQ263" s="1">
        <f t="shared" si="57"/>
        <v>1.182190356</v>
      </c>
      <c r="CS263" s="1">
        <f t="shared" si="58"/>
        <v>1.333190452</v>
      </c>
      <c r="CT263" s="1">
        <v>0.1</v>
      </c>
      <c r="CU263" s="1">
        <v>5262.0674</v>
      </c>
      <c r="CV263" s="1">
        <v>1950.0</v>
      </c>
      <c r="CW263" s="1">
        <v>980.3</v>
      </c>
      <c r="CX263" s="1">
        <v>361.5</v>
      </c>
      <c r="CY263" s="1">
        <v>195.1</v>
      </c>
      <c r="CZ263" s="1">
        <v>127.4</v>
      </c>
      <c r="DA263" s="1">
        <f t="shared" si="59"/>
        <v>0.9235773927</v>
      </c>
      <c r="DB263" s="1">
        <f t="shared" si="60"/>
        <v>0.98979915</v>
      </c>
      <c r="DC263" s="1">
        <f t="shared" si="61"/>
        <v>1.048258475</v>
      </c>
      <c r="DD263" s="1">
        <f t="shared" si="62"/>
        <v>1.307402416</v>
      </c>
      <c r="DE263" s="1">
        <f t="shared" si="63"/>
        <v>0.938701273</v>
      </c>
      <c r="DF263" s="1" t="str">
        <f t="shared" si="64"/>
        <v>Não</v>
      </c>
      <c r="DG263" s="1" t="str">
        <f t="shared" si="65"/>
        <v>Não</v>
      </c>
      <c r="DH263" s="17" t="str">
        <f t="shared" si="66"/>
        <v>Fractured</v>
      </c>
      <c r="DI263" s="1" t="str">
        <f t="shared" ref="DI263:DJ263" si="1009">IF(DB263&gt;=1,"Fractured","Não")</f>
        <v>Não</v>
      </c>
      <c r="DJ263" s="15" t="str">
        <f t="shared" si="1009"/>
        <v>Fractured</v>
      </c>
    </row>
    <row r="264" ht="15.75" customHeight="1">
      <c r="A264" s="1">
        <v>5594.7183</v>
      </c>
      <c r="B264" s="1">
        <v>94.943</v>
      </c>
      <c r="C264" s="1">
        <v>91.6966</v>
      </c>
      <c r="D264" s="1">
        <v>100.4557</v>
      </c>
      <c r="E264" s="1">
        <v>90.5242</v>
      </c>
      <c r="F264" s="1">
        <v>89.2649</v>
      </c>
      <c r="G264" s="1">
        <v>90.5302</v>
      </c>
      <c r="H264" s="1">
        <v>95.4335</v>
      </c>
      <c r="I264" s="1">
        <v>172.0538</v>
      </c>
      <c r="J264" s="1">
        <v>178.1627</v>
      </c>
      <c r="K264" s="1">
        <v>158.905</v>
      </c>
      <c r="L264" s="1">
        <f t="shared" si="4"/>
        <v>91.74286667</v>
      </c>
      <c r="M264" s="1">
        <f t="shared" ref="M264:N264" si="1010">(H264+I264)/2</f>
        <v>133.74365</v>
      </c>
      <c r="N264" s="1">
        <f t="shared" si="1010"/>
        <v>175.10825</v>
      </c>
      <c r="O264" s="1">
        <f t="shared" ref="O264:P264" si="1011">(E264+AC264)/2</f>
        <v>101.44065</v>
      </c>
      <c r="P264" s="1">
        <f t="shared" si="1011"/>
        <v>96.2259</v>
      </c>
      <c r="Q264" s="1">
        <f t="shared" si="7"/>
        <v>94.97536142</v>
      </c>
      <c r="R264" s="1">
        <f t="shared" si="8"/>
        <v>0.6202589145</v>
      </c>
      <c r="S264" s="1">
        <f t="shared" si="9"/>
        <v>0.9486207673</v>
      </c>
      <c r="T264" s="1">
        <v>0.1621</v>
      </c>
      <c r="U264" s="1">
        <v>0.1621</v>
      </c>
      <c r="V264" s="1">
        <f t="shared" si="10"/>
        <v>6.169031462</v>
      </c>
      <c r="W264" s="1">
        <v>0.1621</v>
      </c>
      <c r="X264" s="1">
        <v>0.1198</v>
      </c>
      <c r="Y264" s="1">
        <f t="shared" si="11"/>
        <v>96.24435</v>
      </c>
      <c r="Z264" s="1">
        <v>95.6811</v>
      </c>
      <c r="AA264" s="1">
        <v>90.8719</v>
      </c>
      <c r="AB264" s="1">
        <v>103.8178</v>
      </c>
      <c r="AC264" s="1">
        <v>112.3571</v>
      </c>
      <c r="AD264" s="1">
        <v>103.1869</v>
      </c>
      <c r="AE264" s="1">
        <v>0.1</v>
      </c>
      <c r="AF264" s="1">
        <v>0.04</v>
      </c>
      <c r="AG264" s="1">
        <f t="shared" si="12"/>
        <v>330.9588</v>
      </c>
      <c r="AH264" s="1">
        <f t="shared" si="13"/>
        <v>13.08513324</v>
      </c>
      <c r="AI264" s="1">
        <f t="shared" si="14"/>
        <v>82.60910146</v>
      </c>
      <c r="AJ264" s="1">
        <f t="shared" si="15"/>
        <v>12.08513324</v>
      </c>
      <c r="AK264" s="1">
        <f t="shared" si="16"/>
        <v>23.39911807</v>
      </c>
      <c r="AL264" s="1">
        <f t="shared" si="17"/>
        <v>47.06740739</v>
      </c>
      <c r="AM264" s="1">
        <f t="shared" si="18"/>
        <v>93.63459157</v>
      </c>
      <c r="AN264" s="1">
        <f t="shared" si="19"/>
        <v>0.09927198054</v>
      </c>
      <c r="AO264" s="1">
        <f t="shared" si="20"/>
        <v>46.42084676</v>
      </c>
      <c r="AP264" s="1">
        <f t="shared" si="21"/>
        <v>1.384422826</v>
      </c>
      <c r="AQ264" s="1">
        <f t="shared" si="22"/>
        <v>48.70615988</v>
      </c>
      <c r="AR264" s="1">
        <f t="shared" si="23"/>
        <v>100.7467982</v>
      </c>
      <c r="AS264" s="1">
        <f t="shared" si="24"/>
        <v>52.46251865</v>
      </c>
      <c r="AT264" s="1">
        <f t="shared" si="1005"/>
        <v>0.1199852781</v>
      </c>
      <c r="AU264" s="1">
        <f t="shared" si="26"/>
        <v>0.1363446259</v>
      </c>
      <c r="AV264" s="1">
        <f t="shared" si="27"/>
        <v>63.53510812</v>
      </c>
      <c r="AW264" s="1">
        <v>0.1</v>
      </c>
      <c r="AX264" s="1">
        <f t="shared" si="28"/>
        <v>0.4676657075</v>
      </c>
      <c r="AZ264" s="1">
        <f t="shared" si="619"/>
        <v>2.145178104</v>
      </c>
      <c r="BA264" s="1">
        <v>0.04</v>
      </c>
      <c r="BB264" s="1">
        <f t="shared" si="564"/>
        <v>0.9065042252</v>
      </c>
      <c r="BC264" s="1">
        <f>((AT264/3.5)^2)*((BL264)^4)</f>
        <v>0.8389895242</v>
      </c>
      <c r="BD264" s="1">
        <f t="shared" si="1012"/>
        <v>0.1600807347</v>
      </c>
      <c r="BE264" s="1">
        <v>2802.7229</v>
      </c>
      <c r="BF264" s="1">
        <v>4886.4341</v>
      </c>
      <c r="BG264" s="1">
        <f t="shared" si="33"/>
        <v>0.3844228264</v>
      </c>
      <c r="BH264" s="1">
        <v>295.7631</v>
      </c>
      <c r="BJ264" s="1">
        <f t="shared" si="34"/>
        <v>0.08379</v>
      </c>
      <c r="BK264" s="1">
        <f t="shared" si="35"/>
        <v>0.01621</v>
      </c>
      <c r="BL264" s="1">
        <f t="shared" si="36"/>
        <v>5.169031462</v>
      </c>
      <c r="BN264" s="1">
        <f t="shared" si="70"/>
        <v>0.9535215866</v>
      </c>
      <c r="BO264" s="1">
        <f t="shared" si="37"/>
        <v>0.861678821</v>
      </c>
      <c r="BP264" s="1">
        <f t="shared" si="38"/>
        <v>0.343871179</v>
      </c>
      <c r="BQ264" s="1">
        <f t="shared" si="39"/>
        <v>0.06465458135</v>
      </c>
      <c r="BS264" s="1">
        <f t="shared" si="40"/>
        <v>100.9163309</v>
      </c>
      <c r="BT264" s="1">
        <v>2.5905</v>
      </c>
      <c r="BU264" s="1">
        <v>0.1794</v>
      </c>
      <c r="BV264" s="1">
        <f t="shared" si="41"/>
        <v>0.0265129683</v>
      </c>
      <c r="BW264" s="1">
        <f t="shared" si="42"/>
        <v>0.1029564841</v>
      </c>
      <c r="BX264" s="1">
        <f t="shared" si="43"/>
        <v>1.20555</v>
      </c>
      <c r="BY264" s="1">
        <f t="shared" si="82"/>
        <v>2.79</v>
      </c>
      <c r="BZ264" s="1">
        <f t="shared" si="45"/>
        <v>0.9205159919</v>
      </c>
      <c r="CA264" s="1">
        <v>4886.4341</v>
      </c>
      <c r="CB264" s="1">
        <v>2802.7229</v>
      </c>
      <c r="CC264" s="1">
        <f t="shared" si="46"/>
        <v>0.00006884283908</v>
      </c>
      <c r="CD264" s="1">
        <f t="shared" si="47"/>
        <v>0.4782621972</v>
      </c>
      <c r="CE264" s="1">
        <f t="shared" si="48"/>
        <v>0.03814086347</v>
      </c>
      <c r="CH264" s="1">
        <v>0.1</v>
      </c>
      <c r="CI264" s="1">
        <f t="shared" si="1013"/>
        <v>0.1788728264</v>
      </c>
      <c r="CJ264" s="1">
        <f t="shared" si="71"/>
        <v>0.00360942223</v>
      </c>
      <c r="CK264" s="1">
        <f t="shared" si="51"/>
        <v>0.09696363458</v>
      </c>
      <c r="CL264" s="1">
        <f t="shared" si="52"/>
        <v>0.1762342355</v>
      </c>
      <c r="CM264" s="1">
        <f t="shared" si="53"/>
        <v>0.2093142052</v>
      </c>
      <c r="CN264" s="1">
        <f t="shared" si="54"/>
        <v>1.18770456</v>
      </c>
      <c r="CO264" s="1">
        <f t="shared" si="55"/>
        <v>0.01906122744</v>
      </c>
      <c r="CP264" s="1">
        <f t="shared" si="56"/>
        <v>-1.648520757</v>
      </c>
      <c r="CQ264" s="1">
        <f t="shared" si="57"/>
        <v>1.141479243</v>
      </c>
      <c r="CS264" s="1">
        <f t="shared" si="58"/>
        <v>1.344808593</v>
      </c>
      <c r="CT264" s="1">
        <v>0.1</v>
      </c>
      <c r="CU264" s="1">
        <v>5262.2197</v>
      </c>
      <c r="CV264" s="1">
        <v>1950.0</v>
      </c>
      <c r="CW264" s="1">
        <v>956.1</v>
      </c>
      <c r="CX264" s="1">
        <v>355.6</v>
      </c>
      <c r="CY264" s="1">
        <v>193.7</v>
      </c>
      <c r="CZ264" s="1">
        <v>123.6</v>
      </c>
      <c r="DA264" s="1">
        <f t="shared" si="59"/>
        <v>0.9235773927</v>
      </c>
      <c r="DB264" s="1">
        <f t="shared" si="60"/>
        <v>0.9401946431</v>
      </c>
      <c r="DC264" s="1">
        <f t="shared" si="61"/>
        <v>1.078446004</v>
      </c>
      <c r="DD264" s="1">
        <f t="shared" si="62"/>
        <v>1.309282721</v>
      </c>
      <c r="DE264" s="1">
        <f t="shared" si="63"/>
        <v>0.9485930936</v>
      </c>
      <c r="DF264" s="1" t="str">
        <f t="shared" si="64"/>
        <v>Não</v>
      </c>
      <c r="DG264" s="1" t="str">
        <f t="shared" si="65"/>
        <v>Não</v>
      </c>
      <c r="DH264" s="17" t="str">
        <f t="shared" si="66"/>
        <v>Fractured</v>
      </c>
      <c r="DI264" s="1" t="str">
        <f t="shared" ref="DI264:DJ264" si="1014">IF(DB264&gt;=1,"Fractured","Não")</f>
        <v>Não</v>
      </c>
      <c r="DJ264" s="15" t="str">
        <f t="shared" si="1014"/>
        <v>Fractured</v>
      </c>
    </row>
    <row r="265" ht="15.75" customHeight="1">
      <c r="A265" s="1">
        <v>5594.7945</v>
      </c>
      <c r="B265" s="1">
        <v>93.8703</v>
      </c>
      <c r="C265" s="1">
        <v>92.6915</v>
      </c>
      <c r="D265" s="1">
        <v>101.7861</v>
      </c>
      <c r="E265" s="1">
        <v>91.3474</v>
      </c>
      <c r="F265" s="1">
        <v>90.0863</v>
      </c>
      <c r="G265" s="1">
        <v>91.4143</v>
      </c>
      <c r="H265" s="1">
        <v>93.9923</v>
      </c>
      <c r="I265" s="1">
        <v>136.8583</v>
      </c>
      <c r="J265" s="1">
        <v>143.4797</v>
      </c>
      <c r="K265" s="1">
        <v>130.1261</v>
      </c>
      <c r="L265" s="1">
        <f t="shared" si="4"/>
        <v>91.83096667</v>
      </c>
      <c r="M265" s="1">
        <f t="shared" ref="M265:N265" si="1015">(H265+I265)/2</f>
        <v>115.4253</v>
      </c>
      <c r="N265" s="1">
        <f t="shared" si="1015"/>
        <v>140.169</v>
      </c>
      <c r="O265" s="1">
        <f t="shared" ref="O265:P265" si="1016">(E265+AC265)/2</f>
        <v>102.1972</v>
      </c>
      <c r="P265" s="1">
        <f t="shared" si="1016"/>
        <v>98.0708</v>
      </c>
      <c r="Q265" s="1">
        <f t="shared" si="7"/>
        <v>93.90240403</v>
      </c>
      <c r="R265" s="1">
        <f t="shared" si="8"/>
        <v>0.6263162402</v>
      </c>
      <c r="S265" s="1">
        <f t="shared" si="9"/>
        <v>0.9725722213</v>
      </c>
      <c r="T265" s="1">
        <v>0.164</v>
      </c>
      <c r="U265" s="1">
        <v>0.164</v>
      </c>
      <c r="V265" s="1">
        <f t="shared" si="10"/>
        <v>6.097560976</v>
      </c>
      <c r="W265" s="1">
        <v>0.164</v>
      </c>
      <c r="X265" s="1">
        <v>0.1341</v>
      </c>
      <c r="Y265" s="1">
        <f t="shared" si="11"/>
        <v>96.76428333</v>
      </c>
      <c r="Z265" s="1">
        <v>95.8645</v>
      </c>
      <c r="AA265" s="1">
        <v>91.8766</v>
      </c>
      <c r="AB265" s="1">
        <v>104.4967</v>
      </c>
      <c r="AC265" s="1">
        <v>113.047</v>
      </c>
      <c r="AD265" s="1">
        <v>106.0553</v>
      </c>
      <c r="AE265" s="1">
        <v>-999.0</v>
      </c>
      <c r="AF265" s="1">
        <v>-999.0</v>
      </c>
      <c r="AG265" s="1">
        <f t="shared" si="12"/>
        <v>266.9844</v>
      </c>
      <c r="AH265" s="1">
        <f t="shared" si="13"/>
        <v>20.3289118</v>
      </c>
      <c r="AI265" s="1">
        <f t="shared" si="14"/>
        <v>66.70366071</v>
      </c>
      <c r="AJ265" s="1">
        <f t="shared" si="15"/>
        <v>19.3289118</v>
      </c>
      <c r="AK265" s="1">
        <f t="shared" si="16"/>
        <v>23.51546461</v>
      </c>
      <c r="AL265" s="1">
        <f t="shared" si="17"/>
        <v>70.22755058</v>
      </c>
      <c r="AM265" s="1">
        <f t="shared" si="18"/>
        <v>94.13841567</v>
      </c>
      <c r="AN265" s="1">
        <f t="shared" si="19"/>
        <v>0.08970453536</v>
      </c>
      <c r="AO265" s="1">
        <f t="shared" si="20"/>
        <v>46.62813614</v>
      </c>
      <c r="AP265" s="1">
        <f t="shared" si="21"/>
        <v>1.398023837</v>
      </c>
      <c r="AQ265" s="1">
        <f t="shared" si="22"/>
        <v>49.03606988</v>
      </c>
      <c r="AR265" s="1">
        <f t="shared" si="23"/>
        <v>100.5374252</v>
      </c>
      <c r="AS265" s="1">
        <f t="shared" si="24"/>
        <v>51.47390385</v>
      </c>
      <c r="AT265" s="1">
        <f>ABS(((3*B265*(G265-AS265))/(G265*(2*AS265-B265)))/100)/2</f>
        <v>0.06777211963</v>
      </c>
      <c r="AU265" s="1">
        <f t="shared" si="26"/>
        <v>0.07269909113</v>
      </c>
      <c r="AV265" s="1">
        <f t="shared" si="27"/>
        <v>26.34275015</v>
      </c>
      <c r="AW265" s="1">
        <v>-999.0</v>
      </c>
      <c r="AX265" s="1">
        <f t="shared" si="28"/>
        <v>0.5000902497</v>
      </c>
      <c r="AZ265" s="1">
        <f t="shared" si="619"/>
        <v>0.08077991575</v>
      </c>
      <c r="BA265" s="1">
        <v>-999.0</v>
      </c>
      <c r="BB265" s="1">
        <f t="shared" si="564"/>
        <v>0.08238787795</v>
      </c>
      <c r="BC265" s="1">
        <f>((AT265/6)^2)*((BL265)^4)</f>
        <v>0.08614882419</v>
      </c>
      <c r="BE265" s="1">
        <v>2842.8333</v>
      </c>
      <c r="BF265" s="1">
        <v>5039.5244</v>
      </c>
      <c r="BG265" s="1">
        <f t="shared" si="33"/>
        <v>0.3980238371</v>
      </c>
      <c r="BH265" s="1">
        <v>279.476</v>
      </c>
      <c r="BJ265" s="1">
        <f t="shared" si="34"/>
        <v>-835.164</v>
      </c>
      <c r="BK265" s="1">
        <f t="shared" si="35"/>
        <v>-163.836</v>
      </c>
      <c r="BL265" s="1">
        <f t="shared" si="36"/>
        <v>5.097560976</v>
      </c>
      <c r="BN265" s="1">
        <f t="shared" si="70"/>
        <v>0.97383624</v>
      </c>
      <c r="BO265" s="1">
        <f t="shared" si="37"/>
        <v>0.8814615588</v>
      </c>
      <c r="BP265" s="1">
        <f t="shared" si="38"/>
        <v>0.3219884412</v>
      </c>
      <c r="BQ265" s="1" t="str">
        <f t="shared" si="39"/>
        <v>#NUM!</v>
      </c>
      <c r="BS265" s="1">
        <f t="shared" si="40"/>
        <v>100.7056381</v>
      </c>
      <c r="BT265" s="1">
        <v>2.5859</v>
      </c>
      <c r="BU265" s="1">
        <v>0.179</v>
      </c>
      <c r="BV265" s="1">
        <f t="shared" si="41"/>
        <v>0.02916426513</v>
      </c>
      <c r="BW265" s="1">
        <f t="shared" si="42"/>
        <v>0.1040821326</v>
      </c>
      <c r="BX265" s="1">
        <f t="shared" si="43"/>
        <v>1.20345</v>
      </c>
      <c r="BY265" s="1">
        <f t="shared" si="82"/>
        <v>2.684666667</v>
      </c>
      <c r="BZ265" s="1">
        <f t="shared" si="45"/>
        <v>0.9196211538</v>
      </c>
      <c r="CA265" s="1">
        <v>5039.5244</v>
      </c>
      <c r="CB265" s="1">
        <v>2842.8333</v>
      </c>
      <c r="CC265" s="1" t="str">
        <f t="shared" si="46"/>
        <v>#NUM!</v>
      </c>
      <c r="CD265" s="1">
        <f t="shared" si="47"/>
        <v>0.4828331384</v>
      </c>
      <c r="CE265" s="1">
        <f t="shared" si="48"/>
        <v>-972.8624038</v>
      </c>
      <c r="CH265" s="1">
        <v>-999.0</v>
      </c>
      <c r="CJ265" s="1">
        <f t="shared" si="71"/>
        <v>0.005004514442</v>
      </c>
      <c r="CK265" s="1">
        <f t="shared" si="51"/>
        <v>-978.6575713</v>
      </c>
      <c r="CL265" s="1">
        <f t="shared" si="52"/>
        <v>-1851.525022</v>
      </c>
      <c r="CM265" s="1">
        <f t="shared" si="53"/>
        <v>-2334.475658</v>
      </c>
      <c r="CN265" s="1">
        <f t="shared" si="54"/>
        <v>1.260839379</v>
      </c>
      <c r="CO265" s="1">
        <f t="shared" si="55"/>
        <v>0.01942731997</v>
      </c>
      <c r="CP265" s="1">
        <f t="shared" si="56"/>
        <v>-1.489494177</v>
      </c>
      <c r="CQ265" s="1">
        <f t="shared" si="57"/>
        <v>1.195172489</v>
      </c>
      <c r="CS265" s="1">
        <f t="shared" si="58"/>
        <v>1.437719712</v>
      </c>
      <c r="CU265" s="1">
        <v>5262.3721</v>
      </c>
      <c r="CV265" s="1">
        <v>1950.0</v>
      </c>
      <c r="CW265" s="1">
        <v>931.4</v>
      </c>
      <c r="CX265" s="1">
        <v>349.8</v>
      </c>
      <c r="CY265" s="1">
        <v>191.6</v>
      </c>
      <c r="CZ265" s="1">
        <v>120.2</v>
      </c>
      <c r="DA265" s="1">
        <f t="shared" si="59"/>
        <v>0.9508089754</v>
      </c>
      <c r="DB265" s="1">
        <f t="shared" si="60"/>
        <v>0.9596890603</v>
      </c>
      <c r="DC265" s="1">
        <f t="shared" si="61"/>
        <v>1.106304211</v>
      </c>
      <c r="DD265" s="1">
        <f t="shared" si="62"/>
        <v>1.214369813</v>
      </c>
      <c r="DE265" s="1">
        <f t="shared" si="63"/>
        <v>0.9596231599</v>
      </c>
      <c r="DF265" s="1" t="str">
        <f t="shared" si="64"/>
        <v>Não</v>
      </c>
      <c r="DG265" s="1" t="str">
        <f t="shared" si="65"/>
        <v>Não</v>
      </c>
      <c r="DH265" s="17" t="str">
        <f t="shared" si="66"/>
        <v>Fractured</v>
      </c>
      <c r="DI265" s="1" t="str">
        <f t="shared" ref="DI265:DJ265" si="1017">IF(DB265&gt;=1,"Fractured","Não")</f>
        <v>Não</v>
      </c>
      <c r="DJ265" s="15" t="str">
        <f t="shared" si="1017"/>
        <v>Fractured</v>
      </c>
    </row>
    <row r="266" ht="15.75" customHeight="1">
      <c r="A266" s="1">
        <v>5594.8707</v>
      </c>
      <c r="B266" s="1">
        <v>93.8347</v>
      </c>
      <c r="C266" s="1">
        <v>91.2812</v>
      </c>
      <c r="D266" s="1">
        <v>101.2048</v>
      </c>
      <c r="E266" s="1">
        <v>93.4639</v>
      </c>
      <c r="F266" s="1">
        <v>92.109</v>
      </c>
      <c r="G266" s="1">
        <v>93.6598</v>
      </c>
      <c r="H266" s="1">
        <v>93.8762</v>
      </c>
      <c r="I266" s="1">
        <v>136.8583</v>
      </c>
      <c r="J266" s="1">
        <v>143.4797</v>
      </c>
      <c r="K266" s="1">
        <v>130.1261</v>
      </c>
      <c r="L266" s="1">
        <f t="shared" si="4"/>
        <v>93.215</v>
      </c>
      <c r="M266" s="1">
        <f t="shared" ref="M266:N266" si="1018">(H266+I266)/2</f>
        <v>115.36725</v>
      </c>
      <c r="N266" s="1">
        <f t="shared" si="1018"/>
        <v>140.169</v>
      </c>
      <c r="O266" s="1">
        <f t="shared" ref="O266:P266" si="1019">(E266+AC266)/2</f>
        <v>102.4138</v>
      </c>
      <c r="P266" s="1">
        <f t="shared" si="1019"/>
        <v>100.48315</v>
      </c>
      <c r="Q266" s="1">
        <f t="shared" si="7"/>
        <v>93.86678553</v>
      </c>
      <c r="R266" s="1">
        <f t="shared" si="8"/>
        <v>0.6417010664</v>
      </c>
      <c r="S266" s="1">
        <f t="shared" si="9"/>
        <v>0.9976948364</v>
      </c>
      <c r="T266" s="1">
        <v>0.164</v>
      </c>
      <c r="U266" s="1">
        <v>0.164</v>
      </c>
      <c r="V266" s="1">
        <f t="shared" si="10"/>
        <v>6.097560976</v>
      </c>
      <c r="W266" s="1">
        <v>0.164</v>
      </c>
      <c r="X266" s="1">
        <v>0.1341</v>
      </c>
      <c r="Y266" s="1">
        <f t="shared" si="11"/>
        <v>96.81626667</v>
      </c>
      <c r="Z266" s="1">
        <v>96.4805</v>
      </c>
      <c r="AA266" s="1">
        <v>92.8886</v>
      </c>
      <c r="AB266" s="1">
        <v>105.2078</v>
      </c>
      <c r="AC266" s="1">
        <v>111.3637</v>
      </c>
      <c r="AD266" s="1">
        <v>108.8573</v>
      </c>
      <c r="AE266" s="1">
        <v>-999.0</v>
      </c>
      <c r="AF266" s="1">
        <v>-999.0</v>
      </c>
      <c r="AG266" s="1">
        <f t="shared" si="12"/>
        <v>266.9844</v>
      </c>
      <c r="AH266" s="1">
        <f t="shared" si="13"/>
        <v>20.3289118</v>
      </c>
      <c r="AI266" s="1">
        <f t="shared" si="14"/>
        <v>66.70366071</v>
      </c>
      <c r="AJ266" s="1">
        <f t="shared" si="15"/>
        <v>19.3289118</v>
      </c>
      <c r="AK266" s="1">
        <f t="shared" si="16"/>
        <v>23.75634739</v>
      </c>
      <c r="AL266" s="1">
        <f t="shared" si="17"/>
        <v>156.4493908</v>
      </c>
      <c r="AM266" s="1">
        <f t="shared" si="18"/>
        <v>95.09423663</v>
      </c>
      <c r="AN266" s="1">
        <f t="shared" si="19"/>
        <v>0.0639611058</v>
      </c>
      <c r="AO266" s="1">
        <f t="shared" si="20"/>
        <v>47.05946204</v>
      </c>
      <c r="AP266" s="1">
        <f t="shared" si="21"/>
        <v>1.435934539</v>
      </c>
      <c r="AQ266" s="1">
        <f t="shared" si="22"/>
        <v>49.5522815</v>
      </c>
      <c r="AR266" s="1">
        <f t="shared" si="23"/>
        <v>101.245786</v>
      </c>
      <c r="AS266" s="1">
        <f t="shared" si="24"/>
        <v>51.58798867</v>
      </c>
      <c r="AT266" s="1">
        <f>ABS(((3*B266*(G266-AS266))/(G266*(2*AS266-B266)))/100)</f>
        <v>0.1353681341</v>
      </c>
      <c r="AU266" s="1">
        <f t="shared" si="26"/>
        <v>0.1565615835</v>
      </c>
      <c r="AV266" s="1">
        <f t="shared" si="27"/>
        <v>77.10451793</v>
      </c>
      <c r="AW266" s="1">
        <v>-999.0</v>
      </c>
      <c r="AX266" s="1">
        <f t="shared" si="28"/>
        <v>0.5236491721</v>
      </c>
      <c r="AZ266" s="1">
        <f t="shared" si="619"/>
        <v>4.168271771</v>
      </c>
      <c r="BA266" s="1">
        <v>-999.0</v>
      </c>
      <c r="BB266" s="1">
        <f t="shared" si="564"/>
        <v>1.311368697</v>
      </c>
      <c r="BC266" s="1">
        <f>((AT266/3)^2)*((BL266)^4)</f>
        <v>1.374801804</v>
      </c>
      <c r="BE266" s="1">
        <v>2842.8333</v>
      </c>
      <c r="BF266" s="1">
        <v>5039.5244</v>
      </c>
      <c r="BG266" s="1">
        <f t="shared" si="33"/>
        <v>0.4359345392</v>
      </c>
      <c r="BH266" s="1">
        <v>279.476</v>
      </c>
      <c r="BJ266" s="1">
        <f t="shared" si="34"/>
        <v>-835.164</v>
      </c>
      <c r="BK266" s="1">
        <f t="shared" si="35"/>
        <v>-163.836</v>
      </c>
      <c r="BL266" s="1">
        <f t="shared" si="36"/>
        <v>5.097560976</v>
      </c>
      <c r="BN266" s="1">
        <f t="shared" si="70"/>
        <v>0.998136084</v>
      </c>
      <c r="BO266" s="1">
        <f t="shared" si="37"/>
        <v>0.884985646</v>
      </c>
      <c r="BP266" s="1">
        <f t="shared" si="38"/>
        <v>0.318464354</v>
      </c>
      <c r="BQ266" s="1" t="str">
        <f t="shared" si="39"/>
        <v>#NUM!</v>
      </c>
      <c r="BS266" s="1">
        <f t="shared" si="40"/>
        <v>100.6707919</v>
      </c>
      <c r="BT266" s="1">
        <v>2.5859</v>
      </c>
      <c r="BU266" s="1">
        <v>0.179</v>
      </c>
      <c r="BV266" s="1">
        <f t="shared" si="41"/>
        <v>0.02916426513</v>
      </c>
      <c r="BW266" s="1">
        <f t="shared" si="42"/>
        <v>0.1040821326</v>
      </c>
      <c r="BX266" s="1">
        <f t="shared" si="43"/>
        <v>1.20345</v>
      </c>
      <c r="BY266" s="1">
        <f t="shared" si="82"/>
        <v>2.684666667</v>
      </c>
      <c r="BZ266" s="1">
        <f t="shared" si="45"/>
        <v>0.9173483806</v>
      </c>
      <c r="CA266" s="1">
        <v>5039.5244</v>
      </c>
      <c r="CB266" s="1">
        <v>2842.8333</v>
      </c>
      <c r="CC266" s="1" t="str">
        <f t="shared" si="46"/>
        <v>#NUM!</v>
      </c>
      <c r="CD266" s="1">
        <f t="shared" si="47"/>
        <v>0.4822989597</v>
      </c>
      <c r="CE266" s="1">
        <f t="shared" si="48"/>
        <v>-997.1379479</v>
      </c>
      <c r="CH266" s="1">
        <v>-999.0</v>
      </c>
      <c r="CJ266" s="1">
        <f t="shared" si="71"/>
        <v>0.006328013762</v>
      </c>
      <c r="CK266" s="1">
        <f t="shared" si="51"/>
        <v>-989.7711413</v>
      </c>
      <c r="CL266" s="1">
        <f t="shared" si="52"/>
        <v>-1915.031612</v>
      </c>
      <c r="CM266" s="1">
        <f t="shared" si="53"/>
        <v>-2494.728566</v>
      </c>
      <c r="CN266" s="1">
        <f t="shared" si="54"/>
        <v>1.302708817</v>
      </c>
      <c r="CO266" s="1">
        <f t="shared" si="55"/>
        <v>0.01938435721</v>
      </c>
      <c r="CP266" s="1">
        <f t="shared" si="56"/>
        <v>-1.459079747</v>
      </c>
      <c r="CQ266" s="1">
        <f t="shared" si="57"/>
        <v>1.22558692</v>
      </c>
      <c r="CS266" s="1">
        <f t="shared" si="58"/>
        <v>1.475864924</v>
      </c>
      <c r="CU266" s="1">
        <v>5262.5244</v>
      </c>
      <c r="CV266" s="1">
        <v>1950.0</v>
      </c>
      <c r="CW266" s="1">
        <v>903.4</v>
      </c>
      <c r="CX266" s="1">
        <v>344.4</v>
      </c>
      <c r="CY266" s="1">
        <v>189.9</v>
      </c>
      <c r="CZ266" s="1">
        <v>118.0</v>
      </c>
      <c r="DA266" s="1">
        <f t="shared" si="59"/>
        <v>0.9508089754</v>
      </c>
      <c r="DB266" s="1">
        <f t="shared" si="60"/>
        <v>0.9816091489</v>
      </c>
      <c r="DC266" s="1">
        <f t="shared" si="61"/>
        <v>1.128282917</v>
      </c>
      <c r="DD266" s="1">
        <f t="shared" si="62"/>
        <v>1.214980855</v>
      </c>
      <c r="DE266" s="1">
        <f t="shared" si="63"/>
        <v>0.9811485366</v>
      </c>
      <c r="DF266" s="1" t="str">
        <f t="shared" si="64"/>
        <v>Não</v>
      </c>
      <c r="DG266" s="1" t="str">
        <f t="shared" si="65"/>
        <v>Não</v>
      </c>
      <c r="DH266" s="17" t="str">
        <f t="shared" si="66"/>
        <v>Fractured</v>
      </c>
      <c r="DI266" s="1" t="str">
        <f t="shared" ref="DI266:DJ266" si="1020">IF(DB266&gt;=1,"Fractured","Não")</f>
        <v>Não</v>
      </c>
      <c r="DJ266" s="15" t="str">
        <f t="shared" si="1020"/>
        <v>Fractured</v>
      </c>
    </row>
    <row r="267" ht="15.75" customHeight="1">
      <c r="A267" s="1">
        <v>5594.9469</v>
      </c>
      <c r="B267" s="1">
        <v>92.6251</v>
      </c>
      <c r="C267" s="1">
        <v>91.3179</v>
      </c>
      <c r="D267" s="1">
        <v>101.7278</v>
      </c>
      <c r="E267" s="1">
        <v>96.5772</v>
      </c>
      <c r="F267" s="1">
        <v>95.0413</v>
      </c>
      <c r="G267" s="1">
        <v>96.9604</v>
      </c>
      <c r="H267" s="1">
        <v>93.3978</v>
      </c>
      <c r="I267" s="1">
        <v>110.9703</v>
      </c>
      <c r="J267" s="1">
        <v>119.3072</v>
      </c>
      <c r="K267" s="1">
        <v>109.6983</v>
      </c>
      <c r="L267" s="1">
        <f t="shared" si="4"/>
        <v>95.13316667</v>
      </c>
      <c r="M267" s="1">
        <f t="shared" ref="M267:N267" si="1021">(H267+I267)/2</f>
        <v>102.18405</v>
      </c>
      <c r="N267" s="1">
        <f t="shared" si="1021"/>
        <v>115.13875</v>
      </c>
      <c r="O267" s="1">
        <f t="shared" ref="O267:P267" si="1022">(E267+AC267)/2</f>
        <v>102.9584</v>
      </c>
      <c r="P267" s="1">
        <f t="shared" si="1022"/>
        <v>103.7041</v>
      </c>
      <c r="Q267" s="1">
        <f t="shared" si="7"/>
        <v>92.6570628</v>
      </c>
      <c r="R267" s="1">
        <f t="shared" si="8"/>
        <v>0.6643148083</v>
      </c>
      <c r="S267" s="1">
        <f t="shared" si="9"/>
        <v>1.038144367</v>
      </c>
      <c r="T267" s="1">
        <v>0.1596</v>
      </c>
      <c r="U267" s="1">
        <v>0.1596</v>
      </c>
      <c r="V267" s="1">
        <f t="shared" si="10"/>
        <v>6.26566416</v>
      </c>
      <c r="W267" s="1">
        <v>0.1596</v>
      </c>
      <c r="X267" s="1">
        <v>0.1496</v>
      </c>
      <c r="Y267" s="1">
        <f t="shared" si="11"/>
        <v>96.94405</v>
      </c>
      <c r="Z267" s="1">
        <v>96.7649</v>
      </c>
      <c r="AA267" s="1">
        <v>93.653</v>
      </c>
      <c r="AB267" s="1">
        <v>105.5756</v>
      </c>
      <c r="AC267" s="1">
        <v>109.3396</v>
      </c>
      <c r="AD267" s="1">
        <v>112.3669</v>
      </c>
      <c r="AE267" s="1">
        <v>0.074</v>
      </c>
      <c r="AF267" s="1">
        <v>0.0182</v>
      </c>
      <c r="AG267" s="1">
        <f t="shared" si="12"/>
        <v>220.6686</v>
      </c>
      <c r="AH267" s="1">
        <f t="shared" si="13"/>
        <v>87.24080189</v>
      </c>
      <c r="AI267" s="1">
        <f t="shared" si="14"/>
        <v>55.16531695</v>
      </c>
      <c r="AJ267" s="1">
        <f t="shared" si="15"/>
        <v>86.24080189</v>
      </c>
      <c r="AK267" s="1">
        <f t="shared" si="16"/>
        <v>24.09492439</v>
      </c>
      <c r="AL267" s="1">
        <f t="shared" si="17"/>
        <v>112.8756998</v>
      </c>
      <c r="AM267" s="1">
        <f t="shared" si="18"/>
        <v>96.48800706</v>
      </c>
      <c r="AN267" s="1">
        <f t="shared" si="19"/>
        <v>0.02922493692</v>
      </c>
      <c r="AO267" s="1">
        <f t="shared" si="20"/>
        <v>47.77545538</v>
      </c>
      <c r="AP267" s="1">
        <f t="shared" si="21"/>
        <v>1.483999815</v>
      </c>
      <c r="AQ267" s="1">
        <f t="shared" si="22"/>
        <v>50.13730963</v>
      </c>
      <c r="AR267" s="1">
        <f t="shared" si="23"/>
        <v>103.0039519</v>
      </c>
      <c r="AS267" s="1">
        <f t="shared" si="24"/>
        <v>50.74450209</v>
      </c>
      <c r="AT267" s="1">
        <f>ABS(((3*B267*(G267-AS267))/(G267*(2*AS267-B267)))/100)/2</f>
        <v>0.07471226333</v>
      </c>
      <c r="AU267" s="1">
        <f t="shared" si="26"/>
        <v>0.08074489736</v>
      </c>
      <c r="AV267" s="1">
        <f t="shared" si="27"/>
        <v>30.51277175</v>
      </c>
      <c r="AW267" s="1">
        <v>0.074</v>
      </c>
      <c r="AX267" s="1">
        <f t="shared" si="28"/>
        <v>0.5819585845</v>
      </c>
      <c r="AZ267" s="1">
        <f t="shared" si="619"/>
        <v>0.1486852942</v>
      </c>
      <c r="BA267" s="1">
        <v>0.0182</v>
      </c>
      <c r="BB267" s="1">
        <f t="shared" si="564"/>
        <v>0.132332613</v>
      </c>
      <c r="BC267" s="1">
        <f t="shared" ref="BC267:BC268" si="1026">((AT267/5)^2)*((BL267)^4)</f>
        <v>0.1716549787</v>
      </c>
      <c r="BD267" s="1">
        <f t="shared" ref="BD267:BD268" si="1027">0.0003*((AE267^3)*(BH267^2))</f>
        <v>0.01032632347</v>
      </c>
      <c r="BE267" s="1">
        <v>2868.8699</v>
      </c>
      <c r="BF267" s="1">
        <v>5202.0493</v>
      </c>
      <c r="BG267" s="1">
        <f t="shared" si="33"/>
        <v>0.483999815</v>
      </c>
      <c r="BH267" s="1">
        <v>291.4504</v>
      </c>
      <c r="BJ267" s="1">
        <f t="shared" si="34"/>
        <v>0.0621896</v>
      </c>
      <c r="BK267" s="1">
        <f t="shared" si="35"/>
        <v>0.0118104</v>
      </c>
      <c r="BL267" s="1">
        <f t="shared" si="36"/>
        <v>5.26566416</v>
      </c>
      <c r="BN267" s="1">
        <f t="shared" si="70"/>
        <v>1.046804808</v>
      </c>
      <c r="BO267" s="1">
        <f t="shared" si="37"/>
        <v>0.9131367785</v>
      </c>
      <c r="BP267" s="1">
        <f t="shared" si="38"/>
        <v>0.2870132215</v>
      </c>
      <c r="BQ267" s="1">
        <f t="shared" si="39"/>
        <v>0.03490031107</v>
      </c>
      <c r="BS267" s="1">
        <f t="shared" si="40"/>
        <v>99.06727523</v>
      </c>
      <c r="BT267" s="1">
        <v>2.5757</v>
      </c>
      <c r="BU267" s="1">
        <v>0.1754</v>
      </c>
      <c r="BV267" s="1">
        <f t="shared" si="41"/>
        <v>0.03504322767</v>
      </c>
      <c r="BW267" s="1">
        <f t="shared" si="42"/>
        <v>0.1052216138</v>
      </c>
      <c r="BX267" s="1">
        <f t="shared" si="43"/>
        <v>1.20015</v>
      </c>
      <c r="BY267" s="1">
        <f t="shared" si="82"/>
        <v>2.360666667</v>
      </c>
      <c r="BZ267" s="1">
        <f t="shared" si="45"/>
        <v>0.9140076923</v>
      </c>
      <c r="CA267" s="1">
        <v>5202.0493</v>
      </c>
      <c r="CB267" s="1">
        <v>2868.8699</v>
      </c>
      <c r="CC267" s="1">
        <f t="shared" si="46"/>
        <v>0.00004643703376</v>
      </c>
      <c r="CD267" s="1">
        <f t="shared" si="47"/>
        <v>0.4862908805</v>
      </c>
      <c r="CE267" s="1">
        <f t="shared" si="48"/>
        <v>0.0190518475</v>
      </c>
      <c r="CH267" s="1">
        <v>0.074</v>
      </c>
      <c r="CI267" s="1">
        <f t="shared" ref="CI267:CI272" si="1028">ABS(BX267-AP267)</f>
        <v>0.283849815</v>
      </c>
      <c r="CJ267" s="1">
        <f t="shared" si="71"/>
        <v>0.01127814353</v>
      </c>
      <c r="CK267" s="1">
        <f t="shared" si="51"/>
        <v>0.07495896111</v>
      </c>
      <c r="CL267" s="1">
        <f t="shared" si="52"/>
        <v>0.15463232</v>
      </c>
      <c r="CM267" s="1">
        <f t="shared" si="53"/>
        <v>0.2185831132</v>
      </c>
      <c r="CN267" s="1">
        <f t="shared" si="54"/>
        <v>1.413566796</v>
      </c>
      <c r="CO267" s="1">
        <f t="shared" si="55"/>
        <v>0.01970656837</v>
      </c>
      <c r="CP267" s="1">
        <f t="shared" si="56"/>
        <v>-1.055614265</v>
      </c>
      <c r="CQ267" s="1">
        <f t="shared" si="57"/>
        <v>1.305052401</v>
      </c>
      <c r="CS267" s="1">
        <f t="shared" si="58"/>
        <v>1.568629254</v>
      </c>
      <c r="CT267" s="1">
        <v>0.074</v>
      </c>
      <c r="CU267" s="1">
        <v>5262.6768</v>
      </c>
      <c r="CV267" s="1">
        <v>1950.0</v>
      </c>
      <c r="CW267" s="1">
        <v>868.5</v>
      </c>
      <c r="CX267" s="1">
        <v>343.7</v>
      </c>
      <c r="CY267" s="1">
        <v>190.6</v>
      </c>
      <c r="CZ267" s="1">
        <v>118.3</v>
      </c>
      <c r="DA267" s="1">
        <f t="shared" si="59"/>
        <v>0.9885374735</v>
      </c>
      <c r="DB267" s="1">
        <f t="shared" si="60"/>
        <v>1.026085802</v>
      </c>
      <c r="DC267" s="1">
        <f t="shared" si="61"/>
        <v>1.161236151</v>
      </c>
      <c r="DD267" s="1">
        <f t="shared" si="62"/>
        <v>1.126778103</v>
      </c>
      <c r="DE267" s="1">
        <f t="shared" si="63"/>
        <v>1.007242731</v>
      </c>
      <c r="DF267" s="1" t="str">
        <f t="shared" si="64"/>
        <v>Não</v>
      </c>
      <c r="DG267" s="23" t="str">
        <f t="shared" si="65"/>
        <v>Fracture</v>
      </c>
      <c r="DH267" s="17" t="str">
        <f t="shared" si="66"/>
        <v>Fractured</v>
      </c>
      <c r="DI267" s="16" t="str">
        <f t="shared" ref="DI267:DJ267" si="1023">IF(DB267&gt;=1,"Fractured","Não")</f>
        <v>Fractured</v>
      </c>
      <c r="DJ267" s="15" t="str">
        <f t="shared" si="1023"/>
        <v>Fractured</v>
      </c>
    </row>
    <row r="268" ht="15.75" customHeight="1">
      <c r="A268" s="1">
        <v>5595.0231</v>
      </c>
      <c r="B268" s="1">
        <v>91.7729</v>
      </c>
      <c r="C268" s="1">
        <v>96.0177</v>
      </c>
      <c r="D268" s="1">
        <v>106.5413</v>
      </c>
      <c r="E268" s="1">
        <v>101.4562</v>
      </c>
      <c r="F268" s="1">
        <v>99.8148</v>
      </c>
      <c r="G268" s="1">
        <v>101.327</v>
      </c>
      <c r="H268" s="1">
        <v>94.5767</v>
      </c>
      <c r="I268" s="1">
        <v>110.9703</v>
      </c>
      <c r="J268" s="1">
        <v>119.3072</v>
      </c>
      <c r="K268" s="1">
        <v>109.6983</v>
      </c>
      <c r="L268" s="1">
        <f t="shared" si="4"/>
        <v>98.57283333</v>
      </c>
      <c r="M268" s="1">
        <f t="shared" ref="M268:N268" si="1024">(H268+I268)/2</f>
        <v>102.7735</v>
      </c>
      <c r="N268" s="1">
        <f t="shared" si="1024"/>
        <v>115.13875</v>
      </c>
      <c r="O268" s="1">
        <f t="shared" ref="O268:P268" si="1025">(E268+AC268)/2</f>
        <v>104.4624</v>
      </c>
      <c r="P268" s="1">
        <f t="shared" si="1025"/>
        <v>107.4636</v>
      </c>
      <c r="Q268" s="1">
        <f t="shared" si="7"/>
        <v>91.80433745</v>
      </c>
      <c r="R268" s="1">
        <f t="shared" si="8"/>
        <v>0.6942321461</v>
      </c>
      <c r="S268" s="1">
        <f t="shared" si="9"/>
        <v>1.071373816</v>
      </c>
      <c r="T268" s="1">
        <v>0.1596</v>
      </c>
      <c r="U268" s="1">
        <v>0.1596</v>
      </c>
      <c r="V268" s="1">
        <f t="shared" si="10"/>
        <v>6.26566416</v>
      </c>
      <c r="W268" s="1">
        <v>0.1596</v>
      </c>
      <c r="X268" s="1">
        <v>0.1496</v>
      </c>
      <c r="Y268" s="1">
        <f t="shared" si="11"/>
        <v>98.34911667</v>
      </c>
      <c r="Z268" s="1">
        <v>96.3513</v>
      </c>
      <c r="AA268" s="1">
        <v>93.9495</v>
      </c>
      <c r="AB268" s="1">
        <v>105.462</v>
      </c>
      <c r="AC268" s="1">
        <v>107.4686</v>
      </c>
      <c r="AD268" s="1">
        <v>115.1124</v>
      </c>
      <c r="AE268" s="1">
        <v>0.074</v>
      </c>
      <c r="AF268" s="1">
        <v>0.0182</v>
      </c>
      <c r="AG268" s="1">
        <f t="shared" si="12"/>
        <v>220.6686</v>
      </c>
      <c r="AH268" s="1">
        <f t="shared" si="13"/>
        <v>87.24080189</v>
      </c>
      <c r="AI268" s="1">
        <f t="shared" si="14"/>
        <v>55.16531695</v>
      </c>
      <c r="AJ268" s="1">
        <f t="shared" si="15"/>
        <v>86.24080189</v>
      </c>
      <c r="AK268" s="1">
        <f t="shared" si="16"/>
        <v>24.90193688</v>
      </c>
      <c r="AL268" s="1">
        <f t="shared" si="17"/>
        <v>34.33041513</v>
      </c>
      <c r="AM268" s="1">
        <f t="shared" si="18"/>
        <v>99.89083016</v>
      </c>
      <c r="AN268" s="1">
        <f t="shared" si="19"/>
        <v>0.001399618906</v>
      </c>
      <c r="AO268" s="1">
        <f t="shared" si="20"/>
        <v>49.49016314</v>
      </c>
      <c r="AP268" s="1">
        <f t="shared" si="21"/>
        <v>1.525292109</v>
      </c>
      <c r="AQ268" s="1">
        <f t="shared" si="22"/>
        <v>50.81404666</v>
      </c>
      <c r="AR268" s="1">
        <f t="shared" si="23"/>
        <v>106.1275904</v>
      </c>
      <c r="AS268" s="1">
        <f t="shared" si="24"/>
        <v>51.72512733</v>
      </c>
      <c r="AT268" s="1">
        <f t="shared" ref="AT268:AT271" si="1032">ABS(((3*B268*(G268-AS268))/(G268*(2*AS268-B268)))/100)</f>
        <v>0.1154154975</v>
      </c>
      <c r="AU268" s="1">
        <f t="shared" si="26"/>
        <v>0.1304742477</v>
      </c>
      <c r="AV268" s="1">
        <f t="shared" si="27"/>
        <v>59.73863028</v>
      </c>
      <c r="AW268" s="1">
        <v>0.074</v>
      </c>
      <c r="AX268" s="1">
        <f t="shared" si="28"/>
        <v>0.6198105917</v>
      </c>
      <c r="AZ268" s="1">
        <f t="shared" si="619"/>
        <v>1.773534963</v>
      </c>
      <c r="BA268" s="1">
        <v>0.0182</v>
      </c>
      <c r="BB268" s="1">
        <f t="shared" si="564"/>
        <v>0.75362592</v>
      </c>
      <c r="BC268" s="1">
        <f t="shared" si="1026"/>
        <v>0.4096386006</v>
      </c>
      <c r="BD268" s="1">
        <f t="shared" si="1027"/>
        <v>0.01032632347</v>
      </c>
      <c r="BE268" s="1">
        <v>2868.8699</v>
      </c>
      <c r="BF268" s="1">
        <v>5202.0493</v>
      </c>
      <c r="BG268" s="1">
        <f t="shared" si="33"/>
        <v>0.5252921089</v>
      </c>
      <c r="BH268" s="1">
        <v>291.4504</v>
      </c>
      <c r="BJ268" s="1">
        <f t="shared" si="34"/>
        <v>0.0621896</v>
      </c>
      <c r="BK268" s="1">
        <f t="shared" si="35"/>
        <v>0.0118104</v>
      </c>
      <c r="BL268" s="1">
        <f t="shared" si="36"/>
        <v>5.26566416</v>
      </c>
      <c r="BN268" s="1">
        <f t="shared" si="70"/>
        <v>1.104105896</v>
      </c>
      <c r="BO268" s="1">
        <f t="shared" si="37"/>
        <v>0.919453799</v>
      </c>
      <c r="BP268" s="1">
        <f t="shared" si="38"/>
        <v>0.280696201</v>
      </c>
      <c r="BQ268" s="1">
        <f t="shared" si="39"/>
        <v>0.03225248627</v>
      </c>
      <c r="BS268" s="1">
        <f t="shared" si="40"/>
        <v>97.33088137</v>
      </c>
      <c r="BT268" s="1">
        <v>2.5757</v>
      </c>
      <c r="BU268" s="1">
        <v>0.1754</v>
      </c>
      <c r="BV268" s="1">
        <f t="shared" si="41"/>
        <v>0.03504322767</v>
      </c>
      <c r="BW268" s="1">
        <f t="shared" si="42"/>
        <v>0.1052216138</v>
      </c>
      <c r="BX268" s="1">
        <f t="shared" si="43"/>
        <v>1.20015</v>
      </c>
      <c r="BY268" s="1">
        <f t="shared" si="82"/>
        <v>2.360666667</v>
      </c>
      <c r="BZ268" s="1">
        <f t="shared" si="45"/>
        <v>0.9095880567</v>
      </c>
      <c r="CA268" s="1">
        <v>5202.0493</v>
      </c>
      <c r="CB268" s="1">
        <v>2868.8699</v>
      </c>
      <c r="CC268" s="1">
        <f t="shared" si="46"/>
        <v>0.00004643703376</v>
      </c>
      <c r="CD268" s="1">
        <f t="shared" si="47"/>
        <v>0.4816591765</v>
      </c>
      <c r="CE268" s="1">
        <f t="shared" si="48"/>
        <v>0.02009472731</v>
      </c>
      <c r="CH268" s="1">
        <v>0.074</v>
      </c>
      <c r="CI268" s="1">
        <f t="shared" si="1028"/>
        <v>0.3251421089</v>
      </c>
      <c r="CJ268" s="1">
        <f t="shared" si="71"/>
        <v>0.01647316138</v>
      </c>
      <c r="CK268" s="1">
        <f t="shared" si="51"/>
        <v>0.07717416912</v>
      </c>
      <c r="CL268" s="1">
        <f t="shared" si="52"/>
        <v>0.1647331955</v>
      </c>
      <c r="CM268" s="1">
        <f t="shared" si="53"/>
        <v>0.2323385465</v>
      </c>
      <c r="CN268" s="1">
        <f t="shared" si="54"/>
        <v>1.410393004</v>
      </c>
      <c r="CO268" s="1">
        <f t="shared" si="55"/>
        <v>0.01933296352</v>
      </c>
      <c r="CP268" s="1">
        <f t="shared" si="56"/>
        <v>-1.057868812</v>
      </c>
      <c r="CQ268" s="1">
        <f t="shared" si="57"/>
        <v>1.302797854</v>
      </c>
      <c r="CS268" s="1">
        <f t="shared" si="58"/>
        <v>1.538605309</v>
      </c>
      <c r="CT268" s="1">
        <v>0.074</v>
      </c>
      <c r="CU268" s="1">
        <v>5262.8291</v>
      </c>
      <c r="CV268" s="1">
        <v>1950.0</v>
      </c>
      <c r="CW268" s="1">
        <v>815.2</v>
      </c>
      <c r="CX268" s="1">
        <v>358.0</v>
      </c>
      <c r="CY268" s="1">
        <v>195.5</v>
      </c>
      <c r="CZ268" s="1">
        <v>122.3</v>
      </c>
      <c r="DA268" s="1">
        <f t="shared" si="59"/>
        <v>0.9885374735</v>
      </c>
      <c r="DB268" s="1">
        <f t="shared" si="60"/>
        <v>1.087628265</v>
      </c>
      <c r="DC268" s="1">
        <f t="shared" si="61"/>
        <v>1.194715588</v>
      </c>
      <c r="DD268" s="1">
        <f t="shared" si="62"/>
        <v>1.120315548</v>
      </c>
      <c r="DE268" s="1">
        <f t="shared" si="63"/>
        <v>1.028729955</v>
      </c>
      <c r="DF268" s="1" t="str">
        <f t="shared" si="64"/>
        <v>Não</v>
      </c>
      <c r="DG268" s="23" t="str">
        <f t="shared" si="65"/>
        <v>Fracture</v>
      </c>
      <c r="DH268" s="17" t="str">
        <f t="shared" si="66"/>
        <v>Fractured</v>
      </c>
      <c r="DI268" s="16" t="str">
        <f t="shared" ref="DI268:DJ268" si="1029">IF(DB268&gt;=1,"Fractured","Não")</f>
        <v>Fractured</v>
      </c>
      <c r="DJ268" s="15" t="str">
        <f t="shared" si="1029"/>
        <v>Fractured</v>
      </c>
    </row>
    <row r="269" ht="15.75" customHeight="1">
      <c r="A269" s="1">
        <v>5595.0993</v>
      </c>
      <c r="B269" s="1">
        <v>90.8455</v>
      </c>
      <c r="C269" s="1">
        <v>100.7108</v>
      </c>
      <c r="D269" s="1">
        <v>111.1847</v>
      </c>
      <c r="E269" s="1">
        <v>106.1262</v>
      </c>
      <c r="F269" s="1">
        <v>104.3442</v>
      </c>
      <c r="G269" s="1">
        <v>105.4863</v>
      </c>
      <c r="H269" s="1">
        <v>93.5143</v>
      </c>
      <c r="I269" s="1">
        <v>98.4118</v>
      </c>
      <c r="J269" s="1">
        <v>106.0957</v>
      </c>
      <c r="K269" s="1">
        <v>102.5674</v>
      </c>
      <c r="L269" s="1">
        <f t="shared" si="4"/>
        <v>101.1149333</v>
      </c>
      <c r="M269" s="1">
        <f t="shared" ref="M269:N269" si="1030">(H269+I269)/2</f>
        <v>95.96305</v>
      </c>
      <c r="N269" s="1">
        <f t="shared" si="1030"/>
        <v>102.25375</v>
      </c>
      <c r="O269" s="1">
        <f t="shared" ref="O269:P269" si="1031">(E269+AC269)/2</f>
        <v>105.6142</v>
      </c>
      <c r="P269" s="1">
        <f t="shared" si="1031"/>
        <v>110.3101</v>
      </c>
      <c r="Q269" s="1">
        <f t="shared" si="7"/>
        <v>90.87672211</v>
      </c>
      <c r="R269" s="1">
        <f t="shared" si="8"/>
        <v>0.722729188</v>
      </c>
      <c r="S269" s="1">
        <f t="shared" si="9"/>
        <v>1.128023201</v>
      </c>
      <c r="T269" s="1">
        <v>0.1584</v>
      </c>
      <c r="U269" s="1">
        <v>0.1584</v>
      </c>
      <c r="V269" s="1">
        <f t="shared" si="10"/>
        <v>6.313131313</v>
      </c>
      <c r="W269" s="1">
        <v>0.1645</v>
      </c>
      <c r="X269" s="1">
        <v>0.1636</v>
      </c>
      <c r="Y269" s="1">
        <f t="shared" si="11"/>
        <v>99.18105</v>
      </c>
      <c r="Z269" s="1">
        <v>94.6497</v>
      </c>
      <c r="AA269" s="1">
        <v>93.2191</v>
      </c>
      <c r="AB269" s="1">
        <v>104.4765</v>
      </c>
      <c r="AC269" s="1">
        <v>105.1022</v>
      </c>
      <c r="AD269" s="1">
        <v>116.276</v>
      </c>
      <c r="AE269" s="1">
        <v>0.0693</v>
      </c>
      <c r="AF269" s="1">
        <v>0.0302</v>
      </c>
      <c r="AG269" s="1">
        <f t="shared" si="12"/>
        <v>200.9792</v>
      </c>
      <c r="AH269" s="1">
        <f t="shared" si="13"/>
        <v>23.68173068</v>
      </c>
      <c r="AI269" s="1">
        <f t="shared" si="14"/>
        <v>50.22331891</v>
      </c>
      <c r="AJ269" s="1">
        <f t="shared" si="15"/>
        <v>24.68173068</v>
      </c>
      <c r="AK269" s="1">
        <f t="shared" si="16"/>
        <v>25.63566623</v>
      </c>
      <c r="AL269" s="1">
        <f t="shared" si="17"/>
        <v>20.66277695</v>
      </c>
      <c r="AM269" s="1">
        <f t="shared" si="18"/>
        <v>103.0819761</v>
      </c>
      <c r="AN269" s="1">
        <f t="shared" si="19"/>
        <v>0.02132154896</v>
      </c>
      <c r="AO269" s="1">
        <f t="shared" si="20"/>
        <v>50.93024778</v>
      </c>
      <c r="AP269" s="1">
        <f t="shared" si="21"/>
        <v>1.573150177</v>
      </c>
      <c r="AQ269" s="1">
        <f t="shared" si="22"/>
        <v>50.94268673</v>
      </c>
      <c r="AR269" s="1">
        <f t="shared" si="23"/>
        <v>109.4657508</v>
      </c>
      <c r="AS269" s="1">
        <f t="shared" si="24"/>
        <v>51.57906287</v>
      </c>
      <c r="AT269" s="1">
        <f t="shared" si="1032"/>
        <v>0.1131162528</v>
      </c>
      <c r="AU269" s="1">
        <f t="shared" si="26"/>
        <v>0.127543495</v>
      </c>
      <c r="AV269" s="1">
        <f t="shared" si="27"/>
        <v>57.86849368</v>
      </c>
      <c r="AW269" s="1">
        <v>0.0693</v>
      </c>
      <c r="AX269" s="1">
        <f t="shared" si="28"/>
        <v>0.6819968438</v>
      </c>
      <c r="AZ269" s="1">
        <f t="shared" si="619"/>
        <v>1.605396092</v>
      </c>
      <c r="BA269" s="1">
        <v>0.0302</v>
      </c>
      <c r="BB269" s="1">
        <f t="shared" si="564"/>
        <v>1.738035144</v>
      </c>
      <c r="BC269" s="1">
        <f t="shared" ref="BC269:BC271" si="1036">((AT269/3)^2)*((BL269)^4)</f>
        <v>1.132947299</v>
      </c>
      <c r="BD269" s="1">
        <f t="shared" ref="BD269:BD270" si="1037">0.0183*((AE269^3)*(BH269^2))</f>
        <v>1.293121415</v>
      </c>
      <c r="BE269" s="1">
        <v>2933.4285</v>
      </c>
      <c r="BF269" s="1">
        <v>5310.8584</v>
      </c>
      <c r="BG269" s="1">
        <f t="shared" si="33"/>
        <v>0.5731501775</v>
      </c>
      <c r="BH269" s="1">
        <f>GEOMEAN(BH5:BH268)</f>
        <v>460.7806734</v>
      </c>
      <c r="BJ269" s="1">
        <f t="shared" si="34"/>
        <v>0.05832288</v>
      </c>
      <c r="BK269" s="1">
        <f t="shared" si="35"/>
        <v>0.01097712</v>
      </c>
      <c r="BL269" s="1">
        <f t="shared" si="36"/>
        <v>5.313131313</v>
      </c>
      <c r="BN269" s="1">
        <f t="shared" si="70"/>
        <v>1.161161532</v>
      </c>
      <c r="BO269" s="1">
        <f t="shared" si="37"/>
        <v>0.9362009842</v>
      </c>
      <c r="BP269" s="1">
        <f t="shared" si="38"/>
        <v>0.2646990158</v>
      </c>
      <c r="BQ269" s="1">
        <f t="shared" si="39"/>
        <v>0.02469742729</v>
      </c>
      <c r="BS269" s="1">
        <f t="shared" si="40"/>
        <v>94.9997885</v>
      </c>
      <c r="BT269" s="1">
        <v>2.5687</v>
      </c>
      <c r="BU269" s="1">
        <v>0.1669</v>
      </c>
      <c r="BV269" s="1">
        <f t="shared" si="41"/>
        <v>0.0390778098</v>
      </c>
      <c r="BW269" s="1">
        <f t="shared" si="42"/>
        <v>0.1029889049</v>
      </c>
      <c r="BX269" s="1">
        <f t="shared" si="43"/>
        <v>1.2009</v>
      </c>
      <c r="BY269" s="1">
        <f t="shared" si="82"/>
        <v>1.937333333</v>
      </c>
      <c r="BZ269" s="1">
        <f t="shared" si="45"/>
        <v>0.9053782389</v>
      </c>
      <c r="CA269" s="1">
        <v>5310.8584</v>
      </c>
      <c r="CB269" s="1">
        <v>2933.4285</v>
      </c>
      <c r="CC269" s="1">
        <f t="shared" si="46"/>
        <v>0.00005981804955</v>
      </c>
      <c r="CD269" s="1">
        <f t="shared" si="47"/>
        <v>0.482340689</v>
      </c>
      <c r="CE269" s="1">
        <f t="shared" si="48"/>
        <v>0.03506707828</v>
      </c>
      <c r="CH269" s="1">
        <v>0.0693</v>
      </c>
      <c r="CI269" s="1">
        <f t="shared" si="1028"/>
        <v>0.3722501775</v>
      </c>
      <c r="CJ269" s="1">
        <f t="shared" si="71"/>
        <v>0.03136781252</v>
      </c>
      <c r="CK269" s="1">
        <f t="shared" si="51"/>
        <v>0.07427038611</v>
      </c>
      <c r="CL269" s="1">
        <f t="shared" si="52"/>
        <v>0.1671994615</v>
      </c>
      <c r="CM269" s="1">
        <f t="shared" si="53"/>
        <v>0.2470124218</v>
      </c>
      <c r="CN269" s="1">
        <f t="shared" si="54"/>
        <v>1.477351779</v>
      </c>
      <c r="CO269" s="1">
        <f t="shared" si="55"/>
        <v>0.01938771169</v>
      </c>
      <c r="CP269" s="1">
        <f t="shared" si="56"/>
        <v>-0.5872137221</v>
      </c>
      <c r="CQ269" s="1">
        <f t="shared" si="57"/>
        <v>1.350119611</v>
      </c>
      <c r="CS269" s="1">
        <f t="shared" si="58"/>
        <v>1.531548277</v>
      </c>
      <c r="CT269" s="1">
        <v>0.0693</v>
      </c>
      <c r="CU269" s="1">
        <v>5262.9814</v>
      </c>
      <c r="CV269" s="1">
        <v>1950.0</v>
      </c>
      <c r="CW269" s="1">
        <v>753.4</v>
      </c>
      <c r="CX269" s="1">
        <v>366.4</v>
      </c>
      <c r="CY269" s="1">
        <v>200.8</v>
      </c>
      <c r="CZ269" s="1">
        <v>131.1</v>
      </c>
      <c r="DA269" s="1">
        <f t="shared" si="59"/>
        <v>1.042226644</v>
      </c>
      <c r="DB269" s="1">
        <f t="shared" si="60"/>
        <v>1.148589638</v>
      </c>
      <c r="DC269" s="1">
        <f t="shared" si="61"/>
        <v>1.228487782</v>
      </c>
      <c r="DD269" s="1">
        <f t="shared" si="62"/>
        <v>1.065553356</v>
      </c>
      <c r="DE269" s="1">
        <f t="shared" si="63"/>
        <v>1.044462771</v>
      </c>
      <c r="DF269" s="17" t="str">
        <f t="shared" si="64"/>
        <v>Fracture</v>
      </c>
      <c r="DG269" s="23" t="str">
        <f t="shared" si="65"/>
        <v>Fracture</v>
      </c>
      <c r="DH269" s="17" t="str">
        <f t="shared" si="66"/>
        <v>Fractured</v>
      </c>
      <c r="DI269" s="16" t="str">
        <f t="shared" ref="DI269:DJ269" si="1033">IF(DB269&gt;=1,"Fractured","Não")</f>
        <v>Fractured</v>
      </c>
      <c r="DJ269" s="15" t="str">
        <f t="shared" si="1033"/>
        <v>Fractured</v>
      </c>
    </row>
    <row r="270" ht="15.75" customHeight="1">
      <c r="A270" s="1">
        <v>5595.1755</v>
      </c>
      <c r="B270" s="1">
        <v>88.5607</v>
      </c>
      <c r="C270" s="1">
        <v>97.4267</v>
      </c>
      <c r="D270" s="1">
        <v>110.4608</v>
      </c>
      <c r="E270" s="1">
        <v>108.1337</v>
      </c>
      <c r="F270" s="1">
        <v>106.1338</v>
      </c>
      <c r="G270" s="1">
        <v>106.9484</v>
      </c>
      <c r="H270" s="1">
        <v>90.9864</v>
      </c>
      <c r="I270" s="1">
        <v>98.4118</v>
      </c>
      <c r="J270" s="1">
        <v>106.0957</v>
      </c>
      <c r="K270" s="1">
        <v>102.5674</v>
      </c>
      <c r="L270" s="1">
        <f t="shared" si="4"/>
        <v>101.3562</v>
      </c>
      <c r="M270" s="1">
        <f t="shared" ref="M270:N270" si="1034">(H270+I270)/2</f>
        <v>94.6991</v>
      </c>
      <c r="N270" s="1">
        <f t="shared" si="1034"/>
        <v>102.25375</v>
      </c>
      <c r="O270" s="1">
        <f t="shared" ref="O270:P270" si="1035">(E270+AC270)/2</f>
        <v>105.0045</v>
      </c>
      <c r="P270" s="1">
        <f t="shared" si="1035"/>
        <v>111.0071</v>
      </c>
      <c r="Q270" s="1">
        <f t="shared" si="7"/>
        <v>88.5926943</v>
      </c>
      <c r="R270" s="1">
        <f t="shared" si="8"/>
        <v>0.7327466248</v>
      </c>
      <c r="S270" s="1">
        <f t="shared" si="9"/>
        <v>1.175432812</v>
      </c>
      <c r="T270" s="1">
        <v>0.1584</v>
      </c>
      <c r="U270" s="1">
        <v>0.1584</v>
      </c>
      <c r="V270" s="1">
        <f t="shared" si="10"/>
        <v>6.313131313</v>
      </c>
      <c r="W270" s="1">
        <v>0.1645</v>
      </c>
      <c r="X270" s="1">
        <v>0.1636</v>
      </c>
      <c r="Y270" s="1">
        <f t="shared" si="11"/>
        <v>97.10085</v>
      </c>
      <c r="Z270" s="1">
        <v>93.0591</v>
      </c>
      <c r="AA270" s="1">
        <v>91.0389</v>
      </c>
      <c r="AB270" s="1">
        <v>102.0589</v>
      </c>
      <c r="AC270" s="1">
        <v>101.8753</v>
      </c>
      <c r="AD270" s="1">
        <v>115.8804</v>
      </c>
      <c r="AE270" s="1">
        <v>0.0693</v>
      </c>
      <c r="AF270" s="1">
        <v>0.0302</v>
      </c>
      <c r="AG270" s="1">
        <f t="shared" si="12"/>
        <v>200.9792</v>
      </c>
      <c r="AH270" s="1">
        <f t="shared" si="13"/>
        <v>23.68173068</v>
      </c>
      <c r="AI270" s="1">
        <f t="shared" si="14"/>
        <v>50.22331891</v>
      </c>
      <c r="AJ270" s="1">
        <f t="shared" si="15"/>
        <v>24.68173068</v>
      </c>
      <c r="AK270" s="1">
        <f t="shared" si="16"/>
        <v>25.63145947</v>
      </c>
      <c r="AL270" s="1">
        <f t="shared" si="17"/>
        <v>15.82806524</v>
      </c>
      <c r="AM270" s="1">
        <f t="shared" si="18"/>
        <v>103.1816459</v>
      </c>
      <c r="AN270" s="1">
        <f t="shared" si="19"/>
        <v>0.04774785816</v>
      </c>
      <c r="AO270" s="1">
        <f t="shared" si="20"/>
        <v>50.70459521</v>
      </c>
      <c r="AP270" s="1">
        <f t="shared" si="21"/>
        <v>1.639768681</v>
      </c>
      <c r="AQ270" s="1">
        <f t="shared" si="22"/>
        <v>50.30278259</v>
      </c>
      <c r="AR270" s="1">
        <f t="shared" si="23"/>
        <v>111.2626226</v>
      </c>
      <c r="AS270" s="1">
        <f t="shared" si="24"/>
        <v>50.8233996</v>
      </c>
      <c r="AT270" s="1">
        <f t="shared" si="1032"/>
        <v>0.1065452646</v>
      </c>
      <c r="AU270" s="1">
        <f t="shared" si="26"/>
        <v>0.1192508814</v>
      </c>
      <c r="AV270" s="1">
        <f t="shared" si="27"/>
        <v>52.67041925</v>
      </c>
      <c r="AW270" s="1">
        <v>0.0693</v>
      </c>
      <c r="AX270" s="1">
        <f t="shared" si="28"/>
        <v>0.7255240805</v>
      </c>
      <c r="AZ270" s="1">
        <f t="shared" si="619"/>
        <v>1.141390661</v>
      </c>
      <c r="BA270" s="1">
        <v>0.0302</v>
      </c>
      <c r="BB270" s="1">
        <f t="shared" si="564"/>
        <v>1.368028435</v>
      </c>
      <c r="BC270" s="1">
        <f t="shared" si="1036"/>
        <v>1.005143327</v>
      </c>
      <c r="BD270" s="1">
        <f t="shared" si="1037"/>
        <v>1.293121415</v>
      </c>
      <c r="BE270" s="1">
        <v>2933.4285</v>
      </c>
      <c r="BF270" s="1">
        <v>5310.8584</v>
      </c>
      <c r="BG270" s="1">
        <f t="shared" si="33"/>
        <v>0.6397686807</v>
      </c>
      <c r="BH270" s="1">
        <f>GEOMEAN(BH5:BH269)</f>
        <v>460.7806734</v>
      </c>
      <c r="BJ270" s="1">
        <f t="shared" si="34"/>
        <v>0.05832288</v>
      </c>
      <c r="BK270" s="1">
        <f t="shared" si="35"/>
        <v>0.01097712</v>
      </c>
      <c r="BL270" s="1">
        <f t="shared" si="36"/>
        <v>5.313131313</v>
      </c>
      <c r="BN270" s="1">
        <f t="shared" si="70"/>
        <v>1.207628214</v>
      </c>
      <c r="BO270" s="1">
        <f t="shared" si="37"/>
        <v>0.9379872614</v>
      </c>
      <c r="BP270" s="1">
        <f t="shared" si="38"/>
        <v>0.2629127386</v>
      </c>
      <c r="BQ270" s="1">
        <f t="shared" si="39"/>
        <v>0.02398331467</v>
      </c>
      <c r="BS270" s="1">
        <f t="shared" si="40"/>
        <v>91.92158537</v>
      </c>
      <c r="BT270" s="1">
        <v>2.5687</v>
      </c>
      <c r="BU270" s="1">
        <v>0.1669</v>
      </c>
      <c r="BV270" s="1">
        <f t="shared" si="41"/>
        <v>0.0390778098</v>
      </c>
      <c r="BW270" s="1">
        <f t="shared" si="42"/>
        <v>0.1029889049</v>
      </c>
      <c r="BX270" s="1">
        <f t="shared" si="43"/>
        <v>1.2009</v>
      </c>
      <c r="BY270" s="1">
        <f t="shared" si="82"/>
        <v>1.937333333</v>
      </c>
      <c r="BZ270" s="1">
        <f t="shared" si="45"/>
        <v>0.9038983806</v>
      </c>
      <c r="CA270" s="1">
        <v>5310.8584</v>
      </c>
      <c r="CB270" s="1">
        <v>2933.4285</v>
      </c>
      <c r="CC270" s="1">
        <f t="shared" si="46"/>
        <v>0.00005981804955</v>
      </c>
      <c r="CD270" s="1">
        <f t="shared" si="47"/>
        <v>0.4859132784</v>
      </c>
      <c r="CE270" s="1">
        <f t="shared" si="48"/>
        <v>0.03647037207</v>
      </c>
      <c r="CH270" s="1">
        <v>0.0693</v>
      </c>
      <c r="CI270" s="1">
        <f t="shared" si="1028"/>
        <v>0.4388686807</v>
      </c>
      <c r="CJ270" s="1">
        <f t="shared" si="71"/>
        <v>0.05069288372</v>
      </c>
      <c r="CK270" s="1">
        <f t="shared" si="51"/>
        <v>0.07586466969</v>
      </c>
      <c r="CL270" s="1">
        <f t="shared" si="52"/>
        <v>0.1802640443</v>
      </c>
      <c r="CM270" s="1">
        <f t="shared" si="53"/>
        <v>0.2718535194</v>
      </c>
      <c r="CN270" s="1">
        <f t="shared" si="54"/>
        <v>1.5080851</v>
      </c>
      <c r="CO270" s="1">
        <f t="shared" si="55"/>
        <v>0.01967597618</v>
      </c>
      <c r="CP270" s="1">
        <f t="shared" si="56"/>
        <v>-0.5656601339</v>
      </c>
      <c r="CQ270" s="1">
        <f t="shared" si="57"/>
        <v>1.371673199</v>
      </c>
      <c r="CS270" s="1">
        <f t="shared" si="58"/>
        <v>1.541950545</v>
      </c>
      <c r="CT270" s="1">
        <v>0.0693</v>
      </c>
      <c r="CU270" s="1">
        <v>5263.1338</v>
      </c>
      <c r="CV270" s="1">
        <v>1950.0</v>
      </c>
      <c r="CW270" s="1">
        <v>650.1</v>
      </c>
      <c r="CX270" s="1">
        <v>378.7</v>
      </c>
      <c r="CY270" s="1">
        <v>206.4</v>
      </c>
      <c r="CZ270" s="1">
        <v>144.4</v>
      </c>
      <c r="DA270" s="1">
        <f t="shared" si="59"/>
        <v>1.042226644</v>
      </c>
      <c r="DB270" s="1">
        <f t="shared" si="60"/>
        <v>1.198430003</v>
      </c>
      <c r="DC270" s="1">
        <f t="shared" si="61"/>
        <v>1.24523448</v>
      </c>
      <c r="DD270" s="1">
        <f t="shared" si="62"/>
        <v>1.079775309</v>
      </c>
      <c r="DE270" s="1">
        <f t="shared" si="63"/>
        <v>1.057165169</v>
      </c>
      <c r="DF270" s="17" t="str">
        <f t="shared" si="64"/>
        <v>Fracture</v>
      </c>
      <c r="DG270" s="23" t="str">
        <f t="shared" si="65"/>
        <v>Fracture</v>
      </c>
      <c r="DH270" s="17" t="str">
        <f t="shared" si="66"/>
        <v>Fractured</v>
      </c>
      <c r="DI270" s="16" t="str">
        <f t="shared" ref="DI270:DJ270" si="1038">IF(DB270&gt;=1,"Fractured","Não")</f>
        <v>Fractured</v>
      </c>
      <c r="DJ270" s="15" t="str">
        <f t="shared" si="1038"/>
        <v>Fractured</v>
      </c>
    </row>
    <row r="271" ht="15.75" customHeight="1">
      <c r="A271" s="1">
        <v>5595.2517</v>
      </c>
      <c r="B271" s="1">
        <v>87.3825</v>
      </c>
      <c r="C271" s="1">
        <v>88.7129</v>
      </c>
      <c r="D271" s="1">
        <v>103.9882</v>
      </c>
      <c r="E271" s="1">
        <v>106.5393</v>
      </c>
      <c r="F271" s="1">
        <v>104.3727</v>
      </c>
      <c r="G271" s="1">
        <v>105.6037</v>
      </c>
      <c r="H271" s="1">
        <v>90.1359</v>
      </c>
      <c r="I271" s="1">
        <v>96.2181</v>
      </c>
      <c r="J271" s="1">
        <v>104.6131</v>
      </c>
      <c r="K271" s="1">
        <v>105.575</v>
      </c>
      <c r="L271" s="1">
        <f t="shared" si="4"/>
        <v>100.0374333</v>
      </c>
      <c r="M271" s="1">
        <f t="shared" ref="M271:N271" si="1039">(H271+I271)/2</f>
        <v>93.177</v>
      </c>
      <c r="N271" s="1">
        <f t="shared" si="1039"/>
        <v>100.4156</v>
      </c>
      <c r="O271" s="1">
        <f t="shared" ref="O271:P271" si="1040">(E271+AC271)/2</f>
        <v>102.22665</v>
      </c>
      <c r="P271" s="1">
        <f t="shared" si="1040"/>
        <v>109.1849</v>
      </c>
      <c r="Q271" s="1">
        <f t="shared" si="7"/>
        <v>87.41580186</v>
      </c>
      <c r="R271" s="1">
        <f t="shared" si="8"/>
        <v>0.7235335428</v>
      </c>
      <c r="S271" s="1">
        <f t="shared" si="9"/>
        <v>1.17160532</v>
      </c>
      <c r="T271" s="1">
        <v>0.163</v>
      </c>
      <c r="U271" s="1">
        <v>0.163</v>
      </c>
      <c r="V271" s="1">
        <f t="shared" si="10"/>
        <v>6.134969325</v>
      </c>
      <c r="W271" s="1">
        <v>0.1718</v>
      </c>
      <c r="X271" s="1">
        <v>0.1718</v>
      </c>
      <c r="Y271" s="1">
        <f t="shared" si="11"/>
        <v>93.38351667</v>
      </c>
      <c r="Z271" s="1">
        <v>93.6692</v>
      </c>
      <c r="AA271" s="1">
        <v>88.0772</v>
      </c>
      <c r="AB271" s="1">
        <v>98.4711</v>
      </c>
      <c r="AC271" s="1">
        <v>97.914</v>
      </c>
      <c r="AD271" s="1">
        <v>113.9971</v>
      </c>
      <c r="AE271" s="1">
        <v>0.0929</v>
      </c>
      <c r="AF271" s="1">
        <v>0.0036</v>
      </c>
      <c r="AG271" s="1">
        <f t="shared" si="12"/>
        <v>201.7931</v>
      </c>
      <c r="AH271" s="1">
        <f t="shared" si="13"/>
        <v>10.28311727</v>
      </c>
      <c r="AI271" s="1">
        <f t="shared" si="14"/>
        <v>50.33980799</v>
      </c>
      <c r="AJ271" s="1">
        <f t="shared" si="15"/>
        <v>11.28311727</v>
      </c>
      <c r="AK271" s="1">
        <f t="shared" si="16"/>
        <v>24.98271703</v>
      </c>
      <c r="AL271" s="1">
        <f t="shared" si="17"/>
        <v>16.34376144</v>
      </c>
      <c r="AM271" s="1">
        <f t="shared" si="18"/>
        <v>100.3333653</v>
      </c>
      <c r="AN271" s="1">
        <f t="shared" si="19"/>
        <v>0.06741119224</v>
      </c>
      <c r="AO271" s="1">
        <f t="shared" si="20"/>
        <v>49.26448289</v>
      </c>
      <c r="AP271" s="1">
        <f t="shared" si="21"/>
        <v>1.67792943</v>
      </c>
      <c r="AQ271" s="1">
        <f t="shared" si="22"/>
        <v>49.37118384</v>
      </c>
      <c r="AR271" s="1">
        <f t="shared" si="23"/>
        <v>112.0700763</v>
      </c>
      <c r="AS271" s="1">
        <f t="shared" si="24"/>
        <v>49.22730089</v>
      </c>
      <c r="AT271" s="1">
        <f t="shared" si="1032"/>
        <v>0.1263961511</v>
      </c>
      <c r="AU271" s="1">
        <f t="shared" si="26"/>
        <v>0.1446836015</v>
      </c>
      <c r="AV271" s="1">
        <f t="shared" si="27"/>
        <v>69.0410796</v>
      </c>
      <c r="AW271" s="1">
        <v>0.0929</v>
      </c>
      <c r="AX271" s="1">
        <f t="shared" si="28"/>
        <v>0.7468132265</v>
      </c>
      <c r="AZ271" s="1">
        <f t="shared" si="619"/>
        <v>2.854353342</v>
      </c>
      <c r="BA271" s="1">
        <v>0.0036</v>
      </c>
      <c r="BB271" s="1">
        <f t="shared" si="564"/>
        <v>1.084013558</v>
      </c>
      <c r="BC271" s="1">
        <f t="shared" si="1036"/>
        <v>1.2341746</v>
      </c>
      <c r="BD271" s="1">
        <f t="shared" ref="BD271:BD272" si="1044">0.000113*((AE271^3)*(BH271^2))</f>
        <v>0.007695819922</v>
      </c>
      <c r="BE271" s="1">
        <v>3007.0439</v>
      </c>
      <c r="BF271" s="1">
        <v>5345.6177</v>
      </c>
      <c r="BG271" s="1">
        <f t="shared" si="33"/>
        <v>0.6779294297</v>
      </c>
      <c r="BH271" s="1">
        <v>291.4504</v>
      </c>
      <c r="BJ271" s="1">
        <f t="shared" si="34"/>
        <v>0.0777573</v>
      </c>
      <c r="BK271" s="1">
        <f t="shared" si="35"/>
        <v>0.0151427</v>
      </c>
      <c r="BL271" s="1">
        <f t="shared" si="36"/>
        <v>5.134969325</v>
      </c>
      <c r="BN271" s="1">
        <f t="shared" si="70"/>
        <v>1.208522301</v>
      </c>
      <c r="BO271" s="1">
        <f t="shared" si="37"/>
        <v>0.9545804944</v>
      </c>
      <c r="BP271" s="1">
        <f t="shared" si="38"/>
        <v>0.2516695056</v>
      </c>
      <c r="BQ271" s="1">
        <f t="shared" si="39"/>
        <v>0.01956177471</v>
      </c>
      <c r="BS271" s="1">
        <f t="shared" si="40"/>
        <v>90.3457883</v>
      </c>
      <c r="BT271" s="1">
        <v>2.572</v>
      </c>
      <c r="BU271" s="1">
        <v>0.1595</v>
      </c>
      <c r="BV271" s="1">
        <f t="shared" si="41"/>
        <v>0.03717579251</v>
      </c>
      <c r="BW271" s="1">
        <f t="shared" si="42"/>
        <v>0.09833789625</v>
      </c>
      <c r="BX271" s="1">
        <f t="shared" si="43"/>
        <v>1.20625</v>
      </c>
      <c r="BY271" s="1">
        <f t="shared" si="82"/>
        <v>1.756666667</v>
      </c>
      <c r="BZ271" s="1">
        <f t="shared" si="45"/>
        <v>0.905259413</v>
      </c>
      <c r="CA271" s="1">
        <v>5345.6177</v>
      </c>
      <c r="CB271" s="1">
        <v>3007.0439</v>
      </c>
      <c r="CC271" s="1">
        <f t="shared" si="46"/>
        <v>0.00002065285172</v>
      </c>
      <c r="CD271" s="1">
        <f t="shared" si="47"/>
        <v>0.4937278335</v>
      </c>
      <c r="CE271" s="1">
        <f t="shared" si="48"/>
        <v>0.004350680285</v>
      </c>
      <c r="CH271" s="1">
        <v>0.0929</v>
      </c>
      <c r="CI271" s="1">
        <f t="shared" si="1028"/>
        <v>0.4716794297</v>
      </c>
      <c r="CJ271" s="1">
        <f t="shared" si="71"/>
        <v>0.06497614992</v>
      </c>
      <c r="CK271" s="1">
        <f t="shared" si="51"/>
        <v>0.1015305971</v>
      </c>
      <c r="CL271" s="1">
        <f t="shared" si="52"/>
        <v>0.2492559792</v>
      </c>
      <c r="CM271" s="1">
        <f t="shared" si="53"/>
        <v>0.3937239682</v>
      </c>
      <c r="CN271" s="1">
        <f t="shared" si="54"/>
        <v>1.579596884</v>
      </c>
      <c r="CO271" s="1">
        <f t="shared" si="55"/>
        <v>0.02031393113</v>
      </c>
      <c r="CP271" s="1">
        <f t="shared" si="56"/>
        <v>-0.3352287408</v>
      </c>
      <c r="CQ271" s="1">
        <f t="shared" si="57"/>
        <v>1.421437926</v>
      </c>
      <c r="CS271" s="1">
        <f t="shared" si="58"/>
        <v>1.62166369</v>
      </c>
      <c r="CT271" s="1">
        <v>0.0929</v>
      </c>
      <c r="CU271" s="1">
        <v>5263.2866</v>
      </c>
      <c r="CV271" s="1">
        <v>1950.0</v>
      </c>
      <c r="CW271" s="1">
        <v>537.3</v>
      </c>
      <c r="CX271" s="1">
        <v>400.9</v>
      </c>
      <c r="CY271" s="1">
        <v>217.4</v>
      </c>
      <c r="CZ271" s="1">
        <v>162.5</v>
      </c>
      <c r="DA271" s="1">
        <f t="shared" si="59"/>
        <v>1.097246776</v>
      </c>
      <c r="DB271" s="1">
        <f t="shared" si="60"/>
        <v>1.194434812</v>
      </c>
      <c r="DC271" s="1">
        <f t="shared" si="61"/>
        <v>1.217017974</v>
      </c>
      <c r="DD271" s="1">
        <f t="shared" si="62"/>
        <v>1.077686554</v>
      </c>
      <c r="DE271" s="1">
        <f t="shared" si="63"/>
        <v>1.068066889</v>
      </c>
      <c r="DF271" s="17" t="str">
        <f t="shared" si="64"/>
        <v>Fracture</v>
      </c>
      <c r="DG271" s="23" t="str">
        <f t="shared" si="65"/>
        <v>Fracture</v>
      </c>
      <c r="DH271" s="17" t="str">
        <f t="shared" si="66"/>
        <v>Fractured</v>
      </c>
      <c r="DI271" s="16" t="str">
        <f t="shared" ref="DI271:DJ271" si="1041">IF(DB271&gt;=1,"Fractured","Não")</f>
        <v>Fractured</v>
      </c>
      <c r="DJ271" s="15" t="str">
        <f t="shared" si="1041"/>
        <v>Fractured</v>
      </c>
    </row>
    <row r="272" ht="15.75" customHeight="1">
      <c r="A272" s="1">
        <v>5595.3279</v>
      </c>
      <c r="B272" s="1">
        <v>87.7604</v>
      </c>
      <c r="C272" s="1">
        <v>80.6073</v>
      </c>
      <c r="D272" s="1">
        <v>97.2414</v>
      </c>
      <c r="E272" s="1">
        <v>105.0676</v>
      </c>
      <c r="F272" s="1">
        <v>102.7596</v>
      </c>
      <c r="G272" s="1">
        <v>105.5642</v>
      </c>
      <c r="H272" s="1">
        <v>91.8272</v>
      </c>
      <c r="I272" s="1">
        <v>96.2181</v>
      </c>
      <c r="J272" s="1">
        <v>104.6131</v>
      </c>
      <c r="K272" s="1">
        <v>105.575</v>
      </c>
      <c r="L272" s="1">
        <f t="shared" si="4"/>
        <v>100.0503333</v>
      </c>
      <c r="M272" s="1">
        <f t="shared" ref="M272:N272" si="1042">(H272+I272)/2</f>
        <v>94.02265</v>
      </c>
      <c r="N272" s="1">
        <f t="shared" si="1042"/>
        <v>100.4156</v>
      </c>
      <c r="O272" s="1">
        <f t="shared" ref="O272:P272" si="1043">(E272+AC272)/2</f>
        <v>99.3912</v>
      </c>
      <c r="P272" s="1">
        <f t="shared" si="1043"/>
        <v>106.7126</v>
      </c>
      <c r="Q272" s="1">
        <f t="shared" si="7"/>
        <v>87.79494206</v>
      </c>
      <c r="R272" s="1">
        <f t="shared" si="8"/>
        <v>0.7232629123</v>
      </c>
      <c r="S272" s="1">
        <f t="shared" si="9"/>
        <v>1.149596198</v>
      </c>
      <c r="T272" s="1">
        <v>0.163</v>
      </c>
      <c r="U272" s="1">
        <v>0.163</v>
      </c>
      <c r="V272" s="1">
        <f t="shared" si="10"/>
        <v>6.134969325</v>
      </c>
      <c r="W272" s="1">
        <v>0.1718</v>
      </c>
      <c r="X272" s="1">
        <v>0.1718</v>
      </c>
      <c r="Y272" s="1">
        <f t="shared" si="11"/>
        <v>90.30295</v>
      </c>
      <c r="Z272" s="1">
        <v>95.5562</v>
      </c>
      <c r="AA272" s="1">
        <v>85.6811</v>
      </c>
      <c r="AB272" s="1">
        <v>94.9713</v>
      </c>
      <c r="AC272" s="1">
        <v>93.7148</v>
      </c>
      <c r="AD272" s="1">
        <v>110.6656</v>
      </c>
      <c r="AE272" s="1">
        <v>0.0929</v>
      </c>
      <c r="AF272" s="1">
        <v>0.0036</v>
      </c>
      <c r="AG272" s="1">
        <f t="shared" si="12"/>
        <v>201.7931</v>
      </c>
      <c r="AH272" s="1">
        <f t="shared" si="13"/>
        <v>10.28311727</v>
      </c>
      <c r="AI272" s="1">
        <f t="shared" si="14"/>
        <v>50.33980799</v>
      </c>
      <c r="AJ272" s="1">
        <f t="shared" si="15"/>
        <v>11.28311727</v>
      </c>
      <c r="AK272" s="1">
        <f t="shared" si="16"/>
        <v>24.43346163</v>
      </c>
      <c r="AL272" s="1">
        <f t="shared" si="17"/>
        <v>18.75651778</v>
      </c>
      <c r="AM272" s="1">
        <f t="shared" si="18"/>
        <v>97.8756815</v>
      </c>
      <c r="AN272" s="1">
        <f t="shared" si="19"/>
        <v>0.08523143361</v>
      </c>
      <c r="AO272" s="1">
        <f t="shared" si="20"/>
        <v>48.21783512</v>
      </c>
      <c r="AP272" s="1">
        <f t="shared" si="21"/>
        <v>1.696729999</v>
      </c>
      <c r="AQ272" s="1">
        <f t="shared" si="22"/>
        <v>48.77707154</v>
      </c>
      <c r="AR272" s="1">
        <f t="shared" si="23"/>
        <v>115.4567201</v>
      </c>
      <c r="AS272" s="1">
        <f t="shared" si="24"/>
        <v>47.9433859</v>
      </c>
      <c r="AT272" s="1">
        <f>ABS(((3*B272*(G272-AS272))/(G272*(2*AS272-B272)))/100)/2</f>
        <v>0.08842109594</v>
      </c>
      <c r="AU272" s="1">
        <f t="shared" si="26"/>
        <v>0.09699774265</v>
      </c>
      <c r="AV272" s="1">
        <f t="shared" si="27"/>
        <v>39.44453286</v>
      </c>
      <c r="AW272" s="1">
        <v>0.0929</v>
      </c>
      <c r="AX272" s="1">
        <f t="shared" si="28"/>
        <v>0.7622353333</v>
      </c>
      <c r="AZ272" s="1">
        <f t="shared" si="619"/>
        <v>0.3723860333</v>
      </c>
      <c r="BA272" s="1">
        <v>0.0036</v>
      </c>
      <c r="BB272" s="1">
        <f t="shared" si="564"/>
        <v>0.2596108802</v>
      </c>
      <c r="BC272" s="1">
        <f>((AT272/5)^2)*((BL272)^4)</f>
        <v>0.2174318658</v>
      </c>
      <c r="BD272" s="1">
        <f t="shared" si="1044"/>
        <v>0.007695819922</v>
      </c>
      <c r="BE272" s="1">
        <v>3007.0439</v>
      </c>
      <c r="BF272" s="1">
        <v>5345.6177</v>
      </c>
      <c r="BG272" s="1">
        <f t="shared" si="33"/>
        <v>0.6967299989</v>
      </c>
      <c r="BH272" s="1">
        <v>291.4504</v>
      </c>
      <c r="BJ272" s="1">
        <f t="shared" si="34"/>
        <v>0.0777573</v>
      </c>
      <c r="BK272" s="1">
        <f t="shared" si="35"/>
        <v>0.0151427</v>
      </c>
      <c r="BL272" s="1">
        <f t="shared" si="36"/>
        <v>5.134969325</v>
      </c>
      <c r="BN272" s="1">
        <f t="shared" si="70"/>
        <v>1.202868264</v>
      </c>
      <c r="BO272" s="1">
        <f t="shared" si="37"/>
        <v>0.984690125</v>
      </c>
      <c r="BP272" s="1">
        <f t="shared" si="38"/>
        <v>0.221559875</v>
      </c>
      <c r="BQ272" s="1">
        <f t="shared" si="39"/>
        <v>0.006492751391</v>
      </c>
      <c r="BS272" s="1">
        <f t="shared" si="40"/>
        <v>88.71511801</v>
      </c>
      <c r="BT272" s="1">
        <v>2.572</v>
      </c>
      <c r="BU272" s="1">
        <v>0.1595</v>
      </c>
      <c r="BV272" s="1">
        <f t="shared" si="41"/>
        <v>0.03717579251</v>
      </c>
      <c r="BW272" s="1">
        <f t="shared" si="42"/>
        <v>0.09833789625</v>
      </c>
      <c r="BX272" s="1">
        <f t="shared" si="43"/>
        <v>1.20625</v>
      </c>
      <c r="BY272" s="1">
        <f t="shared" si="82"/>
        <v>1.756666667</v>
      </c>
      <c r="BZ272" s="1">
        <f t="shared" si="45"/>
        <v>0.9052993927</v>
      </c>
      <c r="CA272" s="1">
        <v>5345.6177</v>
      </c>
      <c r="CB272" s="1">
        <v>3007.0439</v>
      </c>
      <c r="CC272" s="1">
        <f t="shared" si="46"/>
        <v>0.00002065285172</v>
      </c>
      <c r="CD272" s="1">
        <f t="shared" si="47"/>
        <v>0.5002951262</v>
      </c>
      <c r="CE272" s="1">
        <f t="shared" si="48"/>
        <v>0.004330325751</v>
      </c>
      <c r="CH272" s="1">
        <v>0.0929</v>
      </c>
      <c r="CI272" s="1">
        <f t="shared" si="1028"/>
        <v>0.4904799989</v>
      </c>
      <c r="CJ272" s="1">
        <f t="shared" si="71"/>
        <v>0.07833802117</v>
      </c>
      <c r="CK272" s="1">
        <f t="shared" si="51"/>
        <v>0.1005258189</v>
      </c>
      <c r="CL272" s="1">
        <f t="shared" si="52"/>
        <v>0.2522127192</v>
      </c>
      <c r="CM272" s="1">
        <f t="shared" si="53"/>
        <v>0.426783901</v>
      </c>
      <c r="CN272" s="1">
        <f t="shared" si="54"/>
        <v>1.692158518</v>
      </c>
      <c r="CO272" s="1">
        <f t="shared" si="55"/>
        <v>0.02085793444</v>
      </c>
      <c r="CP272" s="1">
        <f t="shared" si="56"/>
        <v>-0.2579350116</v>
      </c>
      <c r="CQ272" s="1">
        <f t="shared" si="57"/>
        <v>1.498731655</v>
      </c>
      <c r="CS272" s="1">
        <f t="shared" si="58"/>
        <v>1.694455491</v>
      </c>
      <c r="CT272" s="1">
        <v>0.0929</v>
      </c>
      <c r="CU272" s="1">
        <v>5263.439</v>
      </c>
      <c r="CV272" s="1">
        <v>1950.0</v>
      </c>
      <c r="CW272" s="1">
        <v>441.1</v>
      </c>
      <c r="CX272" s="1">
        <v>437.4</v>
      </c>
      <c r="CY272" s="1">
        <v>231.4</v>
      </c>
      <c r="CZ272" s="1">
        <v>204.0</v>
      </c>
      <c r="DA272" s="1">
        <f t="shared" si="59"/>
        <v>1.097246776</v>
      </c>
      <c r="DB272" s="1">
        <f t="shared" si="60"/>
        <v>1.170910798</v>
      </c>
      <c r="DC272" s="1">
        <f t="shared" si="61"/>
        <v>1.158120562</v>
      </c>
      <c r="DD272" s="1">
        <f t="shared" si="62"/>
        <v>1.067993723</v>
      </c>
      <c r="DE272" s="1">
        <f t="shared" si="63"/>
        <v>1.073662457</v>
      </c>
      <c r="DF272" s="17" t="str">
        <f t="shared" si="64"/>
        <v>Fracture</v>
      </c>
      <c r="DG272" s="23" t="str">
        <f t="shared" si="65"/>
        <v>Fracture</v>
      </c>
      <c r="DH272" s="17" t="str">
        <f t="shared" si="66"/>
        <v>Fractured</v>
      </c>
      <c r="DI272" s="16" t="str">
        <f t="shared" ref="DI272:DJ272" si="1045">IF(DB272&gt;=1,"Fractured","Não")</f>
        <v>Fractured</v>
      </c>
      <c r="DJ272" s="15" t="str">
        <f t="shared" si="1045"/>
        <v>Fractured</v>
      </c>
    </row>
    <row r="273" ht="15.75" customHeight="1">
      <c r="A273" s="1">
        <v>5595.4041</v>
      </c>
      <c r="B273" s="1">
        <v>89.9983</v>
      </c>
      <c r="C273" s="1">
        <v>77.0859</v>
      </c>
      <c r="D273" s="1">
        <v>96.0966</v>
      </c>
      <c r="E273" s="1">
        <v>107.7206</v>
      </c>
      <c r="F273" s="1">
        <v>105.2312</v>
      </c>
      <c r="G273" s="1">
        <v>106.1015</v>
      </c>
      <c r="H273" s="1">
        <v>94.7588</v>
      </c>
      <c r="I273" s="1">
        <v>96.4545</v>
      </c>
      <c r="J273" s="1">
        <v>105.2959</v>
      </c>
      <c r="K273" s="1">
        <v>110.979</v>
      </c>
      <c r="L273" s="1">
        <f t="shared" si="4"/>
        <v>102.0305</v>
      </c>
      <c r="M273" s="1">
        <f t="shared" ref="M273:N273" si="1046">(H273+I273)/2</f>
        <v>95.60665</v>
      </c>
      <c r="N273" s="1">
        <f t="shared" si="1046"/>
        <v>100.8752</v>
      </c>
      <c r="O273" s="1">
        <f t="shared" ref="O273:P273" si="1047">(E273+AC273)/2</f>
        <v>99.00565</v>
      </c>
      <c r="P273" s="1">
        <f t="shared" si="1047"/>
        <v>106.44255</v>
      </c>
      <c r="Q273" s="1">
        <f t="shared" si="7"/>
        <v>90.03345123</v>
      </c>
      <c r="R273" s="1">
        <f t="shared" si="8"/>
        <v>0.7269441713</v>
      </c>
      <c r="S273" s="1">
        <f t="shared" si="9"/>
        <v>1.119700756</v>
      </c>
      <c r="T273" s="1">
        <v>0.1701</v>
      </c>
      <c r="U273" s="1">
        <v>0.1701</v>
      </c>
      <c r="V273" s="1">
        <f t="shared" si="10"/>
        <v>5.878894768</v>
      </c>
      <c r="W273" s="1">
        <v>0.1813</v>
      </c>
      <c r="X273" s="1">
        <v>0.1813</v>
      </c>
      <c r="Y273" s="1">
        <f t="shared" si="11"/>
        <v>89.55191667</v>
      </c>
      <c r="Z273" s="1">
        <v>97.0033</v>
      </c>
      <c r="AA273" s="1">
        <v>84.2477</v>
      </c>
      <c r="AB273" s="1">
        <v>92.8797</v>
      </c>
      <c r="AC273" s="1">
        <v>90.2907</v>
      </c>
      <c r="AD273" s="1">
        <v>107.6539</v>
      </c>
      <c r="AE273" s="1">
        <v>-999.0</v>
      </c>
      <c r="AF273" s="1">
        <v>-999.0</v>
      </c>
      <c r="AG273" s="1">
        <f t="shared" si="12"/>
        <v>207.4335</v>
      </c>
      <c r="AH273" s="1">
        <f t="shared" si="13"/>
        <v>6.640813797</v>
      </c>
      <c r="AI273" s="1">
        <f t="shared" si="14"/>
        <v>51.60412352</v>
      </c>
      <c r="AJ273" s="1">
        <f t="shared" si="15"/>
        <v>7.640813797</v>
      </c>
      <c r="AK273" s="1">
        <f t="shared" si="16"/>
        <v>24.81163199</v>
      </c>
      <c r="AL273" s="1">
        <f t="shared" si="17"/>
        <v>19.14953002</v>
      </c>
      <c r="AM273" s="1">
        <f t="shared" si="18"/>
        <v>99.30978987</v>
      </c>
      <c r="AN273" s="1">
        <f t="shared" si="19"/>
        <v>0.1019888883</v>
      </c>
      <c r="AO273" s="1">
        <f t="shared" si="20"/>
        <v>48.55515774</v>
      </c>
      <c r="AP273" s="1">
        <f t="shared" si="21"/>
        <v>1.750876062</v>
      </c>
      <c r="AQ273" s="1">
        <f t="shared" si="22"/>
        <v>48.48523402</v>
      </c>
      <c r="AR273" s="1">
        <f t="shared" si="23"/>
        <v>118.0448558</v>
      </c>
      <c r="AS273" s="1">
        <f t="shared" si="24"/>
        <v>47.66935818</v>
      </c>
      <c r="AT273" s="1">
        <f>ABS(((3*B273*(G273-AS273))/(G273*(2*AS273-B273)))/100)</f>
        <v>0.2784266003</v>
      </c>
      <c r="AU273" s="1">
        <f t="shared" si="26"/>
        <v>0.3858603995</v>
      </c>
      <c r="AV273" s="1">
        <f t="shared" si="27"/>
        <v>272.5981048</v>
      </c>
      <c r="AW273" s="1">
        <v>-999.0</v>
      </c>
      <c r="AX273" s="1">
        <f t="shared" si="28"/>
        <v>0.8050152692</v>
      </c>
      <c r="AZ273" s="1">
        <f t="shared" si="619"/>
        <v>236.2884549</v>
      </c>
      <c r="BA273" s="1">
        <v>-999.0</v>
      </c>
      <c r="BB273" s="1">
        <f t="shared" si="564"/>
        <v>47.73641405</v>
      </c>
      <c r="BC273" s="1">
        <f>((AT273/2)^1.2)*((BL273)^4)</f>
        <v>53.17440983</v>
      </c>
      <c r="BE273" s="1">
        <v>3037.4609</v>
      </c>
      <c r="BF273" s="1">
        <v>5343.1899</v>
      </c>
      <c r="BG273" s="1">
        <f t="shared" si="33"/>
        <v>0.7508760623</v>
      </c>
      <c r="BH273" s="1">
        <v>398.5827</v>
      </c>
      <c r="BJ273" s="1">
        <f t="shared" si="34"/>
        <v>-829.0701</v>
      </c>
      <c r="BK273" s="1">
        <f t="shared" si="35"/>
        <v>-169.9299</v>
      </c>
      <c r="BL273" s="1">
        <f t="shared" si="36"/>
        <v>4.878894768</v>
      </c>
      <c r="BN273" s="1">
        <f t="shared" si="70"/>
        <v>1.178927824</v>
      </c>
      <c r="BO273" s="1">
        <f t="shared" si="37"/>
        <v>1.02231649</v>
      </c>
      <c r="BP273" s="1">
        <f t="shared" si="38"/>
        <v>0.1955835104</v>
      </c>
      <c r="BQ273" s="1" t="str">
        <f t="shared" si="39"/>
        <v>#NUM!</v>
      </c>
      <c r="BS273" s="1">
        <f t="shared" si="40"/>
        <v>90.28758828</v>
      </c>
      <c r="BT273" s="1">
        <v>2.5875</v>
      </c>
      <c r="BU273" s="1">
        <v>0.1517</v>
      </c>
      <c r="BV273" s="1">
        <f t="shared" si="41"/>
        <v>0.02824207493</v>
      </c>
      <c r="BW273" s="1">
        <f t="shared" si="42"/>
        <v>0.08997103746</v>
      </c>
      <c r="BX273" s="1">
        <f t="shared" si="43"/>
        <v>1.2179</v>
      </c>
      <c r="BY273" s="1">
        <f t="shared" si="82"/>
        <v>1.806666667</v>
      </c>
      <c r="BZ273" s="1">
        <f t="shared" si="45"/>
        <v>0.9047555668</v>
      </c>
      <c r="CA273" s="1">
        <v>5343.1899</v>
      </c>
      <c r="CB273" s="1">
        <v>3037.4609</v>
      </c>
      <c r="CC273" s="1" t="str">
        <f t="shared" si="46"/>
        <v>#NUM!</v>
      </c>
      <c r="CD273" s="1">
        <f t="shared" si="47"/>
        <v>0.501731041</v>
      </c>
      <c r="CE273" s="1">
        <f t="shared" si="48"/>
        <v>-1177.748896</v>
      </c>
      <c r="CH273" s="1">
        <v>-999.0</v>
      </c>
      <c r="CJ273" s="1">
        <f t="shared" si="71"/>
        <v>0.1372180198</v>
      </c>
      <c r="CK273" s="1">
        <f t="shared" si="51"/>
        <v>-1080.240851</v>
      </c>
      <c r="CL273" s="1">
        <f t="shared" si="52"/>
        <v>-2671.582006</v>
      </c>
      <c r="CM273" s="1">
        <f t="shared" si="53"/>
        <v>-4760.910471</v>
      </c>
      <c r="CN273" s="1">
        <f t="shared" si="54"/>
        <v>1.782056647</v>
      </c>
      <c r="CO273" s="1">
        <f t="shared" si="55"/>
        <v>0.02097783646</v>
      </c>
      <c r="CP273" s="1">
        <f t="shared" si="56"/>
        <v>-0.2470547594</v>
      </c>
      <c r="CQ273" s="1">
        <f t="shared" si="57"/>
        <v>1.559611907</v>
      </c>
      <c r="CS273" s="1">
        <f t="shared" si="58"/>
        <v>1.700779614</v>
      </c>
      <c r="CU273" s="1">
        <v>5263.5913</v>
      </c>
      <c r="CV273" s="1">
        <v>1950.0</v>
      </c>
      <c r="CW273" s="1">
        <v>363.3</v>
      </c>
      <c r="CX273" s="1">
        <v>478.9</v>
      </c>
      <c r="CY273" s="1">
        <v>247.6</v>
      </c>
      <c r="CZ273" s="1">
        <v>232.6</v>
      </c>
      <c r="DA273" s="1">
        <f t="shared" si="59"/>
        <v>1.150583954</v>
      </c>
      <c r="DB273" s="1">
        <f t="shared" si="60"/>
        <v>1.169257642</v>
      </c>
      <c r="DC273" s="1">
        <f t="shared" si="61"/>
        <v>1.109796265</v>
      </c>
      <c r="DD273" s="1">
        <f t="shared" si="62"/>
        <v>1.055106522</v>
      </c>
      <c r="DE273" s="1">
        <f t="shared" si="63"/>
        <v>1.075115915</v>
      </c>
      <c r="DF273" s="17" t="str">
        <f t="shared" si="64"/>
        <v>Fracture</v>
      </c>
      <c r="DG273" s="23" t="str">
        <f t="shared" si="65"/>
        <v>Fracture</v>
      </c>
      <c r="DH273" s="17" t="str">
        <f t="shared" si="66"/>
        <v>Fractured</v>
      </c>
      <c r="DI273" s="16" t="str">
        <f t="shared" ref="DI273:DJ273" si="1048">IF(DB273&gt;=1,"Fractured","Não")</f>
        <v>Fractured</v>
      </c>
      <c r="DJ273" s="15" t="str">
        <f t="shared" si="1048"/>
        <v>Fractured</v>
      </c>
    </row>
    <row r="274" ht="15.75" customHeight="1">
      <c r="A274" s="1">
        <v>5595.4803</v>
      </c>
      <c r="B274" s="1">
        <v>104.7811</v>
      </c>
      <c r="C274" s="1">
        <v>80.593</v>
      </c>
      <c r="D274" s="1">
        <v>100.5604</v>
      </c>
      <c r="E274" s="1">
        <v>114.6833</v>
      </c>
      <c r="F274" s="1">
        <v>112.0283</v>
      </c>
      <c r="G274" s="1">
        <v>110.1186</v>
      </c>
      <c r="H274" s="1">
        <v>104.3308</v>
      </c>
      <c r="I274" s="1">
        <v>96.4545</v>
      </c>
      <c r="J274" s="1">
        <v>105.2959</v>
      </c>
      <c r="K274" s="1">
        <v>110.979</v>
      </c>
      <c r="L274" s="1">
        <f t="shared" si="4"/>
        <v>108.8259</v>
      </c>
      <c r="M274" s="1">
        <f t="shared" ref="M274:N274" si="1049">(H274+I274)/2</f>
        <v>100.39265</v>
      </c>
      <c r="N274" s="1">
        <f t="shared" si="1049"/>
        <v>100.8752</v>
      </c>
      <c r="O274" s="1">
        <f t="shared" ref="O274:P274" si="1050">(E274+AC274)/2</f>
        <v>101.55115</v>
      </c>
      <c r="P274" s="1">
        <f t="shared" si="1050"/>
        <v>107.82725</v>
      </c>
      <c r="Q274" s="1">
        <f t="shared" si="7"/>
        <v>104.8155829</v>
      </c>
      <c r="R274" s="1">
        <f t="shared" si="8"/>
        <v>0.7544669437</v>
      </c>
      <c r="S274" s="1">
        <f t="shared" si="9"/>
        <v>1.055475468</v>
      </c>
      <c r="T274" s="1">
        <v>0.1701</v>
      </c>
      <c r="U274" s="1">
        <v>0.1701</v>
      </c>
      <c r="V274" s="1">
        <f t="shared" si="10"/>
        <v>5.878894768</v>
      </c>
      <c r="W274" s="1">
        <v>0.1813</v>
      </c>
      <c r="X274" s="1">
        <v>0.1813</v>
      </c>
      <c r="Y274" s="1">
        <f t="shared" si="11"/>
        <v>93.2811</v>
      </c>
      <c r="Z274" s="1">
        <v>97.2564</v>
      </c>
      <c r="AA274" s="1">
        <v>84.7978</v>
      </c>
      <c r="AB274" s="1">
        <v>91.6979</v>
      </c>
      <c r="AC274" s="1">
        <v>88.419</v>
      </c>
      <c r="AD274" s="1">
        <v>103.6262</v>
      </c>
      <c r="AE274" s="1">
        <v>-999.0</v>
      </c>
      <c r="AF274" s="1">
        <v>-999.0</v>
      </c>
      <c r="AG274" s="1">
        <f t="shared" si="12"/>
        <v>207.4335</v>
      </c>
      <c r="AH274" s="1">
        <f t="shared" si="13"/>
        <v>6.640813797</v>
      </c>
      <c r="AI274" s="1">
        <f t="shared" si="14"/>
        <v>51.60412352</v>
      </c>
      <c r="AJ274" s="1">
        <f t="shared" si="15"/>
        <v>7.640813797</v>
      </c>
      <c r="AK274" s="1">
        <f t="shared" si="16"/>
        <v>26.92952795</v>
      </c>
      <c r="AL274" s="1">
        <f t="shared" si="17"/>
        <v>45.68853782</v>
      </c>
      <c r="AM274" s="1">
        <f t="shared" si="18"/>
        <v>107.7490244</v>
      </c>
      <c r="AN274" s="1">
        <f t="shared" si="19"/>
        <v>0.07429201108</v>
      </c>
      <c r="AO274" s="1">
        <f t="shared" si="20"/>
        <v>51.9379035</v>
      </c>
      <c r="AP274" s="1">
        <f t="shared" si="21"/>
        <v>1.735449232</v>
      </c>
      <c r="AQ274" s="1">
        <f t="shared" si="22"/>
        <v>49.08177972</v>
      </c>
      <c r="AR274" s="1">
        <f t="shared" si="23"/>
        <v>121.3761376</v>
      </c>
      <c r="AS274" s="1">
        <f t="shared" si="24"/>
        <v>49.64500356</v>
      </c>
      <c r="AT274" s="1">
        <f>ABS(((3*B274*(G274-AS274))/(G274*(2*AS274-B274)))/100)/3</f>
        <v>0.1047922776</v>
      </c>
      <c r="AU274" s="1">
        <f t="shared" si="26"/>
        <v>0.1170591752</v>
      </c>
      <c r="AV274" s="1">
        <f t="shared" si="27"/>
        <v>51.32018137</v>
      </c>
      <c r="AW274" s="1">
        <v>-999.0</v>
      </c>
      <c r="AX274" s="1">
        <f t="shared" si="28"/>
        <v>0.8377250742</v>
      </c>
      <c r="AZ274" s="1">
        <f t="shared" si="619"/>
        <v>0.9004679659</v>
      </c>
      <c r="BA274" s="1">
        <v>-999.0</v>
      </c>
      <c r="BB274" s="1">
        <f t="shared" si="564"/>
        <v>0.9579084689</v>
      </c>
      <c r="BC274" s="1">
        <f t="shared" ref="BC274:BC275" si="1054">((AT274/3)^2)*((BL274)^4)</f>
        <v>0.6913561874</v>
      </c>
      <c r="BE274" s="1">
        <v>3037.4609</v>
      </c>
      <c r="BF274" s="1">
        <v>5343.1899</v>
      </c>
      <c r="BG274" s="1">
        <f t="shared" si="33"/>
        <v>0.7354492319</v>
      </c>
      <c r="BH274" s="1">
        <v>398.5827</v>
      </c>
      <c r="BJ274" s="1">
        <f t="shared" si="34"/>
        <v>-829.0701</v>
      </c>
      <c r="BK274" s="1">
        <f t="shared" si="35"/>
        <v>-169.9299</v>
      </c>
      <c r="BL274" s="1">
        <f t="shared" si="36"/>
        <v>4.878894768</v>
      </c>
      <c r="BN274" s="1">
        <f t="shared" si="70"/>
        <v>1.05093953</v>
      </c>
      <c r="BO274" s="1">
        <f t="shared" si="37"/>
        <v>1.086975831</v>
      </c>
      <c r="BP274" s="1">
        <f t="shared" si="38"/>
        <v>0.1309241686</v>
      </c>
      <c r="BQ274" s="1" t="str">
        <f t="shared" si="39"/>
        <v>#NUM!</v>
      </c>
      <c r="BS274" s="1">
        <f t="shared" si="40"/>
        <v>102.6008128</v>
      </c>
      <c r="BT274" s="1">
        <v>2.5875</v>
      </c>
      <c r="BU274" s="1">
        <v>0.1517</v>
      </c>
      <c r="BV274" s="1">
        <f t="shared" si="41"/>
        <v>0.02824207493</v>
      </c>
      <c r="BW274" s="1">
        <f t="shared" si="42"/>
        <v>0.08997103746</v>
      </c>
      <c r="BX274" s="1">
        <f t="shared" si="43"/>
        <v>1.2179</v>
      </c>
      <c r="BY274" s="1">
        <f t="shared" si="82"/>
        <v>1.806666667</v>
      </c>
      <c r="BZ274" s="1">
        <f t="shared" si="45"/>
        <v>0.9006896761</v>
      </c>
      <c r="CA274" s="1">
        <v>5343.1899</v>
      </c>
      <c r="CB274" s="1">
        <v>3037.4609</v>
      </c>
      <c r="CC274" s="1" t="str">
        <f t="shared" si="46"/>
        <v>#NUM!</v>
      </c>
      <c r="CD274" s="1">
        <f t="shared" si="47"/>
        <v>0.4916463847</v>
      </c>
      <c r="CE274" s="1">
        <f t="shared" si="48"/>
        <v>-1049.888591</v>
      </c>
      <c r="CH274" s="1">
        <v>-999.0</v>
      </c>
      <c r="CJ274" s="1">
        <f t="shared" si="71"/>
        <v>0.223255263</v>
      </c>
      <c r="CK274" s="1">
        <f t="shared" si="51"/>
        <v>-1032.970418</v>
      </c>
      <c r="CL274" s="1">
        <f t="shared" si="52"/>
        <v>-2186.704336</v>
      </c>
      <c r="CM274" s="1">
        <f t="shared" si="53"/>
        <v>-4488.022063</v>
      </c>
      <c r="CN274" s="1">
        <f t="shared" si="54"/>
        <v>2.052413757</v>
      </c>
      <c r="CO274" s="1">
        <f t="shared" si="55"/>
        <v>0.02014301396</v>
      </c>
      <c r="CP274" s="1">
        <f t="shared" si="56"/>
        <v>-0.06805022488</v>
      </c>
      <c r="CQ274" s="1">
        <f t="shared" si="57"/>
        <v>1.738616442</v>
      </c>
      <c r="CS274" s="1">
        <f t="shared" si="58"/>
        <v>1.530759051</v>
      </c>
      <c r="CU274" s="1">
        <v>5263.7437</v>
      </c>
      <c r="CV274" s="1">
        <v>1950.0</v>
      </c>
      <c r="CW274" s="1">
        <v>293.7</v>
      </c>
      <c r="CX274" s="1">
        <v>481.1</v>
      </c>
      <c r="CY274" s="1">
        <v>256.9</v>
      </c>
      <c r="CZ274" s="1">
        <v>263.7</v>
      </c>
      <c r="DA274" s="1">
        <f t="shared" si="59"/>
        <v>1.150583954</v>
      </c>
      <c r="DB274" s="1">
        <f t="shared" si="60"/>
        <v>1.069165145</v>
      </c>
      <c r="DC274" s="1">
        <f t="shared" si="61"/>
        <v>1.065494919</v>
      </c>
      <c r="DD274" s="1">
        <f t="shared" si="62"/>
        <v>1.004806627</v>
      </c>
      <c r="DE274" s="1">
        <f t="shared" si="63"/>
        <v>1.061802353</v>
      </c>
      <c r="DF274" s="17" t="str">
        <f t="shared" si="64"/>
        <v>Fracture</v>
      </c>
      <c r="DG274" s="23" t="str">
        <f t="shared" si="65"/>
        <v>Fracture</v>
      </c>
      <c r="DH274" s="17" t="str">
        <f t="shared" si="66"/>
        <v>Fractured</v>
      </c>
      <c r="DI274" s="16" t="str">
        <f t="shared" ref="DI274:DJ274" si="1051">IF(DB274&gt;=1,"Fractured","Não")</f>
        <v>Fractured</v>
      </c>
      <c r="DJ274" s="15" t="str">
        <f t="shared" si="1051"/>
        <v>Fractured</v>
      </c>
    </row>
    <row r="275" ht="15.75" customHeight="1">
      <c r="A275" s="1">
        <v>5595.5565</v>
      </c>
      <c r="B275" s="1">
        <v>137.3006</v>
      </c>
      <c r="C275" s="1">
        <v>91.082</v>
      </c>
      <c r="D275" s="1">
        <v>103.8819</v>
      </c>
      <c r="E275" s="1">
        <v>113.2975</v>
      </c>
      <c r="F275" s="1">
        <v>111.1407</v>
      </c>
      <c r="G275" s="1">
        <v>107.4006</v>
      </c>
      <c r="H275" s="1">
        <v>99.2392</v>
      </c>
      <c r="I275" s="1">
        <v>95.1745</v>
      </c>
      <c r="J275" s="1">
        <v>104.0629</v>
      </c>
      <c r="K275" s="1">
        <v>114.9494</v>
      </c>
      <c r="L275" s="1">
        <f t="shared" si="4"/>
        <v>105.9268333</v>
      </c>
      <c r="M275" s="1">
        <f t="shared" ref="M275:N275" si="1052">(H275+I275)/2</f>
        <v>97.20685</v>
      </c>
      <c r="N275" s="1">
        <f t="shared" si="1052"/>
        <v>99.6187</v>
      </c>
      <c r="O275" s="1">
        <f t="shared" ref="O275:P275" si="1053">(E275+AC275)/2</f>
        <v>100.19935</v>
      </c>
      <c r="P275" s="1">
        <f t="shared" si="1053"/>
        <v>104.92975</v>
      </c>
      <c r="Q275" s="1">
        <f t="shared" si="7"/>
        <v>137.3337712</v>
      </c>
      <c r="R275" s="1">
        <f t="shared" si="8"/>
        <v>0.7358448294</v>
      </c>
      <c r="S275" s="1">
        <f t="shared" si="9"/>
        <v>1.082239679</v>
      </c>
      <c r="T275" s="1">
        <v>0.1886</v>
      </c>
      <c r="U275" s="1">
        <v>0.1886</v>
      </c>
      <c r="V275" s="1">
        <f t="shared" si="10"/>
        <v>5.302226935</v>
      </c>
      <c r="W275" s="1">
        <v>0.2027</v>
      </c>
      <c r="X275" s="1">
        <v>0.2027</v>
      </c>
      <c r="Y275" s="1">
        <f t="shared" si="11"/>
        <v>100.7600833</v>
      </c>
      <c r="Z275" s="1">
        <v>94.6077</v>
      </c>
      <c r="AA275" s="1">
        <v>86.0426</v>
      </c>
      <c r="AB275" s="1">
        <v>91.6457</v>
      </c>
      <c r="AC275" s="1">
        <v>87.1012</v>
      </c>
      <c r="AD275" s="1">
        <v>98.7188</v>
      </c>
      <c r="AE275" s="1">
        <v>0.023</v>
      </c>
      <c r="AF275" s="1">
        <v>0.1</v>
      </c>
      <c r="AG275" s="1">
        <f t="shared" si="12"/>
        <v>210.1239</v>
      </c>
      <c r="AH275" s="1">
        <f t="shared" si="13"/>
        <v>4.812894123</v>
      </c>
      <c r="AI275" s="1">
        <f t="shared" si="14"/>
        <v>52.06571775</v>
      </c>
      <c r="AJ275" s="1">
        <f t="shared" si="15"/>
        <v>5.812894123</v>
      </c>
      <c r="AK275" s="1">
        <f t="shared" si="16"/>
        <v>28.7906244</v>
      </c>
      <c r="AL275" s="1">
        <f t="shared" si="17"/>
        <v>15.01237049</v>
      </c>
      <c r="AM275" s="1">
        <f t="shared" si="18"/>
        <v>116.2546385</v>
      </c>
      <c r="AN275" s="1">
        <f t="shared" si="19"/>
        <v>0.108686228</v>
      </c>
      <c r="AO275" s="1">
        <f t="shared" si="20"/>
        <v>54.14827201</v>
      </c>
      <c r="AP275" s="1">
        <f t="shared" si="21"/>
        <v>1.578787999</v>
      </c>
      <c r="AQ275" s="1">
        <f t="shared" si="22"/>
        <v>48.02252285</v>
      </c>
      <c r="AR275" s="1">
        <f t="shared" si="23"/>
        <v>119.5475602</v>
      </c>
      <c r="AS275" s="1">
        <f t="shared" si="24"/>
        <v>51.44181725</v>
      </c>
      <c r="AT275" s="1">
        <f t="shared" ref="AT275:AT277" si="1058">ABS(((3*B275*(G275-AS275))/(G275*(2*AS275-B275)))/100)</f>
        <v>0.06235663408</v>
      </c>
      <c r="AU275" s="1">
        <f t="shared" si="26"/>
        <v>0.06650357305</v>
      </c>
      <c r="AV275" s="1">
        <f t="shared" si="27"/>
        <v>23.25431279</v>
      </c>
      <c r="AW275" s="1">
        <v>0.023</v>
      </c>
      <c r="AX275" s="1">
        <f t="shared" si="28"/>
        <v>0.7736751402</v>
      </c>
      <c r="AZ275" s="1">
        <f t="shared" si="619"/>
        <v>0.03799686896</v>
      </c>
      <c r="BA275" s="1">
        <v>0.1</v>
      </c>
      <c r="BB275" s="1">
        <f t="shared" si="564"/>
        <v>0.1373101007</v>
      </c>
      <c r="BC275" s="1">
        <f t="shared" si="1054"/>
        <v>0.1480117112</v>
      </c>
      <c r="BD275" s="1">
        <f t="shared" ref="BD275:BD276" si="1059">0.083*((AE275^3)*(BH275^2))</f>
        <v>0.1834270678</v>
      </c>
      <c r="BE275" s="1">
        <v>3030.9639</v>
      </c>
      <c r="BF275" s="1">
        <v>5336.8071</v>
      </c>
      <c r="BG275" s="1">
        <f t="shared" si="33"/>
        <v>0.5787879987</v>
      </c>
      <c r="BH275" s="1">
        <v>426.1877</v>
      </c>
      <c r="BJ275" s="1">
        <f t="shared" si="34"/>
        <v>0.0186622</v>
      </c>
      <c r="BK275" s="1">
        <f t="shared" si="35"/>
        <v>0.0043378</v>
      </c>
      <c r="BL275" s="1">
        <f t="shared" si="36"/>
        <v>4.302226935</v>
      </c>
      <c r="BN275" s="1">
        <f t="shared" si="70"/>
        <v>0.7822296479</v>
      </c>
      <c r="BO275" s="1">
        <f t="shared" si="37"/>
        <v>1.049731894</v>
      </c>
      <c r="BP275" s="1">
        <f t="shared" si="38"/>
        <v>0.1853181059</v>
      </c>
      <c r="BQ275" s="1">
        <f t="shared" si="39"/>
        <v>-0.01286623374</v>
      </c>
      <c r="BS275" s="1">
        <f t="shared" si="40"/>
        <v>134.1418729</v>
      </c>
      <c r="BT275" s="1">
        <v>2.6069</v>
      </c>
      <c r="BU275" s="1">
        <v>0.1368</v>
      </c>
      <c r="BV275" s="1">
        <f t="shared" si="41"/>
        <v>0.01706051873</v>
      </c>
      <c r="BW275" s="1">
        <f t="shared" si="42"/>
        <v>0.07693025937</v>
      </c>
      <c r="BX275" s="1">
        <f t="shared" si="43"/>
        <v>1.23505</v>
      </c>
      <c r="BY275" s="1">
        <f t="shared" si="82"/>
        <v>1.698</v>
      </c>
      <c r="BZ275" s="1">
        <f t="shared" si="45"/>
        <v>0.9034406883</v>
      </c>
      <c r="CA275" s="1">
        <v>5336.8071</v>
      </c>
      <c r="CB275" s="1">
        <v>3030.9639</v>
      </c>
      <c r="CC275" s="1">
        <f t="shared" si="46"/>
        <v>0.000108850086</v>
      </c>
      <c r="CD275" s="1">
        <f t="shared" si="47"/>
        <v>0.4829836975</v>
      </c>
      <c r="CE275" s="1">
        <f t="shared" si="48"/>
        <v>0.07822296479</v>
      </c>
      <c r="CH275" s="1">
        <v>0.023</v>
      </c>
      <c r="CI275" s="1">
        <f t="shared" ref="CI275:CI276" si="1060">ABS(BX275-AP275)</f>
        <v>0.3437379987</v>
      </c>
      <c r="CJ275" s="1">
        <f t="shared" si="71"/>
        <v>0.09040894614</v>
      </c>
      <c r="CK275" s="1">
        <f t="shared" si="51"/>
        <v>0.02069322512</v>
      </c>
      <c r="CL275" s="1">
        <f t="shared" si="52"/>
        <v>0.03146633433</v>
      </c>
      <c r="CM275" s="1">
        <f t="shared" si="53"/>
        <v>0.08183663791</v>
      </c>
      <c r="CN275" s="1">
        <f t="shared" si="54"/>
        <v>2.60076808</v>
      </c>
      <c r="CO275" s="1">
        <f t="shared" si="55"/>
        <v>0.01943943767</v>
      </c>
      <c r="CP275" s="1">
        <f t="shared" si="56"/>
        <v>0.3879742513</v>
      </c>
      <c r="CQ275" s="1">
        <f t="shared" si="57"/>
        <v>2.085974251</v>
      </c>
      <c r="CS275" s="1">
        <f t="shared" si="58"/>
        <v>1.321147556</v>
      </c>
      <c r="CT275" s="1">
        <v>0.023</v>
      </c>
      <c r="CU275" s="1">
        <v>5263.896</v>
      </c>
      <c r="CV275" s="1">
        <v>1950.0</v>
      </c>
      <c r="CW275" s="1">
        <v>251.7</v>
      </c>
      <c r="CX275" s="1">
        <v>459.1</v>
      </c>
      <c r="CY275" s="1">
        <v>263.6</v>
      </c>
      <c r="CZ275" s="1">
        <v>287.5</v>
      </c>
      <c r="DA275" s="1">
        <f t="shared" si="59"/>
        <v>1.207775192</v>
      </c>
      <c r="DB275" s="1">
        <f t="shared" si="60"/>
        <v>0.8094698785</v>
      </c>
      <c r="DC275" s="1">
        <f t="shared" si="61"/>
        <v>1.04345418</v>
      </c>
      <c r="DD275" s="1">
        <f t="shared" si="62"/>
        <v>1.024811523</v>
      </c>
      <c r="DE275" s="1">
        <f t="shared" si="63"/>
        <v>1.047209887</v>
      </c>
      <c r="DF275" s="17" t="str">
        <f t="shared" si="64"/>
        <v>Fracture</v>
      </c>
      <c r="DG275" s="23" t="str">
        <f t="shared" si="65"/>
        <v>Fracture</v>
      </c>
      <c r="DH275" s="17" t="str">
        <f t="shared" si="66"/>
        <v>Fractured</v>
      </c>
      <c r="DI275" s="1" t="str">
        <f t="shared" ref="DI275:DJ275" si="1055">IF(DB275&gt;=1,"Fractured","Não")</f>
        <v>Não</v>
      </c>
      <c r="DJ275" s="15" t="str">
        <f t="shared" si="1055"/>
        <v>Fractured</v>
      </c>
    </row>
    <row r="276" ht="15.75" customHeight="1">
      <c r="A276" s="1">
        <v>5595.6327</v>
      </c>
      <c r="B276" s="1">
        <v>138.0443</v>
      </c>
      <c r="C276" s="1">
        <v>101.732</v>
      </c>
      <c r="D276" s="1">
        <v>102.1447</v>
      </c>
      <c r="E276" s="1">
        <v>101.8047</v>
      </c>
      <c r="F276" s="1">
        <v>100.5886</v>
      </c>
      <c r="G276" s="1">
        <v>95.9445</v>
      </c>
      <c r="H276" s="1">
        <v>88.2079</v>
      </c>
      <c r="I276" s="1">
        <v>95.1745</v>
      </c>
      <c r="J276" s="1">
        <v>104.0629</v>
      </c>
      <c r="K276" s="1">
        <v>114.9494</v>
      </c>
      <c r="L276" s="1">
        <f t="shared" si="4"/>
        <v>94.91366667</v>
      </c>
      <c r="M276" s="1">
        <f t="shared" ref="M276:N276" si="1056">(H276+I276)/2</f>
        <v>91.6912</v>
      </c>
      <c r="N276" s="1">
        <f t="shared" si="1056"/>
        <v>99.6187</v>
      </c>
      <c r="O276" s="1">
        <f t="shared" ref="O276:P276" si="1057">(E276+AC276)/2</f>
        <v>93.3292</v>
      </c>
      <c r="P276" s="1">
        <f t="shared" si="1057"/>
        <v>97.1015</v>
      </c>
      <c r="Q276" s="1">
        <f t="shared" si="7"/>
        <v>138.0774586</v>
      </c>
      <c r="R276" s="1">
        <f t="shared" si="8"/>
        <v>0.6573544676</v>
      </c>
      <c r="S276" s="1">
        <f t="shared" si="9"/>
        <v>1.087708697</v>
      </c>
      <c r="T276" s="1">
        <v>0.1886</v>
      </c>
      <c r="U276" s="1">
        <v>0.1886</v>
      </c>
      <c r="V276" s="1">
        <f t="shared" si="10"/>
        <v>5.302226935</v>
      </c>
      <c r="W276" s="1">
        <v>0.2027</v>
      </c>
      <c r="X276" s="1">
        <v>0.2027</v>
      </c>
      <c r="Y276" s="1">
        <f t="shared" si="11"/>
        <v>100.3928833</v>
      </c>
      <c r="Z276" s="1">
        <v>88.1814</v>
      </c>
      <c r="AA276" s="1">
        <v>83.4129</v>
      </c>
      <c r="AB276" s="1">
        <v>88.842</v>
      </c>
      <c r="AC276" s="1">
        <v>84.8537</v>
      </c>
      <c r="AD276" s="1">
        <v>93.6144</v>
      </c>
      <c r="AE276" s="1">
        <v>0.023</v>
      </c>
      <c r="AF276" s="1">
        <v>0.1</v>
      </c>
      <c r="AG276" s="1">
        <f t="shared" si="12"/>
        <v>210.1239</v>
      </c>
      <c r="AH276" s="1">
        <f t="shared" si="13"/>
        <v>4.812894123</v>
      </c>
      <c r="AI276" s="1">
        <f t="shared" si="14"/>
        <v>52.06571775</v>
      </c>
      <c r="AJ276" s="1">
        <f t="shared" si="15"/>
        <v>5.812894123</v>
      </c>
      <c r="AK276" s="1">
        <f t="shared" si="16"/>
        <v>27.17516978</v>
      </c>
      <c r="AL276" s="1">
        <f t="shared" si="17"/>
        <v>9.956433827</v>
      </c>
      <c r="AM276" s="1">
        <f t="shared" si="18"/>
        <v>109.8386545</v>
      </c>
      <c r="AN276" s="1">
        <f t="shared" si="19"/>
        <v>0.2311472856</v>
      </c>
      <c r="AO276" s="1">
        <f t="shared" si="20"/>
        <v>51.34262751</v>
      </c>
      <c r="AP276" s="1">
        <f t="shared" si="21"/>
        <v>1.438745197</v>
      </c>
      <c r="AQ276" s="1">
        <f t="shared" si="22"/>
        <v>44.8647441</v>
      </c>
      <c r="AR276" s="1">
        <f t="shared" si="23"/>
        <v>109.0341299</v>
      </c>
      <c r="AS276" s="1">
        <f t="shared" si="24"/>
        <v>50.26762951</v>
      </c>
      <c r="AT276" s="1">
        <f t="shared" si="1058"/>
        <v>0.05256298618</v>
      </c>
      <c r="AU276" s="1">
        <f t="shared" si="26"/>
        <v>0.0554791352</v>
      </c>
      <c r="AV276" s="1">
        <f t="shared" si="27"/>
        <v>18.04272353</v>
      </c>
      <c r="AW276" s="1">
        <v>0.023</v>
      </c>
      <c r="AX276" s="1">
        <f t="shared" si="28"/>
        <v>0.6673740933</v>
      </c>
      <c r="AZ276" s="1">
        <f t="shared" si="619"/>
        <v>0.01434804715</v>
      </c>
      <c r="BA276" s="1">
        <v>0.1</v>
      </c>
      <c r="BB276" s="1">
        <f t="shared" si="564"/>
        <v>0.06932533041</v>
      </c>
      <c r="BC276" s="1">
        <f>((AT276/4)^2)*((BL276)^4)</f>
        <v>0.05915798018</v>
      </c>
      <c r="BD276" s="1">
        <f t="shared" si="1059"/>
        <v>0.1834270678</v>
      </c>
      <c r="BE276" s="1">
        <v>3030.9639</v>
      </c>
      <c r="BF276" s="1">
        <v>5336.8071</v>
      </c>
      <c r="BG276" s="1">
        <f t="shared" si="33"/>
        <v>0.4387451971</v>
      </c>
      <c r="BH276" s="1">
        <v>426.1877</v>
      </c>
      <c r="BJ276" s="1">
        <f t="shared" si="34"/>
        <v>0.0186622</v>
      </c>
      <c r="BK276" s="1">
        <f t="shared" si="35"/>
        <v>0.0043378</v>
      </c>
      <c r="BL276" s="1">
        <f t="shared" si="36"/>
        <v>4.302226935</v>
      </c>
      <c r="BN276" s="1">
        <f t="shared" si="70"/>
        <v>0.6950268863</v>
      </c>
      <c r="BO276" s="1">
        <f t="shared" si="37"/>
        <v>0.9675333949</v>
      </c>
      <c r="BP276" s="1">
        <f t="shared" si="38"/>
        <v>0.2675166051</v>
      </c>
      <c r="BQ276" s="1">
        <f t="shared" si="39"/>
        <v>0.008749484043</v>
      </c>
      <c r="BS276" s="1">
        <f t="shared" si="40"/>
        <v>139.7089838</v>
      </c>
      <c r="BT276" s="1">
        <v>2.6069</v>
      </c>
      <c r="BU276" s="1">
        <v>0.1368</v>
      </c>
      <c r="BV276" s="1">
        <f t="shared" si="41"/>
        <v>0.01706051873</v>
      </c>
      <c r="BW276" s="1">
        <f t="shared" si="42"/>
        <v>0.07693025937</v>
      </c>
      <c r="BX276" s="1">
        <f t="shared" si="43"/>
        <v>1.23505</v>
      </c>
      <c r="BY276" s="1">
        <f t="shared" si="82"/>
        <v>1.698</v>
      </c>
      <c r="BZ276" s="1">
        <f t="shared" si="45"/>
        <v>0.9150359312</v>
      </c>
      <c r="CA276" s="1">
        <v>5336.8071</v>
      </c>
      <c r="CB276" s="1">
        <v>3030.9639</v>
      </c>
      <c r="CC276" s="1">
        <f t="shared" si="46"/>
        <v>0.000108850086</v>
      </c>
      <c r="CD276" s="1">
        <f t="shared" si="47"/>
        <v>0.4885920771</v>
      </c>
      <c r="CE276" s="1">
        <f t="shared" si="48"/>
        <v>0.06950268863</v>
      </c>
      <c r="CH276" s="1">
        <v>0.023</v>
      </c>
      <c r="CI276" s="1">
        <f t="shared" si="1060"/>
        <v>0.2036951971</v>
      </c>
      <c r="CJ276" s="1">
        <f t="shared" si="71"/>
        <v>0.02686555944</v>
      </c>
      <c r="CK276" s="1">
        <f t="shared" si="51"/>
        <v>0.01963328534</v>
      </c>
      <c r="CL276" s="1">
        <f t="shared" si="52"/>
        <v>0.02714602083</v>
      </c>
      <c r="CM276" s="1">
        <f t="shared" si="53"/>
        <v>0.06515579442</v>
      </c>
      <c r="CN276" s="1">
        <f t="shared" si="54"/>
        <v>2.400196877</v>
      </c>
      <c r="CO276" s="1">
        <f t="shared" si="55"/>
        <v>0.01989351815</v>
      </c>
      <c r="CP276" s="1">
        <f t="shared" si="56"/>
        <v>0.2630902906</v>
      </c>
      <c r="CQ276" s="1">
        <f t="shared" si="57"/>
        <v>1.961090291</v>
      </c>
      <c r="CS276" s="1">
        <f t="shared" si="58"/>
        <v>1.218411337</v>
      </c>
      <c r="CT276" s="1">
        <v>0.023</v>
      </c>
      <c r="CU276" s="1">
        <v>5264.0483</v>
      </c>
      <c r="CV276" s="1">
        <v>1950.0</v>
      </c>
      <c r="CW276" s="1">
        <v>212.9</v>
      </c>
      <c r="CX276" s="1">
        <v>399.5</v>
      </c>
      <c r="CY276" s="1">
        <v>270.6</v>
      </c>
      <c r="CZ276" s="1">
        <v>273.9</v>
      </c>
      <c r="DA276" s="1">
        <f t="shared" si="59"/>
        <v>1.207775192</v>
      </c>
      <c r="DB276" s="1">
        <f t="shared" si="60"/>
        <v>0.7286689852</v>
      </c>
      <c r="DC276" s="1">
        <f t="shared" si="61"/>
        <v>1.061611632</v>
      </c>
      <c r="DD276" s="1">
        <f t="shared" si="62"/>
        <v>1.086458679</v>
      </c>
      <c r="DE276" s="1">
        <f t="shared" si="63"/>
        <v>1.04041929</v>
      </c>
      <c r="DF276" s="17" t="str">
        <f t="shared" si="64"/>
        <v>Fracture</v>
      </c>
      <c r="DG276" s="23" t="str">
        <f t="shared" si="65"/>
        <v>Fracture</v>
      </c>
      <c r="DH276" s="17" t="str">
        <f t="shared" si="66"/>
        <v>Fractured</v>
      </c>
      <c r="DI276" s="1" t="str">
        <f t="shared" ref="DI276:DJ276" si="1061">IF(DB276&gt;=1,"Fractured","Não")</f>
        <v>Não</v>
      </c>
      <c r="DJ276" s="15" t="str">
        <f t="shared" si="1061"/>
        <v>Fractured</v>
      </c>
    </row>
    <row r="277" ht="15.75" customHeight="1">
      <c r="A277" s="1">
        <v>5595.7089</v>
      </c>
      <c r="B277" s="1">
        <v>110.4509</v>
      </c>
      <c r="C277" s="1">
        <v>93.9723</v>
      </c>
      <c r="D277" s="1">
        <v>100.6362</v>
      </c>
      <c r="E277" s="1">
        <v>99.1666</v>
      </c>
      <c r="F277" s="1">
        <v>98.2762</v>
      </c>
      <c r="G277" s="1">
        <v>88.8737</v>
      </c>
      <c r="H277" s="1">
        <v>83.8027</v>
      </c>
      <c r="I277" s="1">
        <v>94.1567</v>
      </c>
      <c r="J277" s="1">
        <v>99.4869</v>
      </c>
      <c r="K277" s="1">
        <v>113.7174</v>
      </c>
      <c r="L277" s="1">
        <f t="shared" si="4"/>
        <v>90.31753333</v>
      </c>
      <c r="M277" s="1">
        <f t="shared" ref="M277:N277" si="1062">(H277+I277)/2</f>
        <v>88.9797</v>
      </c>
      <c r="N277" s="1">
        <f t="shared" si="1062"/>
        <v>96.8218</v>
      </c>
      <c r="O277" s="1">
        <f t="shared" ref="O277:P277" si="1063">(E277+AC277)/2</f>
        <v>88.96955</v>
      </c>
      <c r="P277" s="1">
        <f t="shared" si="1063"/>
        <v>92.4902</v>
      </c>
      <c r="Q277" s="1">
        <f t="shared" si="7"/>
        <v>110.4873303</v>
      </c>
      <c r="R277" s="1">
        <f t="shared" si="8"/>
        <v>0.6089095649</v>
      </c>
      <c r="S277" s="1">
        <f t="shared" si="9"/>
        <v>1.060511177</v>
      </c>
      <c r="T277" s="1">
        <v>0.2436</v>
      </c>
      <c r="U277" s="1">
        <v>0.2436</v>
      </c>
      <c r="V277" s="1">
        <f t="shared" si="10"/>
        <v>4.105090312</v>
      </c>
      <c r="W277" s="1">
        <v>0.2453</v>
      </c>
      <c r="X277" s="1">
        <v>0.2331</v>
      </c>
      <c r="Y277" s="1">
        <f t="shared" si="11"/>
        <v>90.1948</v>
      </c>
      <c r="Z277" s="1">
        <v>79.2154</v>
      </c>
      <c r="AA277" s="1">
        <v>75.9588</v>
      </c>
      <c r="AB277" s="1">
        <v>80.9352</v>
      </c>
      <c r="AC277" s="1">
        <v>78.7725</v>
      </c>
      <c r="AD277" s="1">
        <v>86.7042</v>
      </c>
      <c r="AE277" s="1">
        <v>-999.0</v>
      </c>
      <c r="AF277" s="1">
        <v>-999.0</v>
      </c>
      <c r="AG277" s="1">
        <f t="shared" si="12"/>
        <v>207.8741</v>
      </c>
      <c r="AH277" s="1">
        <f t="shared" si="13"/>
        <v>4.813564954</v>
      </c>
      <c r="AI277" s="1">
        <f t="shared" si="14"/>
        <v>51.50836548</v>
      </c>
      <c r="AJ277" s="1">
        <f t="shared" si="15"/>
        <v>5.813564954</v>
      </c>
      <c r="AK277" s="1">
        <f t="shared" si="16"/>
        <v>25.47769211</v>
      </c>
      <c r="AL277" s="1">
        <f t="shared" si="17"/>
        <v>25.92229111</v>
      </c>
      <c r="AM277" s="1">
        <f t="shared" si="18"/>
        <v>102.0185501</v>
      </c>
      <c r="AN277" s="1">
        <f t="shared" si="19"/>
        <v>0.08245484226</v>
      </c>
      <c r="AO277" s="1">
        <f t="shared" si="20"/>
        <v>47.67091636</v>
      </c>
      <c r="AP277" s="1">
        <f t="shared" si="21"/>
        <v>1.592331997</v>
      </c>
      <c r="AQ277" s="1">
        <f t="shared" si="22"/>
        <v>41.36140847</v>
      </c>
      <c r="AR277" s="1">
        <f t="shared" si="23"/>
        <v>100.6160093</v>
      </c>
      <c r="AS277" s="1">
        <f t="shared" si="24"/>
        <v>46.31406845</v>
      </c>
      <c r="AT277" s="1">
        <f t="shared" si="1058"/>
        <v>0.08903075937</v>
      </c>
      <c r="AU277" s="1">
        <f t="shared" si="26"/>
        <v>0.0977319051</v>
      </c>
      <c r="AV277" s="1">
        <f t="shared" si="27"/>
        <v>39.86313489</v>
      </c>
      <c r="AW277" s="1">
        <v>-999.0</v>
      </c>
      <c r="AX277" s="1">
        <f t="shared" si="28"/>
        <v>0.7479675656</v>
      </c>
      <c r="AZ277" s="1">
        <f t="shared" si="619"/>
        <v>0.1733899313</v>
      </c>
      <c r="BA277" s="1">
        <v>-999.0</v>
      </c>
      <c r="BB277" s="1">
        <f t="shared" si="564"/>
        <v>0.5392760405</v>
      </c>
      <c r="BC277" s="1">
        <f>((AT277/2)^1.7)*((BL277)^4)</f>
        <v>0.4685587843</v>
      </c>
      <c r="BE277" s="1">
        <v>3016.2451</v>
      </c>
      <c r="BF277" s="1">
        <v>5246.2158</v>
      </c>
      <c r="BG277" s="1">
        <f t="shared" si="33"/>
        <v>0.5923319972</v>
      </c>
      <c r="BH277" s="1">
        <v>414.3243</v>
      </c>
      <c r="BJ277" s="1">
        <f t="shared" si="34"/>
        <v>-755.6436</v>
      </c>
      <c r="BK277" s="1">
        <f t="shared" si="35"/>
        <v>-243.3564</v>
      </c>
      <c r="BL277" s="1">
        <f t="shared" si="36"/>
        <v>3.105090312</v>
      </c>
      <c r="BN277" s="1">
        <f t="shared" si="70"/>
        <v>0.8046444167</v>
      </c>
      <c r="BO277" s="1">
        <f t="shared" si="37"/>
        <v>0.9919825797</v>
      </c>
      <c r="BP277" s="1">
        <f t="shared" si="38"/>
        <v>0.2589174203</v>
      </c>
      <c r="BQ277" s="1" t="str">
        <f t="shared" si="39"/>
        <v>#NUM!</v>
      </c>
      <c r="BS277" s="1">
        <f t="shared" si="40"/>
        <v>114.9454319</v>
      </c>
      <c r="BT277" s="1">
        <v>2.6205</v>
      </c>
      <c r="BU277" s="1">
        <v>0.1187</v>
      </c>
      <c r="BV277" s="1">
        <f t="shared" si="41"/>
        <v>0.009221902017</v>
      </c>
      <c r="BW277" s="1">
        <f t="shared" si="42"/>
        <v>0.06396095101</v>
      </c>
      <c r="BX277" s="1">
        <f t="shared" si="43"/>
        <v>1.2509</v>
      </c>
      <c r="BY277" s="1">
        <f t="shared" si="82"/>
        <v>1.366666667</v>
      </c>
      <c r="BZ277" s="1">
        <f t="shared" si="45"/>
        <v>0.9221926113</v>
      </c>
      <c r="CA277" s="1">
        <v>5246.2158</v>
      </c>
      <c r="CB277" s="1">
        <v>3016.2451</v>
      </c>
      <c r="CC277" s="1" t="str">
        <f t="shared" si="46"/>
        <v>#NUM!</v>
      </c>
      <c r="CD277" s="1">
        <f t="shared" si="47"/>
        <v>0.5090191911</v>
      </c>
      <c r="CE277" s="1">
        <f t="shared" si="48"/>
        <v>-803.8397722</v>
      </c>
      <c r="CH277" s="1">
        <v>-999.0</v>
      </c>
      <c r="CJ277" s="1">
        <f t="shared" si="71"/>
        <v>0.06587724504</v>
      </c>
      <c r="CK277" s="1">
        <f t="shared" si="51"/>
        <v>-942.3343806</v>
      </c>
      <c r="CL277" s="1">
        <f t="shared" si="52"/>
        <v>-1637.178774</v>
      </c>
      <c r="CM277" s="1">
        <f t="shared" si="53"/>
        <v>-3296.096694</v>
      </c>
      <c r="CN277" s="1">
        <f t="shared" si="54"/>
        <v>2.013278419</v>
      </c>
      <c r="CO277" s="1">
        <f t="shared" si="55"/>
        <v>0.02159171141</v>
      </c>
      <c r="CP277" s="1">
        <f t="shared" si="56"/>
        <v>0.3463917904</v>
      </c>
      <c r="CQ277" s="1">
        <f t="shared" si="57"/>
        <v>1.713058457</v>
      </c>
      <c r="CS277" s="1">
        <f t="shared" si="58"/>
        <v>1.195151821</v>
      </c>
      <c r="CU277" s="1">
        <v>5264.2007</v>
      </c>
      <c r="CV277" s="1">
        <v>1950.0</v>
      </c>
      <c r="CW277" s="1">
        <v>216.1</v>
      </c>
      <c r="CX277" s="1">
        <v>323.0</v>
      </c>
      <c r="CY277" s="1">
        <v>268.7</v>
      </c>
      <c r="CZ277" s="1">
        <v>239.9</v>
      </c>
      <c r="DA277" s="1">
        <f t="shared" si="59"/>
        <v>1.207746236</v>
      </c>
      <c r="DB277" s="1">
        <f t="shared" si="60"/>
        <v>0.8897727406</v>
      </c>
      <c r="DC277" s="1">
        <f t="shared" si="61"/>
        <v>1.094537173</v>
      </c>
      <c r="DD277" s="1">
        <f t="shared" si="62"/>
        <v>1.088133586</v>
      </c>
      <c r="DE277" s="1">
        <f t="shared" si="63"/>
        <v>1.039571404</v>
      </c>
      <c r="DF277" s="17" t="str">
        <f t="shared" si="64"/>
        <v>Fracture</v>
      </c>
      <c r="DG277" s="23" t="str">
        <f t="shared" si="65"/>
        <v>Fracture</v>
      </c>
      <c r="DH277" s="17" t="str">
        <f t="shared" si="66"/>
        <v>Fractured</v>
      </c>
      <c r="DI277" s="1" t="str">
        <f t="shared" ref="DI277:DJ277" si="1064">IF(DB277&gt;=1,"Fractured","Não")</f>
        <v>Não</v>
      </c>
      <c r="DJ277" s="15" t="str">
        <f t="shared" si="1064"/>
        <v>Fractured</v>
      </c>
    </row>
    <row r="278" ht="15.75" customHeight="1">
      <c r="A278" s="1">
        <v>5595.7851</v>
      </c>
      <c r="B278" s="1">
        <v>84.25</v>
      </c>
      <c r="C278" s="1">
        <v>73.5189</v>
      </c>
      <c r="D278" s="1">
        <v>84.2069</v>
      </c>
      <c r="E278" s="1">
        <v>80.8946</v>
      </c>
      <c r="F278" s="1">
        <v>80.2388</v>
      </c>
      <c r="G278" s="1">
        <v>73.6144</v>
      </c>
      <c r="H278" s="1">
        <v>73.9536</v>
      </c>
      <c r="I278" s="1">
        <v>94.1567</v>
      </c>
      <c r="J278" s="1">
        <v>99.4869</v>
      </c>
      <c r="K278" s="1">
        <v>113.7174</v>
      </c>
      <c r="L278" s="1">
        <f t="shared" si="4"/>
        <v>75.9356</v>
      </c>
      <c r="M278" s="1">
        <f t="shared" ref="M278:N278" si="1065">(H278+I278)/2</f>
        <v>84.05515</v>
      </c>
      <c r="N278" s="1">
        <f t="shared" si="1065"/>
        <v>96.8218</v>
      </c>
      <c r="O278" s="1">
        <f t="shared" ref="O278:P278" si="1066">(E278+AC278)/2</f>
        <v>74.3779</v>
      </c>
      <c r="P278" s="1">
        <f t="shared" si="1066"/>
        <v>77.60395</v>
      </c>
      <c r="Q278" s="1">
        <f t="shared" si="7"/>
        <v>84.29311224</v>
      </c>
      <c r="R278" s="1">
        <f t="shared" si="8"/>
        <v>0.5043619459</v>
      </c>
      <c r="S278" s="1">
        <f t="shared" si="9"/>
        <v>0.9954133403</v>
      </c>
      <c r="T278" s="1">
        <v>0.2436</v>
      </c>
      <c r="U278" s="1">
        <v>0.2436</v>
      </c>
      <c r="V278" s="1">
        <f t="shared" si="10"/>
        <v>4.105090312</v>
      </c>
      <c r="W278" s="1">
        <v>0.2453</v>
      </c>
      <c r="X278" s="1">
        <v>0.2331</v>
      </c>
      <c r="Y278" s="1">
        <f t="shared" si="11"/>
        <v>74.55691667</v>
      </c>
      <c r="Z278" s="1">
        <v>69.2176</v>
      </c>
      <c r="AA278" s="1">
        <v>66.3874</v>
      </c>
      <c r="AB278" s="1">
        <v>69.7607</v>
      </c>
      <c r="AC278" s="1">
        <v>67.8612</v>
      </c>
      <c r="AD278" s="1">
        <v>74.9691</v>
      </c>
      <c r="AE278" s="1">
        <v>-999.0</v>
      </c>
      <c r="AF278" s="1">
        <v>-999.0</v>
      </c>
      <c r="AG278" s="1">
        <f t="shared" si="12"/>
        <v>207.8741</v>
      </c>
      <c r="AH278" s="1">
        <f t="shared" si="13"/>
        <v>4.813564954</v>
      </c>
      <c r="AI278" s="1">
        <f t="shared" si="14"/>
        <v>51.50836548</v>
      </c>
      <c r="AJ278" s="1">
        <f t="shared" si="15"/>
        <v>5.813564954</v>
      </c>
      <c r="AK278" s="1">
        <f t="shared" si="16"/>
        <v>20.58904826</v>
      </c>
      <c r="AL278" s="1">
        <f t="shared" si="17"/>
        <v>60.85103393</v>
      </c>
      <c r="AM278" s="1">
        <f t="shared" si="18"/>
        <v>82.35689294</v>
      </c>
      <c r="AN278" s="1">
        <f t="shared" si="19"/>
        <v>0.05400830389</v>
      </c>
      <c r="AO278" s="1">
        <f t="shared" si="20"/>
        <v>38.97226573</v>
      </c>
      <c r="AP278" s="1">
        <f t="shared" si="21"/>
        <v>1.588303894</v>
      </c>
      <c r="AQ278" s="1">
        <f t="shared" si="22"/>
        <v>35.5580176</v>
      </c>
      <c r="AR278" s="1">
        <f t="shared" si="23"/>
        <v>88.00085103</v>
      </c>
      <c r="AS278" s="1">
        <f t="shared" si="24"/>
        <v>39.42148777</v>
      </c>
      <c r="AT278" s="1">
        <f t="shared" ref="AT278:AT279" si="1070">ABS(((3*B278*(G278-AS278))/(G278*(2*AS278-B278)))/100)/2</f>
        <v>0.1085615784</v>
      </c>
      <c r="AU278" s="1">
        <f t="shared" si="26"/>
        <v>0.1217824763</v>
      </c>
      <c r="AV278" s="1">
        <f t="shared" si="27"/>
        <v>54.24244529</v>
      </c>
      <c r="AW278" s="1">
        <v>-999.0</v>
      </c>
      <c r="AX278" s="1">
        <f t="shared" si="28"/>
        <v>0.6902718042</v>
      </c>
      <c r="AZ278" s="1">
        <f t="shared" si="619"/>
        <v>0.5370311561</v>
      </c>
      <c r="BA278" s="1">
        <v>-999.0</v>
      </c>
      <c r="BB278" s="1">
        <f t="shared" si="564"/>
        <v>1.192217278</v>
      </c>
      <c r="BC278" s="1">
        <f>((AT278/2)^1.5)*((BL278)^4)</f>
        <v>1.175617859</v>
      </c>
      <c r="BE278" s="1">
        <v>3016.2451</v>
      </c>
      <c r="BF278" s="1">
        <v>5246.2158</v>
      </c>
      <c r="BG278" s="1">
        <f t="shared" si="33"/>
        <v>0.5883038938</v>
      </c>
      <c r="BH278" s="1">
        <v>414.3243</v>
      </c>
      <c r="BJ278" s="1">
        <f t="shared" si="34"/>
        <v>-755.6436</v>
      </c>
      <c r="BK278" s="1">
        <f t="shared" si="35"/>
        <v>-243.3564</v>
      </c>
      <c r="BL278" s="1">
        <f t="shared" si="36"/>
        <v>3.105090312</v>
      </c>
      <c r="BN278" s="1">
        <f t="shared" si="70"/>
        <v>0.8737614243</v>
      </c>
      <c r="BO278" s="1">
        <f t="shared" si="37"/>
        <v>0.9852836608</v>
      </c>
      <c r="BP278" s="1">
        <f t="shared" si="38"/>
        <v>0.2656163392</v>
      </c>
      <c r="BQ278" s="1" t="str">
        <f t="shared" si="39"/>
        <v>#NUM!</v>
      </c>
      <c r="BS278" s="1">
        <f t="shared" si="40"/>
        <v>88.81594888</v>
      </c>
      <c r="BT278" s="1">
        <v>2.6205</v>
      </c>
      <c r="BU278" s="1">
        <v>0.1187</v>
      </c>
      <c r="BV278" s="1">
        <f t="shared" si="41"/>
        <v>0.009221902017</v>
      </c>
      <c r="BW278" s="1">
        <f t="shared" si="42"/>
        <v>0.06396095101</v>
      </c>
      <c r="BX278" s="1">
        <f t="shared" si="43"/>
        <v>1.2509</v>
      </c>
      <c r="BY278" s="1">
        <f t="shared" si="82"/>
        <v>1.366666667</v>
      </c>
      <c r="BZ278" s="1">
        <f t="shared" si="45"/>
        <v>0.937637247</v>
      </c>
      <c r="CA278" s="1">
        <v>5246.2158</v>
      </c>
      <c r="CB278" s="1">
        <v>3016.2451</v>
      </c>
      <c r="CC278" s="1" t="str">
        <f t="shared" si="46"/>
        <v>#NUM!</v>
      </c>
      <c r="CD278" s="1">
        <f t="shared" si="47"/>
        <v>0.5517268477</v>
      </c>
      <c r="CE278" s="1">
        <f t="shared" si="48"/>
        <v>-872.8876629</v>
      </c>
      <c r="CH278" s="1">
        <v>-999.0</v>
      </c>
      <c r="CJ278" s="1">
        <f t="shared" si="71"/>
        <v>0.03428458654</v>
      </c>
      <c r="CK278" s="1">
        <f t="shared" si="51"/>
        <v>-974.9284544</v>
      </c>
      <c r="CL278" s="1">
        <f t="shared" si="52"/>
        <v>-2160.889716</v>
      </c>
      <c r="CM278" s="1">
        <f t="shared" si="53"/>
        <v>-3625.805615</v>
      </c>
      <c r="CN278" s="1">
        <f t="shared" si="54"/>
        <v>1.677922566</v>
      </c>
      <c r="CO278" s="1">
        <f t="shared" si="55"/>
        <v>0.0253668762</v>
      </c>
      <c r="CP278" s="1">
        <f t="shared" si="56"/>
        <v>0.1223565622</v>
      </c>
      <c r="CQ278" s="1">
        <f t="shared" si="57"/>
        <v>1.489023229</v>
      </c>
      <c r="CS278" s="1">
        <f t="shared" si="58"/>
        <v>1.248828847</v>
      </c>
      <c r="CU278" s="1">
        <v>5264.353</v>
      </c>
      <c r="CV278" s="1">
        <v>1950.0</v>
      </c>
      <c r="CW278" s="1">
        <v>204.7</v>
      </c>
      <c r="CX278" s="1">
        <v>282.1</v>
      </c>
      <c r="CY278" s="1">
        <v>271.9</v>
      </c>
      <c r="CZ278" s="1">
        <v>222.4</v>
      </c>
      <c r="DA278" s="1">
        <f t="shared" si="59"/>
        <v>1.207746236</v>
      </c>
      <c r="DB278" s="1">
        <f t="shared" si="60"/>
        <v>0.9523893175</v>
      </c>
      <c r="DC278" s="1">
        <f t="shared" si="61"/>
        <v>1.083093028</v>
      </c>
      <c r="DD278" s="1">
        <f t="shared" si="62"/>
        <v>1.151884209</v>
      </c>
      <c r="DE278" s="1">
        <f t="shared" si="63"/>
        <v>1.043373771</v>
      </c>
      <c r="DF278" s="17" t="str">
        <f t="shared" si="64"/>
        <v>Fracture</v>
      </c>
      <c r="DG278" s="23" t="str">
        <f t="shared" si="65"/>
        <v>Fracture</v>
      </c>
      <c r="DH278" s="17" t="str">
        <f t="shared" si="66"/>
        <v>Fractured</v>
      </c>
      <c r="DI278" s="1" t="str">
        <f t="shared" ref="DI278:DJ278" si="1067">IF(DB278&gt;=1,"Fractured","Não")</f>
        <v>Não</v>
      </c>
      <c r="DJ278" s="15" t="str">
        <f t="shared" si="1067"/>
        <v>Fractured</v>
      </c>
    </row>
    <row r="279" ht="15.75" customHeight="1">
      <c r="A279" s="1">
        <v>5595.8613</v>
      </c>
      <c r="B279" s="1">
        <v>68.9476</v>
      </c>
      <c r="C279" s="1">
        <v>57.6321</v>
      </c>
      <c r="D279" s="1">
        <v>63.3204</v>
      </c>
      <c r="E279" s="1">
        <v>60.5593</v>
      </c>
      <c r="F279" s="1">
        <v>60.1819</v>
      </c>
      <c r="G279" s="1">
        <v>57.4607</v>
      </c>
      <c r="H279" s="1">
        <v>60.7689</v>
      </c>
      <c r="I279" s="1">
        <v>96.0024</v>
      </c>
      <c r="J279" s="1">
        <v>94.1918</v>
      </c>
      <c r="K279" s="1">
        <v>108.0651</v>
      </c>
      <c r="L279" s="1">
        <f t="shared" si="4"/>
        <v>59.4705</v>
      </c>
      <c r="M279" s="1">
        <f t="shared" ref="M279:N279" si="1068">(H279+I279)/2</f>
        <v>78.38565</v>
      </c>
      <c r="N279" s="1">
        <f t="shared" si="1068"/>
        <v>95.0971</v>
      </c>
      <c r="O279" s="1">
        <f t="shared" ref="O279:P279" si="1069">(E279+AC279)/2</f>
        <v>58.46375</v>
      </c>
      <c r="P279" s="1">
        <f t="shared" si="1069"/>
        <v>60.92325</v>
      </c>
      <c r="Q279" s="1">
        <f t="shared" si="7"/>
        <v>68.99951453</v>
      </c>
      <c r="R279" s="1">
        <f t="shared" si="8"/>
        <v>0.3936864318</v>
      </c>
      <c r="S279" s="1">
        <f t="shared" si="9"/>
        <v>0.9455609695</v>
      </c>
      <c r="T279" s="1">
        <v>0.3096</v>
      </c>
      <c r="U279" s="1">
        <v>0.3096</v>
      </c>
      <c r="V279" s="1">
        <f t="shared" si="10"/>
        <v>3.22997416</v>
      </c>
      <c r="W279" s="1">
        <v>0.3096</v>
      </c>
      <c r="X279" s="1">
        <v>0.2458</v>
      </c>
      <c r="Y279" s="1">
        <f t="shared" si="11"/>
        <v>60.60495</v>
      </c>
      <c r="Z279" s="1">
        <v>59.4152</v>
      </c>
      <c r="AA279" s="1">
        <v>56.394</v>
      </c>
      <c r="AB279" s="1">
        <v>57.9204</v>
      </c>
      <c r="AC279" s="1">
        <v>56.3682</v>
      </c>
      <c r="AD279" s="1">
        <v>61.6646</v>
      </c>
      <c r="AE279" s="1">
        <v>0.0809</v>
      </c>
      <c r="AF279" s="1">
        <v>0.5846</v>
      </c>
      <c r="AG279" s="1">
        <f t="shared" si="12"/>
        <v>204.0675</v>
      </c>
      <c r="AH279" s="1">
        <f t="shared" si="13"/>
        <v>7.95861623</v>
      </c>
      <c r="AI279" s="1">
        <f t="shared" si="14"/>
        <v>50.83861446</v>
      </c>
      <c r="AJ279" s="1">
        <f t="shared" si="15"/>
        <v>8.95861623</v>
      </c>
      <c r="AK279" s="1">
        <f t="shared" si="16"/>
        <v>15.76652953</v>
      </c>
      <c r="AL279" s="1">
        <f t="shared" si="17"/>
        <v>22.15795778</v>
      </c>
      <c r="AM279" s="1">
        <f t="shared" si="18"/>
        <v>63.12101316</v>
      </c>
      <c r="AN279" s="1">
        <f t="shared" si="19"/>
        <v>0.106690463</v>
      </c>
      <c r="AO279" s="1">
        <f t="shared" si="20"/>
        <v>30.33924938</v>
      </c>
      <c r="AP279" s="1">
        <f t="shared" si="21"/>
        <v>1.475447707</v>
      </c>
      <c r="AQ279" s="1">
        <f t="shared" si="22"/>
        <v>29.20373678</v>
      </c>
      <c r="AR279" s="1">
        <f t="shared" si="23"/>
        <v>69.51048354</v>
      </c>
      <c r="AS279" s="1">
        <f t="shared" si="24"/>
        <v>32.24431319</v>
      </c>
      <c r="AT279" s="1">
        <f t="shared" si="1070"/>
        <v>0.1017858612</v>
      </c>
      <c r="AU279" s="1">
        <f t="shared" si="26"/>
        <v>0.1133202616</v>
      </c>
      <c r="AV279" s="1">
        <f t="shared" si="27"/>
        <v>49.04007598</v>
      </c>
      <c r="AW279" s="1">
        <v>0.0809</v>
      </c>
      <c r="AX279" s="1">
        <f t="shared" si="28"/>
        <v>0.5776230295</v>
      </c>
      <c r="AZ279" s="1">
        <f t="shared" si="619"/>
        <v>0.2302589879</v>
      </c>
      <c r="BA279" s="1">
        <v>0.5846</v>
      </c>
      <c r="BB279" s="1">
        <f t="shared" si="564"/>
        <v>1.126461433</v>
      </c>
      <c r="BC279" s="1">
        <f>((AT279/2)^1.1)*((BL279)^4)</f>
        <v>0.9343778365</v>
      </c>
      <c r="BD279" s="1">
        <f t="shared" ref="BD279:BD280" si="1074">0.083*((AE279^3)*(BH279^2))</f>
        <v>9.224018359</v>
      </c>
      <c r="BE279" s="1">
        <v>3003.6741</v>
      </c>
      <c r="BF279" s="1">
        <v>5150.3413</v>
      </c>
      <c r="BG279" s="1">
        <f t="shared" si="33"/>
        <v>0.4754477073</v>
      </c>
      <c r="BH279" s="1">
        <f>GEOMEAN(BH5:BH278)</f>
        <v>458.1400414</v>
      </c>
      <c r="BJ279" s="1">
        <f t="shared" si="34"/>
        <v>0.05585336</v>
      </c>
      <c r="BK279" s="1">
        <f t="shared" si="35"/>
        <v>0.02504664</v>
      </c>
      <c r="BL279" s="1">
        <f t="shared" si="36"/>
        <v>2.22997416</v>
      </c>
      <c r="BN279" s="1">
        <f t="shared" si="70"/>
        <v>0.8333966665</v>
      </c>
      <c r="BO279" s="1">
        <f t="shared" si="37"/>
        <v>0.9472328999</v>
      </c>
      <c r="BP279" s="1">
        <f t="shared" si="38"/>
        <v>0.3093171001</v>
      </c>
      <c r="BQ279" s="1">
        <f t="shared" si="39"/>
        <v>0.02155871459</v>
      </c>
      <c r="BS279" s="1">
        <f t="shared" si="40"/>
        <v>73.10234424</v>
      </c>
      <c r="BT279" s="1">
        <v>2.6236</v>
      </c>
      <c r="BU279" s="1">
        <v>0.1105</v>
      </c>
      <c r="BV279" s="1">
        <f t="shared" si="41"/>
        <v>0.007435158501</v>
      </c>
      <c r="BW279" s="1">
        <f t="shared" si="42"/>
        <v>0.05896757925</v>
      </c>
      <c r="BX279" s="1">
        <f t="shared" si="43"/>
        <v>1.25655</v>
      </c>
      <c r="BY279" s="1">
        <f t="shared" si="82"/>
        <v>1.155333333</v>
      </c>
      <c r="BZ279" s="1">
        <f t="shared" si="45"/>
        <v>0.9539871457</v>
      </c>
      <c r="CA279" s="1">
        <v>5150.3413</v>
      </c>
      <c r="CB279" s="1">
        <v>3003.6741</v>
      </c>
      <c r="CC279" s="1">
        <f t="shared" si="46"/>
        <v>0.0002631832116</v>
      </c>
      <c r="CD279" s="1">
        <f t="shared" si="47"/>
        <v>0.6100480701</v>
      </c>
      <c r="CE279" s="1">
        <f t="shared" si="48"/>
        <v>0.4872036912</v>
      </c>
      <c r="CH279" s="1">
        <v>0.0809</v>
      </c>
      <c r="CI279" s="1">
        <f t="shared" ref="CI279:CI282" si="1075">ABS(BX279-AP279)</f>
        <v>0.2188977073</v>
      </c>
      <c r="CJ279" s="1">
        <f t="shared" si="71"/>
        <v>0.01080271798</v>
      </c>
      <c r="CK279" s="1">
        <f t="shared" si="51"/>
        <v>0.0755826113</v>
      </c>
      <c r="CL279" s="1">
        <f t="shared" si="52"/>
        <v>0.1953531958</v>
      </c>
      <c r="CM279" s="1">
        <f t="shared" si="53"/>
        <v>0.3046705773</v>
      </c>
      <c r="CN279" s="1">
        <f t="shared" si="54"/>
        <v>1.559588396</v>
      </c>
      <c r="CO279" s="1">
        <f t="shared" si="55"/>
        <v>0.03101322066</v>
      </c>
      <c r="CP279" s="1">
        <f t="shared" si="56"/>
        <v>0.2522341547</v>
      </c>
      <c r="CQ279" s="1">
        <f t="shared" si="57"/>
        <v>1.407567488</v>
      </c>
      <c r="CS279" s="1">
        <f t="shared" si="58"/>
        <v>1.318702031</v>
      </c>
      <c r="CT279" s="1">
        <v>0.0809</v>
      </c>
      <c r="CU279" s="1">
        <v>5264.5054</v>
      </c>
      <c r="CV279" s="1">
        <v>1950.0</v>
      </c>
      <c r="CW279" s="1">
        <v>168.5</v>
      </c>
      <c r="CX279" s="1">
        <v>212.7</v>
      </c>
      <c r="CY279" s="1">
        <v>229.1</v>
      </c>
      <c r="CZ279" s="1">
        <v>160.9</v>
      </c>
      <c r="DA279" s="1">
        <f t="shared" si="59"/>
        <v>1.125649984</v>
      </c>
      <c r="DB279" s="1">
        <f t="shared" si="60"/>
        <v>0.8728643202</v>
      </c>
      <c r="DC279" s="1">
        <f t="shared" si="61"/>
        <v>1.037858999</v>
      </c>
      <c r="DD279" s="1">
        <f t="shared" si="62"/>
        <v>1.213195272</v>
      </c>
      <c r="DE279" s="1">
        <f t="shared" si="63"/>
        <v>1.042068803</v>
      </c>
      <c r="DF279" s="17" t="str">
        <f t="shared" si="64"/>
        <v>Fracture</v>
      </c>
      <c r="DG279" s="23" t="str">
        <f t="shared" si="65"/>
        <v>Fracture</v>
      </c>
      <c r="DH279" s="17" t="str">
        <f t="shared" si="66"/>
        <v>Fractured</v>
      </c>
      <c r="DI279" s="1" t="str">
        <f t="shared" ref="DI279:DJ279" si="1071">IF(DB279&gt;=1,"Fractured","Não")</f>
        <v>Não</v>
      </c>
      <c r="DJ279" s="15" t="str">
        <f t="shared" si="1071"/>
        <v>Fractured</v>
      </c>
    </row>
    <row r="280" ht="15.75" customHeight="1">
      <c r="A280" s="1">
        <v>5595.9375</v>
      </c>
      <c r="B280" s="1">
        <v>52.9258</v>
      </c>
      <c r="C280" s="1">
        <v>47.1824</v>
      </c>
      <c r="D280" s="1">
        <v>50.3294</v>
      </c>
      <c r="E280" s="1">
        <v>49.2911</v>
      </c>
      <c r="F280" s="1">
        <v>49.1069</v>
      </c>
      <c r="G280" s="1">
        <v>47.9607</v>
      </c>
      <c r="H280" s="1">
        <v>50.2554</v>
      </c>
      <c r="I280" s="1">
        <v>96.0024</v>
      </c>
      <c r="J280" s="1">
        <v>94.1918</v>
      </c>
      <c r="K280" s="1">
        <v>108.0651</v>
      </c>
      <c r="L280" s="1">
        <f t="shared" si="4"/>
        <v>49.10766667</v>
      </c>
      <c r="M280" s="1">
        <f t="shared" ref="M280:N280" si="1072">(H280+I280)/2</f>
        <v>73.1289</v>
      </c>
      <c r="N280" s="1">
        <f t="shared" si="1072"/>
        <v>95.0971</v>
      </c>
      <c r="O280" s="1">
        <f t="shared" ref="O280:P280" si="1073">(E280+AC280)/2</f>
        <v>48.13845</v>
      </c>
      <c r="P280" s="1">
        <f t="shared" si="1073"/>
        <v>49.84105</v>
      </c>
      <c r="Q280" s="1">
        <f t="shared" si="7"/>
        <v>52.98756394</v>
      </c>
      <c r="R280" s="1">
        <f t="shared" si="8"/>
        <v>0.3285981001</v>
      </c>
      <c r="S280" s="1">
        <f t="shared" si="9"/>
        <v>0.9543392352</v>
      </c>
      <c r="T280" s="1">
        <v>0.3096</v>
      </c>
      <c r="U280" s="1">
        <v>0.3096</v>
      </c>
      <c r="V280" s="1">
        <f t="shared" si="10"/>
        <v>3.22997416</v>
      </c>
      <c r="W280" s="1">
        <v>0.3096</v>
      </c>
      <c r="X280" s="1">
        <v>0.2458</v>
      </c>
      <c r="Y280" s="1">
        <f t="shared" si="11"/>
        <v>49.62895</v>
      </c>
      <c r="Z280" s="1">
        <v>50.499</v>
      </c>
      <c r="AA280" s="1">
        <v>48.1528</v>
      </c>
      <c r="AB280" s="1">
        <v>48.6843</v>
      </c>
      <c r="AC280" s="1">
        <v>46.9858</v>
      </c>
      <c r="AD280" s="1">
        <v>50.5752</v>
      </c>
      <c r="AE280" s="1">
        <v>0.0809</v>
      </c>
      <c r="AF280" s="1">
        <v>0.5846</v>
      </c>
      <c r="AG280" s="1">
        <f t="shared" si="12"/>
        <v>204.0675</v>
      </c>
      <c r="AH280" s="1">
        <f t="shared" si="13"/>
        <v>7.95861623</v>
      </c>
      <c r="AI280" s="1">
        <f t="shared" si="14"/>
        <v>50.83861446</v>
      </c>
      <c r="AJ280" s="1">
        <f t="shared" si="15"/>
        <v>8.95861623</v>
      </c>
      <c r="AK280" s="1">
        <f t="shared" si="16"/>
        <v>12.5921027</v>
      </c>
      <c r="AL280" s="1">
        <f t="shared" si="17"/>
        <v>40.18831357</v>
      </c>
      <c r="AM280" s="1">
        <f t="shared" si="18"/>
        <v>50.38405128</v>
      </c>
      <c r="AN280" s="1">
        <f t="shared" si="19"/>
        <v>0.05463917907</v>
      </c>
      <c r="AO280" s="1">
        <f t="shared" si="20"/>
        <v>24.6701188</v>
      </c>
      <c r="AP280" s="1">
        <f t="shared" si="21"/>
        <v>1.485812537</v>
      </c>
      <c r="AQ280" s="1">
        <f t="shared" si="22"/>
        <v>24.43378056</v>
      </c>
      <c r="AR280" s="1">
        <f t="shared" si="23"/>
        <v>55.41556679</v>
      </c>
      <c r="AS280" s="1">
        <f t="shared" si="24"/>
        <v>26.89710728</v>
      </c>
      <c r="AT280" s="1">
        <f>(ABS(((3*B280*(G280-AS280))/(G280*(2*AS280-B280)))/100))/6</f>
        <v>0.1338311707</v>
      </c>
      <c r="AU280" s="1">
        <f t="shared" si="26"/>
        <v>0.154509336</v>
      </c>
      <c r="AV280" s="1">
        <f t="shared" si="27"/>
        <v>75.69325047</v>
      </c>
      <c r="AW280" s="1">
        <v>0.0809</v>
      </c>
      <c r="AX280" s="1">
        <f t="shared" si="28"/>
        <v>0.5504877654</v>
      </c>
      <c r="AZ280" s="1">
        <f t="shared" si="619"/>
        <v>1.095909205</v>
      </c>
      <c r="BA280" s="1">
        <v>0.5846</v>
      </c>
      <c r="BB280" s="1">
        <f t="shared" si="564"/>
        <v>3.366631741</v>
      </c>
      <c r="BC280" s="1">
        <f t="shared" ref="BC280:BC281" si="1079">((AT280/2)^1.2)*((BL280)^4)</f>
        <v>0.9634563875</v>
      </c>
      <c r="BD280" s="1">
        <f t="shared" si="1074"/>
        <v>9.224018359</v>
      </c>
      <c r="BE280" s="1">
        <v>3003.6741</v>
      </c>
      <c r="BF280" s="1">
        <v>5150.3413</v>
      </c>
      <c r="BG280" s="1">
        <f t="shared" si="33"/>
        <v>0.4858125366</v>
      </c>
      <c r="BH280" s="1">
        <f>GEOMEAN(BH5:BH279)</f>
        <v>458.1400414</v>
      </c>
      <c r="BJ280" s="1">
        <f t="shared" si="34"/>
        <v>0.05585336</v>
      </c>
      <c r="BK280" s="1">
        <f t="shared" si="35"/>
        <v>0.02504664</v>
      </c>
      <c r="BL280" s="1">
        <f t="shared" si="36"/>
        <v>2.22997416</v>
      </c>
      <c r="BN280" s="1">
        <f t="shared" si="70"/>
        <v>0.9061875305</v>
      </c>
      <c r="BO280" s="1">
        <f t="shared" si="37"/>
        <v>0.9120256596</v>
      </c>
      <c r="BP280" s="1">
        <f t="shared" si="38"/>
        <v>0.3445243404</v>
      </c>
      <c r="BQ280" s="1">
        <f t="shared" si="39"/>
        <v>0.03662184752</v>
      </c>
      <c r="BS280" s="1">
        <f t="shared" si="40"/>
        <v>55.000812</v>
      </c>
      <c r="BT280" s="1">
        <v>2.6236</v>
      </c>
      <c r="BU280" s="1">
        <v>0.1105</v>
      </c>
      <c r="BV280" s="1">
        <f t="shared" si="41"/>
        <v>0.007435158501</v>
      </c>
      <c r="BW280" s="1">
        <f t="shared" si="42"/>
        <v>0.05896757925</v>
      </c>
      <c r="BX280" s="1">
        <f t="shared" si="43"/>
        <v>1.25655</v>
      </c>
      <c r="BY280" s="1">
        <f t="shared" si="82"/>
        <v>1.155333333</v>
      </c>
      <c r="BZ280" s="1">
        <f t="shared" si="45"/>
        <v>0.9636025304</v>
      </c>
      <c r="CA280" s="1">
        <v>5150.3413</v>
      </c>
      <c r="CB280" s="1">
        <v>3003.6741</v>
      </c>
      <c r="CC280" s="1">
        <f t="shared" si="46"/>
        <v>0.0002631832116</v>
      </c>
      <c r="CD280" s="1">
        <f t="shared" si="47"/>
        <v>0.6679405894</v>
      </c>
      <c r="CE280" s="1">
        <f t="shared" si="48"/>
        <v>0.5297572303</v>
      </c>
      <c r="CH280" s="1">
        <v>0.0809</v>
      </c>
      <c r="CI280" s="1">
        <f t="shared" si="1075"/>
        <v>0.2292625366</v>
      </c>
      <c r="CJ280" s="1">
        <f t="shared" si="71"/>
        <v>0.008255815529</v>
      </c>
      <c r="CK280" s="1">
        <f t="shared" si="51"/>
        <v>0.07792666055</v>
      </c>
      <c r="CL280" s="1">
        <f t="shared" si="52"/>
        <v>0.2625418687</v>
      </c>
      <c r="CM280" s="1">
        <f t="shared" si="53"/>
        <v>0.3678820843</v>
      </c>
      <c r="CN280" s="1">
        <f t="shared" si="54"/>
        <v>1.401232063</v>
      </c>
      <c r="CO280" s="1">
        <f t="shared" si="55"/>
        <v>0.03717871925</v>
      </c>
      <c r="CP280" s="1">
        <f t="shared" si="56"/>
        <v>0.1409503394</v>
      </c>
      <c r="CQ280" s="1">
        <f t="shared" si="57"/>
        <v>1.296283673</v>
      </c>
      <c r="CS280" s="1">
        <f t="shared" si="58"/>
        <v>1.318492216</v>
      </c>
      <c r="CT280" s="1">
        <v>0.0809</v>
      </c>
      <c r="CU280" s="1">
        <v>5264.6582</v>
      </c>
      <c r="CV280" s="1">
        <v>1950.0</v>
      </c>
      <c r="CW280" s="1">
        <v>137.0</v>
      </c>
      <c r="CX280" s="1">
        <v>145.9</v>
      </c>
      <c r="CY280" s="1">
        <v>161.3</v>
      </c>
      <c r="CZ280" s="1">
        <v>117.6</v>
      </c>
      <c r="DA280" s="1">
        <f t="shared" si="59"/>
        <v>1.125649984</v>
      </c>
      <c r="DB280" s="1">
        <f t="shared" si="60"/>
        <v>0.927844265</v>
      </c>
      <c r="DC280" s="1">
        <f t="shared" si="61"/>
        <v>1.001508941</v>
      </c>
      <c r="DD280" s="1">
        <f t="shared" si="62"/>
        <v>1.300403808</v>
      </c>
      <c r="DE280" s="1">
        <f t="shared" si="63"/>
        <v>1.035368816</v>
      </c>
      <c r="DF280" s="17" t="str">
        <f t="shared" si="64"/>
        <v>Fracture</v>
      </c>
      <c r="DG280" s="23" t="str">
        <f t="shared" si="65"/>
        <v>Fracture</v>
      </c>
      <c r="DH280" s="17" t="str">
        <f t="shared" si="66"/>
        <v>Fractured</v>
      </c>
      <c r="DI280" s="1" t="str">
        <f t="shared" ref="DI280:DJ280" si="1076">IF(DB280&gt;=1,"Fractured","Não")</f>
        <v>Não</v>
      </c>
      <c r="DJ280" s="15" t="str">
        <f t="shared" si="1076"/>
        <v>Fractured</v>
      </c>
    </row>
    <row r="281" ht="15.75" customHeight="1">
      <c r="A281" s="1">
        <v>5596.0137</v>
      </c>
      <c r="B281" s="1">
        <v>38.5726</v>
      </c>
      <c r="C281" s="1">
        <v>38.3275</v>
      </c>
      <c r="D281" s="1">
        <v>39.8695</v>
      </c>
      <c r="E281" s="1">
        <v>38.4881</v>
      </c>
      <c r="F281" s="1">
        <v>38.4026</v>
      </c>
      <c r="G281" s="1">
        <v>38.0915</v>
      </c>
      <c r="H281" s="1">
        <v>40.7955</v>
      </c>
      <c r="I281" s="1">
        <v>93.7652</v>
      </c>
      <c r="J281" s="1">
        <v>90.5651</v>
      </c>
      <c r="K281" s="1">
        <v>100.2822</v>
      </c>
      <c r="L281" s="1">
        <f t="shared" si="4"/>
        <v>39.09653333</v>
      </c>
      <c r="M281" s="1">
        <f t="shared" ref="M281:N281" si="1077">(H281+I281)/2</f>
        <v>67.28035</v>
      </c>
      <c r="N281" s="1">
        <f t="shared" si="1077"/>
        <v>92.16515</v>
      </c>
      <c r="O281" s="1">
        <f t="shared" ref="O281:P281" si="1078">(E281+AC281)/2</f>
        <v>39.357</v>
      </c>
      <c r="P281" s="1">
        <f t="shared" si="1078"/>
        <v>40.2229</v>
      </c>
      <c r="Q281" s="1">
        <f t="shared" si="7"/>
        <v>38.64592452</v>
      </c>
      <c r="R281" s="1">
        <f t="shared" si="8"/>
        <v>0.2609802303</v>
      </c>
      <c r="S281" s="1">
        <f t="shared" si="9"/>
        <v>0.9337181797</v>
      </c>
      <c r="T281" s="1">
        <v>0.3531</v>
      </c>
      <c r="U281" s="1">
        <v>0.3531</v>
      </c>
      <c r="V281" s="1">
        <f t="shared" si="10"/>
        <v>2.832058907</v>
      </c>
      <c r="W281" s="1">
        <v>0.3531</v>
      </c>
      <c r="X281" s="1">
        <v>0.2354</v>
      </c>
      <c r="Y281" s="1">
        <f t="shared" si="11"/>
        <v>40.50426667</v>
      </c>
      <c r="Z281" s="1">
        <v>43.1901</v>
      </c>
      <c r="AA281" s="1">
        <v>41.528</v>
      </c>
      <c r="AB281" s="1">
        <v>41.5379</v>
      </c>
      <c r="AC281" s="1">
        <v>40.2259</v>
      </c>
      <c r="AD281" s="1">
        <v>42.0432</v>
      </c>
      <c r="AE281" s="1">
        <v>0.073</v>
      </c>
      <c r="AF281" s="1">
        <v>0.0671</v>
      </c>
      <c r="AG281" s="1">
        <f t="shared" si="12"/>
        <v>194.0474</v>
      </c>
      <c r="AH281" s="1">
        <f t="shared" si="13"/>
        <v>14.38778579</v>
      </c>
      <c r="AI281" s="1">
        <f t="shared" si="14"/>
        <v>48.45713233</v>
      </c>
      <c r="AJ281" s="1">
        <f t="shared" si="15"/>
        <v>15.38778579</v>
      </c>
      <c r="AK281" s="1">
        <f t="shared" si="16"/>
        <v>9.706011853</v>
      </c>
      <c r="AL281" s="1">
        <f t="shared" si="17"/>
        <v>670.840756</v>
      </c>
      <c r="AM281" s="1">
        <f t="shared" si="18"/>
        <v>38.82932631</v>
      </c>
      <c r="AN281" s="1">
        <f t="shared" si="19"/>
        <v>0.02207688774</v>
      </c>
      <c r="AO281" s="1">
        <f t="shared" si="20"/>
        <v>19.41012744</v>
      </c>
      <c r="AP281" s="1">
        <f t="shared" si="21"/>
        <v>1.467723945</v>
      </c>
      <c r="AQ281" s="1">
        <f t="shared" si="22"/>
        <v>20.31407283</v>
      </c>
      <c r="AR281" s="1">
        <f t="shared" si="23"/>
        <v>43.63247603</v>
      </c>
      <c r="AS281" s="1">
        <f t="shared" si="24"/>
        <v>21.97198119</v>
      </c>
      <c r="AT281" s="1">
        <f t="shared" ref="AT281:AT286" si="1083">ABS(((3*B281*(G281-AS281))/(G281*(2*AS281-B281)))/100)</f>
        <v>0.09116743013</v>
      </c>
      <c r="AU281" s="1">
        <f t="shared" si="26"/>
        <v>0.1003126793</v>
      </c>
      <c r="AV281" s="1">
        <f t="shared" si="27"/>
        <v>41.34459112</v>
      </c>
      <c r="AW281" s="1">
        <v>0.073</v>
      </c>
      <c r="AX281" s="1">
        <f t="shared" si="28"/>
        <v>0.4985324616</v>
      </c>
      <c r="AZ281" s="1">
        <f t="shared" si="619"/>
        <v>0.09446935023</v>
      </c>
      <c r="BA281" s="1">
        <v>0.0671</v>
      </c>
      <c r="BB281" s="1">
        <f t="shared" si="564"/>
        <v>0.5386647046</v>
      </c>
      <c r="BC281" s="1">
        <f t="shared" si="1079"/>
        <v>0.2769041056</v>
      </c>
      <c r="BD281" s="1">
        <f t="shared" ref="BD281:BD282" si="1084">0.00083*((AE281^3)*(BH281^2))</f>
        <v>0.05035427376</v>
      </c>
      <c r="BE281" s="1">
        <v>2991.2661</v>
      </c>
      <c r="BF281" s="1">
        <v>5118.0356</v>
      </c>
      <c r="BG281" s="1">
        <f t="shared" si="33"/>
        <v>0.4677239455</v>
      </c>
      <c r="BH281" s="1">
        <v>394.907</v>
      </c>
      <c r="BJ281" s="1">
        <f t="shared" si="34"/>
        <v>0.0472237</v>
      </c>
      <c r="BK281" s="1">
        <f t="shared" si="35"/>
        <v>0.0257763</v>
      </c>
      <c r="BL281" s="1">
        <f t="shared" si="36"/>
        <v>1.832058907</v>
      </c>
      <c r="BN281" s="1">
        <f t="shared" si="70"/>
        <v>0.9875274158</v>
      </c>
      <c r="BO281" s="1">
        <f t="shared" si="37"/>
        <v>0.866126998</v>
      </c>
      <c r="BP281" s="1">
        <f t="shared" si="38"/>
        <v>0.385073002</v>
      </c>
      <c r="BQ281" s="1">
        <f t="shared" si="39"/>
        <v>0.05491306337</v>
      </c>
      <c r="BS281" s="1">
        <f t="shared" si="40"/>
        <v>40.73091983</v>
      </c>
      <c r="BT281" s="1">
        <v>2.6202</v>
      </c>
      <c r="BU281" s="1">
        <v>0.1178</v>
      </c>
      <c r="BV281" s="1">
        <f t="shared" si="41"/>
        <v>0.00939481268</v>
      </c>
      <c r="BW281" s="1">
        <f t="shared" si="42"/>
        <v>0.06359740634</v>
      </c>
      <c r="BX281" s="1">
        <f t="shared" si="43"/>
        <v>1.2512</v>
      </c>
      <c r="BY281" s="1">
        <f t="shared" si="82"/>
        <v>1.330666667</v>
      </c>
      <c r="BZ281" s="1">
        <f t="shared" si="45"/>
        <v>0.9735915992</v>
      </c>
      <c r="CA281" s="1">
        <v>5118.0356</v>
      </c>
      <c r="CB281" s="1">
        <v>2991.2661</v>
      </c>
      <c r="CC281" s="1">
        <f t="shared" si="46"/>
        <v>0.00008916410133</v>
      </c>
      <c r="CD281" s="1">
        <f t="shared" si="47"/>
        <v>0.7390196969</v>
      </c>
      <c r="CE281" s="1">
        <f t="shared" si="48"/>
        <v>0.0662630896</v>
      </c>
      <c r="CH281" s="1">
        <v>0.073</v>
      </c>
      <c r="CI281" s="1">
        <f t="shared" si="1075"/>
        <v>0.2165239455</v>
      </c>
      <c r="CJ281" s="1">
        <f t="shared" si="71"/>
        <v>0.004927137443</v>
      </c>
      <c r="CK281" s="1">
        <f t="shared" si="51"/>
        <v>0.07283895688</v>
      </c>
      <c r="CL281" s="1">
        <f t="shared" si="52"/>
        <v>0.3273736047</v>
      </c>
      <c r="CM281" s="1">
        <f t="shared" si="53"/>
        <v>0.3768565764</v>
      </c>
      <c r="CN281" s="1">
        <f t="shared" si="54"/>
        <v>1.151151379</v>
      </c>
      <c r="CO281" s="1">
        <f t="shared" si="55"/>
        <v>0.04551250937</v>
      </c>
      <c r="CP281" s="1">
        <f t="shared" si="56"/>
        <v>-0.2163081097</v>
      </c>
      <c r="CQ281" s="1">
        <f t="shared" si="57"/>
        <v>1.114358557</v>
      </c>
      <c r="CS281" s="1">
        <f t="shared" si="58"/>
        <v>1.40761612</v>
      </c>
      <c r="CT281" s="1">
        <v>0.073</v>
      </c>
      <c r="CU281" s="1">
        <v>5264.8105</v>
      </c>
      <c r="CV281" s="1">
        <v>1950.0</v>
      </c>
      <c r="CW281" s="1">
        <v>112.8</v>
      </c>
      <c r="CX281" s="1">
        <v>106.5</v>
      </c>
      <c r="CY281" s="1">
        <v>119.5</v>
      </c>
      <c r="CZ281" s="1">
        <v>91.91</v>
      </c>
      <c r="DA281" s="1">
        <f t="shared" si="59"/>
        <v>1.069503398</v>
      </c>
      <c r="DB281" s="1">
        <f t="shared" si="60"/>
        <v>0.9955927264</v>
      </c>
      <c r="DC281" s="1">
        <f t="shared" si="61"/>
        <v>0.9734453034</v>
      </c>
      <c r="DD281" s="1">
        <f t="shared" si="62"/>
        <v>1.369867279</v>
      </c>
      <c r="DE281" s="1">
        <f t="shared" si="63"/>
        <v>1.022001169</v>
      </c>
      <c r="DF281" s="17" t="str">
        <f t="shared" si="64"/>
        <v>Fracture</v>
      </c>
      <c r="DG281" s="23" t="str">
        <f t="shared" si="65"/>
        <v>Fracture</v>
      </c>
      <c r="DH281" s="17" t="str">
        <f t="shared" si="66"/>
        <v>Fractured</v>
      </c>
      <c r="DI281" s="1" t="str">
        <f t="shared" ref="DI281:DJ281" si="1080">IF(DB281&gt;=1,"Fractured","Não")</f>
        <v>Não</v>
      </c>
      <c r="DJ281" s="1" t="str">
        <f t="shared" si="1080"/>
        <v>Não</v>
      </c>
    </row>
    <row r="282" ht="15.75" customHeight="1">
      <c r="A282" s="1">
        <v>5596.0899</v>
      </c>
      <c r="B282" s="1">
        <v>31.2274</v>
      </c>
      <c r="C282" s="1">
        <v>34.3892</v>
      </c>
      <c r="D282" s="1">
        <v>34.4278</v>
      </c>
      <c r="E282" s="1">
        <v>32.1569</v>
      </c>
      <c r="F282" s="1">
        <v>32.1223</v>
      </c>
      <c r="G282" s="1">
        <v>32.1671</v>
      </c>
      <c r="H282" s="1">
        <v>36.1651</v>
      </c>
      <c r="I282" s="1">
        <v>93.7652</v>
      </c>
      <c r="J282" s="1">
        <v>90.5651</v>
      </c>
      <c r="K282" s="1">
        <v>100.2822</v>
      </c>
      <c r="L282" s="1">
        <f t="shared" si="4"/>
        <v>33.48483333</v>
      </c>
      <c r="M282" s="1">
        <f t="shared" ref="M282:N282" si="1081">(H282+I282)/2</f>
        <v>64.96515</v>
      </c>
      <c r="N282" s="1">
        <f t="shared" si="1081"/>
        <v>92.16515</v>
      </c>
      <c r="O282" s="1">
        <f t="shared" ref="O282:P282" si="1082">(E282+AC282)/2</f>
        <v>34.2083</v>
      </c>
      <c r="P282" s="1">
        <f t="shared" si="1082"/>
        <v>34.585</v>
      </c>
      <c r="Q282" s="1">
        <f t="shared" si="7"/>
        <v>31.3100634</v>
      </c>
      <c r="R282" s="1">
        <f t="shared" si="8"/>
        <v>0.2203897763</v>
      </c>
      <c r="S282" s="1">
        <f t="shared" si="9"/>
        <v>0.8894514325</v>
      </c>
      <c r="T282" s="1">
        <v>0.3531</v>
      </c>
      <c r="U282" s="1">
        <v>0.3531</v>
      </c>
      <c r="V282" s="1">
        <f t="shared" si="10"/>
        <v>2.832058907</v>
      </c>
      <c r="W282" s="1">
        <v>0.3531</v>
      </c>
      <c r="X282" s="1">
        <v>0.2354</v>
      </c>
      <c r="Y282" s="1">
        <f t="shared" si="11"/>
        <v>35.21381667</v>
      </c>
      <c r="Z282" s="1">
        <v>38.0713</v>
      </c>
      <c r="AA282" s="1">
        <v>36.6059</v>
      </c>
      <c r="AB282" s="1">
        <v>36.5613</v>
      </c>
      <c r="AC282" s="1">
        <v>36.2597</v>
      </c>
      <c r="AD282" s="1">
        <v>37.0477</v>
      </c>
      <c r="AE282" s="1">
        <v>0.073</v>
      </c>
      <c r="AF282" s="1">
        <v>0.0671</v>
      </c>
      <c r="AG282" s="1">
        <f t="shared" si="12"/>
        <v>194.0474</v>
      </c>
      <c r="AH282" s="1">
        <f t="shared" si="13"/>
        <v>14.38778579</v>
      </c>
      <c r="AI282" s="1">
        <f t="shared" si="14"/>
        <v>48.45713233</v>
      </c>
      <c r="AJ282" s="1">
        <f t="shared" si="15"/>
        <v>15.38778579</v>
      </c>
      <c r="AK282" s="1">
        <f t="shared" si="16"/>
        <v>8.110431689</v>
      </c>
      <c r="AL282" s="1">
        <f t="shared" si="17"/>
        <v>103.3102233</v>
      </c>
      <c r="AM282" s="1">
        <f t="shared" si="18"/>
        <v>32.47995705</v>
      </c>
      <c r="AN282" s="1">
        <f t="shared" si="19"/>
        <v>0.02140969778</v>
      </c>
      <c r="AO282" s="1">
        <f t="shared" si="20"/>
        <v>16.53693343</v>
      </c>
      <c r="AP282" s="1">
        <f t="shared" si="21"/>
        <v>1.413687124</v>
      </c>
      <c r="AQ282" s="1">
        <f t="shared" si="22"/>
        <v>17.75479066</v>
      </c>
      <c r="AR282" s="1">
        <f t="shared" si="23"/>
        <v>36.59579343</v>
      </c>
      <c r="AS282" s="1">
        <f t="shared" si="24"/>
        <v>19.34145824</v>
      </c>
      <c r="AT282" s="1">
        <f t="shared" si="1083"/>
        <v>0.05010101708</v>
      </c>
      <c r="AU282" s="1">
        <f t="shared" si="26"/>
        <v>0.05274352113</v>
      </c>
      <c r="AV282" s="1">
        <f t="shared" si="27"/>
        <v>16.80959718</v>
      </c>
      <c r="AW282" s="1">
        <v>0.073</v>
      </c>
      <c r="AX282" s="1">
        <f t="shared" si="28"/>
        <v>0.4405335454</v>
      </c>
      <c r="AZ282" s="1">
        <f t="shared" si="619"/>
        <v>0.003114080654</v>
      </c>
      <c r="BA282" s="1">
        <v>0.0671</v>
      </c>
      <c r="BB282" s="1">
        <f t="shared" si="564"/>
        <v>0.04912989522</v>
      </c>
      <c r="BC282" s="1">
        <f>((AT282/5)^1.2)*((BL282)^4)</f>
        <v>0.04495826884</v>
      </c>
      <c r="BD282" s="1">
        <f t="shared" si="1084"/>
        <v>0.05035427376</v>
      </c>
      <c r="BE282" s="1">
        <v>2991.2661</v>
      </c>
      <c r="BF282" s="1">
        <v>5118.0356</v>
      </c>
      <c r="BG282" s="1">
        <f t="shared" si="33"/>
        <v>0.4136871242</v>
      </c>
      <c r="BH282" s="1">
        <v>394.907</v>
      </c>
      <c r="BJ282" s="1">
        <f t="shared" si="34"/>
        <v>0.0472237</v>
      </c>
      <c r="BK282" s="1">
        <f t="shared" si="35"/>
        <v>0.0257763</v>
      </c>
      <c r="BL282" s="1">
        <f t="shared" si="36"/>
        <v>1.832058907</v>
      </c>
      <c r="BN282" s="1">
        <f t="shared" si="70"/>
        <v>1.030092163</v>
      </c>
      <c r="BO282" s="1">
        <f t="shared" si="37"/>
        <v>0.8301447719</v>
      </c>
      <c r="BP282" s="1">
        <f t="shared" si="38"/>
        <v>0.4210552281</v>
      </c>
      <c r="BQ282" s="1">
        <f t="shared" si="39"/>
        <v>0.07112500113</v>
      </c>
      <c r="BS282" s="1">
        <f t="shared" si="40"/>
        <v>33.5746657</v>
      </c>
      <c r="BT282" s="1">
        <v>2.6202</v>
      </c>
      <c r="BU282" s="1">
        <v>0.1178</v>
      </c>
      <c r="BV282" s="1">
        <f t="shared" si="41"/>
        <v>0.00939481268</v>
      </c>
      <c r="BW282" s="1">
        <f t="shared" si="42"/>
        <v>0.06359740634</v>
      </c>
      <c r="BX282" s="1">
        <f t="shared" si="43"/>
        <v>1.2512</v>
      </c>
      <c r="BY282" s="1">
        <f t="shared" si="82"/>
        <v>1.330666667</v>
      </c>
      <c r="BZ282" s="1">
        <f t="shared" si="45"/>
        <v>0.9795879555</v>
      </c>
      <c r="CA282" s="1">
        <v>5118.0356</v>
      </c>
      <c r="CB282" s="1">
        <v>2991.2661</v>
      </c>
      <c r="CC282" s="1">
        <f t="shared" si="46"/>
        <v>0.00008916410133</v>
      </c>
      <c r="CD282" s="1">
        <f t="shared" si="47"/>
        <v>0.7876731032</v>
      </c>
      <c r="CE282" s="1">
        <f t="shared" si="48"/>
        <v>0.06911918411</v>
      </c>
      <c r="CH282" s="1">
        <v>0.073</v>
      </c>
      <c r="CI282" s="1">
        <f t="shared" si="1075"/>
        <v>0.1624871242</v>
      </c>
      <c r="CJ282" s="1">
        <f t="shared" si="71"/>
        <v>0.002731422296</v>
      </c>
      <c r="CK282" s="1">
        <f t="shared" si="51"/>
        <v>0.07403861122</v>
      </c>
      <c r="CL282" s="1">
        <f t="shared" si="52"/>
        <v>0.3943166653</v>
      </c>
      <c r="CM282" s="1">
        <f t="shared" si="53"/>
        <v>0.3767833641</v>
      </c>
      <c r="CN282" s="1">
        <f t="shared" si="54"/>
        <v>0.9555349729</v>
      </c>
      <c r="CO282" s="1">
        <f t="shared" si="55"/>
        <v>0.05170240979</v>
      </c>
      <c r="CP282" s="1">
        <f t="shared" si="56"/>
        <v>-0.3650493023</v>
      </c>
      <c r="CQ282" s="1">
        <f t="shared" si="57"/>
        <v>0.9656173644</v>
      </c>
      <c r="CS282" s="1">
        <f t="shared" si="58"/>
        <v>1.411123063</v>
      </c>
      <c r="CT282" s="1">
        <v>0.073</v>
      </c>
      <c r="CU282" s="1">
        <v>5264.9629</v>
      </c>
      <c r="CV282" s="1">
        <v>1950.0</v>
      </c>
      <c r="CW282" s="1">
        <v>100.3</v>
      </c>
      <c r="CX282" s="1">
        <v>85.89</v>
      </c>
      <c r="CY282" s="1">
        <v>95.45</v>
      </c>
      <c r="CZ282" s="1">
        <v>73.83</v>
      </c>
      <c r="DA282" s="1">
        <f t="shared" si="59"/>
        <v>1.069503398</v>
      </c>
      <c r="DB282" s="1">
        <f t="shared" si="60"/>
        <v>1.028657525</v>
      </c>
      <c r="DC282" s="1">
        <f t="shared" si="61"/>
        <v>0.9731136053</v>
      </c>
      <c r="DD282" s="1">
        <f t="shared" si="62"/>
        <v>1.418686019</v>
      </c>
      <c r="DE282" s="1">
        <f t="shared" si="63"/>
        <v>1.011011947</v>
      </c>
      <c r="DF282" s="17" t="str">
        <f t="shared" si="64"/>
        <v>Fracture</v>
      </c>
      <c r="DG282" s="23" t="str">
        <f t="shared" si="65"/>
        <v>Fracture</v>
      </c>
      <c r="DH282" s="17" t="str">
        <f t="shared" si="66"/>
        <v>Fractured</v>
      </c>
      <c r="DI282" s="16" t="str">
        <f t="shared" ref="DI282:DJ282" si="1085">IF(DB282&gt;=1,"Fractured","Não")</f>
        <v>Fractured</v>
      </c>
      <c r="DJ282" s="1" t="str">
        <f t="shared" si="1085"/>
        <v>Não</v>
      </c>
    </row>
    <row r="283" ht="15.75" customHeight="1">
      <c r="A283" s="1">
        <v>5596.1661</v>
      </c>
      <c r="B283" s="1">
        <v>30.3743</v>
      </c>
      <c r="C283" s="1">
        <v>33.6178</v>
      </c>
      <c r="D283" s="1">
        <v>32.4597</v>
      </c>
      <c r="E283" s="1">
        <v>29.5776</v>
      </c>
      <c r="F283" s="1">
        <v>29.5677</v>
      </c>
      <c r="G283" s="1">
        <v>29.7552</v>
      </c>
      <c r="H283" s="1">
        <v>33.5831</v>
      </c>
      <c r="I283" s="1">
        <v>82.097</v>
      </c>
      <c r="J283" s="1">
        <v>82.0517</v>
      </c>
      <c r="K283" s="1">
        <v>87.7433</v>
      </c>
      <c r="L283" s="1">
        <f t="shared" si="4"/>
        <v>30.96866667</v>
      </c>
      <c r="M283" s="1">
        <f t="shared" ref="M283:N283" si="1086">(H283+I283)/2</f>
        <v>57.84005</v>
      </c>
      <c r="N283" s="1">
        <f t="shared" si="1086"/>
        <v>82.07435</v>
      </c>
      <c r="O283" s="1">
        <f t="shared" ref="O283:P283" si="1087">(E283+AC283)/2</f>
        <v>31.8271</v>
      </c>
      <c r="P283" s="1">
        <f t="shared" si="1087"/>
        <v>31.98065</v>
      </c>
      <c r="Q283" s="1">
        <f t="shared" si="7"/>
        <v>30.46172889</v>
      </c>
      <c r="R283" s="1">
        <f t="shared" si="8"/>
        <v>0.2038648766</v>
      </c>
      <c r="S283" s="1">
        <f t="shared" si="9"/>
        <v>0.8860170741</v>
      </c>
      <c r="T283" s="1">
        <v>0.3793</v>
      </c>
      <c r="U283" s="1">
        <v>0.3793</v>
      </c>
      <c r="V283" s="1">
        <f t="shared" si="10"/>
        <v>2.636435539</v>
      </c>
      <c r="W283" s="1">
        <v>0.3793</v>
      </c>
      <c r="X283" s="1">
        <v>0.2317</v>
      </c>
      <c r="Y283" s="1">
        <f t="shared" si="11"/>
        <v>33.30968333</v>
      </c>
      <c r="Z283" s="1">
        <v>35.2555</v>
      </c>
      <c r="AA283" s="1">
        <v>34.1083</v>
      </c>
      <c r="AB283" s="1">
        <v>34.0425</v>
      </c>
      <c r="AC283" s="1">
        <v>34.0766</v>
      </c>
      <c r="AD283" s="1">
        <v>34.3936</v>
      </c>
      <c r="AE283" s="1">
        <v>-999.0</v>
      </c>
      <c r="AF283" s="1">
        <v>-999.0</v>
      </c>
      <c r="AG283" s="1">
        <f t="shared" si="12"/>
        <v>169.8403</v>
      </c>
      <c r="AH283" s="1">
        <f t="shared" si="13"/>
        <v>14.53996422</v>
      </c>
      <c r="AI283" s="1">
        <f t="shared" si="14"/>
        <v>42.41314753</v>
      </c>
      <c r="AJ283" s="1">
        <f t="shared" si="15"/>
        <v>15.53996422</v>
      </c>
      <c r="AK283" s="1">
        <f t="shared" si="16"/>
        <v>7.612663995</v>
      </c>
      <c r="AL283" s="1">
        <f t="shared" si="17"/>
        <v>108.6039329</v>
      </c>
      <c r="AM283" s="1">
        <f t="shared" si="18"/>
        <v>30.46693808</v>
      </c>
      <c r="AN283" s="1">
        <f t="shared" si="19"/>
        <v>0.06064075651</v>
      </c>
      <c r="AO283" s="1">
        <f t="shared" si="20"/>
        <v>15.50857626</v>
      </c>
      <c r="AP283" s="1">
        <f t="shared" si="21"/>
        <v>1.359807971</v>
      </c>
      <c r="AQ283" s="1">
        <f t="shared" si="22"/>
        <v>16.49926649</v>
      </c>
      <c r="AR283" s="1">
        <f t="shared" si="23"/>
        <v>32.60074009</v>
      </c>
      <c r="AS283" s="1">
        <f t="shared" si="24"/>
        <v>18.19204762</v>
      </c>
      <c r="AT283" s="1">
        <f t="shared" si="1083"/>
        <v>0.05892250904</v>
      </c>
      <c r="AU283" s="1">
        <f t="shared" si="26"/>
        <v>0.06261175047</v>
      </c>
      <c r="AV283" s="1">
        <f t="shared" si="27"/>
        <v>21.37168295</v>
      </c>
      <c r="AW283" s="1">
        <v>-999.0</v>
      </c>
      <c r="AX283" s="1">
        <f t="shared" si="28"/>
        <v>0.4168727131</v>
      </c>
      <c r="AZ283" s="1">
        <f t="shared" si="619"/>
        <v>0.006802011084</v>
      </c>
      <c r="BA283" s="1">
        <v>-999.0</v>
      </c>
      <c r="BB283" s="1">
        <f t="shared" si="564"/>
        <v>0.04255423278</v>
      </c>
      <c r="BC283" s="1">
        <f>((AT283/4)^1.2)*((BL283)^4)</f>
        <v>0.04544238315</v>
      </c>
      <c r="BE283" s="1">
        <v>2983.1563</v>
      </c>
      <c r="BF283" s="1">
        <v>5076.9048</v>
      </c>
      <c r="BG283" s="1">
        <f t="shared" si="33"/>
        <v>0.3598079709</v>
      </c>
      <c r="BH283" s="1">
        <v>265.7198</v>
      </c>
      <c r="BJ283" s="1">
        <f t="shared" si="34"/>
        <v>-620.0793</v>
      </c>
      <c r="BK283" s="1">
        <f t="shared" si="35"/>
        <v>-378.9207</v>
      </c>
      <c r="BL283" s="1">
        <f t="shared" si="36"/>
        <v>1.636435539</v>
      </c>
      <c r="BN283" s="1">
        <f t="shared" si="70"/>
        <v>0.9796176373</v>
      </c>
      <c r="BO283" s="1">
        <f t="shared" si="37"/>
        <v>0.8208907129</v>
      </c>
      <c r="BP283" s="1">
        <f t="shared" si="38"/>
        <v>0.4226092871</v>
      </c>
      <c r="BQ283" s="1" t="str">
        <f t="shared" si="39"/>
        <v>#NUM!</v>
      </c>
      <c r="BS283" s="1">
        <f t="shared" si="40"/>
        <v>32.64605371</v>
      </c>
      <c r="BT283" s="1">
        <v>2.6169</v>
      </c>
      <c r="BU283" s="1">
        <v>0.1299</v>
      </c>
      <c r="BV283" s="1">
        <f t="shared" si="41"/>
        <v>0.01129682997</v>
      </c>
      <c r="BW283" s="1">
        <f t="shared" si="42"/>
        <v>0.07059841499</v>
      </c>
      <c r="BX283" s="1">
        <f t="shared" si="43"/>
        <v>1.2435</v>
      </c>
      <c r="BY283" s="1">
        <f t="shared" si="82"/>
        <v>1.668</v>
      </c>
      <c r="BZ283" s="1">
        <f t="shared" si="45"/>
        <v>0.9820291498</v>
      </c>
      <c r="CA283" s="1">
        <v>5076.9048</v>
      </c>
      <c r="CB283" s="1">
        <v>2983.1563</v>
      </c>
      <c r="CC283" s="1" t="str">
        <f t="shared" si="46"/>
        <v>#NUM!</v>
      </c>
      <c r="CD283" s="1">
        <f t="shared" si="47"/>
        <v>0.8121753998</v>
      </c>
      <c r="CE283" s="1">
        <f t="shared" si="48"/>
        <v>-978.6380196</v>
      </c>
      <c r="CH283" s="1">
        <v>-999.0</v>
      </c>
      <c r="CJ283" s="1">
        <f t="shared" si="71"/>
        <v>0.002130510495</v>
      </c>
      <c r="CK283" s="1">
        <f t="shared" si="51"/>
        <v>-985.6463563</v>
      </c>
      <c r="CL283" s="1">
        <f t="shared" si="52"/>
        <v>-5307.574907</v>
      </c>
      <c r="CM283" s="1">
        <f t="shared" si="53"/>
        <v>-5123.824645</v>
      </c>
      <c r="CN283" s="1">
        <f t="shared" si="54"/>
        <v>0.9653796197</v>
      </c>
      <c r="CO283" s="1">
        <f t="shared" si="55"/>
        <v>0.05496907334</v>
      </c>
      <c r="CP283" s="1">
        <f t="shared" si="56"/>
        <v>-0.6947389846</v>
      </c>
      <c r="CQ283" s="1">
        <f t="shared" si="57"/>
        <v>0.9732610154</v>
      </c>
      <c r="CS283" s="1">
        <f t="shared" si="58"/>
        <v>1.369353405</v>
      </c>
      <c r="CU283" s="1">
        <v>5265.1152</v>
      </c>
      <c r="CV283" s="1">
        <v>1950.0</v>
      </c>
      <c r="CW283" s="1">
        <v>91.88</v>
      </c>
      <c r="CX283" s="1">
        <v>68.66</v>
      </c>
      <c r="CY283" s="1">
        <v>76.31</v>
      </c>
      <c r="CZ283" s="1">
        <v>63.8</v>
      </c>
      <c r="DA283" s="1">
        <f t="shared" si="59"/>
        <v>1.06877596</v>
      </c>
      <c r="DB283" s="1">
        <f t="shared" si="60"/>
        <v>0.9734446555</v>
      </c>
      <c r="DC283" s="1">
        <f t="shared" si="61"/>
        <v>0.9755527506</v>
      </c>
      <c r="DD283" s="1">
        <f t="shared" si="62"/>
        <v>1.418988227</v>
      </c>
      <c r="DE283" s="1">
        <f t="shared" si="63"/>
        <v>1.004824505</v>
      </c>
      <c r="DF283" s="17" t="str">
        <f t="shared" si="64"/>
        <v>Fracture</v>
      </c>
      <c r="DG283" s="23" t="str">
        <f t="shared" si="65"/>
        <v>Fracture</v>
      </c>
      <c r="DH283" s="17" t="str">
        <f t="shared" si="66"/>
        <v>Fractured</v>
      </c>
      <c r="DI283" s="1" t="str">
        <f t="shared" ref="DI283:DJ283" si="1088">IF(DB283&gt;=1,"Fractured","Não")</f>
        <v>Não</v>
      </c>
      <c r="DJ283" s="1" t="str">
        <f t="shared" si="1088"/>
        <v>Não</v>
      </c>
    </row>
    <row r="284" ht="15.75" customHeight="1">
      <c r="A284" s="1">
        <v>5596.2423</v>
      </c>
      <c r="B284" s="1">
        <v>30.8392</v>
      </c>
      <c r="C284" s="1">
        <v>33.4347</v>
      </c>
      <c r="D284" s="1">
        <v>31.1758</v>
      </c>
      <c r="E284" s="1">
        <v>28.3057</v>
      </c>
      <c r="F284" s="1">
        <v>28.3068</v>
      </c>
      <c r="G284" s="1">
        <v>28.6299</v>
      </c>
      <c r="H284" s="1">
        <v>33.0574</v>
      </c>
      <c r="I284" s="1">
        <v>82.097</v>
      </c>
      <c r="J284" s="1">
        <v>82.0517</v>
      </c>
      <c r="K284" s="1">
        <v>87.7433</v>
      </c>
      <c r="L284" s="1">
        <f t="shared" si="4"/>
        <v>29.99803333</v>
      </c>
      <c r="M284" s="1">
        <f t="shared" ref="M284:N284" si="1089">(H284+I284)/2</f>
        <v>57.5772</v>
      </c>
      <c r="N284" s="1">
        <f t="shared" si="1089"/>
        <v>82.07435</v>
      </c>
      <c r="O284" s="1">
        <f t="shared" ref="O284:P284" si="1090">(E284+AC284)/2</f>
        <v>31.00205</v>
      </c>
      <c r="P284" s="1">
        <f t="shared" si="1090"/>
        <v>30.72565</v>
      </c>
      <c r="Q284" s="1">
        <f t="shared" si="7"/>
        <v>30.92809894</v>
      </c>
      <c r="R284" s="1">
        <f t="shared" si="8"/>
        <v>0.1961549924</v>
      </c>
      <c r="S284" s="1">
        <f t="shared" si="9"/>
        <v>0.8660662968</v>
      </c>
      <c r="T284" s="1">
        <v>0.3793</v>
      </c>
      <c r="U284" s="1">
        <v>0.3793</v>
      </c>
      <c r="V284" s="1">
        <f t="shared" si="10"/>
        <v>2.636435539</v>
      </c>
      <c r="W284" s="1">
        <v>0.3793</v>
      </c>
      <c r="X284" s="1">
        <v>0.2317</v>
      </c>
      <c r="Y284" s="1">
        <f t="shared" si="11"/>
        <v>32.72938333</v>
      </c>
      <c r="Z284" s="1">
        <v>34.3797</v>
      </c>
      <c r="AA284" s="1">
        <v>33.4415</v>
      </c>
      <c r="AB284" s="1">
        <v>33.1054</v>
      </c>
      <c r="AC284" s="1">
        <v>33.6984</v>
      </c>
      <c r="AD284" s="1">
        <v>33.1445</v>
      </c>
      <c r="AE284" s="1">
        <v>-999.0</v>
      </c>
      <c r="AF284" s="1">
        <v>-999.0</v>
      </c>
      <c r="AG284" s="1">
        <f t="shared" si="12"/>
        <v>169.8403</v>
      </c>
      <c r="AH284" s="1">
        <f t="shared" si="13"/>
        <v>14.53996422</v>
      </c>
      <c r="AI284" s="1">
        <f t="shared" si="14"/>
        <v>42.41314753</v>
      </c>
      <c r="AJ284" s="1">
        <f t="shared" si="15"/>
        <v>15.53996422</v>
      </c>
      <c r="AK284" s="1">
        <f t="shared" si="16"/>
        <v>7.39873728</v>
      </c>
      <c r="AL284" s="1">
        <f t="shared" si="17"/>
        <v>34.41335278</v>
      </c>
      <c r="AM284" s="1">
        <f t="shared" si="18"/>
        <v>29.59536522</v>
      </c>
      <c r="AN284" s="1">
        <f t="shared" si="19"/>
        <v>0.0948691531</v>
      </c>
      <c r="AO284" s="1">
        <f t="shared" si="20"/>
        <v>15.09300726</v>
      </c>
      <c r="AP284" s="1">
        <f t="shared" si="21"/>
        <v>1.313236572</v>
      </c>
      <c r="AQ284" s="1">
        <f t="shared" si="22"/>
        <v>16.0564312</v>
      </c>
      <c r="AR284" s="1">
        <f t="shared" si="23"/>
        <v>32.60611756</v>
      </c>
      <c r="AS284" s="1">
        <f t="shared" si="24"/>
        <v>17.87154147</v>
      </c>
      <c r="AT284" s="1">
        <f t="shared" si="1083"/>
        <v>0.07089415751</v>
      </c>
      <c r="AU284" s="1">
        <f t="shared" si="26"/>
        <v>0.07630363977</v>
      </c>
      <c r="AV284" s="1">
        <f t="shared" si="27"/>
        <v>28.18927429</v>
      </c>
      <c r="AW284" s="1">
        <v>-999.0</v>
      </c>
      <c r="AX284" s="1">
        <f t="shared" si="28"/>
        <v>0.3892691088</v>
      </c>
      <c r="AZ284" s="1">
        <f t="shared" si="619"/>
        <v>0.01952153015</v>
      </c>
      <c r="BA284" s="1">
        <v>-999.0</v>
      </c>
      <c r="BB284" s="1">
        <f t="shared" si="564"/>
        <v>0.08917838877</v>
      </c>
      <c r="BC284" s="1">
        <f>((AT284/3)^1.2)*((BL284)^4)</f>
        <v>0.08012769321</v>
      </c>
      <c r="BE284" s="1">
        <v>2983.1563</v>
      </c>
      <c r="BF284" s="1">
        <v>5076.9048</v>
      </c>
      <c r="BG284" s="1">
        <f t="shared" si="33"/>
        <v>0.3132365722</v>
      </c>
      <c r="BH284" s="1">
        <v>265.7198</v>
      </c>
      <c r="BJ284" s="1">
        <f t="shared" si="34"/>
        <v>-620.0793</v>
      </c>
      <c r="BK284" s="1">
        <f t="shared" si="35"/>
        <v>-378.9207</v>
      </c>
      <c r="BL284" s="1">
        <f t="shared" si="36"/>
        <v>1.636435539</v>
      </c>
      <c r="BN284" s="1">
        <f t="shared" si="70"/>
        <v>0.9283606579</v>
      </c>
      <c r="BO284" s="1">
        <f t="shared" si="37"/>
        <v>0.8127709471</v>
      </c>
      <c r="BP284" s="1">
        <f t="shared" si="38"/>
        <v>0.4307290529</v>
      </c>
      <c r="BQ284" s="1" t="str">
        <f t="shared" si="39"/>
        <v>#NUM!</v>
      </c>
      <c r="BS284" s="1">
        <f t="shared" si="40"/>
        <v>33.09667395</v>
      </c>
      <c r="BT284" s="1">
        <v>2.6169</v>
      </c>
      <c r="BU284" s="1">
        <v>0.1299</v>
      </c>
      <c r="BV284" s="1">
        <f t="shared" si="41"/>
        <v>0.01129682997</v>
      </c>
      <c r="BW284" s="1">
        <f t="shared" si="42"/>
        <v>0.07059841499</v>
      </c>
      <c r="BX284" s="1">
        <f t="shared" si="43"/>
        <v>1.2435</v>
      </c>
      <c r="BY284" s="1">
        <f t="shared" si="82"/>
        <v>1.668</v>
      </c>
      <c r="BZ284" s="1">
        <f t="shared" si="45"/>
        <v>0.9831681174</v>
      </c>
      <c r="CA284" s="1">
        <v>5076.9048</v>
      </c>
      <c r="CB284" s="1">
        <v>2983.1563</v>
      </c>
      <c r="CC284" s="1" t="str">
        <f t="shared" si="46"/>
        <v>#NUM!</v>
      </c>
      <c r="CD284" s="1">
        <f t="shared" si="47"/>
        <v>0.8194257672</v>
      </c>
      <c r="CE284" s="1">
        <f t="shared" si="48"/>
        <v>-927.4322972</v>
      </c>
      <c r="CH284" s="1">
        <v>-999.0</v>
      </c>
      <c r="CJ284" s="1">
        <f t="shared" si="71"/>
        <v>0.00158143027</v>
      </c>
      <c r="CK284" s="1">
        <f t="shared" si="51"/>
        <v>-957.1044263</v>
      </c>
      <c r="CL284" s="1">
        <f t="shared" si="52"/>
        <v>-4971.804454</v>
      </c>
      <c r="CM284" s="1">
        <f t="shared" si="53"/>
        <v>-4795.789695</v>
      </c>
      <c r="CN284" s="1">
        <f t="shared" si="54"/>
        <v>0.9645974091</v>
      </c>
      <c r="CO284" s="1">
        <f t="shared" si="55"/>
        <v>0.05595488233</v>
      </c>
      <c r="CP284" s="1">
        <f t="shared" si="56"/>
        <v>-0.6953456541</v>
      </c>
      <c r="CQ284" s="1">
        <f t="shared" si="57"/>
        <v>0.9726543459</v>
      </c>
      <c r="CS284" s="1">
        <f t="shared" si="58"/>
        <v>1.329667425</v>
      </c>
      <c r="CU284" s="1">
        <v>5265.2676</v>
      </c>
      <c r="CV284" s="1">
        <v>1950.0</v>
      </c>
      <c r="CW284" s="1">
        <v>98.22</v>
      </c>
      <c r="CX284" s="1">
        <v>67.17</v>
      </c>
      <c r="CY284" s="1">
        <v>80.15</v>
      </c>
      <c r="CZ284" s="1">
        <v>70.13</v>
      </c>
      <c r="DA284" s="1">
        <f t="shared" si="59"/>
        <v>1.06877596</v>
      </c>
      <c r="DB284" s="1">
        <f t="shared" si="60"/>
        <v>0.9178837324</v>
      </c>
      <c r="DC284" s="1">
        <f t="shared" si="61"/>
        <v>0.9640718215</v>
      </c>
      <c r="DD284" s="1">
        <f t="shared" si="62"/>
        <v>1.425466157</v>
      </c>
      <c r="DE284" s="1">
        <f t="shared" si="63"/>
        <v>0.9910844605</v>
      </c>
      <c r="DF284" s="17" t="str">
        <f t="shared" si="64"/>
        <v>Fracture</v>
      </c>
      <c r="DG284" s="1" t="str">
        <f t="shared" si="65"/>
        <v>Não</v>
      </c>
      <c r="DH284" s="17" t="str">
        <f t="shared" si="66"/>
        <v>Fractured</v>
      </c>
      <c r="DI284" s="1" t="str">
        <f t="shared" ref="DI284:DJ284" si="1091">IF(DB284&gt;=1,"Fractured","Não")</f>
        <v>Não</v>
      </c>
      <c r="DJ284" s="1" t="str">
        <f t="shared" si="1091"/>
        <v>Não</v>
      </c>
    </row>
    <row r="285" ht="15.75" customHeight="1">
      <c r="A285" s="1">
        <v>5596.3185</v>
      </c>
      <c r="B285" s="1">
        <v>31.0758</v>
      </c>
      <c r="C285" s="1">
        <v>33.3851</v>
      </c>
      <c r="D285" s="1">
        <v>30.3119</v>
      </c>
      <c r="E285" s="1">
        <v>27.324</v>
      </c>
      <c r="F285" s="1">
        <v>27.3267</v>
      </c>
      <c r="G285" s="1">
        <v>28.0817</v>
      </c>
      <c r="H285" s="1">
        <v>33.7221</v>
      </c>
      <c r="I285" s="1">
        <v>63.6626</v>
      </c>
      <c r="J285" s="1">
        <v>63.4479</v>
      </c>
      <c r="K285" s="1">
        <v>66.8499</v>
      </c>
      <c r="L285" s="1">
        <f t="shared" si="4"/>
        <v>29.71016667</v>
      </c>
      <c r="M285" s="1">
        <f t="shared" ref="M285:N285" si="1092">(H285+I285)/2</f>
        <v>48.69235</v>
      </c>
      <c r="N285" s="1">
        <f t="shared" si="1092"/>
        <v>63.55525</v>
      </c>
      <c r="O285" s="1">
        <f t="shared" ref="O285:P285" si="1093">(E285+AC285)/2</f>
        <v>30.95955</v>
      </c>
      <c r="P285" s="1">
        <f t="shared" si="1093"/>
        <v>30.45995</v>
      </c>
      <c r="Q285" s="1">
        <f t="shared" si="7"/>
        <v>31.16361573</v>
      </c>
      <c r="R285" s="1">
        <f t="shared" si="8"/>
        <v>0.1923990531</v>
      </c>
      <c r="S285" s="1">
        <f t="shared" si="9"/>
        <v>0.8327387678</v>
      </c>
      <c r="T285" s="1">
        <v>0.3891</v>
      </c>
      <c r="U285" s="1">
        <v>0.3891</v>
      </c>
      <c r="V285" s="1">
        <f t="shared" si="10"/>
        <v>2.57003341</v>
      </c>
      <c r="W285" s="1">
        <v>0.3891</v>
      </c>
      <c r="X285" s="1">
        <v>0.2612</v>
      </c>
      <c r="Y285" s="1">
        <f t="shared" si="11"/>
        <v>32.90978333</v>
      </c>
      <c r="Z285" s="1">
        <v>34.9453</v>
      </c>
      <c r="AA285" s="1">
        <v>34.1926</v>
      </c>
      <c r="AB285" s="1">
        <v>33.548</v>
      </c>
      <c r="AC285" s="1">
        <v>34.5951</v>
      </c>
      <c r="AD285" s="1">
        <v>33.5932</v>
      </c>
      <c r="AE285" s="1">
        <v>-999.0</v>
      </c>
      <c r="AF285" s="1">
        <v>-999.0</v>
      </c>
      <c r="AG285" s="1">
        <f t="shared" si="12"/>
        <v>130.5125</v>
      </c>
      <c r="AH285" s="1">
        <f t="shared" si="13"/>
        <v>19.97383365</v>
      </c>
      <c r="AI285" s="1">
        <f t="shared" si="14"/>
        <v>32.60866541</v>
      </c>
      <c r="AJ285" s="1">
        <f t="shared" si="15"/>
        <v>20.97383365</v>
      </c>
      <c r="AK285" s="1">
        <f t="shared" si="16"/>
        <v>7.227426614</v>
      </c>
      <c r="AL285" s="1">
        <f t="shared" si="17"/>
        <v>23.0511162</v>
      </c>
      <c r="AM285" s="1">
        <f t="shared" si="18"/>
        <v>28.9118152</v>
      </c>
      <c r="AN285" s="1">
        <f t="shared" si="19"/>
        <v>0.1246954464</v>
      </c>
      <c r="AO285" s="1">
        <f t="shared" si="20"/>
        <v>14.87317439</v>
      </c>
      <c r="AP285" s="1">
        <f t="shared" si="21"/>
        <v>1.255971855</v>
      </c>
      <c r="AQ285" s="1">
        <f t="shared" si="22"/>
        <v>16.18237945</v>
      </c>
      <c r="AR285" s="1">
        <f t="shared" si="23"/>
        <v>33.61560977</v>
      </c>
      <c r="AS285" s="1">
        <f t="shared" si="24"/>
        <v>17.37752832</v>
      </c>
      <c r="AT285" s="1">
        <f t="shared" si="1083"/>
        <v>0.09658577338</v>
      </c>
      <c r="AU285" s="1">
        <f t="shared" si="26"/>
        <v>0.1069119464</v>
      </c>
      <c r="AV285" s="1">
        <f t="shared" si="27"/>
        <v>45.2019603</v>
      </c>
      <c r="AW285" s="1">
        <v>-999.0</v>
      </c>
      <c r="AX285" s="1">
        <f t="shared" si="28"/>
        <v>0.3816872573</v>
      </c>
      <c r="AZ285" s="1">
        <f t="shared" si="619"/>
        <v>0.1081141554</v>
      </c>
      <c r="BA285" s="1">
        <v>-999.0</v>
      </c>
      <c r="BB285" s="1">
        <f t="shared" si="564"/>
        <v>0.2559315687</v>
      </c>
      <c r="BC285" s="1">
        <f t="shared" ref="BC285:BC290" si="1097">((AT285/2)^1.2)*((BL285)^4)</f>
        <v>0.1600646305</v>
      </c>
      <c r="BE285" s="1">
        <v>2971.0276</v>
      </c>
      <c r="BF285" s="1">
        <v>5094.6729</v>
      </c>
      <c r="BG285" s="1">
        <f t="shared" si="33"/>
        <v>0.2559718545</v>
      </c>
      <c r="BH285" s="1">
        <v>242.5217</v>
      </c>
      <c r="BJ285" s="1">
        <f t="shared" si="34"/>
        <v>-610.2891</v>
      </c>
      <c r="BK285" s="1">
        <f t="shared" si="35"/>
        <v>-388.7109</v>
      </c>
      <c r="BL285" s="1">
        <f t="shared" si="36"/>
        <v>1.57003341</v>
      </c>
      <c r="BN285" s="1">
        <f t="shared" si="70"/>
        <v>0.9036517161</v>
      </c>
      <c r="BO285" s="1">
        <f t="shared" si="37"/>
        <v>0.8431302368</v>
      </c>
      <c r="BP285" s="1">
        <f t="shared" si="38"/>
        <v>0.3988197632</v>
      </c>
      <c r="BQ285" s="1" t="str">
        <f t="shared" si="39"/>
        <v>#NUM!</v>
      </c>
      <c r="BS285" s="1">
        <f t="shared" si="40"/>
        <v>33.70762148</v>
      </c>
      <c r="BT285" s="1">
        <v>2.6148</v>
      </c>
      <c r="BU285" s="1">
        <v>0.1309</v>
      </c>
      <c r="BV285" s="1">
        <f t="shared" si="41"/>
        <v>0.01250720461</v>
      </c>
      <c r="BW285" s="1">
        <f t="shared" si="42"/>
        <v>0.07170360231</v>
      </c>
      <c r="BX285" s="1">
        <f t="shared" si="43"/>
        <v>1.24195</v>
      </c>
      <c r="BY285" s="1">
        <f t="shared" si="82"/>
        <v>1.659333333</v>
      </c>
      <c r="BZ285" s="1">
        <f t="shared" si="45"/>
        <v>0.9837229757</v>
      </c>
      <c r="CA285" s="1">
        <v>5094.6729</v>
      </c>
      <c r="CB285" s="1">
        <v>2971.0276</v>
      </c>
      <c r="CC285" s="1" t="str">
        <f t="shared" si="46"/>
        <v>#NUM!</v>
      </c>
      <c r="CD285" s="1">
        <f t="shared" si="47"/>
        <v>0.8309915748</v>
      </c>
      <c r="CE285" s="1">
        <f t="shared" si="48"/>
        <v>-902.7480644</v>
      </c>
      <c r="CH285" s="1">
        <v>-999.0</v>
      </c>
      <c r="CJ285" s="1">
        <f t="shared" si="71"/>
        <v>0.001454476102</v>
      </c>
      <c r="CK285" s="1">
        <f t="shared" si="51"/>
        <v>-936.8022473</v>
      </c>
      <c r="CL285" s="1">
        <f t="shared" si="52"/>
        <v>-4871.480817</v>
      </c>
      <c r="CM285" s="1">
        <f t="shared" si="53"/>
        <v>-5014.328846</v>
      </c>
      <c r="CN285" s="1">
        <f t="shared" si="54"/>
        <v>1.029323328</v>
      </c>
      <c r="CO285" s="1">
        <f t="shared" si="55"/>
        <v>0.05754558311</v>
      </c>
      <c r="CP285" s="1">
        <f t="shared" si="56"/>
        <v>-0.6368523427</v>
      </c>
      <c r="CQ285" s="1">
        <f t="shared" si="57"/>
        <v>1.022480991</v>
      </c>
      <c r="CS285" s="1">
        <f t="shared" si="58"/>
        <v>1.456047673</v>
      </c>
      <c r="CU285" s="1">
        <v>5265.4199</v>
      </c>
      <c r="CV285" s="1">
        <v>1950.0</v>
      </c>
      <c r="CW285" s="1">
        <v>114.2</v>
      </c>
      <c r="CX285" s="1">
        <v>69.99</v>
      </c>
      <c r="CY285" s="1">
        <v>85.96</v>
      </c>
      <c r="CZ285" s="1">
        <v>80.44</v>
      </c>
      <c r="DA285" s="1">
        <f t="shared" si="59"/>
        <v>1.050065502</v>
      </c>
      <c r="DB285" s="1">
        <f t="shared" si="60"/>
        <v>0.8793562837</v>
      </c>
      <c r="DC285" s="1">
        <f t="shared" si="61"/>
        <v>0.9613081015</v>
      </c>
      <c r="DD285" s="1">
        <f t="shared" si="62"/>
        <v>1.305240967</v>
      </c>
      <c r="DE285" s="1">
        <f t="shared" si="63"/>
        <v>0.9838628145</v>
      </c>
      <c r="DF285" s="17" t="str">
        <f t="shared" si="64"/>
        <v>Fracture</v>
      </c>
      <c r="DG285" s="1" t="str">
        <f t="shared" si="65"/>
        <v>Não</v>
      </c>
      <c r="DH285" s="17" t="str">
        <f t="shared" si="66"/>
        <v>Fractured</v>
      </c>
      <c r="DI285" s="1" t="str">
        <f t="shared" ref="DI285:DJ285" si="1094">IF(DB285&gt;=1,"Fractured","Não")</f>
        <v>Não</v>
      </c>
      <c r="DJ285" s="1" t="str">
        <f t="shared" si="1094"/>
        <v>Não</v>
      </c>
    </row>
    <row r="286" ht="15.75" customHeight="1">
      <c r="A286" s="1">
        <v>5596.3947</v>
      </c>
      <c r="B286" s="1">
        <v>32.5721</v>
      </c>
      <c r="C286" s="1">
        <v>34.7951</v>
      </c>
      <c r="D286" s="1">
        <v>32.0078</v>
      </c>
      <c r="E286" s="1">
        <v>28.2954</v>
      </c>
      <c r="F286" s="1">
        <v>28.2976</v>
      </c>
      <c r="G286" s="1">
        <v>29.1656</v>
      </c>
      <c r="H286" s="1">
        <v>35.9318</v>
      </c>
      <c r="I286" s="1">
        <v>63.6626</v>
      </c>
      <c r="J286" s="1">
        <v>63.4479</v>
      </c>
      <c r="K286" s="1">
        <v>66.8499</v>
      </c>
      <c r="L286" s="1">
        <f t="shared" si="4"/>
        <v>31.13166667</v>
      </c>
      <c r="M286" s="1">
        <f t="shared" ref="M286:N286" si="1095">(H286+I286)/2</f>
        <v>49.7972</v>
      </c>
      <c r="N286" s="1">
        <f t="shared" si="1095"/>
        <v>63.55525</v>
      </c>
      <c r="O286" s="1">
        <f t="shared" ref="O286:P286" si="1096">(E286+AC286)/2</f>
        <v>32.34965</v>
      </c>
      <c r="P286" s="1">
        <f t="shared" si="1096"/>
        <v>31.7591</v>
      </c>
      <c r="Q286" s="1">
        <f t="shared" si="7"/>
        <v>32.65537141</v>
      </c>
      <c r="R286" s="1">
        <f t="shared" si="8"/>
        <v>0.1998252892</v>
      </c>
      <c r="S286" s="1">
        <f t="shared" si="9"/>
        <v>0.8116932633</v>
      </c>
      <c r="T286" s="1">
        <v>0.3891</v>
      </c>
      <c r="U286" s="1">
        <v>0.3891</v>
      </c>
      <c r="V286" s="1">
        <f t="shared" si="10"/>
        <v>2.57003341</v>
      </c>
      <c r="W286" s="1">
        <v>0.3891</v>
      </c>
      <c r="X286" s="1">
        <v>0.2612</v>
      </c>
      <c r="Y286" s="1">
        <f t="shared" si="11"/>
        <v>34.78521667</v>
      </c>
      <c r="Z286" s="1">
        <v>36.7221</v>
      </c>
      <c r="AA286" s="1">
        <v>36.6298</v>
      </c>
      <c r="AB286" s="1">
        <v>35.9844</v>
      </c>
      <c r="AC286" s="1">
        <v>36.4039</v>
      </c>
      <c r="AD286" s="1">
        <v>35.2206</v>
      </c>
      <c r="AE286" s="1">
        <v>-999.0</v>
      </c>
      <c r="AF286" s="1">
        <v>-999.0</v>
      </c>
      <c r="AG286" s="1">
        <f t="shared" si="12"/>
        <v>130.5125</v>
      </c>
      <c r="AH286" s="1">
        <f t="shared" si="13"/>
        <v>19.97383365</v>
      </c>
      <c r="AI286" s="1">
        <f t="shared" si="14"/>
        <v>32.60866541</v>
      </c>
      <c r="AJ286" s="1">
        <f t="shared" si="15"/>
        <v>20.97383365</v>
      </c>
      <c r="AK286" s="1">
        <f t="shared" si="16"/>
        <v>7.540134681</v>
      </c>
      <c r="AL286" s="1">
        <f t="shared" si="17"/>
        <v>20.97759303</v>
      </c>
      <c r="AM286" s="1">
        <f t="shared" si="18"/>
        <v>30.16161436</v>
      </c>
      <c r="AN286" s="1">
        <f t="shared" si="19"/>
        <v>0.1422724541</v>
      </c>
      <c r="AO286" s="1">
        <f t="shared" si="20"/>
        <v>15.53262143</v>
      </c>
      <c r="AP286" s="1">
        <f t="shared" si="21"/>
        <v>1.232726101</v>
      </c>
      <c r="AQ286" s="1">
        <f t="shared" si="22"/>
        <v>17.05306517</v>
      </c>
      <c r="AR286" s="1">
        <f t="shared" si="23"/>
        <v>35.33010317</v>
      </c>
      <c r="AS286" s="1">
        <f t="shared" si="24"/>
        <v>18.14446056</v>
      </c>
      <c r="AT286" s="1">
        <f t="shared" si="1083"/>
        <v>0.09934612602</v>
      </c>
      <c r="AU286" s="1">
        <f t="shared" si="26"/>
        <v>0.1103044453</v>
      </c>
      <c r="AV286" s="1">
        <f t="shared" si="27"/>
        <v>47.22269406</v>
      </c>
      <c r="AW286" s="1">
        <v>-999.0</v>
      </c>
      <c r="AX286" s="1">
        <f t="shared" si="28"/>
        <v>0.3730482704</v>
      </c>
      <c r="AZ286" s="1">
        <f t="shared" si="619"/>
        <v>0.1269515117</v>
      </c>
      <c r="BA286" s="1">
        <v>-999.0</v>
      </c>
      <c r="BB286" s="1">
        <f t="shared" si="564"/>
        <v>0.2864672363</v>
      </c>
      <c r="BC286" s="1">
        <f t="shared" si="1097"/>
        <v>0.1655696407</v>
      </c>
      <c r="BE286" s="1">
        <v>2971.0276</v>
      </c>
      <c r="BF286" s="1">
        <v>5094.6729</v>
      </c>
      <c r="BG286" s="1">
        <f t="shared" si="33"/>
        <v>0.2327261011</v>
      </c>
      <c r="BH286" s="1">
        <v>242.5217</v>
      </c>
      <c r="BJ286" s="1">
        <f t="shared" si="34"/>
        <v>-610.2891</v>
      </c>
      <c r="BK286" s="1">
        <f t="shared" si="35"/>
        <v>-388.7109</v>
      </c>
      <c r="BL286" s="1">
        <f t="shared" si="36"/>
        <v>1.57003341</v>
      </c>
      <c r="BN286" s="1">
        <f t="shared" si="70"/>
        <v>0.8954166296</v>
      </c>
      <c r="BO286" s="1">
        <f t="shared" si="37"/>
        <v>0.8538625505</v>
      </c>
      <c r="BP286" s="1">
        <f t="shared" si="38"/>
        <v>0.3880874495</v>
      </c>
      <c r="BQ286" s="1" t="str">
        <f t="shared" si="39"/>
        <v>#NUM!</v>
      </c>
      <c r="BS286" s="1">
        <f t="shared" si="40"/>
        <v>35.46851706</v>
      </c>
      <c r="BT286" s="1">
        <v>2.6148</v>
      </c>
      <c r="BU286" s="1">
        <v>0.1309</v>
      </c>
      <c r="BV286" s="1">
        <f t="shared" si="41"/>
        <v>0.01250720461</v>
      </c>
      <c r="BW286" s="1">
        <f t="shared" si="42"/>
        <v>0.07170360231</v>
      </c>
      <c r="BX286" s="1">
        <f t="shared" si="43"/>
        <v>1.24195</v>
      </c>
      <c r="BY286" s="1">
        <f t="shared" si="82"/>
        <v>1.659333333</v>
      </c>
      <c r="BZ286" s="1">
        <f t="shared" si="45"/>
        <v>0.9826259109</v>
      </c>
      <c r="CA286" s="1">
        <v>5094.6729</v>
      </c>
      <c r="CB286" s="1">
        <v>2971.0276</v>
      </c>
      <c r="CC286" s="1" t="str">
        <f t="shared" si="46"/>
        <v>#NUM!</v>
      </c>
      <c r="CD286" s="1">
        <f t="shared" si="47"/>
        <v>0.8132397394</v>
      </c>
      <c r="CE286" s="1">
        <f t="shared" si="48"/>
        <v>-894.5212129</v>
      </c>
      <c r="CH286" s="1">
        <v>-999.0</v>
      </c>
      <c r="CJ286" s="1">
        <f t="shared" si="71"/>
        <v>0.001320769048</v>
      </c>
      <c r="CK286" s="1">
        <f t="shared" si="51"/>
        <v>-931.1452028</v>
      </c>
      <c r="CL286" s="1">
        <f t="shared" si="52"/>
        <v>-4595.137433</v>
      </c>
      <c r="CM286" s="1">
        <f t="shared" si="53"/>
        <v>-4700.14879</v>
      </c>
      <c r="CN286" s="1">
        <f t="shared" si="54"/>
        <v>1.022852713</v>
      </c>
      <c r="CO286" s="1">
        <f t="shared" si="55"/>
        <v>0.05511323948</v>
      </c>
      <c r="CP286" s="1">
        <f t="shared" si="56"/>
        <v>-0.6418002475</v>
      </c>
      <c r="CQ286" s="1">
        <f t="shared" si="57"/>
        <v>1.017533086</v>
      </c>
      <c r="CS286" s="1">
        <f t="shared" si="58"/>
        <v>1.471863886</v>
      </c>
      <c r="CU286" s="1">
        <v>5265.5723</v>
      </c>
      <c r="CV286" s="1">
        <v>1950.0</v>
      </c>
      <c r="CW286" s="1">
        <v>119.2</v>
      </c>
      <c r="CX286" s="1">
        <v>71.34</v>
      </c>
      <c r="CY286" s="1">
        <v>96.46</v>
      </c>
      <c r="CZ286" s="1">
        <v>88.41</v>
      </c>
      <c r="DA286" s="1">
        <f t="shared" si="59"/>
        <v>1.050065502</v>
      </c>
      <c r="DB286" s="1">
        <f t="shared" si="60"/>
        <v>0.8687680561</v>
      </c>
      <c r="DC286" s="1">
        <f t="shared" si="61"/>
        <v>0.9591118155</v>
      </c>
      <c r="DD286" s="1">
        <f t="shared" si="62"/>
        <v>1.276281598</v>
      </c>
      <c r="DE286" s="1">
        <f t="shared" si="63"/>
        <v>0.9817447793</v>
      </c>
      <c r="DF286" s="17" t="str">
        <f t="shared" si="64"/>
        <v>Fracture</v>
      </c>
      <c r="DG286" s="1" t="str">
        <f t="shared" si="65"/>
        <v>Não</v>
      </c>
      <c r="DH286" s="17" t="str">
        <f t="shared" si="66"/>
        <v>Fractured</v>
      </c>
      <c r="DI286" s="1" t="str">
        <f t="shared" ref="DI286:DJ286" si="1098">IF(DB286&gt;=1,"Fractured","Não")</f>
        <v>Não</v>
      </c>
      <c r="DJ286" s="1" t="str">
        <f t="shared" si="1098"/>
        <v>Não</v>
      </c>
    </row>
    <row r="287" ht="15.75" customHeight="1">
      <c r="A287" s="1">
        <v>5596.4709</v>
      </c>
      <c r="B287" s="1">
        <v>39.7417</v>
      </c>
      <c r="C287" s="1">
        <v>40.0807</v>
      </c>
      <c r="D287" s="1">
        <v>36.9195</v>
      </c>
      <c r="E287" s="1">
        <v>31.7481</v>
      </c>
      <c r="F287" s="1">
        <v>31.747</v>
      </c>
      <c r="G287" s="1">
        <v>32.0197</v>
      </c>
      <c r="H287" s="1">
        <v>42.0397</v>
      </c>
      <c r="I287" s="1">
        <v>45.6263</v>
      </c>
      <c r="J287" s="1">
        <v>44.3864</v>
      </c>
      <c r="K287" s="1">
        <v>45.6336</v>
      </c>
      <c r="L287" s="1">
        <f t="shared" si="4"/>
        <v>35.2688</v>
      </c>
      <c r="M287" s="1">
        <f t="shared" ref="M287:N287" si="1099">(H287+I287)/2</f>
        <v>43.833</v>
      </c>
      <c r="N287" s="1">
        <f t="shared" si="1099"/>
        <v>45.00635</v>
      </c>
      <c r="O287" s="1">
        <f t="shared" ref="O287:P287" si="1100">(E287+AC287)/2</f>
        <v>35.8195</v>
      </c>
      <c r="P287" s="1">
        <f t="shared" si="1100"/>
        <v>35.09745</v>
      </c>
      <c r="Q287" s="1">
        <f t="shared" si="7"/>
        <v>39.8148773</v>
      </c>
      <c r="R287" s="1">
        <f t="shared" si="8"/>
        <v>0.2193798795</v>
      </c>
      <c r="S287" s="1">
        <f t="shared" si="9"/>
        <v>0.7616538653</v>
      </c>
      <c r="T287" s="1">
        <v>0.4103</v>
      </c>
      <c r="U287" s="1">
        <v>0.4103</v>
      </c>
      <c r="V287" s="1">
        <f t="shared" si="10"/>
        <v>2.437241043</v>
      </c>
      <c r="W287" s="1">
        <v>0.4103</v>
      </c>
      <c r="X287" s="1">
        <v>0.3437</v>
      </c>
      <c r="Y287" s="1">
        <f t="shared" si="11"/>
        <v>39.92781667</v>
      </c>
      <c r="Z287" s="1">
        <v>41.9373</v>
      </c>
      <c r="AA287" s="1">
        <v>41.013</v>
      </c>
      <c r="AB287" s="1">
        <v>39.8747</v>
      </c>
      <c r="AC287" s="1">
        <v>39.8909</v>
      </c>
      <c r="AD287" s="1">
        <v>38.4479</v>
      </c>
      <c r="AE287" s="1">
        <v>0.13</v>
      </c>
      <c r="AF287" s="1">
        <v>0.24</v>
      </c>
      <c r="AG287" s="1">
        <f t="shared" si="12"/>
        <v>91.2599</v>
      </c>
      <c r="AH287" s="1">
        <f t="shared" si="13"/>
        <v>6250.178082</v>
      </c>
      <c r="AI287" s="1">
        <f t="shared" si="14"/>
        <v>22.81497485</v>
      </c>
      <c r="AJ287" s="1">
        <f t="shared" si="15"/>
        <v>6251.178082</v>
      </c>
      <c r="AK287" s="1">
        <f t="shared" si="16"/>
        <v>8.677133569</v>
      </c>
      <c r="AL287" s="1">
        <f t="shared" si="17"/>
        <v>13.21639672</v>
      </c>
      <c r="AM287" s="1">
        <f t="shared" si="18"/>
        <v>34.72987344</v>
      </c>
      <c r="AN287" s="1">
        <f t="shared" si="19"/>
        <v>0.2150331268</v>
      </c>
      <c r="AO287" s="1">
        <f t="shared" si="20"/>
        <v>17.67429843</v>
      </c>
      <c r="AP287" s="1">
        <f t="shared" si="21"/>
        <v>1.194336084</v>
      </c>
      <c r="AQ287" s="1">
        <f t="shared" si="22"/>
        <v>18.99288521</v>
      </c>
      <c r="AR287" s="1">
        <f t="shared" si="23"/>
        <v>40.159662</v>
      </c>
      <c r="AS287" s="1">
        <f t="shared" si="24"/>
        <v>19.50412373</v>
      </c>
      <c r="AT287" s="1">
        <f>(ABS(((3*B287*(G287-AS287))/(G287*(2*AS287-B287)))/100))/5</f>
        <v>0.1270747505</v>
      </c>
      <c r="AU287" s="1">
        <f t="shared" si="26"/>
        <v>0.1455734619</v>
      </c>
      <c r="AV287" s="1">
        <f t="shared" si="27"/>
        <v>69.63629122</v>
      </c>
      <c r="AW287" s="1">
        <v>0.13</v>
      </c>
      <c r="AX287" s="1">
        <f t="shared" si="28"/>
        <v>0.418471377</v>
      </c>
      <c r="AZ287" s="1">
        <f t="shared" si="619"/>
        <v>0.464445523</v>
      </c>
      <c r="BA287" s="1">
        <v>0.24</v>
      </c>
      <c r="BB287" s="1">
        <f t="shared" si="564"/>
        <v>0.659612824</v>
      </c>
      <c r="BC287" s="1">
        <f t="shared" si="1097"/>
        <v>0.1562260914</v>
      </c>
      <c r="BD287" s="1">
        <f t="shared" ref="BD287:BD288" si="1104">0.00183*((AE287^3)*(BH287^2))</f>
        <v>0.2034057238</v>
      </c>
      <c r="BE287" s="1">
        <v>2976.2937</v>
      </c>
      <c r="BF287" s="1">
        <v>5183.2012</v>
      </c>
      <c r="BG287" s="1">
        <f t="shared" si="33"/>
        <v>0.1943360836</v>
      </c>
      <c r="BH287" s="1">
        <v>224.9267</v>
      </c>
      <c r="BJ287" s="1">
        <f t="shared" si="34"/>
        <v>0.076661</v>
      </c>
      <c r="BK287" s="1">
        <f t="shared" si="35"/>
        <v>0.053339</v>
      </c>
      <c r="BL287" s="1">
        <f t="shared" si="36"/>
        <v>1.437241043</v>
      </c>
      <c r="BN287" s="1">
        <f t="shared" si="70"/>
        <v>0.8056952773</v>
      </c>
      <c r="BO287" s="1">
        <f t="shared" si="37"/>
        <v>0.9629544999</v>
      </c>
      <c r="BP287" s="1">
        <f t="shared" si="38"/>
        <v>0.2870455001</v>
      </c>
      <c r="BQ287" s="1">
        <f t="shared" si="39"/>
        <v>0.01850246605</v>
      </c>
      <c r="BS287" s="1">
        <f t="shared" si="40"/>
        <v>43.5616926</v>
      </c>
      <c r="BT287" s="1">
        <v>2.6154</v>
      </c>
      <c r="BU287" s="1">
        <v>0.1154</v>
      </c>
      <c r="BV287" s="1">
        <f t="shared" si="41"/>
        <v>0.01216138329</v>
      </c>
      <c r="BW287" s="1">
        <f t="shared" si="42"/>
        <v>0.06378069164</v>
      </c>
      <c r="BX287" s="1">
        <f t="shared" si="43"/>
        <v>1.25</v>
      </c>
      <c r="BY287" s="1">
        <f t="shared" si="82"/>
        <v>1.154666667</v>
      </c>
      <c r="BZ287" s="1">
        <f t="shared" si="45"/>
        <v>0.9797371457</v>
      </c>
      <c r="CA287" s="1">
        <v>5183.2012</v>
      </c>
      <c r="CB287" s="1">
        <v>2976.2937</v>
      </c>
      <c r="CC287" s="1">
        <f t="shared" si="46"/>
        <v>0.0001686298282</v>
      </c>
      <c r="CD287" s="1">
        <f t="shared" si="47"/>
        <v>0.7843816071</v>
      </c>
      <c r="CE287" s="1">
        <f t="shared" si="48"/>
        <v>0.1933668665</v>
      </c>
      <c r="CH287" s="1">
        <v>0.13</v>
      </c>
      <c r="CI287" s="1">
        <f t="shared" ref="CI287:CI288" si="1105">ABS(BX287-AP287)</f>
        <v>0.05566391641</v>
      </c>
      <c r="CJ287" s="1">
        <f t="shared" si="71"/>
        <v>0.002166980897</v>
      </c>
      <c r="CK287" s="1">
        <f t="shared" si="51"/>
        <v>0.1161907294</v>
      </c>
      <c r="CL287" s="1">
        <f t="shared" si="52"/>
        <v>0.4799719445</v>
      </c>
      <c r="CM287" s="1">
        <f t="shared" si="53"/>
        <v>0.6048311585</v>
      </c>
      <c r="CN287" s="1">
        <f t="shared" si="54"/>
        <v>1.260138567</v>
      </c>
      <c r="CO287" s="1">
        <f t="shared" si="55"/>
        <v>0.05127120879</v>
      </c>
      <c r="CP287" s="1">
        <f t="shared" si="56"/>
        <v>0.03999478085</v>
      </c>
      <c r="CQ287" s="1">
        <f t="shared" si="57"/>
        <v>1.194661448</v>
      </c>
      <c r="CS287" s="1">
        <f t="shared" si="58"/>
        <v>1.589129223</v>
      </c>
      <c r="CT287" s="1">
        <v>0.13</v>
      </c>
      <c r="CU287" s="1">
        <v>5265.7246</v>
      </c>
      <c r="CV287" s="1">
        <v>1950.0</v>
      </c>
      <c r="CW287" s="1">
        <v>123.3</v>
      </c>
      <c r="CX287" s="1">
        <v>84.25</v>
      </c>
      <c r="CY287" s="1">
        <v>119.0</v>
      </c>
      <c r="CZ287" s="1">
        <v>133.2</v>
      </c>
      <c r="DA287" s="1">
        <f t="shared" si="59"/>
        <v>1.000159995</v>
      </c>
      <c r="DB287" s="1">
        <f t="shared" si="60"/>
        <v>0.7988334671</v>
      </c>
      <c r="DC287" s="1">
        <f t="shared" si="61"/>
        <v>0.9167948342</v>
      </c>
      <c r="DD287" s="1">
        <f t="shared" si="62"/>
        <v>1.026768645</v>
      </c>
      <c r="DE287" s="1">
        <f t="shared" si="63"/>
        <v>0.9798419855</v>
      </c>
      <c r="DF287" s="17" t="str">
        <f t="shared" si="64"/>
        <v>Fracture</v>
      </c>
      <c r="DG287" s="1" t="str">
        <f t="shared" si="65"/>
        <v>Não</v>
      </c>
      <c r="DH287" s="17" t="str">
        <f t="shared" si="66"/>
        <v>Fractured</v>
      </c>
      <c r="DI287" s="1" t="str">
        <f t="shared" ref="DI287:DJ287" si="1101">IF(DB287&gt;=1,"Fractured","Não")</f>
        <v>Não</v>
      </c>
      <c r="DJ287" s="1" t="str">
        <f t="shared" si="1101"/>
        <v>Não</v>
      </c>
    </row>
    <row r="288" ht="15.75" customHeight="1">
      <c r="A288" s="1">
        <v>5596.5471</v>
      </c>
      <c r="B288" s="1">
        <v>48.7442</v>
      </c>
      <c r="C288" s="1">
        <v>46.5645</v>
      </c>
      <c r="D288" s="1">
        <v>43.958</v>
      </c>
      <c r="E288" s="1">
        <v>35.1623</v>
      </c>
      <c r="F288" s="1">
        <v>35.1636</v>
      </c>
      <c r="G288" s="1">
        <v>35.4239</v>
      </c>
      <c r="H288" s="1">
        <v>46.6826</v>
      </c>
      <c r="I288" s="1">
        <v>45.6263</v>
      </c>
      <c r="J288" s="1">
        <v>44.3864</v>
      </c>
      <c r="K288" s="1">
        <v>45.6336</v>
      </c>
      <c r="L288" s="1">
        <f t="shared" si="4"/>
        <v>39.09003333</v>
      </c>
      <c r="M288" s="1">
        <f t="shared" ref="M288:N288" si="1102">(H288+I288)/2</f>
        <v>46.15445</v>
      </c>
      <c r="N288" s="1">
        <f t="shared" si="1102"/>
        <v>45.00635</v>
      </c>
      <c r="O288" s="1">
        <f t="shared" ref="O288:P288" si="1103">(E288+AC288)/2</f>
        <v>39.93835</v>
      </c>
      <c r="P288" s="1">
        <f t="shared" si="1103"/>
        <v>38.3242</v>
      </c>
      <c r="Q288" s="1">
        <f t="shared" si="7"/>
        <v>48.80914294</v>
      </c>
      <c r="R288" s="1">
        <f t="shared" si="8"/>
        <v>0.2427034267</v>
      </c>
      <c r="S288" s="1">
        <f t="shared" si="9"/>
        <v>0.7588244871</v>
      </c>
      <c r="T288" s="1">
        <v>0.4103</v>
      </c>
      <c r="U288" s="1">
        <v>0.4103</v>
      </c>
      <c r="V288" s="1">
        <f t="shared" si="10"/>
        <v>2.437241043</v>
      </c>
      <c r="W288" s="1">
        <v>0.4103</v>
      </c>
      <c r="X288" s="1">
        <v>0.3437</v>
      </c>
      <c r="Y288" s="1">
        <f t="shared" si="11"/>
        <v>45.937</v>
      </c>
      <c r="Z288" s="1">
        <v>47.2465</v>
      </c>
      <c r="AA288" s="1">
        <v>44.8395</v>
      </c>
      <c r="AB288" s="1">
        <v>44.2693</v>
      </c>
      <c r="AC288" s="1">
        <v>44.7144</v>
      </c>
      <c r="AD288" s="1">
        <v>41.4848</v>
      </c>
      <c r="AE288" s="1">
        <v>0.13</v>
      </c>
      <c r="AF288" s="1">
        <v>0.24</v>
      </c>
      <c r="AG288" s="1">
        <f t="shared" si="12"/>
        <v>91.2599</v>
      </c>
      <c r="AH288" s="1">
        <f t="shared" si="13"/>
        <v>6250.178082</v>
      </c>
      <c r="AI288" s="1">
        <f t="shared" si="14"/>
        <v>22.81497485</v>
      </c>
      <c r="AJ288" s="1">
        <f t="shared" si="15"/>
        <v>6251.178082</v>
      </c>
      <c r="AK288" s="1">
        <f t="shared" si="16"/>
        <v>9.985790401</v>
      </c>
      <c r="AL288" s="1">
        <f t="shared" si="17"/>
        <v>9.049810559</v>
      </c>
      <c r="AM288" s="1">
        <f t="shared" si="18"/>
        <v>39.98921442</v>
      </c>
      <c r="AN288" s="1">
        <f t="shared" si="19"/>
        <v>0.3345564109</v>
      </c>
      <c r="AO288" s="1">
        <f t="shared" si="20"/>
        <v>20.05596</v>
      </c>
      <c r="AP288" s="1">
        <f t="shared" si="21"/>
        <v>1.129911507</v>
      </c>
      <c r="AQ288" s="1">
        <f t="shared" si="22"/>
        <v>21.01530655</v>
      </c>
      <c r="AR288" s="1">
        <f t="shared" si="23"/>
        <v>45.675971</v>
      </c>
      <c r="AS288" s="1">
        <f t="shared" si="24"/>
        <v>21.85702167</v>
      </c>
      <c r="AT288" s="1">
        <f t="shared" ref="AT288:AT293" si="1109">ABS(((3*B288*(G288-AS288))/(G288*(2*AS288-B288)))/100)</f>
        <v>0.1113387262</v>
      </c>
      <c r="AU288" s="1">
        <f t="shared" si="26"/>
        <v>0.1252881491</v>
      </c>
      <c r="AV288" s="1">
        <f t="shared" si="27"/>
        <v>56.44097785</v>
      </c>
      <c r="AW288" s="1">
        <v>0.13</v>
      </c>
      <c r="AX288" s="1">
        <f t="shared" si="28"/>
        <v>0.4058673844</v>
      </c>
      <c r="AZ288" s="1">
        <f t="shared" si="619"/>
        <v>0.2186153138</v>
      </c>
      <c r="BA288" s="1">
        <v>0.24</v>
      </c>
      <c r="BB288" s="1">
        <f t="shared" si="564"/>
        <v>0.38872012</v>
      </c>
      <c r="BC288" s="1">
        <f t="shared" si="1097"/>
        <v>0.1333085321</v>
      </c>
      <c r="BD288" s="1">
        <f t="shared" si="1104"/>
        <v>0.2034057238</v>
      </c>
      <c r="BE288" s="1">
        <v>2976.2937</v>
      </c>
      <c r="BF288" s="1">
        <v>5183.2012</v>
      </c>
      <c r="BG288" s="1">
        <f t="shared" si="33"/>
        <v>0.129911507</v>
      </c>
      <c r="BH288" s="1">
        <v>224.9267</v>
      </c>
      <c r="BJ288" s="1">
        <f t="shared" si="34"/>
        <v>0.076661</v>
      </c>
      <c r="BK288" s="1">
        <f t="shared" si="35"/>
        <v>0.053339</v>
      </c>
      <c r="BL288" s="1">
        <f t="shared" si="36"/>
        <v>1.437241043</v>
      </c>
      <c r="BN288" s="1">
        <f t="shared" si="70"/>
        <v>0.7267305649</v>
      </c>
      <c r="BO288" s="1">
        <f t="shared" si="37"/>
        <v>0.9788459279</v>
      </c>
      <c r="BP288" s="1">
        <f t="shared" si="38"/>
        <v>0.2711540721</v>
      </c>
      <c r="BQ288" s="1">
        <f t="shared" si="39"/>
        <v>0.0104797606</v>
      </c>
      <c r="BS288" s="1">
        <f t="shared" si="40"/>
        <v>52.7350876</v>
      </c>
      <c r="BT288" s="1">
        <v>2.6154</v>
      </c>
      <c r="BU288" s="1">
        <v>0.1154</v>
      </c>
      <c r="BV288" s="1">
        <f t="shared" si="41"/>
        <v>0.01216138329</v>
      </c>
      <c r="BW288" s="1">
        <f t="shared" si="42"/>
        <v>0.06378069164</v>
      </c>
      <c r="BX288" s="1">
        <f t="shared" si="43"/>
        <v>1.25</v>
      </c>
      <c r="BY288" s="1">
        <f t="shared" si="82"/>
        <v>1.154666667</v>
      </c>
      <c r="BZ288" s="1">
        <f t="shared" si="45"/>
        <v>0.9762915992</v>
      </c>
      <c r="CA288" s="1">
        <v>5183.2012</v>
      </c>
      <c r="CB288" s="1">
        <v>2976.2937</v>
      </c>
      <c r="CC288" s="1">
        <f t="shared" si="46"/>
        <v>0.0001686298282</v>
      </c>
      <c r="CD288" s="1">
        <f t="shared" si="47"/>
        <v>0.7409606277</v>
      </c>
      <c r="CE288" s="1">
        <f t="shared" si="48"/>
        <v>0.1744153356</v>
      </c>
      <c r="CH288" s="1">
        <v>0.13</v>
      </c>
      <c r="CI288" s="1">
        <f t="shared" si="1105"/>
        <v>0.120088493</v>
      </c>
      <c r="CJ288" s="1">
        <f t="shared" si="71"/>
        <v>0.001894024838</v>
      </c>
      <c r="CK288" s="1">
        <f t="shared" si="51"/>
        <v>0.1104151189</v>
      </c>
      <c r="CL288" s="1">
        <f t="shared" si="52"/>
        <v>0.3671224877</v>
      </c>
      <c r="CM288" s="1">
        <f t="shared" si="53"/>
        <v>0.5066403811</v>
      </c>
      <c r="CN288" s="1">
        <f t="shared" si="54"/>
        <v>1.380030911</v>
      </c>
      <c r="CO288" s="1">
        <f t="shared" si="55"/>
        <v>0.04575188765</v>
      </c>
      <c r="CP288" s="1">
        <f t="shared" si="56"/>
        <v>0.1265033908</v>
      </c>
      <c r="CQ288" s="1">
        <f t="shared" si="57"/>
        <v>1.281170057</v>
      </c>
      <c r="CS288" s="1">
        <f t="shared" si="58"/>
        <v>1.534094319</v>
      </c>
      <c r="CT288" s="1">
        <v>0.13</v>
      </c>
      <c r="CU288" s="1">
        <v>5265.8774</v>
      </c>
      <c r="CV288" s="1">
        <v>1950.0</v>
      </c>
      <c r="CW288" s="1">
        <v>117.3</v>
      </c>
      <c r="CX288" s="1">
        <v>115.8</v>
      </c>
      <c r="CY288" s="1">
        <v>156.3</v>
      </c>
      <c r="CZ288" s="1">
        <v>178.4</v>
      </c>
      <c r="DA288" s="1">
        <f t="shared" si="59"/>
        <v>1.000159995</v>
      </c>
      <c r="DB288" s="1">
        <f t="shared" si="60"/>
        <v>0.7213904424</v>
      </c>
      <c r="DC288" s="1">
        <f t="shared" si="61"/>
        <v>0.8780502259</v>
      </c>
      <c r="DD288" s="1">
        <f t="shared" si="62"/>
        <v>0.9751248255</v>
      </c>
      <c r="DE288" s="1">
        <f t="shared" si="63"/>
        <v>0.9595839588</v>
      </c>
      <c r="DF288" s="17" t="str">
        <f t="shared" si="64"/>
        <v>Fracture</v>
      </c>
      <c r="DG288" s="1" t="str">
        <f t="shared" si="65"/>
        <v>Não</v>
      </c>
      <c r="DH288" s="1" t="str">
        <f t="shared" si="66"/>
        <v>Não</v>
      </c>
      <c r="DI288" s="1" t="str">
        <f t="shared" ref="DI288:DJ288" si="1106">IF(DB288&gt;=1,"Fractured","Não")</f>
        <v>Não</v>
      </c>
      <c r="DJ288" s="1" t="str">
        <f t="shared" si="1106"/>
        <v>Não</v>
      </c>
    </row>
    <row r="289" ht="15.75" customHeight="1">
      <c r="A289" s="1">
        <v>5596.6233</v>
      </c>
      <c r="B289" s="1">
        <v>67.386</v>
      </c>
      <c r="C289" s="1">
        <v>60.91</v>
      </c>
      <c r="D289" s="1">
        <v>53.6817</v>
      </c>
      <c r="E289" s="1">
        <v>43.1667</v>
      </c>
      <c r="F289" s="1">
        <v>43.1397</v>
      </c>
      <c r="G289" s="1">
        <v>41.7866</v>
      </c>
      <c r="H289" s="1">
        <v>52.2545</v>
      </c>
      <c r="I289" s="1">
        <v>36.5479</v>
      </c>
      <c r="J289" s="1">
        <v>35.2676</v>
      </c>
      <c r="K289" s="1">
        <v>35.6002</v>
      </c>
      <c r="L289" s="1">
        <f t="shared" si="4"/>
        <v>45.72693333</v>
      </c>
      <c r="M289" s="1">
        <f t="shared" ref="M289:N289" si="1107">(H289+I289)/2</f>
        <v>44.4012</v>
      </c>
      <c r="N289" s="1">
        <f t="shared" si="1107"/>
        <v>35.90775</v>
      </c>
      <c r="O289" s="1">
        <f t="shared" ref="O289:P289" si="1108">(E289+AC289)/2</f>
        <v>47.2282</v>
      </c>
      <c r="P289" s="1">
        <f t="shared" si="1108"/>
        <v>44.64855</v>
      </c>
      <c r="Q289" s="1">
        <f t="shared" si="7"/>
        <v>67.44082816</v>
      </c>
      <c r="R289" s="1">
        <f t="shared" si="8"/>
        <v>0.2862968508</v>
      </c>
      <c r="S289" s="1">
        <f t="shared" si="9"/>
        <v>0.7996746692</v>
      </c>
      <c r="T289" s="1">
        <v>0.4174</v>
      </c>
      <c r="U289" s="1">
        <v>0.4174</v>
      </c>
      <c r="V289" s="1">
        <f t="shared" si="10"/>
        <v>2.395783421</v>
      </c>
      <c r="W289" s="1">
        <v>0.4543</v>
      </c>
      <c r="X289" s="1">
        <v>0.4475</v>
      </c>
      <c r="Y289" s="1">
        <f t="shared" si="11"/>
        <v>56.14446667</v>
      </c>
      <c r="Z289" s="1">
        <v>53.5326</v>
      </c>
      <c r="AA289" s="1">
        <v>50.6835</v>
      </c>
      <c r="AB289" s="1">
        <v>50.673</v>
      </c>
      <c r="AC289" s="1">
        <v>51.2897</v>
      </c>
      <c r="AD289" s="1">
        <v>46.1574</v>
      </c>
      <c r="AE289" s="1">
        <v>-999.0</v>
      </c>
      <c r="AF289" s="1">
        <v>-999.0</v>
      </c>
      <c r="AG289" s="1">
        <f t="shared" si="12"/>
        <v>72.1481</v>
      </c>
      <c r="AH289" s="1">
        <f t="shared" si="13"/>
        <v>38.56484119</v>
      </c>
      <c r="AI289" s="1">
        <f t="shared" si="14"/>
        <v>18.03391288</v>
      </c>
      <c r="AJ289" s="1">
        <f t="shared" si="15"/>
        <v>37.56484119</v>
      </c>
      <c r="AK289" s="1">
        <f t="shared" si="16"/>
        <v>12.52901887</v>
      </c>
      <c r="AL289" s="1">
        <f t="shared" si="17"/>
        <v>6.790161961</v>
      </c>
      <c r="AM289" s="1">
        <f t="shared" si="18"/>
        <v>50.3868002</v>
      </c>
      <c r="AN289" s="1">
        <f t="shared" si="19"/>
        <v>0.4493347836</v>
      </c>
      <c r="AO289" s="1">
        <f t="shared" si="20"/>
        <v>24.60799844</v>
      </c>
      <c r="AP289" s="1">
        <f t="shared" si="21"/>
        <v>1.12961452</v>
      </c>
      <c r="AQ289" s="1">
        <f t="shared" si="22"/>
        <v>24.06932914</v>
      </c>
      <c r="AR289" s="1">
        <f t="shared" si="23"/>
        <v>54.89929416</v>
      </c>
      <c r="AS289" s="1">
        <f t="shared" si="24"/>
        <v>24.99442492</v>
      </c>
      <c r="AT289" s="1">
        <f t="shared" si="1109"/>
        <v>0.04669632879</v>
      </c>
      <c r="AU289" s="1">
        <f t="shared" si="26"/>
        <v>0.04898368716</v>
      </c>
      <c r="AV289" s="1">
        <f t="shared" si="27"/>
        <v>15.15627932</v>
      </c>
      <c r="AW289" s="1">
        <v>-999.0</v>
      </c>
      <c r="AX289" s="1">
        <f t="shared" si="28"/>
        <v>0.4839819315</v>
      </c>
      <c r="AZ289" s="1">
        <f t="shared" si="619"/>
        <v>0.001492130193</v>
      </c>
      <c r="BA289" s="1">
        <v>-999.0</v>
      </c>
      <c r="BB289" s="1">
        <f t="shared" si="564"/>
        <v>0.04848580435</v>
      </c>
      <c r="BC289" s="1">
        <f t="shared" si="1097"/>
        <v>0.04179991834</v>
      </c>
      <c r="BE289" s="1">
        <v>3004.7654</v>
      </c>
      <c r="BF289" s="1">
        <v>5253.3403</v>
      </c>
      <c r="BG289" s="1">
        <f t="shared" si="33"/>
        <v>0.1296145203</v>
      </c>
      <c r="BH289" s="1">
        <f>GEOMEAN(BH5:BH288)</f>
        <v>451.6030056</v>
      </c>
      <c r="BJ289" s="1">
        <f t="shared" si="34"/>
        <v>-582.0174</v>
      </c>
      <c r="BK289" s="1">
        <f t="shared" si="35"/>
        <v>-416.9826</v>
      </c>
      <c r="BL289" s="1">
        <f t="shared" si="36"/>
        <v>1.395783421</v>
      </c>
      <c r="BN289" s="1">
        <f t="shared" si="70"/>
        <v>0.6201080343</v>
      </c>
      <c r="BO289" s="1">
        <f t="shared" si="37"/>
        <v>1.035407717</v>
      </c>
      <c r="BP289" s="1">
        <f t="shared" si="38"/>
        <v>0.2262422832</v>
      </c>
      <c r="BQ289" s="1" t="str">
        <f t="shared" si="39"/>
        <v>#NUM!</v>
      </c>
      <c r="BS289" s="1">
        <f t="shared" si="40"/>
        <v>72.00124419</v>
      </c>
      <c r="BT289" s="1">
        <v>2.6197</v>
      </c>
      <c r="BU289" s="1">
        <v>0.0964</v>
      </c>
      <c r="BV289" s="1">
        <f t="shared" si="41"/>
        <v>0.009682997118</v>
      </c>
      <c r="BW289" s="1">
        <f t="shared" si="42"/>
        <v>0.05304149856</v>
      </c>
      <c r="BX289" s="1">
        <f t="shared" si="43"/>
        <v>1.26165</v>
      </c>
      <c r="BY289" s="1">
        <f t="shared" si="82"/>
        <v>0.6073333333</v>
      </c>
      <c r="BZ289" s="1">
        <f t="shared" si="45"/>
        <v>0.9698516194</v>
      </c>
      <c r="CA289" s="1">
        <v>5253.3403</v>
      </c>
      <c r="CB289" s="1">
        <v>3004.7654</v>
      </c>
      <c r="CC289" s="1" t="str">
        <f t="shared" si="46"/>
        <v>#NUM!</v>
      </c>
      <c r="CD289" s="1">
        <f t="shared" si="47"/>
        <v>0.6928975865</v>
      </c>
      <c r="CE289" s="1">
        <f t="shared" si="48"/>
        <v>-619.4879263</v>
      </c>
      <c r="CH289" s="1">
        <v>-999.0</v>
      </c>
      <c r="CJ289" s="1">
        <f t="shared" si="71"/>
        <v>0.004257529125</v>
      </c>
      <c r="CK289" s="1">
        <f t="shared" si="51"/>
        <v>-799.3172945</v>
      </c>
      <c r="CL289" s="1">
        <f t="shared" si="52"/>
        <v>-1983.094541</v>
      </c>
      <c r="CM289" s="1">
        <f t="shared" si="53"/>
        <v>-3728.184841</v>
      </c>
      <c r="CN289" s="1">
        <f t="shared" si="54"/>
        <v>1.879983412</v>
      </c>
      <c r="CO289" s="1">
        <f t="shared" si="55"/>
        <v>0.04000892211</v>
      </c>
      <c r="CP289" s="1">
        <f t="shared" si="56"/>
        <v>1.017795163</v>
      </c>
      <c r="CQ289" s="1">
        <f t="shared" si="57"/>
        <v>1.625128496</v>
      </c>
      <c r="CS289" s="1">
        <f t="shared" si="58"/>
        <v>1.472996891</v>
      </c>
      <c r="CU289" s="1">
        <v>5266.0298</v>
      </c>
      <c r="CV289" s="1">
        <v>1950.0</v>
      </c>
      <c r="CW289" s="1">
        <v>110.7</v>
      </c>
      <c r="CX289" s="1">
        <v>164.7</v>
      </c>
      <c r="CY289" s="1">
        <v>206.8</v>
      </c>
      <c r="CZ289" s="1">
        <v>265.1</v>
      </c>
      <c r="DA289" s="1">
        <f t="shared" si="59"/>
        <v>0.9740696456</v>
      </c>
      <c r="DB289" s="1">
        <f t="shared" si="60"/>
        <v>0.6401878729</v>
      </c>
      <c r="DC289" s="1">
        <f t="shared" si="61"/>
        <v>0.8622297441</v>
      </c>
      <c r="DD289" s="1">
        <f t="shared" si="62"/>
        <v>0.808711251</v>
      </c>
      <c r="DE289" s="1">
        <f t="shared" si="63"/>
        <v>0.945379032</v>
      </c>
      <c r="DF289" s="1" t="str">
        <f t="shared" si="64"/>
        <v>Não</v>
      </c>
      <c r="DG289" s="1" t="str">
        <f t="shared" si="65"/>
        <v>Não</v>
      </c>
      <c r="DH289" s="1" t="str">
        <f t="shared" si="66"/>
        <v>Não</v>
      </c>
      <c r="DI289" s="1" t="str">
        <f t="shared" ref="DI289:DJ289" si="1110">IF(DB289&gt;=1,"Fractured","Não")</f>
        <v>Não</v>
      </c>
      <c r="DJ289" s="1" t="str">
        <f t="shared" si="1110"/>
        <v>Não</v>
      </c>
    </row>
    <row r="290" ht="15.75" customHeight="1">
      <c r="A290" s="1">
        <v>5596.6995</v>
      </c>
      <c r="B290" s="1">
        <v>80.5173</v>
      </c>
      <c r="C290" s="1">
        <v>72.2026</v>
      </c>
      <c r="D290" s="1">
        <v>60.9871</v>
      </c>
      <c r="E290" s="1">
        <v>51.0615</v>
      </c>
      <c r="F290" s="1">
        <v>51.0889</v>
      </c>
      <c r="G290" s="1">
        <v>47.9828</v>
      </c>
      <c r="H290" s="1">
        <v>59.6348</v>
      </c>
      <c r="I290" s="1">
        <v>36.5479</v>
      </c>
      <c r="J290" s="1">
        <v>35.2676</v>
      </c>
      <c r="K290" s="1">
        <v>35.6002</v>
      </c>
      <c r="L290" s="1">
        <f t="shared" si="4"/>
        <v>52.90216667</v>
      </c>
      <c r="M290" s="1">
        <f t="shared" ref="M290:N290" si="1111">(H290+I290)/2</f>
        <v>48.09135</v>
      </c>
      <c r="N290" s="1">
        <f t="shared" si="1111"/>
        <v>35.90775</v>
      </c>
      <c r="O290" s="1">
        <f t="shared" ref="O290:P290" si="1112">(E290+AC290)/2</f>
        <v>52.8792</v>
      </c>
      <c r="P290" s="1">
        <f t="shared" si="1112"/>
        <v>50.72115</v>
      </c>
      <c r="Q290" s="1">
        <f t="shared" si="7"/>
        <v>80.56528791</v>
      </c>
      <c r="R290" s="1">
        <f t="shared" si="8"/>
        <v>0.3287495161</v>
      </c>
      <c r="S290" s="1">
        <f t="shared" si="9"/>
        <v>0.8046107306</v>
      </c>
      <c r="T290" s="1">
        <v>0.4174</v>
      </c>
      <c r="U290" s="1">
        <v>0.4174</v>
      </c>
      <c r="V290" s="1">
        <f t="shared" si="10"/>
        <v>2.395783421</v>
      </c>
      <c r="W290" s="1">
        <v>0.4543</v>
      </c>
      <c r="X290" s="1">
        <v>0.4475</v>
      </c>
      <c r="Y290" s="1">
        <f t="shared" si="11"/>
        <v>64.45435</v>
      </c>
      <c r="Z290" s="1">
        <v>60.4165</v>
      </c>
      <c r="AA290" s="1">
        <v>56.8627</v>
      </c>
      <c r="AB290" s="1">
        <v>55.7399</v>
      </c>
      <c r="AC290" s="1">
        <v>54.6969</v>
      </c>
      <c r="AD290" s="1">
        <v>50.3534</v>
      </c>
      <c r="AE290" s="1">
        <v>-999.0</v>
      </c>
      <c r="AF290" s="1">
        <v>-999.0</v>
      </c>
      <c r="AG290" s="1">
        <f t="shared" si="12"/>
        <v>72.1481</v>
      </c>
      <c r="AH290" s="1">
        <f t="shared" si="13"/>
        <v>38.56484119</v>
      </c>
      <c r="AI290" s="1">
        <f t="shared" si="14"/>
        <v>18.03391288</v>
      </c>
      <c r="AJ290" s="1">
        <f t="shared" si="15"/>
        <v>37.56484119</v>
      </c>
      <c r="AK290" s="1">
        <f t="shared" si="16"/>
        <v>14.71138795</v>
      </c>
      <c r="AL290" s="1">
        <f t="shared" si="17"/>
        <v>6.765531146</v>
      </c>
      <c r="AM290" s="1">
        <f t="shared" si="18"/>
        <v>59.32463084</v>
      </c>
      <c r="AN290" s="1">
        <f t="shared" si="19"/>
        <v>0.4375823003</v>
      </c>
      <c r="AO290" s="1">
        <f t="shared" si="20"/>
        <v>28.69186804</v>
      </c>
      <c r="AP290" s="1">
        <f t="shared" si="21"/>
        <v>1.170908352</v>
      </c>
      <c r="AQ290" s="1">
        <f t="shared" si="22"/>
        <v>26.91774683</v>
      </c>
      <c r="AR290" s="1">
        <f t="shared" si="23"/>
        <v>64.62790801</v>
      </c>
      <c r="AS290" s="1">
        <f t="shared" si="24"/>
        <v>27.83353448</v>
      </c>
      <c r="AT290" s="1">
        <f t="shared" si="1109"/>
        <v>0.04081818217</v>
      </c>
      <c r="AU290" s="1">
        <f t="shared" si="26"/>
        <v>0.04255520842</v>
      </c>
      <c r="AV290" s="1">
        <f t="shared" si="27"/>
        <v>12.44670365</v>
      </c>
      <c r="AW290" s="1">
        <v>-999.0</v>
      </c>
      <c r="AX290" s="1">
        <f t="shared" si="28"/>
        <v>0.5570107177</v>
      </c>
      <c r="AZ290" s="1">
        <f t="shared" si="619"/>
        <v>0.0006930442589</v>
      </c>
      <c r="BA290" s="1">
        <v>-999.0</v>
      </c>
      <c r="BB290" s="1">
        <f t="shared" si="564"/>
        <v>0.02830728974</v>
      </c>
      <c r="BC290" s="1">
        <f t="shared" si="1097"/>
        <v>0.03556808957</v>
      </c>
      <c r="BE290" s="1">
        <v>3004.7654</v>
      </c>
      <c r="BF290" s="1">
        <v>5253.3403</v>
      </c>
      <c r="BG290" s="1">
        <f t="shared" si="33"/>
        <v>0.1709083523</v>
      </c>
      <c r="BH290" s="1">
        <f>GEOMEAN(BH5:BH289)</f>
        <v>451.6030056</v>
      </c>
      <c r="BJ290" s="1">
        <f t="shared" si="34"/>
        <v>-582.0174</v>
      </c>
      <c r="BK290" s="1">
        <f t="shared" si="35"/>
        <v>-416.9826</v>
      </c>
      <c r="BL290" s="1">
        <f t="shared" si="36"/>
        <v>1.395783421</v>
      </c>
      <c r="BN290" s="1">
        <f t="shared" si="70"/>
        <v>0.5959315576</v>
      </c>
      <c r="BO290" s="1">
        <f t="shared" si="37"/>
        <v>1.089572407</v>
      </c>
      <c r="BP290" s="1">
        <f t="shared" si="38"/>
        <v>0.1720775935</v>
      </c>
      <c r="BQ290" s="1" t="str">
        <f t="shared" si="39"/>
        <v>#NUM!</v>
      </c>
      <c r="BS290" s="1">
        <f t="shared" si="40"/>
        <v>85.11237466</v>
      </c>
      <c r="BT290" s="1">
        <v>2.6197</v>
      </c>
      <c r="BU290" s="1">
        <v>0.0964</v>
      </c>
      <c r="BV290" s="1">
        <f t="shared" si="41"/>
        <v>0.009682997118</v>
      </c>
      <c r="BW290" s="1">
        <f t="shared" si="42"/>
        <v>0.05304149856</v>
      </c>
      <c r="BX290" s="1">
        <f t="shared" si="43"/>
        <v>1.26165</v>
      </c>
      <c r="BY290" s="1">
        <f t="shared" si="82"/>
        <v>0.6073333333</v>
      </c>
      <c r="BZ290" s="1">
        <f t="shared" si="45"/>
        <v>0.9635801619</v>
      </c>
      <c r="CA290" s="1">
        <v>5253.3403</v>
      </c>
      <c r="CB290" s="1">
        <v>3004.7654</v>
      </c>
      <c r="CC290" s="1" t="str">
        <f t="shared" si="46"/>
        <v>#NUM!</v>
      </c>
      <c r="CD290" s="1">
        <f t="shared" si="47"/>
        <v>0.6566084136</v>
      </c>
      <c r="CE290" s="1">
        <f t="shared" si="48"/>
        <v>-595.335626</v>
      </c>
      <c r="CH290" s="1">
        <v>-999.0</v>
      </c>
      <c r="CJ290" s="1">
        <f t="shared" si="71"/>
        <v>0.0088065178</v>
      </c>
      <c r="CK290" s="1">
        <f t="shared" si="51"/>
        <v>-795.7637703</v>
      </c>
      <c r="CL290" s="1">
        <f t="shared" si="52"/>
        <v>-1703.774788</v>
      </c>
      <c r="CM290" s="1">
        <f t="shared" si="53"/>
        <v>-3716.838096</v>
      </c>
      <c r="CN290" s="1">
        <f t="shared" si="54"/>
        <v>2.181531339</v>
      </c>
      <c r="CO290" s="1">
        <f t="shared" si="55"/>
        <v>0.03592788407</v>
      </c>
      <c r="CP290" s="1">
        <f t="shared" si="56"/>
        <v>1.214823423</v>
      </c>
      <c r="CQ290" s="1">
        <f t="shared" si="57"/>
        <v>1.822156756</v>
      </c>
      <c r="CS290" s="1">
        <f t="shared" si="58"/>
        <v>1.456181316</v>
      </c>
      <c r="CU290" s="1">
        <v>5266.1821</v>
      </c>
      <c r="CV290" s="1">
        <v>1950.0</v>
      </c>
      <c r="CW290" s="1">
        <v>126.8</v>
      </c>
      <c r="CX290" s="1">
        <v>220.0</v>
      </c>
      <c r="CY290" s="1">
        <v>244.9</v>
      </c>
      <c r="CZ290" s="1">
        <v>353.3</v>
      </c>
      <c r="DA290" s="1">
        <f t="shared" si="59"/>
        <v>0.9740696456</v>
      </c>
      <c r="DB290" s="1">
        <f t="shared" si="60"/>
        <v>0.6345083603</v>
      </c>
      <c r="DC290" s="1">
        <f t="shared" si="61"/>
        <v>0.8334378853</v>
      </c>
      <c r="DD290" s="1">
        <f t="shared" si="62"/>
        <v>0.7466571431</v>
      </c>
      <c r="DE290" s="1">
        <f t="shared" si="63"/>
        <v>0.9591890573</v>
      </c>
      <c r="DF290" s="1" t="str">
        <f t="shared" si="64"/>
        <v>Não</v>
      </c>
      <c r="DG290" s="1" t="str">
        <f t="shared" si="65"/>
        <v>Não</v>
      </c>
      <c r="DH290" s="1" t="str">
        <f t="shared" si="66"/>
        <v>Não</v>
      </c>
      <c r="DI290" s="1" t="str">
        <f t="shared" ref="DI290:DJ290" si="1113">IF(DB290&gt;=1,"Fractured","Não")</f>
        <v>Não</v>
      </c>
      <c r="DJ290" s="1" t="str">
        <f t="shared" si="1113"/>
        <v>Não</v>
      </c>
    </row>
    <row r="291" ht="15.75" customHeight="1">
      <c r="A291" s="1">
        <v>5596.7757</v>
      </c>
      <c r="B291" s="1">
        <v>81.7933</v>
      </c>
      <c r="C291" s="1">
        <v>70.7901</v>
      </c>
      <c r="D291" s="1">
        <v>62.8354</v>
      </c>
      <c r="E291" s="1">
        <v>55.6807</v>
      </c>
      <c r="F291" s="1">
        <v>55.73</v>
      </c>
      <c r="G291" s="1">
        <v>53.194</v>
      </c>
      <c r="H291" s="1">
        <v>66.1265</v>
      </c>
      <c r="I291" s="1">
        <v>38.1904</v>
      </c>
      <c r="J291" s="1">
        <v>36.92</v>
      </c>
      <c r="K291" s="1">
        <v>35.8077</v>
      </c>
      <c r="L291" s="1">
        <f t="shared" si="4"/>
        <v>58.35016667</v>
      </c>
      <c r="M291" s="1">
        <f t="shared" ref="M291:N291" si="1114">(H291+I291)/2</f>
        <v>52.15845</v>
      </c>
      <c r="N291" s="1">
        <f t="shared" si="1114"/>
        <v>37.5552</v>
      </c>
      <c r="O291" s="1">
        <f t="shared" ref="O291:P291" si="1115">(E291+AC291)/2</f>
        <v>54.8198</v>
      </c>
      <c r="P291" s="1">
        <f t="shared" si="1115"/>
        <v>53.3728</v>
      </c>
      <c r="Q291" s="1">
        <f t="shared" si="7"/>
        <v>81.83998032</v>
      </c>
      <c r="R291" s="1">
        <f t="shared" si="8"/>
        <v>0.3644535492</v>
      </c>
      <c r="S291" s="1">
        <f t="shared" si="9"/>
        <v>0.8044278769</v>
      </c>
      <c r="T291" s="1">
        <v>0.4028</v>
      </c>
      <c r="U291" s="1">
        <v>0.4028</v>
      </c>
      <c r="V291" s="1">
        <f t="shared" si="10"/>
        <v>2.482621648</v>
      </c>
      <c r="W291" s="1">
        <v>0.4713</v>
      </c>
      <c r="X291" s="1">
        <v>0.4713</v>
      </c>
      <c r="Y291" s="1">
        <f t="shared" si="11"/>
        <v>65.80886667</v>
      </c>
      <c r="Z291" s="1">
        <v>64.6436</v>
      </c>
      <c r="AA291" s="1">
        <v>58.5322</v>
      </c>
      <c r="AB291" s="1">
        <v>56.2586</v>
      </c>
      <c r="AC291" s="1">
        <v>53.9589</v>
      </c>
      <c r="AD291" s="1">
        <v>51.0156</v>
      </c>
      <c r="AE291" s="1">
        <v>0.097</v>
      </c>
      <c r="AF291" s="1">
        <v>0.04</v>
      </c>
      <c r="AG291" s="1">
        <f t="shared" si="12"/>
        <v>73.9981</v>
      </c>
      <c r="AH291" s="1">
        <f t="shared" si="13"/>
        <v>16.0282033</v>
      </c>
      <c r="AI291" s="1">
        <f t="shared" si="14"/>
        <v>18.48034458</v>
      </c>
      <c r="AJ291" s="1">
        <f t="shared" si="15"/>
        <v>15.0282033</v>
      </c>
      <c r="AK291" s="1">
        <f t="shared" si="16"/>
        <v>15.61432921</v>
      </c>
      <c r="AL291" s="1">
        <f t="shared" si="17"/>
        <v>8.062673148</v>
      </c>
      <c r="AM291" s="1">
        <f t="shared" si="18"/>
        <v>62.93244207</v>
      </c>
      <c r="AN291" s="1">
        <f t="shared" si="19"/>
        <v>0.3359416663</v>
      </c>
      <c r="AO291" s="1">
        <f t="shared" si="20"/>
        <v>30.65662509</v>
      </c>
      <c r="AP291" s="1">
        <f t="shared" si="21"/>
        <v>1.226816789</v>
      </c>
      <c r="AQ291" s="1">
        <f t="shared" si="22"/>
        <v>28.34130778</v>
      </c>
      <c r="AR291" s="1">
        <f t="shared" si="23"/>
        <v>71.94138314</v>
      </c>
      <c r="AS291" s="1">
        <f t="shared" si="24"/>
        <v>28.69957551</v>
      </c>
      <c r="AT291" s="1">
        <f t="shared" si="1109"/>
        <v>0.0463188645</v>
      </c>
      <c r="AU291" s="1">
        <f t="shared" si="26"/>
        <v>0.04856850238</v>
      </c>
      <c r="AV291" s="1">
        <f t="shared" si="27"/>
        <v>14.97673467</v>
      </c>
      <c r="AW291" s="1">
        <v>0.097</v>
      </c>
      <c r="AX291" s="1">
        <f t="shared" si="28"/>
        <v>0.627893712</v>
      </c>
      <c r="AZ291" s="1">
        <f t="shared" si="619"/>
        <v>0.001529822804</v>
      </c>
      <c r="BA291" s="1">
        <v>0.04</v>
      </c>
      <c r="BB291" s="1">
        <f t="shared" si="564"/>
        <v>0.01054860905</v>
      </c>
      <c r="BC291" s="1">
        <f>((AT291/5)^1.2)*((BL291)^4)</f>
        <v>0.01754958409</v>
      </c>
      <c r="BD291" s="1">
        <f t="shared" ref="BD291:BD292" si="1119">0.00183*((AE291^3)*(BH291^2))</f>
        <v>0.07655258639</v>
      </c>
      <c r="BE291" s="1">
        <v>3040.3049</v>
      </c>
      <c r="BF291" s="1">
        <v>5238.0415</v>
      </c>
      <c r="BG291" s="1">
        <f t="shared" si="33"/>
        <v>0.2268167891</v>
      </c>
      <c r="BH291" s="1">
        <v>214.0902</v>
      </c>
      <c r="BJ291" s="1">
        <f t="shared" si="34"/>
        <v>0.0579284</v>
      </c>
      <c r="BK291" s="1">
        <f t="shared" si="35"/>
        <v>0.0390716</v>
      </c>
      <c r="BL291" s="1">
        <f t="shared" si="36"/>
        <v>1.482621648</v>
      </c>
      <c r="BN291" s="1">
        <f t="shared" si="70"/>
        <v>0.6503466665</v>
      </c>
      <c r="BO291" s="1">
        <f t="shared" si="37"/>
        <v>1.162463068</v>
      </c>
      <c r="BP291" s="1">
        <f t="shared" si="38"/>
        <v>0.1053369321</v>
      </c>
      <c r="BQ291" s="1">
        <f t="shared" si="39"/>
        <v>-0.06452560218</v>
      </c>
      <c r="BS291" s="1">
        <f t="shared" si="40"/>
        <v>82.06823029</v>
      </c>
      <c r="BT291" s="1">
        <v>2.6242</v>
      </c>
      <c r="BU291" s="1">
        <v>0.0886</v>
      </c>
      <c r="BV291" s="1">
        <f t="shared" si="41"/>
        <v>0.007089337176</v>
      </c>
      <c r="BW291" s="1">
        <f t="shared" si="42"/>
        <v>0.04784466859</v>
      </c>
      <c r="BX291" s="1">
        <f t="shared" si="43"/>
        <v>1.2678</v>
      </c>
      <c r="BY291" s="1">
        <f t="shared" si="82"/>
        <v>0.4373333333</v>
      </c>
      <c r="BZ291" s="1">
        <f t="shared" si="45"/>
        <v>0.958305668</v>
      </c>
      <c r="CA291" s="1">
        <v>5238.0415</v>
      </c>
      <c r="CB291" s="1">
        <v>3040.3049</v>
      </c>
      <c r="CC291" s="1">
        <f t="shared" si="46"/>
        <v>0.00006884283908</v>
      </c>
      <c r="CD291" s="1">
        <f t="shared" si="47"/>
        <v>0.6466255882</v>
      </c>
      <c r="CE291" s="1">
        <f t="shared" si="48"/>
        <v>0.02601386666</v>
      </c>
      <c r="CH291" s="1">
        <v>0.097</v>
      </c>
      <c r="CI291" s="1">
        <f t="shared" ref="CI291:CI292" si="1120">ABS(BX291-AP291)</f>
        <v>0.04098321086</v>
      </c>
      <c r="CJ291" s="1">
        <f t="shared" si="71"/>
        <v>0.01787822438</v>
      </c>
      <c r="CK291" s="1">
        <f t="shared" si="51"/>
        <v>0.08006770688</v>
      </c>
      <c r="CL291" s="1">
        <f t="shared" si="52"/>
        <v>0.1814374093</v>
      </c>
      <c r="CM291" s="1">
        <f t="shared" si="53"/>
        <v>0.4376292844</v>
      </c>
      <c r="CN291" s="1">
        <f t="shared" si="54"/>
        <v>2.412012419</v>
      </c>
      <c r="CO291" s="1">
        <f t="shared" si="55"/>
        <v>0.03484372094</v>
      </c>
      <c r="CP291" s="1">
        <f t="shared" si="56"/>
        <v>1.531178852</v>
      </c>
      <c r="CQ291" s="1">
        <f t="shared" si="57"/>
        <v>1.968512185</v>
      </c>
      <c r="CS291" s="1">
        <f t="shared" si="58"/>
        <v>1.477934376</v>
      </c>
      <c r="CT291" s="1">
        <v>0.097</v>
      </c>
      <c r="CU291" s="1">
        <v>5266.3345</v>
      </c>
      <c r="CV291" s="1">
        <v>1950.0</v>
      </c>
      <c r="CW291" s="1">
        <v>154.3</v>
      </c>
      <c r="CX291" s="1">
        <v>260.2</v>
      </c>
      <c r="CY291" s="1">
        <v>244.6</v>
      </c>
      <c r="CZ291" s="1">
        <v>383.5</v>
      </c>
      <c r="DA291" s="1">
        <f t="shared" si="59"/>
        <v>0.9376099753</v>
      </c>
      <c r="DB291" s="1">
        <f t="shared" si="60"/>
        <v>0.6813516511</v>
      </c>
      <c r="DC291" s="1">
        <f t="shared" si="61"/>
        <v>0.7891825332</v>
      </c>
      <c r="DD291" s="1">
        <f t="shared" si="62"/>
        <v>0.7200213963</v>
      </c>
      <c r="DE291" s="1">
        <f t="shared" si="63"/>
        <v>0.9736044276</v>
      </c>
      <c r="DF291" s="1" t="str">
        <f t="shared" si="64"/>
        <v>Não</v>
      </c>
      <c r="DG291" s="1" t="str">
        <f t="shared" si="65"/>
        <v>Não</v>
      </c>
      <c r="DH291" s="1" t="str">
        <f t="shared" si="66"/>
        <v>Não</v>
      </c>
      <c r="DI291" s="1" t="str">
        <f t="shared" ref="DI291:DJ291" si="1116">IF(DB291&gt;=1,"Fractured","Não")</f>
        <v>Não</v>
      </c>
      <c r="DJ291" s="1" t="str">
        <f t="shared" si="1116"/>
        <v>Não</v>
      </c>
    </row>
    <row r="292" ht="15.75" customHeight="1">
      <c r="A292" s="1">
        <v>5596.8519</v>
      </c>
      <c r="B292" s="1">
        <v>72.773</v>
      </c>
      <c r="C292" s="1">
        <v>59.7791</v>
      </c>
      <c r="D292" s="1">
        <v>58.3966</v>
      </c>
      <c r="E292" s="1">
        <v>54.3396</v>
      </c>
      <c r="F292" s="1">
        <v>54.3639</v>
      </c>
      <c r="G292" s="1">
        <v>52.6778</v>
      </c>
      <c r="H292" s="1">
        <v>64.8398</v>
      </c>
      <c r="I292" s="1">
        <v>38.1904</v>
      </c>
      <c r="J292" s="1">
        <v>36.92</v>
      </c>
      <c r="K292" s="1">
        <v>35.8077</v>
      </c>
      <c r="L292" s="1">
        <f t="shared" si="4"/>
        <v>57.29383333</v>
      </c>
      <c r="M292" s="1">
        <f t="shared" ref="M292:N292" si="1117">(H292+I292)/2</f>
        <v>51.5151</v>
      </c>
      <c r="N292" s="1">
        <f t="shared" si="1117"/>
        <v>37.5552</v>
      </c>
      <c r="O292" s="1">
        <f t="shared" ref="O292:P292" si="1118">(E292+AC292)/2</f>
        <v>52.58525</v>
      </c>
      <c r="P292" s="1">
        <f t="shared" si="1118"/>
        <v>51.8091</v>
      </c>
      <c r="Q292" s="1">
        <f t="shared" si="7"/>
        <v>72.82331967</v>
      </c>
      <c r="R292" s="1">
        <f t="shared" si="8"/>
        <v>0.3609168548</v>
      </c>
      <c r="S292" s="1">
        <f t="shared" si="9"/>
        <v>0.8124300198</v>
      </c>
      <c r="T292" s="1">
        <v>0.4028</v>
      </c>
      <c r="U292" s="1">
        <v>0.4028</v>
      </c>
      <c r="V292" s="1">
        <f t="shared" si="10"/>
        <v>2.482621648</v>
      </c>
      <c r="W292" s="1">
        <v>0.4713</v>
      </c>
      <c r="X292" s="1">
        <v>0.4713</v>
      </c>
      <c r="Y292" s="1">
        <f t="shared" si="11"/>
        <v>60.7195</v>
      </c>
      <c r="Z292" s="1">
        <v>64.0802</v>
      </c>
      <c r="AA292" s="1">
        <v>55.5989</v>
      </c>
      <c r="AB292" s="1">
        <v>53.6892</v>
      </c>
      <c r="AC292" s="1">
        <v>50.8309</v>
      </c>
      <c r="AD292" s="1">
        <v>49.2543</v>
      </c>
      <c r="AE292" s="1">
        <v>0.097</v>
      </c>
      <c r="AF292" s="1">
        <v>0.04</v>
      </c>
      <c r="AG292" s="1">
        <f t="shared" si="12"/>
        <v>73.9981</v>
      </c>
      <c r="AH292" s="1">
        <f t="shared" si="13"/>
        <v>16.0282033</v>
      </c>
      <c r="AI292" s="1">
        <f t="shared" si="14"/>
        <v>18.48034458</v>
      </c>
      <c r="AJ292" s="1">
        <f t="shared" si="15"/>
        <v>15.0282033</v>
      </c>
      <c r="AK292" s="1">
        <f t="shared" si="16"/>
        <v>14.77912819</v>
      </c>
      <c r="AL292" s="1">
        <f t="shared" si="17"/>
        <v>10.58807604</v>
      </c>
      <c r="AM292" s="1">
        <f t="shared" si="18"/>
        <v>59.44224097</v>
      </c>
      <c r="AN292" s="1">
        <f t="shared" si="19"/>
        <v>0.2287264307</v>
      </c>
      <c r="AO292" s="1">
        <f t="shared" si="20"/>
        <v>29.05309346</v>
      </c>
      <c r="AP292" s="1">
        <f t="shared" si="21"/>
        <v>1.306787171</v>
      </c>
      <c r="AQ292" s="1">
        <f t="shared" si="22"/>
        <v>27.48005648</v>
      </c>
      <c r="AR292" s="1">
        <f t="shared" si="23"/>
        <v>74.3893806</v>
      </c>
      <c r="AS292" s="1">
        <f t="shared" si="24"/>
        <v>27.07452512</v>
      </c>
      <c r="AT292" s="1">
        <f t="shared" si="1109"/>
        <v>0.05697543267</v>
      </c>
      <c r="AU292" s="1">
        <f t="shared" si="26"/>
        <v>0.06041776073</v>
      </c>
      <c r="AV292" s="1">
        <f t="shared" si="27"/>
        <v>20.33063829</v>
      </c>
      <c r="AW292" s="1">
        <v>0.097</v>
      </c>
      <c r="AX292" s="1">
        <f t="shared" si="28"/>
        <v>0.6719569965</v>
      </c>
      <c r="AZ292" s="1">
        <f t="shared" si="619"/>
        <v>0.004980128836</v>
      </c>
      <c r="BA292" s="1">
        <v>0.04</v>
      </c>
      <c r="BB292" s="1">
        <f t="shared" si="564"/>
        <v>0.02414983166</v>
      </c>
      <c r="BC292" s="1">
        <f>((AT292/2)^1.5)*((BL292)^4)</f>
        <v>0.02323313431</v>
      </c>
      <c r="BD292" s="1">
        <f t="shared" si="1119"/>
        <v>0.07655258639</v>
      </c>
      <c r="BE292" s="1">
        <v>3040.3049</v>
      </c>
      <c r="BF292" s="1">
        <v>5238.0415</v>
      </c>
      <c r="BG292" s="1">
        <f t="shared" si="33"/>
        <v>0.3067871705</v>
      </c>
      <c r="BH292" s="1">
        <v>214.0902</v>
      </c>
      <c r="BJ292" s="1">
        <f t="shared" si="34"/>
        <v>0.0579284</v>
      </c>
      <c r="BK292" s="1">
        <f t="shared" si="35"/>
        <v>0.0390716</v>
      </c>
      <c r="BL292" s="1">
        <f t="shared" si="36"/>
        <v>1.482621648</v>
      </c>
      <c r="BN292" s="1">
        <f t="shared" si="70"/>
        <v>0.7238646201</v>
      </c>
      <c r="BO292" s="1">
        <f t="shared" si="37"/>
        <v>1.193617374</v>
      </c>
      <c r="BP292" s="1">
        <f t="shared" si="38"/>
        <v>0.07418262608</v>
      </c>
      <c r="BQ292" s="1">
        <f t="shared" si="39"/>
        <v>-0.07586161404</v>
      </c>
      <c r="BS292" s="1">
        <f t="shared" si="40"/>
        <v>71.57291372</v>
      </c>
      <c r="BT292" s="1">
        <v>2.6242</v>
      </c>
      <c r="BU292" s="1">
        <v>0.0886</v>
      </c>
      <c r="BV292" s="1">
        <f t="shared" si="41"/>
        <v>0.007089337176</v>
      </c>
      <c r="BW292" s="1">
        <f t="shared" si="42"/>
        <v>0.04784466859</v>
      </c>
      <c r="BX292" s="1">
        <f t="shared" si="43"/>
        <v>1.2678</v>
      </c>
      <c r="BY292" s="1">
        <f t="shared" si="82"/>
        <v>0.4373333333</v>
      </c>
      <c r="BZ292" s="1">
        <f t="shared" si="45"/>
        <v>0.9588281377</v>
      </c>
      <c r="CA292" s="1">
        <v>5238.0415</v>
      </c>
      <c r="CB292" s="1">
        <v>3040.3049</v>
      </c>
      <c r="CC292" s="1">
        <f t="shared" si="46"/>
        <v>0.00006884283908</v>
      </c>
      <c r="CD292" s="1">
        <f t="shared" si="47"/>
        <v>0.6657485037</v>
      </c>
      <c r="CE292" s="1">
        <f t="shared" si="48"/>
        <v>0.0289545848</v>
      </c>
      <c r="CH292" s="1">
        <v>0.097</v>
      </c>
      <c r="CI292" s="1">
        <f t="shared" si="1120"/>
        <v>0.03898717053</v>
      </c>
      <c r="CJ292" s="1">
        <f t="shared" si="71"/>
        <v>0.0281944016</v>
      </c>
      <c r="CK292" s="1">
        <f t="shared" si="51"/>
        <v>0.08383819072</v>
      </c>
      <c r="CL292" s="1">
        <f t="shared" si="52"/>
        <v>0.2241498227</v>
      </c>
      <c r="CM292" s="1">
        <f t="shared" si="53"/>
        <v>0.5374741147</v>
      </c>
      <c r="CN292" s="1">
        <f t="shared" si="54"/>
        <v>2.397834217</v>
      </c>
      <c r="CO292" s="1">
        <f t="shared" si="55"/>
        <v>0.03693508918</v>
      </c>
      <c r="CP292" s="1">
        <f t="shared" si="56"/>
        <v>1.52227185</v>
      </c>
      <c r="CQ292" s="1">
        <f t="shared" si="57"/>
        <v>1.959605183</v>
      </c>
      <c r="CS292" s="1">
        <f t="shared" si="58"/>
        <v>1.59870102</v>
      </c>
      <c r="CT292" s="1">
        <v>0.097</v>
      </c>
      <c r="CU292" s="1">
        <v>5266.4868</v>
      </c>
      <c r="CV292" s="1">
        <v>1950.0</v>
      </c>
      <c r="CW292" s="1">
        <v>234.1</v>
      </c>
      <c r="CX292" s="1">
        <v>273.0</v>
      </c>
      <c r="CY292" s="1">
        <v>263.3</v>
      </c>
      <c r="CZ292" s="1">
        <v>411.1</v>
      </c>
      <c r="DA292" s="1">
        <f t="shared" si="59"/>
        <v>0.9376099753</v>
      </c>
      <c r="DB292" s="1">
        <f t="shared" si="60"/>
        <v>0.7470339274</v>
      </c>
      <c r="DC292" s="1">
        <f t="shared" si="61"/>
        <v>0.7686352415</v>
      </c>
      <c r="DD292" s="1">
        <f t="shared" si="62"/>
        <v>0.7290134349</v>
      </c>
      <c r="DE292" s="1">
        <f t="shared" si="63"/>
        <v>0.9852401576</v>
      </c>
      <c r="DF292" s="1" t="str">
        <f t="shared" si="64"/>
        <v>Não</v>
      </c>
      <c r="DG292" s="1" t="str">
        <f t="shared" si="65"/>
        <v>Não</v>
      </c>
      <c r="DH292" s="1" t="str">
        <f t="shared" si="66"/>
        <v>Não</v>
      </c>
      <c r="DI292" s="1" t="str">
        <f t="shared" ref="DI292:DJ292" si="1121">IF(DB292&gt;=1,"Fractured","Não")</f>
        <v>Não</v>
      </c>
      <c r="DJ292" s="1" t="str">
        <f t="shared" si="1121"/>
        <v>Não</v>
      </c>
    </row>
    <row r="293" ht="15.75" customHeight="1">
      <c r="A293" s="1">
        <v>5596.9281</v>
      </c>
      <c r="B293" s="1">
        <v>58.726</v>
      </c>
      <c r="C293" s="1">
        <v>48.3711</v>
      </c>
      <c r="D293" s="1">
        <v>50.3724</v>
      </c>
      <c r="E293" s="1">
        <v>50.3657</v>
      </c>
      <c r="F293" s="1">
        <v>50.3433</v>
      </c>
      <c r="G293" s="1">
        <v>49.5146</v>
      </c>
      <c r="H293" s="1">
        <v>60.802</v>
      </c>
      <c r="I293" s="1">
        <v>48.5183</v>
      </c>
      <c r="J293" s="1">
        <v>45.7051</v>
      </c>
      <c r="K293" s="1">
        <v>42.4298</v>
      </c>
      <c r="L293" s="1">
        <f t="shared" si="4"/>
        <v>53.5533</v>
      </c>
      <c r="M293" s="1">
        <f t="shared" ref="M293:N293" si="1122">(H293+I293)/2</f>
        <v>54.66015</v>
      </c>
      <c r="N293" s="1">
        <f t="shared" si="1122"/>
        <v>47.1117</v>
      </c>
      <c r="O293" s="1">
        <f t="shared" ref="O293:P293" si="1123">(E293+AC293)/2</f>
        <v>48.71735</v>
      </c>
      <c r="P293" s="1">
        <f t="shared" si="1123"/>
        <v>48.4651</v>
      </c>
      <c r="Q293" s="1">
        <f t="shared" si="7"/>
        <v>58.78285515</v>
      </c>
      <c r="R293" s="1">
        <f t="shared" si="8"/>
        <v>0.3392444958</v>
      </c>
      <c r="S293" s="1">
        <f t="shared" si="9"/>
        <v>0.8143580803</v>
      </c>
      <c r="T293" s="1">
        <v>0.3793</v>
      </c>
      <c r="U293" s="1">
        <v>0.3793</v>
      </c>
      <c r="V293" s="1">
        <f t="shared" si="10"/>
        <v>2.636435539</v>
      </c>
      <c r="W293" s="1">
        <v>0.3922</v>
      </c>
      <c r="X293" s="1">
        <v>0.3922</v>
      </c>
      <c r="Y293" s="1">
        <f t="shared" si="11"/>
        <v>53.22003333</v>
      </c>
      <c r="Z293" s="1">
        <v>60.0211</v>
      </c>
      <c r="AA293" s="1">
        <v>51.2273</v>
      </c>
      <c r="AB293" s="1">
        <v>50.6023</v>
      </c>
      <c r="AC293" s="1">
        <v>47.069</v>
      </c>
      <c r="AD293" s="1">
        <v>46.5869</v>
      </c>
      <c r="AE293" s="1">
        <v>-999.0</v>
      </c>
      <c r="AF293" s="1">
        <v>-999.0</v>
      </c>
      <c r="AG293" s="1">
        <f t="shared" si="12"/>
        <v>90.9481</v>
      </c>
      <c r="AH293" s="1">
        <f t="shared" si="13"/>
        <v>7.968842901</v>
      </c>
      <c r="AI293" s="1">
        <f t="shared" si="14"/>
        <v>22.63512669</v>
      </c>
      <c r="AJ293" s="1">
        <f t="shared" si="15"/>
        <v>6.968842901</v>
      </c>
      <c r="AK293" s="1">
        <f t="shared" si="16"/>
        <v>13.05503948</v>
      </c>
      <c r="AL293" s="1">
        <f t="shared" si="17"/>
        <v>20.00969329</v>
      </c>
      <c r="AM293" s="1">
        <f t="shared" si="18"/>
        <v>52.36798495</v>
      </c>
      <c r="AN293" s="1">
        <f t="shared" si="19"/>
        <v>0.09020078722</v>
      </c>
      <c r="AO293" s="1">
        <f t="shared" si="20"/>
        <v>25.959785</v>
      </c>
      <c r="AP293" s="1">
        <f t="shared" si="21"/>
        <v>1.408920471</v>
      </c>
      <c r="AQ293" s="1">
        <f t="shared" si="22"/>
        <v>25.72525547</v>
      </c>
      <c r="AR293" s="1">
        <f t="shared" si="23"/>
        <v>64.36300402</v>
      </c>
      <c r="AS293" s="1">
        <f t="shared" si="24"/>
        <v>25.20286754</v>
      </c>
      <c r="AT293" s="1">
        <f t="shared" si="1109"/>
        <v>0.1039673929</v>
      </c>
      <c r="AU293" s="1">
        <f t="shared" si="26"/>
        <v>0.1160308142</v>
      </c>
      <c r="AV293" s="1">
        <f t="shared" si="27"/>
        <v>50.69010775</v>
      </c>
      <c r="AW293" s="1">
        <v>-999.0</v>
      </c>
      <c r="AX293" s="1">
        <f t="shared" si="28"/>
        <v>0.6650151329</v>
      </c>
      <c r="AZ293" s="1">
        <f t="shared" si="619"/>
        <v>0.1731203382</v>
      </c>
      <c r="BA293" s="1">
        <v>-999.0</v>
      </c>
      <c r="BB293" s="1">
        <f t="shared" si="564"/>
        <v>0.2119340995</v>
      </c>
      <c r="BC293" s="1">
        <f>((AT293/2)^1.2)*((BL293)^4)</f>
        <v>0.2063650754</v>
      </c>
      <c r="BE293" s="1">
        <v>3069.3721</v>
      </c>
      <c r="BF293" s="1">
        <v>5334.0859</v>
      </c>
      <c r="BG293" s="1">
        <f t="shared" si="33"/>
        <v>0.4089204705</v>
      </c>
      <c r="BH293" s="1">
        <v>190.4676</v>
      </c>
      <c r="BJ293" s="1">
        <f t="shared" si="34"/>
        <v>-620.0793</v>
      </c>
      <c r="BK293" s="1">
        <f t="shared" si="35"/>
        <v>-378.9207</v>
      </c>
      <c r="BL293" s="1">
        <f t="shared" si="36"/>
        <v>1.636435539</v>
      </c>
      <c r="BN293" s="1">
        <f t="shared" si="70"/>
        <v>0.8431461363</v>
      </c>
      <c r="BO293" s="1">
        <f t="shared" si="37"/>
        <v>1.161294638</v>
      </c>
      <c r="BP293" s="1">
        <f t="shared" si="38"/>
        <v>0.1024553616</v>
      </c>
      <c r="BQ293" s="1" t="str">
        <f t="shared" si="39"/>
        <v>#NUM!</v>
      </c>
      <c r="BS293" s="1">
        <f t="shared" si="40"/>
        <v>57.4812573</v>
      </c>
      <c r="BT293" s="1">
        <v>2.6236</v>
      </c>
      <c r="BU293" s="1">
        <v>0.0961</v>
      </c>
      <c r="BV293" s="1">
        <f t="shared" si="41"/>
        <v>0.007435158501</v>
      </c>
      <c r="BW293" s="1">
        <f t="shared" si="42"/>
        <v>0.05176757925</v>
      </c>
      <c r="BX293" s="1">
        <f t="shared" si="43"/>
        <v>1.26375</v>
      </c>
      <c r="BY293" s="1">
        <f t="shared" si="82"/>
        <v>0.6753333333</v>
      </c>
      <c r="BZ293" s="1">
        <f t="shared" si="45"/>
        <v>0.9620297571</v>
      </c>
      <c r="CA293" s="1">
        <v>5334.0859</v>
      </c>
      <c r="CB293" s="1">
        <v>3069.3721</v>
      </c>
      <c r="CC293" s="1" t="str">
        <f t="shared" si="46"/>
        <v>#NUM!</v>
      </c>
      <c r="CD293" s="1">
        <f t="shared" si="47"/>
        <v>0.690026301</v>
      </c>
      <c r="CE293" s="1">
        <f t="shared" si="48"/>
        <v>-842.3029902</v>
      </c>
      <c r="CH293" s="1">
        <v>-999.0</v>
      </c>
      <c r="CJ293" s="1">
        <f t="shared" si="71"/>
        <v>0.02620862323</v>
      </c>
      <c r="CK293" s="1">
        <f t="shared" si="51"/>
        <v>-924.9560937</v>
      </c>
      <c r="CL293" s="1">
        <f t="shared" si="52"/>
        <v>-3094.382635</v>
      </c>
      <c r="CM293" s="1">
        <f t="shared" si="53"/>
        <v>-6244.456977</v>
      </c>
      <c r="CN293" s="1">
        <f t="shared" si="54"/>
        <v>2.01799768</v>
      </c>
      <c r="CO293" s="1">
        <f t="shared" si="55"/>
        <v>0.03967802467</v>
      </c>
      <c r="CP293" s="1">
        <f t="shared" si="56"/>
        <v>1.040813154</v>
      </c>
      <c r="CQ293" s="1">
        <f t="shared" si="57"/>
        <v>1.716146488</v>
      </c>
      <c r="CS293" s="1">
        <f t="shared" si="58"/>
        <v>1.639725102</v>
      </c>
      <c r="CU293" s="1">
        <v>5266.6392</v>
      </c>
      <c r="CV293" s="1">
        <v>1950.0</v>
      </c>
      <c r="CW293" s="1">
        <v>175.1</v>
      </c>
      <c r="CX293" s="1">
        <v>240.3</v>
      </c>
      <c r="CY293" s="1">
        <v>169.8</v>
      </c>
      <c r="CZ293" s="1">
        <v>224.8</v>
      </c>
      <c r="DA293" s="1">
        <f t="shared" si="59"/>
        <v>0.8745112669</v>
      </c>
      <c r="DB293" s="1">
        <f t="shared" si="60"/>
        <v>0.8572574328</v>
      </c>
      <c r="DC293" s="1">
        <f t="shared" si="61"/>
        <v>0.7761753783</v>
      </c>
      <c r="DD293" s="1">
        <f t="shared" si="62"/>
        <v>0.8619021353</v>
      </c>
      <c r="DE293" s="1">
        <f t="shared" si="63"/>
        <v>0.9948221732</v>
      </c>
      <c r="DF293" s="1" t="str">
        <f t="shared" si="64"/>
        <v>Não</v>
      </c>
      <c r="DG293" s="1" t="str">
        <f t="shared" si="65"/>
        <v>Não</v>
      </c>
      <c r="DH293" s="1" t="str">
        <f t="shared" si="66"/>
        <v>Não</v>
      </c>
      <c r="DI293" s="1" t="str">
        <f t="shared" ref="DI293:DJ293" si="1124">IF(DB293&gt;=1,"Fractured","Não")</f>
        <v>Não</v>
      </c>
      <c r="DJ293" s="1" t="str">
        <f t="shared" si="1124"/>
        <v>Não</v>
      </c>
    </row>
    <row r="294" ht="15.75" customHeight="1">
      <c r="A294" s="1">
        <v>5597.0043</v>
      </c>
      <c r="B294" s="1">
        <v>49.5025</v>
      </c>
      <c r="C294" s="1">
        <v>43.5186</v>
      </c>
      <c r="D294" s="1">
        <v>46.7953</v>
      </c>
      <c r="E294" s="1">
        <v>49.1036</v>
      </c>
      <c r="F294" s="1">
        <v>49.0671</v>
      </c>
      <c r="G294" s="1">
        <v>48.1453</v>
      </c>
      <c r="H294" s="1">
        <v>58.6063</v>
      </c>
      <c r="I294" s="1">
        <v>48.5183</v>
      </c>
      <c r="J294" s="1">
        <v>45.7051</v>
      </c>
      <c r="K294" s="1">
        <v>42.4298</v>
      </c>
      <c r="L294" s="1">
        <f t="shared" si="4"/>
        <v>51.93956667</v>
      </c>
      <c r="M294" s="1">
        <f t="shared" ref="M294:N294" si="1125">(H294+I294)/2</f>
        <v>53.5623</v>
      </c>
      <c r="N294" s="1">
        <f t="shared" si="1125"/>
        <v>47.1117</v>
      </c>
      <c r="O294" s="1">
        <f t="shared" ref="O294:P294" si="1126">(E294+AC294)/2</f>
        <v>46.4314</v>
      </c>
      <c r="P294" s="1">
        <f t="shared" si="1126"/>
        <v>46.83475</v>
      </c>
      <c r="Q294" s="1">
        <f t="shared" si="7"/>
        <v>49.564446</v>
      </c>
      <c r="R294" s="1">
        <f t="shared" si="8"/>
        <v>0.3298628692</v>
      </c>
      <c r="S294" s="1">
        <f t="shared" si="9"/>
        <v>0.8215038315</v>
      </c>
      <c r="T294" s="1">
        <v>0.3793</v>
      </c>
      <c r="U294" s="1">
        <v>0.3793</v>
      </c>
      <c r="V294" s="1">
        <f t="shared" si="10"/>
        <v>2.636435539</v>
      </c>
      <c r="W294" s="1">
        <v>0.3922</v>
      </c>
      <c r="X294" s="1">
        <v>0.3922</v>
      </c>
      <c r="Y294" s="1">
        <f t="shared" si="11"/>
        <v>48.5012</v>
      </c>
      <c r="Z294" s="1">
        <v>55.5135</v>
      </c>
      <c r="AA294" s="1">
        <v>47.7243</v>
      </c>
      <c r="AB294" s="1">
        <v>47.953</v>
      </c>
      <c r="AC294" s="1">
        <v>43.7592</v>
      </c>
      <c r="AD294" s="1">
        <v>44.6024</v>
      </c>
      <c r="AE294" s="1">
        <v>-999.0</v>
      </c>
      <c r="AF294" s="1">
        <v>-999.0</v>
      </c>
      <c r="AG294" s="1">
        <f t="shared" si="12"/>
        <v>90.9481</v>
      </c>
      <c r="AH294" s="1">
        <f t="shared" si="13"/>
        <v>7.968842901</v>
      </c>
      <c r="AI294" s="1">
        <f t="shared" si="14"/>
        <v>22.63512669</v>
      </c>
      <c r="AJ294" s="1">
        <f t="shared" si="15"/>
        <v>6.968842901</v>
      </c>
      <c r="AK294" s="1">
        <f t="shared" si="16"/>
        <v>12.14830242</v>
      </c>
      <c r="AL294" s="1">
        <f t="shared" si="17"/>
        <v>345.5179871</v>
      </c>
      <c r="AM294" s="1">
        <f t="shared" si="18"/>
        <v>48.61261559</v>
      </c>
      <c r="AN294" s="1">
        <f t="shared" si="19"/>
        <v>0.01886412827</v>
      </c>
      <c r="AO294" s="1">
        <f t="shared" si="20"/>
        <v>24.45346391</v>
      </c>
      <c r="AP294" s="1">
        <f t="shared" si="21"/>
        <v>1.509825123</v>
      </c>
      <c r="AQ294" s="1">
        <f t="shared" si="22"/>
        <v>24.43978861</v>
      </c>
      <c r="AR294" s="1">
        <f t="shared" si="23"/>
        <v>58.03154304</v>
      </c>
      <c r="AS294" s="1">
        <f t="shared" si="24"/>
        <v>23.6507177</v>
      </c>
      <c r="AT294" s="1">
        <f>ABS(((3*B294*(G294-AS294))/(G294*(2*AS294-B294)))/100)/4</f>
        <v>0.08581668787</v>
      </c>
      <c r="AU294" s="1">
        <f t="shared" si="26"/>
        <v>0.0938725163</v>
      </c>
      <c r="AV294" s="1">
        <f t="shared" si="27"/>
        <v>37.67683229</v>
      </c>
      <c r="AW294" s="1">
        <v>-999.0</v>
      </c>
      <c r="AX294" s="1">
        <f t="shared" si="28"/>
        <v>0.7164372379</v>
      </c>
      <c r="AZ294" s="1">
        <f t="shared" si="619"/>
        <v>0.0579953645</v>
      </c>
      <c r="BA294" s="1">
        <v>-999.0</v>
      </c>
      <c r="BB294" s="1">
        <f t="shared" si="564"/>
        <v>0.09837827839</v>
      </c>
      <c r="BC294" s="1">
        <f>((AT294/5)^1.1)*((BL294)^4)</f>
        <v>0.08197048969</v>
      </c>
      <c r="BE294" s="1">
        <v>3069.3721</v>
      </c>
      <c r="BF294" s="1">
        <v>5334.0859</v>
      </c>
      <c r="BG294" s="1">
        <f t="shared" si="33"/>
        <v>0.5098251226</v>
      </c>
      <c r="BH294" s="1">
        <v>190.4676</v>
      </c>
      <c r="BJ294" s="1">
        <f t="shared" si="34"/>
        <v>-620.0793</v>
      </c>
      <c r="BK294" s="1">
        <f t="shared" si="35"/>
        <v>-378.9207</v>
      </c>
      <c r="BL294" s="1">
        <f t="shared" si="36"/>
        <v>1.636435539</v>
      </c>
      <c r="BN294" s="1">
        <f t="shared" si="70"/>
        <v>0.9725832029</v>
      </c>
      <c r="BO294" s="1">
        <f t="shared" si="37"/>
        <v>1.1742279</v>
      </c>
      <c r="BP294" s="1">
        <f t="shared" si="38"/>
        <v>0.08952209952</v>
      </c>
      <c r="BQ294" s="1" t="str">
        <f t="shared" si="39"/>
        <v>#NUM!</v>
      </c>
      <c r="BS294" s="1">
        <f t="shared" si="40"/>
        <v>48.15500603</v>
      </c>
      <c r="BT294" s="1">
        <v>2.6236</v>
      </c>
      <c r="BU294" s="1">
        <v>0.0961</v>
      </c>
      <c r="BV294" s="1">
        <f t="shared" si="41"/>
        <v>0.007435158501</v>
      </c>
      <c r="BW294" s="1">
        <f t="shared" si="42"/>
        <v>0.05176757925</v>
      </c>
      <c r="BX294" s="1">
        <f t="shared" si="43"/>
        <v>1.26375</v>
      </c>
      <c r="BY294" s="1">
        <f t="shared" si="82"/>
        <v>0.6753333333</v>
      </c>
      <c r="BZ294" s="1">
        <f t="shared" si="45"/>
        <v>0.9634156883</v>
      </c>
      <c r="CA294" s="1">
        <v>5334.0859</v>
      </c>
      <c r="CB294" s="1">
        <v>3069.3721</v>
      </c>
      <c r="CC294" s="1" t="str">
        <f t="shared" si="46"/>
        <v>#NUM!</v>
      </c>
      <c r="CD294" s="1">
        <f t="shared" si="47"/>
        <v>0.7123090479</v>
      </c>
      <c r="CE294" s="1">
        <f t="shared" si="48"/>
        <v>-971.6106197</v>
      </c>
      <c r="CH294" s="1">
        <v>-999.0</v>
      </c>
      <c r="CJ294" s="1">
        <f t="shared" si="71"/>
        <v>0.04573367028</v>
      </c>
      <c r="CK294" s="1">
        <f t="shared" si="51"/>
        <v>-994.5969369</v>
      </c>
      <c r="CL294" s="1">
        <f t="shared" si="52"/>
        <v>-4090.058858</v>
      </c>
      <c r="CM294" s="1">
        <f t="shared" si="53"/>
        <v>-7518.597362</v>
      </c>
      <c r="CN294" s="1">
        <f t="shared" si="54"/>
        <v>1.83826141</v>
      </c>
      <c r="CO294" s="1">
        <f t="shared" si="55"/>
        <v>0.04228201497</v>
      </c>
      <c r="CP294" s="1">
        <f t="shared" si="56"/>
        <v>0.9219803345</v>
      </c>
      <c r="CQ294" s="1">
        <f t="shared" si="57"/>
        <v>1.597313668</v>
      </c>
      <c r="CS294" s="1">
        <f t="shared" si="58"/>
        <v>1.653888456</v>
      </c>
      <c r="CU294" s="1">
        <v>5266.7915</v>
      </c>
      <c r="CV294" s="1">
        <v>1950.0</v>
      </c>
      <c r="CW294" s="1">
        <v>141.5</v>
      </c>
      <c r="CX294" s="1">
        <v>143.3</v>
      </c>
      <c r="CY294" s="1">
        <v>144.3</v>
      </c>
      <c r="CZ294" s="1">
        <v>208.1</v>
      </c>
      <c r="DA294" s="1">
        <f t="shared" si="59"/>
        <v>0.8745112669</v>
      </c>
      <c r="DB294" s="1">
        <f t="shared" si="60"/>
        <v>0.9912044846</v>
      </c>
      <c r="DC294" s="1">
        <f t="shared" si="61"/>
        <v>0.8034514127</v>
      </c>
      <c r="DD294" s="1">
        <f t="shared" si="62"/>
        <v>0.8795682784</v>
      </c>
      <c r="DE294" s="1">
        <f t="shared" si="63"/>
        <v>1.008687009</v>
      </c>
      <c r="DF294" s="1" t="str">
        <f t="shared" si="64"/>
        <v>Não</v>
      </c>
      <c r="DG294" s="23" t="str">
        <f t="shared" si="65"/>
        <v>Fracture</v>
      </c>
      <c r="DH294" s="1" t="str">
        <f t="shared" si="66"/>
        <v>Não</v>
      </c>
      <c r="DI294" s="1" t="str">
        <f t="shared" ref="DI294:DJ294" si="1127">IF(DB294&gt;=1,"Fractured","Não")</f>
        <v>Não</v>
      </c>
      <c r="DJ294" s="1" t="str">
        <f t="shared" si="1127"/>
        <v>Não</v>
      </c>
    </row>
    <row r="295" ht="15.75" customHeight="1">
      <c r="A295" s="1">
        <v>5597.0805</v>
      </c>
      <c r="B295" s="1">
        <v>48.6341</v>
      </c>
      <c r="C295" s="1">
        <v>45.3349</v>
      </c>
      <c r="D295" s="1">
        <v>48.5442</v>
      </c>
      <c r="E295" s="1">
        <v>50.1306</v>
      </c>
      <c r="F295" s="1">
        <v>50.1136</v>
      </c>
      <c r="G295" s="1">
        <v>48.6658</v>
      </c>
      <c r="H295" s="1">
        <v>55.4979</v>
      </c>
      <c r="I295" s="1">
        <v>59.7625</v>
      </c>
      <c r="J295" s="1">
        <v>53.017</v>
      </c>
      <c r="K295" s="1">
        <v>48.4497</v>
      </c>
      <c r="L295" s="1">
        <f t="shared" si="4"/>
        <v>51.42576667</v>
      </c>
      <c r="M295" s="1">
        <f t="shared" ref="M295:N295" si="1128">(H295+I295)/2</f>
        <v>57.6302</v>
      </c>
      <c r="N295" s="1">
        <f t="shared" si="1128"/>
        <v>56.38975</v>
      </c>
      <c r="O295" s="1">
        <f t="shared" ref="O295:P295" si="1129">(E295+AC295)/2</f>
        <v>45.6332</v>
      </c>
      <c r="P295" s="1">
        <f t="shared" si="1129"/>
        <v>46.31995</v>
      </c>
      <c r="Q295" s="1">
        <f t="shared" si="7"/>
        <v>48.69734908</v>
      </c>
      <c r="R295" s="1">
        <f t="shared" si="8"/>
        <v>0.3334290246</v>
      </c>
      <c r="S295" s="1">
        <f t="shared" si="9"/>
        <v>0.8768944411</v>
      </c>
      <c r="T295" s="1">
        <v>0.3394</v>
      </c>
      <c r="U295" s="1">
        <v>0.3394</v>
      </c>
      <c r="V295" s="1">
        <f t="shared" si="10"/>
        <v>2.946375958</v>
      </c>
      <c r="W295" s="1">
        <v>0.34</v>
      </c>
      <c r="X295" s="1">
        <v>0.3095</v>
      </c>
      <c r="Y295" s="1">
        <f t="shared" si="11"/>
        <v>47.51496667</v>
      </c>
      <c r="Z295" s="1">
        <v>52.2145</v>
      </c>
      <c r="AA295" s="1">
        <v>45.3736</v>
      </c>
      <c r="AB295" s="1">
        <v>44.9885</v>
      </c>
      <c r="AC295" s="1">
        <v>41.1358</v>
      </c>
      <c r="AD295" s="1">
        <v>42.5263</v>
      </c>
      <c r="AE295" s="1">
        <v>-999.0</v>
      </c>
      <c r="AF295" s="1">
        <v>-999.0</v>
      </c>
      <c r="AG295" s="1">
        <f t="shared" si="12"/>
        <v>108.2122</v>
      </c>
      <c r="AH295" s="1">
        <f t="shared" si="13"/>
        <v>5.282732834</v>
      </c>
      <c r="AI295" s="1">
        <f t="shared" si="14"/>
        <v>26.75738222</v>
      </c>
      <c r="AJ295" s="1">
        <f t="shared" si="15"/>
        <v>4.282732834</v>
      </c>
      <c r="AK295" s="1">
        <f t="shared" si="16"/>
        <v>12.33592494</v>
      </c>
      <c r="AL295" s="1">
        <f t="shared" si="17"/>
        <v>100.6675322</v>
      </c>
      <c r="AM295" s="1">
        <f t="shared" si="18"/>
        <v>49.34372192</v>
      </c>
      <c r="AN295" s="1">
        <f t="shared" si="19"/>
        <v>0.03028344837</v>
      </c>
      <c r="AO295" s="1">
        <f t="shared" si="20"/>
        <v>24.6883167</v>
      </c>
      <c r="AP295" s="1">
        <f t="shared" si="21"/>
        <v>1.544776237</v>
      </c>
      <c r="AQ295" s="1">
        <f t="shared" si="22"/>
        <v>23.48654583</v>
      </c>
      <c r="AR295" s="1">
        <f t="shared" si="23"/>
        <v>56.33574002</v>
      </c>
      <c r="AS295" s="1">
        <f t="shared" si="24"/>
        <v>23.89938018</v>
      </c>
      <c r="AT295" s="1">
        <f>(ABS(((3*B295*(G295-AS295))/(G295*(2*AS295-B295)))/100))/8</f>
        <v>0.1111087907</v>
      </c>
      <c r="AU295" s="1">
        <f t="shared" si="26"/>
        <v>0.1249970633</v>
      </c>
      <c r="AV295" s="1">
        <f t="shared" si="27"/>
        <v>56.25747972</v>
      </c>
      <c r="AW295" s="1">
        <v>-999.0</v>
      </c>
      <c r="AX295" s="1">
        <f t="shared" si="28"/>
        <v>0.7312384848</v>
      </c>
      <c r="AZ295" s="1">
        <f t="shared" si="619"/>
        <v>0.3157492468</v>
      </c>
      <c r="BA295" s="1">
        <v>-999.0</v>
      </c>
      <c r="BB295" s="1">
        <f t="shared" si="564"/>
        <v>0.2415489764</v>
      </c>
      <c r="BC295" s="1">
        <f>((AT295/2)^1.5)*((BL295)^4)</f>
        <v>0.1879250019</v>
      </c>
      <c r="BE295" s="1">
        <v>3078.1096</v>
      </c>
      <c r="BF295" s="1">
        <v>5352.6206</v>
      </c>
      <c r="BG295" s="1">
        <f t="shared" si="33"/>
        <v>0.5447762367</v>
      </c>
      <c r="BH295" s="1">
        <v>178.0413</v>
      </c>
      <c r="BJ295" s="1">
        <f t="shared" si="34"/>
        <v>-659.9394</v>
      </c>
      <c r="BK295" s="1">
        <f t="shared" si="35"/>
        <v>-339.0606</v>
      </c>
      <c r="BL295" s="1">
        <f t="shared" si="36"/>
        <v>1.946375958</v>
      </c>
      <c r="BN295" s="1">
        <f t="shared" si="70"/>
        <v>1.000651806</v>
      </c>
      <c r="BO295" s="1">
        <f t="shared" si="37"/>
        <v>1.12762878</v>
      </c>
      <c r="BP295" s="1">
        <f t="shared" si="38"/>
        <v>0.1236212197</v>
      </c>
      <c r="BQ295" s="1" t="str">
        <f t="shared" si="39"/>
        <v>#NUM!</v>
      </c>
      <c r="BS295" s="1">
        <f t="shared" si="40"/>
        <v>46.28977804</v>
      </c>
      <c r="BT295" s="1">
        <v>2.613</v>
      </c>
      <c r="BU295" s="1">
        <v>0.1105</v>
      </c>
      <c r="BV295" s="1">
        <f t="shared" si="41"/>
        <v>0.01354466859</v>
      </c>
      <c r="BW295" s="1">
        <f t="shared" si="42"/>
        <v>0.06202233429</v>
      </c>
      <c r="BX295" s="1">
        <f t="shared" si="43"/>
        <v>1.25125</v>
      </c>
      <c r="BY295" s="1">
        <f t="shared" si="82"/>
        <v>0.9433333333</v>
      </c>
      <c r="BZ295" s="1">
        <f t="shared" si="45"/>
        <v>0.9628888664</v>
      </c>
      <c r="CA295" s="1">
        <v>5352.6206</v>
      </c>
      <c r="CB295" s="1">
        <v>3078.1096</v>
      </c>
      <c r="CC295" s="1" t="str">
        <f t="shared" si="46"/>
        <v>#NUM!</v>
      </c>
      <c r="CD295" s="1">
        <f t="shared" si="47"/>
        <v>0.7085937283</v>
      </c>
      <c r="CE295" s="1">
        <f t="shared" si="48"/>
        <v>-999.6511542</v>
      </c>
      <c r="CH295" s="1">
        <v>-999.0</v>
      </c>
      <c r="CJ295" s="1">
        <f t="shared" si="71"/>
        <v>0.05413061466</v>
      </c>
      <c r="CK295" s="1">
        <f t="shared" si="51"/>
        <v>-1014.081471</v>
      </c>
      <c r="CL295" s="1">
        <f t="shared" si="52"/>
        <v>-4245.894447</v>
      </c>
      <c r="CM295" s="1">
        <f t="shared" si="53"/>
        <v>-7527.305145</v>
      </c>
      <c r="CN295" s="1">
        <f t="shared" si="54"/>
        <v>1.772843211</v>
      </c>
      <c r="CO295" s="1">
        <f t="shared" si="55"/>
        <v>0.04184208932</v>
      </c>
      <c r="CP295" s="1">
        <f t="shared" si="56"/>
        <v>0.610072273</v>
      </c>
      <c r="CQ295" s="1">
        <f t="shared" si="57"/>
        <v>1.553405606</v>
      </c>
      <c r="CS295" s="1">
        <f t="shared" si="58"/>
        <v>1.435420656</v>
      </c>
      <c r="CU295" s="1">
        <v>5266.9438</v>
      </c>
      <c r="CV295" s="1">
        <v>1950.0</v>
      </c>
      <c r="CW295" s="1">
        <v>116.5</v>
      </c>
      <c r="CX295" s="1">
        <v>116.3</v>
      </c>
      <c r="CY295" s="1">
        <v>172.4</v>
      </c>
      <c r="CZ295" s="1">
        <v>200.4</v>
      </c>
      <c r="DA295" s="1">
        <f t="shared" si="59"/>
        <v>0.8107040368</v>
      </c>
      <c r="DB295" s="1">
        <f t="shared" si="60"/>
        <v>1.030421042</v>
      </c>
      <c r="DC295" s="1">
        <f t="shared" si="61"/>
        <v>0.8144538395</v>
      </c>
      <c r="DD295" s="1">
        <f t="shared" si="62"/>
        <v>0.978475695</v>
      </c>
      <c r="DE295" s="1">
        <f t="shared" si="63"/>
        <v>1.01504935</v>
      </c>
      <c r="DF295" s="1" t="str">
        <f t="shared" si="64"/>
        <v>Não</v>
      </c>
      <c r="DG295" s="23" t="str">
        <f t="shared" si="65"/>
        <v>Fracture</v>
      </c>
      <c r="DH295" s="1" t="str">
        <f t="shared" si="66"/>
        <v>Não</v>
      </c>
      <c r="DI295" s="16" t="str">
        <f t="shared" ref="DI295:DJ295" si="1130">IF(DB295&gt;=1,"Fractured","Não")</f>
        <v>Fractured</v>
      </c>
      <c r="DJ295" s="1" t="str">
        <f t="shared" si="1130"/>
        <v>Não</v>
      </c>
    </row>
    <row r="296" ht="15.75" customHeight="1">
      <c r="A296" s="1">
        <v>5597.1567</v>
      </c>
      <c r="B296" s="1">
        <v>54.1911</v>
      </c>
      <c r="C296" s="1">
        <v>47.9898</v>
      </c>
      <c r="D296" s="1">
        <v>48.7376</v>
      </c>
      <c r="E296" s="1">
        <v>49.6344</v>
      </c>
      <c r="F296" s="1">
        <v>49.6463</v>
      </c>
      <c r="G296" s="1">
        <v>48.1663</v>
      </c>
      <c r="H296" s="1">
        <v>55.5361</v>
      </c>
      <c r="I296" s="1">
        <v>59.7625</v>
      </c>
      <c r="J296" s="1">
        <v>53.017</v>
      </c>
      <c r="K296" s="1">
        <v>48.4497</v>
      </c>
      <c r="L296" s="1">
        <f t="shared" si="4"/>
        <v>51.11623333</v>
      </c>
      <c r="M296" s="1">
        <f t="shared" ref="M296:N296" si="1131">(H296+I296)/2</f>
        <v>57.6493</v>
      </c>
      <c r="N296" s="1">
        <f t="shared" si="1131"/>
        <v>56.38975</v>
      </c>
      <c r="O296" s="1">
        <f t="shared" ref="O296:P296" si="1132">(E296+AC296)/2</f>
        <v>44.59975</v>
      </c>
      <c r="P296" s="1">
        <f t="shared" si="1132"/>
        <v>45.1535</v>
      </c>
      <c r="Q296" s="1">
        <f t="shared" si="7"/>
        <v>54.25545608</v>
      </c>
      <c r="R296" s="1">
        <f t="shared" si="8"/>
        <v>0.3300067486</v>
      </c>
      <c r="S296" s="1">
        <f t="shared" si="9"/>
        <v>0.8672971275</v>
      </c>
      <c r="T296" s="1">
        <v>0.3394</v>
      </c>
      <c r="U296" s="1">
        <v>0.3394</v>
      </c>
      <c r="V296" s="1">
        <f t="shared" si="10"/>
        <v>2.946375958</v>
      </c>
      <c r="W296" s="1">
        <v>0.34</v>
      </c>
      <c r="X296" s="1">
        <v>0.3095</v>
      </c>
      <c r="Y296" s="1">
        <f t="shared" si="11"/>
        <v>47.65095</v>
      </c>
      <c r="Z296" s="1">
        <v>49.8324</v>
      </c>
      <c r="AA296" s="1">
        <v>42.642</v>
      </c>
      <c r="AB296" s="1">
        <v>42.5128</v>
      </c>
      <c r="AC296" s="1">
        <v>39.5651</v>
      </c>
      <c r="AD296" s="1">
        <v>40.6607</v>
      </c>
      <c r="AE296" s="1">
        <v>-999.0</v>
      </c>
      <c r="AF296" s="1">
        <v>-999.0</v>
      </c>
      <c r="AG296" s="1">
        <f t="shared" si="12"/>
        <v>108.2122</v>
      </c>
      <c r="AH296" s="1">
        <f t="shared" si="13"/>
        <v>5.282732834</v>
      </c>
      <c r="AI296" s="1">
        <f t="shared" si="14"/>
        <v>26.75738222</v>
      </c>
      <c r="AJ296" s="1">
        <f t="shared" si="15"/>
        <v>4.282732834</v>
      </c>
      <c r="AK296" s="1">
        <f t="shared" si="16"/>
        <v>12.61653591</v>
      </c>
      <c r="AL296" s="1">
        <f t="shared" si="17"/>
        <v>34.99645124</v>
      </c>
      <c r="AM296" s="1">
        <f t="shared" si="18"/>
        <v>50.53589688</v>
      </c>
      <c r="AN296" s="1">
        <f t="shared" si="19"/>
        <v>0.03842946578</v>
      </c>
      <c r="AO296" s="1">
        <f t="shared" si="20"/>
        <v>25.05951895</v>
      </c>
      <c r="AP296" s="1">
        <f t="shared" si="21"/>
        <v>1.471703094</v>
      </c>
      <c r="AQ296" s="1">
        <f t="shared" si="22"/>
        <v>22.68636431</v>
      </c>
      <c r="AR296" s="1">
        <f t="shared" si="23"/>
        <v>49.69420172</v>
      </c>
      <c r="AS296" s="1">
        <f t="shared" si="24"/>
        <v>24.0900553</v>
      </c>
      <c r="AT296" s="1">
        <f t="shared" ref="AT296:AT298" si="1136">ABS(((3*B296*(G296-AS296))/(G296*(2*AS296-B296)))/100)</f>
        <v>0.135191293</v>
      </c>
      <c r="AU296" s="1">
        <f t="shared" si="26"/>
        <v>0.1563250831</v>
      </c>
      <c r="AV296" s="1">
        <f t="shared" si="27"/>
        <v>76.9415045</v>
      </c>
      <c r="AW296" s="1">
        <v>-999.0</v>
      </c>
      <c r="AX296" s="1">
        <f t="shared" si="28"/>
        <v>0.7072418994</v>
      </c>
      <c r="AZ296" s="1">
        <f t="shared" si="619"/>
        <v>0.9660153724</v>
      </c>
      <c r="BA296" s="1">
        <v>-999.0</v>
      </c>
      <c r="BB296" s="1">
        <f t="shared" si="564"/>
        <v>0.5294273882</v>
      </c>
      <c r="BC296" s="1">
        <f>((AT296/2)^1.2)*((BL296)^4)</f>
        <v>0.5659908323</v>
      </c>
      <c r="BE296" s="1">
        <v>3078.1096</v>
      </c>
      <c r="BF296" s="1">
        <v>5352.6206</v>
      </c>
      <c r="BG296" s="1">
        <f t="shared" si="33"/>
        <v>0.4717030939</v>
      </c>
      <c r="BH296" s="1">
        <v>178.0413</v>
      </c>
      <c r="BJ296" s="1">
        <f t="shared" si="34"/>
        <v>-659.9394</v>
      </c>
      <c r="BK296" s="1">
        <f t="shared" si="35"/>
        <v>-339.0606</v>
      </c>
      <c r="BL296" s="1">
        <f t="shared" si="36"/>
        <v>1.946375958</v>
      </c>
      <c r="BN296" s="1">
        <f t="shared" si="70"/>
        <v>0.8888230724</v>
      </c>
      <c r="BO296" s="1">
        <f t="shared" si="37"/>
        <v>1.133261141</v>
      </c>
      <c r="BP296" s="1">
        <f t="shared" si="38"/>
        <v>0.1179888594</v>
      </c>
      <c r="BQ296" s="1" t="str">
        <f t="shared" si="39"/>
        <v>#NUM!</v>
      </c>
      <c r="BS296" s="1">
        <f t="shared" si="40"/>
        <v>50.80144902</v>
      </c>
      <c r="BT296" s="1">
        <v>2.613</v>
      </c>
      <c r="BU296" s="1">
        <v>0.1105</v>
      </c>
      <c r="BV296" s="1">
        <f t="shared" si="41"/>
        <v>0.01354466859</v>
      </c>
      <c r="BW296" s="1">
        <f t="shared" si="42"/>
        <v>0.06202233429</v>
      </c>
      <c r="BX296" s="1">
        <f t="shared" si="43"/>
        <v>1.25125</v>
      </c>
      <c r="BY296" s="1">
        <f t="shared" si="82"/>
        <v>0.9433333333</v>
      </c>
      <c r="BZ296" s="1">
        <f t="shared" si="45"/>
        <v>0.9633944332</v>
      </c>
      <c r="CA296" s="1">
        <v>5352.6206</v>
      </c>
      <c r="CB296" s="1">
        <v>3078.1096</v>
      </c>
      <c r="CC296" s="1" t="str">
        <f t="shared" si="46"/>
        <v>#NUM!</v>
      </c>
      <c r="CD296" s="1">
        <f t="shared" si="47"/>
        <v>0.7057838631</v>
      </c>
      <c r="CE296" s="1">
        <f t="shared" si="48"/>
        <v>-887.9342494</v>
      </c>
      <c r="CH296" s="1">
        <v>-999.0</v>
      </c>
      <c r="CJ296" s="1">
        <f t="shared" si="71"/>
        <v>0.04127490703</v>
      </c>
      <c r="CK296" s="1">
        <f t="shared" si="51"/>
        <v>-956.1916537</v>
      </c>
      <c r="CL296" s="1">
        <f t="shared" si="52"/>
        <v>-3527.950405</v>
      </c>
      <c r="CM296" s="1">
        <f t="shared" si="53"/>
        <v>-6960.772336</v>
      </c>
      <c r="CN296" s="1">
        <f t="shared" si="54"/>
        <v>1.973035768</v>
      </c>
      <c r="CO296" s="1">
        <f t="shared" si="55"/>
        <v>0.04151090512</v>
      </c>
      <c r="CP296" s="1">
        <f t="shared" si="56"/>
        <v>0.7433241249</v>
      </c>
      <c r="CQ296" s="1">
        <f t="shared" si="57"/>
        <v>1.686657458</v>
      </c>
      <c r="CS296" s="1">
        <f t="shared" si="58"/>
        <v>1.26453199</v>
      </c>
      <c r="CU296" s="1">
        <v>5267.0962</v>
      </c>
      <c r="CV296" s="1">
        <v>1950.0</v>
      </c>
      <c r="CW296" s="1">
        <v>74.34</v>
      </c>
      <c r="CX296" s="1">
        <v>82.56</v>
      </c>
      <c r="CY296" s="1">
        <v>181.0</v>
      </c>
      <c r="CZ296" s="1">
        <v>167.4</v>
      </c>
      <c r="DA296" s="1">
        <f t="shared" si="59"/>
        <v>0.8107040368</v>
      </c>
      <c r="DB296" s="1">
        <f t="shared" si="60"/>
        <v>0.9161338301</v>
      </c>
      <c r="DC296" s="1">
        <f t="shared" si="61"/>
        <v>0.8159490613</v>
      </c>
      <c r="DD296" s="1">
        <f t="shared" si="62"/>
        <v>0.9781515127</v>
      </c>
      <c r="DE296" s="1">
        <f t="shared" si="63"/>
        <v>1.012415989</v>
      </c>
      <c r="DF296" s="1" t="str">
        <f t="shared" si="64"/>
        <v>Não</v>
      </c>
      <c r="DG296" s="23" t="str">
        <f t="shared" si="65"/>
        <v>Fracture</v>
      </c>
      <c r="DH296" s="1" t="str">
        <f t="shared" si="66"/>
        <v>Não</v>
      </c>
      <c r="DI296" s="1" t="str">
        <f t="shared" ref="DI296:DJ296" si="1133">IF(DB296&gt;=1,"Fractured","Não")</f>
        <v>Não</v>
      </c>
      <c r="DJ296" s="1" t="str">
        <f t="shared" si="1133"/>
        <v>Não</v>
      </c>
    </row>
    <row r="297" ht="15.75" customHeight="1">
      <c r="A297" s="1">
        <v>5597.2329</v>
      </c>
      <c r="B297" s="1">
        <v>54.6845</v>
      </c>
      <c r="C297" s="1">
        <v>44.759</v>
      </c>
      <c r="D297" s="1">
        <v>44.8202</v>
      </c>
      <c r="E297" s="1">
        <v>46.3979</v>
      </c>
      <c r="F297" s="1">
        <v>46.4153</v>
      </c>
      <c r="G297" s="1">
        <v>44.8595</v>
      </c>
      <c r="H297" s="1">
        <v>53.8302</v>
      </c>
      <c r="I297" s="1">
        <v>59.3733</v>
      </c>
      <c r="J297" s="1">
        <v>50.4467</v>
      </c>
      <c r="K297" s="1">
        <v>46.7755</v>
      </c>
      <c r="L297" s="1">
        <f t="shared" si="4"/>
        <v>48.36833333</v>
      </c>
      <c r="M297" s="1">
        <f t="shared" ref="M297:N297" si="1134">(H297+I297)/2</f>
        <v>56.60175</v>
      </c>
      <c r="N297" s="1">
        <f t="shared" si="1134"/>
        <v>54.91</v>
      </c>
      <c r="O297" s="1">
        <f t="shared" ref="O297:P297" si="1135">(E297+AC297)/2</f>
        <v>42.2659</v>
      </c>
      <c r="P297" s="1">
        <f t="shared" si="1135"/>
        <v>42.56805</v>
      </c>
      <c r="Q297" s="1">
        <f t="shared" si="7"/>
        <v>54.75268171</v>
      </c>
      <c r="R297" s="1">
        <f t="shared" si="8"/>
        <v>0.3073505281</v>
      </c>
      <c r="S297" s="1">
        <f t="shared" si="9"/>
        <v>0.8333519103</v>
      </c>
      <c r="T297" s="1">
        <v>0.322</v>
      </c>
      <c r="U297" s="1">
        <v>0.322</v>
      </c>
      <c r="V297" s="1">
        <f t="shared" si="10"/>
        <v>3.105590062</v>
      </c>
      <c r="W297" s="1">
        <v>0.322</v>
      </c>
      <c r="X297" s="1">
        <v>0.2825</v>
      </c>
      <c r="Y297" s="1">
        <f t="shared" si="11"/>
        <v>45.41491667</v>
      </c>
      <c r="Z297" s="1">
        <v>47.5208</v>
      </c>
      <c r="AA297" s="1">
        <v>40.3284</v>
      </c>
      <c r="AB297" s="1">
        <v>40.3766</v>
      </c>
      <c r="AC297" s="1">
        <v>38.1339</v>
      </c>
      <c r="AD297" s="1">
        <v>38.7208</v>
      </c>
      <c r="AE297" s="1">
        <v>-999.0</v>
      </c>
      <c r="AF297" s="1">
        <v>-999.0</v>
      </c>
      <c r="AG297" s="1">
        <f t="shared" si="12"/>
        <v>106.1488</v>
      </c>
      <c r="AH297" s="1">
        <f t="shared" si="13"/>
        <v>4.71298957</v>
      </c>
      <c r="AI297" s="1">
        <f t="shared" si="14"/>
        <v>26.16342148</v>
      </c>
      <c r="AJ297" s="1">
        <f t="shared" si="15"/>
        <v>3.71298957</v>
      </c>
      <c r="AK297" s="1">
        <f t="shared" si="16"/>
        <v>11.94808716</v>
      </c>
      <c r="AL297" s="1">
        <f t="shared" si="17"/>
        <v>19.07693209</v>
      </c>
      <c r="AM297" s="1">
        <f t="shared" si="18"/>
        <v>48.02126907</v>
      </c>
      <c r="AN297" s="1">
        <f t="shared" si="19"/>
        <v>0.07880188785</v>
      </c>
      <c r="AO297" s="1">
        <f t="shared" si="20"/>
        <v>23.64128358</v>
      </c>
      <c r="AP297" s="1">
        <f t="shared" si="21"/>
        <v>1.444973346</v>
      </c>
      <c r="AQ297" s="1">
        <f t="shared" si="22"/>
        <v>21.54476667</v>
      </c>
      <c r="AR297" s="1">
        <f t="shared" si="23"/>
        <v>49.06194322</v>
      </c>
      <c r="AS297" s="1">
        <f t="shared" si="24"/>
        <v>22.91877861</v>
      </c>
      <c r="AT297" s="1">
        <f t="shared" si="1136"/>
        <v>0.09069612994</v>
      </c>
      <c r="AU297" s="1">
        <f t="shared" si="26"/>
        <v>0.09974237757</v>
      </c>
      <c r="AV297" s="1">
        <f t="shared" si="27"/>
        <v>41.01589018</v>
      </c>
      <c r="AW297" s="1">
        <v>-999.0</v>
      </c>
      <c r="AX297" s="1">
        <f t="shared" si="28"/>
        <v>0.6834721807</v>
      </c>
      <c r="AZ297" s="1">
        <f t="shared" si="619"/>
        <v>0.1102920388</v>
      </c>
      <c r="BA297" s="1">
        <v>-999.0</v>
      </c>
      <c r="BB297" s="1">
        <f t="shared" si="564"/>
        <v>0.1339394532</v>
      </c>
      <c r="BC297" s="1">
        <f>((AT297/2)^1.6)*((BL297)^4)</f>
        <v>0.1393122495</v>
      </c>
      <c r="BE297" s="1">
        <v>3071.7458</v>
      </c>
      <c r="BF297" s="1">
        <v>5376.125</v>
      </c>
      <c r="BG297" s="1">
        <f t="shared" si="33"/>
        <v>0.4449733458</v>
      </c>
      <c r="BH297" s="1">
        <v>198.9719</v>
      </c>
      <c r="BJ297" s="1">
        <f t="shared" si="34"/>
        <v>-677.322</v>
      </c>
      <c r="BK297" s="1">
        <f t="shared" si="35"/>
        <v>-321.678</v>
      </c>
      <c r="BL297" s="1">
        <f t="shared" si="36"/>
        <v>2.105590062</v>
      </c>
      <c r="BN297" s="1">
        <f t="shared" si="70"/>
        <v>0.8203330011</v>
      </c>
      <c r="BO297" s="1">
        <f t="shared" si="37"/>
        <v>1.14659964</v>
      </c>
      <c r="BP297" s="1">
        <f t="shared" si="38"/>
        <v>0.09410036009</v>
      </c>
      <c r="BQ297" s="1" t="str">
        <f t="shared" si="39"/>
        <v>#NUM!</v>
      </c>
      <c r="BS297" s="1">
        <f t="shared" si="40"/>
        <v>51.89118314</v>
      </c>
      <c r="BT297" s="1">
        <v>2.6026</v>
      </c>
      <c r="BU297" s="1">
        <v>0.1212</v>
      </c>
      <c r="BV297" s="1">
        <f t="shared" si="41"/>
        <v>0.0195389049</v>
      </c>
      <c r="BW297" s="1">
        <f t="shared" si="42"/>
        <v>0.07036945245</v>
      </c>
      <c r="BX297" s="1">
        <f t="shared" si="43"/>
        <v>1.2407</v>
      </c>
      <c r="BY297" s="1">
        <f t="shared" si="82"/>
        <v>1.092</v>
      </c>
      <c r="BZ297" s="1">
        <f t="shared" si="45"/>
        <v>0.9667413968</v>
      </c>
      <c r="CA297" s="1">
        <v>5376.125</v>
      </c>
      <c r="CB297" s="1">
        <v>3071.7458</v>
      </c>
      <c r="CC297" s="1" t="str">
        <f t="shared" si="46"/>
        <v>#NUM!</v>
      </c>
      <c r="CD297" s="1">
        <f t="shared" si="47"/>
        <v>0.7235938855</v>
      </c>
      <c r="CE297" s="1">
        <f t="shared" si="48"/>
        <v>-819.5126681</v>
      </c>
      <c r="CH297" s="1">
        <v>-999.0</v>
      </c>
      <c r="CJ297" s="1">
        <f t="shared" si="71"/>
        <v>0.03186682204</v>
      </c>
      <c r="CK297" s="1">
        <f t="shared" si="51"/>
        <v>-920.3731623</v>
      </c>
      <c r="CL297" s="1">
        <f t="shared" si="52"/>
        <v>-3294.296312</v>
      </c>
      <c r="CM297" s="1">
        <f t="shared" si="53"/>
        <v>-6821.365526</v>
      </c>
      <c r="CN297" s="1">
        <f t="shared" si="54"/>
        <v>2.07065937</v>
      </c>
      <c r="CO297" s="1">
        <f t="shared" si="55"/>
        <v>0.04363234259</v>
      </c>
      <c r="CP297" s="1">
        <f t="shared" si="56"/>
        <v>0.6584935272</v>
      </c>
      <c r="CQ297" s="1">
        <f t="shared" si="57"/>
        <v>1.750493527</v>
      </c>
      <c r="CS297" s="1">
        <f t="shared" si="58"/>
        <v>1.269263691</v>
      </c>
      <c r="CU297" s="1">
        <v>5267.249</v>
      </c>
      <c r="CV297" s="1">
        <v>1950.0</v>
      </c>
      <c r="CW297" s="1">
        <v>68.36</v>
      </c>
      <c r="CX297" s="1">
        <v>84.93</v>
      </c>
      <c r="CY297" s="1">
        <v>268.9</v>
      </c>
      <c r="CZ297" s="1">
        <v>182.8</v>
      </c>
      <c r="DA297" s="1">
        <f t="shared" si="59"/>
        <v>0.7878204513</v>
      </c>
      <c r="DB297" s="1">
        <f t="shared" si="60"/>
        <v>0.8487834761</v>
      </c>
      <c r="DC297" s="1">
        <f t="shared" si="61"/>
        <v>0.8148179324</v>
      </c>
      <c r="DD297" s="1">
        <f t="shared" si="62"/>
        <v>0.9701113481</v>
      </c>
      <c r="DE297" s="1">
        <f t="shared" si="63"/>
        <v>1.007148789</v>
      </c>
      <c r="DF297" s="1" t="str">
        <f t="shared" si="64"/>
        <v>Não</v>
      </c>
      <c r="DG297" s="23" t="str">
        <f t="shared" si="65"/>
        <v>Fracture</v>
      </c>
      <c r="DH297" s="1" t="str">
        <f t="shared" si="66"/>
        <v>Não</v>
      </c>
      <c r="DI297" s="1" t="str">
        <f t="shared" ref="DI297:DJ297" si="1137">IF(DB297&gt;=1,"Fractured","Não")</f>
        <v>Não</v>
      </c>
      <c r="DJ297" s="1" t="str">
        <f t="shared" si="1137"/>
        <v>Não</v>
      </c>
    </row>
    <row r="298" ht="15.75" customHeight="1">
      <c r="A298" s="1">
        <v>5597.3091</v>
      </c>
      <c r="B298" s="1">
        <v>47.7902</v>
      </c>
      <c r="C298" s="1">
        <v>37.7461</v>
      </c>
      <c r="D298" s="1">
        <v>39.3826</v>
      </c>
      <c r="E298" s="1">
        <v>41.6339</v>
      </c>
      <c r="F298" s="1">
        <v>41.6606</v>
      </c>
      <c r="G298" s="1">
        <v>40.2995</v>
      </c>
      <c r="H298" s="1">
        <v>50.8073</v>
      </c>
      <c r="I298" s="1">
        <v>59.3733</v>
      </c>
      <c r="J298" s="1">
        <v>50.4467</v>
      </c>
      <c r="K298" s="1">
        <v>46.7755</v>
      </c>
      <c r="L298" s="1">
        <f t="shared" si="4"/>
        <v>44.2558</v>
      </c>
      <c r="M298" s="1">
        <f t="shared" ref="M298:N298" si="1138">(H298+I298)/2</f>
        <v>55.0903</v>
      </c>
      <c r="N298" s="1">
        <f t="shared" si="1138"/>
        <v>54.91</v>
      </c>
      <c r="O298" s="1">
        <f t="shared" ref="O298:P298" si="1139">(E298+AC298)/2</f>
        <v>38.93005</v>
      </c>
      <c r="P298" s="1">
        <f t="shared" si="1139"/>
        <v>39.3907</v>
      </c>
      <c r="Q298" s="1">
        <f t="shared" si="7"/>
        <v>47.86451533</v>
      </c>
      <c r="R298" s="1">
        <f t="shared" si="8"/>
        <v>0.2761081288</v>
      </c>
      <c r="S298" s="1">
        <f t="shared" si="9"/>
        <v>0.793183263</v>
      </c>
      <c r="T298" s="1">
        <v>0.322</v>
      </c>
      <c r="U298" s="1">
        <v>0.322</v>
      </c>
      <c r="V298" s="1">
        <f t="shared" si="10"/>
        <v>3.105590062</v>
      </c>
      <c r="W298" s="1">
        <v>0.322</v>
      </c>
      <c r="X298" s="1">
        <v>0.2825</v>
      </c>
      <c r="Y298" s="1">
        <f t="shared" si="11"/>
        <v>41.23421667</v>
      </c>
      <c r="Z298" s="1">
        <v>45.0358</v>
      </c>
      <c r="AA298" s="1">
        <v>39.0351</v>
      </c>
      <c r="AB298" s="1">
        <v>38.4155</v>
      </c>
      <c r="AC298" s="1">
        <v>36.2262</v>
      </c>
      <c r="AD298" s="1">
        <v>37.1208</v>
      </c>
      <c r="AE298" s="1">
        <v>-999.0</v>
      </c>
      <c r="AF298" s="1">
        <v>-999.0</v>
      </c>
      <c r="AG298" s="1">
        <f t="shared" si="12"/>
        <v>106.1488</v>
      </c>
      <c r="AH298" s="1">
        <f t="shared" si="13"/>
        <v>4.71298957</v>
      </c>
      <c r="AI298" s="1">
        <f t="shared" si="14"/>
        <v>26.16342148</v>
      </c>
      <c r="AJ298" s="1">
        <f t="shared" si="15"/>
        <v>3.71298957</v>
      </c>
      <c r="AK298" s="1">
        <f t="shared" si="16"/>
        <v>10.60005874</v>
      </c>
      <c r="AL298" s="1">
        <f t="shared" si="17"/>
        <v>22.84585735</v>
      </c>
      <c r="AM298" s="1">
        <f t="shared" si="18"/>
        <v>42.59476621</v>
      </c>
      <c r="AN298" s="1">
        <f t="shared" si="19"/>
        <v>0.05031659426</v>
      </c>
      <c r="AO298" s="1">
        <f t="shared" si="20"/>
        <v>21.04364538</v>
      </c>
      <c r="AP298" s="1">
        <f t="shared" si="21"/>
        <v>1.469585301</v>
      </c>
      <c r="AQ298" s="1">
        <f t="shared" si="22"/>
        <v>20.24861258</v>
      </c>
      <c r="AR298" s="1">
        <f t="shared" si="23"/>
        <v>51.20613871</v>
      </c>
      <c r="AS298" s="1">
        <f t="shared" si="24"/>
        <v>21.02530841</v>
      </c>
      <c r="AT298" s="1">
        <f t="shared" si="1136"/>
        <v>0.1194692842</v>
      </c>
      <c r="AU298" s="1">
        <f t="shared" si="26"/>
        <v>0.1356787243</v>
      </c>
      <c r="AV298" s="1">
        <f t="shared" si="27"/>
        <v>63.10110886</v>
      </c>
      <c r="AW298" s="1">
        <v>-999.0</v>
      </c>
      <c r="AX298" s="1">
        <f t="shared" si="28"/>
        <v>0.6543000843</v>
      </c>
      <c r="AZ298" s="1">
        <f t="shared" si="619"/>
        <v>0.5304554904</v>
      </c>
      <c r="BA298" s="1">
        <v>-999.0</v>
      </c>
      <c r="BB298" s="1">
        <f t="shared" si="564"/>
        <v>0.4032538716</v>
      </c>
      <c r="BC298" s="1">
        <f>((AT298/2.5)^1.2)*((BL298)^4)</f>
        <v>0.5112988224</v>
      </c>
      <c r="BE298" s="1">
        <v>3071.7458</v>
      </c>
      <c r="BF298" s="1">
        <v>5376.125</v>
      </c>
      <c r="BG298" s="1">
        <f t="shared" si="33"/>
        <v>0.4695853005</v>
      </c>
      <c r="BH298" s="1">
        <v>198.9719</v>
      </c>
      <c r="BJ298" s="1">
        <f t="shared" si="34"/>
        <v>-677.322</v>
      </c>
      <c r="BK298" s="1">
        <f t="shared" si="35"/>
        <v>-321.678</v>
      </c>
      <c r="BL298" s="1">
        <f t="shared" si="36"/>
        <v>2.105590062</v>
      </c>
      <c r="BN298" s="1">
        <f t="shared" si="70"/>
        <v>0.8432586597</v>
      </c>
      <c r="BO298" s="1">
        <f t="shared" si="37"/>
        <v>1.144048635</v>
      </c>
      <c r="BP298" s="1">
        <f t="shared" si="38"/>
        <v>0.09665136524</v>
      </c>
      <c r="BQ298" s="1" t="str">
        <f t="shared" si="39"/>
        <v>#NUM!</v>
      </c>
      <c r="BS298" s="1">
        <f t="shared" si="40"/>
        <v>46.71247611</v>
      </c>
      <c r="BT298" s="1">
        <v>2.6026</v>
      </c>
      <c r="BU298" s="1">
        <v>0.1212</v>
      </c>
      <c r="BV298" s="1">
        <f t="shared" si="41"/>
        <v>0.0195389049</v>
      </c>
      <c r="BW298" s="1">
        <f t="shared" si="42"/>
        <v>0.07036945245</v>
      </c>
      <c r="BX298" s="1">
        <f t="shared" si="43"/>
        <v>1.2407</v>
      </c>
      <c r="BY298" s="1">
        <f t="shared" si="82"/>
        <v>1.092</v>
      </c>
      <c r="BZ298" s="1">
        <f t="shared" si="45"/>
        <v>0.9713567814</v>
      </c>
      <c r="CA298" s="1">
        <v>5376.125</v>
      </c>
      <c r="CB298" s="1">
        <v>3071.7458</v>
      </c>
      <c r="CC298" s="1" t="str">
        <f t="shared" si="46"/>
        <v>#NUM!</v>
      </c>
      <c r="CD298" s="1">
        <f t="shared" si="47"/>
        <v>0.7554738488</v>
      </c>
      <c r="CE298" s="1">
        <f t="shared" si="48"/>
        <v>-842.4154011</v>
      </c>
      <c r="CH298" s="1">
        <v>-999.0</v>
      </c>
      <c r="CJ298" s="1">
        <f t="shared" si="71"/>
        <v>0.02343863854</v>
      </c>
      <c r="CK298" s="1">
        <f t="shared" si="51"/>
        <v>-932.7361831</v>
      </c>
      <c r="CL298" s="1">
        <f t="shared" si="52"/>
        <v>-3740.909995</v>
      </c>
      <c r="CM298" s="1">
        <f t="shared" si="53"/>
        <v>-7064.001443</v>
      </c>
      <c r="CN298" s="1">
        <f t="shared" si="54"/>
        <v>1.888310987</v>
      </c>
      <c r="CO298" s="1">
        <f t="shared" si="55"/>
        <v>0.04756172802</v>
      </c>
      <c r="CP298" s="1">
        <f t="shared" si="56"/>
        <v>0.538663109</v>
      </c>
      <c r="CQ298" s="1">
        <f t="shared" si="57"/>
        <v>1.630663109</v>
      </c>
      <c r="CS298" s="1">
        <f t="shared" si="58"/>
        <v>1.393136543</v>
      </c>
      <c r="CU298" s="1">
        <v>5267.4014</v>
      </c>
      <c r="CV298" s="1">
        <v>1950.0</v>
      </c>
      <c r="CW298" s="1">
        <v>78.96</v>
      </c>
      <c r="CX298" s="1">
        <v>121.0</v>
      </c>
      <c r="CY298" s="1">
        <v>383.3</v>
      </c>
      <c r="CZ298" s="1">
        <v>233.6</v>
      </c>
      <c r="DA298" s="1">
        <f t="shared" si="59"/>
        <v>0.7878204513</v>
      </c>
      <c r="DB298" s="1">
        <f t="shared" si="60"/>
        <v>0.8717393943</v>
      </c>
      <c r="DC298" s="1">
        <f t="shared" si="61"/>
        <v>0.8242509293</v>
      </c>
      <c r="DD298" s="1">
        <f t="shared" si="62"/>
        <v>0.9967271915</v>
      </c>
      <c r="DE298" s="1">
        <f t="shared" si="63"/>
        <v>1.011832762</v>
      </c>
      <c r="DF298" s="1" t="str">
        <f t="shared" si="64"/>
        <v>Não</v>
      </c>
      <c r="DG298" s="23" t="str">
        <f t="shared" si="65"/>
        <v>Fracture</v>
      </c>
      <c r="DH298" s="1" t="str">
        <f t="shared" si="66"/>
        <v>Não</v>
      </c>
      <c r="DI298" s="1" t="str">
        <f t="shared" ref="DI298:DJ298" si="1140">IF(DB298&gt;=1,"Fractured","Não")</f>
        <v>Não</v>
      </c>
      <c r="DJ298" s="1" t="str">
        <f t="shared" si="1140"/>
        <v>Não</v>
      </c>
    </row>
    <row r="299" ht="15.75" customHeight="1">
      <c r="A299" s="1">
        <v>5597.3853</v>
      </c>
      <c r="B299" s="1">
        <v>39.9025</v>
      </c>
      <c r="C299" s="1">
        <v>32.7118</v>
      </c>
      <c r="D299" s="1">
        <v>35.2818</v>
      </c>
      <c r="E299" s="1">
        <v>37.3713</v>
      </c>
      <c r="F299" s="1">
        <v>37.3977</v>
      </c>
      <c r="G299" s="1">
        <v>36.8275</v>
      </c>
      <c r="H299" s="1">
        <v>47.3466</v>
      </c>
      <c r="I299" s="1">
        <v>51.5835</v>
      </c>
      <c r="J299" s="1">
        <v>44.5024</v>
      </c>
      <c r="K299" s="1">
        <v>42.1285</v>
      </c>
      <c r="L299" s="1">
        <f t="shared" si="4"/>
        <v>40.52393333</v>
      </c>
      <c r="M299" s="1">
        <f t="shared" ref="M299:N299" si="1141">(H299+I299)/2</f>
        <v>49.46505</v>
      </c>
      <c r="N299" s="1">
        <f t="shared" si="1141"/>
        <v>48.04295</v>
      </c>
      <c r="O299" s="1">
        <f t="shared" ref="O299:P299" si="1142">(E299+AC299)/2</f>
        <v>36.4197</v>
      </c>
      <c r="P299" s="1">
        <f t="shared" si="1142"/>
        <v>36.6418</v>
      </c>
      <c r="Q299" s="1">
        <f t="shared" si="7"/>
        <v>39.9831776</v>
      </c>
      <c r="R299" s="1">
        <f t="shared" si="8"/>
        <v>0.2523200565</v>
      </c>
      <c r="S299" s="1">
        <f t="shared" si="9"/>
        <v>0.7778277638</v>
      </c>
      <c r="T299" s="1">
        <v>0.3394</v>
      </c>
      <c r="U299" s="1">
        <v>0.3394</v>
      </c>
      <c r="V299" s="1">
        <f t="shared" si="10"/>
        <v>2.946375958</v>
      </c>
      <c r="W299" s="1">
        <v>0.3394</v>
      </c>
      <c r="X299" s="1">
        <v>0.2904</v>
      </c>
      <c r="Y299" s="1">
        <f t="shared" si="11"/>
        <v>37.53085</v>
      </c>
      <c r="Z299" s="1">
        <v>42.4433</v>
      </c>
      <c r="AA299" s="1">
        <v>37.6694</v>
      </c>
      <c r="AB299" s="1">
        <v>37.1763</v>
      </c>
      <c r="AC299" s="1">
        <v>35.4681</v>
      </c>
      <c r="AD299" s="1">
        <v>35.8859</v>
      </c>
      <c r="AE299" s="1">
        <v>0.094</v>
      </c>
      <c r="AF299" s="1">
        <v>0.01</v>
      </c>
      <c r="AG299" s="1">
        <f t="shared" si="12"/>
        <v>93.712</v>
      </c>
      <c r="AH299" s="1">
        <f t="shared" si="13"/>
        <v>5.455684823</v>
      </c>
      <c r="AI299" s="1">
        <f t="shared" si="14"/>
        <v>23.18951127</v>
      </c>
      <c r="AJ299" s="1">
        <f t="shared" si="15"/>
        <v>4.455684823</v>
      </c>
      <c r="AK299" s="1">
        <f t="shared" si="16"/>
        <v>9.354324689</v>
      </c>
      <c r="AL299" s="1">
        <f t="shared" si="17"/>
        <v>47.75786414</v>
      </c>
      <c r="AM299" s="1">
        <f t="shared" si="18"/>
        <v>37.48803745</v>
      </c>
      <c r="AN299" s="1">
        <f t="shared" si="19"/>
        <v>0.005142334796</v>
      </c>
      <c r="AO299" s="1">
        <f t="shared" si="20"/>
        <v>18.82528684</v>
      </c>
      <c r="AP299" s="1">
        <f t="shared" si="21"/>
        <v>1.479851009</v>
      </c>
      <c r="AQ299" s="1">
        <f t="shared" si="22"/>
        <v>19.19777374</v>
      </c>
      <c r="AR299" s="1">
        <f t="shared" si="23"/>
        <v>52.80413341</v>
      </c>
      <c r="AS299" s="1">
        <f t="shared" si="24"/>
        <v>19.07452785</v>
      </c>
      <c r="AT299" s="1">
        <f t="shared" ref="AT299:AT300" si="1146">ABS(((3*B299*(G299-AS299))/(G299*(2*AS299-B299)))/100)/3</f>
        <v>0.1097000857</v>
      </c>
      <c r="AU299" s="1">
        <f t="shared" si="26"/>
        <v>0.1232170013</v>
      </c>
      <c r="AV299" s="1">
        <f t="shared" si="27"/>
        <v>55.13906891</v>
      </c>
      <c r="AW299" s="1">
        <v>0.094</v>
      </c>
      <c r="AX299" s="1">
        <f t="shared" si="28"/>
        <v>0.6404063152</v>
      </c>
      <c r="AZ299" s="1">
        <f t="shared" si="619"/>
        <v>0.2935999894</v>
      </c>
      <c r="BA299" s="1">
        <v>0.01</v>
      </c>
      <c r="BB299" s="1">
        <f t="shared" si="564"/>
        <v>1.410773002</v>
      </c>
      <c r="BC299" s="1">
        <f>((AT299/2)^1.1)*((BL299)^4)</f>
        <v>0.5888458165</v>
      </c>
      <c r="BD299" s="1">
        <f t="shared" ref="BD299:BD300" si="1147">0.083*((AE299^3)*(BH299^2))</f>
        <v>13.43138881</v>
      </c>
      <c r="BE299" s="1">
        <v>3062.4744</v>
      </c>
      <c r="BF299" s="1">
        <v>5483.8672</v>
      </c>
      <c r="BG299" s="1">
        <f t="shared" si="33"/>
        <v>0.4798510095</v>
      </c>
      <c r="BH299" s="1">
        <f>GEOMEAN(BH5:BH298)</f>
        <v>441.397261</v>
      </c>
      <c r="BJ299" s="1">
        <f t="shared" si="34"/>
        <v>0.0620964</v>
      </c>
      <c r="BK299" s="1">
        <f t="shared" si="35"/>
        <v>0.0319036</v>
      </c>
      <c r="BL299" s="1">
        <f t="shared" si="36"/>
        <v>1.946375958</v>
      </c>
      <c r="BN299" s="1">
        <f t="shared" si="70"/>
        <v>0.9229371593</v>
      </c>
      <c r="BO299" s="1">
        <f t="shared" si="37"/>
        <v>1.141263458</v>
      </c>
      <c r="BP299" s="1">
        <f t="shared" si="38"/>
        <v>0.09373654157</v>
      </c>
      <c r="BQ299" s="1">
        <f t="shared" si="39"/>
        <v>-0.05588418405</v>
      </c>
      <c r="BS299" s="1">
        <f t="shared" si="40"/>
        <v>39.70129454</v>
      </c>
      <c r="BT299" s="1">
        <v>2.5967</v>
      </c>
      <c r="BU299" s="1">
        <v>0.1267</v>
      </c>
      <c r="BV299" s="1">
        <f t="shared" si="41"/>
        <v>0.02293948127</v>
      </c>
      <c r="BW299" s="1">
        <f t="shared" si="42"/>
        <v>0.07481974063</v>
      </c>
      <c r="BX299" s="1">
        <f t="shared" si="43"/>
        <v>1.235</v>
      </c>
      <c r="BY299" s="1">
        <f t="shared" si="82"/>
        <v>1.157333333</v>
      </c>
      <c r="BZ299" s="1">
        <f t="shared" si="45"/>
        <v>0.9748709514</v>
      </c>
      <c r="CA299" s="1">
        <v>5483.8672</v>
      </c>
      <c r="CB299" s="1">
        <v>3062.4744</v>
      </c>
      <c r="CC299" s="1">
        <f t="shared" si="46"/>
        <v>0.00003442141954</v>
      </c>
      <c r="CD299" s="1">
        <f t="shared" si="47"/>
        <v>0.7931653338</v>
      </c>
      <c r="CE299" s="1">
        <f t="shared" si="48"/>
        <v>0.009229371593</v>
      </c>
      <c r="CH299" s="1">
        <v>0.094</v>
      </c>
      <c r="CI299" s="1">
        <f t="shared" ref="CI299:CI300" si="1148">ABS(BX299-AP299)</f>
        <v>0.2448510095</v>
      </c>
      <c r="CJ299" s="1">
        <f t="shared" si="71"/>
        <v>0.02031153315</v>
      </c>
      <c r="CK299" s="1">
        <f t="shared" si="51"/>
        <v>0.09100185542</v>
      </c>
      <c r="CL299" s="1">
        <f t="shared" si="52"/>
        <v>0.4403201724</v>
      </c>
      <c r="CM299" s="1">
        <f t="shared" si="53"/>
        <v>0.7540947287</v>
      </c>
      <c r="CN299" s="1">
        <f t="shared" si="54"/>
        <v>1.712605454</v>
      </c>
      <c r="CO299" s="1">
        <f t="shared" si="55"/>
        <v>0.05242593723</v>
      </c>
      <c r="CP299" s="1">
        <f t="shared" si="56"/>
        <v>0.3553095276</v>
      </c>
      <c r="CQ299" s="1">
        <f t="shared" si="57"/>
        <v>1.512642861</v>
      </c>
      <c r="CS299" s="1">
        <f t="shared" si="58"/>
        <v>1.563600948</v>
      </c>
      <c r="CT299" s="1">
        <v>0.094</v>
      </c>
      <c r="CU299" s="1">
        <v>5267.5537</v>
      </c>
      <c r="CV299" s="1">
        <v>1950.0</v>
      </c>
      <c r="CW299" s="1">
        <v>90.84</v>
      </c>
      <c r="CX299" s="1">
        <v>173.1</v>
      </c>
      <c r="CY299" s="1">
        <v>598.1</v>
      </c>
      <c r="CZ299" s="1">
        <v>335.0</v>
      </c>
      <c r="DA299" s="1">
        <f t="shared" si="59"/>
        <v>0.8167049541</v>
      </c>
      <c r="DB299" s="1">
        <f t="shared" si="60"/>
        <v>0.9372269908</v>
      </c>
      <c r="DC299" s="1">
        <f t="shared" si="61"/>
        <v>0.8455021169</v>
      </c>
      <c r="DD299" s="1">
        <f t="shared" si="62"/>
        <v>0.9712504081</v>
      </c>
      <c r="DE299" s="1">
        <f t="shared" si="63"/>
        <v>1.006098348</v>
      </c>
      <c r="DF299" s="1" t="str">
        <f t="shared" si="64"/>
        <v>Não</v>
      </c>
      <c r="DG299" s="23" t="str">
        <f t="shared" si="65"/>
        <v>Fracture</v>
      </c>
      <c r="DH299" s="1" t="str">
        <f t="shared" si="66"/>
        <v>Não</v>
      </c>
      <c r="DI299" s="1" t="str">
        <f t="shared" ref="DI299:DJ299" si="1143">IF(DB299&gt;=1,"Fractured","Não")</f>
        <v>Não</v>
      </c>
      <c r="DJ299" s="1" t="str">
        <f t="shared" si="1143"/>
        <v>Não</v>
      </c>
    </row>
    <row r="300" ht="15.75" customHeight="1">
      <c r="A300" s="1">
        <v>5597.4615</v>
      </c>
      <c r="B300" s="1">
        <v>38.3457</v>
      </c>
      <c r="C300" s="1">
        <v>32.6871</v>
      </c>
      <c r="D300" s="1">
        <v>33.4546</v>
      </c>
      <c r="E300" s="1">
        <v>34.2909</v>
      </c>
      <c r="F300" s="1">
        <v>34.323</v>
      </c>
      <c r="G300" s="1">
        <v>34.0002</v>
      </c>
      <c r="H300" s="1">
        <v>43.2898</v>
      </c>
      <c r="I300" s="1">
        <v>51.5835</v>
      </c>
      <c r="J300" s="1">
        <v>44.5024</v>
      </c>
      <c r="K300" s="1">
        <v>42.1285</v>
      </c>
      <c r="L300" s="1">
        <f t="shared" si="4"/>
        <v>37.20433333</v>
      </c>
      <c r="M300" s="1">
        <f t="shared" ref="M300:N300" si="1144">(H300+I300)/2</f>
        <v>47.43665</v>
      </c>
      <c r="N300" s="1">
        <f t="shared" si="1144"/>
        <v>48.04295</v>
      </c>
      <c r="O300" s="1">
        <f t="shared" ref="O300:P300" si="1145">(E300+AC300)/2</f>
        <v>34.3779</v>
      </c>
      <c r="P300" s="1">
        <f t="shared" si="1145"/>
        <v>34.1764</v>
      </c>
      <c r="Q300" s="1">
        <f t="shared" si="7"/>
        <v>38.42919876</v>
      </c>
      <c r="R300" s="1">
        <f t="shared" si="8"/>
        <v>0.2329490838</v>
      </c>
      <c r="S300" s="1">
        <f t="shared" si="9"/>
        <v>0.785409034</v>
      </c>
      <c r="T300" s="1">
        <v>0.3394</v>
      </c>
      <c r="U300" s="1">
        <v>0.3394</v>
      </c>
      <c r="V300" s="1">
        <f t="shared" si="10"/>
        <v>2.946375958</v>
      </c>
      <c r="W300" s="1">
        <v>0.3394</v>
      </c>
      <c r="X300" s="1">
        <v>0.2904</v>
      </c>
      <c r="Y300" s="1">
        <f t="shared" si="11"/>
        <v>36.1595</v>
      </c>
      <c r="Z300" s="1">
        <v>40.382</v>
      </c>
      <c r="AA300" s="1">
        <v>35.5339</v>
      </c>
      <c r="AB300" s="1">
        <v>36.5537</v>
      </c>
      <c r="AC300" s="1">
        <v>34.4649</v>
      </c>
      <c r="AD300" s="1">
        <v>34.0298</v>
      </c>
      <c r="AE300" s="1">
        <v>0.094</v>
      </c>
      <c r="AF300" s="1">
        <v>0.01</v>
      </c>
      <c r="AG300" s="1">
        <f t="shared" si="12"/>
        <v>93.712</v>
      </c>
      <c r="AH300" s="1">
        <f t="shared" si="13"/>
        <v>5.455684823</v>
      </c>
      <c r="AI300" s="1">
        <f t="shared" si="14"/>
        <v>23.18951127</v>
      </c>
      <c r="AJ300" s="1">
        <f t="shared" si="15"/>
        <v>4.455684823</v>
      </c>
      <c r="AK300" s="1">
        <f t="shared" si="16"/>
        <v>8.751430197</v>
      </c>
      <c r="AL300" s="1">
        <f t="shared" si="17"/>
        <v>27.85334646</v>
      </c>
      <c r="AM300" s="1">
        <f t="shared" si="18"/>
        <v>35.08547287</v>
      </c>
      <c r="AN300" s="1">
        <f t="shared" si="19"/>
        <v>0.04855774218</v>
      </c>
      <c r="AO300" s="1">
        <f t="shared" si="20"/>
        <v>17.6526464</v>
      </c>
      <c r="AP300" s="1">
        <f t="shared" si="21"/>
        <v>1.41653154</v>
      </c>
      <c r="AQ300" s="1">
        <f t="shared" si="22"/>
        <v>18.13929478</v>
      </c>
      <c r="AR300" s="1">
        <f t="shared" si="23"/>
        <v>53.2439992</v>
      </c>
      <c r="AS300" s="1">
        <f t="shared" si="24"/>
        <v>18.27101573</v>
      </c>
      <c r="AT300" s="1">
        <f t="shared" si="1146"/>
        <v>0.09835233303</v>
      </c>
      <c r="AU300" s="1">
        <f t="shared" si="26"/>
        <v>0.1090806716</v>
      </c>
      <c r="AV300" s="1">
        <f t="shared" si="27"/>
        <v>46.49084748</v>
      </c>
      <c r="AW300" s="1">
        <v>0.094</v>
      </c>
      <c r="AX300" s="1">
        <f t="shared" si="28"/>
        <v>0.5856993947</v>
      </c>
      <c r="AZ300" s="1">
        <f t="shared" si="619"/>
        <v>0.1575610702</v>
      </c>
      <c r="BA300" s="1">
        <v>0.01</v>
      </c>
      <c r="BB300" s="1">
        <f t="shared" si="564"/>
        <v>0.9115236425</v>
      </c>
      <c r="BC300" s="1">
        <f>((AT300/1.5)^1.1)*((BL300)^4)</f>
        <v>0.7165882348</v>
      </c>
      <c r="BD300" s="1">
        <f t="shared" si="1147"/>
        <v>13.43138881</v>
      </c>
      <c r="BE300" s="1">
        <v>3062.4744</v>
      </c>
      <c r="BF300" s="1">
        <v>5483.8672</v>
      </c>
      <c r="BG300" s="1">
        <f t="shared" si="33"/>
        <v>0.4165315405</v>
      </c>
      <c r="BH300" s="1">
        <f>GEOMEAN(BH5:BH299)</f>
        <v>441.397261</v>
      </c>
      <c r="BJ300" s="1">
        <f t="shared" si="34"/>
        <v>0.0620964</v>
      </c>
      <c r="BK300" s="1">
        <f t="shared" si="35"/>
        <v>0.0319036</v>
      </c>
      <c r="BL300" s="1">
        <f t="shared" si="36"/>
        <v>1.946375958</v>
      </c>
      <c r="BN300" s="1">
        <f t="shared" si="70"/>
        <v>0.8866756898</v>
      </c>
      <c r="BO300" s="1">
        <f t="shared" si="37"/>
        <v>1.088392657</v>
      </c>
      <c r="BP300" s="1">
        <f t="shared" si="38"/>
        <v>0.1466073434</v>
      </c>
      <c r="BQ300" s="1">
        <f t="shared" si="39"/>
        <v>-0.03582296304</v>
      </c>
      <c r="BS300" s="1">
        <f t="shared" si="40"/>
        <v>38.54441978</v>
      </c>
      <c r="BT300" s="1">
        <v>2.5967</v>
      </c>
      <c r="BU300" s="1">
        <v>0.1267</v>
      </c>
      <c r="BV300" s="1">
        <f t="shared" si="41"/>
        <v>0.02293948127</v>
      </c>
      <c r="BW300" s="1">
        <f t="shared" si="42"/>
        <v>0.07481974063</v>
      </c>
      <c r="BX300" s="1">
        <f t="shared" si="43"/>
        <v>1.235</v>
      </c>
      <c r="BY300" s="1">
        <f t="shared" si="82"/>
        <v>1.157333333</v>
      </c>
      <c r="BZ300" s="1">
        <f t="shared" si="45"/>
        <v>0.9777325911</v>
      </c>
      <c r="CA300" s="1">
        <v>5483.8672</v>
      </c>
      <c r="CB300" s="1">
        <v>3062.4744</v>
      </c>
      <c r="CC300" s="1">
        <f t="shared" si="46"/>
        <v>0.00003442141954</v>
      </c>
      <c r="CD300" s="1">
        <f t="shared" si="47"/>
        <v>0.8104183711</v>
      </c>
      <c r="CE300" s="1">
        <f t="shared" si="48"/>
        <v>0.008866756898</v>
      </c>
      <c r="CH300" s="1">
        <v>0.094</v>
      </c>
      <c r="CI300" s="1">
        <f t="shared" si="1148"/>
        <v>0.1815315405</v>
      </c>
      <c r="CJ300" s="1">
        <f t="shared" si="71"/>
        <v>0.0117055868</v>
      </c>
      <c r="CK300" s="1">
        <f t="shared" si="51"/>
        <v>0.08893283534</v>
      </c>
      <c r="CL300" s="1">
        <f t="shared" si="52"/>
        <v>0.4315829197</v>
      </c>
      <c r="CM300" s="1">
        <f t="shared" si="53"/>
        <v>0.7035827859</v>
      </c>
      <c r="CN300" s="1">
        <f t="shared" si="54"/>
        <v>1.630237792</v>
      </c>
      <c r="CO300" s="1">
        <f t="shared" si="55"/>
        <v>0.05473149468</v>
      </c>
      <c r="CP300" s="1">
        <f t="shared" si="56"/>
        <v>0.2990307725</v>
      </c>
      <c r="CQ300" s="1">
        <f t="shared" si="57"/>
        <v>1.456364106</v>
      </c>
      <c r="CS300" s="1">
        <f t="shared" si="58"/>
        <v>1.53525212</v>
      </c>
      <c r="CT300" s="1">
        <v>0.094</v>
      </c>
      <c r="CU300" s="1">
        <v>5267.7061</v>
      </c>
      <c r="CV300" s="1">
        <v>1950.0</v>
      </c>
      <c r="CW300" s="1">
        <v>108.4</v>
      </c>
      <c r="CX300" s="1">
        <v>240.7</v>
      </c>
      <c r="CY300" s="1">
        <v>941.5</v>
      </c>
      <c r="CZ300" s="1">
        <v>468.0</v>
      </c>
      <c r="DA300" s="1">
        <f t="shared" si="59"/>
        <v>0.8167049541</v>
      </c>
      <c r="DB300" s="1">
        <f t="shared" si="60"/>
        <v>0.8950938436</v>
      </c>
      <c r="DC300" s="1">
        <f t="shared" si="61"/>
        <v>0.8426972413</v>
      </c>
      <c r="DD300" s="1">
        <f t="shared" si="62"/>
        <v>1.012781257</v>
      </c>
      <c r="DE300" s="1">
        <f t="shared" si="63"/>
        <v>0.9941386763</v>
      </c>
      <c r="DF300" s="1" t="str">
        <f t="shared" si="64"/>
        <v>Não</v>
      </c>
      <c r="DG300" s="1" t="str">
        <f t="shared" si="65"/>
        <v>Não</v>
      </c>
      <c r="DH300" s="17" t="str">
        <f t="shared" si="66"/>
        <v>Fractured</v>
      </c>
      <c r="DI300" s="1" t="str">
        <f t="shared" ref="DI300:DJ300" si="1149">IF(DB300&gt;=1,"Fractured","Não")</f>
        <v>Não</v>
      </c>
      <c r="DJ300" s="1" t="str">
        <f t="shared" si="1149"/>
        <v>Não</v>
      </c>
    </row>
    <row r="301" ht="15.75" customHeight="1">
      <c r="A301" s="1">
        <v>5597.5377</v>
      </c>
      <c r="B301" s="1">
        <v>40.2059</v>
      </c>
      <c r="C301" s="1">
        <v>33.7332</v>
      </c>
      <c r="D301" s="1">
        <v>33.2375</v>
      </c>
      <c r="E301" s="1">
        <v>32.3924</v>
      </c>
      <c r="F301" s="1">
        <v>32.4364</v>
      </c>
      <c r="G301" s="1">
        <v>31.7304</v>
      </c>
      <c r="H301" s="1">
        <v>39.8379</v>
      </c>
      <c r="I301" s="1">
        <v>45.5693</v>
      </c>
      <c r="J301" s="1">
        <v>39.4327</v>
      </c>
      <c r="K301" s="1">
        <v>37.6118</v>
      </c>
      <c r="L301" s="1">
        <f t="shared" si="4"/>
        <v>34.66823333</v>
      </c>
      <c r="M301" s="1">
        <f t="shared" ref="M301:N301" si="1150">(H301+I301)/2</f>
        <v>42.7036</v>
      </c>
      <c r="N301" s="1">
        <f t="shared" si="1150"/>
        <v>42.501</v>
      </c>
      <c r="O301" s="1">
        <f t="shared" ref="O301:P301" si="1151">(E301+AC301)/2</f>
        <v>32.9192</v>
      </c>
      <c r="P301" s="1">
        <f t="shared" si="1151"/>
        <v>32.56295</v>
      </c>
      <c r="Q301" s="1">
        <f t="shared" si="7"/>
        <v>40.28998578</v>
      </c>
      <c r="R301" s="1">
        <f t="shared" si="8"/>
        <v>0.2173977685</v>
      </c>
      <c r="S301" s="1">
        <f t="shared" si="9"/>
        <v>0.7964877667</v>
      </c>
      <c r="T301" s="1">
        <v>0.3594</v>
      </c>
      <c r="U301" s="1">
        <v>0.3594</v>
      </c>
      <c r="V301" s="1">
        <f t="shared" si="10"/>
        <v>2.782415136</v>
      </c>
      <c r="W301" s="1">
        <v>0.3594</v>
      </c>
      <c r="X301" s="1">
        <v>0.3049</v>
      </c>
      <c r="Y301" s="1">
        <f t="shared" si="11"/>
        <v>35.95215</v>
      </c>
      <c r="Z301" s="1">
        <v>39.4789</v>
      </c>
      <c r="AA301" s="1">
        <v>34.3508</v>
      </c>
      <c r="AB301" s="1">
        <v>34.7066</v>
      </c>
      <c r="AC301" s="1">
        <v>33.446</v>
      </c>
      <c r="AD301" s="1">
        <v>32.6895</v>
      </c>
      <c r="AE301" s="1">
        <v>-999.0</v>
      </c>
      <c r="AF301" s="1">
        <v>-999.0</v>
      </c>
      <c r="AG301" s="1">
        <f t="shared" si="12"/>
        <v>83.1811</v>
      </c>
      <c r="AH301" s="1">
        <f t="shared" si="13"/>
        <v>5.726584983</v>
      </c>
      <c r="AI301" s="1">
        <f t="shared" si="14"/>
        <v>20.60496192</v>
      </c>
      <c r="AJ301" s="1">
        <f t="shared" si="15"/>
        <v>4.726584983</v>
      </c>
      <c r="AK301" s="1">
        <f t="shared" si="16"/>
        <v>8.571957262</v>
      </c>
      <c r="AL301" s="1">
        <f t="shared" si="17"/>
        <v>14.40681627</v>
      </c>
      <c r="AM301" s="1">
        <f t="shared" si="18"/>
        <v>34.43387384</v>
      </c>
      <c r="AN301" s="1">
        <f t="shared" si="19"/>
        <v>0.1438077701</v>
      </c>
      <c r="AO301" s="1">
        <f t="shared" si="20"/>
        <v>17.06249806</v>
      </c>
      <c r="AP301" s="1">
        <f t="shared" si="21"/>
        <v>1.351551973</v>
      </c>
      <c r="AQ301" s="1">
        <f t="shared" si="22"/>
        <v>17.25131121</v>
      </c>
      <c r="AR301" s="1">
        <f t="shared" si="23"/>
        <v>54.15468958</v>
      </c>
      <c r="AS301" s="1">
        <f t="shared" si="24"/>
        <v>17.64613078</v>
      </c>
      <c r="AT301" s="1">
        <f t="shared" ref="AT301:AT303" si="1155">ABS(((3*B301*(G301-AS301))/(G301*(2*AS301-B301)))/100)</f>
        <v>0.1089598802</v>
      </c>
      <c r="AU301" s="1">
        <f t="shared" si="26"/>
        <v>0.1222839217</v>
      </c>
      <c r="AV301" s="1">
        <f t="shared" si="27"/>
        <v>54.55538692</v>
      </c>
      <c r="AW301" s="1">
        <v>-999.0</v>
      </c>
      <c r="AX301" s="1">
        <f t="shared" si="28"/>
        <v>0.5587728893</v>
      </c>
      <c r="AZ301" s="1">
        <f t="shared" si="619"/>
        <v>0.2519205362</v>
      </c>
      <c r="BA301" s="1">
        <v>-999.0</v>
      </c>
      <c r="BB301" s="1">
        <f t="shared" si="564"/>
        <v>0.4699684452</v>
      </c>
      <c r="BC301" s="1">
        <f>((AT301/1.5)^1.2)*((BL301)^4)</f>
        <v>0.4339561783</v>
      </c>
      <c r="BE301" s="1">
        <v>3053.5676</v>
      </c>
      <c r="BF301" s="1">
        <v>5449.793</v>
      </c>
      <c r="BG301" s="1">
        <f t="shared" si="33"/>
        <v>0.3515519727</v>
      </c>
      <c r="BH301" s="1">
        <v>258.2356</v>
      </c>
      <c r="BJ301" s="1">
        <f t="shared" si="34"/>
        <v>-639.9594</v>
      </c>
      <c r="BK301" s="1">
        <f t="shared" si="35"/>
        <v>-359.0406</v>
      </c>
      <c r="BL301" s="1">
        <f t="shared" si="36"/>
        <v>1.782415136</v>
      </c>
      <c r="BN301" s="1">
        <f t="shared" si="70"/>
        <v>0.7891976053</v>
      </c>
      <c r="BO301" s="1">
        <f t="shared" si="37"/>
        <v>1.066028745</v>
      </c>
      <c r="BP301" s="1">
        <f t="shared" si="38"/>
        <v>0.1693212548</v>
      </c>
      <c r="BQ301" s="1" t="str">
        <f t="shared" si="39"/>
        <v>#NUM!</v>
      </c>
      <c r="BS301" s="1">
        <f t="shared" si="40"/>
        <v>41.26083224</v>
      </c>
      <c r="BT301" s="1">
        <v>2.6001</v>
      </c>
      <c r="BU301" s="1">
        <v>0.1294</v>
      </c>
      <c r="BV301" s="1">
        <f t="shared" si="41"/>
        <v>0.02097982709</v>
      </c>
      <c r="BW301" s="1">
        <f t="shared" si="42"/>
        <v>0.07518991354</v>
      </c>
      <c r="BX301" s="1">
        <f t="shared" si="43"/>
        <v>1.23535</v>
      </c>
      <c r="BY301" s="1">
        <f t="shared" si="82"/>
        <v>1.315333333</v>
      </c>
      <c r="BZ301" s="1">
        <f t="shared" si="45"/>
        <v>0.9800299595</v>
      </c>
      <c r="CA301" s="1">
        <v>5449.793</v>
      </c>
      <c r="CB301" s="1">
        <v>3053.5676</v>
      </c>
      <c r="CC301" s="1" t="str">
        <f t="shared" si="46"/>
        <v>#NUM!</v>
      </c>
      <c r="CD301" s="1">
        <f t="shared" si="47"/>
        <v>0.8246428091</v>
      </c>
      <c r="CE301" s="1">
        <f t="shared" si="48"/>
        <v>-788.4084077</v>
      </c>
      <c r="CH301" s="1">
        <v>-999.0</v>
      </c>
      <c r="CJ301" s="1">
        <f t="shared" si="71"/>
        <v>0.008961518417</v>
      </c>
      <c r="CK301" s="1">
        <f t="shared" si="51"/>
        <v>-897.2984507</v>
      </c>
      <c r="CL301" s="1">
        <f t="shared" si="52"/>
        <v>-4013.037177</v>
      </c>
      <c r="CM301" s="1">
        <f t="shared" si="53"/>
        <v>-6898.594301</v>
      </c>
      <c r="CN301" s="1">
        <f t="shared" si="54"/>
        <v>1.719045699</v>
      </c>
      <c r="CO301" s="1">
        <f t="shared" si="55"/>
        <v>0.05666964688</v>
      </c>
      <c r="CP301" s="1">
        <f t="shared" si="56"/>
        <v>0.2016832375</v>
      </c>
      <c r="CQ301" s="1">
        <f t="shared" si="57"/>
        <v>1.517016571</v>
      </c>
      <c r="CS301" s="1">
        <f t="shared" si="58"/>
        <v>1.54434258</v>
      </c>
      <c r="CU301" s="1">
        <v>5267.8584</v>
      </c>
      <c r="CV301" s="1">
        <v>1950.0</v>
      </c>
      <c r="CW301" s="1">
        <v>175.5</v>
      </c>
      <c r="CX301" s="1">
        <v>398.8</v>
      </c>
      <c r="CY301" s="1">
        <v>1427.3</v>
      </c>
      <c r="CZ301" s="1">
        <v>727.6</v>
      </c>
      <c r="DA301" s="1">
        <f t="shared" si="59"/>
        <v>0.8253758561</v>
      </c>
      <c r="DB301" s="1">
        <f t="shared" si="60"/>
        <v>0.8067572172</v>
      </c>
      <c r="DC301" s="1">
        <f t="shared" si="61"/>
        <v>0.8280245904</v>
      </c>
      <c r="DD301" s="1">
        <f t="shared" si="62"/>
        <v>0.9952556693</v>
      </c>
      <c r="DE301" s="1">
        <f t="shared" si="63"/>
        <v>0.9891780481</v>
      </c>
      <c r="DF301" s="1" t="str">
        <f t="shared" si="64"/>
        <v>Não</v>
      </c>
      <c r="DG301" s="1" t="str">
        <f t="shared" si="65"/>
        <v>Não</v>
      </c>
      <c r="DH301" s="1" t="str">
        <f t="shared" si="66"/>
        <v>Não</v>
      </c>
      <c r="DI301" s="1" t="str">
        <f t="shared" ref="DI301:DJ301" si="1152">IF(DB301&gt;=1,"Fractured","Não")</f>
        <v>Não</v>
      </c>
      <c r="DJ301" s="1" t="str">
        <f t="shared" si="1152"/>
        <v>Não</v>
      </c>
    </row>
    <row r="302" ht="15.75" customHeight="1">
      <c r="A302" s="1">
        <v>5597.6139</v>
      </c>
      <c r="B302" s="1">
        <v>43.5042</v>
      </c>
      <c r="C302" s="1">
        <v>36.4244</v>
      </c>
      <c r="D302" s="1">
        <v>33.9229</v>
      </c>
      <c r="E302" s="1">
        <v>31.4148</v>
      </c>
      <c r="F302" s="1">
        <v>31.4636</v>
      </c>
      <c r="G302" s="1">
        <v>30.5863</v>
      </c>
      <c r="H302" s="1">
        <v>38.0112</v>
      </c>
      <c r="I302" s="1">
        <v>45.5693</v>
      </c>
      <c r="J302" s="1">
        <v>39.4327</v>
      </c>
      <c r="K302" s="1">
        <v>37.6118</v>
      </c>
      <c r="L302" s="1">
        <f t="shared" si="4"/>
        <v>33.3537</v>
      </c>
      <c r="M302" s="1">
        <f t="shared" ref="M302:N302" si="1153">(H302+I302)/2</f>
        <v>41.79025</v>
      </c>
      <c r="N302" s="1">
        <f t="shared" si="1153"/>
        <v>42.501</v>
      </c>
      <c r="O302" s="1">
        <f t="shared" ref="O302:P302" si="1154">(E302+AC302)/2</f>
        <v>32.05505</v>
      </c>
      <c r="P302" s="1">
        <f t="shared" si="1154"/>
        <v>31.5584</v>
      </c>
      <c r="Q302" s="1">
        <f t="shared" si="7"/>
        <v>43.58813451</v>
      </c>
      <c r="R302" s="1">
        <f t="shared" si="8"/>
        <v>0.2095590779</v>
      </c>
      <c r="S302" s="1">
        <f t="shared" si="9"/>
        <v>0.804665467</v>
      </c>
      <c r="T302" s="1">
        <v>0.3594</v>
      </c>
      <c r="U302" s="1">
        <v>0.3594</v>
      </c>
      <c r="V302" s="1">
        <f t="shared" si="10"/>
        <v>2.782415136</v>
      </c>
      <c r="W302" s="1">
        <v>0.3594</v>
      </c>
      <c r="X302" s="1">
        <v>0.3049</v>
      </c>
      <c r="Y302" s="1">
        <f t="shared" si="11"/>
        <v>36.32665</v>
      </c>
      <c r="Z302" s="1">
        <v>37.5802</v>
      </c>
      <c r="AA302" s="1">
        <v>33.4777</v>
      </c>
      <c r="AB302" s="1">
        <v>33.0505</v>
      </c>
      <c r="AC302" s="1">
        <v>32.6953</v>
      </c>
      <c r="AD302" s="1">
        <v>31.6532</v>
      </c>
      <c r="AE302" s="1">
        <v>-999.0</v>
      </c>
      <c r="AF302" s="1">
        <v>-999.0</v>
      </c>
      <c r="AG302" s="1">
        <f t="shared" si="12"/>
        <v>83.1811</v>
      </c>
      <c r="AH302" s="1">
        <f t="shared" si="13"/>
        <v>5.726584983</v>
      </c>
      <c r="AI302" s="1">
        <f t="shared" si="14"/>
        <v>20.60496192</v>
      </c>
      <c r="AJ302" s="1">
        <f t="shared" si="15"/>
        <v>4.726584983</v>
      </c>
      <c r="AK302" s="1">
        <f t="shared" si="16"/>
        <v>8.614764276</v>
      </c>
      <c r="AL302" s="1">
        <f t="shared" si="17"/>
        <v>9.583049571</v>
      </c>
      <c r="AM302" s="1">
        <f t="shared" si="18"/>
        <v>34.69922537</v>
      </c>
      <c r="AN302" s="1">
        <f t="shared" si="19"/>
        <v>0.257864301</v>
      </c>
      <c r="AO302" s="1">
        <f t="shared" si="20"/>
        <v>17.02599811</v>
      </c>
      <c r="AP302" s="1">
        <f t="shared" si="21"/>
        <v>1.271960839</v>
      </c>
      <c r="AQ302" s="1">
        <f t="shared" si="22"/>
        <v>16.62571093</v>
      </c>
      <c r="AR302" s="1">
        <f t="shared" si="23"/>
        <v>55.93411841</v>
      </c>
      <c r="AS302" s="1">
        <f t="shared" si="24"/>
        <v>17.72609142</v>
      </c>
      <c r="AT302" s="1">
        <f t="shared" si="1155"/>
        <v>0.06815046421</v>
      </c>
      <c r="AU302" s="1">
        <f t="shared" si="26"/>
        <v>0.07313462269</v>
      </c>
      <c r="AV302" s="1">
        <f t="shared" si="27"/>
        <v>26.56395733</v>
      </c>
      <c r="AW302" s="1">
        <v>-999.0</v>
      </c>
      <c r="AX302" s="1">
        <f t="shared" si="28"/>
        <v>0.5166586833</v>
      </c>
      <c r="AZ302" s="1">
        <f t="shared" si="619"/>
        <v>0.01736265434</v>
      </c>
      <c r="BA302" s="1">
        <v>-999.0</v>
      </c>
      <c r="BB302" s="1">
        <f t="shared" si="564"/>
        <v>0.07192460814</v>
      </c>
      <c r="BC302" s="1">
        <f>((AT302/6)^1.1)*((BL302)^4)</f>
        <v>0.07326301226</v>
      </c>
      <c r="BE302" s="1">
        <v>3053.5676</v>
      </c>
      <c r="BF302" s="1">
        <v>5449.793</v>
      </c>
      <c r="BG302" s="1">
        <f t="shared" si="33"/>
        <v>0.2719608393</v>
      </c>
      <c r="BH302" s="1">
        <v>258.2356</v>
      </c>
      <c r="BJ302" s="1">
        <f t="shared" si="34"/>
        <v>-639.9594</v>
      </c>
      <c r="BK302" s="1">
        <f t="shared" si="35"/>
        <v>-359.0406</v>
      </c>
      <c r="BL302" s="1">
        <f t="shared" si="36"/>
        <v>1.782415136</v>
      </c>
      <c r="BN302" s="1">
        <f t="shared" si="70"/>
        <v>0.7030654512</v>
      </c>
      <c r="BO302" s="1">
        <f t="shared" si="37"/>
        <v>1.032350652</v>
      </c>
      <c r="BP302" s="1">
        <f t="shared" si="38"/>
        <v>0.2029993482</v>
      </c>
      <c r="BQ302" s="1" t="str">
        <f t="shared" si="39"/>
        <v>#NUM!</v>
      </c>
      <c r="BS302" s="1">
        <f t="shared" si="40"/>
        <v>44.88685932</v>
      </c>
      <c r="BT302" s="1">
        <v>2.6001</v>
      </c>
      <c r="BU302" s="1">
        <v>0.1294</v>
      </c>
      <c r="BV302" s="1">
        <f t="shared" si="41"/>
        <v>0.02097982709</v>
      </c>
      <c r="BW302" s="1">
        <f t="shared" si="42"/>
        <v>0.07518991354</v>
      </c>
      <c r="BX302" s="1">
        <f t="shared" si="43"/>
        <v>1.23535</v>
      </c>
      <c r="BY302" s="1">
        <f t="shared" si="82"/>
        <v>1.315333333</v>
      </c>
      <c r="BZ302" s="1">
        <f t="shared" si="45"/>
        <v>0.9811879555</v>
      </c>
      <c r="CA302" s="1">
        <v>5449.793</v>
      </c>
      <c r="CB302" s="1">
        <v>3053.5676</v>
      </c>
      <c r="CC302" s="1" t="str">
        <f t="shared" si="46"/>
        <v>#NUM!</v>
      </c>
      <c r="CD302" s="1">
        <f t="shared" si="47"/>
        <v>0.8227807658</v>
      </c>
      <c r="CE302" s="1">
        <f t="shared" si="48"/>
        <v>-702.3623857</v>
      </c>
      <c r="CH302" s="1">
        <v>-999.0</v>
      </c>
      <c r="CJ302" s="1">
        <f t="shared" si="71"/>
        <v>0.005903415574</v>
      </c>
      <c r="CK302" s="1">
        <f t="shared" si="51"/>
        <v>-849.5796495</v>
      </c>
      <c r="CL302" s="1">
        <f t="shared" si="52"/>
        <v>-3369.666134</v>
      </c>
      <c r="CM302" s="1">
        <f t="shared" si="53"/>
        <v>-5946.159598</v>
      </c>
      <c r="CN302" s="1">
        <f t="shared" si="54"/>
        <v>1.76461387</v>
      </c>
      <c r="CO302" s="1">
        <f t="shared" si="55"/>
        <v>0.05641401572</v>
      </c>
      <c r="CP302" s="1">
        <f t="shared" si="56"/>
        <v>0.2325225762</v>
      </c>
      <c r="CQ302" s="1">
        <f t="shared" si="57"/>
        <v>1.54785591</v>
      </c>
      <c r="CS302" s="1">
        <f t="shared" si="58"/>
        <v>1.399202914</v>
      </c>
      <c r="CU302" s="1">
        <v>5268.0107</v>
      </c>
      <c r="CV302" s="1">
        <v>1950.0</v>
      </c>
      <c r="CW302" s="1">
        <v>269.5</v>
      </c>
      <c r="CX302" s="1">
        <v>1107.8</v>
      </c>
      <c r="CY302" s="1">
        <v>1852.0</v>
      </c>
      <c r="CZ302" s="1">
        <v>1460.2</v>
      </c>
      <c r="DA302" s="1">
        <f t="shared" si="59"/>
        <v>0.8253758561</v>
      </c>
      <c r="DB302" s="1">
        <f t="shared" si="60"/>
        <v>0.7232313202</v>
      </c>
      <c r="DC302" s="1">
        <f t="shared" si="61"/>
        <v>0.8422839687</v>
      </c>
      <c r="DD302" s="1">
        <f t="shared" si="62"/>
        <v>1.017007556</v>
      </c>
      <c r="DE302" s="1">
        <f t="shared" si="63"/>
        <v>0.9845063414</v>
      </c>
      <c r="DF302" s="1" t="str">
        <f t="shared" si="64"/>
        <v>Não</v>
      </c>
      <c r="DG302" s="1" t="str">
        <f t="shared" si="65"/>
        <v>Não</v>
      </c>
      <c r="DH302" s="17" t="str">
        <f t="shared" si="66"/>
        <v>Fractured</v>
      </c>
      <c r="DI302" s="1" t="str">
        <f t="shared" ref="DI302:DJ302" si="1156">IF(DB302&gt;=1,"Fractured","Não")</f>
        <v>Não</v>
      </c>
      <c r="DJ302" s="1" t="str">
        <f t="shared" si="1156"/>
        <v>Não</v>
      </c>
    </row>
    <row r="303" ht="15.75" customHeight="1">
      <c r="A303" s="1">
        <v>5597.6901</v>
      </c>
      <c r="B303" s="1">
        <v>39.2465</v>
      </c>
      <c r="C303" s="1">
        <v>35.4806</v>
      </c>
      <c r="D303" s="1">
        <v>33.3813</v>
      </c>
      <c r="E303" s="1">
        <v>29.0728</v>
      </c>
      <c r="F303" s="1">
        <v>29.1327</v>
      </c>
      <c r="G303" s="1">
        <v>28.1421</v>
      </c>
      <c r="H303" s="1">
        <v>35.9362</v>
      </c>
      <c r="I303" s="1">
        <v>40.3418</v>
      </c>
      <c r="J303" s="1">
        <v>35.9293</v>
      </c>
      <c r="K303" s="1">
        <v>33.7983</v>
      </c>
      <c r="L303" s="1">
        <f t="shared" si="4"/>
        <v>31.07033333</v>
      </c>
      <c r="M303" s="1">
        <f t="shared" ref="M303:N303" si="1157">(H303+I303)/2</f>
        <v>38.139</v>
      </c>
      <c r="N303" s="1">
        <f t="shared" si="1157"/>
        <v>38.13555</v>
      </c>
      <c r="O303" s="1">
        <f t="shared" ref="O303:P303" si="1158">(E303+AC303)/2</f>
        <v>29.92475</v>
      </c>
      <c r="P303" s="1">
        <f t="shared" si="1158"/>
        <v>29.49315</v>
      </c>
      <c r="Q303" s="1">
        <f t="shared" si="7"/>
        <v>39.33327676</v>
      </c>
      <c r="R303" s="1">
        <f t="shared" si="8"/>
        <v>0.1928128779</v>
      </c>
      <c r="S303" s="1">
        <f t="shared" si="9"/>
        <v>0.78311285</v>
      </c>
      <c r="T303" s="1">
        <v>0.3822</v>
      </c>
      <c r="U303" s="1">
        <v>0.3822</v>
      </c>
      <c r="V303" s="1">
        <f t="shared" si="10"/>
        <v>2.616431188</v>
      </c>
      <c r="W303" s="1">
        <v>0.3822</v>
      </c>
      <c r="X303" s="1">
        <v>0.3242</v>
      </c>
      <c r="Y303" s="1">
        <f t="shared" si="11"/>
        <v>34.59653333</v>
      </c>
      <c r="Z303" s="1">
        <v>35.4435</v>
      </c>
      <c r="AA303" s="1">
        <v>32.9181</v>
      </c>
      <c r="AB303" s="1">
        <v>31.1092</v>
      </c>
      <c r="AC303" s="1">
        <v>30.7767</v>
      </c>
      <c r="AD303" s="1">
        <v>29.8536</v>
      </c>
      <c r="AE303" s="1">
        <v>0.112</v>
      </c>
      <c r="AF303" s="1">
        <v>0.03</v>
      </c>
      <c r="AG303" s="1">
        <f t="shared" si="12"/>
        <v>74.1401</v>
      </c>
      <c r="AH303" s="1">
        <f t="shared" si="13"/>
        <v>6.165171544</v>
      </c>
      <c r="AI303" s="1">
        <f t="shared" si="14"/>
        <v>18.39064499</v>
      </c>
      <c r="AJ303" s="1">
        <f t="shared" si="15"/>
        <v>5.165171544</v>
      </c>
      <c r="AK303" s="1">
        <f t="shared" si="16"/>
        <v>8.054190403</v>
      </c>
      <c r="AL303" s="1">
        <f t="shared" si="17"/>
        <v>10.15557643</v>
      </c>
      <c r="AM303" s="1">
        <f t="shared" si="18"/>
        <v>32.31086744</v>
      </c>
      <c r="AN303" s="1">
        <f t="shared" si="19"/>
        <v>0.2650198158</v>
      </c>
      <c r="AO303" s="1">
        <f t="shared" si="20"/>
        <v>15.93111817</v>
      </c>
      <c r="AP303" s="1">
        <f t="shared" si="21"/>
        <v>1.242999551</v>
      </c>
      <c r="AQ303" s="1">
        <f t="shared" si="22"/>
        <v>15.65231768</v>
      </c>
      <c r="AR303" s="1">
        <f t="shared" si="23"/>
        <v>52.7718148</v>
      </c>
      <c r="AS303" s="1">
        <f t="shared" si="24"/>
        <v>16.6509694</v>
      </c>
      <c r="AT303" s="1">
        <f t="shared" si="1155"/>
        <v>0.08087394779</v>
      </c>
      <c r="AU303" s="1">
        <f t="shared" si="26"/>
        <v>0.08799005054</v>
      </c>
      <c r="AV303" s="1">
        <f t="shared" si="27"/>
        <v>34.41339606</v>
      </c>
      <c r="AW303" s="1">
        <v>0.112</v>
      </c>
      <c r="AX303" s="1">
        <f t="shared" si="28"/>
        <v>0.499739897</v>
      </c>
      <c r="AZ303" s="1">
        <f t="shared" si="619"/>
        <v>0.0407312653</v>
      </c>
      <c r="BA303" s="1">
        <v>0.03</v>
      </c>
      <c r="BB303" s="1">
        <f t="shared" si="564"/>
        <v>0.1069355602</v>
      </c>
      <c r="BC303" s="1">
        <f>((AT303/2)^1.3)*((BL303)^4)</f>
        <v>0.105448675</v>
      </c>
      <c r="BD303" s="1">
        <f t="shared" ref="BD303:BD304" si="1162">0.000183*((AE303^3)*(BH303^2))</f>
        <v>0.01285353928</v>
      </c>
      <c r="BE303" s="1">
        <v>3028.5193</v>
      </c>
      <c r="BF303" s="1">
        <v>5369.3193</v>
      </c>
      <c r="BG303" s="1">
        <f t="shared" si="33"/>
        <v>0.2429995513</v>
      </c>
      <c r="BH303" s="1">
        <v>223.5933</v>
      </c>
      <c r="BJ303" s="1">
        <f t="shared" si="34"/>
        <v>0.0691936</v>
      </c>
      <c r="BK303" s="1">
        <f t="shared" si="35"/>
        <v>0.0428064</v>
      </c>
      <c r="BL303" s="1">
        <f t="shared" si="36"/>
        <v>1.616431188</v>
      </c>
      <c r="BN303" s="1">
        <f t="shared" si="70"/>
        <v>0.71706012</v>
      </c>
      <c r="BO303" s="1">
        <f t="shared" si="37"/>
        <v>1.030438225</v>
      </c>
      <c r="BP303" s="1">
        <f t="shared" si="38"/>
        <v>0.2105117748</v>
      </c>
      <c r="BQ303" s="1">
        <f t="shared" si="39"/>
        <v>-0.01369605363</v>
      </c>
      <c r="BS303" s="1">
        <f t="shared" si="40"/>
        <v>41.13065164</v>
      </c>
      <c r="BT303" s="1">
        <v>2.6139</v>
      </c>
      <c r="BU303" s="1">
        <v>0.132</v>
      </c>
      <c r="BV303" s="1">
        <f t="shared" si="41"/>
        <v>0.0130259366</v>
      </c>
      <c r="BW303" s="1">
        <f t="shared" si="42"/>
        <v>0.0725129683</v>
      </c>
      <c r="BX303" s="1">
        <f t="shared" si="43"/>
        <v>1.24095</v>
      </c>
      <c r="BY303" s="1">
        <f t="shared" si="82"/>
        <v>1.678</v>
      </c>
      <c r="BZ303" s="1">
        <f t="shared" si="45"/>
        <v>0.9836618421</v>
      </c>
      <c r="CA303" s="1">
        <v>5369.3193</v>
      </c>
      <c r="CB303" s="1">
        <v>3028.5193</v>
      </c>
      <c r="CC303" s="1">
        <f t="shared" si="46"/>
        <v>0.00005961964751</v>
      </c>
      <c r="CD303" s="1">
        <f t="shared" si="47"/>
        <v>0.8489280071</v>
      </c>
      <c r="CE303" s="1">
        <f t="shared" si="48"/>
        <v>0.0215118036</v>
      </c>
      <c r="CH303" s="1">
        <v>0.112</v>
      </c>
      <c r="CI303" s="1">
        <f t="shared" ref="CI303:CI304" si="1163">ABS(BX303-AP303)</f>
        <v>0.002049551328</v>
      </c>
      <c r="CJ303" s="1">
        <f t="shared" si="71"/>
        <v>0.004987011073</v>
      </c>
      <c r="CK303" s="1">
        <f t="shared" si="51"/>
        <v>0.09649569196</v>
      </c>
      <c r="CL303" s="1">
        <f t="shared" si="52"/>
        <v>0.4155506553</v>
      </c>
      <c r="CM303" s="1">
        <f t="shared" si="53"/>
        <v>0.6697621136</v>
      </c>
      <c r="CN303" s="1">
        <f t="shared" si="54"/>
        <v>1.611746017</v>
      </c>
      <c r="CO303" s="1">
        <f t="shared" si="55"/>
        <v>0.06005656343</v>
      </c>
      <c r="CP303" s="1">
        <f t="shared" si="56"/>
        <v>-0.2343599317</v>
      </c>
      <c r="CQ303" s="1">
        <f t="shared" si="57"/>
        <v>1.443640068</v>
      </c>
      <c r="CS303" s="1">
        <f t="shared" si="58"/>
        <v>1.412056585</v>
      </c>
      <c r="CT303" s="1">
        <v>0.112</v>
      </c>
      <c r="CU303" s="1">
        <v>5268.1631</v>
      </c>
      <c r="CV303" s="1">
        <v>1950.0</v>
      </c>
      <c r="CW303" s="1">
        <v>416.4</v>
      </c>
      <c r="CX303" s="1">
        <v>1950.0</v>
      </c>
      <c r="CY303" s="1">
        <v>1950.0</v>
      </c>
      <c r="CZ303" s="1">
        <v>1950.0</v>
      </c>
      <c r="DA303" s="1">
        <f t="shared" si="59"/>
        <v>0.8377985117</v>
      </c>
      <c r="DB303" s="1">
        <f t="shared" si="60"/>
        <v>0.7423005873</v>
      </c>
      <c r="DC303" s="1">
        <f t="shared" si="61"/>
        <v>0.8422870202</v>
      </c>
      <c r="DD303" s="1">
        <f t="shared" si="62"/>
        <v>0.9999095414</v>
      </c>
      <c r="DE303" s="1">
        <f t="shared" si="63"/>
        <v>0.985577156</v>
      </c>
      <c r="DF303" s="1" t="str">
        <f t="shared" si="64"/>
        <v>Não</v>
      </c>
      <c r="DG303" s="1" t="str">
        <f t="shared" si="65"/>
        <v>Não</v>
      </c>
      <c r="DH303" s="1" t="str">
        <f t="shared" si="66"/>
        <v>Não</v>
      </c>
      <c r="DI303" s="1" t="str">
        <f t="shared" ref="DI303:DJ303" si="1159">IF(DB303&gt;=1,"Fractured","Não")</f>
        <v>Não</v>
      </c>
      <c r="DJ303" s="1" t="str">
        <f t="shared" si="1159"/>
        <v>Não</v>
      </c>
    </row>
    <row r="304" ht="15.75" customHeight="1">
      <c r="A304" s="1">
        <v>5597.7663</v>
      </c>
      <c r="B304" s="1">
        <v>33.7169</v>
      </c>
      <c r="C304" s="1">
        <v>32.4171</v>
      </c>
      <c r="D304" s="1">
        <v>29.851</v>
      </c>
      <c r="E304" s="1">
        <v>25.9154</v>
      </c>
      <c r="F304" s="1">
        <v>25.9651</v>
      </c>
      <c r="G304" s="1">
        <v>25.5688</v>
      </c>
      <c r="H304" s="1">
        <v>33.4432</v>
      </c>
      <c r="I304" s="1">
        <v>40.3418</v>
      </c>
      <c r="J304" s="1">
        <v>35.9293</v>
      </c>
      <c r="K304" s="1">
        <v>33.7983</v>
      </c>
      <c r="L304" s="1">
        <f t="shared" si="4"/>
        <v>28.3257</v>
      </c>
      <c r="M304" s="1">
        <f t="shared" ref="M304:N304" si="1160">(H304+I304)/2</f>
        <v>36.8925</v>
      </c>
      <c r="N304" s="1">
        <f t="shared" si="1160"/>
        <v>38.13555</v>
      </c>
      <c r="O304" s="1">
        <f t="shared" ref="O304:P304" si="1161">(E304+AC304)/2</f>
        <v>27.81715</v>
      </c>
      <c r="P304" s="1">
        <f t="shared" si="1161"/>
        <v>27.29205</v>
      </c>
      <c r="Q304" s="1">
        <f t="shared" si="7"/>
        <v>33.80927248</v>
      </c>
      <c r="R304" s="1">
        <f t="shared" si="8"/>
        <v>0.1751821617</v>
      </c>
      <c r="S304" s="1">
        <f t="shared" si="9"/>
        <v>0.7645440628</v>
      </c>
      <c r="T304" s="1">
        <v>0.3822</v>
      </c>
      <c r="U304" s="1">
        <v>0.3822</v>
      </c>
      <c r="V304" s="1">
        <f t="shared" si="10"/>
        <v>2.616431188</v>
      </c>
      <c r="W304" s="1">
        <v>0.3822</v>
      </c>
      <c r="X304" s="1">
        <v>0.3242</v>
      </c>
      <c r="Y304" s="1">
        <f t="shared" si="11"/>
        <v>31.85658333</v>
      </c>
      <c r="Z304" s="1">
        <v>33.3341</v>
      </c>
      <c r="AA304" s="1">
        <v>31.7206</v>
      </c>
      <c r="AB304" s="1">
        <v>30.0998</v>
      </c>
      <c r="AC304" s="1">
        <v>29.7189</v>
      </c>
      <c r="AD304" s="1">
        <v>28.619</v>
      </c>
      <c r="AE304" s="1">
        <v>0.112</v>
      </c>
      <c r="AF304" s="1">
        <v>0.03</v>
      </c>
      <c r="AG304" s="1">
        <f t="shared" si="12"/>
        <v>74.1401</v>
      </c>
      <c r="AH304" s="1">
        <f t="shared" si="13"/>
        <v>6.165171544</v>
      </c>
      <c r="AI304" s="1">
        <f t="shared" si="14"/>
        <v>18.39064499</v>
      </c>
      <c r="AJ304" s="1">
        <f t="shared" si="15"/>
        <v>5.165171544</v>
      </c>
      <c r="AK304" s="1">
        <f t="shared" si="16"/>
        <v>7.129679336</v>
      </c>
      <c r="AL304" s="1">
        <f t="shared" si="17"/>
        <v>11.49080369</v>
      </c>
      <c r="AM304" s="1">
        <f t="shared" si="18"/>
        <v>28.56630699</v>
      </c>
      <c r="AN304" s="1">
        <f t="shared" si="19"/>
        <v>0.23648764</v>
      </c>
      <c r="AO304" s="1">
        <f t="shared" si="20"/>
        <v>14.33085068</v>
      </c>
      <c r="AP304" s="1">
        <f t="shared" si="21"/>
        <v>1.217748644</v>
      </c>
      <c r="AQ304" s="1">
        <f t="shared" si="22"/>
        <v>14.73890685</v>
      </c>
      <c r="AR304" s="1">
        <f t="shared" si="23"/>
        <v>48.14821719</v>
      </c>
      <c r="AS304" s="1">
        <f t="shared" si="24"/>
        <v>15.47115167</v>
      </c>
      <c r="AT304" s="1">
        <f>ABS(((3*B304*(G304-AS304))/(G304*(2*AS304-B304)))/100)/2</f>
        <v>0.07198614766</v>
      </c>
      <c r="AU304" s="1">
        <f t="shared" si="26"/>
        <v>0.07757012191</v>
      </c>
      <c r="AV304" s="1">
        <f t="shared" si="27"/>
        <v>28.84647844</v>
      </c>
      <c r="AW304" s="1">
        <v>0.112</v>
      </c>
      <c r="AX304" s="1">
        <f t="shared" si="28"/>
        <v>0.4521942324</v>
      </c>
      <c r="AZ304" s="1">
        <f t="shared" si="619"/>
        <v>0.0209767186</v>
      </c>
      <c r="BA304" s="1">
        <v>0.03</v>
      </c>
      <c r="BB304" s="1">
        <f t="shared" si="564"/>
        <v>0.0671248468</v>
      </c>
      <c r="BC304" s="1">
        <f>((AT304/3.5)^1.2)*((BL304)^4)</f>
        <v>0.06457225472</v>
      </c>
      <c r="BD304" s="1">
        <f t="shared" si="1162"/>
        <v>0.01285353928</v>
      </c>
      <c r="BE304" s="1">
        <v>3028.5193</v>
      </c>
      <c r="BF304" s="1">
        <v>5369.3193</v>
      </c>
      <c r="BG304" s="1">
        <f t="shared" si="33"/>
        <v>0.2177486438</v>
      </c>
      <c r="BH304" s="1">
        <v>223.5933</v>
      </c>
      <c r="BJ304" s="1">
        <f t="shared" si="34"/>
        <v>0.0691936</v>
      </c>
      <c r="BK304" s="1">
        <f t="shared" si="35"/>
        <v>0.0428064</v>
      </c>
      <c r="BL304" s="1">
        <f t="shared" si="36"/>
        <v>1.616431188</v>
      </c>
      <c r="BN304" s="1">
        <f t="shared" si="70"/>
        <v>0.7583378069</v>
      </c>
      <c r="BO304" s="1">
        <f t="shared" si="37"/>
        <v>0.9939422646</v>
      </c>
      <c r="BP304" s="1">
        <f t="shared" si="38"/>
        <v>0.2470077354</v>
      </c>
      <c r="BQ304" s="1">
        <f t="shared" si="39"/>
        <v>0.002775443686</v>
      </c>
      <c r="BS304" s="1">
        <f t="shared" si="40"/>
        <v>35.98930418</v>
      </c>
      <c r="BT304" s="1">
        <v>2.6139</v>
      </c>
      <c r="BU304" s="1">
        <v>0.132</v>
      </c>
      <c r="BV304" s="1">
        <f t="shared" si="41"/>
        <v>0.0130259366</v>
      </c>
      <c r="BW304" s="1">
        <f t="shared" si="42"/>
        <v>0.0725129683</v>
      </c>
      <c r="BX304" s="1">
        <f t="shared" si="43"/>
        <v>1.24095</v>
      </c>
      <c r="BY304" s="1">
        <f t="shared" si="82"/>
        <v>1.678</v>
      </c>
      <c r="BZ304" s="1">
        <f t="shared" si="45"/>
        <v>0.9862663968</v>
      </c>
      <c r="CA304" s="1">
        <v>5369.3193</v>
      </c>
      <c r="CB304" s="1">
        <v>3028.5193</v>
      </c>
      <c r="CC304" s="1">
        <f t="shared" si="46"/>
        <v>0.00005961964751</v>
      </c>
      <c r="CD304" s="1">
        <f t="shared" si="47"/>
        <v>0.8807026461</v>
      </c>
      <c r="CE304" s="1">
        <f t="shared" si="48"/>
        <v>0.02275013421</v>
      </c>
      <c r="CH304" s="1">
        <v>0.112</v>
      </c>
      <c r="CI304" s="1">
        <f t="shared" si="1163"/>
        <v>0.02320135622</v>
      </c>
      <c r="CJ304" s="1">
        <f t="shared" si="71"/>
        <v>0.003081213951</v>
      </c>
      <c r="CK304" s="1">
        <f t="shared" si="51"/>
        <v>0.09828544391</v>
      </c>
      <c r="CL304" s="1">
        <f t="shared" si="52"/>
        <v>0.4817583692</v>
      </c>
      <c r="CM304" s="1">
        <f t="shared" si="53"/>
        <v>0.6714802776</v>
      </c>
      <c r="CN304" s="1">
        <f t="shared" si="54"/>
        <v>1.393811339</v>
      </c>
      <c r="CO304" s="1">
        <f t="shared" si="55"/>
        <v>0.06463642923</v>
      </c>
      <c r="CP304" s="1">
        <f t="shared" si="56"/>
        <v>-0.3870002783</v>
      </c>
      <c r="CQ304" s="1">
        <f t="shared" si="57"/>
        <v>1.290999722</v>
      </c>
      <c r="CS304" s="1">
        <f t="shared" si="58"/>
        <v>1.484764517</v>
      </c>
      <c r="CT304" s="1">
        <v>0.112</v>
      </c>
      <c r="CU304" s="1">
        <v>5268.3154</v>
      </c>
      <c r="CV304" s="1">
        <v>1716.1</v>
      </c>
      <c r="CW304" s="1">
        <v>639.8</v>
      </c>
      <c r="CX304" s="1">
        <v>1950.0</v>
      </c>
      <c r="CY304" s="1">
        <v>1950.0</v>
      </c>
      <c r="CZ304" s="1">
        <v>1950.0</v>
      </c>
      <c r="DA304" s="1">
        <f t="shared" si="59"/>
        <v>0.8377985117</v>
      </c>
      <c r="DB304" s="1">
        <f t="shared" si="60"/>
        <v>0.7700915565</v>
      </c>
      <c r="DC304" s="1">
        <f t="shared" si="61"/>
        <v>0.8585502533</v>
      </c>
      <c r="DD304" s="1">
        <f t="shared" si="62"/>
        <v>1.03369384</v>
      </c>
      <c r="DE304" s="1">
        <f t="shared" si="63"/>
        <v>0.981123156</v>
      </c>
      <c r="DF304" s="1" t="str">
        <f t="shared" si="64"/>
        <v>Não</v>
      </c>
      <c r="DG304" s="1" t="str">
        <f t="shared" si="65"/>
        <v>Não</v>
      </c>
      <c r="DH304" s="17" t="str">
        <f t="shared" si="66"/>
        <v>Fractured</v>
      </c>
      <c r="DI304" s="1" t="str">
        <f t="shared" ref="DI304:DJ304" si="1164">IF(DB304&gt;=1,"Fractured","Não")</f>
        <v>Não</v>
      </c>
      <c r="DJ304" s="1" t="str">
        <f t="shared" si="1164"/>
        <v>Não</v>
      </c>
    </row>
    <row r="305" ht="15.75" customHeight="1">
      <c r="A305" s="1">
        <v>5597.8425</v>
      </c>
      <c r="B305" s="1">
        <v>28.7248</v>
      </c>
      <c r="C305" s="1">
        <v>28.5859</v>
      </c>
      <c r="D305" s="1">
        <v>25.8328</v>
      </c>
      <c r="E305" s="1">
        <v>23.0315</v>
      </c>
      <c r="F305" s="1">
        <v>23.0681</v>
      </c>
      <c r="G305" s="1">
        <v>23.3063</v>
      </c>
      <c r="H305" s="1">
        <v>30.1096</v>
      </c>
      <c r="I305" s="1">
        <v>35.7776</v>
      </c>
      <c r="J305" s="1">
        <v>32.4978</v>
      </c>
      <c r="K305" s="1">
        <v>30.6896</v>
      </c>
      <c r="L305" s="1">
        <f t="shared" si="4"/>
        <v>25.49466667</v>
      </c>
      <c r="M305" s="1">
        <f t="shared" ref="M305:N305" si="1165">(H305+I305)/2</f>
        <v>32.9436</v>
      </c>
      <c r="N305" s="1">
        <f t="shared" si="1165"/>
        <v>34.1377</v>
      </c>
      <c r="O305" s="1">
        <f t="shared" ref="O305:P305" si="1166">(E305+AC305)/2</f>
        <v>25.96455</v>
      </c>
      <c r="P305" s="1">
        <f t="shared" si="1166"/>
        <v>25.39215</v>
      </c>
      <c r="Q305" s="1">
        <f t="shared" si="7"/>
        <v>28.82608105</v>
      </c>
      <c r="R305" s="1">
        <f t="shared" si="8"/>
        <v>0.1596808616</v>
      </c>
      <c r="S305" s="1">
        <f t="shared" si="9"/>
        <v>0.7740488084</v>
      </c>
      <c r="T305" s="1">
        <v>0.4211</v>
      </c>
      <c r="U305" s="1">
        <v>0.4211</v>
      </c>
      <c r="V305" s="1">
        <f t="shared" si="10"/>
        <v>2.374732843</v>
      </c>
      <c r="W305" s="1">
        <v>0.4211</v>
      </c>
      <c r="X305" s="1">
        <v>0.3416</v>
      </c>
      <c r="Y305" s="1">
        <f t="shared" si="11"/>
        <v>28.7447</v>
      </c>
      <c r="Z305" s="1">
        <v>30.3717</v>
      </c>
      <c r="AA305" s="1">
        <v>29.964</v>
      </c>
      <c r="AB305" s="1">
        <v>28.989</v>
      </c>
      <c r="AC305" s="1">
        <v>28.8976</v>
      </c>
      <c r="AD305" s="1">
        <v>27.7162</v>
      </c>
      <c r="AE305" s="1">
        <v>-999.0</v>
      </c>
      <c r="AF305" s="1">
        <v>-999.0</v>
      </c>
      <c r="AG305" s="1">
        <f t="shared" si="12"/>
        <v>66.4672</v>
      </c>
      <c r="AH305" s="1">
        <f t="shared" si="13"/>
        <v>7.031761006</v>
      </c>
      <c r="AI305" s="1">
        <f t="shared" si="14"/>
        <v>16.51942963</v>
      </c>
      <c r="AJ305" s="1">
        <f t="shared" si="15"/>
        <v>6.031761006</v>
      </c>
      <c r="AK305" s="1">
        <f t="shared" si="16"/>
        <v>6.238602728</v>
      </c>
      <c r="AL305" s="1">
        <f t="shared" si="17"/>
        <v>13.69864714</v>
      </c>
      <c r="AM305" s="1">
        <f t="shared" si="18"/>
        <v>24.98662328</v>
      </c>
      <c r="AN305" s="1">
        <f t="shared" si="19"/>
        <v>0.1912206052</v>
      </c>
      <c r="AO305" s="1">
        <f t="shared" si="20"/>
        <v>12.73585464</v>
      </c>
      <c r="AP305" s="1">
        <f t="shared" si="21"/>
        <v>1.216908365</v>
      </c>
      <c r="AQ305" s="1">
        <f t="shared" si="22"/>
        <v>13.77151239</v>
      </c>
      <c r="AR305" s="1">
        <f t="shared" si="23"/>
        <v>43.88070314</v>
      </c>
      <c r="AS305" s="1">
        <f t="shared" si="24"/>
        <v>14.03312666</v>
      </c>
      <c r="AT305" s="1">
        <f>ABS(((3*B305*(G305-AS305))/(G305*(2*AS305-B305)))/100)/6</f>
        <v>0.08677517635</v>
      </c>
      <c r="AU305" s="1">
        <f t="shared" si="26"/>
        <v>0.09502060621</v>
      </c>
      <c r="AV305" s="1">
        <f t="shared" si="27"/>
        <v>38.32352549</v>
      </c>
      <c r="AW305" s="1">
        <v>-999.0</v>
      </c>
      <c r="AX305" s="1">
        <f t="shared" si="28"/>
        <v>0.4292212064</v>
      </c>
      <c r="AZ305" s="1">
        <f t="shared" si="619"/>
        <v>0.05012840603</v>
      </c>
      <c r="BA305" s="1">
        <v>-999.0</v>
      </c>
      <c r="BB305" s="1">
        <f t="shared" si="564"/>
        <v>0.1548378933</v>
      </c>
      <c r="BC305" s="1">
        <f>((AT305/2)^1.1)*((BL305)^4)</f>
        <v>0.1132335942</v>
      </c>
      <c r="BE305" s="1">
        <v>2986.5005</v>
      </c>
      <c r="BF305" s="1">
        <v>5233.0718</v>
      </c>
      <c r="BG305" s="1">
        <f t="shared" si="33"/>
        <v>0.2169083647</v>
      </c>
      <c r="BH305" s="1">
        <v>233.7021</v>
      </c>
      <c r="BJ305" s="1">
        <f t="shared" si="34"/>
        <v>-578.3211</v>
      </c>
      <c r="BK305" s="1">
        <f t="shared" si="35"/>
        <v>-420.6789</v>
      </c>
      <c r="BL305" s="1">
        <f t="shared" si="36"/>
        <v>1.374732843</v>
      </c>
      <c r="BN305" s="1">
        <f t="shared" si="70"/>
        <v>0.8113650922</v>
      </c>
      <c r="BO305" s="1">
        <f t="shared" si="37"/>
        <v>0.9599836435</v>
      </c>
      <c r="BP305" s="1">
        <f t="shared" si="38"/>
        <v>0.2871663565</v>
      </c>
      <c r="BQ305" s="1" t="str">
        <f t="shared" si="39"/>
        <v>#NUM!</v>
      </c>
      <c r="BS305" s="1">
        <f t="shared" si="40"/>
        <v>31.29559091</v>
      </c>
      <c r="BT305" s="1">
        <v>2.6311</v>
      </c>
      <c r="BU305" s="1">
        <v>0.1368</v>
      </c>
      <c r="BV305" s="1">
        <f t="shared" si="41"/>
        <v>0.003112391931</v>
      </c>
      <c r="BW305" s="1">
        <f t="shared" si="42"/>
        <v>0.06995619597</v>
      </c>
      <c r="BX305" s="1">
        <f t="shared" si="43"/>
        <v>1.24715</v>
      </c>
      <c r="BY305" s="1">
        <f t="shared" si="82"/>
        <v>2.182</v>
      </c>
      <c r="BZ305" s="1">
        <f t="shared" si="45"/>
        <v>0.9885563765</v>
      </c>
      <c r="CA305" s="1">
        <v>5233.0718</v>
      </c>
      <c r="CB305" s="1">
        <v>2986.5005</v>
      </c>
      <c r="CC305" s="1" t="str">
        <f t="shared" si="46"/>
        <v>#NUM!</v>
      </c>
      <c r="CD305" s="1">
        <f t="shared" si="47"/>
        <v>0.9247267065</v>
      </c>
      <c r="CE305" s="1">
        <f t="shared" si="48"/>
        <v>-810.5537271</v>
      </c>
      <c r="CH305" s="1">
        <v>-999.0</v>
      </c>
      <c r="CJ305" s="1">
        <f t="shared" si="71"/>
        <v>0.002427212803</v>
      </c>
      <c r="CK305" s="1">
        <f t="shared" si="51"/>
        <v>-895.2470408</v>
      </c>
      <c r="CL305" s="1">
        <f t="shared" si="52"/>
        <v>-5176.125144</v>
      </c>
      <c r="CM305" s="1">
        <f t="shared" si="53"/>
        <v>-6714.880718</v>
      </c>
      <c r="CN305" s="1">
        <f t="shared" si="54"/>
        <v>1.297279438</v>
      </c>
      <c r="CO305" s="1">
        <f t="shared" si="55"/>
        <v>0.07125995681</v>
      </c>
      <c r="CP305" s="1">
        <f t="shared" si="56"/>
        <v>-0.9603441677</v>
      </c>
      <c r="CQ305" s="1">
        <f t="shared" si="57"/>
        <v>1.221655832</v>
      </c>
      <c r="CS305" s="1">
        <f t="shared" si="58"/>
        <v>1.602713457</v>
      </c>
      <c r="CU305" s="1">
        <v>5268.4678</v>
      </c>
      <c r="CV305" s="1">
        <v>1460.6</v>
      </c>
      <c r="CW305" s="1">
        <v>867.1</v>
      </c>
      <c r="CX305" s="1">
        <v>1950.0</v>
      </c>
      <c r="CY305" s="1">
        <v>1891.5</v>
      </c>
      <c r="CZ305" s="1">
        <v>1336.0</v>
      </c>
      <c r="DA305" s="1">
        <f t="shared" si="59"/>
        <v>0.8577881132</v>
      </c>
      <c r="DB305" s="1">
        <f t="shared" si="60"/>
        <v>0.8030726062</v>
      </c>
      <c r="DC305" s="1">
        <f t="shared" si="61"/>
        <v>0.9125666328</v>
      </c>
      <c r="DD305" s="1">
        <f t="shared" si="62"/>
        <v>1.036246798</v>
      </c>
      <c r="DE305" s="1">
        <f t="shared" si="63"/>
        <v>0.9779545573</v>
      </c>
      <c r="DF305" s="1" t="str">
        <f t="shared" si="64"/>
        <v>Não</v>
      </c>
      <c r="DG305" s="1" t="str">
        <f t="shared" si="65"/>
        <v>Não</v>
      </c>
      <c r="DH305" s="17" t="str">
        <f t="shared" si="66"/>
        <v>Fractured</v>
      </c>
      <c r="DI305" s="1" t="str">
        <f t="shared" ref="DI305:DJ305" si="1167">IF(DB305&gt;=1,"Fractured","Não")</f>
        <v>Não</v>
      </c>
      <c r="DJ305" s="1" t="str">
        <f t="shared" si="1167"/>
        <v>Não</v>
      </c>
    </row>
    <row r="306" ht="15.75" customHeight="1">
      <c r="A306" s="1">
        <v>5597.9187</v>
      </c>
      <c r="B306" s="1">
        <v>24.1091</v>
      </c>
      <c r="C306" s="1">
        <v>25.6057</v>
      </c>
      <c r="D306" s="1">
        <v>23.4226</v>
      </c>
      <c r="E306" s="1">
        <v>21.2291</v>
      </c>
      <c r="F306" s="1">
        <v>21.2587</v>
      </c>
      <c r="G306" s="1">
        <v>21.4339</v>
      </c>
      <c r="H306" s="1">
        <v>25.6516</v>
      </c>
      <c r="I306" s="1">
        <v>35.7776</v>
      </c>
      <c r="J306" s="1">
        <v>32.4978</v>
      </c>
      <c r="K306" s="1">
        <v>30.6896</v>
      </c>
      <c r="L306" s="1">
        <f t="shared" si="4"/>
        <v>22.7814</v>
      </c>
      <c r="M306" s="1">
        <f t="shared" ref="M306:N306" si="1168">(H306+I306)/2</f>
        <v>30.7146</v>
      </c>
      <c r="N306" s="1">
        <f t="shared" si="1168"/>
        <v>34.1377</v>
      </c>
      <c r="O306" s="1">
        <f t="shared" ref="O306:P306" si="1169">(E306+AC306)/2</f>
        <v>24.61335</v>
      </c>
      <c r="P306" s="1">
        <f t="shared" si="1169"/>
        <v>24.1329</v>
      </c>
      <c r="Q306" s="1">
        <f t="shared" si="7"/>
        <v>24.21819871</v>
      </c>
      <c r="R306" s="1">
        <f t="shared" si="8"/>
        <v>0.146852294</v>
      </c>
      <c r="S306" s="1">
        <f t="shared" si="9"/>
        <v>0.8355775078</v>
      </c>
      <c r="T306" s="1">
        <v>0.4211</v>
      </c>
      <c r="U306" s="1">
        <v>0.4211</v>
      </c>
      <c r="V306" s="1">
        <f t="shared" si="10"/>
        <v>2.374732843</v>
      </c>
      <c r="W306" s="1">
        <v>0.4211</v>
      </c>
      <c r="X306" s="1">
        <v>0.3416</v>
      </c>
      <c r="Y306" s="1">
        <f t="shared" si="11"/>
        <v>26.35811667</v>
      </c>
      <c r="Z306" s="1">
        <v>28.2455</v>
      </c>
      <c r="AA306" s="1">
        <v>28.8675</v>
      </c>
      <c r="AB306" s="1">
        <v>27.8983</v>
      </c>
      <c r="AC306" s="1">
        <v>27.9976</v>
      </c>
      <c r="AD306" s="1">
        <v>27.0071</v>
      </c>
      <c r="AE306" s="1">
        <v>-999.0</v>
      </c>
      <c r="AF306" s="1">
        <v>-999.0</v>
      </c>
      <c r="AG306" s="1">
        <f t="shared" si="12"/>
        <v>66.4672</v>
      </c>
      <c r="AH306" s="1">
        <f t="shared" si="13"/>
        <v>7.031761006</v>
      </c>
      <c r="AI306" s="1">
        <f t="shared" si="14"/>
        <v>16.51942963</v>
      </c>
      <c r="AJ306" s="1">
        <f t="shared" si="15"/>
        <v>6.031761006</v>
      </c>
      <c r="AK306" s="1">
        <f t="shared" si="16"/>
        <v>5.608001573</v>
      </c>
      <c r="AL306" s="1">
        <f t="shared" si="17"/>
        <v>23.60482502</v>
      </c>
      <c r="AM306" s="1">
        <f t="shared" si="18"/>
        <v>22.43422107</v>
      </c>
      <c r="AN306" s="1">
        <f t="shared" si="19"/>
        <v>0.118848502</v>
      </c>
      <c r="AO306" s="1">
        <f t="shared" si="20"/>
        <v>11.44737597</v>
      </c>
      <c r="AP306" s="1">
        <f t="shared" si="21"/>
        <v>1.285620921</v>
      </c>
      <c r="AQ306" s="1">
        <f t="shared" si="22"/>
        <v>12.87367253</v>
      </c>
      <c r="AR306" s="1">
        <f t="shared" si="23"/>
        <v>40.33099222</v>
      </c>
      <c r="AS306" s="1">
        <f t="shared" si="24"/>
        <v>12.87557808</v>
      </c>
      <c r="AT306" s="1">
        <f>ABS(((3*B306*(G306-AS306))/(G306*(2*AS306-B306)))/100)/2</f>
        <v>0.08793700434</v>
      </c>
      <c r="AU306" s="1">
        <f t="shared" si="26"/>
        <v>0.09641549406</v>
      </c>
      <c r="AV306" s="1">
        <f t="shared" si="27"/>
        <v>39.11344799</v>
      </c>
      <c r="AW306" s="1">
        <v>-999.0</v>
      </c>
      <c r="AX306" s="1">
        <f t="shared" si="28"/>
        <v>0.4340580211</v>
      </c>
      <c r="AZ306" s="1">
        <f t="shared" si="619"/>
        <v>0.05407643069</v>
      </c>
      <c r="BA306" s="1">
        <v>-999.0</v>
      </c>
      <c r="BB306" s="1">
        <f t="shared" si="564"/>
        <v>0.1632983895</v>
      </c>
      <c r="BC306" s="1">
        <f>((AT306/1.5)^1.1)*((BL306)^4)</f>
        <v>0.1576745794</v>
      </c>
      <c r="BE306" s="1">
        <v>2986.5005</v>
      </c>
      <c r="BF306" s="1">
        <v>5233.0718</v>
      </c>
      <c r="BG306" s="1">
        <f t="shared" si="33"/>
        <v>0.2856209211</v>
      </c>
      <c r="BH306" s="1">
        <v>233.7021</v>
      </c>
      <c r="BJ306" s="1">
        <f t="shared" si="34"/>
        <v>-578.3211</v>
      </c>
      <c r="BK306" s="1">
        <f t="shared" si="35"/>
        <v>-420.6789</v>
      </c>
      <c r="BL306" s="1">
        <f t="shared" si="36"/>
        <v>1.374732843</v>
      </c>
      <c r="BN306" s="1">
        <f t="shared" si="70"/>
        <v>0.8890377492</v>
      </c>
      <c r="BO306" s="1">
        <f t="shared" si="37"/>
        <v>0.8965103587</v>
      </c>
      <c r="BP306" s="1">
        <f t="shared" si="38"/>
        <v>0.3506396413</v>
      </c>
      <c r="BQ306" s="1" t="str">
        <f t="shared" si="39"/>
        <v>#NUM!</v>
      </c>
      <c r="BS306" s="1">
        <f t="shared" si="40"/>
        <v>27.14496659</v>
      </c>
      <c r="BT306" s="1">
        <v>2.6311</v>
      </c>
      <c r="BU306" s="1">
        <v>0.1368</v>
      </c>
      <c r="BV306" s="1">
        <f t="shared" si="41"/>
        <v>0.003112391931</v>
      </c>
      <c r="BW306" s="1">
        <f t="shared" si="42"/>
        <v>0.06995619597</v>
      </c>
      <c r="BX306" s="1">
        <f t="shared" si="43"/>
        <v>1.24715</v>
      </c>
      <c r="BY306" s="1">
        <f t="shared" si="82"/>
        <v>2.182</v>
      </c>
      <c r="BZ306" s="1">
        <f t="shared" si="45"/>
        <v>0.9904515182</v>
      </c>
      <c r="CA306" s="1">
        <v>5233.0718</v>
      </c>
      <c r="CB306" s="1">
        <v>2986.5005</v>
      </c>
      <c r="CC306" s="1" t="str">
        <f t="shared" si="46"/>
        <v>#NUM!</v>
      </c>
      <c r="CD306" s="1">
        <f t="shared" si="47"/>
        <v>0.9653999112</v>
      </c>
      <c r="CE306" s="1">
        <f t="shared" si="48"/>
        <v>-888.1487115</v>
      </c>
      <c r="CH306" s="1">
        <v>-999.0</v>
      </c>
      <c r="CJ306" s="1">
        <f t="shared" si="71"/>
        <v>0.002553286449</v>
      </c>
      <c r="CK306" s="1">
        <f t="shared" si="51"/>
        <v>-938.087482</v>
      </c>
      <c r="CL306" s="1">
        <f t="shared" si="52"/>
        <v>-6477.341663</v>
      </c>
      <c r="CM306" s="1">
        <f t="shared" si="53"/>
        <v>-7518.438048</v>
      </c>
      <c r="CN306" s="1">
        <f t="shared" si="54"/>
        <v>1.160728959</v>
      </c>
      <c r="CO306" s="1">
        <f t="shared" si="55"/>
        <v>0.07766641571</v>
      </c>
      <c r="CP306" s="1">
        <f t="shared" si="56"/>
        <v>-1.060516371</v>
      </c>
      <c r="CQ306" s="1">
        <f t="shared" si="57"/>
        <v>1.121483629</v>
      </c>
      <c r="CS306" s="1">
        <f t="shared" si="58"/>
        <v>1.721808205</v>
      </c>
      <c r="CU306" s="1">
        <v>5268.6206</v>
      </c>
      <c r="CV306" s="1">
        <v>1342.8</v>
      </c>
      <c r="CW306" s="1">
        <v>933.0</v>
      </c>
      <c r="CX306" s="1">
        <v>1950.0</v>
      </c>
      <c r="CY306" s="1">
        <v>1560.3</v>
      </c>
      <c r="CZ306" s="1">
        <v>1005.9</v>
      </c>
      <c r="DA306" s="1">
        <f t="shared" si="59"/>
        <v>0.8577881132</v>
      </c>
      <c r="DB306" s="1">
        <f t="shared" si="60"/>
        <v>0.8817707836</v>
      </c>
      <c r="DC306" s="1">
        <f t="shared" si="61"/>
        <v>0.9561558478</v>
      </c>
      <c r="DD306" s="1">
        <f t="shared" si="62"/>
        <v>1.111448627</v>
      </c>
      <c r="DE306" s="1">
        <f t="shared" si="63"/>
        <v>0.9804801053</v>
      </c>
      <c r="DF306" s="1" t="str">
        <f t="shared" si="64"/>
        <v>Não</v>
      </c>
      <c r="DG306" s="1" t="str">
        <f t="shared" si="65"/>
        <v>Não</v>
      </c>
      <c r="DH306" s="17" t="str">
        <f t="shared" si="66"/>
        <v>Fractured</v>
      </c>
      <c r="DI306" s="1" t="str">
        <f t="shared" ref="DI306:DJ306" si="1170">IF(DB306&gt;=1,"Fractured","Não")</f>
        <v>Não</v>
      </c>
      <c r="DJ306" s="1" t="str">
        <f t="shared" si="1170"/>
        <v>Não</v>
      </c>
    </row>
    <row r="307" ht="15.75" customHeight="1">
      <c r="A307" s="1">
        <v>5597.9949</v>
      </c>
      <c r="B307" s="1">
        <v>22.0863</v>
      </c>
      <c r="C307" s="1">
        <v>26.4454</v>
      </c>
      <c r="D307" s="1">
        <v>24.5018</v>
      </c>
      <c r="E307" s="1">
        <v>22.1576</v>
      </c>
      <c r="F307" s="1">
        <v>22.1834</v>
      </c>
      <c r="G307" s="1">
        <v>23.2047</v>
      </c>
      <c r="H307" s="1">
        <v>26.0637</v>
      </c>
      <c r="I307" s="1">
        <v>31.4513</v>
      </c>
      <c r="J307" s="1">
        <v>29.6811</v>
      </c>
      <c r="K307" s="1">
        <v>28.2513</v>
      </c>
      <c r="L307" s="1">
        <f t="shared" si="4"/>
        <v>23.81726667</v>
      </c>
      <c r="M307" s="1">
        <f t="shared" ref="M307:N307" si="1171">(H307+I307)/2</f>
        <v>28.7575</v>
      </c>
      <c r="N307" s="1">
        <f t="shared" si="1171"/>
        <v>30.5662</v>
      </c>
      <c r="O307" s="1">
        <f t="shared" ref="O307:P307" si="1172">(E307+AC307)/2</f>
        <v>25.1378</v>
      </c>
      <c r="P307" s="1">
        <f t="shared" si="1172"/>
        <v>24.73405</v>
      </c>
      <c r="Q307" s="1">
        <f t="shared" si="7"/>
        <v>22.19270996</v>
      </c>
      <c r="R307" s="1">
        <f t="shared" si="8"/>
        <v>0.1589847591</v>
      </c>
      <c r="S307" s="1">
        <f t="shared" si="9"/>
        <v>0.8903072089</v>
      </c>
      <c r="T307" s="1">
        <v>0.4189</v>
      </c>
      <c r="U307" s="1">
        <v>0.4189</v>
      </c>
      <c r="V307" s="1">
        <f t="shared" si="10"/>
        <v>2.387204583</v>
      </c>
      <c r="W307" s="1">
        <v>0.4189</v>
      </c>
      <c r="X307" s="1">
        <v>0.3604</v>
      </c>
      <c r="Y307" s="1">
        <f t="shared" si="11"/>
        <v>26.60065</v>
      </c>
      <c r="Z307" s="1">
        <v>28.973</v>
      </c>
      <c r="AA307" s="1">
        <v>29.3416</v>
      </c>
      <c r="AB307" s="1">
        <v>28.2558</v>
      </c>
      <c r="AC307" s="1">
        <v>28.118</v>
      </c>
      <c r="AD307" s="1">
        <v>27.2847</v>
      </c>
      <c r="AE307" s="1">
        <v>-999.0</v>
      </c>
      <c r="AF307" s="1">
        <v>-999.0</v>
      </c>
      <c r="AG307" s="1">
        <f t="shared" si="12"/>
        <v>59.7026</v>
      </c>
      <c r="AH307" s="1">
        <f t="shared" si="13"/>
        <v>9.82853125</v>
      </c>
      <c r="AI307" s="1">
        <f t="shared" si="14"/>
        <v>14.8827708</v>
      </c>
      <c r="AJ307" s="1">
        <f t="shared" si="15"/>
        <v>8.82853125</v>
      </c>
      <c r="AK307" s="1">
        <f t="shared" si="16"/>
        <v>5.672141424</v>
      </c>
      <c r="AL307" s="1">
        <f t="shared" si="17"/>
        <v>662.120242</v>
      </c>
      <c r="AM307" s="1">
        <f t="shared" si="18"/>
        <v>22.71839205</v>
      </c>
      <c r="AN307" s="1">
        <f t="shared" si="19"/>
        <v>0.04689154982</v>
      </c>
      <c r="AO307" s="1">
        <f t="shared" si="20"/>
        <v>11.8348173</v>
      </c>
      <c r="AP307" s="1">
        <f t="shared" si="21"/>
        <v>1.311627687</v>
      </c>
      <c r="AQ307" s="1">
        <f t="shared" si="22"/>
        <v>13.31050854</v>
      </c>
      <c r="AR307" s="1">
        <f t="shared" si="23"/>
        <v>42.93857609</v>
      </c>
      <c r="AS307" s="1">
        <f t="shared" si="24"/>
        <v>12.90255304</v>
      </c>
      <c r="AT307" s="1">
        <f t="shared" ref="AT307:AT308" si="1176">ABS(((3*B307*(G307-AS307))/(G307*(2*AS307-B307)))/100)</f>
        <v>0.07910291225</v>
      </c>
      <c r="AU307" s="1">
        <f t="shared" si="26"/>
        <v>0.08589766794</v>
      </c>
      <c r="AV307" s="1">
        <f t="shared" si="27"/>
        <v>33.27319163</v>
      </c>
      <c r="AW307" s="1">
        <v>-999.0</v>
      </c>
      <c r="AX307" s="1">
        <f t="shared" si="28"/>
        <v>0.4795354292</v>
      </c>
      <c r="AZ307" s="1">
        <f t="shared" si="619"/>
        <v>0.02988659056</v>
      </c>
      <c r="BA307" s="1">
        <v>-999.0</v>
      </c>
      <c r="BB307" s="1">
        <f t="shared" si="564"/>
        <v>0.1080306458</v>
      </c>
      <c r="BC307" s="1">
        <f t="shared" ref="BC307:BC308" si="1177">((AT307/2)^1.1)*((BL307)^4)</f>
        <v>0.1060329355</v>
      </c>
      <c r="BE307" s="1">
        <v>2965.4563</v>
      </c>
      <c r="BF307" s="1">
        <v>5078.5459</v>
      </c>
      <c r="BG307" s="1">
        <f t="shared" si="33"/>
        <v>0.3116276872</v>
      </c>
      <c r="BH307" s="1">
        <v>234.9111</v>
      </c>
      <c r="BJ307" s="1">
        <f t="shared" si="34"/>
        <v>-580.5189</v>
      </c>
      <c r="BK307" s="1">
        <f t="shared" si="35"/>
        <v>-418.4811</v>
      </c>
      <c r="BL307" s="1">
        <f t="shared" si="36"/>
        <v>1.387204583</v>
      </c>
      <c r="BN307" s="1">
        <f t="shared" si="70"/>
        <v>1.050637726</v>
      </c>
      <c r="BO307" s="1">
        <f t="shared" si="37"/>
        <v>0.9132860726</v>
      </c>
      <c r="BP307" s="1">
        <f t="shared" si="38"/>
        <v>0.3350639274</v>
      </c>
      <c r="BQ307" s="1" t="str">
        <f t="shared" si="39"/>
        <v>#NUM!</v>
      </c>
      <c r="BS307" s="1">
        <f t="shared" si="40"/>
        <v>23.54193972</v>
      </c>
      <c r="BT307" s="1">
        <v>2.6365</v>
      </c>
      <c r="BU307" s="1">
        <v>0.1398</v>
      </c>
      <c r="BV307" s="1">
        <f t="shared" si="41"/>
        <v>0</v>
      </c>
      <c r="BW307" s="1">
        <f t="shared" si="42"/>
        <v>0.0699</v>
      </c>
      <c r="BX307" s="1">
        <f t="shared" si="43"/>
        <v>1.24835</v>
      </c>
      <c r="BY307" s="1">
        <f t="shared" si="82"/>
        <v>2.39</v>
      </c>
      <c r="BZ307" s="1">
        <f t="shared" si="45"/>
        <v>0.9886592105</v>
      </c>
      <c r="CA307" s="1">
        <v>5078.5459</v>
      </c>
      <c r="CB307" s="1">
        <v>2965.4563</v>
      </c>
      <c r="CC307" s="1" t="str">
        <f t="shared" si="46"/>
        <v>#NUM!</v>
      </c>
      <c r="CD307" s="1">
        <f t="shared" si="47"/>
        <v>0.9643902179</v>
      </c>
      <c r="CE307" s="1">
        <f t="shared" si="48"/>
        <v>-1049.587088</v>
      </c>
      <c r="CH307" s="1">
        <v>-999.0</v>
      </c>
      <c r="CJ307" s="1">
        <f t="shared" si="71"/>
        <v>0.0040707999</v>
      </c>
      <c r="CK307" s="1">
        <f t="shared" si="51"/>
        <v>-1001.193589</v>
      </c>
      <c r="CL307" s="1">
        <f t="shared" si="52"/>
        <v>-8152.586174</v>
      </c>
      <c r="CM307" s="1">
        <f t="shared" si="53"/>
        <v>-9666.135097</v>
      </c>
      <c r="CN307" s="1">
        <f t="shared" si="54"/>
        <v>1.185652613</v>
      </c>
      <c r="CO307" s="1">
        <f t="shared" si="55"/>
        <v>0.07750404103</v>
      </c>
      <c r="CP307" s="1">
        <f t="shared" si="56"/>
        <v>-1.250038049</v>
      </c>
      <c r="CQ307" s="1">
        <f t="shared" si="57"/>
        <v>1.139961951</v>
      </c>
      <c r="CS307" s="1">
        <f t="shared" si="58"/>
        <v>1.775471117</v>
      </c>
      <c r="CU307" s="1">
        <v>5268.7729</v>
      </c>
      <c r="CV307" s="1">
        <v>1213.4</v>
      </c>
      <c r="CW307" s="1">
        <v>828.5</v>
      </c>
      <c r="CX307" s="1">
        <v>1905.7</v>
      </c>
      <c r="CY307" s="1">
        <v>1056.3</v>
      </c>
      <c r="CZ307" s="1">
        <v>700.6</v>
      </c>
      <c r="DA307" s="1">
        <f t="shared" si="59"/>
        <v>0.898255398</v>
      </c>
      <c r="DB307" s="1">
        <f t="shared" si="60"/>
        <v>1.004396391</v>
      </c>
      <c r="DC307" s="1">
        <f t="shared" si="61"/>
        <v>0.9417285059</v>
      </c>
      <c r="DD307" s="1">
        <f t="shared" si="62"/>
        <v>1.062894897</v>
      </c>
      <c r="DE307" s="1">
        <f t="shared" si="63"/>
        <v>0.9839385308</v>
      </c>
      <c r="DF307" s="1" t="str">
        <f t="shared" si="64"/>
        <v>Não</v>
      </c>
      <c r="DG307" s="1" t="str">
        <f t="shared" si="65"/>
        <v>Não</v>
      </c>
      <c r="DH307" s="17" t="str">
        <f t="shared" si="66"/>
        <v>Fractured</v>
      </c>
      <c r="DI307" s="16" t="str">
        <f t="shared" ref="DI307:DJ307" si="1173">IF(DB307&gt;=1,"Fractured","Não")</f>
        <v>Fractured</v>
      </c>
      <c r="DJ307" s="1" t="str">
        <f t="shared" si="1173"/>
        <v>Não</v>
      </c>
    </row>
    <row r="308" ht="15.75" customHeight="1">
      <c r="A308" s="1">
        <v>5598.0711</v>
      </c>
      <c r="B308" s="1">
        <v>24.4163</v>
      </c>
      <c r="C308" s="1">
        <v>32.0324</v>
      </c>
      <c r="D308" s="1">
        <v>28.9941</v>
      </c>
      <c r="E308" s="1">
        <v>25.7643</v>
      </c>
      <c r="F308" s="1">
        <v>25.7871</v>
      </c>
      <c r="G308" s="1">
        <v>26.953</v>
      </c>
      <c r="H308" s="1">
        <v>28.9923</v>
      </c>
      <c r="I308" s="1">
        <v>31.4513</v>
      </c>
      <c r="J308" s="1">
        <v>29.6811</v>
      </c>
      <c r="K308" s="1">
        <v>28.2513</v>
      </c>
      <c r="L308" s="1">
        <f t="shared" si="4"/>
        <v>27.24413333</v>
      </c>
      <c r="M308" s="1">
        <f t="shared" ref="M308:N308" si="1174">(H308+I308)/2</f>
        <v>30.2218</v>
      </c>
      <c r="N308" s="1">
        <f t="shared" si="1174"/>
        <v>30.5662</v>
      </c>
      <c r="O308" s="1">
        <f t="shared" ref="O308:P308" si="1175">(E308+AC308)/2</f>
        <v>27.895</v>
      </c>
      <c r="P308" s="1">
        <f t="shared" si="1175"/>
        <v>27.45525</v>
      </c>
      <c r="Q308" s="1">
        <f t="shared" si="7"/>
        <v>24.51090255</v>
      </c>
      <c r="R308" s="1">
        <f t="shared" si="8"/>
        <v>0.1846658742</v>
      </c>
      <c r="S308" s="1">
        <f t="shared" si="9"/>
        <v>0.929660634</v>
      </c>
      <c r="T308" s="1">
        <v>0.4189</v>
      </c>
      <c r="U308" s="1">
        <v>0.4189</v>
      </c>
      <c r="V308" s="1">
        <f t="shared" si="10"/>
        <v>2.387204583</v>
      </c>
      <c r="W308" s="1">
        <v>0.4189</v>
      </c>
      <c r="X308" s="1">
        <v>0.3604</v>
      </c>
      <c r="Y308" s="1">
        <f t="shared" si="11"/>
        <v>29.83738333</v>
      </c>
      <c r="Z308" s="1">
        <v>31.6278</v>
      </c>
      <c r="AA308" s="1">
        <v>31.4798</v>
      </c>
      <c r="AB308" s="1">
        <v>30.4739</v>
      </c>
      <c r="AC308" s="1">
        <v>30.0257</v>
      </c>
      <c r="AD308" s="1">
        <v>29.1234</v>
      </c>
      <c r="AE308" s="1">
        <v>-999.0</v>
      </c>
      <c r="AF308" s="1">
        <v>-999.0</v>
      </c>
      <c r="AG308" s="1">
        <f t="shared" si="12"/>
        <v>59.7026</v>
      </c>
      <c r="AH308" s="1">
        <f t="shared" si="13"/>
        <v>9.82853125</v>
      </c>
      <c r="AI308" s="1">
        <f t="shared" si="14"/>
        <v>14.8827708</v>
      </c>
      <c r="AJ308" s="1">
        <f t="shared" si="15"/>
        <v>8.82853125</v>
      </c>
      <c r="AK308" s="1">
        <f t="shared" si="16"/>
        <v>6.534303535</v>
      </c>
      <c r="AL308" s="1">
        <f t="shared" si="17"/>
        <v>52.48077885</v>
      </c>
      <c r="AM308" s="1">
        <f t="shared" si="18"/>
        <v>26.23221872</v>
      </c>
      <c r="AN308" s="1">
        <f t="shared" si="19"/>
        <v>0.03213277076</v>
      </c>
      <c r="AO308" s="1">
        <f t="shared" si="20"/>
        <v>13.68760013</v>
      </c>
      <c r="AP308" s="1">
        <f t="shared" si="21"/>
        <v>1.325962889</v>
      </c>
      <c r="AQ308" s="1">
        <f t="shared" si="22"/>
        <v>14.68547315</v>
      </c>
      <c r="AR308" s="1">
        <f t="shared" si="23"/>
        <v>48.6626003</v>
      </c>
      <c r="AS308" s="1">
        <f t="shared" si="24"/>
        <v>14.34900875</v>
      </c>
      <c r="AT308" s="1">
        <f t="shared" si="1176"/>
        <v>0.07999891171</v>
      </c>
      <c r="AU308" s="1">
        <f t="shared" si="26"/>
        <v>0.08695523596</v>
      </c>
      <c r="AV308" s="1">
        <f t="shared" si="27"/>
        <v>33.84812155</v>
      </c>
      <c r="AW308" s="1">
        <v>-999.0</v>
      </c>
      <c r="AX308" s="1">
        <f t="shared" si="28"/>
        <v>0.531423062</v>
      </c>
      <c r="AZ308" s="1">
        <f t="shared" si="619"/>
        <v>0.03186827305</v>
      </c>
      <c r="BA308" s="1">
        <v>-999.0</v>
      </c>
      <c r="BB308" s="1">
        <f t="shared" si="564"/>
        <v>0.1130090951</v>
      </c>
      <c r="BC308" s="1">
        <f t="shared" si="1177"/>
        <v>0.107354821</v>
      </c>
      <c r="BE308" s="1">
        <v>2965.4563</v>
      </c>
      <c r="BF308" s="1">
        <v>5078.5459</v>
      </c>
      <c r="BG308" s="1">
        <f t="shared" si="33"/>
        <v>0.3259628886</v>
      </c>
      <c r="BH308" s="1">
        <v>234.9111</v>
      </c>
      <c r="BJ308" s="1">
        <f t="shared" si="34"/>
        <v>-580.5189</v>
      </c>
      <c r="BK308" s="1">
        <f t="shared" si="35"/>
        <v>-418.4811</v>
      </c>
      <c r="BL308" s="1">
        <f t="shared" si="36"/>
        <v>1.387204583</v>
      </c>
      <c r="BN308" s="1">
        <f t="shared" si="70"/>
        <v>1.10389371</v>
      </c>
      <c r="BO308" s="1">
        <f t="shared" si="37"/>
        <v>0.942698922</v>
      </c>
      <c r="BP308" s="1">
        <f t="shared" si="38"/>
        <v>0.305651078</v>
      </c>
      <c r="BQ308" s="1" t="str">
        <f t="shared" si="39"/>
        <v>#NUM!</v>
      </c>
      <c r="BS308" s="1">
        <f t="shared" si="40"/>
        <v>24.8712804</v>
      </c>
      <c r="BT308" s="1">
        <v>2.6365</v>
      </c>
      <c r="BU308" s="1">
        <v>0.1398</v>
      </c>
      <c r="BV308" s="1">
        <f t="shared" si="41"/>
        <v>0</v>
      </c>
      <c r="BW308" s="1">
        <f t="shared" si="42"/>
        <v>0.0699</v>
      </c>
      <c r="BX308" s="1">
        <f t="shared" si="43"/>
        <v>1.24835</v>
      </c>
      <c r="BY308" s="1">
        <f t="shared" si="82"/>
        <v>2.39</v>
      </c>
      <c r="BZ308" s="1">
        <f t="shared" si="45"/>
        <v>0.9848653846</v>
      </c>
      <c r="CA308" s="1">
        <v>5078.5459</v>
      </c>
      <c r="CB308" s="1">
        <v>2965.4563</v>
      </c>
      <c r="CC308" s="1" t="str">
        <f t="shared" si="46"/>
        <v>#NUM!</v>
      </c>
      <c r="CD308" s="1">
        <f t="shared" si="47"/>
        <v>0.9144914993</v>
      </c>
      <c r="CE308" s="1">
        <f t="shared" si="48"/>
        <v>-1102.789817</v>
      </c>
      <c r="CH308" s="1">
        <v>-999.0</v>
      </c>
      <c r="CJ308" s="1">
        <f t="shared" si="71"/>
        <v>0.006835328202</v>
      </c>
      <c r="CK308" s="1">
        <f t="shared" si="51"/>
        <v>-1026.660408</v>
      </c>
      <c r="CL308" s="1">
        <f t="shared" si="52"/>
        <v>-7898.273579</v>
      </c>
      <c r="CM308" s="1">
        <f t="shared" si="53"/>
        <v>-9941.168232</v>
      </c>
      <c r="CN308" s="1">
        <f t="shared" si="54"/>
        <v>1.258650784</v>
      </c>
      <c r="CO308" s="1">
        <f t="shared" si="55"/>
        <v>0.06969122519</v>
      </c>
      <c r="CP308" s="1">
        <f t="shared" si="56"/>
        <v>-1.196423683</v>
      </c>
      <c r="CQ308" s="1">
        <f t="shared" si="57"/>
        <v>1.193576317</v>
      </c>
      <c r="CS308" s="1">
        <f t="shared" si="58"/>
        <v>1.677281138</v>
      </c>
      <c r="CU308" s="1">
        <v>5268.9253</v>
      </c>
      <c r="CV308" s="1">
        <v>1144.5</v>
      </c>
      <c r="CW308" s="1">
        <v>685.6</v>
      </c>
      <c r="CX308" s="1">
        <v>1687.0</v>
      </c>
      <c r="CY308" s="1">
        <v>753.6</v>
      </c>
      <c r="CZ308" s="1">
        <v>625.3</v>
      </c>
      <c r="DA308" s="1">
        <f t="shared" si="59"/>
        <v>0.898255398</v>
      </c>
      <c r="DB308" s="1">
        <f t="shared" si="60"/>
        <v>1.056142823</v>
      </c>
      <c r="DC308" s="1">
        <f t="shared" si="61"/>
        <v>0.9208164969</v>
      </c>
      <c r="DD308" s="1">
        <f t="shared" si="62"/>
        <v>1.011395747</v>
      </c>
      <c r="DE308" s="1">
        <f t="shared" si="63"/>
        <v>0.9842355261</v>
      </c>
      <c r="DF308" s="1" t="str">
        <f t="shared" si="64"/>
        <v>Não</v>
      </c>
      <c r="DG308" s="1" t="str">
        <f t="shared" si="65"/>
        <v>Não</v>
      </c>
      <c r="DH308" s="17" t="str">
        <f t="shared" si="66"/>
        <v>Fractured</v>
      </c>
      <c r="DI308" s="16" t="str">
        <f t="shared" ref="DI308:DJ308" si="1178">IF(DB308&gt;=1,"Fractured","Não")</f>
        <v>Fractured</v>
      </c>
      <c r="DJ308" s="1" t="str">
        <f t="shared" si="1178"/>
        <v>Não</v>
      </c>
    </row>
    <row r="309" ht="15.75" customHeight="1">
      <c r="A309" s="1">
        <v>5598.1473</v>
      </c>
      <c r="B309" s="1">
        <v>30.1853</v>
      </c>
      <c r="C309" s="1">
        <v>38.7583</v>
      </c>
      <c r="D309" s="1">
        <v>33.9783</v>
      </c>
      <c r="E309" s="1">
        <v>30.44</v>
      </c>
      <c r="F309" s="1">
        <v>30.4567</v>
      </c>
      <c r="G309" s="1">
        <v>31.155</v>
      </c>
      <c r="H309" s="1">
        <v>32.5703</v>
      </c>
      <c r="I309" s="1">
        <v>31.4068</v>
      </c>
      <c r="J309" s="1">
        <v>30.474</v>
      </c>
      <c r="K309" s="1">
        <v>29.3707</v>
      </c>
      <c r="L309" s="1">
        <f t="shared" si="4"/>
        <v>31.394</v>
      </c>
      <c r="M309" s="1">
        <f t="shared" ref="M309:N309" si="1179">(H309+I309)/2</f>
        <v>31.98855</v>
      </c>
      <c r="N309" s="1">
        <f t="shared" si="1179"/>
        <v>30.9404</v>
      </c>
      <c r="O309" s="1">
        <f t="shared" ref="O309:P309" si="1180">(E309+AC309)/2</f>
        <v>31.74275</v>
      </c>
      <c r="P309" s="1">
        <f t="shared" si="1180"/>
        <v>31.26715</v>
      </c>
      <c r="Q309" s="1">
        <f t="shared" si="7"/>
        <v>30.26867381</v>
      </c>
      <c r="R309" s="1">
        <f t="shared" si="8"/>
        <v>0.213455471</v>
      </c>
      <c r="S309" s="1">
        <f t="shared" si="9"/>
        <v>0.9565463014</v>
      </c>
      <c r="T309" s="1">
        <v>0.3729</v>
      </c>
      <c r="U309" s="1">
        <v>0.3729</v>
      </c>
      <c r="V309" s="1">
        <f t="shared" si="10"/>
        <v>2.681684098</v>
      </c>
      <c r="W309" s="1">
        <v>0.3729</v>
      </c>
      <c r="X309" s="1">
        <v>0.3655</v>
      </c>
      <c r="Y309" s="1">
        <f t="shared" si="11"/>
        <v>34.28386667</v>
      </c>
      <c r="Z309" s="1">
        <v>35.1165</v>
      </c>
      <c r="AA309" s="1">
        <v>34.3687</v>
      </c>
      <c r="AB309" s="1">
        <v>33.2961</v>
      </c>
      <c r="AC309" s="1">
        <v>33.0455</v>
      </c>
      <c r="AD309" s="1">
        <v>32.0776</v>
      </c>
      <c r="AE309" s="1">
        <v>-999.0</v>
      </c>
      <c r="AF309" s="1">
        <v>-999.0</v>
      </c>
      <c r="AG309" s="1">
        <f t="shared" si="12"/>
        <v>60.7775</v>
      </c>
      <c r="AH309" s="1">
        <f t="shared" si="13"/>
        <v>15.42497913</v>
      </c>
      <c r="AI309" s="1">
        <f t="shared" si="14"/>
        <v>15.17732221</v>
      </c>
      <c r="AJ309" s="1">
        <f t="shared" si="15"/>
        <v>14.42497913</v>
      </c>
      <c r="AK309" s="1">
        <f t="shared" si="16"/>
        <v>7.79761959</v>
      </c>
      <c r="AL309" s="1">
        <f t="shared" si="17"/>
        <v>323.1959349</v>
      </c>
      <c r="AM309" s="1">
        <f t="shared" si="18"/>
        <v>31.24374002</v>
      </c>
      <c r="AN309" s="1">
        <f t="shared" si="19"/>
        <v>0.04993171097</v>
      </c>
      <c r="AO309" s="1">
        <f t="shared" si="20"/>
        <v>16.08929971</v>
      </c>
      <c r="AP309" s="1">
        <f t="shared" si="21"/>
        <v>1.339467896</v>
      </c>
      <c r="AQ309" s="1">
        <f t="shared" si="22"/>
        <v>16.40501089</v>
      </c>
      <c r="AR309" s="1">
        <f t="shared" si="23"/>
        <v>55.15570051</v>
      </c>
      <c r="AS309" s="1">
        <f t="shared" si="24"/>
        <v>16.32895825</v>
      </c>
      <c r="AT309" s="1">
        <f>ABS(((3*B309*(G309-AS309))/(G309*(2*AS309-B309)))/100)/2</f>
        <v>0.08714198671</v>
      </c>
      <c r="AU309" s="1">
        <f t="shared" si="26"/>
        <v>0.0954606143</v>
      </c>
      <c r="AV309" s="1">
        <f t="shared" si="27"/>
        <v>38.57220386</v>
      </c>
      <c r="AW309" s="1">
        <v>-999.0</v>
      </c>
      <c r="AX309" s="1">
        <f t="shared" si="28"/>
        <v>0.5767970228</v>
      </c>
      <c r="AZ309" s="1">
        <f t="shared" si="619"/>
        <v>0.0654804625</v>
      </c>
      <c r="BA309" s="1">
        <v>-999.0</v>
      </c>
      <c r="BB309" s="1">
        <f t="shared" si="564"/>
        <v>0.5436898667</v>
      </c>
      <c r="BC309" s="1">
        <f>((AT309/1.5)^1.2)*((BL309)^4)</f>
        <v>0.2629911337</v>
      </c>
      <c r="BE309" s="1">
        <v>2975.3491</v>
      </c>
      <c r="BF309" s="1">
        <v>5150.3071</v>
      </c>
      <c r="BG309" s="1">
        <f t="shared" si="33"/>
        <v>0.3394678961</v>
      </c>
      <c r="BH309" s="1">
        <f>GEOMEAN(BH5:BH308)</f>
        <v>434.2458765</v>
      </c>
      <c r="BJ309" s="1">
        <f t="shared" si="34"/>
        <v>-626.4729</v>
      </c>
      <c r="BK309" s="1">
        <f t="shared" si="35"/>
        <v>-372.5271</v>
      </c>
      <c r="BL309" s="1">
        <f t="shared" si="36"/>
        <v>1.681684098</v>
      </c>
      <c r="BN309" s="1">
        <f t="shared" si="70"/>
        <v>1.032124908</v>
      </c>
      <c r="BO309" s="1">
        <f t="shared" si="37"/>
        <v>0.9678575573</v>
      </c>
      <c r="BP309" s="1">
        <f t="shared" si="38"/>
        <v>0.2752424427</v>
      </c>
      <c r="BQ309" s="1" t="str">
        <f t="shared" si="39"/>
        <v>#NUM!</v>
      </c>
      <c r="BS309" s="1">
        <f t="shared" si="40"/>
        <v>30.29395933</v>
      </c>
      <c r="BT309" s="1">
        <v>2.6204</v>
      </c>
      <c r="BU309" s="1">
        <v>0.1342</v>
      </c>
      <c r="BV309" s="1">
        <f t="shared" si="41"/>
        <v>0.009279538905</v>
      </c>
      <c r="BW309" s="1">
        <f t="shared" si="42"/>
        <v>0.07173976945</v>
      </c>
      <c r="BX309" s="1">
        <f t="shared" si="43"/>
        <v>1.2431</v>
      </c>
      <c r="BY309" s="1">
        <f t="shared" si="82"/>
        <v>1.881333333</v>
      </c>
      <c r="BZ309" s="1">
        <f t="shared" si="45"/>
        <v>0.9806123482</v>
      </c>
      <c r="CA309" s="1">
        <v>5150.3071</v>
      </c>
      <c r="CB309" s="1">
        <v>2975.3491</v>
      </c>
      <c r="CC309" s="1" t="str">
        <f t="shared" si="46"/>
        <v>#NUM!</v>
      </c>
      <c r="CD309" s="1">
        <f t="shared" si="47"/>
        <v>0.8572576784</v>
      </c>
      <c r="CE309" s="1">
        <f t="shared" si="48"/>
        <v>-1031.092784</v>
      </c>
      <c r="CH309" s="1">
        <v>-999.0</v>
      </c>
      <c r="CJ309" s="1">
        <f t="shared" si="71"/>
        <v>0.01071449241</v>
      </c>
      <c r="CK309" s="1">
        <f t="shared" si="51"/>
        <v>-1003.48102</v>
      </c>
      <c r="CL309" s="1">
        <f t="shared" si="52"/>
        <v>-6342.828126</v>
      </c>
      <c r="CM309" s="1">
        <f t="shared" si="53"/>
        <v>-9095.70582</v>
      </c>
      <c r="CN309" s="1">
        <f t="shared" si="54"/>
        <v>1.434014235</v>
      </c>
      <c r="CO309" s="1">
        <f t="shared" si="55"/>
        <v>0.06124089393</v>
      </c>
      <c r="CP309" s="1">
        <f t="shared" si="56"/>
        <v>-0.5617836698</v>
      </c>
      <c r="CQ309" s="1">
        <f t="shared" si="57"/>
        <v>1.319549664</v>
      </c>
      <c r="CS309" s="1">
        <f t="shared" si="58"/>
        <v>1.583744942</v>
      </c>
      <c r="CU309" s="1">
        <v>5269.0776</v>
      </c>
      <c r="CV309" s="1">
        <v>1246.9</v>
      </c>
      <c r="CW309" s="1">
        <v>591.0</v>
      </c>
      <c r="CX309" s="1">
        <v>1602.5</v>
      </c>
      <c r="CY309" s="1">
        <v>602.9</v>
      </c>
      <c r="CZ309" s="1">
        <v>581.6</v>
      </c>
      <c r="DA309" s="1">
        <f t="shared" si="59"/>
        <v>0.9351700906</v>
      </c>
      <c r="DB309" s="1">
        <f t="shared" si="60"/>
        <v>1.008991131</v>
      </c>
      <c r="DC309" s="1">
        <f t="shared" si="61"/>
        <v>0.9134623325</v>
      </c>
      <c r="DD309" s="1">
        <f t="shared" si="62"/>
        <v>0.9672335883</v>
      </c>
      <c r="DE309" s="1">
        <f t="shared" si="63"/>
        <v>0.9850170511</v>
      </c>
      <c r="DF309" s="1" t="str">
        <f t="shared" si="64"/>
        <v>Não</v>
      </c>
      <c r="DG309" s="1" t="str">
        <f t="shared" si="65"/>
        <v>Não</v>
      </c>
      <c r="DH309" s="1" t="str">
        <f t="shared" si="66"/>
        <v>Não</v>
      </c>
      <c r="DI309" s="16" t="str">
        <f t="shared" ref="DI309:DJ309" si="1181">IF(DB309&gt;=1,"Fractured","Não")</f>
        <v>Fractured</v>
      </c>
      <c r="DJ309" s="1" t="str">
        <f t="shared" si="1181"/>
        <v>Não</v>
      </c>
    </row>
    <row r="310" ht="15.75" customHeight="1">
      <c r="A310" s="1">
        <v>5598.2235</v>
      </c>
      <c r="B310" s="1">
        <v>35.8893</v>
      </c>
      <c r="C310" s="1">
        <v>40.66</v>
      </c>
      <c r="D310" s="1">
        <v>37.4051</v>
      </c>
      <c r="E310" s="1">
        <v>34.8587</v>
      </c>
      <c r="F310" s="1">
        <v>34.8576</v>
      </c>
      <c r="G310" s="1">
        <v>35.0919</v>
      </c>
      <c r="H310" s="1">
        <v>36.6268</v>
      </c>
      <c r="I310" s="1">
        <v>31.4068</v>
      </c>
      <c r="J310" s="1">
        <v>30.474</v>
      </c>
      <c r="K310" s="1">
        <v>29.3707</v>
      </c>
      <c r="L310" s="1">
        <f t="shared" si="4"/>
        <v>35.52543333</v>
      </c>
      <c r="M310" s="1">
        <f t="shared" ref="M310:N310" si="1182">(H310+I310)/2</f>
        <v>34.0168</v>
      </c>
      <c r="N310" s="1">
        <f t="shared" si="1182"/>
        <v>30.9404</v>
      </c>
      <c r="O310" s="1">
        <f t="shared" ref="O310:P310" si="1183">(E310+AC310)/2</f>
        <v>35.7545</v>
      </c>
      <c r="P310" s="1">
        <f t="shared" si="1183"/>
        <v>35.26845</v>
      </c>
      <c r="Q310" s="1">
        <f t="shared" si="7"/>
        <v>35.9658926</v>
      </c>
      <c r="R310" s="1">
        <f t="shared" si="8"/>
        <v>0.2404287608</v>
      </c>
      <c r="S310" s="1">
        <f t="shared" si="9"/>
        <v>0.9580935271</v>
      </c>
      <c r="T310" s="1">
        <v>0.3729</v>
      </c>
      <c r="U310" s="1">
        <v>0.3729</v>
      </c>
      <c r="V310" s="1">
        <f t="shared" si="10"/>
        <v>2.681684098</v>
      </c>
      <c r="W310" s="1">
        <v>0.3729</v>
      </c>
      <c r="X310" s="1">
        <v>0.3655</v>
      </c>
      <c r="Y310" s="1">
        <f t="shared" si="11"/>
        <v>37.94481667</v>
      </c>
      <c r="Z310" s="1">
        <v>39.1359</v>
      </c>
      <c r="AA310" s="1">
        <v>37.8123</v>
      </c>
      <c r="AB310" s="1">
        <v>36.7663</v>
      </c>
      <c r="AC310" s="1">
        <v>36.6503</v>
      </c>
      <c r="AD310" s="1">
        <v>35.6793</v>
      </c>
      <c r="AE310" s="1">
        <v>-999.0</v>
      </c>
      <c r="AF310" s="1">
        <v>-999.0</v>
      </c>
      <c r="AG310" s="1">
        <f t="shared" si="12"/>
        <v>60.7775</v>
      </c>
      <c r="AH310" s="1">
        <f t="shared" si="13"/>
        <v>15.42497913</v>
      </c>
      <c r="AI310" s="1">
        <f t="shared" si="14"/>
        <v>15.17732221</v>
      </c>
      <c r="AJ310" s="1">
        <f t="shared" si="15"/>
        <v>14.42497913</v>
      </c>
      <c r="AK310" s="1">
        <f t="shared" si="16"/>
        <v>8.93071068</v>
      </c>
      <c r="AL310" s="1">
        <f t="shared" si="17"/>
        <v>100.9894369</v>
      </c>
      <c r="AM310" s="1">
        <f t="shared" si="18"/>
        <v>35.73029416</v>
      </c>
      <c r="AN310" s="1">
        <f t="shared" si="19"/>
        <v>0.0502947876</v>
      </c>
      <c r="AO310" s="1">
        <f t="shared" si="20"/>
        <v>18.1185637</v>
      </c>
      <c r="AP310" s="1">
        <f t="shared" si="21"/>
        <v>1.385791659</v>
      </c>
      <c r="AQ310" s="1">
        <f t="shared" si="22"/>
        <v>18.28766048</v>
      </c>
      <c r="AR310" s="1">
        <f t="shared" si="23"/>
        <v>61.87054511</v>
      </c>
      <c r="AS310" s="1">
        <f t="shared" si="24"/>
        <v>17.97667531</v>
      </c>
      <c r="AT310" s="1">
        <f>ABS(((3*B310*(G310-AS310))/(G310*(2*AS310-B310)))/10000)</f>
        <v>0.08198580493</v>
      </c>
      <c r="AU310" s="1">
        <f t="shared" si="26"/>
        <v>0.08930777473</v>
      </c>
      <c r="AV310" s="1">
        <f t="shared" si="27"/>
        <v>35.13706761</v>
      </c>
      <c r="AW310" s="1">
        <v>-999.0</v>
      </c>
      <c r="AX310" s="1">
        <f t="shared" si="28"/>
        <v>0.6260306538</v>
      </c>
      <c r="AZ310" s="1">
        <f t="shared" si="619"/>
        <v>0.04625147881</v>
      </c>
      <c r="BA310" s="1">
        <v>-999.0</v>
      </c>
      <c r="BB310" s="1">
        <f t="shared" si="564"/>
        <v>0.4259867297</v>
      </c>
      <c r="BC310" s="1">
        <f>((AT310/1.5)^1.1)*((BL310)^4)</f>
        <v>0.326881104</v>
      </c>
      <c r="BE310" s="1">
        <v>2975.3491</v>
      </c>
      <c r="BF310" s="1">
        <v>5150.3071</v>
      </c>
      <c r="BG310" s="1">
        <f t="shared" si="33"/>
        <v>0.3857916592</v>
      </c>
      <c r="BH310" s="1">
        <f>GEOMEAN(BH5:BH309)</f>
        <v>434.2458765</v>
      </c>
      <c r="BJ310" s="1">
        <f t="shared" si="34"/>
        <v>-626.4729</v>
      </c>
      <c r="BK310" s="1">
        <f t="shared" si="35"/>
        <v>-372.5271</v>
      </c>
      <c r="BL310" s="1">
        <f t="shared" si="36"/>
        <v>1.681684098</v>
      </c>
      <c r="BN310" s="1">
        <f t="shared" si="70"/>
        <v>0.9777816787</v>
      </c>
      <c r="BO310" s="1">
        <f t="shared" si="37"/>
        <v>1.008230742</v>
      </c>
      <c r="BP310" s="1">
        <f t="shared" si="38"/>
        <v>0.2348692583</v>
      </c>
      <c r="BQ310" s="1" t="str">
        <f t="shared" si="39"/>
        <v>#NUM!</v>
      </c>
      <c r="BS310" s="1">
        <f t="shared" si="40"/>
        <v>36.06986178</v>
      </c>
      <c r="BT310" s="1">
        <v>2.6204</v>
      </c>
      <c r="BU310" s="1">
        <v>0.1342</v>
      </c>
      <c r="BV310" s="1">
        <f t="shared" si="41"/>
        <v>0.009279538905</v>
      </c>
      <c r="BW310" s="1">
        <f t="shared" si="42"/>
        <v>0.07173976945</v>
      </c>
      <c r="BX310" s="1">
        <f t="shared" si="43"/>
        <v>1.2431</v>
      </c>
      <c r="BY310" s="1">
        <f t="shared" si="82"/>
        <v>1.881333333</v>
      </c>
      <c r="BZ310" s="1">
        <f t="shared" si="45"/>
        <v>0.9766276316</v>
      </c>
      <c r="CA310" s="1">
        <v>5150.3071</v>
      </c>
      <c r="CB310" s="1">
        <v>2975.3491</v>
      </c>
      <c r="CC310" s="1" t="str">
        <f t="shared" si="46"/>
        <v>#NUM!</v>
      </c>
      <c r="CD310" s="1">
        <f t="shared" si="47"/>
        <v>0.8170261104</v>
      </c>
      <c r="CE310" s="1">
        <f t="shared" si="48"/>
        <v>-976.803897</v>
      </c>
      <c r="CH310" s="1">
        <v>-999.0</v>
      </c>
      <c r="CJ310" s="1">
        <f t="shared" si="71"/>
        <v>0.01754344126</v>
      </c>
      <c r="CK310" s="1">
        <f t="shared" si="51"/>
        <v>-984.5363047</v>
      </c>
      <c r="CL310" s="1">
        <f t="shared" si="52"/>
        <v>-5355.058954</v>
      </c>
      <c r="CM310" s="1">
        <f t="shared" si="53"/>
        <v>-8762.81472</v>
      </c>
      <c r="CN310" s="1">
        <f t="shared" si="54"/>
        <v>1.636361951</v>
      </c>
      <c r="CO310" s="1">
        <f t="shared" si="55"/>
        <v>0.05562763875</v>
      </c>
      <c r="CP310" s="1">
        <f t="shared" si="56"/>
        <v>-0.4207625988</v>
      </c>
      <c r="CQ310" s="1">
        <f t="shared" si="57"/>
        <v>1.460570735</v>
      </c>
      <c r="CS310" s="1">
        <f t="shared" si="58"/>
        <v>1.620237006</v>
      </c>
      <c r="CU310" s="1">
        <v>5269.23</v>
      </c>
      <c r="CV310" s="1">
        <v>1281.1</v>
      </c>
      <c r="CW310" s="1">
        <v>560.9</v>
      </c>
      <c r="CX310" s="1">
        <v>1663.4</v>
      </c>
      <c r="CY310" s="1">
        <v>755.2</v>
      </c>
      <c r="CZ310" s="1">
        <v>661.2</v>
      </c>
      <c r="DA310" s="1">
        <f t="shared" si="59"/>
        <v>0.9351700906</v>
      </c>
      <c r="DB310" s="1">
        <f t="shared" si="60"/>
        <v>0.9712532705</v>
      </c>
      <c r="DC310" s="1">
        <f t="shared" si="61"/>
        <v>0.9116770024</v>
      </c>
      <c r="DD310" s="1">
        <f t="shared" si="62"/>
        <v>0.9095623339</v>
      </c>
      <c r="DE310" s="1">
        <f t="shared" si="63"/>
        <v>0.9864059069</v>
      </c>
      <c r="DF310" s="1" t="str">
        <f t="shared" si="64"/>
        <v>Não</v>
      </c>
      <c r="DG310" s="1" t="str">
        <f t="shared" si="65"/>
        <v>Não</v>
      </c>
      <c r="DH310" s="1" t="str">
        <f t="shared" si="66"/>
        <v>Não</v>
      </c>
      <c r="DI310" s="1" t="str">
        <f t="shared" ref="DI310:DJ310" si="1184">IF(DB310&gt;=1,"Fractured","Não")</f>
        <v>Não</v>
      </c>
      <c r="DJ310" s="1" t="str">
        <f t="shared" si="1184"/>
        <v>Não</v>
      </c>
    </row>
    <row r="311" ht="15.75" customHeight="1">
      <c r="A311" s="1">
        <v>5598.2997</v>
      </c>
      <c r="B311" s="1">
        <v>42.0434</v>
      </c>
      <c r="C311" s="1">
        <v>40.2617</v>
      </c>
      <c r="D311" s="1">
        <v>39.7872</v>
      </c>
      <c r="E311" s="1">
        <v>39.2256</v>
      </c>
      <c r="F311" s="1">
        <v>39.195</v>
      </c>
      <c r="G311" s="1">
        <v>39.554</v>
      </c>
      <c r="H311" s="1">
        <v>41.7752</v>
      </c>
      <c r="I311" s="1">
        <v>40.2067</v>
      </c>
      <c r="J311" s="1">
        <v>36.9939</v>
      </c>
      <c r="K311" s="1">
        <v>35.9094</v>
      </c>
      <c r="L311" s="1">
        <f t="shared" si="4"/>
        <v>40.17473333</v>
      </c>
      <c r="M311" s="1">
        <f t="shared" ref="M311:N311" si="1185">(H311+I311)/2</f>
        <v>40.99095</v>
      </c>
      <c r="N311" s="1">
        <f t="shared" si="1185"/>
        <v>38.6003</v>
      </c>
      <c r="O311" s="1">
        <f t="shared" ref="O311:P311" si="1186">(E311+AC311)/2</f>
        <v>39.59465</v>
      </c>
      <c r="P311" s="1">
        <f t="shared" si="1186"/>
        <v>39.2729</v>
      </c>
      <c r="Q311" s="1">
        <f t="shared" si="7"/>
        <v>42.11514468</v>
      </c>
      <c r="R311" s="1">
        <f t="shared" si="8"/>
        <v>0.2710004077</v>
      </c>
      <c r="S311" s="1">
        <f t="shared" si="9"/>
        <v>0.946829698</v>
      </c>
      <c r="T311" s="1">
        <v>0.3445</v>
      </c>
      <c r="U311" s="1">
        <v>0.3445</v>
      </c>
      <c r="V311" s="1">
        <f t="shared" si="10"/>
        <v>2.90275762</v>
      </c>
      <c r="W311" s="1">
        <v>0.3462</v>
      </c>
      <c r="X311" s="1">
        <v>0.3461</v>
      </c>
      <c r="Y311" s="1">
        <f t="shared" si="11"/>
        <v>41.2939</v>
      </c>
      <c r="Z311" s="1">
        <v>44.653</v>
      </c>
      <c r="AA311" s="1">
        <v>40.7959</v>
      </c>
      <c r="AB311" s="1">
        <v>40.2222</v>
      </c>
      <c r="AC311" s="1">
        <v>39.9637</v>
      </c>
      <c r="AD311" s="1">
        <v>39.3508</v>
      </c>
      <c r="AE311" s="1">
        <v>0.038</v>
      </c>
      <c r="AF311" s="1">
        <v>0.02</v>
      </c>
      <c r="AG311" s="1">
        <f t="shared" si="12"/>
        <v>76.1161</v>
      </c>
      <c r="AH311" s="1">
        <f t="shared" si="13"/>
        <v>9.356270216</v>
      </c>
      <c r="AI311" s="1">
        <f t="shared" si="14"/>
        <v>18.96837165</v>
      </c>
      <c r="AJ311" s="1">
        <f t="shared" si="15"/>
        <v>8.356270216</v>
      </c>
      <c r="AK311" s="1">
        <f t="shared" si="16"/>
        <v>10.00743843</v>
      </c>
      <c r="AL311" s="1">
        <f t="shared" si="17"/>
        <v>43.04985962</v>
      </c>
      <c r="AM311" s="1">
        <f t="shared" si="18"/>
        <v>40.04465957</v>
      </c>
      <c r="AN311" s="1">
        <f t="shared" si="19"/>
        <v>0.04551950242</v>
      </c>
      <c r="AO311" s="1">
        <f t="shared" si="20"/>
        <v>20.07403778</v>
      </c>
      <c r="AP311" s="1">
        <f t="shared" si="21"/>
        <v>1.42878297</v>
      </c>
      <c r="AQ311" s="1">
        <f t="shared" si="22"/>
        <v>20.34083087</v>
      </c>
      <c r="AR311" s="1">
        <f t="shared" si="23"/>
        <v>69.61064726</v>
      </c>
      <c r="AS311" s="1">
        <f t="shared" si="24"/>
        <v>19.96384203</v>
      </c>
      <c r="AT311" s="1">
        <f>ABS(((3*B311*(G311-AS311))/(G311*(2*AS311-B311)))/1000)</f>
        <v>0.02952631552</v>
      </c>
      <c r="AU311" s="1">
        <f t="shared" si="26"/>
        <v>0.03042464314</v>
      </c>
      <c r="AV311" s="1">
        <f t="shared" si="27"/>
        <v>7.781014575</v>
      </c>
      <c r="AW311" s="1">
        <v>0.038</v>
      </c>
      <c r="AX311" s="1">
        <f t="shared" si="28"/>
        <v>0.6421996305</v>
      </c>
      <c r="AZ311" s="1">
        <f t="shared" si="619"/>
        <v>0.0001606254321</v>
      </c>
      <c r="BA311" s="1">
        <v>0.02</v>
      </c>
      <c r="BB311" s="1">
        <f t="shared" si="564"/>
        <v>0.002147827951</v>
      </c>
      <c r="BC311" s="1">
        <f>((AT311/2)^2)*((BL311)^4)</f>
        <v>0.002856882643</v>
      </c>
      <c r="BD311" s="1">
        <f t="shared" ref="BD311:BD312" si="1190">0.0083*((AE311^3)*(BH311^2))</f>
        <v>0.02574075863</v>
      </c>
      <c r="BE311" s="1">
        <v>2997.7222</v>
      </c>
      <c r="BF311" s="1">
        <v>5390.3418</v>
      </c>
      <c r="BG311" s="1">
        <f t="shared" si="33"/>
        <v>0.4287829698</v>
      </c>
      <c r="BH311" s="1">
        <v>237.7367</v>
      </c>
      <c r="BJ311" s="1">
        <f t="shared" si="34"/>
        <v>0.024909</v>
      </c>
      <c r="BK311" s="1">
        <f t="shared" si="35"/>
        <v>0.013091</v>
      </c>
      <c r="BL311" s="1">
        <f t="shared" si="36"/>
        <v>1.90275762</v>
      </c>
      <c r="BN311" s="1">
        <f t="shared" si="70"/>
        <v>0.9407897553</v>
      </c>
      <c r="BO311" s="1">
        <f t="shared" si="37"/>
        <v>1.032620632</v>
      </c>
      <c r="BP311" s="1">
        <f t="shared" si="38"/>
        <v>0.2075293682</v>
      </c>
      <c r="BQ311" s="1">
        <f t="shared" si="39"/>
        <v>-0.009815967473</v>
      </c>
      <c r="BS311" s="1">
        <f t="shared" si="40"/>
        <v>41.74460848</v>
      </c>
      <c r="BT311" s="1">
        <v>2.6006</v>
      </c>
      <c r="BU311" s="1">
        <v>0.1203</v>
      </c>
      <c r="BV311" s="1">
        <f t="shared" si="41"/>
        <v>0.02069164265</v>
      </c>
      <c r="BW311" s="1">
        <f t="shared" si="42"/>
        <v>0.07049582133</v>
      </c>
      <c r="BX311" s="1">
        <f t="shared" si="43"/>
        <v>1.24015</v>
      </c>
      <c r="BY311" s="1">
        <f t="shared" si="82"/>
        <v>1.022</v>
      </c>
      <c r="BZ311" s="1">
        <f t="shared" si="45"/>
        <v>0.972111336</v>
      </c>
      <c r="CA311" s="1">
        <v>5390.3418</v>
      </c>
      <c r="CB311" s="1">
        <v>2997.7222</v>
      </c>
      <c r="CC311" s="1">
        <f t="shared" si="46"/>
        <v>0.00004867923835</v>
      </c>
      <c r="CD311" s="1">
        <f t="shared" si="47"/>
        <v>0.7752978161</v>
      </c>
      <c r="CE311" s="1">
        <f t="shared" si="48"/>
        <v>0.01881579511</v>
      </c>
      <c r="CH311" s="1">
        <v>0.038</v>
      </c>
      <c r="CI311" s="1">
        <f t="shared" ref="CI311:CI312" si="1191">ABS(BX311-AP311)</f>
        <v>0.1886329698</v>
      </c>
      <c r="CJ311" s="1">
        <f t="shared" si="71"/>
        <v>0.02068848004</v>
      </c>
      <c r="CK311" s="1">
        <f t="shared" si="51"/>
        <v>0.03669019468</v>
      </c>
      <c r="CL311" s="1">
        <f t="shared" si="52"/>
        <v>0.1729013845</v>
      </c>
      <c r="CM311" s="1">
        <f t="shared" si="53"/>
        <v>0.3093917375</v>
      </c>
      <c r="CN311" s="1">
        <f t="shared" si="54"/>
        <v>1.789411568</v>
      </c>
      <c r="CO311" s="1">
        <f t="shared" si="55"/>
        <v>0.05009055864</v>
      </c>
      <c r="CP311" s="1">
        <f t="shared" si="56"/>
        <v>0.5425609725</v>
      </c>
      <c r="CQ311" s="1">
        <f t="shared" si="57"/>
        <v>1.564560972</v>
      </c>
      <c r="CS311" s="1">
        <f t="shared" si="58"/>
        <v>1.652927782</v>
      </c>
      <c r="CT311" s="1">
        <v>0.038</v>
      </c>
      <c r="CU311" s="1">
        <v>5269.3823</v>
      </c>
      <c r="CV311" s="1">
        <v>1289.8</v>
      </c>
      <c r="CW311" s="1">
        <v>569.4</v>
      </c>
      <c r="CX311" s="1">
        <v>1786.8</v>
      </c>
      <c r="CY311" s="1">
        <v>1028.4</v>
      </c>
      <c r="CZ311" s="1">
        <v>792.2</v>
      </c>
      <c r="DA311" s="1">
        <f t="shared" si="59"/>
        <v>0.8931198034</v>
      </c>
      <c r="DB311" s="1">
        <f t="shared" si="60"/>
        <v>0.9322509597</v>
      </c>
      <c r="DC311" s="1">
        <f t="shared" si="61"/>
        <v>0.8812576983</v>
      </c>
      <c r="DD311" s="1">
        <f t="shared" si="62"/>
        <v>0.94167859</v>
      </c>
      <c r="DE311" s="1">
        <f t="shared" si="63"/>
        <v>0.9918739022</v>
      </c>
      <c r="DF311" s="1" t="str">
        <f t="shared" si="64"/>
        <v>Não</v>
      </c>
      <c r="DG311" s="1" t="str">
        <f t="shared" si="65"/>
        <v>Não</v>
      </c>
      <c r="DH311" s="1" t="str">
        <f t="shared" si="66"/>
        <v>Não</v>
      </c>
      <c r="DI311" s="1" t="str">
        <f t="shared" ref="DI311:DJ311" si="1187">IF(DB311&gt;=1,"Fractured","Não")</f>
        <v>Não</v>
      </c>
      <c r="DJ311" s="1" t="str">
        <f t="shared" si="1187"/>
        <v>Não</v>
      </c>
    </row>
    <row r="312" ht="15.75" customHeight="1">
      <c r="A312" s="1">
        <v>5598.3759</v>
      </c>
      <c r="B312" s="1">
        <v>52.4641</v>
      </c>
      <c r="C312" s="1">
        <v>43.2257</v>
      </c>
      <c r="D312" s="1">
        <v>44.4888</v>
      </c>
      <c r="E312" s="1">
        <v>46.1066</v>
      </c>
      <c r="F312" s="1">
        <v>46.0168</v>
      </c>
      <c r="G312" s="1">
        <v>45.5023</v>
      </c>
      <c r="H312" s="1">
        <v>47.3763</v>
      </c>
      <c r="I312" s="1">
        <v>40.2067</v>
      </c>
      <c r="J312" s="1">
        <v>36.9939</v>
      </c>
      <c r="K312" s="1">
        <v>35.9094</v>
      </c>
      <c r="L312" s="1">
        <f t="shared" si="4"/>
        <v>46.29846667</v>
      </c>
      <c r="M312" s="1">
        <f t="shared" ref="M312:N312" si="1188">(H312+I312)/2</f>
        <v>43.7915</v>
      </c>
      <c r="N312" s="1">
        <f t="shared" si="1188"/>
        <v>38.6003</v>
      </c>
      <c r="O312" s="1">
        <f t="shared" ref="O312:P312" si="1189">(E312+AC312)/2</f>
        <v>44.9447</v>
      </c>
      <c r="P312" s="1">
        <f t="shared" si="1189"/>
        <v>44.861</v>
      </c>
      <c r="Q312" s="1">
        <f t="shared" si="7"/>
        <v>52.52917487</v>
      </c>
      <c r="R312" s="1">
        <f t="shared" si="8"/>
        <v>0.3117546101</v>
      </c>
      <c r="S312" s="1">
        <f t="shared" si="9"/>
        <v>0.9604443572</v>
      </c>
      <c r="T312" s="1">
        <v>0.3445</v>
      </c>
      <c r="U312" s="1">
        <v>0.3445</v>
      </c>
      <c r="V312" s="1">
        <f t="shared" si="10"/>
        <v>2.90275762</v>
      </c>
      <c r="W312" s="1">
        <v>0.3462</v>
      </c>
      <c r="X312" s="1">
        <v>0.3461</v>
      </c>
      <c r="Y312" s="1">
        <f t="shared" si="11"/>
        <v>46.71751667</v>
      </c>
      <c r="Z312" s="1">
        <v>51.6735</v>
      </c>
      <c r="AA312" s="1">
        <v>44.2709</v>
      </c>
      <c r="AB312" s="1">
        <v>44.1821</v>
      </c>
      <c r="AC312" s="1">
        <v>43.7828</v>
      </c>
      <c r="AD312" s="1">
        <v>43.7052</v>
      </c>
      <c r="AE312" s="1">
        <v>0.038</v>
      </c>
      <c r="AF312" s="1">
        <v>0.02</v>
      </c>
      <c r="AG312" s="1">
        <f t="shared" si="12"/>
        <v>76.1161</v>
      </c>
      <c r="AH312" s="1">
        <f t="shared" si="13"/>
        <v>9.356270216</v>
      </c>
      <c r="AI312" s="1">
        <f t="shared" si="14"/>
        <v>18.96837165</v>
      </c>
      <c r="AJ312" s="1">
        <f t="shared" si="15"/>
        <v>8.356270216</v>
      </c>
      <c r="AK312" s="1">
        <f t="shared" si="16"/>
        <v>11.7704827</v>
      </c>
      <c r="AL312" s="1">
        <f t="shared" si="17"/>
        <v>23.6757612</v>
      </c>
      <c r="AM312" s="1">
        <f t="shared" si="18"/>
        <v>47.23823551</v>
      </c>
      <c r="AN312" s="1">
        <f t="shared" si="19"/>
        <v>0.05895934923</v>
      </c>
      <c r="AO312" s="1">
        <f t="shared" si="20"/>
        <v>23.11600513</v>
      </c>
      <c r="AP312" s="1">
        <f t="shared" si="21"/>
        <v>1.486034984</v>
      </c>
      <c r="AQ312" s="1">
        <f t="shared" si="22"/>
        <v>22.82064802</v>
      </c>
      <c r="AR312" s="1">
        <f t="shared" si="23"/>
        <v>79.40474883</v>
      </c>
      <c r="AS312" s="1">
        <f t="shared" si="24"/>
        <v>22.21914291</v>
      </c>
      <c r="AT312" s="1">
        <f t="shared" ref="AT312:AT318" si="1195">ABS(((3*B312*(G312-AS312))/(G312*(2*AS312-B312)))/100)</f>
        <v>0.100346655</v>
      </c>
      <c r="AU312" s="1">
        <f t="shared" si="26"/>
        <v>0.1115392452</v>
      </c>
      <c r="AV312" s="1">
        <f t="shared" si="27"/>
        <v>47.96443362</v>
      </c>
      <c r="AW312" s="1">
        <v>0.038</v>
      </c>
      <c r="AX312" s="1">
        <f t="shared" si="28"/>
        <v>0.714028655</v>
      </c>
      <c r="AZ312" s="1">
        <f t="shared" si="619"/>
        <v>0.1714699728</v>
      </c>
      <c r="BA312" s="1">
        <v>0.02</v>
      </c>
      <c r="BB312" s="1">
        <f t="shared" si="564"/>
        <v>0.2865326164</v>
      </c>
      <c r="BC312" s="1">
        <f>((AT312/2)^1.3)*((BL312)^4)</f>
        <v>0.2680085537</v>
      </c>
      <c r="BD312" s="1">
        <f t="shared" si="1190"/>
        <v>0.02574075863</v>
      </c>
      <c r="BE312" s="1">
        <v>2997.7222</v>
      </c>
      <c r="BF312" s="1">
        <v>5390.3418</v>
      </c>
      <c r="BG312" s="1">
        <f t="shared" si="33"/>
        <v>0.4860349843</v>
      </c>
      <c r="BH312" s="1">
        <v>237.7367</v>
      </c>
      <c r="BJ312" s="1">
        <f t="shared" si="34"/>
        <v>0.024909</v>
      </c>
      <c r="BK312" s="1">
        <f t="shared" si="35"/>
        <v>0.013091</v>
      </c>
      <c r="BL312" s="1">
        <f t="shared" si="36"/>
        <v>1.90275762</v>
      </c>
      <c r="BN312" s="1">
        <f t="shared" si="70"/>
        <v>0.8673035466</v>
      </c>
      <c r="BO312" s="1">
        <f t="shared" si="37"/>
        <v>1.084445715</v>
      </c>
      <c r="BP312" s="1">
        <f t="shared" si="38"/>
        <v>0.1557042855</v>
      </c>
      <c r="BQ312" s="1">
        <f t="shared" si="39"/>
        <v>-0.02479045925</v>
      </c>
      <c r="BS312" s="1">
        <f t="shared" si="40"/>
        <v>51.72468183</v>
      </c>
      <c r="BT312" s="1">
        <v>2.6006</v>
      </c>
      <c r="BU312" s="1">
        <v>0.1203</v>
      </c>
      <c r="BV312" s="1">
        <f t="shared" si="41"/>
        <v>0.02069164265</v>
      </c>
      <c r="BW312" s="1">
        <f t="shared" si="42"/>
        <v>0.07049582133</v>
      </c>
      <c r="BX312" s="1">
        <f t="shared" si="43"/>
        <v>1.24015</v>
      </c>
      <c r="BY312" s="1">
        <f t="shared" si="82"/>
        <v>1.022</v>
      </c>
      <c r="BZ312" s="1">
        <f t="shared" si="45"/>
        <v>0.9660907895</v>
      </c>
      <c r="CA312" s="1">
        <v>5390.3418</v>
      </c>
      <c r="CB312" s="1">
        <v>2997.7222</v>
      </c>
      <c r="CC312" s="1">
        <f t="shared" si="46"/>
        <v>0.00004867923835</v>
      </c>
      <c r="CD312" s="1">
        <f t="shared" si="47"/>
        <v>0.7348978417</v>
      </c>
      <c r="CE312" s="1">
        <f t="shared" si="48"/>
        <v>0.01734607093</v>
      </c>
      <c r="CH312" s="1">
        <v>0.038</v>
      </c>
      <c r="CI312" s="1">
        <f t="shared" si="1191"/>
        <v>0.2458849843</v>
      </c>
      <c r="CJ312" s="1">
        <f t="shared" si="71"/>
        <v>0.04451453971</v>
      </c>
      <c r="CK312" s="1">
        <f t="shared" si="51"/>
        <v>0.0355885825</v>
      </c>
      <c r="CL312" s="1">
        <f t="shared" si="52"/>
        <v>0.1389167168</v>
      </c>
      <c r="CM312" s="1">
        <f t="shared" si="53"/>
        <v>0.3009259388</v>
      </c>
      <c r="CN312" s="1">
        <f t="shared" si="54"/>
        <v>2.166232731</v>
      </c>
      <c r="CO312" s="1">
        <f t="shared" si="55"/>
        <v>0.04500623647</v>
      </c>
      <c r="CP312" s="1">
        <f t="shared" si="56"/>
        <v>0.7903192473</v>
      </c>
      <c r="CQ312" s="1">
        <f t="shared" si="57"/>
        <v>1.812319247</v>
      </c>
      <c r="CS312" s="1">
        <f t="shared" si="58"/>
        <v>1.714965741</v>
      </c>
      <c r="CT312" s="1">
        <v>0.038</v>
      </c>
      <c r="CU312" s="1">
        <v>5269.5347</v>
      </c>
      <c r="CV312" s="1">
        <v>1306.9</v>
      </c>
      <c r="CW312" s="1">
        <v>608.8</v>
      </c>
      <c r="CX312" s="1">
        <v>1854.4</v>
      </c>
      <c r="CY312" s="1">
        <v>1178.3</v>
      </c>
      <c r="CZ312" s="1">
        <v>991.5</v>
      </c>
      <c r="DA312" s="1">
        <f t="shared" si="59"/>
        <v>0.8931198034</v>
      </c>
      <c r="DB312" s="1">
        <f t="shared" si="60"/>
        <v>0.8771102525</v>
      </c>
      <c r="DC312" s="1">
        <f t="shared" si="61"/>
        <v>0.8457952335</v>
      </c>
      <c r="DD312" s="1">
        <f t="shared" si="62"/>
        <v>0.881456447</v>
      </c>
      <c r="DE312" s="1">
        <f t="shared" si="63"/>
        <v>0.9981377115</v>
      </c>
      <c r="DF312" s="1" t="str">
        <f t="shared" si="64"/>
        <v>Não</v>
      </c>
      <c r="DG312" s="1" t="str">
        <f t="shared" si="65"/>
        <v>Não</v>
      </c>
      <c r="DH312" s="1" t="str">
        <f t="shared" si="66"/>
        <v>Não</v>
      </c>
      <c r="DI312" s="1" t="str">
        <f t="shared" ref="DI312:DJ312" si="1192">IF(DB312&gt;=1,"Fractured","Não")</f>
        <v>Não</v>
      </c>
      <c r="DJ312" s="1" t="str">
        <f t="shared" si="1192"/>
        <v>Não</v>
      </c>
    </row>
    <row r="313" ht="15.75" customHeight="1">
      <c r="A313" s="1">
        <v>5598.4521</v>
      </c>
      <c r="B313" s="1">
        <v>65.5815</v>
      </c>
      <c r="C313" s="1">
        <v>47.6895</v>
      </c>
      <c r="D313" s="1">
        <v>51.1404</v>
      </c>
      <c r="E313" s="1">
        <v>57.1195</v>
      </c>
      <c r="F313" s="1">
        <v>56.883</v>
      </c>
      <c r="G313" s="1">
        <v>55.5349</v>
      </c>
      <c r="H313" s="1">
        <v>54.976</v>
      </c>
      <c r="I313" s="1">
        <v>53.9875</v>
      </c>
      <c r="J313" s="1">
        <v>47.3405</v>
      </c>
      <c r="K313" s="1">
        <v>47.4573</v>
      </c>
      <c r="L313" s="1">
        <f t="shared" si="4"/>
        <v>55.79796667</v>
      </c>
      <c r="M313" s="1">
        <f t="shared" ref="M313:N313" si="1193">(H313+I313)/2</f>
        <v>54.48175</v>
      </c>
      <c r="N313" s="1">
        <f t="shared" si="1193"/>
        <v>50.664</v>
      </c>
      <c r="O313" s="1">
        <f t="shared" ref="O313:P313" si="1194">(E313+AC313)/2</f>
        <v>52.8496</v>
      </c>
      <c r="P313" s="1">
        <f t="shared" si="1194"/>
        <v>53.0481</v>
      </c>
      <c r="Q313" s="1">
        <f t="shared" si="7"/>
        <v>65.63969384</v>
      </c>
      <c r="R313" s="1">
        <f t="shared" si="8"/>
        <v>0.3804919993</v>
      </c>
      <c r="S313" s="1">
        <f t="shared" si="9"/>
        <v>1.010166254</v>
      </c>
      <c r="T313" s="1">
        <v>0.3019</v>
      </c>
      <c r="U313" s="1">
        <v>0.3019</v>
      </c>
      <c r="V313" s="1">
        <f t="shared" si="10"/>
        <v>3.312355084</v>
      </c>
      <c r="W313" s="1">
        <v>0.3228</v>
      </c>
      <c r="X313" s="1">
        <v>0.3228</v>
      </c>
      <c r="Y313" s="1">
        <f t="shared" si="11"/>
        <v>53.61948333</v>
      </c>
      <c r="Z313" s="1">
        <v>58.6168</v>
      </c>
      <c r="AA313" s="1">
        <v>49.5911</v>
      </c>
      <c r="AB313" s="1">
        <v>49.0976</v>
      </c>
      <c r="AC313" s="1">
        <v>48.5797</v>
      </c>
      <c r="AD313" s="1">
        <v>49.2132</v>
      </c>
      <c r="AE313" s="1">
        <v>-999.0</v>
      </c>
      <c r="AF313" s="1">
        <v>-999.0</v>
      </c>
      <c r="AG313" s="1">
        <f t="shared" si="12"/>
        <v>101.4448</v>
      </c>
      <c r="AH313" s="1">
        <f t="shared" si="13"/>
        <v>8.267357814</v>
      </c>
      <c r="AI313" s="1">
        <f t="shared" si="14"/>
        <v>25.25610957</v>
      </c>
      <c r="AJ313" s="1">
        <f t="shared" si="15"/>
        <v>7.267357814</v>
      </c>
      <c r="AK313" s="1">
        <f t="shared" si="16"/>
        <v>14.30833872</v>
      </c>
      <c r="AL313" s="1">
        <f t="shared" si="17"/>
        <v>22.43359973</v>
      </c>
      <c r="AM313" s="1">
        <f t="shared" si="18"/>
        <v>57.67308705</v>
      </c>
      <c r="AN313" s="1">
        <f t="shared" si="19"/>
        <v>0.03158861547</v>
      </c>
      <c r="AO313" s="1">
        <f t="shared" si="20"/>
        <v>27.63325788</v>
      </c>
      <c r="AP313" s="1">
        <f t="shared" si="21"/>
        <v>1.58774667</v>
      </c>
      <c r="AQ313" s="1">
        <f t="shared" si="22"/>
        <v>26.20182128</v>
      </c>
      <c r="AR313" s="1">
        <f t="shared" si="23"/>
        <v>95.74836454</v>
      </c>
      <c r="AS313" s="1">
        <f t="shared" si="24"/>
        <v>26.05168184</v>
      </c>
      <c r="AT313" s="1">
        <f t="shared" si="1195"/>
        <v>0.07749642133</v>
      </c>
      <c r="AU313" s="1">
        <f t="shared" si="26"/>
        <v>0.0840066349</v>
      </c>
      <c r="AV313" s="1">
        <f t="shared" si="27"/>
        <v>32.2522162</v>
      </c>
      <c r="AW313" s="1">
        <v>-999.0</v>
      </c>
      <c r="AX313" s="1">
        <f t="shared" si="28"/>
        <v>0.7889783173</v>
      </c>
      <c r="AZ313" s="1">
        <f t="shared" si="619"/>
        <v>0.05118929718</v>
      </c>
      <c r="BA313" s="1">
        <v>-999.0</v>
      </c>
      <c r="BB313" s="1">
        <f t="shared" si="564"/>
        <v>0.1097790304</v>
      </c>
      <c r="BC313" s="1">
        <f t="shared" ref="BC313:BC314" si="1199">((AT313/8)^1.2)*((BL313)^4)</f>
        <v>0.1095590084</v>
      </c>
      <c r="BE313" s="1">
        <v>3011.511</v>
      </c>
      <c r="BF313" s="1">
        <v>5534.9072</v>
      </c>
      <c r="BG313" s="1">
        <f t="shared" si="33"/>
        <v>0.5877466698</v>
      </c>
      <c r="BH313" s="1">
        <v>246.724</v>
      </c>
      <c r="BJ313" s="1">
        <f t="shared" si="34"/>
        <v>-697.4019</v>
      </c>
      <c r="BK313" s="1">
        <f t="shared" si="35"/>
        <v>-301.5981</v>
      </c>
      <c r="BL313" s="1">
        <f t="shared" si="36"/>
        <v>2.312355084</v>
      </c>
      <c r="BN313" s="1">
        <f t="shared" si="70"/>
        <v>0.8468074076</v>
      </c>
      <c r="BO313" s="1">
        <f t="shared" si="37"/>
        <v>1.102123407</v>
      </c>
      <c r="BP313" s="1">
        <f t="shared" si="38"/>
        <v>0.144276593</v>
      </c>
      <c r="BQ313" s="1" t="str">
        <f t="shared" si="39"/>
        <v>#NUM!</v>
      </c>
      <c r="BS313" s="1">
        <f t="shared" si="40"/>
        <v>62.64482281</v>
      </c>
      <c r="BT313" s="1">
        <v>2.6028</v>
      </c>
      <c r="BU313" s="1">
        <v>0.11</v>
      </c>
      <c r="BV313" s="1">
        <f t="shared" si="41"/>
        <v>0.01942363112</v>
      </c>
      <c r="BW313" s="1">
        <f t="shared" si="42"/>
        <v>0.06471181556</v>
      </c>
      <c r="BX313" s="1">
        <f t="shared" si="43"/>
        <v>1.2464</v>
      </c>
      <c r="BY313" s="1">
        <f t="shared" si="82"/>
        <v>0.7226666667</v>
      </c>
      <c r="BZ313" s="1">
        <f t="shared" si="45"/>
        <v>0.955936336</v>
      </c>
      <c r="CA313" s="1">
        <v>5534.9072</v>
      </c>
      <c r="CB313" s="1">
        <v>3011.511</v>
      </c>
      <c r="CC313" s="1" t="str">
        <f t="shared" si="46"/>
        <v>#NUM!</v>
      </c>
      <c r="CD313" s="1">
        <f t="shared" si="47"/>
        <v>0.6786920159</v>
      </c>
      <c r="CE313" s="1">
        <f t="shared" si="48"/>
        <v>-845.9606002</v>
      </c>
      <c r="CH313" s="1">
        <v>-999.0</v>
      </c>
      <c r="CJ313" s="1">
        <f t="shared" si="71"/>
        <v>0.1102912454</v>
      </c>
      <c r="CK313" s="1">
        <f t="shared" si="51"/>
        <v>-930.3922022</v>
      </c>
      <c r="CL313" s="1">
        <f t="shared" si="52"/>
        <v>-3024.230887</v>
      </c>
      <c r="CM313" s="1">
        <f t="shared" si="53"/>
        <v>-7469.205265</v>
      </c>
      <c r="CN313" s="1">
        <f t="shared" si="54"/>
        <v>2.469786715</v>
      </c>
      <c r="CO313" s="1">
        <f t="shared" si="55"/>
        <v>0.0383852377</v>
      </c>
      <c r="CP313" s="1">
        <f t="shared" si="56"/>
        <v>1.282016441</v>
      </c>
      <c r="CQ313" s="1">
        <f t="shared" si="57"/>
        <v>2.004683108</v>
      </c>
      <c r="CS313" s="1">
        <f t="shared" si="58"/>
        <v>1.588411477</v>
      </c>
      <c r="CU313" s="1">
        <v>5269.687</v>
      </c>
      <c r="CV313" s="1">
        <v>1370.1</v>
      </c>
      <c r="CW313" s="1">
        <v>653.3</v>
      </c>
      <c r="CX313" s="1">
        <v>1934.9</v>
      </c>
      <c r="CY313" s="1">
        <v>1548.9</v>
      </c>
      <c r="CZ313" s="1">
        <v>1287.1</v>
      </c>
      <c r="DA313" s="1">
        <f t="shared" si="59"/>
        <v>0.8790423709</v>
      </c>
      <c r="DB313" s="1">
        <f t="shared" si="60"/>
        <v>0.8673635095</v>
      </c>
      <c r="DC313" s="1">
        <f t="shared" si="61"/>
        <v>0.8395750024</v>
      </c>
      <c r="DD313" s="1">
        <f t="shared" si="62"/>
        <v>0.9299260762</v>
      </c>
      <c r="DE313" s="1">
        <f t="shared" si="63"/>
        <v>1.003755941</v>
      </c>
      <c r="DF313" s="1" t="str">
        <f t="shared" si="64"/>
        <v>Não</v>
      </c>
      <c r="DG313" s="23" t="str">
        <f t="shared" si="65"/>
        <v>Fracture</v>
      </c>
      <c r="DH313" s="1" t="str">
        <f t="shared" si="66"/>
        <v>Não</v>
      </c>
      <c r="DI313" s="1" t="str">
        <f t="shared" ref="DI313:DJ313" si="1196">IF(DB313&gt;=1,"Fractured","Não")</f>
        <v>Não</v>
      </c>
      <c r="DJ313" s="1" t="str">
        <f t="shared" si="1196"/>
        <v>Não</v>
      </c>
    </row>
    <row r="314" ht="15.75" customHeight="1">
      <c r="A314" s="1">
        <v>5598.5283</v>
      </c>
      <c r="B314" s="1">
        <v>79.489</v>
      </c>
      <c r="C314" s="1">
        <v>55.684</v>
      </c>
      <c r="D314" s="1">
        <v>63.2462</v>
      </c>
      <c r="E314" s="1">
        <v>77.4851</v>
      </c>
      <c r="F314" s="1">
        <v>77.3395</v>
      </c>
      <c r="G314" s="1">
        <v>76.0716</v>
      </c>
      <c r="H314" s="1">
        <v>67.9109</v>
      </c>
      <c r="I314" s="1">
        <v>53.9875</v>
      </c>
      <c r="J314" s="1">
        <v>47.3405</v>
      </c>
      <c r="K314" s="1">
        <v>47.4573</v>
      </c>
      <c r="L314" s="1">
        <f t="shared" si="4"/>
        <v>73.774</v>
      </c>
      <c r="M314" s="1">
        <f t="shared" ref="M314:N314" si="1197">(H314+I314)/2</f>
        <v>60.9492</v>
      </c>
      <c r="N314" s="1">
        <f t="shared" si="1197"/>
        <v>50.664</v>
      </c>
      <c r="O314" s="1">
        <f t="shared" ref="O314:P314" si="1198">(E314+AC314)/2</f>
        <v>66.42425</v>
      </c>
      <c r="P314" s="1">
        <f t="shared" si="1198"/>
        <v>67.4345</v>
      </c>
      <c r="Q314" s="1">
        <f t="shared" si="7"/>
        <v>79.53990451</v>
      </c>
      <c r="R314" s="1">
        <f t="shared" si="8"/>
        <v>0.5211972142</v>
      </c>
      <c r="S314" s="1">
        <f t="shared" si="9"/>
        <v>1.120167749</v>
      </c>
      <c r="T314" s="1">
        <v>0.3019</v>
      </c>
      <c r="U314" s="1">
        <v>0.3019</v>
      </c>
      <c r="V314" s="1">
        <f t="shared" si="10"/>
        <v>3.312355084</v>
      </c>
      <c r="W314" s="1">
        <v>0.3228</v>
      </c>
      <c r="X314" s="1">
        <v>0.3228</v>
      </c>
      <c r="Y314" s="1">
        <f t="shared" si="11"/>
        <v>62.74396667</v>
      </c>
      <c r="Z314" s="1">
        <v>64.8529</v>
      </c>
      <c r="AA314" s="1">
        <v>57.0564</v>
      </c>
      <c r="AB314" s="1">
        <v>56.1353</v>
      </c>
      <c r="AC314" s="1">
        <v>55.3634</v>
      </c>
      <c r="AD314" s="1">
        <v>57.5295</v>
      </c>
      <c r="AE314" s="1">
        <v>-999.0</v>
      </c>
      <c r="AF314" s="1">
        <v>-999.0</v>
      </c>
      <c r="AG314" s="1">
        <f t="shared" si="12"/>
        <v>101.4448</v>
      </c>
      <c r="AH314" s="1">
        <f t="shared" si="13"/>
        <v>8.267357814</v>
      </c>
      <c r="AI314" s="1">
        <f t="shared" si="14"/>
        <v>25.25610957</v>
      </c>
      <c r="AJ314" s="1">
        <f t="shared" si="15"/>
        <v>7.267357814</v>
      </c>
      <c r="AK314" s="1">
        <f t="shared" si="16"/>
        <v>18.44089802</v>
      </c>
      <c r="AL314" s="1">
        <f t="shared" si="17"/>
        <v>118.1115869</v>
      </c>
      <c r="AM314" s="1">
        <f t="shared" si="18"/>
        <v>74.26715654</v>
      </c>
      <c r="AN314" s="1">
        <f t="shared" si="19"/>
        <v>0.08503713839</v>
      </c>
      <c r="AO314" s="1">
        <f t="shared" si="20"/>
        <v>35.43054346</v>
      </c>
      <c r="AP314" s="1">
        <f t="shared" si="21"/>
        <v>1.774272384</v>
      </c>
      <c r="AQ314" s="1">
        <f t="shared" si="22"/>
        <v>31.44906093</v>
      </c>
      <c r="AR314" s="1">
        <f t="shared" si="23"/>
        <v>125.4224908</v>
      </c>
      <c r="AS314" s="1">
        <f t="shared" si="24"/>
        <v>30.85062393</v>
      </c>
      <c r="AT314" s="1">
        <f t="shared" si="1195"/>
        <v>0.07969381186</v>
      </c>
      <c r="AU314" s="1">
        <f t="shared" si="26"/>
        <v>0.08659488862</v>
      </c>
      <c r="AV314" s="1">
        <f t="shared" si="27"/>
        <v>33.65190854</v>
      </c>
      <c r="AW314" s="1">
        <v>-999.0</v>
      </c>
      <c r="AX314" s="1">
        <f t="shared" si="28"/>
        <v>1.004601532</v>
      </c>
      <c r="AZ314" s="1">
        <f t="shared" si="619"/>
        <v>0.0600335458</v>
      </c>
      <c r="BA314" s="1">
        <v>-999.0</v>
      </c>
      <c r="BB314" s="1">
        <f t="shared" si="564"/>
        <v>0.1227697015</v>
      </c>
      <c r="BC314" s="1">
        <f t="shared" si="1199"/>
        <v>0.1132973197</v>
      </c>
      <c r="BE314" s="1">
        <v>3011.511</v>
      </c>
      <c r="BF314" s="1">
        <v>5534.9072</v>
      </c>
      <c r="BG314" s="1">
        <f t="shared" si="33"/>
        <v>0.774272384</v>
      </c>
      <c r="BH314" s="1">
        <v>246.724</v>
      </c>
      <c r="BJ314" s="1">
        <f t="shared" si="34"/>
        <v>-697.4019</v>
      </c>
      <c r="BK314" s="1">
        <f t="shared" si="35"/>
        <v>-301.5981</v>
      </c>
      <c r="BL314" s="1">
        <f t="shared" si="36"/>
        <v>2.312355084</v>
      </c>
      <c r="BN314" s="1">
        <f t="shared" si="70"/>
        <v>0.9570078879</v>
      </c>
      <c r="BO314" s="1">
        <f t="shared" si="37"/>
        <v>1.183103074</v>
      </c>
      <c r="BP314" s="1">
        <f t="shared" si="38"/>
        <v>0.0632969259</v>
      </c>
      <c r="BQ314" s="1" t="str">
        <f t="shared" si="39"/>
        <v>#NUM!</v>
      </c>
      <c r="BS314" s="1">
        <f t="shared" si="40"/>
        <v>70.46389152</v>
      </c>
      <c r="BT314" s="1">
        <v>2.6028</v>
      </c>
      <c r="BU314" s="1">
        <v>0.11</v>
      </c>
      <c r="BV314" s="1">
        <f t="shared" si="41"/>
        <v>0.01942363112</v>
      </c>
      <c r="BW314" s="1">
        <f t="shared" si="42"/>
        <v>0.06471181556</v>
      </c>
      <c r="BX314" s="1">
        <f t="shared" si="43"/>
        <v>1.2464</v>
      </c>
      <c r="BY314" s="1">
        <f t="shared" si="82"/>
        <v>0.7226666667</v>
      </c>
      <c r="BZ314" s="1">
        <f t="shared" si="45"/>
        <v>0.9351502024</v>
      </c>
      <c r="CA314" s="1">
        <v>5534.9072</v>
      </c>
      <c r="CB314" s="1">
        <v>3011.511</v>
      </c>
      <c r="CC314" s="1" t="str">
        <f t="shared" si="46"/>
        <v>#NUM!</v>
      </c>
      <c r="CD314" s="1">
        <f t="shared" si="47"/>
        <v>0.6236754473</v>
      </c>
      <c r="CE314" s="1">
        <f t="shared" si="48"/>
        <v>-956.05088</v>
      </c>
      <c r="CH314" s="1">
        <v>-999.0</v>
      </c>
      <c r="CJ314" s="1">
        <f t="shared" si="71"/>
        <v>478.8248729</v>
      </c>
      <c r="CK314" s="1">
        <f t="shared" si="51"/>
        <v>-985.4002123</v>
      </c>
      <c r="CL314" s="1">
        <f t="shared" si="52"/>
        <v>-3056.780239</v>
      </c>
      <c r="CM314" s="1">
        <f t="shared" si="53"/>
        <v>-9013.458343</v>
      </c>
      <c r="CN314" s="1">
        <f t="shared" si="54"/>
        <v>2.948677248</v>
      </c>
      <c r="CO314" s="1">
        <f t="shared" si="55"/>
        <v>0.03241425529</v>
      </c>
      <c r="CP314" s="1">
        <f t="shared" si="56"/>
        <v>1.574813242</v>
      </c>
      <c r="CQ314" s="1">
        <f t="shared" si="57"/>
        <v>2.297479908</v>
      </c>
      <c r="CS314" s="1">
        <f t="shared" si="58"/>
        <v>1.462290433</v>
      </c>
      <c r="CU314" s="1">
        <v>5269.8394</v>
      </c>
      <c r="CV314" s="1">
        <v>1318.9</v>
      </c>
      <c r="CW314" s="1">
        <v>667.4</v>
      </c>
      <c r="CX314" s="1">
        <v>1950.0</v>
      </c>
      <c r="CY314" s="1">
        <v>1768.5</v>
      </c>
      <c r="CZ314" s="1">
        <v>1596.7</v>
      </c>
      <c r="DA314" s="1">
        <f t="shared" si="59"/>
        <v>0.8790423709</v>
      </c>
      <c r="DB314" s="1">
        <f t="shared" si="60"/>
        <v>0.9729585226</v>
      </c>
      <c r="DC314" s="1">
        <f t="shared" si="61"/>
        <v>0.8870767537</v>
      </c>
      <c r="DD314" s="1">
        <f t="shared" si="62"/>
        <v>0.8312496308</v>
      </c>
      <c r="DE314" s="1">
        <f t="shared" si="63"/>
        <v>1.015209054</v>
      </c>
      <c r="DF314" s="1" t="str">
        <f t="shared" si="64"/>
        <v>Não</v>
      </c>
      <c r="DG314" s="23" t="str">
        <f t="shared" si="65"/>
        <v>Fracture</v>
      </c>
      <c r="DH314" s="1" t="str">
        <f t="shared" si="66"/>
        <v>Não</v>
      </c>
      <c r="DI314" s="1" t="str">
        <f t="shared" ref="DI314:DJ314" si="1200">IF(DB314&gt;=1,"Fractured","Não")</f>
        <v>Não</v>
      </c>
      <c r="DJ314" s="1" t="str">
        <f t="shared" si="1200"/>
        <v>Não</v>
      </c>
    </row>
    <row r="315" ht="15.75" customHeight="1">
      <c r="A315" s="1">
        <v>5598.6045</v>
      </c>
      <c r="B315" s="1">
        <v>92.5324</v>
      </c>
      <c r="C315" s="1">
        <v>74.105</v>
      </c>
      <c r="D315" s="1">
        <v>84.3222</v>
      </c>
      <c r="E315" s="1">
        <v>92.8872</v>
      </c>
      <c r="F315" s="1">
        <v>92.4453</v>
      </c>
      <c r="G315" s="1">
        <v>91.8316</v>
      </c>
      <c r="H315" s="1">
        <v>85.4856</v>
      </c>
      <c r="I315" s="1">
        <v>68.3275</v>
      </c>
      <c r="J315" s="1">
        <v>61.5929</v>
      </c>
      <c r="K315" s="1">
        <v>63.0999</v>
      </c>
      <c r="L315" s="1">
        <f t="shared" si="4"/>
        <v>89.92083333</v>
      </c>
      <c r="M315" s="1">
        <f t="shared" ref="M315:N315" si="1201">(H315+I315)/2</f>
        <v>76.90655</v>
      </c>
      <c r="N315" s="1">
        <f t="shared" si="1201"/>
        <v>64.9602</v>
      </c>
      <c r="O315" s="1">
        <f t="shared" ref="O315:P315" si="1202">(E315+AC315)/2</f>
        <v>78.24975</v>
      </c>
      <c r="P315" s="1">
        <f t="shared" si="1202"/>
        <v>79.19565</v>
      </c>
      <c r="Q315" s="1">
        <f t="shared" si="7"/>
        <v>92.5755056</v>
      </c>
      <c r="R315" s="1">
        <f t="shared" si="8"/>
        <v>0.6291753308</v>
      </c>
      <c r="S315" s="1">
        <f t="shared" si="9"/>
        <v>1.074234725</v>
      </c>
      <c r="T315" s="1">
        <v>0.245</v>
      </c>
      <c r="U315" s="1">
        <v>0.245</v>
      </c>
      <c r="V315" s="1">
        <f t="shared" si="10"/>
        <v>4.081632653</v>
      </c>
      <c r="W315" s="1">
        <v>0.2847</v>
      </c>
      <c r="X315" s="1">
        <v>0.2847</v>
      </c>
      <c r="Y315" s="1">
        <f t="shared" si="11"/>
        <v>75.1928</v>
      </c>
      <c r="Z315" s="1">
        <v>70.4261</v>
      </c>
      <c r="AA315" s="1">
        <v>64.8847</v>
      </c>
      <c r="AB315" s="1">
        <v>64.8864</v>
      </c>
      <c r="AC315" s="1">
        <v>63.6123</v>
      </c>
      <c r="AD315" s="1">
        <v>65.946</v>
      </c>
      <c r="AE315" s="1">
        <v>0.096</v>
      </c>
      <c r="AF315" s="1">
        <v>0.01</v>
      </c>
      <c r="AG315" s="1">
        <f t="shared" si="12"/>
        <v>131.4274</v>
      </c>
      <c r="AH315" s="1">
        <f t="shared" si="13"/>
        <v>13.0705295</v>
      </c>
      <c r="AI315" s="1">
        <f t="shared" si="14"/>
        <v>32.80486731</v>
      </c>
      <c r="AJ315" s="1">
        <f t="shared" si="15"/>
        <v>12.0705295</v>
      </c>
      <c r="AK315" s="1">
        <f t="shared" si="16"/>
        <v>22.59925202</v>
      </c>
      <c r="AL315" s="1">
        <f t="shared" si="17"/>
        <v>3283.397357</v>
      </c>
      <c r="AM315" s="1">
        <f t="shared" si="18"/>
        <v>90.49716336</v>
      </c>
      <c r="AN315" s="1">
        <f t="shared" si="19"/>
        <v>0.04309465764</v>
      </c>
      <c r="AO315" s="1">
        <f t="shared" si="20"/>
        <v>43.91760209</v>
      </c>
      <c r="AP315" s="1">
        <f t="shared" si="21"/>
        <v>1.657457224</v>
      </c>
      <c r="AQ315" s="1">
        <f t="shared" si="22"/>
        <v>36.6528009</v>
      </c>
      <c r="AR315" s="1">
        <f t="shared" si="23"/>
        <v>144.3830784</v>
      </c>
      <c r="AS315" s="1">
        <f t="shared" si="24"/>
        <v>38.08888134</v>
      </c>
      <c r="AT315" s="1">
        <f t="shared" si="1195"/>
        <v>0.09933485092</v>
      </c>
      <c r="AU315" s="1">
        <f t="shared" si="26"/>
        <v>0.1102905459</v>
      </c>
      <c r="AV315" s="1">
        <f t="shared" si="27"/>
        <v>47.21436351</v>
      </c>
      <c r="AW315" s="1">
        <v>0.096</v>
      </c>
      <c r="AX315" s="1">
        <f t="shared" si="28"/>
        <v>0.9513960813</v>
      </c>
      <c r="AZ315" s="1">
        <f t="shared" si="619"/>
        <v>0.3199979559</v>
      </c>
      <c r="BA315" s="1">
        <v>0.01</v>
      </c>
      <c r="BB315" s="1">
        <f t="shared" si="564"/>
        <v>0.3016777445</v>
      </c>
      <c r="BC315" s="1">
        <f t="shared" ref="BC315:BC316" si="1206">((AT315/2)^2)*((BL315)^4)</f>
        <v>0.2224675984</v>
      </c>
      <c r="BD315" s="1">
        <f t="shared" ref="BD315:BD316" si="1207">0.000183*((AE315^3)*(BH315^2))</f>
        <v>0.01003301541</v>
      </c>
      <c r="BE315" s="1">
        <v>3023.0569</v>
      </c>
      <c r="BF315" s="1">
        <v>5403.6816</v>
      </c>
      <c r="BG315" s="1">
        <f t="shared" si="33"/>
        <v>0.6574572243</v>
      </c>
      <c r="BH315" s="1">
        <v>248.9335</v>
      </c>
      <c r="BJ315" s="1">
        <f t="shared" si="34"/>
        <v>0.07248</v>
      </c>
      <c r="BK315" s="1">
        <f t="shared" si="35"/>
        <v>0.02352</v>
      </c>
      <c r="BL315" s="1">
        <f t="shared" si="36"/>
        <v>3.081632653</v>
      </c>
      <c r="BN315" s="1">
        <f t="shared" si="70"/>
        <v>0.9924264366</v>
      </c>
      <c r="BO315" s="1">
        <f t="shared" si="37"/>
        <v>1.190985486</v>
      </c>
      <c r="BP315" s="1">
        <f t="shared" si="38"/>
        <v>0.06061451372</v>
      </c>
      <c r="BQ315" s="1">
        <f t="shared" si="39"/>
        <v>-0.07458418346</v>
      </c>
      <c r="BS315" s="1">
        <f t="shared" si="40"/>
        <v>79.80002052</v>
      </c>
      <c r="BT315" s="1">
        <v>2.6169</v>
      </c>
      <c r="BU315" s="1">
        <v>0.1137</v>
      </c>
      <c r="BV315" s="1">
        <f t="shared" si="41"/>
        <v>0.01129682997</v>
      </c>
      <c r="BW315" s="1">
        <f t="shared" si="42"/>
        <v>0.06249841499</v>
      </c>
      <c r="BX315" s="1">
        <f t="shared" si="43"/>
        <v>1.2516</v>
      </c>
      <c r="BY315" s="1">
        <f t="shared" si="82"/>
        <v>1.128</v>
      </c>
      <c r="BZ315" s="1">
        <f t="shared" si="45"/>
        <v>0.9191987854</v>
      </c>
      <c r="CA315" s="1">
        <v>5403.6816</v>
      </c>
      <c r="CB315" s="1">
        <v>3023.0569</v>
      </c>
      <c r="CC315" s="1">
        <f t="shared" si="46"/>
        <v>0.00003442141954</v>
      </c>
      <c r="CD315" s="1">
        <f t="shared" si="47"/>
        <v>0.5612954402</v>
      </c>
      <c r="CE315" s="1">
        <f t="shared" si="48"/>
        <v>0.009924264366</v>
      </c>
      <c r="CH315" s="1">
        <v>0.096</v>
      </c>
      <c r="CI315" s="1">
        <f t="shared" ref="CI315:CI316" si="1208">ABS(BX315-AP315)</f>
        <v>0.4058572243</v>
      </c>
      <c r="CJ315" s="1">
        <f t="shared" si="71"/>
        <v>3.645369056</v>
      </c>
      <c r="CK315" s="1">
        <f t="shared" si="51"/>
        <v>0.09595480735</v>
      </c>
      <c r="CL315" s="1">
        <f t="shared" si="52"/>
        <v>0.2500154486</v>
      </c>
      <c r="CM315" s="1">
        <f t="shared" si="53"/>
        <v>0.6691993313</v>
      </c>
      <c r="CN315" s="1">
        <f t="shared" si="54"/>
        <v>2.676631925</v>
      </c>
      <c r="CO315" s="1">
        <f t="shared" si="55"/>
        <v>0.02625438094</v>
      </c>
      <c r="CP315" s="1">
        <f t="shared" si="56"/>
        <v>1.004624278</v>
      </c>
      <c r="CQ315" s="1">
        <f t="shared" si="57"/>
        <v>2.132624278</v>
      </c>
      <c r="CS315" s="1">
        <f t="shared" si="58"/>
        <v>1.171586655</v>
      </c>
      <c r="CT315" s="1">
        <v>0.096</v>
      </c>
      <c r="CU315" s="1">
        <v>5269.9922</v>
      </c>
      <c r="CV315" s="1">
        <v>1145.6</v>
      </c>
      <c r="CW315" s="1">
        <v>619.5</v>
      </c>
      <c r="CX315" s="1">
        <v>1950.0</v>
      </c>
      <c r="CY315" s="1">
        <v>1860.9</v>
      </c>
      <c r="CZ315" s="1">
        <v>1713.1</v>
      </c>
      <c r="DA315" s="1">
        <f t="shared" si="59"/>
        <v>0.9234920054</v>
      </c>
      <c r="DB315" s="1">
        <f t="shared" si="60"/>
        <v>0.9990587081</v>
      </c>
      <c r="DC315" s="1">
        <f t="shared" si="61"/>
        <v>0.9363858002</v>
      </c>
      <c r="DD315" s="1">
        <f t="shared" si="62"/>
        <v>0.8446640761</v>
      </c>
      <c r="DE315" s="1">
        <f t="shared" si="63"/>
        <v>1.012088218</v>
      </c>
      <c r="DF315" s="1" t="str">
        <f t="shared" si="64"/>
        <v>Não</v>
      </c>
      <c r="DG315" s="23" t="str">
        <f t="shared" si="65"/>
        <v>Fracture</v>
      </c>
      <c r="DH315" s="1" t="str">
        <f t="shared" si="66"/>
        <v>Não</v>
      </c>
      <c r="DI315" s="1" t="str">
        <f t="shared" ref="DI315:DJ315" si="1203">IF(DB315&gt;=1,"Fractured","Não")</f>
        <v>Não</v>
      </c>
      <c r="DJ315" s="1" t="str">
        <f t="shared" si="1203"/>
        <v>Não</v>
      </c>
    </row>
    <row r="316" ht="15.75" customHeight="1">
      <c r="A316" s="1">
        <v>5598.6807</v>
      </c>
      <c r="B316" s="1">
        <v>109.1555</v>
      </c>
      <c r="C316" s="1">
        <v>87.0644</v>
      </c>
      <c r="D316" s="1">
        <v>89.8266</v>
      </c>
      <c r="E316" s="1">
        <v>103.4764</v>
      </c>
      <c r="F316" s="1">
        <v>102.6545</v>
      </c>
      <c r="G316" s="1">
        <v>101.4279</v>
      </c>
      <c r="H316" s="1">
        <v>98.8981</v>
      </c>
      <c r="I316" s="1">
        <v>68.3275</v>
      </c>
      <c r="J316" s="1">
        <v>61.5929</v>
      </c>
      <c r="K316" s="1">
        <v>63.0999</v>
      </c>
      <c r="L316" s="1">
        <f t="shared" si="4"/>
        <v>100.9935</v>
      </c>
      <c r="M316" s="1">
        <f t="shared" ref="M316:N316" si="1204">(H316+I316)/2</f>
        <v>83.6128</v>
      </c>
      <c r="N316" s="1">
        <f t="shared" si="1204"/>
        <v>64.9602</v>
      </c>
      <c r="O316" s="1">
        <f t="shared" ref="O316:P316" si="1205">(E316+AC316)/2</f>
        <v>86.6723</v>
      </c>
      <c r="P316" s="1">
        <f t="shared" si="1205"/>
        <v>87.3656</v>
      </c>
      <c r="Q316" s="1">
        <f t="shared" si="7"/>
        <v>109.1946779</v>
      </c>
      <c r="R316" s="1">
        <f t="shared" si="8"/>
        <v>0.6949234527</v>
      </c>
      <c r="S316" s="1">
        <f t="shared" si="9"/>
        <v>1.025579865</v>
      </c>
      <c r="T316" s="1">
        <v>0.245</v>
      </c>
      <c r="U316" s="1">
        <v>0.245</v>
      </c>
      <c r="V316" s="1">
        <f t="shared" si="10"/>
        <v>4.081632653</v>
      </c>
      <c r="W316" s="1">
        <v>0.2847</v>
      </c>
      <c r="X316" s="1">
        <v>0.2847</v>
      </c>
      <c r="Y316" s="1">
        <f t="shared" si="11"/>
        <v>83.62551667</v>
      </c>
      <c r="Z316" s="1">
        <v>75.2997</v>
      </c>
      <c r="AA316" s="1">
        <v>69.3874</v>
      </c>
      <c r="AB316" s="1">
        <v>71.0195</v>
      </c>
      <c r="AC316" s="1">
        <v>69.8682</v>
      </c>
      <c r="AD316" s="1">
        <v>72.0767</v>
      </c>
      <c r="AE316" s="1">
        <v>0.096</v>
      </c>
      <c r="AF316" s="1">
        <v>0.01</v>
      </c>
      <c r="AG316" s="1">
        <f t="shared" si="12"/>
        <v>131.4274</v>
      </c>
      <c r="AH316" s="1">
        <f t="shared" si="13"/>
        <v>13.0705295</v>
      </c>
      <c r="AI316" s="1">
        <f t="shared" si="14"/>
        <v>32.80486731</v>
      </c>
      <c r="AJ316" s="1">
        <f t="shared" si="15"/>
        <v>12.0705295</v>
      </c>
      <c r="AK316" s="1">
        <f t="shared" si="16"/>
        <v>25.18938907</v>
      </c>
      <c r="AL316" s="1">
        <f t="shared" si="17"/>
        <v>51.6361638</v>
      </c>
      <c r="AM316" s="1">
        <f t="shared" si="18"/>
        <v>101.2467123</v>
      </c>
      <c r="AN316" s="1">
        <f t="shared" si="19"/>
        <v>0.02957017305</v>
      </c>
      <c r="AO316" s="1">
        <f t="shared" si="20"/>
        <v>49.40577469</v>
      </c>
      <c r="AP316" s="1">
        <f t="shared" si="21"/>
        <v>1.616675145</v>
      </c>
      <c r="AQ316" s="1">
        <f t="shared" si="22"/>
        <v>40.2619361</v>
      </c>
      <c r="AR316" s="1">
        <f t="shared" si="23"/>
        <v>151.1114579</v>
      </c>
      <c r="AS316" s="1">
        <f t="shared" si="24"/>
        <v>41.96390839</v>
      </c>
      <c r="AT316" s="1">
        <f t="shared" si="1195"/>
        <v>0.07610025882</v>
      </c>
      <c r="AU316" s="1">
        <f t="shared" si="26"/>
        <v>0.08236852488</v>
      </c>
      <c r="AV316" s="1">
        <f t="shared" si="27"/>
        <v>31.37518841</v>
      </c>
      <c r="AW316" s="1">
        <v>0.096</v>
      </c>
      <c r="AX316" s="1">
        <f t="shared" si="28"/>
        <v>0.9641712595</v>
      </c>
      <c r="AZ316" s="1">
        <f t="shared" si="619"/>
        <v>0.07007591771</v>
      </c>
      <c r="BA316" s="1">
        <v>0.01</v>
      </c>
      <c r="BB316" s="1">
        <f t="shared" si="564"/>
        <v>0.103915715</v>
      </c>
      <c r="BC316" s="1">
        <f t="shared" si="1206"/>
        <v>0.1305676974</v>
      </c>
      <c r="BD316" s="1">
        <f t="shared" si="1207"/>
        <v>0.01003301541</v>
      </c>
      <c r="BE316" s="1">
        <v>3023.0569</v>
      </c>
      <c r="BF316" s="1">
        <v>5403.6816</v>
      </c>
      <c r="BG316" s="1">
        <f t="shared" si="33"/>
        <v>0.6166751448</v>
      </c>
      <c r="BH316" s="1">
        <v>248.9335</v>
      </c>
      <c r="BJ316" s="1">
        <f t="shared" si="34"/>
        <v>0.07248</v>
      </c>
      <c r="BK316" s="1">
        <f t="shared" si="35"/>
        <v>0.02352</v>
      </c>
      <c r="BL316" s="1">
        <f t="shared" si="36"/>
        <v>3.081632653</v>
      </c>
      <c r="BN316" s="1">
        <f t="shared" si="70"/>
        <v>0.9292055829</v>
      </c>
      <c r="BO316" s="1">
        <f t="shared" si="37"/>
        <v>1.239481026</v>
      </c>
      <c r="BP316" s="1">
        <f t="shared" si="38"/>
        <v>0.01211897376</v>
      </c>
      <c r="BQ316" s="1">
        <f t="shared" si="39"/>
        <v>-0.09161565053</v>
      </c>
      <c r="BS316" s="1">
        <f t="shared" si="40"/>
        <v>94.02181994</v>
      </c>
      <c r="BT316" s="1">
        <v>2.6169</v>
      </c>
      <c r="BU316" s="1">
        <v>0.1137</v>
      </c>
      <c r="BV316" s="1">
        <f t="shared" si="41"/>
        <v>0.01129682997</v>
      </c>
      <c r="BW316" s="1">
        <f t="shared" si="42"/>
        <v>0.06249841499</v>
      </c>
      <c r="BX316" s="1">
        <f t="shared" si="43"/>
        <v>1.2516</v>
      </c>
      <c r="BY316" s="1">
        <f t="shared" si="82"/>
        <v>1.128</v>
      </c>
      <c r="BZ316" s="1">
        <f t="shared" si="45"/>
        <v>0.9094859312</v>
      </c>
      <c r="CA316" s="1">
        <v>5403.6816</v>
      </c>
      <c r="CB316" s="1">
        <v>3023.0569</v>
      </c>
      <c r="CC316" s="1">
        <f t="shared" si="46"/>
        <v>0.00003442141954</v>
      </c>
      <c r="CD316" s="1">
        <f t="shared" si="47"/>
        <v>0.534752296</v>
      </c>
      <c r="CE316" s="1">
        <f t="shared" si="48"/>
        <v>0.009292055829</v>
      </c>
      <c r="CH316" s="1">
        <v>0.096</v>
      </c>
      <c r="CI316" s="1">
        <f t="shared" si="1208"/>
        <v>0.3650751448</v>
      </c>
      <c r="CJ316" s="1">
        <f t="shared" si="71"/>
        <v>6.982315386</v>
      </c>
      <c r="CK316" s="1">
        <f t="shared" si="51"/>
        <v>0.09309737108</v>
      </c>
      <c r="CL316" s="1">
        <f t="shared" si="52"/>
        <v>0.2061452336</v>
      </c>
      <c r="CM316" s="1">
        <f t="shared" si="53"/>
        <v>0.6044190549</v>
      </c>
      <c r="CN316" s="1">
        <f t="shared" si="54"/>
        <v>2.932005967</v>
      </c>
      <c r="CO316" s="1">
        <f t="shared" si="55"/>
        <v>0.0238300015</v>
      </c>
      <c r="CP316" s="1">
        <f t="shared" si="56"/>
        <v>1.159481429</v>
      </c>
      <c r="CQ316" s="1">
        <f t="shared" si="57"/>
        <v>2.287481429</v>
      </c>
      <c r="CS316" s="1">
        <f t="shared" si="58"/>
        <v>1.124513566</v>
      </c>
      <c r="CT316" s="1">
        <v>0.096</v>
      </c>
      <c r="CU316" s="1">
        <v>5270.1445</v>
      </c>
      <c r="CV316" s="1">
        <v>903.8</v>
      </c>
      <c r="CW316" s="1">
        <v>518.4</v>
      </c>
      <c r="CX316" s="1">
        <v>1950.0</v>
      </c>
      <c r="CY316" s="1">
        <v>1868.0</v>
      </c>
      <c r="CZ316" s="1">
        <v>1633.5</v>
      </c>
      <c r="DA316" s="1">
        <f t="shared" si="59"/>
        <v>0.9234920054</v>
      </c>
      <c r="DB316" s="1">
        <f t="shared" si="60"/>
        <v>0.9404427628</v>
      </c>
      <c r="DC316" s="1">
        <f t="shared" si="61"/>
        <v>0.9571977046</v>
      </c>
      <c r="DD316" s="1">
        <f t="shared" si="62"/>
        <v>0.7769169314</v>
      </c>
      <c r="DE316" s="1">
        <f t="shared" si="63"/>
        <v>1.007999095</v>
      </c>
      <c r="DF316" s="1" t="str">
        <f t="shared" si="64"/>
        <v>Não</v>
      </c>
      <c r="DG316" s="23" t="str">
        <f t="shared" si="65"/>
        <v>Fracture</v>
      </c>
      <c r="DH316" s="1" t="str">
        <f t="shared" si="66"/>
        <v>Não</v>
      </c>
      <c r="DI316" s="1" t="str">
        <f t="shared" ref="DI316:DJ316" si="1209">IF(DB316&gt;=1,"Fractured","Não")</f>
        <v>Não</v>
      </c>
      <c r="DJ316" s="1" t="str">
        <f t="shared" si="1209"/>
        <v>Não</v>
      </c>
    </row>
    <row r="317" ht="15.75" customHeight="1">
      <c r="A317" s="1">
        <v>5598.7569</v>
      </c>
      <c r="B317" s="1">
        <v>121.0369</v>
      </c>
      <c r="C317" s="1">
        <v>80.9586</v>
      </c>
      <c r="D317" s="1">
        <v>83.7528</v>
      </c>
      <c r="E317" s="1">
        <v>107.7697</v>
      </c>
      <c r="F317" s="1">
        <v>106.89</v>
      </c>
      <c r="G317" s="1">
        <v>104.3315</v>
      </c>
      <c r="H317" s="1">
        <v>96.7248</v>
      </c>
      <c r="I317" s="1">
        <v>75.9003</v>
      </c>
      <c r="J317" s="1">
        <v>69.9568</v>
      </c>
      <c r="K317" s="1">
        <v>72.4449</v>
      </c>
      <c r="L317" s="1">
        <f t="shared" si="4"/>
        <v>102.6487667</v>
      </c>
      <c r="M317" s="1">
        <f t="shared" ref="M317:N317" si="1210">(H317+I317)/2</f>
        <v>86.31255</v>
      </c>
      <c r="N317" s="1">
        <f t="shared" si="1210"/>
        <v>72.92855</v>
      </c>
      <c r="O317" s="1">
        <f t="shared" ref="O317:P317" si="1211">(E317+AC317)/2</f>
        <v>89.606</v>
      </c>
      <c r="P317" s="1">
        <f t="shared" si="1211"/>
        <v>90.7745</v>
      </c>
      <c r="Q317" s="1">
        <f t="shared" si="7"/>
        <v>121.0763372</v>
      </c>
      <c r="R317" s="1">
        <f t="shared" si="8"/>
        <v>0.7148171874</v>
      </c>
      <c r="S317" s="1">
        <f t="shared" si="9"/>
        <v>1.078642706</v>
      </c>
      <c r="T317" s="1">
        <v>0.214</v>
      </c>
      <c r="U317" s="1">
        <v>0.214</v>
      </c>
      <c r="V317" s="1">
        <f t="shared" si="10"/>
        <v>4.672897196</v>
      </c>
      <c r="W317" s="1">
        <v>0.2514</v>
      </c>
      <c r="X317" s="1">
        <v>0.2514</v>
      </c>
      <c r="Y317" s="1">
        <f t="shared" si="11"/>
        <v>84.3864</v>
      </c>
      <c r="Z317" s="1">
        <v>78.402</v>
      </c>
      <c r="AA317" s="1">
        <v>69.7818</v>
      </c>
      <c r="AB317" s="1">
        <v>72.3863</v>
      </c>
      <c r="AC317" s="1">
        <v>71.4423</v>
      </c>
      <c r="AD317" s="1">
        <v>74.659</v>
      </c>
      <c r="AE317" s="1">
        <v>-999.0</v>
      </c>
      <c r="AF317" s="1">
        <v>-999.0</v>
      </c>
      <c r="AG317" s="1">
        <f t="shared" si="12"/>
        <v>148.3452</v>
      </c>
      <c r="AH317" s="1">
        <f t="shared" si="13"/>
        <v>21.96570585</v>
      </c>
      <c r="AI317" s="1">
        <f t="shared" si="14"/>
        <v>37.06617837</v>
      </c>
      <c r="AJ317" s="1">
        <f t="shared" si="15"/>
        <v>20.96570585</v>
      </c>
      <c r="AK317" s="1">
        <f t="shared" si="16"/>
        <v>25.74910543</v>
      </c>
      <c r="AL317" s="1">
        <f t="shared" si="17"/>
        <v>26.96088564</v>
      </c>
      <c r="AM317" s="1">
        <f t="shared" si="18"/>
        <v>104.8042876</v>
      </c>
      <c r="AN317" s="1">
        <f t="shared" si="19"/>
        <v>0.04506984624</v>
      </c>
      <c r="AO317" s="1">
        <f t="shared" si="20"/>
        <v>49.71574105</v>
      </c>
      <c r="AP317" s="1">
        <f t="shared" si="21"/>
        <v>1.725034901</v>
      </c>
      <c r="AQ317" s="1">
        <f t="shared" si="22"/>
        <v>41.01544801</v>
      </c>
      <c r="AR317" s="1">
        <f t="shared" si="23"/>
        <v>146.3431495</v>
      </c>
      <c r="AS317" s="1">
        <f t="shared" si="24"/>
        <v>42.87710442</v>
      </c>
      <c r="AT317" s="1">
        <f t="shared" si="1195"/>
        <v>0.06061984809</v>
      </c>
      <c r="AU317" s="1">
        <f t="shared" si="26"/>
        <v>0.06453175316</v>
      </c>
      <c r="AV317" s="1">
        <f t="shared" si="27"/>
        <v>22.29479012</v>
      </c>
      <c r="AW317" s="1">
        <v>-999.0</v>
      </c>
      <c r="AX317" s="1">
        <f t="shared" si="28"/>
        <v>0.9952925764</v>
      </c>
      <c r="AZ317" s="1">
        <f t="shared" si="619"/>
        <v>0.02512332187</v>
      </c>
      <c r="BA317" s="1">
        <v>-999.0</v>
      </c>
      <c r="BB317" s="1">
        <f t="shared" si="564"/>
        <v>0.03071643256</v>
      </c>
      <c r="BC317" s="1">
        <f>((AT317/5)^2)*((BL317)^4)</f>
        <v>0.02675006055</v>
      </c>
      <c r="BE317" s="1">
        <v>3047.3635</v>
      </c>
      <c r="BF317" s="1">
        <v>5158.6206</v>
      </c>
      <c r="BG317" s="1">
        <f t="shared" si="33"/>
        <v>0.725034901</v>
      </c>
      <c r="BH317" s="1">
        <v>213.2901</v>
      </c>
      <c r="BJ317" s="1">
        <f t="shared" si="34"/>
        <v>-785.214</v>
      </c>
      <c r="BK317" s="1">
        <f t="shared" si="35"/>
        <v>-213.786</v>
      </c>
      <c r="BL317" s="1">
        <f t="shared" si="36"/>
        <v>3.672897196</v>
      </c>
      <c r="BN317" s="1">
        <f t="shared" si="70"/>
        <v>0.8619809331</v>
      </c>
      <c r="BO317" s="1">
        <f t="shared" si="37"/>
        <v>1.211183033</v>
      </c>
      <c r="BP317" s="1">
        <f t="shared" si="38"/>
        <v>0.03736696683</v>
      </c>
      <c r="BQ317" s="1" t="str">
        <f t="shared" si="39"/>
        <v>#NUM!</v>
      </c>
      <c r="BS317" s="1">
        <f t="shared" si="40"/>
        <v>105.3091739</v>
      </c>
      <c r="BT317" s="1">
        <v>2.6221</v>
      </c>
      <c r="BU317" s="1">
        <v>0.125</v>
      </c>
      <c r="BV317" s="1">
        <f t="shared" si="41"/>
        <v>0.008299711816</v>
      </c>
      <c r="BW317" s="1">
        <f t="shared" si="42"/>
        <v>0.06664985591</v>
      </c>
      <c r="BX317" s="1">
        <f t="shared" si="43"/>
        <v>1.24855</v>
      </c>
      <c r="BY317" s="1">
        <f t="shared" si="82"/>
        <v>1.608666667</v>
      </c>
      <c r="BZ317" s="1">
        <f t="shared" si="45"/>
        <v>0.9065470648</v>
      </c>
      <c r="CA317" s="1">
        <v>5158.6206</v>
      </c>
      <c r="CB317" s="1">
        <v>3047.3635</v>
      </c>
      <c r="CC317" s="1" t="str">
        <f t="shared" si="46"/>
        <v>#NUM!</v>
      </c>
      <c r="CD317" s="1">
        <f t="shared" si="47"/>
        <v>0.5290270742</v>
      </c>
      <c r="CE317" s="1">
        <f t="shared" si="48"/>
        <v>-861.1189522</v>
      </c>
      <c r="CH317" s="1">
        <v>-999.0</v>
      </c>
      <c r="CJ317" s="1">
        <f t="shared" si="71"/>
        <v>444.9238962</v>
      </c>
      <c r="CK317" s="1">
        <f t="shared" si="51"/>
        <v>-938.8044311</v>
      </c>
      <c r="CL317" s="1">
        <f t="shared" si="52"/>
        <v>-1887.327819</v>
      </c>
      <c r="CM317" s="1">
        <f t="shared" si="53"/>
        <v>-6192.197142</v>
      </c>
      <c r="CN317" s="1">
        <f t="shared" si="54"/>
        <v>3.28093354</v>
      </c>
      <c r="CO317" s="1">
        <f t="shared" si="55"/>
        <v>0.02332247043</v>
      </c>
      <c r="CP317" s="1">
        <f t="shared" si="56"/>
        <v>0.8854749129</v>
      </c>
      <c r="CQ317" s="1">
        <f t="shared" si="57"/>
        <v>2.49414158</v>
      </c>
      <c r="CS317" s="1">
        <f t="shared" si="58"/>
        <v>1.167590572</v>
      </c>
      <c r="CU317" s="1">
        <v>5270.2969</v>
      </c>
      <c r="CV317" s="1">
        <v>678.5</v>
      </c>
      <c r="CW317" s="1">
        <v>410.0</v>
      </c>
      <c r="CX317" s="1">
        <v>1950.0</v>
      </c>
      <c r="CY317" s="1">
        <v>1725.7</v>
      </c>
      <c r="CZ317" s="1">
        <v>1330.9</v>
      </c>
      <c r="DA317" s="1">
        <f t="shared" si="59"/>
        <v>0.9544744882</v>
      </c>
      <c r="DB317" s="1">
        <f t="shared" si="60"/>
        <v>0.8831191149</v>
      </c>
      <c r="DC317" s="1">
        <f t="shared" si="61"/>
        <v>0.9522588709</v>
      </c>
      <c r="DD317" s="1">
        <f t="shared" si="62"/>
        <v>0.8449356438</v>
      </c>
      <c r="DE317" s="1">
        <f t="shared" si="63"/>
        <v>1.013040421</v>
      </c>
      <c r="DF317" s="1" t="str">
        <f t="shared" si="64"/>
        <v>Não</v>
      </c>
      <c r="DG317" s="23" t="str">
        <f t="shared" si="65"/>
        <v>Fracture</v>
      </c>
      <c r="DH317" s="1" t="str">
        <f t="shared" si="66"/>
        <v>Não</v>
      </c>
      <c r="DI317" s="1" t="str">
        <f t="shared" ref="DI317:DJ317" si="1212">IF(DB317&gt;=1,"Fractured","Não")</f>
        <v>Não</v>
      </c>
      <c r="DJ317" s="1" t="str">
        <f t="shared" si="1212"/>
        <v>Não</v>
      </c>
    </row>
    <row r="318" ht="15.75" customHeight="1">
      <c r="A318" s="1">
        <v>5598.8331</v>
      </c>
      <c r="B318" s="1">
        <v>101.7212</v>
      </c>
      <c r="C318" s="1">
        <v>71.2117</v>
      </c>
      <c r="D318" s="1">
        <v>77.3126</v>
      </c>
      <c r="E318" s="1">
        <v>104.3372</v>
      </c>
      <c r="F318" s="1">
        <v>103.3751</v>
      </c>
      <c r="G318" s="1">
        <v>96.6375</v>
      </c>
      <c r="H318" s="1">
        <v>82.0023</v>
      </c>
      <c r="I318" s="1">
        <v>75.9003</v>
      </c>
      <c r="J318" s="1">
        <v>69.9568</v>
      </c>
      <c r="K318" s="1">
        <v>72.4449</v>
      </c>
      <c r="L318" s="1">
        <f t="shared" si="4"/>
        <v>94.00496667</v>
      </c>
      <c r="M318" s="1">
        <f t="shared" ref="M318:N318" si="1213">(H318+I318)/2</f>
        <v>78.9513</v>
      </c>
      <c r="N318" s="1">
        <f t="shared" si="1213"/>
        <v>72.92855</v>
      </c>
      <c r="O318" s="1">
        <f t="shared" ref="O318:P318" si="1214">(E318+AC318)/2</f>
        <v>86.20955</v>
      </c>
      <c r="P318" s="1">
        <f t="shared" si="1214"/>
        <v>88.5099</v>
      </c>
      <c r="Q318" s="1">
        <f t="shared" si="7"/>
        <v>101.7628852</v>
      </c>
      <c r="R318" s="1">
        <f t="shared" si="8"/>
        <v>0.6621024901</v>
      </c>
      <c r="S318" s="1">
        <f t="shared" si="9"/>
        <v>1.178473043</v>
      </c>
      <c r="T318" s="1">
        <v>0.214</v>
      </c>
      <c r="U318" s="1">
        <v>0.214</v>
      </c>
      <c r="V318" s="1">
        <f t="shared" si="10"/>
        <v>4.672897196</v>
      </c>
      <c r="W318" s="1">
        <v>0.2514</v>
      </c>
      <c r="X318" s="1">
        <v>0.2514</v>
      </c>
      <c r="Y318" s="1">
        <f t="shared" si="11"/>
        <v>77.55776667</v>
      </c>
      <c r="Z318" s="1">
        <v>78.3561</v>
      </c>
      <c r="AA318" s="1">
        <v>67.2028</v>
      </c>
      <c r="AB318" s="1">
        <v>69.5422</v>
      </c>
      <c r="AC318" s="1">
        <v>68.0819</v>
      </c>
      <c r="AD318" s="1">
        <v>73.6447</v>
      </c>
      <c r="AE318" s="1">
        <v>-999.0</v>
      </c>
      <c r="AF318" s="1">
        <v>-999.0</v>
      </c>
      <c r="AG318" s="1">
        <f t="shared" si="12"/>
        <v>148.3452</v>
      </c>
      <c r="AH318" s="1">
        <f t="shared" si="13"/>
        <v>21.96570585</v>
      </c>
      <c r="AI318" s="1">
        <f t="shared" si="14"/>
        <v>37.06617837</v>
      </c>
      <c r="AJ318" s="1">
        <f t="shared" si="15"/>
        <v>20.96570585</v>
      </c>
      <c r="AK318" s="1">
        <f t="shared" si="16"/>
        <v>23.79642819</v>
      </c>
      <c r="AL318" s="1">
        <f t="shared" si="17"/>
        <v>205.6776678</v>
      </c>
      <c r="AM318" s="1">
        <f t="shared" si="18"/>
        <v>96.15487364</v>
      </c>
      <c r="AN318" s="1">
        <f t="shared" si="19"/>
        <v>0.1477763855</v>
      </c>
      <c r="AO318" s="1">
        <f t="shared" si="20"/>
        <v>45.11781658</v>
      </c>
      <c r="AP318" s="1">
        <f t="shared" si="21"/>
        <v>1.936838521</v>
      </c>
      <c r="AQ318" s="1">
        <f t="shared" si="22"/>
        <v>38.79167602</v>
      </c>
      <c r="AR318" s="1">
        <f t="shared" si="23"/>
        <v>131.7418227</v>
      </c>
      <c r="AS318" s="1">
        <f t="shared" si="24"/>
        <v>39.53691754</v>
      </c>
      <c r="AT318" s="1">
        <f t="shared" si="1195"/>
        <v>0.07961775064</v>
      </c>
      <c r="AU318" s="1">
        <f t="shared" si="26"/>
        <v>0.08650509143</v>
      </c>
      <c r="AV318" s="1">
        <f t="shared" si="27"/>
        <v>33.60306376</v>
      </c>
      <c r="AW318" s="1">
        <v>-999.0</v>
      </c>
      <c r="AX318" s="1">
        <f t="shared" si="28"/>
        <v>1.076431623</v>
      </c>
      <c r="AZ318" s="1">
        <f t="shared" si="619"/>
        <v>0.1188307681</v>
      </c>
      <c r="BA318" s="1">
        <v>-999.0</v>
      </c>
      <c r="BB318" s="1">
        <f t="shared" si="564"/>
        <v>0.09140101423</v>
      </c>
      <c r="BC318" s="1">
        <f>((AT318/3)^2.2)*((BL318)^4)</f>
        <v>0.06202833426</v>
      </c>
      <c r="BE318" s="1">
        <v>3047.3635</v>
      </c>
      <c r="BF318" s="1">
        <v>5158.6206</v>
      </c>
      <c r="BG318" s="1">
        <f t="shared" si="33"/>
        <v>0.9368385208</v>
      </c>
      <c r="BH318" s="1">
        <v>213.2901</v>
      </c>
      <c r="BJ318" s="1">
        <f t="shared" si="34"/>
        <v>-785.214</v>
      </c>
      <c r="BK318" s="1">
        <f t="shared" si="35"/>
        <v>-213.786</v>
      </c>
      <c r="BL318" s="1">
        <f t="shared" si="36"/>
        <v>3.672897196</v>
      </c>
      <c r="BN318" s="1">
        <f t="shared" si="70"/>
        <v>0.9500232007</v>
      </c>
      <c r="BO318" s="1">
        <f t="shared" si="37"/>
        <v>1.142538233</v>
      </c>
      <c r="BP318" s="1">
        <f t="shared" si="38"/>
        <v>0.1060117675</v>
      </c>
      <c r="BQ318" s="1" t="str">
        <f t="shared" si="39"/>
        <v>#NUM!</v>
      </c>
      <c r="BS318" s="1">
        <f t="shared" si="40"/>
        <v>93.16604051</v>
      </c>
      <c r="BT318" s="1">
        <v>2.6221</v>
      </c>
      <c r="BU318" s="1">
        <v>0.125</v>
      </c>
      <c r="BV318" s="1">
        <f t="shared" si="41"/>
        <v>0.008299711816</v>
      </c>
      <c r="BW318" s="1">
        <f t="shared" si="42"/>
        <v>0.06664985591</v>
      </c>
      <c r="BX318" s="1">
        <f t="shared" si="43"/>
        <v>1.24855</v>
      </c>
      <c r="BY318" s="1">
        <f t="shared" si="82"/>
        <v>1.608666667</v>
      </c>
      <c r="BZ318" s="1">
        <f t="shared" si="45"/>
        <v>0.9143345142</v>
      </c>
      <c r="CA318" s="1">
        <v>5158.6206</v>
      </c>
      <c r="CB318" s="1">
        <v>3047.3635</v>
      </c>
      <c r="CC318" s="1" t="str">
        <f t="shared" si="46"/>
        <v>#NUM!</v>
      </c>
      <c r="CD318" s="1">
        <f t="shared" si="47"/>
        <v>0.5509208635</v>
      </c>
      <c r="CE318" s="1">
        <f t="shared" si="48"/>
        <v>-949.0731775</v>
      </c>
      <c r="CH318" s="1">
        <v>-999.0</v>
      </c>
      <c r="CJ318" s="1">
        <f t="shared" si="71"/>
        <v>2.135075234</v>
      </c>
      <c r="CK318" s="1">
        <f t="shared" si="51"/>
        <v>-1007.088698</v>
      </c>
      <c r="CL318" s="1">
        <f t="shared" si="52"/>
        <v>-2419.909512</v>
      </c>
      <c r="CM318" s="1">
        <f t="shared" si="53"/>
        <v>-7066.304358</v>
      </c>
      <c r="CN318" s="1">
        <f t="shared" si="54"/>
        <v>2.920069666</v>
      </c>
      <c r="CO318" s="1">
        <f t="shared" si="55"/>
        <v>0.02529281649</v>
      </c>
      <c r="CP318" s="1">
        <f t="shared" si="56"/>
        <v>0.6716479919</v>
      </c>
      <c r="CQ318" s="1">
        <f t="shared" si="57"/>
        <v>2.280314659</v>
      </c>
      <c r="CS318" s="1">
        <f t="shared" si="58"/>
        <v>1.376807588</v>
      </c>
      <c r="CU318" s="1">
        <v>5270.4492</v>
      </c>
      <c r="CV318" s="1">
        <v>516.6</v>
      </c>
      <c r="CW318" s="1">
        <v>327.6</v>
      </c>
      <c r="CX318" s="1">
        <v>1950.0</v>
      </c>
      <c r="CY318" s="1">
        <v>1707.9</v>
      </c>
      <c r="CZ318" s="1">
        <v>1549.3</v>
      </c>
      <c r="DA318" s="1">
        <f t="shared" si="59"/>
        <v>0.9544744882</v>
      </c>
      <c r="DB318" s="1">
        <f t="shared" si="60"/>
        <v>1.016259148</v>
      </c>
      <c r="DC318" s="1">
        <f t="shared" si="61"/>
        <v>0.9398719436</v>
      </c>
      <c r="DD318" s="1">
        <f t="shared" si="62"/>
        <v>0.9237156323</v>
      </c>
      <c r="DE318" s="1">
        <f t="shared" si="63"/>
        <v>1.026683239</v>
      </c>
      <c r="DF318" s="1" t="str">
        <f t="shared" si="64"/>
        <v>Não</v>
      </c>
      <c r="DG318" s="23" t="str">
        <f t="shared" si="65"/>
        <v>Fracture</v>
      </c>
      <c r="DH318" s="1" t="str">
        <f t="shared" si="66"/>
        <v>Não</v>
      </c>
      <c r="DI318" s="16" t="str">
        <f t="shared" ref="DI318:DJ318" si="1215">IF(DB318&gt;=1,"Fractured","Não")</f>
        <v>Fractured</v>
      </c>
      <c r="DJ318" s="1" t="str">
        <f t="shared" si="1215"/>
        <v>Não</v>
      </c>
    </row>
    <row r="319" ht="15.75" customHeight="1">
      <c r="A319" s="1">
        <v>5598.9093</v>
      </c>
      <c r="B319" s="1">
        <v>74.1885</v>
      </c>
      <c r="C319" s="1">
        <v>63.4985</v>
      </c>
      <c r="D319" s="1">
        <v>70.4055</v>
      </c>
      <c r="E319" s="1">
        <v>89.7252</v>
      </c>
      <c r="F319" s="1">
        <v>88.879</v>
      </c>
      <c r="G319" s="1">
        <v>85.2866</v>
      </c>
      <c r="H319" s="1">
        <v>71.752</v>
      </c>
      <c r="I319" s="1">
        <v>71.6475</v>
      </c>
      <c r="J319" s="1">
        <v>67.2086</v>
      </c>
      <c r="K319" s="1">
        <v>70.167</v>
      </c>
      <c r="L319" s="1">
        <f t="shared" si="4"/>
        <v>81.97253333</v>
      </c>
      <c r="M319" s="1">
        <f t="shared" ref="M319:N319" si="1216">(H319+I319)/2</f>
        <v>71.69975</v>
      </c>
      <c r="N319" s="1">
        <f t="shared" si="1216"/>
        <v>69.42805</v>
      </c>
      <c r="O319" s="1">
        <f t="shared" ref="O319:P319" si="1217">(E319+AC319)/2</f>
        <v>77.04405</v>
      </c>
      <c r="P319" s="1">
        <f t="shared" si="1217"/>
        <v>79.86015</v>
      </c>
      <c r="Q319" s="1">
        <f t="shared" si="7"/>
        <v>74.23318868</v>
      </c>
      <c r="R319" s="1">
        <f t="shared" si="8"/>
        <v>0.584332896</v>
      </c>
      <c r="S319" s="1">
        <f t="shared" si="9"/>
        <v>1.188630282</v>
      </c>
      <c r="T319" s="1">
        <v>0.22</v>
      </c>
      <c r="U319" s="1">
        <v>0.22</v>
      </c>
      <c r="V319" s="1">
        <f t="shared" si="10"/>
        <v>4.545454545</v>
      </c>
      <c r="W319" s="1">
        <v>0.2494</v>
      </c>
      <c r="X319" s="1">
        <v>0.2494</v>
      </c>
      <c r="Y319" s="1">
        <f t="shared" si="11"/>
        <v>68.98406667</v>
      </c>
      <c r="Z319" s="1">
        <v>74.7087</v>
      </c>
      <c r="AA319" s="1">
        <v>64.2882</v>
      </c>
      <c r="AB319" s="1">
        <v>66.815</v>
      </c>
      <c r="AC319" s="1">
        <v>64.3629</v>
      </c>
      <c r="AD319" s="1">
        <v>70.8413</v>
      </c>
      <c r="AE319" s="1">
        <v>0.095</v>
      </c>
      <c r="AF319" s="1">
        <v>0.19</v>
      </c>
      <c r="AG319" s="1">
        <f t="shared" si="12"/>
        <v>141.8145</v>
      </c>
      <c r="AH319" s="1">
        <f t="shared" si="13"/>
        <v>48.39412361</v>
      </c>
      <c r="AI319" s="1">
        <f t="shared" si="14"/>
        <v>35.44976101</v>
      </c>
      <c r="AJ319" s="1">
        <f t="shared" si="15"/>
        <v>47.39412361</v>
      </c>
      <c r="AK319" s="1">
        <f t="shared" si="16"/>
        <v>19.96844726</v>
      </c>
      <c r="AL319" s="1">
        <f t="shared" si="17"/>
        <v>17.42775519</v>
      </c>
      <c r="AM319" s="1">
        <f t="shared" si="18"/>
        <v>79.90482526</v>
      </c>
      <c r="AN319" s="1">
        <f t="shared" si="19"/>
        <v>0.1874946767</v>
      </c>
      <c r="AO319" s="1">
        <f t="shared" si="20"/>
        <v>38.78719802</v>
      </c>
      <c r="AP319" s="1">
        <f t="shared" si="21"/>
        <v>1.937177904</v>
      </c>
      <c r="AQ319" s="1">
        <f t="shared" si="22"/>
        <v>36.08264482</v>
      </c>
      <c r="AR319" s="1">
        <f t="shared" si="23"/>
        <v>115.7039692</v>
      </c>
      <c r="AS319" s="1">
        <f t="shared" si="24"/>
        <v>35.30377886</v>
      </c>
      <c r="AT319" s="1">
        <f>ABS(((3*B319*(G319-AS319))/(G319*(2*AS319-B319)))/1000)*2</f>
        <v>0.07285015545</v>
      </c>
      <c r="AU319" s="1">
        <f t="shared" si="26"/>
        <v>0.07857430585</v>
      </c>
      <c r="AV319" s="1">
        <f t="shared" si="27"/>
        <v>29.37063343</v>
      </c>
      <c r="AW319" s="1">
        <v>0.095</v>
      </c>
      <c r="AX319" s="1">
        <f t="shared" si="28"/>
        <v>1.011699463</v>
      </c>
      <c r="AZ319" s="1">
        <f t="shared" si="619"/>
        <v>0.06776545996</v>
      </c>
      <c r="BA319" s="1">
        <v>0.19</v>
      </c>
      <c r="BB319" s="1">
        <f t="shared" si="564"/>
        <v>0.2574488586</v>
      </c>
      <c r="BC319" s="1">
        <f>((AT319/2)^2)*((BL319)^4)</f>
        <v>0.2096470047</v>
      </c>
      <c r="BD319" s="1">
        <f t="shared" ref="BD319:BD320" si="1221">0.083*((AE319^3)*(BH319^2))</f>
        <v>13.0091207</v>
      </c>
      <c r="BE319" s="1">
        <v>3065.8779</v>
      </c>
      <c r="BF319" s="1">
        <v>5061.6826</v>
      </c>
      <c r="BG319" s="1">
        <f t="shared" si="33"/>
        <v>0.9371779044</v>
      </c>
      <c r="BH319" s="1">
        <f t="shared" ref="BH319:BH320" si="1222">GEOMEAN(BH5:BH318)</f>
        <v>427.5624112</v>
      </c>
      <c r="BJ319" s="1">
        <f t="shared" si="34"/>
        <v>0.0741</v>
      </c>
      <c r="BK319" s="1">
        <f t="shared" si="35"/>
        <v>0.0209</v>
      </c>
      <c r="BL319" s="1">
        <f t="shared" si="36"/>
        <v>3.545454545</v>
      </c>
      <c r="BN319" s="1">
        <f t="shared" si="70"/>
        <v>1.149593266</v>
      </c>
      <c r="BO319" s="1">
        <f t="shared" si="37"/>
        <v>1.087735341</v>
      </c>
      <c r="BP319" s="1">
        <f t="shared" si="38"/>
        <v>0.1529146589</v>
      </c>
      <c r="BQ319" s="1">
        <f t="shared" si="39"/>
        <v>-0.03572736241</v>
      </c>
      <c r="BS319" s="1">
        <f t="shared" si="40"/>
        <v>69.46817833</v>
      </c>
      <c r="BT319" s="1">
        <v>2.6097</v>
      </c>
      <c r="BU319" s="1">
        <v>0.1284</v>
      </c>
      <c r="BV319" s="1">
        <f t="shared" si="41"/>
        <v>0.01544668588</v>
      </c>
      <c r="BW319" s="1">
        <f t="shared" si="42"/>
        <v>0.07192334294</v>
      </c>
      <c r="BX319" s="1">
        <f t="shared" si="43"/>
        <v>1.24065</v>
      </c>
      <c r="BY319" s="1">
        <f t="shared" si="82"/>
        <v>1.474</v>
      </c>
      <c r="BZ319" s="1">
        <f t="shared" si="45"/>
        <v>0.9258232794</v>
      </c>
      <c r="CA319" s="1">
        <v>5061.6826</v>
      </c>
      <c r="CB319" s="1">
        <v>3065.8779</v>
      </c>
      <c r="CC319" s="1">
        <f t="shared" si="46"/>
        <v>0.0001500394893</v>
      </c>
      <c r="CD319" s="1">
        <f t="shared" si="47"/>
        <v>0.5830153993</v>
      </c>
      <c r="CE319" s="1">
        <f t="shared" si="48"/>
        <v>0.2184227205</v>
      </c>
      <c r="CH319" s="1">
        <v>0.095</v>
      </c>
      <c r="CI319" s="1">
        <f t="shared" ref="CI319:CI320" si="1223">ABS(BX319-AP319)</f>
        <v>0.6965279044</v>
      </c>
      <c r="CJ319" s="1">
        <f t="shared" si="71"/>
        <v>75.65240446</v>
      </c>
      <c r="CK319" s="1">
        <f t="shared" si="51"/>
        <v>0.1039812155</v>
      </c>
      <c r="CL319" s="1">
        <f t="shared" si="52"/>
        <v>0.3385929467</v>
      </c>
      <c r="CM319" s="1">
        <f t="shared" si="53"/>
        <v>0.7519492174</v>
      </c>
      <c r="CN319" s="1">
        <f t="shared" si="54"/>
        <v>2.220805911</v>
      </c>
      <c r="CO319" s="1">
        <f t="shared" si="55"/>
        <v>0.02832557965</v>
      </c>
      <c r="CP319" s="1">
        <f t="shared" si="56"/>
        <v>0.3733390854</v>
      </c>
      <c r="CQ319" s="1">
        <f t="shared" si="57"/>
        <v>1.847339085</v>
      </c>
      <c r="CS319" s="1">
        <f t="shared" si="58"/>
        <v>1.592362176</v>
      </c>
      <c r="CT319" s="1">
        <v>0.095</v>
      </c>
      <c r="CU319" s="1">
        <v>5270.6016</v>
      </c>
      <c r="CV319" s="1">
        <v>418.0</v>
      </c>
      <c r="CW319" s="1">
        <v>278.5</v>
      </c>
      <c r="CX319" s="1">
        <v>1950.0</v>
      </c>
      <c r="CY319" s="1">
        <v>1783.5</v>
      </c>
      <c r="CZ319" s="1">
        <v>1669.8</v>
      </c>
      <c r="DA319" s="1">
        <f t="shared" si="59"/>
        <v>0.9793363341</v>
      </c>
      <c r="DB319" s="1">
        <f t="shared" si="60"/>
        <v>1.198015865</v>
      </c>
      <c r="DC319" s="1">
        <f t="shared" si="61"/>
        <v>0.948233606</v>
      </c>
      <c r="DD319" s="1">
        <f t="shared" si="62"/>
        <v>0.9683164865</v>
      </c>
      <c r="DE319" s="1">
        <f t="shared" si="63"/>
        <v>1.036551817</v>
      </c>
      <c r="DF319" s="1" t="str">
        <f t="shared" si="64"/>
        <v>Não</v>
      </c>
      <c r="DG319" s="23" t="str">
        <f t="shared" si="65"/>
        <v>Fracture</v>
      </c>
      <c r="DH319" s="1" t="str">
        <f t="shared" si="66"/>
        <v>Não</v>
      </c>
      <c r="DI319" s="16" t="str">
        <f t="shared" ref="DI319:DJ319" si="1218">IF(DB319&gt;=1,"Fractured","Não")</f>
        <v>Fractured</v>
      </c>
      <c r="DJ319" s="1" t="str">
        <f t="shared" si="1218"/>
        <v>Não</v>
      </c>
    </row>
    <row r="320" ht="15.75" customHeight="1">
      <c r="A320" s="1">
        <v>5598.9855</v>
      </c>
      <c r="B320" s="1">
        <v>59.5128</v>
      </c>
      <c r="C320" s="1">
        <v>60.0275</v>
      </c>
      <c r="D320" s="1">
        <v>65.7535</v>
      </c>
      <c r="E320" s="1">
        <v>76.6436</v>
      </c>
      <c r="F320" s="1">
        <v>75.9324</v>
      </c>
      <c r="G320" s="1">
        <v>75.5399</v>
      </c>
      <c r="H320" s="1">
        <v>67.6928</v>
      </c>
      <c r="I320" s="1">
        <v>71.6475</v>
      </c>
      <c r="J320" s="1">
        <v>67.2086</v>
      </c>
      <c r="K320" s="1">
        <v>70.167</v>
      </c>
      <c r="L320" s="1">
        <f t="shared" si="4"/>
        <v>73.05503333</v>
      </c>
      <c r="M320" s="1">
        <f t="shared" ref="M320:N320" si="1219">(H320+I320)/2</f>
        <v>69.67015</v>
      </c>
      <c r="N320" s="1">
        <f t="shared" si="1219"/>
        <v>69.42805</v>
      </c>
      <c r="O320" s="1">
        <f t="shared" ref="O320:P320" si="1220">(E320+AC320)/2</f>
        <v>69.5238</v>
      </c>
      <c r="P320" s="1">
        <f t="shared" si="1220"/>
        <v>72.3183</v>
      </c>
      <c r="Q320" s="1">
        <f t="shared" si="7"/>
        <v>59.55979857</v>
      </c>
      <c r="R320" s="1">
        <f t="shared" si="8"/>
        <v>0.5175543231</v>
      </c>
      <c r="S320" s="1">
        <f t="shared" si="9"/>
        <v>1.115922225</v>
      </c>
      <c r="T320" s="1">
        <v>0.22</v>
      </c>
      <c r="U320" s="1">
        <v>0.22</v>
      </c>
      <c r="V320" s="1">
        <f t="shared" si="10"/>
        <v>4.545454545</v>
      </c>
      <c r="W320" s="1">
        <v>0.2494</v>
      </c>
      <c r="X320" s="1">
        <v>0.2494</v>
      </c>
      <c r="Y320" s="1">
        <f t="shared" si="11"/>
        <v>63.8528</v>
      </c>
      <c r="Z320" s="1">
        <v>69.4045</v>
      </c>
      <c r="AA320" s="1">
        <v>62.7697</v>
      </c>
      <c r="AB320" s="1">
        <v>65.6488</v>
      </c>
      <c r="AC320" s="1">
        <v>62.404</v>
      </c>
      <c r="AD320" s="1">
        <v>68.7042</v>
      </c>
      <c r="AE320" s="1">
        <v>0.095</v>
      </c>
      <c r="AF320" s="1">
        <v>0.19</v>
      </c>
      <c r="AG320" s="1">
        <f t="shared" si="12"/>
        <v>141.8145</v>
      </c>
      <c r="AH320" s="1">
        <f t="shared" si="13"/>
        <v>48.39412361</v>
      </c>
      <c r="AI320" s="1">
        <f t="shared" si="14"/>
        <v>35.44976101</v>
      </c>
      <c r="AJ320" s="1">
        <f t="shared" si="15"/>
        <v>47.39412361</v>
      </c>
      <c r="AK320" s="1">
        <f t="shared" si="16"/>
        <v>17.17373953</v>
      </c>
      <c r="AL320" s="1">
        <f t="shared" si="17"/>
        <v>12.40094626</v>
      </c>
      <c r="AM320" s="1">
        <f t="shared" si="18"/>
        <v>68.78949314</v>
      </c>
      <c r="AN320" s="1">
        <f t="shared" si="19"/>
        <v>0.1627669144</v>
      </c>
      <c r="AO320" s="1">
        <f t="shared" si="20"/>
        <v>34.50090755</v>
      </c>
      <c r="AP320" s="1">
        <f t="shared" si="21"/>
        <v>1.801321852</v>
      </c>
      <c r="AQ320" s="1">
        <f t="shared" si="22"/>
        <v>34.09776399</v>
      </c>
      <c r="AR320" s="1">
        <f t="shared" si="23"/>
        <v>103.56466</v>
      </c>
      <c r="AS320" s="1">
        <f t="shared" si="24"/>
        <v>32.83036412</v>
      </c>
      <c r="AT320" s="1">
        <f>ABS(((3*B320*(G320-AS320))/(G320*(2*AS320-B320)))/100)/2</f>
        <v>0.08209586798</v>
      </c>
      <c r="AU320" s="1">
        <f t="shared" si="26"/>
        <v>0.08943839026</v>
      </c>
      <c r="AV320" s="1">
        <f t="shared" si="27"/>
        <v>35.2090334</v>
      </c>
      <c r="AW320" s="1">
        <v>0.095</v>
      </c>
      <c r="AX320" s="1">
        <f t="shared" si="28"/>
        <v>0.8752473922</v>
      </c>
      <c r="AZ320" s="1">
        <f t="shared" si="619"/>
        <v>0.133901685</v>
      </c>
      <c r="BA320" s="1">
        <v>0.19</v>
      </c>
      <c r="BB320" s="1">
        <f t="shared" si="564"/>
        <v>0.414911176</v>
      </c>
      <c r="BC320" s="1">
        <f t="shared" ref="BC320:BC322" si="1227">((AT320/1.5)^2)*((BL320)^4)</f>
        <v>0.4733122745</v>
      </c>
      <c r="BD320" s="1">
        <f t="shared" si="1221"/>
        <v>13.00016431</v>
      </c>
      <c r="BE320" s="1">
        <v>3065.8779</v>
      </c>
      <c r="BF320" s="1">
        <v>5061.6826</v>
      </c>
      <c r="BG320" s="1">
        <f t="shared" si="33"/>
        <v>0.8013218522</v>
      </c>
      <c r="BH320" s="1">
        <f t="shared" si="1222"/>
        <v>427.4152037</v>
      </c>
      <c r="BJ320" s="1">
        <f t="shared" si="34"/>
        <v>0.0741</v>
      </c>
      <c r="BK320" s="1">
        <f t="shared" si="35"/>
        <v>0.0209</v>
      </c>
      <c r="BL320" s="1">
        <f t="shared" si="36"/>
        <v>3.545454545</v>
      </c>
      <c r="BN320" s="1">
        <f t="shared" si="70"/>
        <v>1.269305091</v>
      </c>
      <c r="BO320" s="1">
        <f t="shared" si="37"/>
        <v>1.051241641</v>
      </c>
      <c r="BP320" s="1">
        <f t="shared" si="38"/>
        <v>0.1894083591</v>
      </c>
      <c r="BQ320" s="1">
        <f t="shared" si="39"/>
        <v>-0.02122963574</v>
      </c>
      <c r="BS320" s="1">
        <f t="shared" si="40"/>
        <v>56.97471832</v>
      </c>
      <c r="BT320" s="1">
        <v>2.6097</v>
      </c>
      <c r="BU320" s="1">
        <v>0.1284</v>
      </c>
      <c r="BV320" s="1">
        <f t="shared" si="41"/>
        <v>0.01544668588</v>
      </c>
      <c r="BW320" s="1">
        <f t="shared" si="42"/>
        <v>0.07192334294</v>
      </c>
      <c r="BX320" s="1">
        <f t="shared" si="43"/>
        <v>1.24065</v>
      </c>
      <c r="BY320" s="1">
        <f t="shared" si="82"/>
        <v>1.474</v>
      </c>
      <c r="BZ320" s="1">
        <f t="shared" si="45"/>
        <v>0.9356883603</v>
      </c>
      <c r="CA320" s="1">
        <v>5061.6826</v>
      </c>
      <c r="CB320" s="1">
        <v>3065.8779</v>
      </c>
      <c r="CC320" s="1">
        <f t="shared" si="46"/>
        <v>0.0001500394893</v>
      </c>
      <c r="CD320" s="1">
        <f t="shared" si="47"/>
        <v>0.6045786037</v>
      </c>
      <c r="CE320" s="1">
        <f t="shared" si="48"/>
        <v>0.2411679672</v>
      </c>
      <c r="CH320" s="1">
        <v>0.095</v>
      </c>
      <c r="CI320" s="1">
        <f t="shared" si="1223"/>
        <v>0.5606718522</v>
      </c>
      <c r="CJ320" s="1">
        <f t="shared" si="71"/>
        <v>0.4308173754</v>
      </c>
      <c r="CK320" s="1">
        <f t="shared" si="51"/>
        <v>0.1073079694</v>
      </c>
      <c r="CL320" s="1">
        <f t="shared" si="52"/>
        <v>0.4148798087</v>
      </c>
      <c r="CM320" s="1">
        <f t="shared" si="53"/>
        <v>0.7256530177</v>
      </c>
      <c r="CN320" s="1">
        <f t="shared" si="54"/>
        <v>1.74906805</v>
      </c>
      <c r="CO320" s="1">
        <f t="shared" si="55"/>
        <v>0.03045960734</v>
      </c>
      <c r="CP320" s="1">
        <f t="shared" si="56"/>
        <v>0.06335579642</v>
      </c>
      <c r="CQ320" s="1">
        <f t="shared" si="57"/>
        <v>1.537355796</v>
      </c>
      <c r="CS320" s="1">
        <f t="shared" si="58"/>
        <v>1.655761268</v>
      </c>
      <c r="CT320" s="1">
        <v>0.095</v>
      </c>
      <c r="CU320" s="1">
        <v>5270.7539</v>
      </c>
      <c r="CV320" s="1">
        <v>368.6</v>
      </c>
      <c r="CW320" s="1">
        <v>259.6</v>
      </c>
      <c r="CX320" s="1">
        <v>1950.0</v>
      </c>
      <c r="CY320" s="1">
        <v>1741.1</v>
      </c>
      <c r="CZ320" s="1">
        <v>1681.5</v>
      </c>
      <c r="DA320" s="1">
        <f t="shared" si="59"/>
        <v>0.9793363341</v>
      </c>
      <c r="DB320" s="1">
        <f t="shared" si="60"/>
        <v>1.275900311</v>
      </c>
      <c r="DC320" s="1">
        <f t="shared" si="61"/>
        <v>0.9899098762</v>
      </c>
      <c r="DD320" s="1">
        <f t="shared" si="62"/>
        <v>0.9965250541</v>
      </c>
      <c r="DE320" s="1">
        <f t="shared" si="63"/>
        <v>1.040194869</v>
      </c>
      <c r="DF320" s="1" t="str">
        <f t="shared" si="64"/>
        <v>Não</v>
      </c>
      <c r="DG320" s="23" t="str">
        <f t="shared" si="65"/>
        <v>Fracture</v>
      </c>
      <c r="DH320" s="1" t="str">
        <f t="shared" si="66"/>
        <v>Não</v>
      </c>
      <c r="DI320" s="16" t="str">
        <f t="shared" ref="DI320:DJ320" si="1224">IF(DB320&gt;=1,"Fractured","Não")</f>
        <v>Fractured</v>
      </c>
      <c r="DJ320" s="1" t="str">
        <f t="shared" si="1224"/>
        <v>Não</v>
      </c>
    </row>
    <row r="321" ht="15.75" customHeight="1">
      <c r="A321" s="1">
        <v>5599.0617</v>
      </c>
      <c r="B321" s="1">
        <v>55.8612</v>
      </c>
      <c r="C321" s="1">
        <v>61.2227</v>
      </c>
      <c r="D321" s="1">
        <v>65.641</v>
      </c>
      <c r="E321" s="1">
        <v>70.9598</v>
      </c>
      <c r="F321" s="1">
        <v>70.2836</v>
      </c>
      <c r="G321" s="1">
        <v>69.7775</v>
      </c>
      <c r="H321" s="1">
        <v>65.4185</v>
      </c>
      <c r="I321" s="1">
        <v>64.3719</v>
      </c>
      <c r="J321" s="1">
        <v>66.1149</v>
      </c>
      <c r="K321" s="1">
        <v>65.5722</v>
      </c>
      <c r="L321" s="1">
        <f t="shared" si="4"/>
        <v>68.4932</v>
      </c>
      <c r="M321" s="1">
        <f t="shared" ref="M321:N321" si="1225">(H321+I321)/2</f>
        <v>64.8952</v>
      </c>
      <c r="N321" s="1">
        <f t="shared" si="1225"/>
        <v>65.2434</v>
      </c>
      <c r="O321" s="1">
        <f t="shared" ref="O321:P321" si="1226">(E321+AC321)/2</f>
        <v>66.4053</v>
      </c>
      <c r="P321" s="1">
        <f t="shared" si="1226"/>
        <v>68.96355</v>
      </c>
      <c r="Q321" s="1">
        <f t="shared" si="7"/>
        <v>55.90848224</v>
      </c>
      <c r="R321" s="1">
        <f t="shared" si="8"/>
        <v>0.4780737965</v>
      </c>
      <c r="S321" s="1">
        <f t="shared" si="9"/>
        <v>1.066632527</v>
      </c>
      <c r="T321" s="1">
        <v>0.2588</v>
      </c>
      <c r="U321" s="1">
        <v>0.2588</v>
      </c>
      <c r="V321" s="1">
        <f t="shared" si="10"/>
        <v>3.863987635</v>
      </c>
      <c r="W321" s="1">
        <v>0.2702</v>
      </c>
      <c r="X321" s="1">
        <v>0.2702</v>
      </c>
      <c r="Y321" s="1">
        <f t="shared" si="11"/>
        <v>62.96083333</v>
      </c>
      <c r="Z321" s="1">
        <v>65.9086</v>
      </c>
      <c r="AA321" s="1">
        <v>63.3878</v>
      </c>
      <c r="AB321" s="1">
        <v>65.7437</v>
      </c>
      <c r="AC321" s="1">
        <v>61.8508</v>
      </c>
      <c r="AD321" s="1">
        <v>67.6435</v>
      </c>
      <c r="AE321" s="1">
        <v>-999.0</v>
      </c>
      <c r="AF321" s="1">
        <v>-999.0</v>
      </c>
      <c r="AG321" s="1">
        <f t="shared" si="12"/>
        <v>129.9441</v>
      </c>
      <c r="AH321" s="1">
        <f t="shared" si="13"/>
        <v>53.62984254</v>
      </c>
      <c r="AI321" s="1">
        <f t="shared" si="14"/>
        <v>32.48325319</v>
      </c>
      <c r="AJ321" s="1">
        <f t="shared" si="15"/>
        <v>54.62984254</v>
      </c>
      <c r="AK321" s="1">
        <f t="shared" si="16"/>
        <v>16.27168496</v>
      </c>
      <c r="AL321" s="1">
        <f t="shared" si="17"/>
        <v>12.85670779</v>
      </c>
      <c r="AM321" s="1">
        <f t="shared" si="18"/>
        <v>65.31558982</v>
      </c>
      <c r="AN321" s="1">
        <f t="shared" si="19"/>
        <v>0.1209071217</v>
      </c>
      <c r="AO321" s="1">
        <f t="shared" si="20"/>
        <v>32.9234486</v>
      </c>
      <c r="AP321" s="1">
        <f t="shared" si="21"/>
        <v>1.702137215</v>
      </c>
      <c r="AQ321" s="1">
        <f t="shared" si="22"/>
        <v>33.06156757</v>
      </c>
      <c r="AR321" s="1">
        <f t="shared" si="23"/>
        <v>97.26081774</v>
      </c>
      <c r="AS321" s="1">
        <f t="shared" si="24"/>
        <v>32.03138494</v>
      </c>
      <c r="AT321" s="1">
        <f>ABS(((3*B321*(G321-AS321))/(G321*(2*AS321-B321)))/100)</f>
        <v>0.1105328532</v>
      </c>
      <c r="AU321" s="1">
        <f t="shared" si="26"/>
        <v>0.1242686181</v>
      </c>
      <c r="AV321" s="1">
        <f t="shared" si="27"/>
        <v>55.79902305</v>
      </c>
      <c r="AW321" s="1">
        <v>-999.0</v>
      </c>
      <c r="AX321" s="1">
        <f t="shared" si="28"/>
        <v>0.7961403093</v>
      </c>
      <c r="AZ321" s="1">
        <f t="shared" si="619"/>
        <v>0.5271962659</v>
      </c>
      <c r="BA321" s="1">
        <v>-999.0</v>
      </c>
      <c r="BB321" s="1">
        <f t="shared" si="564"/>
        <v>0.3521087059</v>
      </c>
      <c r="BC321" s="1">
        <f t="shared" si="1227"/>
        <v>0.3653295465</v>
      </c>
      <c r="BE321" s="1">
        <v>3046.4319</v>
      </c>
      <c r="BF321" s="1">
        <v>5235.3472</v>
      </c>
      <c r="BG321" s="1">
        <f t="shared" si="33"/>
        <v>0.7021372147</v>
      </c>
      <c r="BH321" s="1">
        <v>217.2054</v>
      </c>
      <c r="BJ321" s="1">
        <f t="shared" si="34"/>
        <v>-740.4588</v>
      </c>
      <c r="BK321" s="1">
        <f t="shared" si="35"/>
        <v>-258.5412</v>
      </c>
      <c r="BL321" s="1">
        <f t="shared" si="36"/>
        <v>2.863987635</v>
      </c>
      <c r="BN321" s="1">
        <f t="shared" si="70"/>
        <v>1.249122826</v>
      </c>
      <c r="BO321" s="1">
        <f t="shared" si="37"/>
        <v>1.026985076</v>
      </c>
      <c r="BP321" s="1">
        <f t="shared" si="38"/>
        <v>0.2107649238</v>
      </c>
      <c r="BQ321" s="1" t="str">
        <f t="shared" si="39"/>
        <v>#NUM!</v>
      </c>
      <c r="BS321" s="1">
        <f t="shared" si="40"/>
        <v>55.20958273</v>
      </c>
      <c r="BT321" s="1">
        <v>2.5978</v>
      </c>
      <c r="BU321" s="1">
        <v>0.1223</v>
      </c>
      <c r="BV321" s="1">
        <f t="shared" si="41"/>
        <v>0.0223054755</v>
      </c>
      <c r="BW321" s="1">
        <f t="shared" si="42"/>
        <v>0.07230273775</v>
      </c>
      <c r="BX321" s="1">
        <f t="shared" si="43"/>
        <v>1.23775</v>
      </c>
      <c r="BY321" s="1">
        <f t="shared" si="82"/>
        <v>1.032666667</v>
      </c>
      <c r="BZ321" s="1">
        <f t="shared" si="45"/>
        <v>0.941520749</v>
      </c>
      <c r="CA321" s="1">
        <v>5235.3472</v>
      </c>
      <c r="CB321" s="1">
        <v>3046.4319</v>
      </c>
      <c r="CC321" s="1" t="str">
        <f t="shared" si="46"/>
        <v>#NUM!</v>
      </c>
      <c r="CD321" s="1">
        <f t="shared" si="47"/>
        <v>0.6120723553</v>
      </c>
      <c r="CE321" s="1">
        <f t="shared" si="48"/>
        <v>-1247.873703</v>
      </c>
      <c r="CH321" s="1">
        <v>-999.0</v>
      </c>
      <c r="CJ321" s="1">
        <f t="shared" si="71"/>
        <v>0.1214244424</v>
      </c>
      <c r="CK321" s="1">
        <f t="shared" si="51"/>
        <v>-1120.565783</v>
      </c>
      <c r="CL321" s="1">
        <f t="shared" si="52"/>
        <v>-4369.852569</v>
      </c>
      <c r="CM321" s="1">
        <f t="shared" si="53"/>
        <v>-6862.52974</v>
      </c>
      <c r="CN321" s="1">
        <f t="shared" si="54"/>
        <v>1.57042592</v>
      </c>
      <c r="CO321" s="1">
        <f t="shared" si="55"/>
        <v>0.03121938068</v>
      </c>
      <c r="CP321" s="1">
        <f t="shared" si="56"/>
        <v>0.3824187569</v>
      </c>
      <c r="CQ321" s="1">
        <f t="shared" si="57"/>
        <v>1.415085424</v>
      </c>
      <c r="CS321" s="1">
        <f t="shared" si="58"/>
        <v>1.624910056</v>
      </c>
      <c r="CU321" s="1">
        <v>5270.9063</v>
      </c>
      <c r="CV321" s="1">
        <v>357.7</v>
      </c>
      <c r="CW321" s="1">
        <v>269.0</v>
      </c>
      <c r="CX321" s="1">
        <v>1950.0</v>
      </c>
      <c r="CY321" s="1">
        <v>1647.1</v>
      </c>
      <c r="CZ321" s="1">
        <v>1664.8</v>
      </c>
      <c r="DA321" s="1">
        <f t="shared" si="59"/>
        <v>1.018646335</v>
      </c>
      <c r="DB321" s="1">
        <f t="shared" si="60"/>
        <v>1.258182782</v>
      </c>
      <c r="DC321" s="1">
        <f t="shared" si="61"/>
        <v>1.026322817</v>
      </c>
      <c r="DD321" s="1">
        <f t="shared" si="62"/>
        <v>1.005365574</v>
      </c>
      <c r="DE321" s="1">
        <f t="shared" si="63"/>
        <v>1.038524786</v>
      </c>
      <c r="DF321" s="17" t="str">
        <f t="shared" si="64"/>
        <v>Fracture</v>
      </c>
      <c r="DG321" s="23" t="str">
        <f t="shared" si="65"/>
        <v>Fracture</v>
      </c>
      <c r="DH321" s="17" t="str">
        <f t="shared" si="66"/>
        <v>Fractured</v>
      </c>
      <c r="DI321" s="16" t="str">
        <f t="shared" ref="DI321:DJ321" si="1228">IF(DB321&gt;=1,"Fractured","Não")</f>
        <v>Fractured</v>
      </c>
      <c r="DJ321" s="15" t="str">
        <f t="shared" si="1228"/>
        <v>Fractured</v>
      </c>
    </row>
    <row r="322" ht="15.75" customHeight="1">
      <c r="A322" s="1">
        <v>5599.1379</v>
      </c>
      <c r="B322" s="1">
        <v>59.4404</v>
      </c>
      <c r="C322" s="1">
        <v>63.4462</v>
      </c>
      <c r="D322" s="1">
        <v>64.7703</v>
      </c>
      <c r="E322" s="1">
        <v>65.216</v>
      </c>
      <c r="F322" s="1">
        <v>64.5743</v>
      </c>
      <c r="G322" s="1">
        <v>64.5461</v>
      </c>
      <c r="H322" s="1">
        <v>63.4312</v>
      </c>
      <c r="I322" s="1">
        <v>64.3719</v>
      </c>
      <c r="J322" s="1">
        <v>66.1149</v>
      </c>
      <c r="K322" s="1">
        <v>65.5722</v>
      </c>
      <c r="L322" s="1">
        <f t="shared" si="4"/>
        <v>64.18386667</v>
      </c>
      <c r="M322" s="1">
        <f t="shared" ref="M322:N322" si="1229">(H322+I322)/2</f>
        <v>63.90155</v>
      </c>
      <c r="N322" s="1">
        <f t="shared" si="1229"/>
        <v>65.2434</v>
      </c>
      <c r="O322" s="1">
        <f t="shared" ref="O322:P322" si="1230">(E322+AC322)/2</f>
        <v>63.6632</v>
      </c>
      <c r="P322" s="1">
        <f t="shared" si="1230"/>
        <v>65.45365</v>
      </c>
      <c r="Q322" s="1">
        <f t="shared" si="7"/>
        <v>59.48753782</v>
      </c>
      <c r="R322" s="1">
        <f t="shared" si="8"/>
        <v>0.442231365</v>
      </c>
      <c r="S322" s="1">
        <f t="shared" si="9"/>
        <v>1.017576524</v>
      </c>
      <c r="T322" s="1">
        <v>0.2588</v>
      </c>
      <c r="U322" s="1">
        <v>0.2588</v>
      </c>
      <c r="V322" s="1">
        <f t="shared" si="10"/>
        <v>3.863987635</v>
      </c>
      <c r="W322" s="1">
        <v>0.2702</v>
      </c>
      <c r="X322" s="1">
        <v>0.2702</v>
      </c>
      <c r="Y322" s="1">
        <f t="shared" si="11"/>
        <v>63.69745</v>
      </c>
      <c r="Z322" s="1">
        <v>62.5355</v>
      </c>
      <c r="AA322" s="1">
        <v>64.9962</v>
      </c>
      <c r="AB322" s="1">
        <v>66.9961</v>
      </c>
      <c r="AC322" s="1">
        <v>62.1104</v>
      </c>
      <c r="AD322" s="1">
        <v>66.333</v>
      </c>
      <c r="AE322" s="1">
        <v>-999.0</v>
      </c>
      <c r="AF322" s="1">
        <v>-999.0</v>
      </c>
      <c r="AG322" s="1">
        <f t="shared" si="12"/>
        <v>129.9441</v>
      </c>
      <c r="AH322" s="1">
        <f t="shared" si="13"/>
        <v>53.62984254</v>
      </c>
      <c r="AI322" s="1">
        <f t="shared" si="14"/>
        <v>32.48325319</v>
      </c>
      <c r="AJ322" s="1">
        <f t="shared" si="15"/>
        <v>54.62984254</v>
      </c>
      <c r="AK322" s="1">
        <f t="shared" si="16"/>
        <v>15.85227027</v>
      </c>
      <c r="AL322" s="1">
        <f t="shared" si="17"/>
        <v>35.58510262</v>
      </c>
      <c r="AM322" s="1">
        <f t="shared" si="18"/>
        <v>63.46960845</v>
      </c>
      <c r="AN322" s="1">
        <f t="shared" si="19"/>
        <v>0.03204256134</v>
      </c>
      <c r="AO322" s="1">
        <f t="shared" si="20"/>
        <v>31.85827115</v>
      </c>
      <c r="AP322" s="1">
        <f t="shared" si="21"/>
        <v>1.540386264</v>
      </c>
      <c r="AQ322" s="1">
        <f t="shared" si="22"/>
        <v>32.20950364</v>
      </c>
      <c r="AR322" s="1">
        <f t="shared" si="23"/>
        <v>93.01392304</v>
      </c>
      <c r="AS322" s="1">
        <f t="shared" si="24"/>
        <v>31.87017604</v>
      </c>
      <c r="AT322" s="1">
        <f>ABS(((3*B322*(G322-AS322))/(G322*(2*AS322-B322)))/100)/2</f>
        <v>0.1049704933</v>
      </c>
      <c r="AU322" s="1">
        <f t="shared" si="26"/>
        <v>0.1172816007</v>
      </c>
      <c r="AV322" s="1">
        <f t="shared" si="27"/>
        <v>51.45675294</v>
      </c>
      <c r="AW322" s="1">
        <v>-999.0</v>
      </c>
      <c r="AX322" s="1">
        <f t="shared" si="28"/>
        <v>0.6841113549</v>
      </c>
      <c r="AZ322" s="1">
        <f t="shared" si="619"/>
        <v>0.3927848354</v>
      </c>
      <c r="BA322" s="1">
        <v>-999.0</v>
      </c>
      <c r="BB322" s="1">
        <f t="shared" si="564"/>
        <v>0.2864047342</v>
      </c>
      <c r="BC322" s="1">
        <f t="shared" si="1227"/>
        <v>0.3294856559</v>
      </c>
      <c r="BE322" s="1">
        <v>3046.4319</v>
      </c>
      <c r="BF322" s="1">
        <v>5235.3472</v>
      </c>
      <c r="BG322" s="1">
        <f t="shared" si="33"/>
        <v>0.5403862641</v>
      </c>
      <c r="BH322" s="1">
        <v>217.2054</v>
      </c>
      <c r="BJ322" s="1">
        <f t="shared" si="34"/>
        <v>-740.4588</v>
      </c>
      <c r="BK322" s="1">
        <f t="shared" si="35"/>
        <v>-258.5412</v>
      </c>
      <c r="BL322" s="1">
        <f t="shared" si="36"/>
        <v>2.863987635</v>
      </c>
      <c r="BN322" s="1">
        <f t="shared" si="70"/>
        <v>1.085896125</v>
      </c>
      <c r="BO322" s="1">
        <f t="shared" si="37"/>
        <v>0.9939272983</v>
      </c>
      <c r="BP322" s="1">
        <f t="shared" si="38"/>
        <v>0.2438227017</v>
      </c>
      <c r="BQ322" s="1" t="str">
        <f t="shared" si="39"/>
        <v>#NUM!</v>
      </c>
      <c r="BS322" s="1">
        <f t="shared" si="40"/>
        <v>60.27616134</v>
      </c>
      <c r="BT322" s="1">
        <v>2.5978</v>
      </c>
      <c r="BU322" s="1">
        <v>0.1223</v>
      </c>
      <c r="BV322" s="1">
        <f t="shared" si="41"/>
        <v>0.0223054755</v>
      </c>
      <c r="BW322" s="1">
        <f t="shared" si="42"/>
        <v>0.07230273775</v>
      </c>
      <c r="BX322" s="1">
        <f t="shared" si="43"/>
        <v>1.23775</v>
      </c>
      <c r="BY322" s="1">
        <f t="shared" si="82"/>
        <v>1.032666667</v>
      </c>
      <c r="BZ322" s="1">
        <f t="shared" si="45"/>
        <v>0.9468156883</v>
      </c>
      <c r="CA322" s="1">
        <v>5235.3472</v>
      </c>
      <c r="CB322" s="1">
        <v>3046.4319</v>
      </c>
      <c r="CC322" s="1" t="str">
        <f t="shared" si="46"/>
        <v>#NUM!</v>
      </c>
      <c r="CD322" s="1">
        <f t="shared" si="47"/>
        <v>0.6136184254</v>
      </c>
      <c r="CE322" s="1">
        <f t="shared" si="48"/>
        <v>-1084.810228</v>
      </c>
      <c r="CH322" s="1">
        <v>-999.0</v>
      </c>
      <c r="CJ322" s="1">
        <f t="shared" si="71"/>
        <v>0.03208576267</v>
      </c>
      <c r="CK322" s="1">
        <f t="shared" si="51"/>
        <v>-1041.248719</v>
      </c>
      <c r="CL322" s="1">
        <f t="shared" si="52"/>
        <v>-3547.793232</v>
      </c>
      <c r="CM322" s="1">
        <f t="shared" si="53"/>
        <v>-5577.615964</v>
      </c>
      <c r="CN322" s="1">
        <f t="shared" si="54"/>
        <v>1.572136705</v>
      </c>
      <c r="CO322" s="1">
        <f t="shared" si="55"/>
        <v>0.03137729766</v>
      </c>
      <c r="CP322" s="1">
        <f t="shared" si="56"/>
        <v>0.3836044243</v>
      </c>
      <c r="CQ322" s="1">
        <f t="shared" si="57"/>
        <v>1.416271091</v>
      </c>
      <c r="CS322" s="1">
        <f t="shared" si="58"/>
        <v>1.529166044</v>
      </c>
      <c r="CU322" s="1">
        <v>5271.0586</v>
      </c>
      <c r="CV322" s="1">
        <v>382.8</v>
      </c>
      <c r="CW322" s="1">
        <v>311.5</v>
      </c>
      <c r="CX322" s="1">
        <v>1950.0</v>
      </c>
      <c r="CY322" s="1">
        <v>1505.2</v>
      </c>
      <c r="CZ322" s="1">
        <v>1605.2</v>
      </c>
      <c r="DA322" s="1">
        <f t="shared" si="59"/>
        <v>1.018646335</v>
      </c>
      <c r="DB322" s="1">
        <f t="shared" si="60"/>
        <v>1.086370549</v>
      </c>
      <c r="DC322" s="1">
        <f t="shared" si="61"/>
        <v>1.060725508</v>
      </c>
      <c r="DD322" s="1">
        <f t="shared" si="62"/>
        <v>1.020998708</v>
      </c>
      <c r="DE322" s="1">
        <f t="shared" si="63"/>
        <v>1.028123783</v>
      </c>
      <c r="DF322" s="17" t="str">
        <f t="shared" si="64"/>
        <v>Fracture</v>
      </c>
      <c r="DG322" s="23" t="str">
        <f t="shared" si="65"/>
        <v>Fracture</v>
      </c>
      <c r="DH322" s="17" t="str">
        <f t="shared" si="66"/>
        <v>Fractured</v>
      </c>
      <c r="DI322" s="16" t="str">
        <f t="shared" ref="DI322:DJ322" si="1231">IF(DB322&gt;=1,"Fractured","Não")</f>
        <v>Fractured</v>
      </c>
      <c r="DJ322" s="15" t="str">
        <f t="shared" si="1231"/>
        <v>Fractured</v>
      </c>
    </row>
    <row r="323" ht="15.75" customHeight="1">
      <c r="A323" s="1">
        <v>5599.2141</v>
      </c>
      <c r="B323" s="1">
        <v>67.3041</v>
      </c>
      <c r="C323" s="1">
        <v>69.9786</v>
      </c>
      <c r="D323" s="1">
        <v>69.3787</v>
      </c>
      <c r="E323" s="1">
        <v>63.7608</v>
      </c>
      <c r="F323" s="1">
        <v>63.1181</v>
      </c>
      <c r="G323" s="1">
        <v>60.9318</v>
      </c>
      <c r="H323" s="1">
        <v>65.4431</v>
      </c>
      <c r="I323" s="1">
        <v>62.0524</v>
      </c>
      <c r="J323" s="1">
        <v>62.6464</v>
      </c>
      <c r="K323" s="1">
        <v>59.2087</v>
      </c>
      <c r="L323" s="1">
        <f t="shared" si="4"/>
        <v>63.16433333</v>
      </c>
      <c r="M323" s="1">
        <f t="shared" ref="M323:N323" si="1232">(H323+I323)/2</f>
        <v>63.74775</v>
      </c>
      <c r="N323" s="1">
        <f t="shared" si="1232"/>
        <v>62.3494</v>
      </c>
      <c r="O323" s="1">
        <f t="shared" ref="O323:P323" si="1233">(E323+AC323)/2</f>
        <v>63.7719</v>
      </c>
      <c r="P323" s="1">
        <f t="shared" si="1233"/>
        <v>63.55935</v>
      </c>
      <c r="Q323" s="1">
        <f t="shared" si="7"/>
        <v>67.34950995</v>
      </c>
      <c r="R323" s="1">
        <f t="shared" si="8"/>
        <v>0.417468338</v>
      </c>
      <c r="S323" s="1">
        <f t="shared" si="9"/>
        <v>0.9310653071</v>
      </c>
      <c r="T323" s="1">
        <v>0.282</v>
      </c>
      <c r="U323" s="1">
        <v>0.282</v>
      </c>
      <c r="V323" s="1">
        <f t="shared" si="10"/>
        <v>3.546099291</v>
      </c>
      <c r="W323" s="1">
        <v>0.283</v>
      </c>
      <c r="X323" s="1">
        <v>0.2812</v>
      </c>
      <c r="Y323" s="1">
        <f t="shared" si="11"/>
        <v>67.07668333</v>
      </c>
      <c r="Z323" s="1">
        <v>62.2472</v>
      </c>
      <c r="AA323" s="1">
        <v>66.4236</v>
      </c>
      <c r="AB323" s="1">
        <v>67.1279</v>
      </c>
      <c r="AC323" s="1">
        <v>63.783</v>
      </c>
      <c r="AD323" s="1">
        <v>64.0006</v>
      </c>
      <c r="AE323" s="1">
        <v>0.0919</v>
      </c>
      <c r="AF323" s="1">
        <v>0.0473</v>
      </c>
      <c r="AG323" s="1">
        <f t="shared" si="12"/>
        <v>121.2611</v>
      </c>
      <c r="AH323" s="1">
        <f t="shared" si="13"/>
        <v>21.82100784</v>
      </c>
      <c r="AI323" s="1">
        <f t="shared" si="14"/>
        <v>30.29860306</v>
      </c>
      <c r="AJ323" s="1">
        <f t="shared" si="15"/>
        <v>20.82100784</v>
      </c>
      <c r="AK323" s="1">
        <f t="shared" si="16"/>
        <v>16.44777015</v>
      </c>
      <c r="AL323" s="1">
        <f t="shared" si="17"/>
        <v>45.6221911</v>
      </c>
      <c r="AM323" s="1">
        <f t="shared" si="18"/>
        <v>65.79925427</v>
      </c>
      <c r="AN323" s="1">
        <f t="shared" si="19"/>
        <v>0.08689973075</v>
      </c>
      <c r="AO323" s="1">
        <f t="shared" si="20"/>
        <v>32.47138933</v>
      </c>
      <c r="AP323" s="1">
        <f t="shared" si="21"/>
        <v>1.415709859</v>
      </c>
      <c r="AQ323" s="1">
        <f t="shared" si="22"/>
        <v>31.89708952</v>
      </c>
      <c r="AR323" s="1">
        <f t="shared" si="23"/>
        <v>91.74306411</v>
      </c>
      <c r="AS323" s="1">
        <f t="shared" si="24"/>
        <v>32.65541115</v>
      </c>
      <c r="AT323" s="1">
        <f>(ABS(((3*B323*(G323-AS323))/(G323*(2*AS323-B323)))/100))/6</f>
        <v>0.07834723141</v>
      </c>
      <c r="AU323" s="1">
        <f t="shared" si="26"/>
        <v>0.08500731955</v>
      </c>
      <c r="AV323" s="1">
        <f t="shared" si="27"/>
        <v>32.79135704</v>
      </c>
      <c r="AW323" s="1">
        <v>0.0919</v>
      </c>
      <c r="AX323" s="1">
        <f t="shared" si="28"/>
        <v>0.621901808</v>
      </c>
      <c r="AZ323" s="1">
        <f t="shared" si="619"/>
        <v>0.06243622149</v>
      </c>
      <c r="BA323" s="1">
        <v>0.0473</v>
      </c>
      <c r="BB323" s="1">
        <f t="shared" si="564"/>
        <v>0.09420986792</v>
      </c>
      <c r="BC323" s="1">
        <f>((AT323/1.75)^2)*((BL323)^4)</f>
        <v>0.084231116</v>
      </c>
      <c r="BD323" s="1">
        <f t="shared" ref="BD323:BD326" si="1237">0.00183*((AE323^3)*(BH323^2))</f>
        <v>0.07102796917</v>
      </c>
      <c r="BE323" s="1">
        <v>3012.469</v>
      </c>
      <c r="BF323" s="1">
        <v>5471.5474</v>
      </c>
      <c r="BG323" s="1">
        <f t="shared" si="33"/>
        <v>0.4157098592</v>
      </c>
      <c r="BH323" s="1">
        <v>223.6227</v>
      </c>
      <c r="BJ323" s="1">
        <f t="shared" si="34"/>
        <v>0.0659842</v>
      </c>
      <c r="BK323" s="1">
        <f t="shared" si="35"/>
        <v>0.0259158</v>
      </c>
      <c r="BL323" s="1">
        <f t="shared" si="36"/>
        <v>2.546099291</v>
      </c>
      <c r="BN323" s="1">
        <f t="shared" si="70"/>
        <v>0.9053207754</v>
      </c>
      <c r="BO323" s="1">
        <f t="shared" si="37"/>
        <v>1.00629906</v>
      </c>
      <c r="BP323" s="1">
        <f t="shared" si="38"/>
        <v>0.2294509403</v>
      </c>
      <c r="BQ323" s="1">
        <f t="shared" si="39"/>
        <v>-0.002630565918</v>
      </c>
      <c r="BS323" s="1">
        <f t="shared" si="40"/>
        <v>70.20644144</v>
      </c>
      <c r="BT323" s="1">
        <v>2.5887</v>
      </c>
      <c r="BU323" s="1">
        <v>0.1172</v>
      </c>
      <c r="BV323" s="1">
        <f t="shared" si="41"/>
        <v>0.02755043228</v>
      </c>
      <c r="BW323" s="1">
        <f t="shared" si="42"/>
        <v>0.07237521614</v>
      </c>
      <c r="BX323" s="1">
        <f t="shared" si="43"/>
        <v>1.23575</v>
      </c>
      <c r="BY323" s="1">
        <f t="shared" si="82"/>
        <v>0.6806666667</v>
      </c>
      <c r="BZ323" s="1">
        <f t="shared" si="45"/>
        <v>0.9504738866</v>
      </c>
      <c r="CA323" s="1">
        <v>5471.5474</v>
      </c>
      <c r="CB323" s="1">
        <v>3012.469</v>
      </c>
      <c r="CC323" s="1">
        <f t="shared" si="46"/>
        <v>0.00007486164173</v>
      </c>
      <c r="CD323" s="1">
        <f t="shared" si="47"/>
        <v>0.6061959702</v>
      </c>
      <c r="CE323" s="1">
        <f t="shared" si="48"/>
        <v>0.04282167268</v>
      </c>
      <c r="CH323" s="1">
        <v>0.0919</v>
      </c>
      <c r="CI323" s="1">
        <f t="shared" ref="CI323:CI326" si="1238">ABS(BX323-AP323)</f>
        <v>0.1799598592</v>
      </c>
      <c r="CJ323" s="1">
        <f t="shared" si="71"/>
        <v>0.01682504587</v>
      </c>
      <c r="CK323" s="1">
        <f t="shared" si="51"/>
        <v>0.08899625042</v>
      </c>
      <c r="CL323" s="1">
        <f t="shared" si="52"/>
        <v>0.2467283418</v>
      </c>
      <c r="CM323" s="1">
        <f t="shared" si="53"/>
        <v>0.3944608171</v>
      </c>
      <c r="CN323" s="1">
        <f t="shared" si="54"/>
        <v>1.598765728</v>
      </c>
      <c r="CO323" s="1">
        <f t="shared" si="55"/>
        <v>0.03062279619</v>
      </c>
      <c r="CP323" s="1">
        <f t="shared" si="56"/>
        <v>0.7540216497</v>
      </c>
      <c r="CQ323" s="1">
        <f t="shared" si="57"/>
        <v>1.434688316</v>
      </c>
      <c r="CS323" s="1">
        <f t="shared" si="58"/>
        <v>1.400369905</v>
      </c>
      <c r="CT323" s="1">
        <v>0.0919</v>
      </c>
      <c r="CU323" s="1">
        <v>5271.2114</v>
      </c>
      <c r="CV323" s="1">
        <v>449.3</v>
      </c>
      <c r="CW323" s="1">
        <v>400.4</v>
      </c>
      <c r="CX323" s="1">
        <v>1950.0</v>
      </c>
      <c r="CY323" s="1">
        <v>1532.1</v>
      </c>
      <c r="CZ323" s="1">
        <v>1536.0</v>
      </c>
      <c r="DA323" s="1">
        <f t="shared" si="59"/>
        <v>0.9541726025</v>
      </c>
      <c r="DB323" s="1">
        <f t="shared" si="60"/>
        <v>0.9378046805</v>
      </c>
      <c r="DC323" s="1">
        <f t="shared" si="61"/>
        <v>1.028168335</v>
      </c>
      <c r="DD323" s="1">
        <f t="shared" si="62"/>
        <v>0.9780643238</v>
      </c>
      <c r="DE323" s="1">
        <f t="shared" si="63"/>
        <v>0.9966670273</v>
      </c>
      <c r="DF323" s="1" t="str">
        <f t="shared" si="64"/>
        <v>Não</v>
      </c>
      <c r="DG323" s="1" t="str">
        <f t="shared" si="65"/>
        <v>Não</v>
      </c>
      <c r="DH323" s="1" t="str">
        <f t="shared" si="66"/>
        <v>Não</v>
      </c>
      <c r="DI323" s="1" t="str">
        <f t="shared" ref="DI323:DJ323" si="1234">IF(DB323&gt;=1,"Fractured","Não")</f>
        <v>Não</v>
      </c>
      <c r="DJ323" s="15" t="str">
        <f t="shared" si="1234"/>
        <v>Fractured</v>
      </c>
    </row>
    <row r="324" ht="15.75" customHeight="1">
      <c r="A324" s="1">
        <v>5599.2903</v>
      </c>
      <c r="B324" s="1">
        <v>74.0865</v>
      </c>
      <c r="C324" s="1">
        <v>72.9905</v>
      </c>
      <c r="D324" s="1">
        <v>70.294</v>
      </c>
      <c r="E324" s="1">
        <v>61.6764</v>
      </c>
      <c r="F324" s="1">
        <v>61.0404</v>
      </c>
      <c r="G324" s="1">
        <v>58.0104</v>
      </c>
      <c r="H324" s="1">
        <v>65.3597</v>
      </c>
      <c r="I324" s="1">
        <v>62.0524</v>
      </c>
      <c r="J324" s="1">
        <v>62.6464</v>
      </c>
      <c r="K324" s="1">
        <v>59.2087</v>
      </c>
      <c r="L324" s="1">
        <f t="shared" si="4"/>
        <v>61.47016667</v>
      </c>
      <c r="M324" s="1">
        <f t="shared" ref="M324:N324" si="1235">(H324+I324)/2</f>
        <v>63.70605</v>
      </c>
      <c r="N324" s="1">
        <f t="shared" si="1235"/>
        <v>62.3494</v>
      </c>
      <c r="O324" s="1">
        <f t="shared" ref="O324:P324" si="1236">(E324+AC324)/2</f>
        <v>62.92385</v>
      </c>
      <c r="P324" s="1">
        <f t="shared" si="1236"/>
        <v>60.8309</v>
      </c>
      <c r="Q324" s="1">
        <f t="shared" si="7"/>
        <v>74.13112353</v>
      </c>
      <c r="R324" s="1">
        <f t="shared" si="8"/>
        <v>0.3974526482</v>
      </c>
      <c r="S324" s="1">
        <f t="shared" si="9"/>
        <v>0.8875560934</v>
      </c>
      <c r="T324" s="1">
        <v>0.282</v>
      </c>
      <c r="U324" s="1">
        <v>0.282</v>
      </c>
      <c r="V324" s="1">
        <f t="shared" si="10"/>
        <v>3.546099291</v>
      </c>
      <c r="W324" s="1">
        <v>0.283</v>
      </c>
      <c r="X324" s="1">
        <v>0.2812</v>
      </c>
      <c r="Y324" s="1">
        <f t="shared" si="11"/>
        <v>68.59341667</v>
      </c>
      <c r="Z324" s="1">
        <v>63.7735</v>
      </c>
      <c r="AA324" s="1">
        <v>65.6055</v>
      </c>
      <c r="AB324" s="1">
        <v>64.8105</v>
      </c>
      <c r="AC324" s="1">
        <v>64.1713</v>
      </c>
      <c r="AD324" s="1">
        <v>60.6214</v>
      </c>
      <c r="AE324" s="1">
        <v>0.0919</v>
      </c>
      <c r="AF324" s="1">
        <v>0.0473</v>
      </c>
      <c r="AG324" s="1">
        <f t="shared" si="12"/>
        <v>121.2611</v>
      </c>
      <c r="AH324" s="1">
        <f t="shared" si="13"/>
        <v>21.82100784</v>
      </c>
      <c r="AI324" s="1">
        <f t="shared" si="14"/>
        <v>30.29860306</v>
      </c>
      <c r="AJ324" s="1">
        <f t="shared" si="15"/>
        <v>20.82100784</v>
      </c>
      <c r="AK324" s="1">
        <f t="shared" si="16"/>
        <v>16.57826292</v>
      </c>
      <c r="AL324" s="1">
        <f t="shared" si="17"/>
        <v>15.23034305</v>
      </c>
      <c r="AM324" s="1">
        <f t="shared" si="18"/>
        <v>66.33505072</v>
      </c>
      <c r="AN324" s="1">
        <f t="shared" si="19"/>
        <v>0.1937518924</v>
      </c>
      <c r="AO324" s="1">
        <f t="shared" si="20"/>
        <v>32.34326912</v>
      </c>
      <c r="AP324" s="1">
        <f t="shared" si="21"/>
        <v>1.33090122</v>
      </c>
      <c r="AQ324" s="1">
        <f t="shared" si="22"/>
        <v>31.20694794</v>
      </c>
      <c r="AR324" s="1">
        <f t="shared" si="23"/>
        <v>91.058583</v>
      </c>
      <c r="AS324" s="1">
        <f t="shared" si="24"/>
        <v>32.82441909</v>
      </c>
      <c r="AT324" s="1">
        <f t="shared" ref="AT324:AT329" si="1242">ABS(((3*B324*(G324-AS324))/(G324*(2*AS324-B324)))/100)</f>
        <v>0.114364498</v>
      </c>
      <c r="AU324" s="1">
        <f t="shared" si="26"/>
        <v>0.1291326937</v>
      </c>
      <c r="AV324" s="1">
        <f t="shared" si="27"/>
        <v>58.8804653</v>
      </c>
      <c r="AW324" s="1">
        <v>0.0919</v>
      </c>
      <c r="AX324" s="1">
        <f t="shared" si="28"/>
        <v>0.573068906</v>
      </c>
      <c r="AZ324" s="1">
        <f t="shared" si="619"/>
        <v>0.5392147736</v>
      </c>
      <c r="BA324" s="1">
        <v>0.0473</v>
      </c>
      <c r="BB324" s="1">
        <f t="shared" si="564"/>
        <v>0.4277270237</v>
      </c>
      <c r="BC324" s="1">
        <f>((AT324/1.2)^2)*((BL324)^4)</f>
        <v>0.3816992508</v>
      </c>
      <c r="BD324" s="1">
        <f t="shared" si="1237"/>
        <v>0.07102796917</v>
      </c>
      <c r="BE324" s="1">
        <v>3012.469</v>
      </c>
      <c r="BF324" s="1">
        <v>5471.5474</v>
      </c>
      <c r="BG324" s="1">
        <f t="shared" si="33"/>
        <v>0.3309012197</v>
      </c>
      <c r="BH324" s="1">
        <v>223.6227</v>
      </c>
      <c r="BJ324" s="1">
        <f t="shared" si="34"/>
        <v>0.0659842</v>
      </c>
      <c r="BK324" s="1">
        <f t="shared" si="35"/>
        <v>0.0259158</v>
      </c>
      <c r="BL324" s="1">
        <f t="shared" si="36"/>
        <v>2.546099291</v>
      </c>
      <c r="BN324" s="1">
        <f t="shared" si="70"/>
        <v>0.7830090502</v>
      </c>
      <c r="BO324" s="1">
        <f t="shared" si="37"/>
        <v>1.003925995</v>
      </c>
      <c r="BP324" s="1">
        <f t="shared" si="38"/>
        <v>0.2318240052</v>
      </c>
      <c r="BQ324" s="1">
        <f t="shared" si="39"/>
        <v>-0.001641482658</v>
      </c>
      <c r="BS324" s="1">
        <f t="shared" si="40"/>
        <v>77.6886295</v>
      </c>
      <c r="BT324" s="1">
        <v>2.5887</v>
      </c>
      <c r="BU324" s="1">
        <v>0.1172</v>
      </c>
      <c r="BV324" s="1">
        <f t="shared" si="41"/>
        <v>0.02755043228</v>
      </c>
      <c r="BW324" s="1">
        <f t="shared" si="42"/>
        <v>0.07237521614</v>
      </c>
      <c r="BX324" s="1">
        <f t="shared" si="43"/>
        <v>1.23575</v>
      </c>
      <c r="BY324" s="1">
        <f t="shared" si="82"/>
        <v>0.6806666667</v>
      </c>
      <c r="BZ324" s="1">
        <f t="shared" si="45"/>
        <v>0.9534307692</v>
      </c>
      <c r="CA324" s="1">
        <v>5471.5474</v>
      </c>
      <c r="CB324" s="1">
        <v>3012.469</v>
      </c>
      <c r="CC324" s="1">
        <f t="shared" si="46"/>
        <v>0.00007486164173</v>
      </c>
      <c r="CD324" s="1">
        <f t="shared" si="47"/>
        <v>0.6046333507</v>
      </c>
      <c r="CE324" s="1">
        <f t="shared" si="48"/>
        <v>0.03703632808</v>
      </c>
      <c r="CH324" s="1">
        <v>0.0919</v>
      </c>
      <c r="CI324" s="1">
        <f t="shared" si="1238"/>
        <v>0.09515121975</v>
      </c>
      <c r="CJ324" s="1">
        <f t="shared" si="71"/>
        <v>0.01032535428</v>
      </c>
      <c r="CK324" s="1">
        <f t="shared" si="51"/>
        <v>0.08341701744</v>
      </c>
      <c r="CL324" s="1">
        <f t="shared" si="52"/>
        <v>0.1989868562</v>
      </c>
      <c r="CM324" s="1">
        <f t="shared" si="53"/>
        <v>0.3283194248</v>
      </c>
      <c r="CN324" s="1">
        <f t="shared" si="54"/>
        <v>1.649955334</v>
      </c>
      <c r="CO324" s="1">
        <f t="shared" si="55"/>
        <v>0.03046512407</v>
      </c>
      <c r="CP324" s="1">
        <f t="shared" si="56"/>
        <v>0.7892282845</v>
      </c>
      <c r="CQ324" s="1">
        <f t="shared" si="57"/>
        <v>1.469894951</v>
      </c>
      <c r="CS324" s="1">
        <f t="shared" si="58"/>
        <v>1.33630665</v>
      </c>
      <c r="CT324" s="1">
        <v>0.0919</v>
      </c>
      <c r="CU324" s="1">
        <v>5271.3638</v>
      </c>
      <c r="CV324" s="1">
        <v>571.5</v>
      </c>
      <c r="CW324" s="1">
        <v>558.8</v>
      </c>
      <c r="CX324" s="1">
        <v>1950.0</v>
      </c>
      <c r="CY324" s="1">
        <v>1256.6</v>
      </c>
      <c r="CZ324" s="1">
        <v>1281.5</v>
      </c>
      <c r="DA324" s="1">
        <f t="shared" si="59"/>
        <v>0.9541726025</v>
      </c>
      <c r="DB324" s="1">
        <f t="shared" si="60"/>
        <v>0.8239071896</v>
      </c>
      <c r="DC324" s="1">
        <f t="shared" si="61"/>
        <v>0.9505735141</v>
      </c>
      <c r="DD324" s="1">
        <f t="shared" si="62"/>
        <v>0.9787045343</v>
      </c>
      <c r="DE324" s="1">
        <f t="shared" si="63"/>
        <v>0.9667383671</v>
      </c>
      <c r="DF324" s="1" t="str">
        <f t="shared" si="64"/>
        <v>Não</v>
      </c>
      <c r="DG324" s="1" t="str">
        <f t="shared" si="65"/>
        <v>Não</v>
      </c>
      <c r="DH324" s="1" t="str">
        <f t="shared" si="66"/>
        <v>Não</v>
      </c>
      <c r="DI324" s="1" t="str">
        <f t="shared" ref="DI324:DJ324" si="1239">IF(DB324&gt;=1,"Fractured","Não")</f>
        <v>Não</v>
      </c>
      <c r="DJ324" s="1" t="str">
        <f t="shared" si="1239"/>
        <v>Não</v>
      </c>
    </row>
    <row r="325" ht="15.75" customHeight="1">
      <c r="A325" s="1">
        <v>5599.3665</v>
      </c>
      <c r="B325" s="1">
        <v>74.6474</v>
      </c>
      <c r="C325" s="1">
        <v>69.6608</v>
      </c>
      <c r="D325" s="1">
        <v>68.6625</v>
      </c>
      <c r="E325" s="1">
        <v>58.3329</v>
      </c>
      <c r="F325" s="1">
        <v>57.5716</v>
      </c>
      <c r="G325" s="1">
        <v>53.8542</v>
      </c>
      <c r="H325" s="1">
        <v>63.4772</v>
      </c>
      <c r="I325" s="1">
        <v>56.6996</v>
      </c>
      <c r="J325" s="1">
        <v>53.6528</v>
      </c>
      <c r="K325" s="1">
        <v>49.5456</v>
      </c>
      <c r="L325" s="1">
        <f t="shared" si="4"/>
        <v>58.301</v>
      </c>
      <c r="M325" s="1">
        <f t="shared" ref="M325:N325" si="1240">(H325+I325)/2</f>
        <v>60.0884</v>
      </c>
      <c r="N325" s="1">
        <f t="shared" si="1240"/>
        <v>55.1762</v>
      </c>
      <c r="O325" s="1">
        <f t="shared" ref="O325:P325" si="1241">(E325+AC325)/2</f>
        <v>59.4371</v>
      </c>
      <c r="P325" s="1">
        <f t="shared" si="1241"/>
        <v>56.85255</v>
      </c>
      <c r="Q325" s="1">
        <f t="shared" si="7"/>
        <v>74.69362911</v>
      </c>
      <c r="R325" s="1">
        <f t="shared" si="8"/>
        <v>0.3689768457</v>
      </c>
      <c r="S325" s="1">
        <f t="shared" si="9"/>
        <v>0.848402261</v>
      </c>
      <c r="T325" s="1">
        <v>0.292</v>
      </c>
      <c r="U325" s="1">
        <v>0.292</v>
      </c>
      <c r="V325" s="1">
        <f t="shared" si="10"/>
        <v>3.424657534</v>
      </c>
      <c r="W325" s="1">
        <v>0.292</v>
      </c>
      <c r="X325" s="1">
        <v>0.2885</v>
      </c>
      <c r="Y325" s="1">
        <f t="shared" si="11"/>
        <v>66.47015</v>
      </c>
      <c r="Z325" s="1">
        <v>63.8377</v>
      </c>
      <c r="AA325" s="1">
        <v>61.6937</v>
      </c>
      <c r="AB325" s="1">
        <v>60.3188</v>
      </c>
      <c r="AC325" s="1">
        <v>60.5413</v>
      </c>
      <c r="AD325" s="1">
        <v>56.1335</v>
      </c>
      <c r="AE325" s="1">
        <v>0.1026</v>
      </c>
      <c r="AF325" s="1">
        <v>0.0585</v>
      </c>
      <c r="AG325" s="1">
        <f t="shared" si="12"/>
        <v>106.2452</v>
      </c>
      <c r="AH325" s="1">
        <f t="shared" si="13"/>
        <v>7.925580095</v>
      </c>
      <c r="AI325" s="1">
        <f t="shared" si="14"/>
        <v>26.4408717</v>
      </c>
      <c r="AJ325" s="1">
        <f t="shared" si="15"/>
        <v>6.925580095</v>
      </c>
      <c r="AK325" s="1">
        <f t="shared" si="16"/>
        <v>16.00692415</v>
      </c>
      <c r="AL325" s="1">
        <f t="shared" si="17"/>
        <v>11.35141854</v>
      </c>
      <c r="AM325" s="1">
        <f t="shared" si="18"/>
        <v>64.07924214</v>
      </c>
      <c r="AN325" s="1">
        <f t="shared" si="19"/>
        <v>0.2633556731</v>
      </c>
      <c r="AO325" s="1">
        <f t="shared" si="20"/>
        <v>30.88192639</v>
      </c>
      <c r="AP325" s="1">
        <f t="shared" si="21"/>
        <v>1.296373481</v>
      </c>
      <c r="AQ325" s="1">
        <f t="shared" si="22"/>
        <v>29.49367056</v>
      </c>
      <c r="AR325" s="1">
        <f t="shared" si="23"/>
        <v>88.74679726</v>
      </c>
      <c r="AS325" s="1">
        <f t="shared" si="24"/>
        <v>30.94229286</v>
      </c>
      <c r="AT325" s="1">
        <f t="shared" si="1242"/>
        <v>0.07465023035</v>
      </c>
      <c r="AU325" s="1">
        <f t="shared" si="26"/>
        <v>0.08067244711</v>
      </c>
      <c r="AV325" s="1">
        <f t="shared" si="27"/>
        <v>30.47444901</v>
      </c>
      <c r="AW325" s="1">
        <v>0.1026</v>
      </c>
      <c r="AX325" s="1">
        <f t="shared" si="28"/>
        <v>0.5737413033</v>
      </c>
      <c r="AZ325" s="1">
        <f t="shared" si="619"/>
        <v>0.04420911943</v>
      </c>
      <c r="BA325" s="1">
        <v>0.0585</v>
      </c>
      <c r="BB325" s="1">
        <f t="shared" si="564"/>
        <v>0.05974990451</v>
      </c>
      <c r="BC325" s="1">
        <f>((AT325/1.9)^2)*((BL325)^4)</f>
        <v>0.05335273992</v>
      </c>
      <c r="BD325" s="1">
        <f t="shared" si="1237"/>
        <v>0.07605640166</v>
      </c>
      <c r="BE325" s="1">
        <v>2980.9734</v>
      </c>
      <c r="BF325" s="1">
        <v>5469.519</v>
      </c>
      <c r="BG325" s="1">
        <f t="shared" si="33"/>
        <v>0.2963734809</v>
      </c>
      <c r="BH325" s="1">
        <v>196.1649</v>
      </c>
      <c r="BJ325" s="1">
        <f t="shared" si="34"/>
        <v>0.0726408</v>
      </c>
      <c r="BK325" s="1">
        <f t="shared" si="35"/>
        <v>0.0299592</v>
      </c>
      <c r="BL325" s="1">
        <f t="shared" si="36"/>
        <v>2.424657534</v>
      </c>
      <c r="BN325" s="1">
        <f t="shared" si="70"/>
        <v>0.7214477664</v>
      </c>
      <c r="BO325" s="1">
        <f t="shared" si="37"/>
        <v>1.040176291</v>
      </c>
      <c r="BP325" s="1">
        <f t="shared" si="38"/>
        <v>0.1895237091</v>
      </c>
      <c r="BQ325" s="1">
        <f t="shared" si="39"/>
        <v>-0.01729979761</v>
      </c>
      <c r="BS325" s="1">
        <f t="shared" si="40"/>
        <v>78.80341813</v>
      </c>
      <c r="BT325" s="1">
        <v>2.5775</v>
      </c>
      <c r="BU325" s="1">
        <v>0.1181</v>
      </c>
      <c r="BV325" s="1">
        <f t="shared" si="41"/>
        <v>0.03400576369</v>
      </c>
      <c r="BW325" s="1">
        <f t="shared" si="42"/>
        <v>0.07605288184</v>
      </c>
      <c r="BX325" s="1">
        <f t="shared" si="43"/>
        <v>1.2297</v>
      </c>
      <c r="BY325" s="1">
        <f t="shared" si="82"/>
        <v>0.4866666667</v>
      </c>
      <c r="BZ325" s="1">
        <f t="shared" si="45"/>
        <v>0.9576374494</v>
      </c>
      <c r="CA325" s="1">
        <v>5469.519</v>
      </c>
      <c r="CB325" s="1">
        <v>2980.9734</v>
      </c>
      <c r="CC325" s="1">
        <f t="shared" si="46"/>
        <v>0.00008325430692</v>
      </c>
      <c r="CD325" s="1">
        <f t="shared" si="47"/>
        <v>0.6227509187</v>
      </c>
      <c r="CE325" s="1">
        <f t="shared" si="48"/>
        <v>0.04220469434</v>
      </c>
      <c r="CH325" s="1">
        <v>0.1026</v>
      </c>
      <c r="CI325" s="1">
        <f t="shared" si="1238"/>
        <v>0.06667348093</v>
      </c>
      <c r="CJ325" s="1">
        <f t="shared" si="71"/>
        <v>0.01039445782</v>
      </c>
      <c r="CK325" s="1">
        <f t="shared" si="51"/>
        <v>0.09010402002</v>
      </c>
      <c r="CL325" s="1">
        <f t="shared" si="52"/>
        <v>0.210085737</v>
      </c>
      <c r="CM325" s="1">
        <f t="shared" si="53"/>
        <v>0.3681376342</v>
      </c>
      <c r="CN325" s="1">
        <f t="shared" si="54"/>
        <v>1.752320931</v>
      </c>
      <c r="CO325" s="1">
        <f t="shared" si="55"/>
        <v>0.03231822556</v>
      </c>
      <c r="CP325" s="1">
        <f t="shared" si="56"/>
        <v>1.052887999</v>
      </c>
      <c r="CQ325" s="1">
        <f t="shared" si="57"/>
        <v>1.539554666</v>
      </c>
      <c r="CS325" s="1">
        <f t="shared" si="58"/>
        <v>1.388810066</v>
      </c>
      <c r="CT325" s="1">
        <v>0.1026</v>
      </c>
      <c r="CU325" s="1">
        <v>5271.5161</v>
      </c>
      <c r="CV325" s="1">
        <v>768.8</v>
      </c>
      <c r="CW325" s="1">
        <v>805.1</v>
      </c>
      <c r="CX325" s="1">
        <v>1950.0</v>
      </c>
      <c r="CY325" s="1">
        <v>1076.4</v>
      </c>
      <c r="CZ325" s="1">
        <v>1309.1</v>
      </c>
      <c r="DA325" s="1">
        <f t="shared" si="59"/>
        <v>0.8738262704</v>
      </c>
      <c r="DB325" s="1">
        <f t="shared" si="60"/>
        <v>0.7712472236</v>
      </c>
      <c r="DC325" s="1">
        <f t="shared" si="61"/>
        <v>0.8793158275</v>
      </c>
      <c r="DD325" s="1">
        <f t="shared" si="62"/>
        <v>0.9182504443</v>
      </c>
      <c r="DE325" s="1">
        <f t="shared" si="63"/>
        <v>0.9565162163</v>
      </c>
      <c r="DF325" s="1" t="str">
        <f t="shared" si="64"/>
        <v>Não</v>
      </c>
      <c r="DG325" s="1" t="str">
        <f t="shared" si="65"/>
        <v>Não</v>
      </c>
      <c r="DH325" s="1" t="str">
        <f t="shared" si="66"/>
        <v>Não</v>
      </c>
      <c r="DI325" s="1" t="str">
        <f t="shared" ref="DI325:DJ325" si="1243">IF(DB325&gt;=1,"Fractured","Não")</f>
        <v>Não</v>
      </c>
      <c r="DJ325" s="1" t="str">
        <f t="shared" si="1243"/>
        <v>Não</v>
      </c>
    </row>
    <row r="326" ht="15.75" customHeight="1">
      <c r="A326" s="1">
        <v>5599.4427</v>
      </c>
      <c r="B326" s="1">
        <v>65.5884</v>
      </c>
      <c r="C326" s="1">
        <v>59.0202</v>
      </c>
      <c r="D326" s="1">
        <v>59.413</v>
      </c>
      <c r="E326" s="1">
        <v>50.7066</v>
      </c>
      <c r="F326" s="1">
        <v>50.0685</v>
      </c>
      <c r="G326" s="1">
        <v>47.3855</v>
      </c>
      <c r="H326" s="1">
        <v>56.1919</v>
      </c>
      <c r="I326" s="1">
        <v>56.6996</v>
      </c>
      <c r="J326" s="1">
        <v>53.6528</v>
      </c>
      <c r="K326" s="1">
        <v>49.5456</v>
      </c>
      <c r="L326" s="1">
        <f t="shared" si="4"/>
        <v>51.2153</v>
      </c>
      <c r="M326" s="1">
        <f t="shared" ref="M326:N326" si="1244">(H326+I326)/2</f>
        <v>56.44575</v>
      </c>
      <c r="N326" s="1">
        <f t="shared" si="1244"/>
        <v>55.1762</v>
      </c>
      <c r="O326" s="1">
        <f t="shared" ref="O326:P326" si="1245">(E326+AC326)/2</f>
        <v>52.2926</v>
      </c>
      <c r="P326" s="1">
        <f t="shared" si="1245"/>
        <v>50.20505</v>
      </c>
      <c r="Q326" s="1">
        <f t="shared" si="7"/>
        <v>65.64010137</v>
      </c>
      <c r="R326" s="1">
        <f t="shared" si="8"/>
        <v>0.3246571729</v>
      </c>
      <c r="S326" s="1">
        <f t="shared" si="9"/>
        <v>0.8432799033</v>
      </c>
      <c r="T326" s="1">
        <v>0.292</v>
      </c>
      <c r="U326" s="1">
        <v>0.292</v>
      </c>
      <c r="V326" s="1">
        <f t="shared" si="10"/>
        <v>3.424657534</v>
      </c>
      <c r="W326" s="1">
        <v>0.292</v>
      </c>
      <c r="X326" s="1">
        <v>0.2885</v>
      </c>
      <c r="Y326" s="1">
        <f t="shared" si="11"/>
        <v>58.95295</v>
      </c>
      <c r="Z326" s="1">
        <v>59.6655</v>
      </c>
      <c r="AA326" s="1">
        <v>55.562</v>
      </c>
      <c r="AB326" s="1">
        <v>54.4686</v>
      </c>
      <c r="AC326" s="1">
        <v>53.8786</v>
      </c>
      <c r="AD326" s="1">
        <v>50.3416</v>
      </c>
      <c r="AE326" s="1">
        <v>0.1026</v>
      </c>
      <c r="AF326" s="1">
        <v>0.0585</v>
      </c>
      <c r="AG326" s="1">
        <f t="shared" si="12"/>
        <v>106.2452</v>
      </c>
      <c r="AH326" s="1">
        <f t="shared" si="13"/>
        <v>7.925580095</v>
      </c>
      <c r="AI326" s="1">
        <f t="shared" si="14"/>
        <v>26.4408717</v>
      </c>
      <c r="AJ326" s="1">
        <f t="shared" si="15"/>
        <v>6.925580095</v>
      </c>
      <c r="AK326" s="1">
        <f t="shared" si="16"/>
        <v>13.93303575</v>
      </c>
      <c r="AL326" s="1">
        <f t="shared" si="17"/>
        <v>10.96038993</v>
      </c>
      <c r="AM326" s="1">
        <f t="shared" si="18"/>
        <v>55.79424158</v>
      </c>
      <c r="AN326" s="1">
        <f t="shared" si="19"/>
        <v>0.2688653379</v>
      </c>
      <c r="AO326" s="1">
        <f t="shared" si="20"/>
        <v>26.93245459</v>
      </c>
      <c r="AP326" s="1">
        <f t="shared" si="21"/>
        <v>1.288559422</v>
      </c>
      <c r="AQ326" s="1">
        <f t="shared" si="22"/>
        <v>26.40856622</v>
      </c>
      <c r="AR326" s="1">
        <f t="shared" si="23"/>
        <v>82.25323474</v>
      </c>
      <c r="AS326" s="1">
        <f t="shared" si="24"/>
        <v>27.63402517</v>
      </c>
      <c r="AT326" s="1">
        <f t="shared" si="1242"/>
        <v>0.07947086528</v>
      </c>
      <c r="AU326" s="1">
        <f t="shared" si="26"/>
        <v>0.08633172192</v>
      </c>
      <c r="AV326" s="1">
        <f t="shared" si="27"/>
        <v>33.50881758</v>
      </c>
      <c r="AW326" s="1">
        <v>0.1026</v>
      </c>
      <c r="AX326" s="1">
        <f t="shared" si="28"/>
        <v>0.5412283033</v>
      </c>
      <c r="AZ326" s="1">
        <f t="shared" si="619"/>
        <v>0.06315671961</v>
      </c>
      <c r="BA326" s="1">
        <v>0.0585</v>
      </c>
      <c r="BB326" s="1">
        <f t="shared" si="564"/>
        <v>0.07674398973</v>
      </c>
      <c r="BC326" s="1">
        <f>((AT326/1.5)^2)*((BL326)^4)</f>
        <v>0.09701412928</v>
      </c>
      <c r="BD326" s="1">
        <f t="shared" si="1237"/>
        <v>0.07605640166</v>
      </c>
      <c r="BE326" s="1">
        <v>2980.9734</v>
      </c>
      <c r="BF326" s="1">
        <v>5469.519</v>
      </c>
      <c r="BG326" s="1">
        <f t="shared" si="33"/>
        <v>0.2885594223</v>
      </c>
      <c r="BH326" s="1">
        <v>196.1649</v>
      </c>
      <c r="BJ326" s="1">
        <f t="shared" si="34"/>
        <v>0.0726408</v>
      </c>
      <c r="BK326" s="1">
        <f t="shared" si="35"/>
        <v>0.0299592</v>
      </c>
      <c r="BL326" s="1">
        <f t="shared" si="36"/>
        <v>2.424657534</v>
      </c>
      <c r="BN326" s="1">
        <f t="shared" si="70"/>
        <v>0.7224676925</v>
      </c>
      <c r="BO326" s="1">
        <f t="shared" si="37"/>
        <v>1.017460251</v>
      </c>
      <c r="BP326" s="1">
        <f t="shared" si="38"/>
        <v>0.2122397487</v>
      </c>
      <c r="BQ326" s="1">
        <f t="shared" si="39"/>
        <v>-0.007602196263</v>
      </c>
      <c r="BS326" s="1">
        <f t="shared" si="40"/>
        <v>69.49106586</v>
      </c>
      <c r="BT326" s="1">
        <v>2.5775</v>
      </c>
      <c r="BU326" s="1">
        <v>0.1181</v>
      </c>
      <c r="BV326" s="1">
        <f t="shared" si="41"/>
        <v>0.03400576369</v>
      </c>
      <c r="BW326" s="1">
        <f t="shared" si="42"/>
        <v>0.07605288184</v>
      </c>
      <c r="BX326" s="1">
        <f t="shared" si="43"/>
        <v>1.2297</v>
      </c>
      <c r="BY326" s="1">
        <f t="shared" si="82"/>
        <v>0.4866666667</v>
      </c>
      <c r="BZ326" s="1">
        <f t="shared" si="45"/>
        <v>0.9641847166</v>
      </c>
      <c r="CA326" s="1">
        <v>5469.519</v>
      </c>
      <c r="CB326" s="1">
        <v>2980.9734</v>
      </c>
      <c r="CC326" s="1">
        <f t="shared" si="46"/>
        <v>0.00008325430692</v>
      </c>
      <c r="CD326" s="1">
        <f t="shared" si="47"/>
        <v>0.658974408</v>
      </c>
      <c r="CE326" s="1">
        <f t="shared" si="48"/>
        <v>0.04226436001</v>
      </c>
      <c r="CH326" s="1">
        <v>0.1026</v>
      </c>
      <c r="CI326" s="1">
        <f t="shared" si="1238"/>
        <v>0.05885942231</v>
      </c>
      <c r="CJ326" s="1">
        <f t="shared" si="71"/>
        <v>0.007532658269</v>
      </c>
      <c r="CK326" s="1">
        <f t="shared" si="51"/>
        <v>0.08964294851</v>
      </c>
      <c r="CL326" s="1">
        <f t="shared" si="52"/>
        <v>0.2343637373</v>
      </c>
      <c r="CM326" s="1">
        <f t="shared" si="53"/>
        <v>0.3915138108</v>
      </c>
      <c r="CN326" s="1">
        <f t="shared" si="54"/>
        <v>1.670539203</v>
      </c>
      <c r="CO326" s="1">
        <f t="shared" si="55"/>
        <v>0.03618727253</v>
      </c>
      <c r="CP326" s="1">
        <f t="shared" si="56"/>
        <v>0.9973138839</v>
      </c>
      <c r="CQ326" s="1">
        <f t="shared" si="57"/>
        <v>1.483980551</v>
      </c>
      <c r="CS326" s="1">
        <f t="shared" si="58"/>
        <v>1.460878623</v>
      </c>
      <c r="CT326" s="1">
        <v>0.1026</v>
      </c>
      <c r="CU326" s="1">
        <v>5271.6685</v>
      </c>
      <c r="CV326" s="1">
        <v>1050.8</v>
      </c>
      <c r="CW326" s="1">
        <v>1102.3</v>
      </c>
      <c r="CX326" s="1">
        <v>1950.0</v>
      </c>
      <c r="CY326" s="1">
        <v>1280.1</v>
      </c>
      <c r="CZ326" s="1">
        <v>1387.6</v>
      </c>
      <c r="DA326" s="1">
        <f t="shared" si="59"/>
        <v>0.8738262704</v>
      </c>
      <c r="DB326" s="1">
        <f t="shared" si="60"/>
        <v>0.7633743162</v>
      </c>
      <c r="DC326" s="1">
        <f t="shared" si="61"/>
        <v>0.843730464</v>
      </c>
      <c r="DD326" s="1">
        <f t="shared" si="62"/>
        <v>0.9775084927</v>
      </c>
      <c r="DE326" s="1">
        <f t="shared" si="63"/>
        <v>0.9600794376</v>
      </c>
      <c r="DF326" s="1" t="str">
        <f t="shared" si="64"/>
        <v>Não</v>
      </c>
      <c r="DG326" s="1" t="str">
        <f t="shared" si="65"/>
        <v>Não</v>
      </c>
      <c r="DH326" s="1" t="str">
        <f t="shared" si="66"/>
        <v>Não</v>
      </c>
      <c r="DI326" s="1" t="str">
        <f t="shared" ref="DI326:DJ326" si="1246">IF(DB326&gt;=1,"Fractured","Não")</f>
        <v>Não</v>
      </c>
      <c r="DJ326" s="1" t="str">
        <f t="shared" si="1246"/>
        <v>Não</v>
      </c>
    </row>
    <row r="327" ht="15.75" customHeight="1">
      <c r="A327" s="1">
        <v>5599.5189</v>
      </c>
      <c r="B327" s="1">
        <v>56.3799</v>
      </c>
      <c r="C327" s="1">
        <v>49.5633</v>
      </c>
      <c r="D327" s="1">
        <v>49.6683</v>
      </c>
      <c r="E327" s="1">
        <v>43.4711</v>
      </c>
      <c r="F327" s="1">
        <v>43.0233</v>
      </c>
      <c r="G327" s="1">
        <v>41.6246</v>
      </c>
      <c r="H327" s="1">
        <v>48.8096</v>
      </c>
      <c r="I327" s="1">
        <v>45.6347</v>
      </c>
      <c r="J327" s="1">
        <v>42.9079</v>
      </c>
      <c r="K327" s="1">
        <v>39.2659</v>
      </c>
      <c r="L327" s="1">
        <f t="shared" si="4"/>
        <v>44.48583333</v>
      </c>
      <c r="M327" s="1">
        <f t="shared" ref="M327:N327" si="1247">(H327+I327)/2</f>
        <v>47.22215</v>
      </c>
      <c r="N327" s="1">
        <f t="shared" si="1247"/>
        <v>44.2713</v>
      </c>
      <c r="O327" s="1">
        <f t="shared" ref="O327:P327" si="1248">(E327+AC327)/2</f>
        <v>45.29695</v>
      </c>
      <c r="P327" s="1">
        <f t="shared" si="1248"/>
        <v>43.57015</v>
      </c>
      <c r="Q327" s="1">
        <f t="shared" si="7"/>
        <v>56.44008379</v>
      </c>
      <c r="R327" s="1">
        <f t="shared" si="8"/>
        <v>0.2851869234</v>
      </c>
      <c r="S327" s="1">
        <f t="shared" si="9"/>
        <v>0.8527953517</v>
      </c>
      <c r="T327" s="1">
        <v>0.3145</v>
      </c>
      <c r="U327" s="1">
        <v>0.3145</v>
      </c>
      <c r="V327" s="1">
        <f t="shared" si="10"/>
        <v>3.179650238</v>
      </c>
      <c r="W327" s="1">
        <v>0.3145</v>
      </c>
      <c r="X327" s="1">
        <v>0.3067</v>
      </c>
      <c r="Y327" s="1">
        <f t="shared" si="11"/>
        <v>50.63648333</v>
      </c>
      <c r="Z327" s="1">
        <v>51.4104</v>
      </c>
      <c r="AA327" s="1">
        <v>48.647</v>
      </c>
      <c r="AB327" s="1">
        <v>48.15</v>
      </c>
      <c r="AC327" s="1">
        <v>47.1228</v>
      </c>
      <c r="AD327" s="1">
        <v>44.117</v>
      </c>
      <c r="AE327" s="1">
        <v>-999.0</v>
      </c>
      <c r="AF327" s="1">
        <v>-999.0</v>
      </c>
      <c r="AG327" s="1">
        <f t="shared" si="12"/>
        <v>84.9006</v>
      </c>
      <c r="AH327" s="1">
        <f t="shared" si="13"/>
        <v>7.165352971</v>
      </c>
      <c r="AI327" s="1">
        <f t="shared" si="14"/>
        <v>21.10571146</v>
      </c>
      <c r="AJ327" s="1">
        <f t="shared" si="15"/>
        <v>6.165352971</v>
      </c>
      <c r="AK327" s="1">
        <f t="shared" si="16"/>
        <v>11.88814797</v>
      </c>
      <c r="AL327" s="1">
        <f t="shared" si="17"/>
        <v>11.05516349</v>
      </c>
      <c r="AM327" s="1">
        <f t="shared" si="18"/>
        <v>47.6392</v>
      </c>
      <c r="AN327" s="1">
        <f t="shared" si="19"/>
        <v>0.2539466627</v>
      </c>
      <c r="AO327" s="1">
        <f t="shared" si="20"/>
        <v>23.17085942</v>
      </c>
      <c r="AP327" s="1">
        <f t="shared" si="21"/>
        <v>1.285177228</v>
      </c>
      <c r="AQ327" s="1">
        <f t="shared" si="22"/>
        <v>23.10471788</v>
      </c>
      <c r="AR327" s="1">
        <f t="shared" si="23"/>
        <v>74.69888673</v>
      </c>
      <c r="AS327" s="1">
        <f t="shared" si="24"/>
        <v>23.61032036</v>
      </c>
      <c r="AT327" s="1">
        <f t="shared" si="1242"/>
        <v>0.07991936602</v>
      </c>
      <c r="AU327" s="1">
        <f t="shared" si="26"/>
        <v>0.0868612631</v>
      </c>
      <c r="AV327" s="1">
        <f t="shared" si="27"/>
        <v>33.7969209</v>
      </c>
      <c r="AW327" s="1">
        <v>-999.0</v>
      </c>
      <c r="AX327" s="1">
        <f t="shared" si="28"/>
        <v>0.5481495475</v>
      </c>
      <c r="AZ327" s="1">
        <f t="shared" si="619"/>
        <v>0.05621798455</v>
      </c>
      <c r="BA327" s="1">
        <v>-999.0</v>
      </c>
      <c r="BB327" s="1">
        <f t="shared" si="564"/>
        <v>0.08979865258</v>
      </c>
      <c r="BC327" s="1">
        <f>((AT327/1.3)^2)*((BL327)^4)</f>
        <v>0.08530305654</v>
      </c>
      <c r="BE327" s="1">
        <v>2971.1973</v>
      </c>
      <c r="BF327" s="1">
        <v>5291.8599</v>
      </c>
      <c r="BG327" s="1">
        <f t="shared" si="33"/>
        <v>0.2851772277</v>
      </c>
      <c r="BH327" s="1">
        <v>209.8195</v>
      </c>
      <c r="BJ327" s="1">
        <f t="shared" si="34"/>
        <v>-684.8145</v>
      </c>
      <c r="BK327" s="1">
        <f t="shared" si="35"/>
        <v>-314.1855</v>
      </c>
      <c r="BL327" s="1">
        <f t="shared" si="36"/>
        <v>2.179650238</v>
      </c>
      <c r="BN327" s="1">
        <f t="shared" si="70"/>
        <v>0.7382879359</v>
      </c>
      <c r="BO327" s="1">
        <f t="shared" si="37"/>
        <v>1.028288441</v>
      </c>
      <c r="BP327" s="1">
        <f t="shared" si="38"/>
        <v>0.1930115592</v>
      </c>
      <c r="BQ327" s="1" t="str">
        <f t="shared" si="39"/>
        <v>#NUM!</v>
      </c>
      <c r="BS327" s="1">
        <f t="shared" si="40"/>
        <v>59.01511846</v>
      </c>
      <c r="BT327" s="1">
        <v>2.5664</v>
      </c>
      <c r="BU327" s="1">
        <v>0.1238</v>
      </c>
      <c r="BV327" s="1">
        <f t="shared" si="41"/>
        <v>0.04040345821</v>
      </c>
      <c r="BW327" s="1">
        <f t="shared" si="42"/>
        <v>0.08210172911</v>
      </c>
      <c r="BX327" s="1">
        <f t="shared" si="43"/>
        <v>1.2213</v>
      </c>
      <c r="BY327" s="1">
        <f t="shared" si="82"/>
        <v>0.4546666667</v>
      </c>
      <c r="BZ327" s="1">
        <f t="shared" si="45"/>
        <v>0.970015587</v>
      </c>
      <c r="CA327" s="1">
        <v>5291.8599</v>
      </c>
      <c r="CB327" s="1">
        <v>2971.1973</v>
      </c>
      <c r="CC327" s="1" t="str">
        <f t="shared" si="46"/>
        <v>#NUM!</v>
      </c>
      <c r="CD327" s="1">
        <f t="shared" si="47"/>
        <v>0.712918169</v>
      </c>
      <c r="CE327" s="1">
        <f t="shared" si="48"/>
        <v>-737.549648</v>
      </c>
      <c r="CH327" s="1">
        <v>-999.0</v>
      </c>
      <c r="CJ327" s="1">
        <f t="shared" si="71"/>
        <v>0.008066919753</v>
      </c>
      <c r="CK327" s="1">
        <f t="shared" si="51"/>
        <v>-872.6803498</v>
      </c>
      <c r="CL327" s="1">
        <f t="shared" si="52"/>
        <v>-2728.846387</v>
      </c>
      <c r="CM327" s="1">
        <f t="shared" si="53"/>
        <v>-4824.738152</v>
      </c>
      <c r="CN327" s="1">
        <f t="shared" si="54"/>
        <v>1.768050476</v>
      </c>
      <c r="CO327" s="1">
        <f t="shared" si="55"/>
        <v>0.04235435964</v>
      </c>
      <c r="CP327" s="1">
        <f t="shared" si="56"/>
        <v>1.095507543</v>
      </c>
      <c r="CQ327" s="1">
        <f t="shared" si="57"/>
        <v>1.55017421</v>
      </c>
      <c r="CS327" s="1">
        <f t="shared" si="58"/>
        <v>1.51820262</v>
      </c>
      <c r="CU327" s="1">
        <v>5271.8208</v>
      </c>
      <c r="CV327" s="1">
        <v>1383.6</v>
      </c>
      <c r="CW327" s="1">
        <v>1329.3</v>
      </c>
      <c r="CX327" s="1">
        <v>1950.0</v>
      </c>
      <c r="CY327" s="1">
        <v>1299.7</v>
      </c>
      <c r="CZ327" s="1">
        <v>1389.3</v>
      </c>
      <c r="DA327" s="1">
        <f t="shared" si="59"/>
        <v>0.860439534</v>
      </c>
      <c r="DB327" s="1">
        <f t="shared" si="60"/>
        <v>0.7630964227</v>
      </c>
      <c r="DC327" s="1">
        <f t="shared" si="61"/>
        <v>0.8581337628</v>
      </c>
      <c r="DD327" s="1">
        <f t="shared" si="62"/>
        <v>0.9375113162</v>
      </c>
      <c r="DE327" s="1">
        <f t="shared" si="63"/>
        <v>0.961878228</v>
      </c>
      <c r="DF327" s="1" t="str">
        <f t="shared" si="64"/>
        <v>Não</v>
      </c>
      <c r="DG327" s="1" t="str">
        <f t="shared" si="65"/>
        <v>Não</v>
      </c>
      <c r="DH327" s="1" t="str">
        <f t="shared" si="66"/>
        <v>Não</v>
      </c>
      <c r="DI327" s="1" t="str">
        <f t="shared" ref="DI327:DJ327" si="1249">IF(DB327&gt;=1,"Fractured","Não")</f>
        <v>Não</v>
      </c>
      <c r="DJ327" s="1" t="str">
        <f t="shared" si="1249"/>
        <v>Não</v>
      </c>
    </row>
    <row r="328" ht="15.75" customHeight="1">
      <c r="A328" s="1">
        <v>5599.5951</v>
      </c>
      <c r="B328" s="1">
        <v>51.4358</v>
      </c>
      <c r="C328" s="1">
        <v>42.4958</v>
      </c>
      <c r="D328" s="1">
        <v>42.3532</v>
      </c>
      <c r="E328" s="1">
        <v>38.0554</v>
      </c>
      <c r="F328" s="1">
        <v>37.73</v>
      </c>
      <c r="G328" s="1">
        <v>36.8986</v>
      </c>
      <c r="H328" s="1">
        <v>43.8406</v>
      </c>
      <c r="I328" s="1">
        <v>45.6347</v>
      </c>
      <c r="J328" s="1">
        <v>42.9079</v>
      </c>
      <c r="K328" s="1">
        <v>39.2659</v>
      </c>
      <c r="L328" s="1">
        <f t="shared" si="4"/>
        <v>39.48973333</v>
      </c>
      <c r="M328" s="1">
        <f t="shared" ref="M328:N328" si="1250">(H328+I328)/2</f>
        <v>44.73765</v>
      </c>
      <c r="N328" s="1">
        <f t="shared" si="1250"/>
        <v>44.2713</v>
      </c>
      <c r="O328" s="1">
        <f t="shared" ref="O328:P328" si="1251">(E328+AC328)/2</f>
        <v>39.8644</v>
      </c>
      <c r="P328" s="1">
        <f t="shared" si="1251"/>
        <v>38.16255</v>
      </c>
      <c r="Q328" s="1">
        <f t="shared" si="7"/>
        <v>51.50545871</v>
      </c>
      <c r="R328" s="1">
        <f t="shared" si="8"/>
        <v>0.2528071912</v>
      </c>
      <c r="S328" s="1">
        <f t="shared" si="9"/>
        <v>0.841653627</v>
      </c>
      <c r="T328" s="1">
        <v>0.3145</v>
      </c>
      <c r="U328" s="1">
        <v>0.3145</v>
      </c>
      <c r="V328" s="1">
        <f t="shared" si="10"/>
        <v>3.179650238</v>
      </c>
      <c r="W328" s="1">
        <v>0.3145</v>
      </c>
      <c r="X328" s="1">
        <v>0.3067</v>
      </c>
      <c r="Y328" s="1">
        <f t="shared" si="11"/>
        <v>44.24955</v>
      </c>
      <c r="Z328" s="1">
        <v>44.4609</v>
      </c>
      <c r="AA328" s="1">
        <v>42.3096</v>
      </c>
      <c r="AB328" s="1">
        <v>42.442</v>
      </c>
      <c r="AC328" s="1">
        <v>41.6734</v>
      </c>
      <c r="AD328" s="1">
        <v>38.5951</v>
      </c>
      <c r="AE328" s="1">
        <v>-999.0</v>
      </c>
      <c r="AF328" s="1">
        <v>-999.0</v>
      </c>
      <c r="AG328" s="1">
        <f t="shared" si="12"/>
        <v>84.9006</v>
      </c>
      <c r="AH328" s="1">
        <f t="shared" si="13"/>
        <v>7.165352971</v>
      </c>
      <c r="AI328" s="1">
        <f t="shared" si="14"/>
        <v>21.10571146</v>
      </c>
      <c r="AJ328" s="1">
        <f t="shared" si="15"/>
        <v>6.165352971</v>
      </c>
      <c r="AK328" s="1">
        <f t="shared" si="16"/>
        <v>10.43468101</v>
      </c>
      <c r="AL328" s="1">
        <f t="shared" si="17"/>
        <v>9.816803679</v>
      </c>
      <c r="AM328" s="1">
        <f t="shared" si="18"/>
        <v>41.91574247</v>
      </c>
      <c r="AN328" s="1">
        <f t="shared" si="19"/>
        <v>0.272272658</v>
      </c>
      <c r="AO328" s="1">
        <f t="shared" si="20"/>
        <v>20.39683069</v>
      </c>
      <c r="AP328" s="1">
        <f t="shared" si="21"/>
        <v>1.274695778</v>
      </c>
      <c r="AQ328" s="1">
        <f t="shared" si="22"/>
        <v>20.35297761</v>
      </c>
      <c r="AR328" s="1">
        <f t="shared" si="23"/>
        <v>67.6737565</v>
      </c>
      <c r="AS328" s="1">
        <f t="shared" si="24"/>
        <v>21.11909936</v>
      </c>
      <c r="AT328" s="1">
        <f t="shared" si="1242"/>
        <v>0.07174564456</v>
      </c>
      <c r="AU328" s="1">
        <f t="shared" si="26"/>
        <v>0.07729093232</v>
      </c>
      <c r="AV328" s="1">
        <f t="shared" si="27"/>
        <v>28.70122962</v>
      </c>
      <c r="AW328" s="1">
        <v>-999.0</v>
      </c>
      <c r="AX328" s="1">
        <f t="shared" si="28"/>
        <v>0.5243563455</v>
      </c>
      <c r="AZ328" s="1">
        <f t="shared" si="619"/>
        <v>0.03039437993</v>
      </c>
      <c r="BA328" s="1">
        <v>-999.0</v>
      </c>
      <c r="BB328" s="1">
        <f t="shared" si="564"/>
        <v>0.05832353871</v>
      </c>
      <c r="BC328" s="1">
        <f>((AT328/1.4)^2)*((BL328)^4)</f>
        <v>0.05927645859</v>
      </c>
      <c r="BE328" s="1">
        <v>2971.1973</v>
      </c>
      <c r="BF328" s="1">
        <v>5291.8599</v>
      </c>
      <c r="BG328" s="1">
        <f t="shared" si="33"/>
        <v>0.2746957779</v>
      </c>
      <c r="BH328" s="1">
        <v>209.8195</v>
      </c>
      <c r="BJ328" s="1">
        <f t="shared" si="34"/>
        <v>-684.8145</v>
      </c>
      <c r="BK328" s="1">
        <f t="shared" si="35"/>
        <v>-314.1855</v>
      </c>
      <c r="BL328" s="1">
        <f t="shared" si="36"/>
        <v>2.179650238</v>
      </c>
      <c r="BN328" s="1">
        <f t="shared" si="70"/>
        <v>0.7173719472</v>
      </c>
      <c r="BO328" s="1">
        <f t="shared" si="37"/>
        <v>1.019869915</v>
      </c>
      <c r="BP328" s="1">
        <f t="shared" si="38"/>
        <v>0.2014300845</v>
      </c>
      <c r="BQ328" s="1" t="str">
        <f t="shared" si="39"/>
        <v>#NUM!</v>
      </c>
      <c r="BS328" s="1">
        <f t="shared" si="40"/>
        <v>53.19771724</v>
      </c>
      <c r="BT328" s="1">
        <v>2.5664</v>
      </c>
      <c r="BU328" s="1">
        <v>0.1238</v>
      </c>
      <c r="BV328" s="1">
        <f t="shared" si="41"/>
        <v>0.04040345821</v>
      </c>
      <c r="BW328" s="1">
        <f t="shared" si="42"/>
        <v>0.08210172911</v>
      </c>
      <c r="BX328" s="1">
        <f t="shared" si="43"/>
        <v>1.2213</v>
      </c>
      <c r="BY328" s="1">
        <f t="shared" si="82"/>
        <v>0.4546666667</v>
      </c>
      <c r="BZ328" s="1">
        <f t="shared" si="45"/>
        <v>0.9747989879</v>
      </c>
      <c r="CA328" s="1">
        <v>5291.8599</v>
      </c>
      <c r="CB328" s="1">
        <v>2971.1973</v>
      </c>
      <c r="CC328" s="1" t="str">
        <f t="shared" si="46"/>
        <v>#NUM!</v>
      </c>
      <c r="CD328" s="1">
        <f t="shared" si="47"/>
        <v>0.753794434</v>
      </c>
      <c r="CE328" s="1">
        <f t="shared" si="48"/>
        <v>-716.6545752</v>
      </c>
      <c r="CH328" s="1">
        <v>-999.0</v>
      </c>
      <c r="CJ328" s="1">
        <f t="shared" si="71"/>
        <v>0.006372592815</v>
      </c>
      <c r="CK328" s="1">
        <f t="shared" si="51"/>
        <v>-855.6105705</v>
      </c>
      <c r="CL328" s="1">
        <f t="shared" si="52"/>
        <v>-2906.331423</v>
      </c>
      <c r="CM328" s="1">
        <f t="shared" si="53"/>
        <v>-5190.859671</v>
      </c>
      <c r="CN328" s="1">
        <f t="shared" si="54"/>
        <v>1.786052213</v>
      </c>
      <c r="CO328" s="1">
        <f t="shared" si="55"/>
        <v>0.04735050406</v>
      </c>
      <c r="CP328" s="1">
        <f t="shared" si="56"/>
        <v>1.107634408</v>
      </c>
      <c r="CQ328" s="1">
        <f t="shared" si="57"/>
        <v>1.562301074</v>
      </c>
      <c r="CS328" s="1">
        <f t="shared" si="58"/>
        <v>1.429894503</v>
      </c>
      <c r="CU328" s="1">
        <v>5271.9731</v>
      </c>
      <c r="CV328" s="1">
        <v>1681.6</v>
      </c>
      <c r="CW328" s="1">
        <v>1409.0</v>
      </c>
      <c r="CX328" s="1">
        <v>1950.0</v>
      </c>
      <c r="CY328" s="1">
        <v>1476.0</v>
      </c>
      <c r="CZ328" s="1">
        <v>1390.5</v>
      </c>
      <c r="DA328" s="1">
        <f t="shared" si="59"/>
        <v>0.860439534</v>
      </c>
      <c r="DB328" s="1">
        <f t="shared" si="60"/>
        <v>0.7335357864</v>
      </c>
      <c r="DC328" s="1">
        <f t="shared" si="61"/>
        <v>0.8680683477</v>
      </c>
      <c r="DD328" s="1">
        <f t="shared" si="62"/>
        <v>0.9895758941</v>
      </c>
      <c r="DE328" s="1">
        <f t="shared" si="63"/>
        <v>0.9573090276</v>
      </c>
      <c r="DF328" s="1" t="str">
        <f t="shared" si="64"/>
        <v>Não</v>
      </c>
      <c r="DG328" s="1" t="str">
        <f t="shared" si="65"/>
        <v>Não</v>
      </c>
      <c r="DH328" s="1" t="str">
        <f t="shared" si="66"/>
        <v>Não</v>
      </c>
      <c r="DI328" s="1" t="str">
        <f t="shared" ref="DI328:DJ328" si="1252">IF(DB328&gt;=1,"Fractured","Não")</f>
        <v>Não</v>
      </c>
      <c r="DJ328" s="1" t="str">
        <f t="shared" si="1252"/>
        <v>Não</v>
      </c>
    </row>
    <row r="329" ht="15.75" customHeight="1">
      <c r="A329" s="1">
        <v>5599.6713</v>
      </c>
      <c r="B329" s="1">
        <v>43.3881</v>
      </c>
      <c r="C329" s="1">
        <v>36.8974</v>
      </c>
      <c r="D329" s="1">
        <v>36.5522</v>
      </c>
      <c r="E329" s="1">
        <v>33.6007</v>
      </c>
      <c r="F329" s="1">
        <v>33.3489</v>
      </c>
      <c r="G329" s="1">
        <v>32.9942</v>
      </c>
      <c r="H329" s="1">
        <v>40.4166</v>
      </c>
      <c r="I329" s="1">
        <v>35.2283</v>
      </c>
      <c r="J329" s="1">
        <v>34.2054</v>
      </c>
      <c r="K329" s="1">
        <v>31.6665</v>
      </c>
      <c r="L329" s="1">
        <f t="shared" si="4"/>
        <v>35.58656667</v>
      </c>
      <c r="M329" s="1">
        <f t="shared" ref="M329:N329" si="1253">(H329+I329)/2</f>
        <v>37.82245</v>
      </c>
      <c r="N329" s="1">
        <f t="shared" si="1253"/>
        <v>34.71685</v>
      </c>
      <c r="O329" s="1">
        <f t="shared" ref="O329:P329" si="1254">(E329+AC329)/2</f>
        <v>35.33835</v>
      </c>
      <c r="P329" s="1">
        <f t="shared" si="1254"/>
        <v>33.81185</v>
      </c>
      <c r="Q329" s="1">
        <f t="shared" si="7"/>
        <v>43.46721673</v>
      </c>
      <c r="R329" s="1">
        <f t="shared" si="8"/>
        <v>0.226056572</v>
      </c>
      <c r="S329" s="1">
        <f t="shared" si="9"/>
        <v>0.8163526868</v>
      </c>
      <c r="T329" s="1">
        <v>0.332</v>
      </c>
      <c r="U329" s="1">
        <v>0.332</v>
      </c>
      <c r="V329" s="1">
        <f t="shared" si="10"/>
        <v>3.012048193</v>
      </c>
      <c r="W329" s="1">
        <v>0.332</v>
      </c>
      <c r="X329" s="1">
        <v>0.325</v>
      </c>
      <c r="Y329" s="1">
        <f t="shared" si="11"/>
        <v>38.57166667</v>
      </c>
      <c r="Z329" s="1">
        <v>39.8796</v>
      </c>
      <c r="AA329" s="1">
        <v>37.1208</v>
      </c>
      <c r="AB329" s="1">
        <v>37.5919</v>
      </c>
      <c r="AC329" s="1">
        <v>37.076</v>
      </c>
      <c r="AD329" s="1">
        <v>34.2748</v>
      </c>
      <c r="AE329" s="1">
        <v>0.127</v>
      </c>
      <c r="AF329" s="1">
        <v>0.17</v>
      </c>
      <c r="AG329" s="1">
        <f t="shared" si="12"/>
        <v>66.8948</v>
      </c>
      <c r="AH329" s="1">
        <f t="shared" si="13"/>
        <v>9.890589028</v>
      </c>
      <c r="AI329" s="1">
        <f t="shared" si="14"/>
        <v>16.67628817</v>
      </c>
      <c r="AJ329" s="1">
        <f t="shared" si="15"/>
        <v>8.890589028</v>
      </c>
      <c r="AK329" s="1">
        <f t="shared" si="16"/>
        <v>9.078264729</v>
      </c>
      <c r="AL329" s="1">
        <f t="shared" si="17"/>
        <v>11.55446462</v>
      </c>
      <c r="AM329" s="1">
        <f t="shared" si="18"/>
        <v>36.43525599</v>
      </c>
      <c r="AN329" s="1">
        <f t="shared" si="19"/>
        <v>0.2204160966</v>
      </c>
      <c r="AO329" s="1">
        <f t="shared" si="20"/>
        <v>17.97330476</v>
      </c>
      <c r="AP329" s="1">
        <f t="shared" si="21"/>
        <v>1.283202681</v>
      </c>
      <c r="AQ329" s="1">
        <f t="shared" si="22"/>
        <v>18.17919602</v>
      </c>
      <c r="AR329" s="1">
        <f t="shared" si="23"/>
        <v>61.36254616</v>
      </c>
      <c r="AS329" s="1">
        <f t="shared" si="24"/>
        <v>18.36821324</v>
      </c>
      <c r="AT329" s="1">
        <f t="shared" si="1242"/>
        <v>0.08674581588</v>
      </c>
      <c r="AU329" s="1">
        <f t="shared" si="26"/>
        <v>0.09498540208</v>
      </c>
      <c r="AV329" s="1">
        <f t="shared" si="27"/>
        <v>38.30364912</v>
      </c>
      <c r="AW329" s="1">
        <v>0.127</v>
      </c>
      <c r="AX329" s="1">
        <f t="shared" si="28"/>
        <v>0.5437178005</v>
      </c>
      <c r="AZ329" s="1">
        <f t="shared" si="619"/>
        <v>0.08048973328</v>
      </c>
      <c r="BA329" s="1">
        <v>0.17</v>
      </c>
      <c r="BB329" s="1">
        <f t="shared" si="564"/>
        <v>0.4998753396</v>
      </c>
      <c r="BC329" s="1">
        <f>((AT329/1.2)^1.35)*((BL329)^4)</f>
        <v>0.4723831052</v>
      </c>
      <c r="BD329" s="1">
        <f t="shared" ref="BD329:BD330" si="1258">0.083*((AE329^3)*(BH329^2))</f>
        <v>30.01835013</v>
      </c>
      <c r="BE329" s="1">
        <v>2975.6287</v>
      </c>
      <c r="BF329" s="1">
        <v>5063.7197</v>
      </c>
      <c r="BG329" s="1">
        <f t="shared" si="33"/>
        <v>0.2832026813</v>
      </c>
      <c r="BH329" s="1">
        <f t="shared" ref="BH329:BH330" si="1259">GEOMEAN(BH5:BH328)</f>
        <v>420.1929696</v>
      </c>
      <c r="BJ329" s="1">
        <f t="shared" si="34"/>
        <v>0.084836</v>
      </c>
      <c r="BK329" s="1">
        <f t="shared" si="35"/>
        <v>0.042164</v>
      </c>
      <c r="BL329" s="1">
        <f t="shared" si="36"/>
        <v>2.012048193</v>
      </c>
      <c r="BN329" s="1">
        <f t="shared" si="70"/>
        <v>0.7604435318</v>
      </c>
      <c r="BO329" s="1">
        <f t="shared" si="37"/>
        <v>1.059836178</v>
      </c>
      <c r="BP329" s="1">
        <f t="shared" si="38"/>
        <v>0.153613822</v>
      </c>
      <c r="BQ329" s="1">
        <f t="shared" si="39"/>
        <v>-0.0281620677</v>
      </c>
      <c r="BS329" s="1">
        <f t="shared" si="40"/>
        <v>44.46332777</v>
      </c>
      <c r="BT329" s="1">
        <v>2.5617</v>
      </c>
      <c r="BU329" s="1">
        <v>0.1348</v>
      </c>
      <c r="BV329" s="1">
        <f t="shared" si="41"/>
        <v>0.04311239193</v>
      </c>
      <c r="BW329" s="1">
        <f t="shared" si="42"/>
        <v>0.08895619597</v>
      </c>
      <c r="BX329" s="1">
        <f t="shared" si="43"/>
        <v>1.21345</v>
      </c>
      <c r="BY329" s="1">
        <f t="shared" si="82"/>
        <v>0.7273333333</v>
      </c>
      <c r="BZ329" s="1">
        <f t="shared" si="45"/>
        <v>0.9787508097</v>
      </c>
      <c r="CA329" s="1">
        <v>5063.7197</v>
      </c>
      <c r="CB329" s="1">
        <v>2975.6287</v>
      </c>
      <c r="CC329" s="1">
        <f t="shared" si="46"/>
        <v>0.0001419231486</v>
      </c>
      <c r="CD329" s="1">
        <f t="shared" si="47"/>
        <v>0.8082713158</v>
      </c>
      <c r="CE329" s="1">
        <f t="shared" si="48"/>
        <v>0.1292754004</v>
      </c>
      <c r="CH329" s="1">
        <v>0.127</v>
      </c>
      <c r="CI329" s="1">
        <f t="shared" ref="CI329:CI330" si="1260">ABS(BX329-AP329)</f>
        <v>0.06975268135</v>
      </c>
      <c r="CJ329" s="1">
        <f t="shared" si="71"/>
        <v>0.007720645309</v>
      </c>
      <c r="CK329" s="1">
        <f t="shared" si="51"/>
        <v>0.1113420367</v>
      </c>
      <c r="CL329" s="1">
        <f t="shared" si="52"/>
        <v>0.4609557311</v>
      </c>
      <c r="CM329" s="1">
        <f t="shared" si="53"/>
        <v>0.829022918</v>
      </c>
      <c r="CN329" s="1">
        <f t="shared" si="54"/>
        <v>1.798487061</v>
      </c>
      <c r="CO329" s="1">
        <f t="shared" si="55"/>
        <v>0.05444187666</v>
      </c>
      <c r="CP329" s="1">
        <f t="shared" si="56"/>
        <v>0.8433279987</v>
      </c>
      <c r="CQ329" s="1">
        <f t="shared" si="57"/>
        <v>1.570661332</v>
      </c>
      <c r="CS329" s="1">
        <f t="shared" si="58"/>
        <v>1.511392314</v>
      </c>
      <c r="CT329" s="1">
        <v>0.127</v>
      </c>
      <c r="CU329" s="1">
        <v>5272.1255</v>
      </c>
      <c r="CV329" s="1">
        <v>1874.0</v>
      </c>
      <c r="CW329" s="1">
        <v>1401.0</v>
      </c>
      <c r="CX329" s="1">
        <v>1950.0</v>
      </c>
      <c r="CY329" s="1">
        <v>1585.5</v>
      </c>
      <c r="CZ329" s="1">
        <v>1523.6</v>
      </c>
      <c r="DA329" s="1">
        <f t="shared" si="59"/>
        <v>0.8988937871</v>
      </c>
      <c r="DB329" s="1">
        <f t="shared" si="60"/>
        <v>0.7686185844</v>
      </c>
      <c r="DC329" s="1">
        <f t="shared" si="61"/>
        <v>0.8594569655</v>
      </c>
      <c r="DD329" s="1">
        <f t="shared" si="62"/>
        <v>0.9178900362</v>
      </c>
      <c r="DE329" s="1">
        <f t="shared" si="63"/>
        <v>0.9568033029</v>
      </c>
      <c r="DF329" s="1" t="str">
        <f t="shared" si="64"/>
        <v>Não</v>
      </c>
      <c r="DG329" s="1" t="str">
        <f t="shared" si="65"/>
        <v>Não</v>
      </c>
      <c r="DH329" s="1" t="str">
        <f t="shared" si="66"/>
        <v>Não</v>
      </c>
      <c r="DI329" s="1" t="str">
        <f t="shared" ref="DI329:DJ329" si="1255">IF(DB329&gt;=1,"Fractured","Não")</f>
        <v>Não</v>
      </c>
      <c r="DJ329" s="1" t="str">
        <f t="shared" si="1255"/>
        <v>Não</v>
      </c>
    </row>
    <row r="330" ht="15.75" customHeight="1">
      <c r="A330" s="1">
        <v>5599.7475</v>
      </c>
      <c r="B330" s="1">
        <v>35.3601</v>
      </c>
      <c r="C330" s="1">
        <v>33.418</v>
      </c>
      <c r="D330" s="1">
        <v>31.638</v>
      </c>
      <c r="E330" s="1">
        <v>29.5988</v>
      </c>
      <c r="F330" s="1">
        <v>29.392</v>
      </c>
      <c r="G330" s="1">
        <v>29.4804</v>
      </c>
      <c r="H330" s="1">
        <v>35.9811</v>
      </c>
      <c r="I330" s="1">
        <v>35.2283</v>
      </c>
      <c r="J330" s="1">
        <v>34.2054</v>
      </c>
      <c r="K330" s="1">
        <v>31.6665</v>
      </c>
      <c r="L330" s="1">
        <f t="shared" si="4"/>
        <v>31.61783333</v>
      </c>
      <c r="M330" s="1">
        <f t="shared" ref="M330:N330" si="1256">(H330+I330)/2</f>
        <v>35.6047</v>
      </c>
      <c r="N330" s="1">
        <f t="shared" si="1256"/>
        <v>34.71685</v>
      </c>
      <c r="O330" s="1">
        <f t="shared" ref="O330:P330" si="1257">(E330+AC330)/2</f>
        <v>31.55455</v>
      </c>
      <c r="P330" s="1">
        <f t="shared" si="1257"/>
        <v>30.2482</v>
      </c>
      <c r="Q330" s="1">
        <f t="shared" si="7"/>
        <v>35.44881168</v>
      </c>
      <c r="R330" s="1">
        <f t="shared" si="8"/>
        <v>0.201982111</v>
      </c>
      <c r="S330" s="1">
        <f t="shared" si="9"/>
        <v>0.8193301483</v>
      </c>
      <c r="T330" s="1">
        <v>0.332</v>
      </c>
      <c r="U330" s="1">
        <v>0.332</v>
      </c>
      <c r="V330" s="1">
        <f t="shared" si="10"/>
        <v>3.012048193</v>
      </c>
      <c r="W330" s="1">
        <v>0.332</v>
      </c>
      <c r="X330" s="1">
        <v>0.325</v>
      </c>
      <c r="Y330" s="1">
        <f t="shared" si="11"/>
        <v>33.70725</v>
      </c>
      <c r="Z330" s="1">
        <v>35.1167</v>
      </c>
      <c r="AA330" s="1">
        <v>32.9911</v>
      </c>
      <c r="AB330" s="1">
        <v>33.7196</v>
      </c>
      <c r="AC330" s="1">
        <v>33.5103</v>
      </c>
      <c r="AD330" s="1">
        <v>31.1044</v>
      </c>
      <c r="AE330" s="1">
        <v>0.127</v>
      </c>
      <c r="AF330" s="1">
        <v>0.17</v>
      </c>
      <c r="AG330" s="1">
        <f t="shared" si="12"/>
        <v>66.8948</v>
      </c>
      <c r="AH330" s="1">
        <f t="shared" si="13"/>
        <v>9.890589028</v>
      </c>
      <c r="AI330" s="1">
        <f t="shared" si="14"/>
        <v>16.67628817</v>
      </c>
      <c r="AJ330" s="1">
        <f t="shared" si="15"/>
        <v>8.890589028</v>
      </c>
      <c r="AK330" s="1">
        <f t="shared" si="16"/>
        <v>7.831096385</v>
      </c>
      <c r="AL330" s="1">
        <f t="shared" si="17"/>
        <v>16.31254722</v>
      </c>
      <c r="AM330" s="1">
        <f t="shared" si="18"/>
        <v>31.36999781</v>
      </c>
      <c r="AN330" s="1">
        <f t="shared" si="19"/>
        <v>0.1517140004</v>
      </c>
      <c r="AO330" s="1">
        <f t="shared" si="20"/>
        <v>15.79760484</v>
      </c>
      <c r="AP330" s="1">
        <f t="shared" si="21"/>
        <v>1.290802812</v>
      </c>
      <c r="AQ330" s="1">
        <f t="shared" si="22"/>
        <v>16.26227604</v>
      </c>
      <c r="AR330" s="1">
        <f t="shared" si="23"/>
        <v>55.37304544</v>
      </c>
      <c r="AS330" s="1">
        <f t="shared" si="24"/>
        <v>16.48480291</v>
      </c>
      <c r="AT330" s="1">
        <f>ABS(((3*B330*(G330-AS330))/(G330*(2*AS330-B330)))/100)/2</f>
        <v>0.09780924792</v>
      </c>
      <c r="AU330" s="1">
        <f t="shared" si="26"/>
        <v>0.1084130465</v>
      </c>
      <c r="AV330" s="1">
        <f t="shared" si="27"/>
        <v>46.09297147</v>
      </c>
      <c r="AW330" s="1">
        <v>0.127</v>
      </c>
      <c r="AX330" s="1">
        <f t="shared" si="28"/>
        <v>0.5219836783</v>
      </c>
      <c r="AZ330" s="1">
        <f t="shared" si="619"/>
        <v>0.1595472687</v>
      </c>
      <c r="BA330" s="1">
        <v>0.17</v>
      </c>
      <c r="BB330" s="1">
        <f t="shared" si="564"/>
        <v>0.807329396</v>
      </c>
      <c r="BC330" s="1">
        <f>((AT330/1.05)^1.2)*((BL330)^4)</f>
        <v>0.9496908629</v>
      </c>
      <c r="BD330" s="1">
        <f t="shared" si="1258"/>
        <v>29.9951017</v>
      </c>
      <c r="BE330" s="1">
        <v>2975.6287</v>
      </c>
      <c r="BF330" s="1">
        <v>5063.7197</v>
      </c>
      <c r="BG330" s="1">
        <f t="shared" si="33"/>
        <v>0.2908028119</v>
      </c>
      <c r="BH330" s="1">
        <f t="shared" si="1259"/>
        <v>420.0302239</v>
      </c>
      <c r="BJ330" s="1">
        <f t="shared" si="34"/>
        <v>0.084836</v>
      </c>
      <c r="BK330" s="1">
        <f t="shared" si="35"/>
        <v>0.042164</v>
      </c>
      <c r="BL330" s="1">
        <f t="shared" si="36"/>
        <v>2.012048193</v>
      </c>
      <c r="BN330" s="1">
        <f t="shared" si="70"/>
        <v>0.8337193617</v>
      </c>
      <c r="BO330" s="1">
        <f t="shared" si="37"/>
        <v>1.023655465</v>
      </c>
      <c r="BP330" s="1">
        <f t="shared" si="38"/>
        <v>0.1897945347</v>
      </c>
      <c r="BQ330" s="1">
        <f t="shared" si="39"/>
        <v>-0.01132989473</v>
      </c>
      <c r="BS330" s="1">
        <f t="shared" si="40"/>
        <v>36.28103339</v>
      </c>
      <c r="BT330" s="1">
        <v>2.5617</v>
      </c>
      <c r="BU330" s="1">
        <v>0.1348</v>
      </c>
      <c r="BV330" s="1">
        <f t="shared" si="41"/>
        <v>0.04311239193</v>
      </c>
      <c r="BW330" s="1">
        <f t="shared" si="42"/>
        <v>0.08895619597</v>
      </c>
      <c r="BX330" s="1">
        <f t="shared" si="43"/>
        <v>1.21345</v>
      </c>
      <c r="BY330" s="1">
        <f t="shared" si="82"/>
        <v>0.7273333333</v>
      </c>
      <c r="BZ330" s="1">
        <f t="shared" si="45"/>
        <v>0.9823072874</v>
      </c>
      <c r="CA330" s="1">
        <v>5063.7197</v>
      </c>
      <c r="CB330" s="1">
        <v>2975.6287</v>
      </c>
      <c r="CC330" s="1">
        <f t="shared" si="46"/>
        <v>0.0001419231486</v>
      </c>
      <c r="CD330" s="1">
        <f t="shared" si="47"/>
        <v>0.8531958679</v>
      </c>
      <c r="CE330" s="1">
        <f t="shared" si="48"/>
        <v>0.1417322915</v>
      </c>
      <c r="CH330" s="1">
        <v>0.127</v>
      </c>
      <c r="CI330" s="1">
        <f t="shared" si="1260"/>
        <v>0.07735281188</v>
      </c>
      <c r="CJ330" s="1">
        <f t="shared" si="71"/>
        <v>0.006224225506</v>
      </c>
      <c r="CK330" s="1">
        <f t="shared" si="51"/>
        <v>0.1157874656</v>
      </c>
      <c r="CL330" s="1">
        <f t="shared" si="52"/>
        <v>0.5855954266</v>
      </c>
      <c r="CM330" s="1">
        <f t="shared" si="53"/>
        <v>0.9223944523</v>
      </c>
      <c r="CN330" s="1">
        <f t="shared" si="54"/>
        <v>1.57513944</v>
      </c>
      <c r="CO330" s="1">
        <f t="shared" si="55"/>
        <v>0.06066193241</v>
      </c>
      <c r="CP330" s="1">
        <f t="shared" si="56"/>
        <v>0.6910180962</v>
      </c>
      <c r="CQ330" s="1">
        <f t="shared" si="57"/>
        <v>1.41835143</v>
      </c>
      <c r="CS330" s="1">
        <f t="shared" si="58"/>
        <v>1.501878405</v>
      </c>
      <c r="CT330" s="1">
        <v>0.127</v>
      </c>
      <c r="CU330" s="1">
        <v>5272.2778</v>
      </c>
      <c r="CV330" s="1">
        <v>1950.0</v>
      </c>
      <c r="CW330" s="1">
        <v>1392.2</v>
      </c>
      <c r="CX330" s="1">
        <v>1950.0</v>
      </c>
      <c r="CY330" s="1">
        <v>1672.2</v>
      </c>
      <c r="CZ330" s="1">
        <v>1704.2</v>
      </c>
      <c r="DA330" s="1">
        <f t="shared" si="59"/>
        <v>0.8988937871</v>
      </c>
      <c r="DB330" s="1">
        <f t="shared" si="60"/>
        <v>0.8312193687</v>
      </c>
      <c r="DC330" s="1">
        <f t="shared" si="61"/>
        <v>0.8857438199</v>
      </c>
      <c r="DD330" s="1">
        <f t="shared" si="62"/>
        <v>0.9750636854</v>
      </c>
      <c r="DE330" s="1">
        <f t="shared" si="63"/>
        <v>0.9586002653</v>
      </c>
      <c r="DF330" s="1" t="str">
        <f t="shared" si="64"/>
        <v>Não</v>
      </c>
      <c r="DG330" s="1" t="str">
        <f t="shared" si="65"/>
        <v>Não</v>
      </c>
      <c r="DH330" s="1" t="str">
        <f t="shared" si="66"/>
        <v>Não</v>
      </c>
      <c r="DI330" s="1" t="str">
        <f t="shared" ref="DI330:DJ330" si="1261">IF(DB330&gt;=1,"Fractured","Não")</f>
        <v>Não</v>
      </c>
      <c r="DJ330" s="1" t="str">
        <f t="shared" si="1261"/>
        <v>Não</v>
      </c>
    </row>
    <row r="331" ht="15.75" customHeight="1">
      <c r="A331" s="1">
        <v>5599.8237</v>
      </c>
      <c r="B331" s="1">
        <v>29.741</v>
      </c>
      <c r="C331" s="1">
        <v>30.64</v>
      </c>
      <c r="D331" s="1">
        <v>28.3673</v>
      </c>
      <c r="E331" s="1">
        <v>27.0474</v>
      </c>
      <c r="F331" s="1">
        <v>26.872</v>
      </c>
      <c r="G331" s="1">
        <v>27.0649</v>
      </c>
      <c r="H331" s="1">
        <v>31.4375</v>
      </c>
      <c r="I331" s="1">
        <v>30.144</v>
      </c>
      <c r="J331" s="1">
        <v>29.8905</v>
      </c>
      <c r="K331" s="1">
        <v>28.7392</v>
      </c>
      <c r="L331" s="1">
        <f t="shared" si="4"/>
        <v>28.45813333</v>
      </c>
      <c r="M331" s="1">
        <f t="shared" ref="M331:N331" si="1262">(H331+I331)/2</f>
        <v>30.79075</v>
      </c>
      <c r="N331" s="1">
        <f t="shared" si="1262"/>
        <v>30.01725</v>
      </c>
      <c r="O331" s="1">
        <f t="shared" ref="O331:P331" si="1263">(E331+AC331)/2</f>
        <v>28.89645</v>
      </c>
      <c r="P331" s="1">
        <f t="shared" si="1263"/>
        <v>27.80425</v>
      </c>
      <c r="Q331" s="1">
        <f t="shared" si="7"/>
        <v>29.84019631</v>
      </c>
      <c r="R331" s="1">
        <f t="shared" si="8"/>
        <v>0.1854325462</v>
      </c>
      <c r="S331" s="1">
        <f t="shared" si="9"/>
        <v>0.860911332</v>
      </c>
      <c r="T331" s="1">
        <v>0.335</v>
      </c>
      <c r="U331" s="1">
        <v>0.335</v>
      </c>
      <c r="V331" s="1">
        <f t="shared" si="10"/>
        <v>2.985074627</v>
      </c>
      <c r="W331" s="1">
        <v>0.335</v>
      </c>
      <c r="X331" s="1">
        <v>0.3151</v>
      </c>
      <c r="Y331" s="1">
        <f t="shared" si="11"/>
        <v>29.89916667</v>
      </c>
      <c r="Z331" s="1">
        <v>30.45</v>
      </c>
      <c r="AA331" s="1">
        <v>29.6573</v>
      </c>
      <c r="AB331" s="1">
        <v>30.5394</v>
      </c>
      <c r="AC331" s="1">
        <v>30.7455</v>
      </c>
      <c r="AD331" s="1">
        <v>28.7365</v>
      </c>
      <c r="AE331" s="1">
        <v>-999.0</v>
      </c>
      <c r="AF331" s="1">
        <v>-999.0</v>
      </c>
      <c r="AG331" s="1">
        <f t="shared" si="12"/>
        <v>58.8832</v>
      </c>
      <c r="AH331" s="1">
        <f t="shared" si="13"/>
        <v>21.45785877</v>
      </c>
      <c r="AI331" s="1">
        <f t="shared" si="14"/>
        <v>14.71242128</v>
      </c>
      <c r="AJ331" s="1">
        <f t="shared" si="15"/>
        <v>20.45785877</v>
      </c>
      <c r="AK331" s="1">
        <f t="shared" si="16"/>
        <v>6.990022258</v>
      </c>
      <c r="AL331" s="1">
        <f t="shared" si="17"/>
        <v>29.48533344</v>
      </c>
      <c r="AM331" s="1">
        <f t="shared" si="18"/>
        <v>27.96776753</v>
      </c>
      <c r="AN331" s="1">
        <f t="shared" si="19"/>
        <v>0.08672537764</v>
      </c>
      <c r="AO331" s="1">
        <f t="shared" si="20"/>
        <v>14.22212514</v>
      </c>
      <c r="AP331" s="1">
        <f t="shared" si="21"/>
        <v>1.334175597</v>
      </c>
      <c r="AQ331" s="1">
        <f t="shared" si="22"/>
        <v>14.69367817</v>
      </c>
      <c r="AR331" s="1">
        <f t="shared" si="23"/>
        <v>51.13467797</v>
      </c>
      <c r="AS331" s="1">
        <f t="shared" si="24"/>
        <v>14.76991042</v>
      </c>
      <c r="AT331" s="1">
        <f>ABS(((3*B331*(G331-AS331))/(G331*(2*AS331-B331)))/1000)/2</f>
        <v>0.1007362029</v>
      </c>
      <c r="AU331" s="1">
        <f t="shared" si="26"/>
        <v>0.1120207477</v>
      </c>
      <c r="AV331" s="1">
        <f t="shared" si="27"/>
        <v>48.25456363</v>
      </c>
      <c r="AW331" s="1">
        <v>-999.0</v>
      </c>
      <c r="AX331" s="1">
        <f t="shared" si="28"/>
        <v>0.5462497395</v>
      </c>
      <c r="AZ331" s="1">
        <f t="shared" si="619"/>
        <v>0.1853822606</v>
      </c>
      <c r="BA331" s="1">
        <v>-999.0</v>
      </c>
      <c r="BB331" s="1">
        <f t="shared" si="564"/>
        <v>0.2465490919</v>
      </c>
      <c r="BC331" s="1">
        <f>((AT331/1.1)^1.8)*((BL331)^4)</f>
        <v>0.2100557421</v>
      </c>
      <c r="BE331" s="1">
        <v>2959.1497</v>
      </c>
      <c r="BF331" s="1">
        <v>4980.8364</v>
      </c>
      <c r="BG331" s="1">
        <f t="shared" si="33"/>
        <v>0.3341755971</v>
      </c>
      <c r="BH331" s="1">
        <v>218.8243</v>
      </c>
      <c r="BJ331" s="1">
        <f t="shared" si="34"/>
        <v>-664.335</v>
      </c>
      <c r="BK331" s="1">
        <f t="shared" si="35"/>
        <v>-334.665</v>
      </c>
      <c r="BL331" s="1">
        <f t="shared" si="36"/>
        <v>1.985074627</v>
      </c>
      <c r="BN331" s="1">
        <f t="shared" si="70"/>
        <v>0.9100198379</v>
      </c>
      <c r="BO331" s="1">
        <f t="shared" si="37"/>
        <v>1.002945132</v>
      </c>
      <c r="BP331" s="1">
        <f t="shared" si="38"/>
        <v>0.1999048681</v>
      </c>
      <c r="BQ331" s="1" t="str">
        <f t="shared" si="39"/>
        <v>#NUM!</v>
      </c>
      <c r="BS331" s="1">
        <f t="shared" si="40"/>
        <v>30.55345482</v>
      </c>
      <c r="BT331" s="1">
        <v>2.5598</v>
      </c>
      <c r="BU331" s="1">
        <v>0.1541</v>
      </c>
      <c r="BV331" s="1">
        <f t="shared" si="41"/>
        <v>0.0442074928</v>
      </c>
      <c r="BW331" s="1">
        <f t="shared" si="42"/>
        <v>0.0991537464</v>
      </c>
      <c r="BX331" s="1">
        <f t="shared" si="43"/>
        <v>1.20285</v>
      </c>
      <c r="BY331" s="1">
        <f t="shared" si="82"/>
        <v>1.332666667</v>
      </c>
      <c r="BZ331" s="1">
        <f t="shared" si="45"/>
        <v>0.9847521255</v>
      </c>
      <c r="CA331" s="1">
        <v>4980.8364</v>
      </c>
      <c r="CB331" s="1">
        <v>2959.1497</v>
      </c>
      <c r="CC331" s="1" t="str">
        <f t="shared" si="46"/>
        <v>#NUM!</v>
      </c>
      <c r="CD331" s="1">
        <f t="shared" si="47"/>
        <v>0.9013670795</v>
      </c>
      <c r="CE331" s="1">
        <f t="shared" si="48"/>
        <v>-909.1098181</v>
      </c>
      <c r="CH331" s="1">
        <v>-999.0</v>
      </c>
      <c r="CJ331" s="1">
        <f t="shared" si="71"/>
        <v>0.007916622818</v>
      </c>
      <c r="CK331" s="1">
        <f t="shared" si="51"/>
        <v>-949.5934277</v>
      </c>
      <c r="CL331" s="1">
        <f t="shared" si="52"/>
        <v>-5850.738648</v>
      </c>
      <c r="CM331" s="1">
        <f t="shared" si="53"/>
        <v>-8827.111499</v>
      </c>
      <c r="CN331" s="1">
        <f t="shared" si="54"/>
        <v>1.508717451</v>
      </c>
      <c r="CO331" s="1">
        <f t="shared" si="55"/>
        <v>0.06770521767</v>
      </c>
      <c r="CP331" s="1">
        <f t="shared" si="56"/>
        <v>0.03944893623</v>
      </c>
      <c r="CQ331" s="1">
        <f t="shared" si="57"/>
        <v>1.372115603</v>
      </c>
      <c r="CS331" s="1">
        <f t="shared" si="58"/>
        <v>1.502993818</v>
      </c>
      <c r="CU331" s="1">
        <v>5272.4302</v>
      </c>
      <c r="CV331" s="1">
        <v>1950.0</v>
      </c>
      <c r="CW331" s="1">
        <v>1421.1</v>
      </c>
      <c r="CX331" s="1">
        <v>1950.0</v>
      </c>
      <c r="CY331" s="1">
        <v>1791.6</v>
      </c>
      <c r="CZ331" s="1">
        <v>1770.1</v>
      </c>
      <c r="DA331" s="1">
        <f t="shared" si="59"/>
        <v>0.9533970276</v>
      </c>
      <c r="DB331" s="1">
        <f t="shared" si="60"/>
        <v>0.9035338422</v>
      </c>
      <c r="DC331" s="1">
        <f t="shared" si="61"/>
        <v>0.943727422</v>
      </c>
      <c r="DD331" s="1">
        <f t="shared" si="62"/>
        <v>0.9748788191</v>
      </c>
      <c r="DE331" s="1">
        <f t="shared" si="63"/>
        <v>0.9622029696</v>
      </c>
      <c r="DF331" s="1" t="str">
        <f t="shared" si="64"/>
        <v>Não</v>
      </c>
      <c r="DG331" s="1" t="str">
        <f t="shared" si="65"/>
        <v>Não</v>
      </c>
      <c r="DH331" s="1" t="str">
        <f t="shared" si="66"/>
        <v>Não</v>
      </c>
      <c r="DI331" s="1" t="str">
        <f t="shared" ref="DI331:DJ331" si="1264">IF(DB331&gt;=1,"Fractured","Não")</f>
        <v>Não</v>
      </c>
      <c r="DJ331" s="1" t="str">
        <f t="shared" si="1264"/>
        <v>Não</v>
      </c>
    </row>
    <row r="332" ht="15.75" customHeight="1">
      <c r="A332" s="1">
        <v>5599.8999</v>
      </c>
      <c r="B332" s="1">
        <v>24.9778</v>
      </c>
      <c r="C332" s="1">
        <v>26.36</v>
      </c>
      <c r="D332" s="1">
        <v>25.1185</v>
      </c>
      <c r="E332" s="1">
        <v>24.4657</v>
      </c>
      <c r="F332" s="1">
        <v>24.3182</v>
      </c>
      <c r="G332" s="1">
        <v>24.4717</v>
      </c>
      <c r="H332" s="1">
        <v>27.2913</v>
      </c>
      <c r="I332" s="1">
        <v>30.144</v>
      </c>
      <c r="J332" s="1">
        <v>29.8905</v>
      </c>
      <c r="K332" s="1">
        <v>28.7392</v>
      </c>
      <c r="L332" s="1">
        <f t="shared" si="4"/>
        <v>25.3604</v>
      </c>
      <c r="M332" s="1">
        <f t="shared" ref="M332:N332" si="1265">(H332+I332)/2</f>
        <v>28.71765</v>
      </c>
      <c r="N332" s="1">
        <f t="shared" si="1265"/>
        <v>30.01725</v>
      </c>
      <c r="O332" s="1">
        <f t="shared" ref="O332:P332" si="1266">(E332+AC332)/2</f>
        <v>26.4246</v>
      </c>
      <c r="P332" s="1">
        <f t="shared" si="1266"/>
        <v>25.55025</v>
      </c>
      <c r="Q332" s="1">
        <f t="shared" si="7"/>
        <v>25.08868879</v>
      </c>
      <c r="R332" s="1">
        <f t="shared" si="8"/>
        <v>0.1676654871</v>
      </c>
      <c r="S332" s="1">
        <f t="shared" si="9"/>
        <v>0.8966850242</v>
      </c>
      <c r="T332" s="1">
        <v>0.335</v>
      </c>
      <c r="U332" s="1">
        <v>0.335</v>
      </c>
      <c r="V332" s="1">
        <f t="shared" si="10"/>
        <v>2.985074627</v>
      </c>
      <c r="W332" s="1">
        <v>0.335</v>
      </c>
      <c r="X332" s="1">
        <v>0.3151</v>
      </c>
      <c r="Y332" s="1">
        <f t="shared" si="11"/>
        <v>26.52478333</v>
      </c>
      <c r="Z332" s="1">
        <v>27.5394</v>
      </c>
      <c r="AA332" s="1">
        <v>27.2919</v>
      </c>
      <c r="AB332" s="1">
        <v>27.8611</v>
      </c>
      <c r="AC332" s="1">
        <v>28.3835</v>
      </c>
      <c r="AD332" s="1">
        <v>26.7823</v>
      </c>
      <c r="AE332" s="1">
        <v>-999.0</v>
      </c>
      <c r="AF332" s="1">
        <v>-999.0</v>
      </c>
      <c r="AG332" s="1">
        <f t="shared" si="12"/>
        <v>58.8832</v>
      </c>
      <c r="AH332" s="1">
        <f t="shared" si="13"/>
        <v>21.45785877</v>
      </c>
      <c r="AI332" s="1">
        <f t="shared" si="14"/>
        <v>14.71242128</v>
      </c>
      <c r="AJ332" s="1">
        <f t="shared" si="15"/>
        <v>20.45785877</v>
      </c>
      <c r="AK332" s="1">
        <f t="shared" si="16"/>
        <v>6.178871148</v>
      </c>
      <c r="AL332" s="1">
        <f t="shared" si="17"/>
        <v>111.1694898</v>
      </c>
      <c r="AM332" s="1">
        <f t="shared" si="18"/>
        <v>24.71569525</v>
      </c>
      <c r="AN332" s="1">
        <f t="shared" si="19"/>
        <v>0.0330378568</v>
      </c>
      <c r="AO332" s="1">
        <f t="shared" si="20"/>
        <v>12.58056627</v>
      </c>
      <c r="AP332" s="1">
        <f t="shared" si="21"/>
        <v>1.399495875</v>
      </c>
      <c r="AQ332" s="1">
        <f t="shared" si="22"/>
        <v>13.34609666</v>
      </c>
      <c r="AR332" s="1">
        <f t="shared" si="23"/>
        <v>46.53616204</v>
      </c>
      <c r="AS332" s="1">
        <f t="shared" si="24"/>
        <v>13.29286422</v>
      </c>
      <c r="AT332" s="1">
        <f>ABS(((3*B332*(G332-AS332))/(G332*(2*AS332-B332)))/100)/2</f>
        <v>0.1064415426</v>
      </c>
      <c r="AU332" s="1">
        <f t="shared" si="26"/>
        <v>0.1191209615</v>
      </c>
      <c r="AV332" s="1">
        <f t="shared" si="27"/>
        <v>52.59010105</v>
      </c>
      <c r="AW332" s="1">
        <v>-999.0</v>
      </c>
      <c r="AX332" s="1">
        <f t="shared" si="28"/>
        <v>0.5529450784</v>
      </c>
      <c r="AZ332" s="1">
        <f t="shared" si="619"/>
        <v>0.2537721729</v>
      </c>
      <c r="BA332" s="1">
        <v>-999.0</v>
      </c>
      <c r="BB332" s="1">
        <f t="shared" si="564"/>
        <v>0.307330555</v>
      </c>
      <c r="BC332" s="1">
        <f>((AT332/1.5)^1.52)*((BL332)^4)</f>
        <v>0.2783925459</v>
      </c>
      <c r="BE332" s="1">
        <v>2959.1497</v>
      </c>
      <c r="BF332" s="1">
        <v>4980.8364</v>
      </c>
      <c r="BG332" s="1">
        <f t="shared" si="33"/>
        <v>0.3994958753</v>
      </c>
      <c r="BH332" s="1">
        <v>218.8243</v>
      </c>
      <c r="BJ332" s="1">
        <f t="shared" si="34"/>
        <v>-664.335</v>
      </c>
      <c r="BK332" s="1">
        <f t="shared" si="35"/>
        <v>-334.665</v>
      </c>
      <c r="BL332" s="1">
        <f t="shared" si="36"/>
        <v>1.985074627</v>
      </c>
      <c r="BN332" s="1">
        <f t="shared" si="70"/>
        <v>0.9797380074</v>
      </c>
      <c r="BO332" s="1">
        <f t="shared" si="37"/>
        <v>0.9656158452</v>
      </c>
      <c r="BP332" s="1">
        <f t="shared" si="38"/>
        <v>0.2372341548</v>
      </c>
      <c r="BQ332" s="1" t="str">
        <f t="shared" si="39"/>
        <v>#NUM!</v>
      </c>
      <c r="BS332" s="1">
        <f t="shared" si="40"/>
        <v>26.07865553</v>
      </c>
      <c r="BT332" s="1">
        <v>2.5598</v>
      </c>
      <c r="BU332" s="1">
        <v>0.1541</v>
      </c>
      <c r="BV332" s="1">
        <f t="shared" si="41"/>
        <v>0.0442074928</v>
      </c>
      <c r="BW332" s="1">
        <f t="shared" si="42"/>
        <v>0.0991537464</v>
      </c>
      <c r="BX332" s="1">
        <f t="shared" si="43"/>
        <v>1.20285</v>
      </c>
      <c r="BY332" s="1">
        <f t="shared" si="82"/>
        <v>1.332666667</v>
      </c>
      <c r="BZ332" s="1">
        <f t="shared" si="45"/>
        <v>0.9873768219</v>
      </c>
      <c r="CA332" s="1">
        <v>4980.8364</v>
      </c>
      <c r="CB332" s="1">
        <v>2959.1497</v>
      </c>
      <c r="CC332" s="1" t="str">
        <f t="shared" si="46"/>
        <v>#NUM!</v>
      </c>
      <c r="CD332" s="1">
        <f t="shared" si="47"/>
        <v>0.9501262975</v>
      </c>
      <c r="CE332" s="1">
        <f t="shared" si="48"/>
        <v>-978.7582693</v>
      </c>
      <c r="CH332" s="1">
        <v>-999.0</v>
      </c>
      <c r="CJ332" s="1">
        <f t="shared" si="71"/>
        <v>0.008459101381</v>
      </c>
      <c r="CK332" s="1">
        <f t="shared" si="51"/>
        <v>-985.7212277</v>
      </c>
      <c r="CL332" s="1">
        <f t="shared" si="52"/>
        <v>-7265.165243</v>
      </c>
      <c r="CM332" s="1">
        <f t="shared" si="53"/>
        <v>-10090.96268</v>
      </c>
      <c r="CN332" s="1">
        <f t="shared" si="54"/>
        <v>1.388951571</v>
      </c>
      <c r="CO332" s="1">
        <f t="shared" si="55"/>
        <v>0.07522833177</v>
      </c>
      <c r="CP332" s="1">
        <f t="shared" si="56"/>
        <v>-0.04513087615</v>
      </c>
      <c r="CQ332" s="1">
        <f t="shared" si="57"/>
        <v>1.287535791</v>
      </c>
      <c r="CS332" s="1">
        <f t="shared" si="58"/>
        <v>1.565211675</v>
      </c>
      <c r="CU332" s="1">
        <v>5272.583</v>
      </c>
      <c r="CV332" s="1">
        <v>1950.0</v>
      </c>
      <c r="CW332" s="1">
        <v>1478.4</v>
      </c>
      <c r="CX332" s="1">
        <v>1950.0</v>
      </c>
      <c r="CY332" s="1">
        <v>1934.7</v>
      </c>
      <c r="CZ332" s="1">
        <v>1919.2</v>
      </c>
      <c r="DA332" s="1">
        <f t="shared" si="59"/>
        <v>0.9533970276</v>
      </c>
      <c r="DB332" s="1">
        <f t="shared" si="60"/>
        <v>0.9735925502</v>
      </c>
      <c r="DC332" s="1">
        <f t="shared" si="61"/>
        <v>0.9725084788</v>
      </c>
      <c r="DD332" s="1">
        <f t="shared" si="62"/>
        <v>1.045254399</v>
      </c>
      <c r="DE332" s="1">
        <f t="shared" si="63"/>
        <v>0.9669115143</v>
      </c>
      <c r="DF332" s="1" t="str">
        <f t="shared" si="64"/>
        <v>Não</v>
      </c>
      <c r="DG332" s="1" t="str">
        <f t="shared" si="65"/>
        <v>Não</v>
      </c>
      <c r="DH332" s="17" t="str">
        <f t="shared" si="66"/>
        <v>Fractured</v>
      </c>
      <c r="DI332" s="1" t="str">
        <f t="shared" ref="DI332:DJ332" si="1267">IF(DB332&gt;=1,"Fractured","Não")</f>
        <v>Não</v>
      </c>
      <c r="DJ332" s="1" t="str">
        <f t="shared" si="1267"/>
        <v>Não</v>
      </c>
    </row>
    <row r="333" ht="15.75" customHeight="1">
      <c r="A333" s="1">
        <v>5599.9761</v>
      </c>
      <c r="B333" s="1">
        <v>22.1157</v>
      </c>
      <c r="C333" s="1">
        <v>23.6176</v>
      </c>
      <c r="D333" s="1">
        <v>22.6313</v>
      </c>
      <c r="E333" s="1">
        <v>22.2295</v>
      </c>
      <c r="F333" s="1">
        <v>22.0974</v>
      </c>
      <c r="G333" s="1">
        <v>22.2623</v>
      </c>
      <c r="H333" s="1">
        <v>23.92</v>
      </c>
      <c r="I333" s="1">
        <v>32.7289</v>
      </c>
      <c r="J333" s="1">
        <v>33.127</v>
      </c>
      <c r="K333" s="1">
        <v>32.4487</v>
      </c>
      <c r="L333" s="1">
        <f t="shared" si="4"/>
        <v>22.7599</v>
      </c>
      <c r="M333" s="1">
        <f t="shared" ref="M333:N333" si="1268">(H333+I333)/2</f>
        <v>28.32445</v>
      </c>
      <c r="N333" s="1">
        <f t="shared" si="1268"/>
        <v>32.92795</v>
      </c>
      <c r="O333" s="1">
        <f t="shared" ref="O333:P333" si="1269">(E333+AC333)/2</f>
        <v>25.11115</v>
      </c>
      <c r="P333" s="1">
        <f t="shared" si="1269"/>
        <v>24.2756</v>
      </c>
      <c r="Q333" s="1">
        <f t="shared" si="7"/>
        <v>22.229055</v>
      </c>
      <c r="R333" s="1">
        <f t="shared" si="8"/>
        <v>0.1525279965</v>
      </c>
      <c r="S333" s="1">
        <f t="shared" si="9"/>
        <v>0.9306981605</v>
      </c>
      <c r="T333" s="1">
        <v>0.3109</v>
      </c>
      <c r="U333" s="1">
        <v>0.3109</v>
      </c>
      <c r="V333" s="1">
        <f t="shared" si="10"/>
        <v>3.216468318</v>
      </c>
      <c r="W333" s="1">
        <v>0.3109</v>
      </c>
      <c r="X333" s="1">
        <v>0.271</v>
      </c>
      <c r="Y333" s="1">
        <f t="shared" si="11"/>
        <v>25.45975</v>
      </c>
      <c r="Z333" s="1">
        <v>28.3014</v>
      </c>
      <c r="AA333" s="1">
        <v>28.0271</v>
      </c>
      <c r="AB333" s="1">
        <v>28.0654</v>
      </c>
      <c r="AC333" s="1">
        <v>27.9928</v>
      </c>
      <c r="AD333" s="1">
        <v>26.4538</v>
      </c>
      <c r="AE333" s="1">
        <v>0.066</v>
      </c>
      <c r="AF333" s="1">
        <v>0.1</v>
      </c>
      <c r="AG333" s="1">
        <f t="shared" si="12"/>
        <v>65.1776</v>
      </c>
      <c r="AH333" s="1">
        <f t="shared" si="13"/>
        <v>116.8054961</v>
      </c>
      <c r="AI333" s="1">
        <f t="shared" si="14"/>
        <v>16.29409885</v>
      </c>
      <c r="AJ333" s="1">
        <f t="shared" si="15"/>
        <v>115.8054961</v>
      </c>
      <c r="AK333" s="1">
        <f t="shared" si="16"/>
        <v>5.566602238</v>
      </c>
      <c r="AL333" s="1">
        <f t="shared" si="17"/>
        <v>3588.832781</v>
      </c>
      <c r="AM333" s="1">
        <f t="shared" si="18"/>
        <v>22.26797967</v>
      </c>
      <c r="AN333" s="1">
        <f t="shared" si="19"/>
        <v>0.0153333116</v>
      </c>
      <c r="AO333" s="1">
        <f t="shared" si="20"/>
        <v>11.31688132</v>
      </c>
      <c r="AP333" s="1">
        <f t="shared" si="21"/>
        <v>1.428907625</v>
      </c>
      <c r="AQ333" s="1">
        <f t="shared" si="22"/>
        <v>12.85296705</v>
      </c>
      <c r="AR333" s="1">
        <f t="shared" si="23"/>
        <v>42.53181278</v>
      </c>
      <c r="AS333" s="1">
        <f t="shared" si="24"/>
        <v>12.46372856</v>
      </c>
      <c r="AT333" s="1">
        <f t="shared" ref="AT333:AT334" si="1273">ABS(((3*B333*(G333-AS333))/(G333*(2*AS333-B333)))/100)</f>
        <v>0.103857263</v>
      </c>
      <c r="AU333" s="1">
        <f t="shared" si="26"/>
        <v>0.1158936615</v>
      </c>
      <c r="AV333" s="1">
        <f t="shared" si="27"/>
        <v>50.60624296</v>
      </c>
      <c r="AW333" s="1">
        <v>0.066</v>
      </c>
      <c r="AX333" s="1">
        <f t="shared" si="28"/>
        <v>0.5152910378</v>
      </c>
      <c r="AZ333" s="1">
        <f t="shared" si="619"/>
        <v>0.2561230902</v>
      </c>
      <c r="BA333" s="1">
        <v>0.1</v>
      </c>
      <c r="BB333" s="1">
        <f t="shared" si="564"/>
        <v>0.3044569502</v>
      </c>
      <c r="BC333" s="1">
        <f>((AT333/1.8)^1.5)*((BL333)^4)</f>
        <v>0.3344973362</v>
      </c>
      <c r="BD333" s="1">
        <f t="shared" ref="BD333:BD334" si="1274">0.0083*((AE333^3)*(BH333^2))</f>
        <v>0.1248873052</v>
      </c>
      <c r="BE333" s="1">
        <v>2910.0266</v>
      </c>
      <c r="BF333" s="1">
        <v>4979.7319</v>
      </c>
      <c r="BG333" s="1">
        <f t="shared" si="33"/>
        <v>0.4289076253</v>
      </c>
      <c r="BH333" s="1">
        <v>228.7727</v>
      </c>
      <c r="BJ333" s="1">
        <f t="shared" si="34"/>
        <v>0.0454806</v>
      </c>
      <c r="BK333" s="1">
        <f t="shared" si="35"/>
        <v>0.0205194</v>
      </c>
      <c r="BL333" s="1">
        <f t="shared" si="36"/>
        <v>2.216468318</v>
      </c>
      <c r="BN333" s="1">
        <f t="shared" si="70"/>
        <v>1.006628775</v>
      </c>
      <c r="BO333" s="1">
        <f t="shared" si="37"/>
        <v>0.8937811723</v>
      </c>
      <c r="BP333" s="1">
        <f t="shared" si="38"/>
        <v>0.2939688277</v>
      </c>
      <c r="BQ333" s="1">
        <f t="shared" si="39"/>
        <v>0.04131352242</v>
      </c>
      <c r="BS333" s="1">
        <f t="shared" si="40"/>
        <v>24.11574217</v>
      </c>
      <c r="BT333" s="1">
        <v>2.5512</v>
      </c>
      <c r="BU333" s="1">
        <v>0.1757</v>
      </c>
      <c r="BV333" s="1">
        <f t="shared" si="41"/>
        <v>0.04916426513</v>
      </c>
      <c r="BW333" s="1">
        <f t="shared" si="42"/>
        <v>0.1124321326</v>
      </c>
      <c r="BX333" s="1">
        <f t="shared" si="43"/>
        <v>1.18775</v>
      </c>
      <c r="BY333" s="1">
        <f t="shared" si="82"/>
        <v>1.880666667</v>
      </c>
      <c r="BZ333" s="1">
        <f t="shared" si="45"/>
        <v>0.9896130567</v>
      </c>
      <c r="CA333" s="1">
        <v>4979.7319</v>
      </c>
      <c r="CB333" s="1">
        <v>2910.0266</v>
      </c>
      <c r="CC333" s="1">
        <f t="shared" si="46"/>
        <v>0.000108850086</v>
      </c>
      <c r="CD333" s="1">
        <f t="shared" si="47"/>
        <v>0.9812205426</v>
      </c>
      <c r="CE333" s="1">
        <f t="shared" si="48"/>
        <v>0.1006628775</v>
      </c>
      <c r="CH333" s="1">
        <v>0.066</v>
      </c>
      <c r="CI333" s="1">
        <f t="shared" ref="CI333:CI334" si="1275">ABS(BX333-AP333)</f>
        <v>0.2411576253</v>
      </c>
      <c r="CJ333" s="1">
        <f t="shared" si="71"/>
        <v>0.005823655384</v>
      </c>
      <c r="CK333" s="1">
        <f t="shared" si="51"/>
        <v>0.06597268796</v>
      </c>
      <c r="CL333" s="1">
        <f t="shared" si="52"/>
        <v>0.5328261582</v>
      </c>
      <c r="CM333" s="1">
        <f t="shared" si="53"/>
        <v>0.6545506323</v>
      </c>
      <c r="CN333" s="1">
        <f t="shared" si="54"/>
        <v>1.228450635</v>
      </c>
      <c r="CO333" s="1">
        <f t="shared" si="55"/>
        <v>0.08023281276</v>
      </c>
      <c r="CP333" s="1">
        <f t="shared" si="56"/>
        <v>-0.7091817553</v>
      </c>
      <c r="CQ333" s="1">
        <f t="shared" si="57"/>
        <v>1.171484911</v>
      </c>
      <c r="CS333" s="1">
        <f t="shared" si="58"/>
        <v>1.801287614</v>
      </c>
      <c r="CT333" s="1">
        <v>0.066</v>
      </c>
      <c r="CU333" s="1">
        <v>5272.7354</v>
      </c>
      <c r="CV333" s="1">
        <v>1950.0</v>
      </c>
      <c r="CW333" s="1">
        <v>1506.6</v>
      </c>
      <c r="CX333" s="1">
        <v>1950.0</v>
      </c>
      <c r="CY333" s="1">
        <v>1950.0</v>
      </c>
      <c r="CZ333" s="1">
        <v>1950.0</v>
      </c>
      <c r="DA333" s="1">
        <f t="shared" si="59"/>
        <v>0.991438759</v>
      </c>
      <c r="DB333" s="1">
        <f t="shared" si="60"/>
        <v>0.9991725335</v>
      </c>
      <c r="DC333" s="1">
        <f t="shared" si="61"/>
        <v>0.9347170105</v>
      </c>
      <c r="DD333" s="1">
        <f t="shared" si="62"/>
        <v>1.162527428</v>
      </c>
      <c r="DE333" s="1">
        <f t="shared" si="63"/>
        <v>0.9667259365</v>
      </c>
      <c r="DF333" s="1" t="str">
        <f t="shared" si="64"/>
        <v>Não</v>
      </c>
      <c r="DG333" s="1" t="str">
        <f t="shared" si="65"/>
        <v>Não</v>
      </c>
      <c r="DH333" s="17" t="str">
        <f t="shared" si="66"/>
        <v>Fractured</v>
      </c>
      <c r="DI333" s="1" t="str">
        <f t="shared" ref="DI333:DJ333" si="1270">IF(DB333&gt;=1,"Fractured","Não")</f>
        <v>Não</v>
      </c>
      <c r="DJ333" s="1" t="str">
        <f t="shared" si="1270"/>
        <v>Não</v>
      </c>
    </row>
    <row r="334" ht="15.75" customHeight="1">
      <c r="A334" s="1">
        <v>5600.0523</v>
      </c>
      <c r="B334" s="1">
        <v>24.0265</v>
      </c>
      <c r="C334" s="1">
        <v>25.0534</v>
      </c>
      <c r="D334" s="1">
        <v>24.2774</v>
      </c>
      <c r="E334" s="1">
        <v>24.9149</v>
      </c>
      <c r="F334" s="1">
        <v>24.7195</v>
      </c>
      <c r="G334" s="1">
        <v>25.0856</v>
      </c>
      <c r="H334" s="1">
        <v>26.6663</v>
      </c>
      <c r="I334" s="1">
        <v>32.7289</v>
      </c>
      <c r="J334" s="1">
        <v>33.127</v>
      </c>
      <c r="K334" s="1">
        <v>32.4487</v>
      </c>
      <c r="L334" s="1">
        <f t="shared" si="4"/>
        <v>25.49046667</v>
      </c>
      <c r="M334" s="1">
        <f t="shared" ref="M334:N334" si="1271">(H334+I334)/2</f>
        <v>29.6976</v>
      </c>
      <c r="N334" s="1">
        <f t="shared" si="1271"/>
        <v>32.92795</v>
      </c>
      <c r="O334" s="1">
        <f t="shared" ref="O334:P334" si="1272">(E334+AC334)/2</f>
        <v>28.1476</v>
      </c>
      <c r="P334" s="1">
        <f t="shared" si="1272"/>
        <v>27.5701</v>
      </c>
      <c r="Q334" s="1">
        <f t="shared" si="7"/>
        <v>24.13019958</v>
      </c>
      <c r="R334" s="1">
        <f t="shared" si="8"/>
        <v>0.1718715636</v>
      </c>
      <c r="S334" s="1">
        <f t="shared" si="9"/>
        <v>0.9407229349</v>
      </c>
      <c r="T334" s="1">
        <v>0.3109</v>
      </c>
      <c r="U334" s="1">
        <v>0.3109</v>
      </c>
      <c r="V334" s="1">
        <f t="shared" si="10"/>
        <v>3.216468318</v>
      </c>
      <c r="W334" s="1">
        <v>0.3109</v>
      </c>
      <c r="X334" s="1">
        <v>0.271</v>
      </c>
      <c r="Y334" s="1">
        <f t="shared" si="11"/>
        <v>27.86371667</v>
      </c>
      <c r="Z334" s="1">
        <v>31.5323</v>
      </c>
      <c r="AA334" s="1">
        <v>31.1805</v>
      </c>
      <c r="AB334" s="1">
        <v>31.1122</v>
      </c>
      <c r="AC334" s="1">
        <v>31.3803</v>
      </c>
      <c r="AD334" s="1">
        <v>30.4207</v>
      </c>
      <c r="AE334" s="1">
        <v>0.066</v>
      </c>
      <c r="AF334" s="1">
        <v>0.1</v>
      </c>
      <c r="AG334" s="1">
        <f t="shared" si="12"/>
        <v>65.1776</v>
      </c>
      <c r="AH334" s="1">
        <f t="shared" si="13"/>
        <v>116.8054961</v>
      </c>
      <c r="AI334" s="1">
        <f t="shared" si="14"/>
        <v>16.29409885</v>
      </c>
      <c r="AJ334" s="1">
        <f t="shared" si="15"/>
        <v>115.8054961</v>
      </c>
      <c r="AK334" s="1">
        <f t="shared" si="16"/>
        <v>6.119883605</v>
      </c>
      <c r="AL334" s="1">
        <f t="shared" si="17"/>
        <v>105.370272</v>
      </c>
      <c r="AM334" s="1">
        <f t="shared" si="18"/>
        <v>24.48005626</v>
      </c>
      <c r="AN334" s="1">
        <f t="shared" si="19"/>
        <v>0.01901393029</v>
      </c>
      <c r="AO334" s="1">
        <f t="shared" si="20"/>
        <v>12.48797262</v>
      </c>
      <c r="AP334" s="1">
        <f t="shared" si="21"/>
        <v>1.469196933</v>
      </c>
      <c r="AQ334" s="1">
        <f t="shared" si="22"/>
        <v>14.41992029</v>
      </c>
      <c r="AR334" s="1">
        <f t="shared" si="23"/>
        <v>47.64164782</v>
      </c>
      <c r="AS334" s="1">
        <f t="shared" si="24"/>
        <v>13.60246759</v>
      </c>
      <c r="AT334" s="1">
        <f t="shared" si="1273"/>
        <v>0.1038088273</v>
      </c>
      <c r="AU334" s="1">
        <f t="shared" si="26"/>
        <v>0.1158333516</v>
      </c>
      <c r="AV334" s="1">
        <f t="shared" si="27"/>
        <v>50.56937787</v>
      </c>
      <c r="AW334" s="1">
        <v>0.066</v>
      </c>
      <c r="AX334" s="1">
        <f t="shared" si="28"/>
        <v>0.5448537103</v>
      </c>
      <c r="AZ334" s="1">
        <f t="shared" si="619"/>
        <v>0.2554429842</v>
      </c>
      <c r="BA334" s="1">
        <v>0.1</v>
      </c>
      <c r="BB334" s="1">
        <f t="shared" si="564"/>
        <v>0.3038893912</v>
      </c>
      <c r="BC334" s="1">
        <f>((AT334/1.1)^1.8)*((BL334)^4)</f>
        <v>0.3446362776</v>
      </c>
      <c r="BD334" s="1">
        <f t="shared" si="1274"/>
        <v>0.1248873052</v>
      </c>
      <c r="BE334" s="1">
        <v>2910.0266</v>
      </c>
      <c r="BF334" s="1">
        <v>4979.7319</v>
      </c>
      <c r="BG334" s="1">
        <f t="shared" si="33"/>
        <v>0.4691969334</v>
      </c>
      <c r="BH334" s="1">
        <v>228.7727</v>
      </c>
      <c r="BJ334" s="1">
        <f t="shared" si="34"/>
        <v>0.0454806</v>
      </c>
      <c r="BK334" s="1">
        <f t="shared" si="35"/>
        <v>0.0205194</v>
      </c>
      <c r="BL334" s="1">
        <f t="shared" si="36"/>
        <v>2.216468318</v>
      </c>
      <c r="BN334" s="1">
        <f t="shared" si="70"/>
        <v>1.044080494</v>
      </c>
      <c r="BO334" s="1">
        <f t="shared" si="37"/>
        <v>0.9121022369</v>
      </c>
      <c r="BP334" s="1">
        <f t="shared" si="38"/>
        <v>0.2756477631</v>
      </c>
      <c r="BQ334" s="1">
        <f t="shared" si="39"/>
        <v>0.0338483408</v>
      </c>
      <c r="BS334" s="1">
        <f t="shared" si="40"/>
        <v>26.4061058</v>
      </c>
      <c r="BT334" s="1">
        <v>2.5512</v>
      </c>
      <c r="BU334" s="1">
        <v>0.1757</v>
      </c>
      <c r="BV334" s="1">
        <f t="shared" si="41"/>
        <v>0.04916426513</v>
      </c>
      <c r="BW334" s="1">
        <f t="shared" si="42"/>
        <v>0.1124321326</v>
      </c>
      <c r="BX334" s="1">
        <f t="shared" si="43"/>
        <v>1.18775</v>
      </c>
      <c r="BY334" s="1">
        <f t="shared" si="82"/>
        <v>1.880666667</v>
      </c>
      <c r="BZ334" s="1">
        <f t="shared" si="45"/>
        <v>0.9867554656</v>
      </c>
      <c r="CA334" s="1">
        <v>4979.7319</v>
      </c>
      <c r="CB334" s="1">
        <v>2910.0266</v>
      </c>
      <c r="CC334" s="1">
        <f t="shared" si="46"/>
        <v>0.000108850086</v>
      </c>
      <c r="CD334" s="1">
        <f t="shared" si="47"/>
        <v>0.9392512313</v>
      </c>
      <c r="CE334" s="1">
        <f t="shared" si="48"/>
        <v>0.1044080494</v>
      </c>
      <c r="CH334" s="1">
        <v>0.066</v>
      </c>
      <c r="CI334" s="1">
        <f t="shared" si="1275"/>
        <v>0.2814469334</v>
      </c>
      <c r="CJ334" s="1">
        <f t="shared" si="71"/>
        <v>0.007807962598</v>
      </c>
      <c r="CK334" s="1">
        <f t="shared" si="51"/>
        <v>0.06694505786</v>
      </c>
      <c r="CL334" s="1">
        <f t="shared" si="52"/>
        <v>0.5138481575</v>
      </c>
      <c r="CM334" s="1">
        <f t="shared" si="53"/>
        <v>0.6603508447</v>
      </c>
      <c r="CN334" s="1">
        <f t="shared" si="54"/>
        <v>1.285108908</v>
      </c>
      <c r="CO334" s="1">
        <f t="shared" si="55"/>
        <v>0.07351607295</v>
      </c>
      <c r="CP334" s="1">
        <f t="shared" si="56"/>
        <v>-0.6678366155</v>
      </c>
      <c r="CQ334" s="1">
        <f t="shared" si="57"/>
        <v>1.212830051</v>
      </c>
      <c r="CS334" s="1">
        <f t="shared" si="58"/>
        <v>1.922384939</v>
      </c>
      <c r="CT334" s="1">
        <v>0.066</v>
      </c>
      <c r="CU334" s="1">
        <v>5272.8877</v>
      </c>
      <c r="CV334" s="1">
        <v>1950.0</v>
      </c>
      <c r="CW334" s="1">
        <v>1428.7</v>
      </c>
      <c r="CX334" s="1">
        <v>1950.0</v>
      </c>
      <c r="CY334" s="1">
        <v>1950.0</v>
      </c>
      <c r="CZ334" s="1">
        <v>1950.0</v>
      </c>
      <c r="DA334" s="1">
        <f t="shared" si="59"/>
        <v>0.991438759</v>
      </c>
      <c r="DB334" s="1">
        <f t="shared" si="60"/>
        <v>1.028843152</v>
      </c>
      <c r="DC334" s="1">
        <f t="shared" si="61"/>
        <v>0.9647472592</v>
      </c>
      <c r="DD334" s="1">
        <f t="shared" si="62"/>
        <v>1.108774783</v>
      </c>
      <c r="DE334" s="1">
        <f t="shared" si="63"/>
        <v>0.9794831531</v>
      </c>
      <c r="DF334" s="1" t="str">
        <f t="shared" si="64"/>
        <v>Não</v>
      </c>
      <c r="DG334" s="1" t="str">
        <f t="shared" si="65"/>
        <v>Não</v>
      </c>
      <c r="DH334" s="17" t="str">
        <f t="shared" si="66"/>
        <v>Fractured</v>
      </c>
      <c r="DI334" s="16" t="str">
        <f t="shared" ref="DI334:DJ334" si="1276">IF(DB334&gt;=1,"Fractured","Não")</f>
        <v>Fractured</v>
      </c>
      <c r="DJ334" s="1" t="str">
        <f t="shared" si="1276"/>
        <v>Não</v>
      </c>
    </row>
    <row r="335" ht="15.75" customHeight="1">
      <c r="F335" s="1">
        <f t="shared" ref="F335:H335" si="1277">MAX(F5:F334)</f>
        <v>1949.9969</v>
      </c>
      <c r="G335" s="1">
        <f t="shared" si="1277"/>
        <v>1719.7628</v>
      </c>
      <c r="H335" s="1">
        <f t="shared" si="1277"/>
        <v>1950</v>
      </c>
      <c r="AE335" s="1">
        <f>MAX(AE5:AE334)</f>
        <v>0.192</v>
      </c>
      <c r="AS335" s="1">
        <f>MAX(AS5:AS334)</f>
        <v>950.7270429</v>
      </c>
      <c r="AW335" s="1">
        <f>MAX(AW5:AW334)</f>
        <v>0.192</v>
      </c>
      <c r="BQ335" s="1" t="str">
        <f>MAX(BQ5:BQ334)</f>
        <v>#NUM!</v>
      </c>
      <c r="BT335" s="1">
        <f t="shared" ref="BT335:BU335" si="1278">MAX(BT5:BT334)</f>
        <v>2.6365</v>
      </c>
      <c r="BU335" s="1">
        <f t="shared" si="1278"/>
        <v>0.2363</v>
      </c>
      <c r="CD335" s="1">
        <f t="shared" si="47"/>
        <v>0.1123473154</v>
      </c>
      <c r="CH335" s="1">
        <f>MAX(CH5:CH334)</f>
        <v>0.192</v>
      </c>
      <c r="CO335" s="1">
        <f t="shared" si="55"/>
        <v>0.001051826607</v>
      </c>
      <c r="CU335" s="1">
        <v>5273.04</v>
      </c>
      <c r="CV335" s="1">
        <v>1950.0</v>
      </c>
      <c r="CW335" s="1">
        <v>1220.6</v>
      </c>
      <c r="CX335" s="1">
        <v>1950.0</v>
      </c>
      <c r="CY335" s="1">
        <v>1950.0</v>
      </c>
      <c r="CZ335" s="1">
        <v>1950.0</v>
      </c>
      <c r="DF335" s="1">
        <f>(334-5)</f>
        <v>329</v>
      </c>
      <c r="DO335" s="1" t="s">
        <v>79</v>
      </c>
    </row>
    <row r="336" ht="15.75" customHeight="1">
      <c r="F336" s="1">
        <f t="shared" ref="F336:H336" si="1279">MIN(F5:F334)</f>
        <v>21.2587</v>
      </c>
      <c r="G336" s="1">
        <f t="shared" si="1279"/>
        <v>21.4339</v>
      </c>
      <c r="H336" s="1">
        <f t="shared" si="1279"/>
        <v>23.92</v>
      </c>
      <c r="AE336" s="1">
        <f>ABS(MIN(AE5:AE334))</f>
        <v>999</v>
      </c>
      <c r="AS336" s="1">
        <f>MIN(AS5:AS334)</f>
        <v>12.46372856</v>
      </c>
      <c r="AW336" s="1">
        <f>ABS(MIN(AW5:AW334))</f>
        <v>999</v>
      </c>
      <c r="BT336" s="1">
        <f t="shared" ref="BT336:BU336" si="1280">MIN(BT5:BT334)</f>
        <v>2.3541</v>
      </c>
      <c r="BU336" s="1">
        <f t="shared" si="1280"/>
        <v>0.0717</v>
      </c>
      <c r="CD336" s="1">
        <f t="shared" si="47"/>
        <v>0.9812205426</v>
      </c>
      <c r="CH336" s="1">
        <f>ABS(MIN(CH5:CH334))</f>
        <v>999</v>
      </c>
      <c r="CO336" s="1">
        <f t="shared" si="55"/>
        <v>0.08023281276</v>
      </c>
      <c r="CU336" s="1">
        <v>5273.1924</v>
      </c>
      <c r="CV336" s="1">
        <v>1950.0</v>
      </c>
      <c r="CW336" s="1">
        <v>949.9</v>
      </c>
      <c r="CX336" s="1">
        <v>1920.0</v>
      </c>
      <c r="CY336" s="1">
        <v>1894.5</v>
      </c>
      <c r="CZ336" s="1">
        <v>1882.7</v>
      </c>
      <c r="DF336" s="1" t="s">
        <v>186</v>
      </c>
      <c r="DI336" s="1">
        <v>64.0</v>
      </c>
      <c r="DO336" s="4">
        <f>64/329</f>
        <v>0.1945288754</v>
      </c>
    </row>
    <row r="337" ht="15.75" customHeight="1">
      <c r="CU337" s="1">
        <v>5273.3447</v>
      </c>
      <c r="CV337" s="1">
        <v>1950.0</v>
      </c>
      <c r="CW337" s="1">
        <v>705.5</v>
      </c>
      <c r="CX337" s="1">
        <v>1550.2</v>
      </c>
      <c r="CY337" s="1">
        <v>1419.9</v>
      </c>
      <c r="CZ337" s="1">
        <v>1373.0</v>
      </c>
      <c r="DF337" s="1" t="s">
        <v>187</v>
      </c>
      <c r="DI337" s="1">
        <f>329-64</f>
        <v>265</v>
      </c>
      <c r="DO337" s="4">
        <f>265/329</f>
        <v>0.8054711246</v>
      </c>
    </row>
    <row r="338" ht="15.75" customHeight="1">
      <c r="CU338" s="1">
        <v>5273.4971</v>
      </c>
      <c r="CV338" s="1">
        <v>1950.0</v>
      </c>
      <c r="CW338" s="1">
        <v>544.4</v>
      </c>
      <c r="CX338" s="1">
        <v>1020.4</v>
      </c>
      <c r="CY338" s="1">
        <v>873.0</v>
      </c>
      <c r="CZ338" s="1">
        <v>852.5</v>
      </c>
    </row>
    <row r="339" ht="15.75" customHeight="1">
      <c r="CU339" s="1">
        <v>5273.6494</v>
      </c>
      <c r="CV339" s="1">
        <v>1320.5</v>
      </c>
      <c r="CW339" s="1">
        <v>357.5</v>
      </c>
      <c r="CX339" s="1">
        <v>602.1</v>
      </c>
      <c r="CY339" s="1">
        <v>509.2</v>
      </c>
      <c r="CZ339" s="1">
        <v>503.9</v>
      </c>
      <c r="DF339" s="1" t="s">
        <v>186</v>
      </c>
      <c r="DI339" s="1">
        <v>245.0</v>
      </c>
      <c r="DO339" s="4">
        <f t="shared" ref="DO339:DO340" si="1281">DI339/329</f>
        <v>0.7446808511</v>
      </c>
    </row>
    <row r="340" ht="15.75" customHeight="1">
      <c r="CU340" s="1">
        <v>5273.8018</v>
      </c>
      <c r="CV340" s="1">
        <v>755.8</v>
      </c>
      <c r="CW340" s="1">
        <v>241.3</v>
      </c>
      <c r="CX340" s="1">
        <v>393.7</v>
      </c>
      <c r="CY340" s="1">
        <v>329.1</v>
      </c>
      <c r="CZ340" s="1">
        <v>327.3</v>
      </c>
      <c r="DF340" s="1" t="s">
        <v>188</v>
      </c>
      <c r="DI340" s="1">
        <f>329-DI339</f>
        <v>84</v>
      </c>
      <c r="DO340" s="4">
        <f t="shared" si="1281"/>
        <v>0.2553191489</v>
      </c>
    </row>
    <row r="341" ht="15.75" customHeight="1">
      <c r="CU341" s="1">
        <v>5273.9546</v>
      </c>
      <c r="CV341" s="1">
        <v>487.7</v>
      </c>
      <c r="CW341" s="1">
        <v>201.9</v>
      </c>
      <c r="CX341" s="1">
        <v>290.7</v>
      </c>
      <c r="CY341" s="1">
        <v>247.8</v>
      </c>
      <c r="CZ341" s="1">
        <v>247.8</v>
      </c>
    </row>
    <row r="342" ht="15.75" customHeight="1">
      <c r="CU342" s="1">
        <v>5274.1069</v>
      </c>
      <c r="CV342" s="1">
        <v>347.1</v>
      </c>
      <c r="CW342" s="1">
        <v>169.3</v>
      </c>
      <c r="CX342" s="1">
        <v>215.9</v>
      </c>
      <c r="CY342" s="1">
        <v>183.8</v>
      </c>
      <c r="CZ342" s="1">
        <v>190.2</v>
      </c>
      <c r="DF342" s="1" t="s">
        <v>186</v>
      </c>
      <c r="DI342" s="1">
        <v>59.0</v>
      </c>
      <c r="DO342" s="4">
        <f>59/329</f>
        <v>0.179331307</v>
      </c>
    </row>
    <row r="343" ht="15.75" customHeight="1">
      <c r="CU343" s="1">
        <v>5274.2593</v>
      </c>
      <c r="CV343" s="1">
        <v>278.5</v>
      </c>
      <c r="CW343" s="1">
        <v>147.4</v>
      </c>
      <c r="CX343" s="1">
        <v>168.5</v>
      </c>
      <c r="CY343" s="1">
        <v>145.2</v>
      </c>
      <c r="CZ343" s="1">
        <v>153.9</v>
      </c>
      <c r="DF343" s="1" t="s">
        <v>189</v>
      </c>
      <c r="DI343" s="1">
        <f>329-DI342</f>
        <v>270</v>
      </c>
      <c r="DO343" s="4">
        <f>270/329</f>
        <v>0.820668693</v>
      </c>
    </row>
    <row r="344" ht="15.75" customHeight="1">
      <c r="CU344" s="1">
        <v>5274.4116</v>
      </c>
      <c r="CV344" s="1">
        <v>258.8</v>
      </c>
      <c r="CW344" s="1">
        <v>150.7</v>
      </c>
      <c r="CX344" s="1">
        <v>159.5</v>
      </c>
      <c r="CY344" s="1">
        <v>139.8</v>
      </c>
      <c r="CZ344" s="1">
        <v>143.2</v>
      </c>
    </row>
    <row r="345" ht="15.75" customHeight="1">
      <c r="CU345" s="1">
        <v>5274.564</v>
      </c>
      <c r="CV345" s="1">
        <v>256.6</v>
      </c>
      <c r="CW345" s="1">
        <v>161.9</v>
      </c>
      <c r="CX345" s="1">
        <v>157.2</v>
      </c>
      <c r="CY345" s="1">
        <v>137.7</v>
      </c>
      <c r="CZ345" s="1">
        <v>140.8</v>
      </c>
      <c r="DF345" s="1" t="s">
        <v>190</v>
      </c>
      <c r="DI345" s="1">
        <v>74.0</v>
      </c>
      <c r="DO345" s="4">
        <f t="shared" ref="DO345:DO346" si="1282">DI345/329</f>
        <v>0.2249240122</v>
      </c>
    </row>
    <row r="346" ht="15.75" customHeight="1">
      <c r="CU346" s="1">
        <v>5274.7163</v>
      </c>
      <c r="CV346" s="1">
        <v>268.2</v>
      </c>
      <c r="CW346" s="1">
        <v>169.0</v>
      </c>
      <c r="CX346" s="1">
        <v>161.2</v>
      </c>
      <c r="CY346" s="1">
        <v>141.4</v>
      </c>
      <c r="CZ346" s="1">
        <v>143.2</v>
      </c>
      <c r="DF346" s="1" t="s">
        <v>191</v>
      </c>
      <c r="DI346" s="1">
        <f>329-DI345</f>
        <v>255</v>
      </c>
      <c r="DO346" s="4">
        <f t="shared" si="1282"/>
        <v>0.7750759878</v>
      </c>
    </row>
    <row r="347" ht="15.75" customHeight="1">
      <c r="CU347" s="1">
        <v>5274.8687</v>
      </c>
      <c r="CV347" s="1">
        <v>298.2</v>
      </c>
      <c r="CW347" s="1">
        <v>173.7</v>
      </c>
      <c r="CX347" s="1">
        <v>172.3</v>
      </c>
      <c r="CY347" s="1">
        <v>151.6</v>
      </c>
      <c r="CZ347" s="1">
        <v>152.0</v>
      </c>
    </row>
    <row r="348" ht="15.75" customHeight="1">
      <c r="CU348" s="1">
        <v>5275.021</v>
      </c>
      <c r="CV348" s="1">
        <v>354.4</v>
      </c>
      <c r="CW348" s="1">
        <v>185.1</v>
      </c>
      <c r="CX348" s="1">
        <v>192.1</v>
      </c>
      <c r="CY348" s="1">
        <v>169.4</v>
      </c>
      <c r="CZ348" s="1">
        <v>167.2</v>
      </c>
    </row>
    <row r="349" ht="15.75" customHeight="1">
      <c r="CU349" s="1">
        <v>5275.1738</v>
      </c>
      <c r="CV349" s="1">
        <v>446.8</v>
      </c>
      <c r="CW349" s="1">
        <v>220.6</v>
      </c>
      <c r="CX349" s="1">
        <v>255.1</v>
      </c>
      <c r="CY349" s="1">
        <v>223.4</v>
      </c>
      <c r="CZ349" s="1">
        <v>216.5</v>
      </c>
      <c r="DF349" s="1" t="s">
        <v>186</v>
      </c>
      <c r="DI349" s="1">
        <v>123.0</v>
      </c>
      <c r="DO349" s="4">
        <f>123/329</f>
        <v>0.3738601824</v>
      </c>
    </row>
    <row r="350" ht="15.75" customHeight="1">
      <c r="CU350" s="1">
        <v>5275.3262</v>
      </c>
      <c r="CV350" s="1">
        <v>605.0</v>
      </c>
      <c r="CW350" s="1">
        <v>257.1</v>
      </c>
      <c r="CX350" s="1">
        <v>333.0</v>
      </c>
      <c r="CY350" s="1">
        <v>285.4</v>
      </c>
      <c r="CZ350" s="1">
        <v>284.8</v>
      </c>
      <c r="DF350" s="1" t="s">
        <v>189</v>
      </c>
      <c r="DI350" s="1">
        <f>329-123</f>
        <v>206</v>
      </c>
      <c r="DO350" s="4">
        <f>DI350/329</f>
        <v>0.6261398176</v>
      </c>
    </row>
    <row r="351" ht="15.75" customHeight="1">
      <c r="CU351" s="1">
        <v>5275.4785</v>
      </c>
      <c r="CV351" s="1">
        <v>863.2</v>
      </c>
      <c r="CW351" s="1">
        <v>330.5</v>
      </c>
      <c r="CX351" s="1">
        <v>477.8</v>
      </c>
      <c r="CY351" s="1">
        <v>403.0</v>
      </c>
      <c r="CZ351" s="1">
        <v>407.6</v>
      </c>
    </row>
    <row r="352" ht="15.75" customHeight="1">
      <c r="CU352" s="1">
        <v>5275.6309</v>
      </c>
      <c r="CV352" s="1">
        <v>1241.7</v>
      </c>
      <c r="CW352" s="1">
        <v>458.8</v>
      </c>
      <c r="CX352" s="1">
        <v>727.0</v>
      </c>
      <c r="CY352" s="1">
        <v>624.9</v>
      </c>
      <c r="CZ352" s="1">
        <v>620.0</v>
      </c>
    </row>
    <row r="353" ht="15.75" customHeight="1">
      <c r="CU353" s="1">
        <v>5275.7832</v>
      </c>
      <c r="CV353" s="1">
        <v>1431.8</v>
      </c>
      <c r="CW353" s="1">
        <v>581.5</v>
      </c>
      <c r="CX353" s="1">
        <v>1127.5</v>
      </c>
      <c r="CY353" s="1">
        <v>955.0</v>
      </c>
      <c r="CZ353" s="1">
        <v>971.9</v>
      </c>
    </row>
    <row r="354" ht="15.75" customHeight="1">
      <c r="CU354" s="1">
        <v>5275.9355</v>
      </c>
      <c r="CV354" s="1">
        <v>1149.2</v>
      </c>
      <c r="CW354" s="1">
        <v>589.0</v>
      </c>
      <c r="CX354" s="1">
        <v>1449.7</v>
      </c>
      <c r="CY354" s="1">
        <v>1262.6</v>
      </c>
      <c r="CZ354" s="1">
        <v>1316.5</v>
      </c>
    </row>
    <row r="355" ht="15.75" customHeight="1">
      <c r="CU355" s="1">
        <v>5276.0879</v>
      </c>
      <c r="CV355" s="1">
        <v>925.3</v>
      </c>
      <c r="CW355" s="1">
        <v>589.2</v>
      </c>
      <c r="CX355" s="1">
        <v>1581.7</v>
      </c>
      <c r="CY355" s="1">
        <v>1512.1</v>
      </c>
      <c r="CZ355" s="1">
        <v>1442.6</v>
      </c>
    </row>
    <row r="356" ht="15.75" customHeight="1">
      <c r="CU356" s="1">
        <v>5276.2402</v>
      </c>
      <c r="CV356" s="1">
        <v>746.5</v>
      </c>
      <c r="CW356" s="1">
        <v>561.0</v>
      </c>
      <c r="CX356" s="1">
        <v>1505.0</v>
      </c>
      <c r="CY356" s="1">
        <v>1602.9</v>
      </c>
      <c r="CZ356" s="1">
        <v>1358.4</v>
      </c>
    </row>
    <row r="357" ht="15.75" customHeight="1">
      <c r="CU357" s="1">
        <v>5276.3926</v>
      </c>
      <c r="CV357" s="1">
        <v>609.4</v>
      </c>
      <c r="CW357" s="1">
        <v>502.8</v>
      </c>
      <c r="CX357" s="1">
        <v>1233.7</v>
      </c>
      <c r="CY357" s="1">
        <v>1527.3</v>
      </c>
      <c r="CZ357" s="1">
        <v>1221.8</v>
      </c>
    </row>
    <row r="358" ht="15.75" customHeight="1">
      <c r="CU358" s="1">
        <v>5276.5454</v>
      </c>
      <c r="CV358" s="1">
        <v>523.6</v>
      </c>
      <c r="CW358" s="1">
        <v>406.9</v>
      </c>
      <c r="CX358" s="1">
        <v>986.1</v>
      </c>
      <c r="CY358" s="1">
        <v>1302.3</v>
      </c>
      <c r="CZ358" s="1">
        <v>1090.4</v>
      </c>
    </row>
    <row r="359" ht="15.75" customHeight="1">
      <c r="CU359" s="1">
        <v>5276.6978</v>
      </c>
      <c r="CV359" s="1">
        <v>462.6</v>
      </c>
      <c r="CW359" s="1">
        <v>340.0</v>
      </c>
      <c r="CX359" s="1">
        <v>772.4</v>
      </c>
      <c r="CY359" s="1">
        <v>1156.5</v>
      </c>
      <c r="CZ359" s="1">
        <v>991.0</v>
      </c>
    </row>
    <row r="360" ht="15.75" customHeight="1">
      <c r="CU360" s="1">
        <v>5276.8501</v>
      </c>
      <c r="CV360" s="1">
        <v>429.5</v>
      </c>
      <c r="CW360" s="1">
        <v>313.9</v>
      </c>
      <c r="CX360" s="1">
        <v>671.7</v>
      </c>
      <c r="CY360" s="1">
        <v>985.4</v>
      </c>
      <c r="CZ360" s="1">
        <v>954.7</v>
      </c>
    </row>
    <row r="361" ht="15.75" customHeight="1">
      <c r="CU361" s="1">
        <v>5277.0024</v>
      </c>
      <c r="CV361" s="1">
        <v>509.9</v>
      </c>
      <c r="CW361" s="1">
        <v>339.8</v>
      </c>
      <c r="CX361" s="1">
        <v>703.9</v>
      </c>
      <c r="CY361" s="1">
        <v>887.1</v>
      </c>
      <c r="CZ361" s="1">
        <v>987.0</v>
      </c>
    </row>
    <row r="362" ht="15.75" customHeight="1">
      <c r="CU362" s="1">
        <v>5277.1548</v>
      </c>
      <c r="CV362" s="1">
        <v>697.6</v>
      </c>
      <c r="CW362" s="1">
        <v>419.6</v>
      </c>
      <c r="CX362" s="1">
        <v>871.4</v>
      </c>
      <c r="CY362" s="1">
        <v>862.4</v>
      </c>
      <c r="CZ362" s="1">
        <v>1088.0</v>
      </c>
    </row>
    <row r="363" ht="15.75" customHeight="1">
      <c r="CU363" s="1">
        <v>5277.3071</v>
      </c>
      <c r="CV363" s="1">
        <v>1121.4</v>
      </c>
      <c r="CW363" s="1">
        <v>576.8</v>
      </c>
      <c r="CX363" s="1">
        <v>1127.5</v>
      </c>
      <c r="CY363" s="1">
        <v>1000.8</v>
      </c>
      <c r="CZ363" s="1">
        <v>1315.6</v>
      </c>
    </row>
    <row r="364" ht="15.75" customHeight="1">
      <c r="CU364" s="1">
        <v>5277.4595</v>
      </c>
      <c r="CV364" s="1">
        <v>1567.9</v>
      </c>
      <c r="CW364" s="1">
        <v>777.9</v>
      </c>
      <c r="CX364" s="1">
        <v>1644.2</v>
      </c>
      <c r="CY364" s="1">
        <v>1128.0</v>
      </c>
      <c r="CZ364" s="1">
        <v>1719.3</v>
      </c>
    </row>
    <row r="365" ht="15.75" customHeight="1">
      <c r="CU365" s="1">
        <v>5277.6118</v>
      </c>
      <c r="CV365" s="1">
        <v>1779.5</v>
      </c>
      <c r="CW365" s="1">
        <v>967.4</v>
      </c>
      <c r="CX365" s="1">
        <v>1950.0</v>
      </c>
      <c r="CY365" s="1">
        <v>1502.2</v>
      </c>
      <c r="CZ365" s="1">
        <v>1950.0</v>
      </c>
    </row>
    <row r="366" ht="15.75" customHeight="1">
      <c r="CU366" s="1">
        <v>5277.7642</v>
      </c>
      <c r="CV366" s="1">
        <v>1897.5</v>
      </c>
      <c r="CW366" s="1">
        <v>1137.4</v>
      </c>
      <c r="CX366" s="1">
        <v>1950.0</v>
      </c>
      <c r="CY366" s="1">
        <v>1923.2</v>
      </c>
      <c r="CZ366" s="1">
        <v>1950.0</v>
      </c>
    </row>
    <row r="367" ht="15.75" customHeight="1">
      <c r="CU367" s="1">
        <v>5277.917</v>
      </c>
      <c r="CV367" s="1">
        <v>1931.9</v>
      </c>
      <c r="CW367" s="1">
        <v>1189.9</v>
      </c>
      <c r="CX367" s="1">
        <v>1950.0</v>
      </c>
      <c r="CY367" s="1">
        <v>1931.2</v>
      </c>
      <c r="CZ367" s="1">
        <v>1945.7</v>
      </c>
    </row>
    <row r="368" ht="15.75" customHeight="1">
      <c r="CU368" s="1">
        <v>5278.0693</v>
      </c>
      <c r="CV368" s="1">
        <v>1892.0</v>
      </c>
      <c r="CW368" s="1">
        <v>1125.1</v>
      </c>
      <c r="CX368" s="1">
        <v>1950.0</v>
      </c>
      <c r="CY368" s="1">
        <v>1913.6</v>
      </c>
      <c r="CZ368" s="1">
        <v>1885.5</v>
      </c>
    </row>
    <row r="369" ht="15.75" customHeight="1">
      <c r="CU369" s="1">
        <v>5278.2217</v>
      </c>
      <c r="CV369" s="1">
        <v>1776.5</v>
      </c>
      <c r="CW369" s="1">
        <v>999.9</v>
      </c>
      <c r="CX369" s="1">
        <v>1950.0</v>
      </c>
      <c r="CY369" s="1">
        <v>1943.5</v>
      </c>
      <c r="CZ369" s="1">
        <v>1756.4</v>
      </c>
    </row>
    <row r="370" ht="15.75" customHeight="1">
      <c r="CU370" s="1">
        <v>5278.374</v>
      </c>
      <c r="CV370" s="1">
        <v>1593.5</v>
      </c>
      <c r="CW370" s="1">
        <v>861.7</v>
      </c>
      <c r="CX370" s="1">
        <v>1950.0</v>
      </c>
      <c r="CY370" s="1">
        <v>1930.5</v>
      </c>
      <c r="CZ370" s="1">
        <v>1619.1</v>
      </c>
    </row>
    <row r="371" ht="15.75" customHeight="1">
      <c r="CU371" s="1">
        <v>5278.5264</v>
      </c>
      <c r="CV371" s="1">
        <v>1378.4</v>
      </c>
      <c r="CW371" s="1">
        <v>735.0</v>
      </c>
      <c r="CX371" s="1">
        <v>1950.0</v>
      </c>
      <c r="CY371" s="1">
        <v>1950.0</v>
      </c>
      <c r="CZ371" s="1">
        <v>1420.9</v>
      </c>
    </row>
    <row r="372" ht="15.75" customHeight="1">
      <c r="CU372" s="1">
        <v>5278.6787</v>
      </c>
      <c r="CV372" s="1">
        <v>1180.1</v>
      </c>
      <c r="CW372" s="1">
        <v>632.6</v>
      </c>
      <c r="CX372" s="1">
        <v>1950.0</v>
      </c>
      <c r="CY372" s="1">
        <v>1950.0</v>
      </c>
      <c r="CZ372" s="1">
        <v>1434.2</v>
      </c>
    </row>
    <row r="373" ht="15.75" customHeight="1">
      <c r="CU373" s="1">
        <v>5278.8311</v>
      </c>
      <c r="CV373" s="1">
        <v>1034.0</v>
      </c>
      <c r="CW373" s="1">
        <v>561.9</v>
      </c>
      <c r="CX373" s="1">
        <v>1950.0</v>
      </c>
      <c r="CY373" s="1">
        <v>1950.0</v>
      </c>
      <c r="CZ373" s="1">
        <v>1586.8</v>
      </c>
    </row>
    <row r="374" ht="15.75" customHeight="1">
      <c r="CU374" s="1">
        <v>5278.9834</v>
      </c>
      <c r="CV374" s="1">
        <v>953.4</v>
      </c>
      <c r="CW374" s="1">
        <v>526.1</v>
      </c>
      <c r="CX374" s="1">
        <v>1950.0</v>
      </c>
      <c r="CY374" s="1">
        <v>1950.0</v>
      </c>
      <c r="CZ374" s="1">
        <v>1664.4</v>
      </c>
    </row>
    <row r="375" ht="15.75" customHeight="1">
      <c r="CU375" s="1">
        <v>5279.1362</v>
      </c>
      <c r="CV375" s="1">
        <v>938.9</v>
      </c>
      <c r="CW375" s="1">
        <v>526.6</v>
      </c>
      <c r="CX375" s="1">
        <v>1950.0</v>
      </c>
      <c r="CY375" s="1">
        <v>1927.6</v>
      </c>
      <c r="CZ375" s="1">
        <v>1687.9</v>
      </c>
    </row>
    <row r="376" ht="15.75" customHeight="1">
      <c r="CU376" s="1">
        <v>5279.2886</v>
      </c>
      <c r="CV376" s="1">
        <v>988.1</v>
      </c>
      <c r="CW376" s="1">
        <v>565.8</v>
      </c>
      <c r="CX376" s="1">
        <v>1950.0</v>
      </c>
      <c r="CY376" s="1">
        <v>1882.6</v>
      </c>
      <c r="CZ376" s="1">
        <v>1707.2</v>
      </c>
    </row>
    <row r="377" ht="15.75" customHeight="1">
      <c r="CU377" s="1">
        <v>5279.4409</v>
      </c>
      <c r="CV377" s="1">
        <v>1093.9</v>
      </c>
      <c r="CW377" s="1">
        <v>643.5</v>
      </c>
      <c r="CX377" s="1">
        <v>1950.0</v>
      </c>
      <c r="CY377" s="1">
        <v>1838.9</v>
      </c>
      <c r="CZ377" s="1">
        <v>1647.3</v>
      </c>
    </row>
    <row r="378" ht="15.75" customHeight="1">
      <c r="CU378" s="1">
        <v>5279.5933</v>
      </c>
      <c r="CV378" s="1">
        <v>1231.2</v>
      </c>
      <c r="CW378" s="1">
        <v>743.1</v>
      </c>
      <c r="CX378" s="1">
        <v>1950.0</v>
      </c>
      <c r="CY378" s="1">
        <v>1675.0</v>
      </c>
      <c r="CZ378" s="1">
        <v>1443.7</v>
      </c>
    </row>
    <row r="379" ht="15.75" customHeight="1">
      <c r="CU379" s="1">
        <v>5279.7456</v>
      </c>
      <c r="CV379" s="1">
        <v>1343.4</v>
      </c>
      <c r="CW379" s="1">
        <v>812.5</v>
      </c>
      <c r="CX379" s="1">
        <v>1950.0</v>
      </c>
      <c r="CY379" s="1">
        <v>1565.1</v>
      </c>
      <c r="CZ379" s="1">
        <v>1469.2</v>
      </c>
    </row>
    <row r="380" ht="15.75" customHeight="1">
      <c r="CU380" s="1">
        <v>5279.8979</v>
      </c>
      <c r="CV380" s="1">
        <v>1367.1</v>
      </c>
      <c r="CW380" s="1">
        <v>791.7</v>
      </c>
      <c r="CX380" s="1">
        <v>1950.0</v>
      </c>
      <c r="CY380" s="1">
        <v>1640.3</v>
      </c>
      <c r="CZ380" s="1">
        <v>1766.0</v>
      </c>
    </row>
    <row r="381" ht="15.75" customHeight="1">
      <c r="CU381" s="1">
        <v>5280.0503</v>
      </c>
      <c r="CV381" s="1">
        <v>1305.8</v>
      </c>
      <c r="CW381" s="1">
        <v>694.0</v>
      </c>
      <c r="CX381" s="1">
        <v>1840.3</v>
      </c>
      <c r="CY381" s="1">
        <v>1492.9</v>
      </c>
      <c r="CZ381" s="1">
        <v>1553.4</v>
      </c>
    </row>
    <row r="382" ht="15.75" customHeight="1">
      <c r="CU382" s="1">
        <v>5280.2026</v>
      </c>
      <c r="CV382" s="1">
        <v>1087.3</v>
      </c>
      <c r="CW382" s="1">
        <v>563.2</v>
      </c>
      <c r="CX382" s="1">
        <v>1600.3</v>
      </c>
      <c r="CY382" s="1">
        <v>1186.0</v>
      </c>
      <c r="CZ382" s="1">
        <v>1135.5</v>
      </c>
    </row>
    <row r="383" ht="15.75" customHeight="1">
      <c r="CU383" s="1">
        <v>5280.355</v>
      </c>
      <c r="CV383" s="1">
        <v>987.4</v>
      </c>
      <c r="CW383" s="1">
        <v>482.7</v>
      </c>
      <c r="CX383" s="1">
        <v>1430.8</v>
      </c>
      <c r="CY383" s="1">
        <v>1033.3</v>
      </c>
      <c r="CZ383" s="1">
        <v>968.7</v>
      </c>
    </row>
    <row r="384" ht="15.75" customHeight="1">
      <c r="CU384" s="1">
        <v>5280.5078</v>
      </c>
      <c r="CV384" s="1">
        <v>871.0</v>
      </c>
      <c r="CW384" s="1">
        <v>431.7</v>
      </c>
      <c r="CX384" s="1">
        <v>1241.7</v>
      </c>
      <c r="CY384" s="1">
        <v>886.6</v>
      </c>
      <c r="CZ384" s="1">
        <v>788.7</v>
      </c>
    </row>
    <row r="385" ht="15.75" customHeight="1">
      <c r="CU385" s="1">
        <v>5280.6602</v>
      </c>
      <c r="CV385" s="1">
        <v>852.9</v>
      </c>
      <c r="CW385" s="1">
        <v>424.6</v>
      </c>
      <c r="CX385" s="1">
        <v>1191.7</v>
      </c>
      <c r="CY385" s="1">
        <v>816.1</v>
      </c>
      <c r="CZ385" s="1">
        <v>694.5</v>
      </c>
    </row>
    <row r="386" ht="15.75" customHeight="1">
      <c r="CU386" s="1">
        <v>5280.8125</v>
      </c>
      <c r="CV386" s="1">
        <v>1153.4</v>
      </c>
      <c r="CW386" s="1">
        <v>482.6</v>
      </c>
      <c r="CX386" s="1">
        <v>1319.4</v>
      </c>
      <c r="CY386" s="1">
        <v>854.0</v>
      </c>
      <c r="CZ386" s="1">
        <v>714.2</v>
      </c>
    </row>
    <row r="387" ht="15.75" customHeight="1">
      <c r="CU387" s="1">
        <v>5280.9648</v>
      </c>
      <c r="CV387" s="1">
        <v>1489.9</v>
      </c>
      <c r="CW387" s="1">
        <v>589.7</v>
      </c>
      <c r="CX387" s="1">
        <v>1518.9</v>
      </c>
      <c r="CY387" s="1">
        <v>1069.4</v>
      </c>
      <c r="CZ387" s="1">
        <v>884.8</v>
      </c>
    </row>
    <row r="388" ht="15.75" customHeight="1">
      <c r="CU388" s="1">
        <v>5281.1172</v>
      </c>
      <c r="CV388" s="1">
        <v>1864.8</v>
      </c>
      <c r="CW388" s="1">
        <v>776.3</v>
      </c>
      <c r="CX388" s="1">
        <v>1792.6</v>
      </c>
      <c r="CY388" s="1">
        <v>1457.4</v>
      </c>
      <c r="CZ388" s="1">
        <v>1203.4</v>
      </c>
    </row>
    <row r="389" ht="15.75" customHeight="1">
      <c r="CU389" s="1">
        <v>5281.2695</v>
      </c>
      <c r="CV389" s="1">
        <v>1936.9</v>
      </c>
      <c r="CW389" s="1">
        <v>993.5</v>
      </c>
      <c r="CX389" s="1">
        <v>1940.9</v>
      </c>
      <c r="CY389" s="1">
        <v>1872.8</v>
      </c>
      <c r="CZ389" s="1">
        <v>1775.6</v>
      </c>
    </row>
    <row r="390" ht="15.75" customHeight="1">
      <c r="CU390" s="1">
        <v>5281.4219</v>
      </c>
      <c r="CV390" s="1">
        <v>1950.0</v>
      </c>
      <c r="CW390" s="1">
        <v>1265.8</v>
      </c>
      <c r="CX390" s="1">
        <v>1950.0</v>
      </c>
      <c r="CY390" s="1">
        <v>1950.0</v>
      </c>
      <c r="CZ390" s="1">
        <v>1933.0</v>
      </c>
    </row>
    <row r="391" ht="15.75" customHeight="1">
      <c r="CU391" s="1">
        <v>5281.5742</v>
      </c>
      <c r="CV391" s="1">
        <v>1950.0</v>
      </c>
      <c r="CW391" s="1">
        <v>1516.8</v>
      </c>
      <c r="CX391" s="1">
        <v>1950.0</v>
      </c>
      <c r="CY391" s="1">
        <v>1866.6</v>
      </c>
      <c r="CZ391" s="1">
        <v>1693.3</v>
      </c>
    </row>
    <row r="392" ht="15.75" customHeight="1">
      <c r="CU392" s="1">
        <v>5281.7266</v>
      </c>
      <c r="CV392" s="1">
        <v>1950.0</v>
      </c>
      <c r="CW392" s="1">
        <v>1667.4</v>
      </c>
      <c r="CX392" s="1">
        <v>1950.0</v>
      </c>
      <c r="CY392" s="1">
        <v>1703.1</v>
      </c>
      <c r="CZ392" s="1">
        <v>1531.2</v>
      </c>
    </row>
    <row r="393" ht="15.75" customHeight="1">
      <c r="CU393" s="1">
        <v>5281.8794</v>
      </c>
      <c r="CV393" s="1">
        <v>1950.0</v>
      </c>
      <c r="CW393" s="1">
        <v>1692.0</v>
      </c>
      <c r="CX393" s="1">
        <v>1950.0</v>
      </c>
      <c r="CY393" s="1">
        <v>1711.1</v>
      </c>
      <c r="CZ393" s="1">
        <v>1585.5</v>
      </c>
    </row>
    <row r="394" ht="15.75" customHeight="1">
      <c r="CU394" s="1">
        <v>5282.0317</v>
      </c>
      <c r="CV394" s="1">
        <v>1950.0</v>
      </c>
      <c r="CW394" s="1">
        <v>1634.6</v>
      </c>
      <c r="CX394" s="1">
        <v>1950.0</v>
      </c>
      <c r="CY394" s="1">
        <v>1603.8</v>
      </c>
      <c r="CZ394" s="1">
        <v>1511.5</v>
      </c>
    </row>
    <row r="395" ht="15.75" customHeight="1">
      <c r="CU395" s="1">
        <v>5282.1841</v>
      </c>
      <c r="CV395" s="1">
        <v>1950.0</v>
      </c>
      <c r="CW395" s="1">
        <v>1560.3</v>
      </c>
      <c r="CX395" s="1">
        <v>1950.0</v>
      </c>
      <c r="CY395" s="1">
        <v>1788.4</v>
      </c>
      <c r="CZ395" s="1">
        <v>1689.1</v>
      </c>
    </row>
    <row r="396" ht="15.75" customHeight="1">
      <c r="CU396" s="1">
        <v>5282.3364</v>
      </c>
      <c r="CV396" s="1">
        <v>1950.0</v>
      </c>
      <c r="CW396" s="1">
        <v>1514.5</v>
      </c>
      <c r="CX396" s="1">
        <v>1950.0</v>
      </c>
      <c r="CY396" s="1">
        <v>1866.4</v>
      </c>
      <c r="CZ396" s="1">
        <v>1818.3</v>
      </c>
    </row>
    <row r="397" ht="15.75" customHeight="1">
      <c r="CU397" s="1">
        <v>5282.4888</v>
      </c>
      <c r="CV397" s="1">
        <v>1950.0</v>
      </c>
      <c r="CW397" s="1">
        <v>1517.8</v>
      </c>
      <c r="CX397" s="1">
        <v>1950.0</v>
      </c>
      <c r="CY397" s="1">
        <v>1875.9</v>
      </c>
      <c r="CZ397" s="1">
        <v>1842.4</v>
      </c>
    </row>
    <row r="398" ht="15.75" customHeight="1">
      <c r="CU398" s="1">
        <v>5282.6411</v>
      </c>
      <c r="CV398" s="1">
        <v>1950.0</v>
      </c>
      <c r="CW398" s="1">
        <v>1571.7</v>
      </c>
      <c r="CX398" s="1">
        <v>1950.0</v>
      </c>
      <c r="CY398" s="1">
        <v>1915.3</v>
      </c>
      <c r="CZ398" s="1">
        <v>1887.6</v>
      </c>
    </row>
    <row r="399" ht="15.75" customHeight="1">
      <c r="CU399" s="1">
        <v>5282.7935</v>
      </c>
      <c r="CV399" s="1">
        <v>1950.0</v>
      </c>
      <c r="CW399" s="1">
        <v>1660.2</v>
      </c>
      <c r="CX399" s="1">
        <v>1950.0</v>
      </c>
      <c r="CY399" s="1">
        <v>1950.0</v>
      </c>
      <c r="CZ399" s="1">
        <v>1950.0</v>
      </c>
    </row>
    <row r="400" ht="15.75" customHeight="1">
      <c r="CU400" s="1">
        <v>5282.9458</v>
      </c>
      <c r="CV400" s="1">
        <v>1950.0</v>
      </c>
      <c r="CW400" s="1">
        <v>1751.9</v>
      </c>
      <c r="CX400" s="1">
        <v>1950.0</v>
      </c>
      <c r="CY400" s="1">
        <v>1950.0</v>
      </c>
      <c r="CZ400" s="1">
        <v>1950.0</v>
      </c>
    </row>
    <row r="401" ht="15.75" customHeight="1">
      <c r="CU401" s="1">
        <v>5283.0986</v>
      </c>
      <c r="CV401" s="1">
        <v>1950.0</v>
      </c>
      <c r="CW401" s="1">
        <v>1802.3</v>
      </c>
      <c r="CX401" s="1">
        <v>1950.0</v>
      </c>
      <c r="CY401" s="1">
        <v>1950.0</v>
      </c>
      <c r="CZ401" s="1">
        <v>1950.0</v>
      </c>
    </row>
    <row r="402" ht="15.75" customHeight="1">
      <c r="CU402" s="1">
        <v>5283.251</v>
      </c>
      <c r="CV402" s="1">
        <v>1950.0</v>
      </c>
      <c r="CW402" s="1">
        <v>1769.8</v>
      </c>
      <c r="CX402" s="1">
        <v>1950.0</v>
      </c>
      <c r="CY402" s="1">
        <v>1950.0</v>
      </c>
      <c r="CZ402" s="1">
        <v>1950.0</v>
      </c>
    </row>
    <row r="403" ht="15.75" customHeight="1">
      <c r="CU403" s="1">
        <v>5283.4033</v>
      </c>
      <c r="CV403" s="1">
        <v>1950.0</v>
      </c>
      <c r="CW403" s="1">
        <v>1639.7</v>
      </c>
      <c r="CX403" s="1">
        <v>1950.0</v>
      </c>
      <c r="CY403" s="1">
        <v>1950.0</v>
      </c>
      <c r="CZ403" s="1">
        <v>1950.0</v>
      </c>
    </row>
    <row r="404" ht="15.75" customHeight="1">
      <c r="CU404" s="1">
        <v>5283.5557</v>
      </c>
      <c r="CV404" s="1">
        <v>1950.0</v>
      </c>
      <c r="CW404" s="1">
        <v>1441.3</v>
      </c>
      <c r="CX404" s="1">
        <v>1950.0</v>
      </c>
      <c r="CY404" s="1">
        <v>1950.0</v>
      </c>
      <c r="CZ404" s="1">
        <v>1950.0</v>
      </c>
    </row>
    <row r="405" ht="15.75" customHeight="1">
      <c r="CU405" s="1">
        <v>5283.708</v>
      </c>
      <c r="CV405" s="1">
        <v>1950.0</v>
      </c>
      <c r="CW405" s="1">
        <v>1231.3</v>
      </c>
      <c r="CX405" s="1">
        <v>1950.0</v>
      </c>
      <c r="CY405" s="1">
        <v>1941.6</v>
      </c>
      <c r="CZ405" s="1">
        <v>1907.3</v>
      </c>
    </row>
    <row r="406" ht="15.75" customHeight="1">
      <c r="CU406" s="1">
        <v>5283.8604</v>
      </c>
      <c r="CV406" s="1">
        <v>1950.0</v>
      </c>
      <c r="CW406" s="1">
        <v>1057.5</v>
      </c>
      <c r="CX406" s="1">
        <v>1950.0</v>
      </c>
      <c r="CY406" s="1">
        <v>1747.3</v>
      </c>
      <c r="CZ406" s="1">
        <v>1523.2</v>
      </c>
    </row>
    <row r="407" ht="15.75" customHeight="1">
      <c r="CU407" s="1">
        <v>5284.0127</v>
      </c>
      <c r="CV407" s="1">
        <v>1950.0</v>
      </c>
      <c r="CW407" s="1">
        <v>941.5</v>
      </c>
      <c r="CX407" s="1">
        <v>1950.0</v>
      </c>
      <c r="CY407" s="1">
        <v>1585.7</v>
      </c>
      <c r="CZ407" s="1">
        <v>1386.4</v>
      </c>
    </row>
    <row r="408" ht="15.75" customHeight="1">
      <c r="CU408" s="1">
        <v>5284.165</v>
      </c>
      <c r="CV408" s="1">
        <v>1950.0</v>
      </c>
      <c r="CW408" s="1">
        <v>886.7</v>
      </c>
      <c r="CX408" s="1">
        <v>1950.0</v>
      </c>
      <c r="CY408" s="1">
        <v>1427.6</v>
      </c>
      <c r="CZ408" s="1">
        <v>1139.7</v>
      </c>
    </row>
    <row r="409" ht="15.75" customHeight="1">
      <c r="CU409" s="1">
        <v>5284.3174</v>
      </c>
      <c r="CV409" s="1">
        <v>1950.0</v>
      </c>
      <c r="CW409" s="1">
        <v>889.0</v>
      </c>
      <c r="CX409" s="1">
        <v>1950.0</v>
      </c>
      <c r="CY409" s="1">
        <v>1368.7</v>
      </c>
      <c r="CZ409" s="1">
        <v>983.8</v>
      </c>
    </row>
    <row r="410" ht="15.75" customHeight="1">
      <c r="CU410" s="1">
        <v>5284.4702</v>
      </c>
      <c r="CV410" s="1">
        <v>1950.0</v>
      </c>
      <c r="CW410" s="1">
        <v>940.5</v>
      </c>
      <c r="CX410" s="1">
        <v>1950.0</v>
      </c>
      <c r="CY410" s="1">
        <v>1400.1</v>
      </c>
      <c r="CZ410" s="1">
        <v>992.5</v>
      </c>
    </row>
    <row r="411" ht="15.75" customHeight="1">
      <c r="CU411" s="1">
        <v>5284.6226</v>
      </c>
      <c r="CV411" s="1">
        <v>1923.8</v>
      </c>
      <c r="CW411" s="1">
        <v>1019.8</v>
      </c>
      <c r="CX411" s="1">
        <v>1950.0</v>
      </c>
      <c r="CY411" s="1">
        <v>1613.3</v>
      </c>
      <c r="CZ411" s="1">
        <v>1167.2</v>
      </c>
    </row>
    <row r="412" ht="15.75" customHeight="1">
      <c r="CU412" s="1">
        <v>5284.7749</v>
      </c>
      <c r="CV412" s="1">
        <v>1814.8</v>
      </c>
      <c r="CW412" s="1">
        <v>1074.5</v>
      </c>
      <c r="CX412" s="1">
        <v>1950.0</v>
      </c>
      <c r="CY412" s="1">
        <v>1896.4</v>
      </c>
      <c r="CZ412" s="1">
        <v>1364.1</v>
      </c>
    </row>
    <row r="413" ht="15.75" customHeight="1">
      <c r="CU413" s="1">
        <v>5284.9272</v>
      </c>
      <c r="CV413" s="1">
        <v>1621.9</v>
      </c>
      <c r="CW413" s="1">
        <v>1034.7</v>
      </c>
      <c r="CX413" s="1">
        <v>1950.0</v>
      </c>
      <c r="CY413" s="1">
        <v>1950.0</v>
      </c>
      <c r="CZ413" s="1">
        <v>1915.4</v>
      </c>
    </row>
    <row r="414" ht="15.75" customHeight="1">
      <c r="CU414" s="1">
        <v>5285.0796</v>
      </c>
      <c r="CV414" s="1">
        <v>1344.9</v>
      </c>
      <c r="CW414" s="1">
        <v>883.8</v>
      </c>
      <c r="CX414" s="1">
        <v>1846.8</v>
      </c>
      <c r="CY414" s="1">
        <v>1837.4</v>
      </c>
      <c r="CZ414" s="1">
        <v>1784.0</v>
      </c>
    </row>
    <row r="415" ht="15.75" customHeight="1">
      <c r="CU415" s="1">
        <v>5285.2319</v>
      </c>
      <c r="CV415" s="1">
        <v>1053.1</v>
      </c>
      <c r="CW415" s="1">
        <v>711.9</v>
      </c>
      <c r="CX415" s="1">
        <v>1256.8</v>
      </c>
      <c r="CY415" s="1">
        <v>1251.7</v>
      </c>
      <c r="CZ415" s="1">
        <v>1167.4</v>
      </c>
    </row>
    <row r="416" ht="15.75" customHeight="1">
      <c r="CU416" s="1">
        <v>5285.3843</v>
      </c>
      <c r="CV416" s="1">
        <v>785.1</v>
      </c>
      <c r="CW416" s="1">
        <v>550.1</v>
      </c>
      <c r="CX416" s="1">
        <v>724.4</v>
      </c>
      <c r="CY416" s="1">
        <v>729.5</v>
      </c>
      <c r="CZ416" s="1">
        <v>670.2</v>
      </c>
    </row>
    <row r="417" ht="15.75" customHeight="1">
      <c r="CU417" s="1">
        <v>5285.5366</v>
      </c>
      <c r="CV417" s="1">
        <v>484.0</v>
      </c>
      <c r="CW417" s="1">
        <v>329.1</v>
      </c>
      <c r="CX417" s="1">
        <v>454.2</v>
      </c>
      <c r="CY417" s="1">
        <v>459.5</v>
      </c>
      <c r="CZ417" s="1">
        <v>451.1</v>
      </c>
    </row>
    <row r="418" ht="15.75" customHeight="1">
      <c r="CU418" s="1">
        <v>5285.689</v>
      </c>
      <c r="CV418" s="1">
        <v>266.7</v>
      </c>
      <c r="CW418" s="1">
        <v>217.4</v>
      </c>
      <c r="CX418" s="1">
        <v>303.8</v>
      </c>
      <c r="CY418" s="1">
        <v>306.9</v>
      </c>
      <c r="CZ418" s="1">
        <v>306.5</v>
      </c>
    </row>
    <row r="419" ht="15.75" customHeight="1">
      <c r="CU419" s="1">
        <v>5285.8418</v>
      </c>
      <c r="CV419" s="1">
        <v>172.6</v>
      </c>
      <c r="CW419" s="1">
        <v>158.2</v>
      </c>
      <c r="CX419" s="1">
        <v>215.1</v>
      </c>
      <c r="CY419" s="1">
        <v>218.4</v>
      </c>
      <c r="CZ419" s="1">
        <v>214.0</v>
      </c>
    </row>
    <row r="420" ht="15.75" customHeight="1">
      <c r="CU420" s="1">
        <v>5285.9941</v>
      </c>
      <c r="CV420" s="1">
        <v>130.6</v>
      </c>
      <c r="CW420" s="1">
        <v>122.5</v>
      </c>
      <c r="CX420" s="1">
        <v>158.6</v>
      </c>
      <c r="CY420" s="1">
        <v>161.3</v>
      </c>
      <c r="CZ420" s="1">
        <v>164.9</v>
      </c>
    </row>
    <row r="421" ht="15.75" customHeight="1">
      <c r="CU421" s="1">
        <v>5286.1465</v>
      </c>
      <c r="CV421" s="1">
        <v>115.4</v>
      </c>
      <c r="CW421" s="1">
        <v>109.6</v>
      </c>
      <c r="CX421" s="1">
        <v>137.0</v>
      </c>
      <c r="CY421" s="1">
        <v>138.8</v>
      </c>
      <c r="CZ421" s="1">
        <v>149.7</v>
      </c>
    </row>
    <row r="422" ht="15.75" customHeight="1">
      <c r="CU422" s="1">
        <v>5286.2988</v>
      </c>
      <c r="CV422" s="1">
        <v>118.4</v>
      </c>
      <c r="CW422" s="1">
        <v>113.5</v>
      </c>
      <c r="CX422" s="1">
        <v>139.6</v>
      </c>
      <c r="CY422" s="1">
        <v>140.2</v>
      </c>
      <c r="CZ422" s="1">
        <v>157.5</v>
      </c>
    </row>
    <row r="423" ht="15.75" customHeight="1">
      <c r="CU423" s="1">
        <v>5286.4512</v>
      </c>
      <c r="CV423" s="1">
        <v>141.6</v>
      </c>
      <c r="CW423" s="1">
        <v>136.4</v>
      </c>
      <c r="CX423" s="1">
        <v>167.9</v>
      </c>
      <c r="CY423" s="1">
        <v>166.2</v>
      </c>
      <c r="CZ423" s="1">
        <v>191.9</v>
      </c>
    </row>
    <row r="424" ht="15.75" customHeight="1">
      <c r="CU424" s="1">
        <v>5286.6035</v>
      </c>
      <c r="CV424" s="1">
        <v>200.2</v>
      </c>
      <c r="CW424" s="1">
        <v>191.9</v>
      </c>
      <c r="CX424" s="1">
        <v>239.6</v>
      </c>
      <c r="CY424" s="1">
        <v>231.5</v>
      </c>
      <c r="CZ424" s="1">
        <v>266.4</v>
      </c>
    </row>
    <row r="425" ht="15.75" customHeight="1">
      <c r="CU425" s="1">
        <v>5286.7559</v>
      </c>
      <c r="CV425" s="1">
        <v>345.8</v>
      </c>
      <c r="CW425" s="1">
        <v>324.3</v>
      </c>
      <c r="CX425" s="1">
        <v>399.7</v>
      </c>
      <c r="CY425" s="1">
        <v>374.0</v>
      </c>
      <c r="CZ425" s="1">
        <v>430.5</v>
      </c>
    </row>
    <row r="426" ht="15.75" customHeight="1">
      <c r="CU426" s="1">
        <v>5286.9082</v>
      </c>
      <c r="CV426" s="1">
        <v>585.5</v>
      </c>
      <c r="CW426" s="1">
        <v>576.6</v>
      </c>
      <c r="CX426" s="1">
        <v>628.8</v>
      </c>
      <c r="CY426" s="1">
        <v>657.3</v>
      </c>
      <c r="CZ426" s="1">
        <v>713.1</v>
      </c>
    </row>
    <row r="427" ht="15.75" customHeight="1">
      <c r="CU427" s="1">
        <v>5287.061</v>
      </c>
      <c r="CV427" s="1">
        <v>880.6</v>
      </c>
      <c r="CW427" s="1">
        <v>785.3</v>
      </c>
      <c r="CX427" s="1">
        <v>1087.8</v>
      </c>
      <c r="CY427" s="1">
        <v>974.4</v>
      </c>
      <c r="CZ427" s="1">
        <v>1133.2</v>
      </c>
    </row>
    <row r="428" ht="15.75" customHeight="1">
      <c r="CU428" s="1">
        <v>5287.2134</v>
      </c>
      <c r="CV428" s="1">
        <v>1380.6</v>
      </c>
      <c r="CW428" s="1">
        <v>995.9</v>
      </c>
      <c r="CX428" s="1">
        <v>1934.5</v>
      </c>
      <c r="CY428" s="1">
        <v>1797.3</v>
      </c>
      <c r="CZ428" s="1">
        <v>1885.5</v>
      </c>
    </row>
    <row r="429" ht="15.75" customHeight="1">
      <c r="CU429" s="1">
        <v>5287.3657</v>
      </c>
      <c r="CV429" s="1">
        <v>1529.3</v>
      </c>
      <c r="CW429" s="1">
        <v>1036.2</v>
      </c>
      <c r="CX429" s="1">
        <v>1910.0</v>
      </c>
      <c r="CY429" s="1">
        <v>1882.4</v>
      </c>
      <c r="CZ429" s="1">
        <v>1828.5</v>
      </c>
    </row>
    <row r="430" ht="15.75" customHeight="1">
      <c r="CU430" s="1">
        <v>5287.5181</v>
      </c>
      <c r="CV430" s="1">
        <v>1528.4</v>
      </c>
      <c r="CW430" s="1">
        <v>956.8</v>
      </c>
      <c r="CX430" s="1">
        <v>1790.8</v>
      </c>
      <c r="CY430" s="1">
        <v>1693.3</v>
      </c>
      <c r="CZ430" s="1">
        <v>1363.5</v>
      </c>
    </row>
    <row r="431" ht="15.75" customHeight="1">
      <c r="CU431" s="1">
        <v>5287.6704</v>
      </c>
      <c r="CV431" s="1">
        <v>1440.0</v>
      </c>
      <c r="CW431" s="1">
        <v>809.2</v>
      </c>
      <c r="CX431" s="1">
        <v>1607.9</v>
      </c>
      <c r="CY431" s="1">
        <v>1353.7</v>
      </c>
      <c r="CZ431" s="1">
        <v>963.9</v>
      </c>
    </row>
    <row r="432" ht="15.75" customHeight="1">
      <c r="CU432" s="1">
        <v>5287.8228</v>
      </c>
      <c r="CV432" s="1">
        <v>1115.7</v>
      </c>
      <c r="CW432" s="1">
        <v>659.2</v>
      </c>
      <c r="CX432" s="1">
        <v>1451.8</v>
      </c>
      <c r="CY432" s="1">
        <v>1154.3</v>
      </c>
      <c r="CZ432" s="1">
        <v>741.0</v>
      </c>
    </row>
    <row r="433" ht="15.75" customHeight="1">
      <c r="CU433" s="1">
        <v>5287.9751</v>
      </c>
      <c r="CV433" s="1">
        <v>975.1</v>
      </c>
      <c r="CW433" s="1">
        <v>588.2</v>
      </c>
      <c r="CX433" s="1">
        <v>1249.0</v>
      </c>
      <c r="CY433" s="1">
        <v>957.3</v>
      </c>
      <c r="CZ433" s="1">
        <v>612.6</v>
      </c>
    </row>
    <row r="434" ht="15.75" customHeight="1">
      <c r="CU434" s="1">
        <v>5288.1274</v>
      </c>
      <c r="CV434" s="1">
        <v>829.2</v>
      </c>
      <c r="CW434" s="1">
        <v>521.0</v>
      </c>
      <c r="CX434" s="1">
        <v>1086.9</v>
      </c>
      <c r="CY434" s="1">
        <v>749.0</v>
      </c>
      <c r="CZ434" s="1">
        <v>576.3</v>
      </c>
    </row>
    <row r="435" ht="15.75" customHeight="1">
      <c r="CU435" s="1">
        <v>5288.2798</v>
      </c>
      <c r="CV435" s="1">
        <v>815.8</v>
      </c>
      <c r="CW435" s="1">
        <v>508.9</v>
      </c>
      <c r="CX435" s="1">
        <v>1068.1</v>
      </c>
      <c r="CY435" s="1">
        <v>718.8</v>
      </c>
      <c r="CZ435" s="1">
        <v>615.8</v>
      </c>
    </row>
    <row r="436" ht="15.75" customHeight="1">
      <c r="CU436" s="1">
        <v>5288.4326</v>
      </c>
      <c r="CV436" s="1">
        <v>966.1</v>
      </c>
      <c r="CW436" s="1">
        <v>566.6</v>
      </c>
      <c r="CX436" s="1">
        <v>1189.2</v>
      </c>
      <c r="CY436" s="1">
        <v>778.5</v>
      </c>
      <c r="CZ436" s="1">
        <v>719.6</v>
      </c>
    </row>
    <row r="437" ht="15.75" customHeight="1">
      <c r="CU437" s="1">
        <v>5288.585</v>
      </c>
      <c r="CV437" s="1">
        <v>1335.2</v>
      </c>
      <c r="CW437" s="1">
        <v>669.1</v>
      </c>
      <c r="CX437" s="1">
        <v>1390.9</v>
      </c>
      <c r="CY437" s="1">
        <v>893.6</v>
      </c>
      <c r="CZ437" s="1">
        <v>889.0</v>
      </c>
    </row>
    <row r="438" ht="15.75" customHeight="1">
      <c r="CU438" s="1">
        <v>5288.7373</v>
      </c>
      <c r="CV438" s="1">
        <v>1698.1</v>
      </c>
      <c r="CW438" s="1">
        <v>785.5</v>
      </c>
      <c r="CX438" s="1">
        <v>1542.4</v>
      </c>
      <c r="CY438" s="1">
        <v>1076.4</v>
      </c>
      <c r="CZ438" s="1">
        <v>1083.8</v>
      </c>
    </row>
    <row r="439" ht="15.75" customHeight="1">
      <c r="CU439" s="1">
        <v>5288.8896</v>
      </c>
      <c r="CV439" s="1">
        <v>1843.9</v>
      </c>
      <c r="CW439" s="1">
        <v>975.2</v>
      </c>
      <c r="CX439" s="1">
        <v>1784.1</v>
      </c>
      <c r="CY439" s="1">
        <v>1310.3</v>
      </c>
      <c r="CZ439" s="1">
        <v>1353.3</v>
      </c>
    </row>
    <row r="440" ht="15.75" customHeight="1">
      <c r="CU440" s="1">
        <v>5289.042</v>
      </c>
      <c r="CV440" s="1">
        <v>1928.4</v>
      </c>
      <c r="CW440" s="1">
        <v>1160.4</v>
      </c>
      <c r="CX440" s="1">
        <v>1935.7</v>
      </c>
      <c r="CY440" s="1">
        <v>1701.2</v>
      </c>
      <c r="CZ440" s="1">
        <v>1756.1</v>
      </c>
    </row>
    <row r="441" ht="15.75" customHeight="1">
      <c r="CU441" s="1">
        <v>5289.1943</v>
      </c>
      <c r="CV441" s="1">
        <v>1950.0</v>
      </c>
      <c r="CW441" s="1">
        <v>1365.6</v>
      </c>
      <c r="CX441" s="1">
        <v>1950.0</v>
      </c>
      <c r="CY441" s="1">
        <v>1947.0</v>
      </c>
      <c r="CZ441" s="1">
        <v>1950.0</v>
      </c>
    </row>
    <row r="442" ht="15.75" customHeight="1">
      <c r="CU442" s="1">
        <v>5289.3467</v>
      </c>
      <c r="CV442" s="1">
        <v>1950.0</v>
      </c>
      <c r="CW442" s="1">
        <v>1556.1</v>
      </c>
      <c r="CX442" s="1">
        <v>1950.0</v>
      </c>
      <c r="CY442" s="1">
        <v>1950.0</v>
      </c>
      <c r="CZ442" s="1">
        <v>1950.0</v>
      </c>
    </row>
    <row r="443" ht="15.75" customHeight="1">
      <c r="CU443" s="1">
        <v>5289.499</v>
      </c>
      <c r="CV443" s="1">
        <v>1950.0</v>
      </c>
      <c r="CW443" s="1">
        <v>1670.1</v>
      </c>
      <c r="CX443" s="1">
        <v>1950.0</v>
      </c>
      <c r="CY443" s="1">
        <v>1950.0</v>
      </c>
      <c r="CZ443" s="1">
        <v>1950.0</v>
      </c>
    </row>
    <row r="444" ht="15.75" customHeight="1">
      <c r="CU444" s="1">
        <v>5289.6514</v>
      </c>
      <c r="CV444" s="1">
        <v>1950.0</v>
      </c>
      <c r="CW444" s="1">
        <v>1657.8</v>
      </c>
      <c r="CX444" s="1">
        <v>1950.0</v>
      </c>
      <c r="CY444" s="1">
        <v>1950.0</v>
      </c>
      <c r="CZ444" s="1">
        <v>1950.0</v>
      </c>
    </row>
    <row r="445" ht="15.75" customHeight="1">
      <c r="CU445" s="1">
        <v>5289.8042</v>
      </c>
      <c r="CV445" s="1">
        <v>1950.0</v>
      </c>
      <c r="CW445" s="1">
        <v>1527.1</v>
      </c>
      <c r="CX445" s="1">
        <v>1950.0</v>
      </c>
      <c r="CY445" s="1">
        <v>1950.0</v>
      </c>
      <c r="CZ445" s="1">
        <v>1950.0</v>
      </c>
    </row>
    <row r="446" ht="15.75" customHeight="1">
      <c r="CU446" s="1">
        <v>5289.9565</v>
      </c>
      <c r="CV446" s="1">
        <v>1950.0</v>
      </c>
      <c r="CW446" s="1">
        <v>1339.4</v>
      </c>
      <c r="CX446" s="1">
        <v>1950.0</v>
      </c>
      <c r="CY446" s="1">
        <v>1950.0</v>
      </c>
      <c r="CZ446" s="1">
        <v>1950.0</v>
      </c>
    </row>
    <row r="447" ht="15.75" customHeight="1">
      <c r="CU447" s="1">
        <v>5290.1089</v>
      </c>
      <c r="CV447" s="1">
        <v>1950.0</v>
      </c>
      <c r="CW447" s="1">
        <v>1163.1</v>
      </c>
      <c r="CX447" s="1">
        <v>1950.0</v>
      </c>
      <c r="CY447" s="1">
        <v>1941.6</v>
      </c>
      <c r="CZ447" s="1">
        <v>1950.0</v>
      </c>
    </row>
    <row r="448" ht="15.75" customHeight="1">
      <c r="CU448" s="1">
        <v>5290.2612</v>
      </c>
      <c r="CV448" s="1">
        <v>1950.0</v>
      </c>
      <c r="CW448" s="1">
        <v>1038.3</v>
      </c>
      <c r="CX448" s="1">
        <v>1950.0</v>
      </c>
      <c r="CY448" s="1">
        <v>1881.5</v>
      </c>
      <c r="CZ448" s="1">
        <v>1950.0</v>
      </c>
    </row>
    <row r="449" ht="15.75" customHeight="1">
      <c r="CU449" s="1">
        <v>5290.4136</v>
      </c>
      <c r="CV449" s="1">
        <v>1950.0</v>
      </c>
      <c r="CW449" s="1">
        <v>978.7</v>
      </c>
      <c r="CX449" s="1">
        <v>1950.0</v>
      </c>
      <c r="CY449" s="1">
        <v>1787.4</v>
      </c>
      <c r="CZ449" s="1">
        <v>1942.1</v>
      </c>
    </row>
    <row r="450" ht="15.75" customHeight="1">
      <c r="CU450" s="1">
        <v>5290.5659</v>
      </c>
      <c r="CV450" s="1">
        <v>1950.0</v>
      </c>
      <c r="CW450" s="1">
        <v>984.8</v>
      </c>
      <c r="CX450" s="1">
        <v>1950.0</v>
      </c>
      <c r="CY450" s="1">
        <v>1686.6</v>
      </c>
      <c r="CZ450" s="1">
        <v>1887.5</v>
      </c>
    </row>
    <row r="451" ht="15.75" customHeight="1">
      <c r="CU451" s="1">
        <v>5290.7183</v>
      </c>
      <c r="CV451" s="1">
        <v>1950.0</v>
      </c>
      <c r="CW451" s="1">
        <v>1052.8</v>
      </c>
      <c r="CX451" s="1">
        <v>1950.0</v>
      </c>
      <c r="CY451" s="1">
        <v>1568.3</v>
      </c>
      <c r="CZ451" s="1">
        <v>1818.5</v>
      </c>
    </row>
    <row r="452" ht="15.75" customHeight="1">
      <c r="CU452" s="1">
        <v>5290.8706</v>
      </c>
      <c r="CV452" s="1">
        <v>1950.0</v>
      </c>
      <c r="CW452" s="1">
        <v>1169.1</v>
      </c>
      <c r="CX452" s="1">
        <v>1950.0</v>
      </c>
      <c r="CY452" s="1">
        <v>1496.7</v>
      </c>
      <c r="CZ452" s="1">
        <v>1930.1</v>
      </c>
    </row>
    <row r="453" ht="15.75" customHeight="1">
      <c r="CU453" s="1">
        <v>5291.0234</v>
      </c>
      <c r="CV453" s="1">
        <v>1950.0</v>
      </c>
      <c r="CW453" s="1">
        <v>1292.5</v>
      </c>
      <c r="CX453" s="1">
        <v>1950.0</v>
      </c>
      <c r="CY453" s="1">
        <v>1311.6</v>
      </c>
      <c r="CZ453" s="1">
        <v>1932.0</v>
      </c>
    </row>
    <row r="454" ht="15.75" customHeight="1">
      <c r="CU454" s="1">
        <v>5291.1758</v>
      </c>
      <c r="CV454" s="1">
        <v>1950.0</v>
      </c>
      <c r="CW454" s="1">
        <v>1361.0</v>
      </c>
      <c r="CX454" s="1">
        <v>1950.0</v>
      </c>
      <c r="CY454" s="1">
        <v>1411.8</v>
      </c>
      <c r="CZ454" s="1">
        <v>1590.8</v>
      </c>
    </row>
    <row r="455" ht="15.75" customHeight="1">
      <c r="CU455" s="1">
        <v>5291.3281</v>
      </c>
      <c r="CV455" s="1">
        <v>1950.0</v>
      </c>
      <c r="CW455" s="1">
        <v>1346.7</v>
      </c>
      <c r="CX455" s="1">
        <v>1950.0</v>
      </c>
      <c r="CY455" s="1">
        <v>1433.1</v>
      </c>
      <c r="CZ455" s="1">
        <v>1548.6</v>
      </c>
    </row>
    <row r="456" ht="15.75" customHeight="1">
      <c r="CU456" s="1">
        <v>5291.4805</v>
      </c>
      <c r="CV456" s="1">
        <v>1950.0</v>
      </c>
      <c r="CW456" s="1">
        <v>1290.8</v>
      </c>
      <c r="CX456" s="1">
        <v>1950.0</v>
      </c>
      <c r="CY456" s="1">
        <v>1550.7</v>
      </c>
      <c r="CZ456" s="1">
        <v>1689.5</v>
      </c>
    </row>
    <row r="457" ht="15.75" customHeight="1">
      <c r="CU457" s="1">
        <v>5291.6328</v>
      </c>
      <c r="CV457" s="1">
        <v>1950.0</v>
      </c>
      <c r="CW457" s="1">
        <v>1259.2</v>
      </c>
      <c r="CX457" s="1">
        <v>1950.0</v>
      </c>
      <c r="CY457" s="1">
        <v>1424.0</v>
      </c>
      <c r="CZ457" s="1">
        <v>1570.7</v>
      </c>
    </row>
    <row r="458" ht="15.75" customHeight="1">
      <c r="CU458" s="1">
        <v>5291.7852</v>
      </c>
      <c r="CV458" s="1">
        <v>1950.0</v>
      </c>
      <c r="CW458" s="1">
        <v>1295.8</v>
      </c>
      <c r="CX458" s="1">
        <v>1931.0</v>
      </c>
      <c r="CY458" s="1">
        <v>1295.9</v>
      </c>
      <c r="CZ458" s="1">
        <v>1425.7</v>
      </c>
    </row>
    <row r="459" ht="15.75" customHeight="1">
      <c r="CU459" s="1">
        <v>5291.9375</v>
      </c>
      <c r="CV459" s="1">
        <v>1950.0</v>
      </c>
      <c r="CW459" s="1">
        <v>1387.2</v>
      </c>
      <c r="CX459" s="1">
        <v>1846.4</v>
      </c>
      <c r="CY459" s="1">
        <v>1248.0</v>
      </c>
      <c r="CZ459" s="1">
        <v>1457.0</v>
      </c>
    </row>
    <row r="460" ht="15.75" customHeight="1">
      <c r="CU460" s="1">
        <v>5292.0898</v>
      </c>
      <c r="CV460" s="1">
        <v>1950.0</v>
      </c>
      <c r="CW460" s="1">
        <v>1615.9</v>
      </c>
      <c r="CX460" s="1">
        <v>1950.0</v>
      </c>
      <c r="CY460" s="1">
        <v>921.1</v>
      </c>
      <c r="CZ460" s="1">
        <v>1183.0</v>
      </c>
    </row>
    <row r="461" ht="15.75" customHeight="1">
      <c r="CU461" s="1">
        <v>5292.2422</v>
      </c>
      <c r="CV461" s="1">
        <v>1950.0</v>
      </c>
      <c r="CW461" s="1">
        <v>1888.4</v>
      </c>
      <c r="CX461" s="1">
        <v>1831.6</v>
      </c>
      <c r="CY461" s="1">
        <v>699.5</v>
      </c>
      <c r="CZ461" s="1">
        <v>884.9</v>
      </c>
    </row>
    <row r="462" ht="15.75" customHeight="1">
      <c r="CU462" s="1">
        <v>5292.395</v>
      </c>
      <c r="CV462" s="1">
        <v>1950.0</v>
      </c>
      <c r="CW462" s="1">
        <v>1655.6</v>
      </c>
      <c r="CX462" s="1">
        <v>1453.8</v>
      </c>
      <c r="CY462" s="1">
        <v>601.0</v>
      </c>
      <c r="CZ462" s="1">
        <v>793.2</v>
      </c>
    </row>
    <row r="463" ht="15.75" customHeight="1">
      <c r="CU463" s="1">
        <v>5292.5474</v>
      </c>
      <c r="CV463" s="1">
        <v>1950.0</v>
      </c>
      <c r="CW463" s="1">
        <v>1291.8</v>
      </c>
      <c r="CX463" s="1">
        <v>1279.7</v>
      </c>
      <c r="CY463" s="1">
        <v>567.6</v>
      </c>
      <c r="CZ463" s="1">
        <v>743.8</v>
      </c>
    </row>
    <row r="464" ht="15.75" customHeight="1">
      <c r="CU464" s="1">
        <v>5292.6997</v>
      </c>
      <c r="CV464" s="1">
        <v>1950.0</v>
      </c>
      <c r="CW464" s="1">
        <v>1044.9</v>
      </c>
      <c r="CX464" s="1">
        <v>1101.0</v>
      </c>
      <c r="CY464" s="1">
        <v>557.8</v>
      </c>
      <c r="CZ464" s="1">
        <v>659.0</v>
      </c>
    </row>
    <row r="465" ht="15.75" customHeight="1">
      <c r="CU465" s="1">
        <v>5292.8521</v>
      </c>
      <c r="CV465" s="1">
        <v>1950.0</v>
      </c>
      <c r="CW465" s="1">
        <v>765.6</v>
      </c>
      <c r="CX465" s="1">
        <v>988.4</v>
      </c>
      <c r="CY465" s="1">
        <v>639.6</v>
      </c>
      <c r="CZ465" s="1">
        <v>626.9</v>
      </c>
    </row>
    <row r="466" ht="15.75" customHeight="1">
      <c r="CU466" s="1">
        <v>5293.0044</v>
      </c>
      <c r="CV466" s="1">
        <v>1950.0</v>
      </c>
      <c r="CW466" s="1">
        <v>567.9</v>
      </c>
      <c r="CX466" s="1">
        <v>1205.5</v>
      </c>
      <c r="CY466" s="1">
        <v>774.8</v>
      </c>
      <c r="CZ466" s="1">
        <v>738.7</v>
      </c>
    </row>
    <row r="467" ht="15.75" customHeight="1">
      <c r="CU467" s="1">
        <v>5293.1567</v>
      </c>
      <c r="CV467" s="1">
        <v>1950.0</v>
      </c>
      <c r="CW467" s="1">
        <v>472.6</v>
      </c>
      <c r="CX467" s="1">
        <v>1414.4</v>
      </c>
      <c r="CY467" s="1">
        <v>951.8</v>
      </c>
      <c r="CZ467" s="1">
        <v>990.7</v>
      </c>
    </row>
    <row r="468" ht="15.75" customHeight="1">
      <c r="CU468" s="1">
        <v>5293.3091</v>
      </c>
      <c r="CV468" s="1">
        <v>1950.0</v>
      </c>
      <c r="CW468" s="1">
        <v>452.8</v>
      </c>
      <c r="CX468" s="1">
        <v>1546.2</v>
      </c>
      <c r="CY468" s="1">
        <v>1223.2</v>
      </c>
      <c r="CZ468" s="1">
        <v>1187.6</v>
      </c>
    </row>
    <row r="469" ht="15.75" customHeight="1">
      <c r="CU469" s="1">
        <v>5293.4614</v>
      </c>
      <c r="CV469" s="1">
        <v>1950.0</v>
      </c>
      <c r="CW469" s="1">
        <v>452.8</v>
      </c>
      <c r="CX469" s="1">
        <v>1707.5</v>
      </c>
      <c r="CY469" s="1">
        <v>1519.0</v>
      </c>
      <c r="CZ469" s="1">
        <v>1426.8</v>
      </c>
    </row>
    <row r="470" ht="15.75" customHeight="1">
      <c r="CU470" s="1">
        <v>5293.6138</v>
      </c>
      <c r="CV470" s="1">
        <v>1950.0</v>
      </c>
      <c r="CW470" s="1">
        <v>492.9</v>
      </c>
      <c r="CX470" s="1">
        <v>1843.6</v>
      </c>
      <c r="CY470" s="1">
        <v>1764.3</v>
      </c>
      <c r="CZ470" s="1">
        <v>1661.8</v>
      </c>
    </row>
    <row r="471" ht="15.75" customHeight="1">
      <c r="CU471" s="1">
        <v>5293.7666</v>
      </c>
      <c r="CV471" s="1">
        <v>1950.0</v>
      </c>
      <c r="CW471" s="1">
        <v>586.8</v>
      </c>
      <c r="CX471" s="1">
        <v>1932.1</v>
      </c>
      <c r="CY471" s="1">
        <v>1917.7</v>
      </c>
      <c r="CZ471" s="1">
        <v>1866.7</v>
      </c>
    </row>
    <row r="472" ht="15.75" customHeight="1">
      <c r="CU472" s="1">
        <v>5293.9189</v>
      </c>
      <c r="CV472" s="1">
        <v>1950.0</v>
      </c>
      <c r="CW472" s="1">
        <v>750.8</v>
      </c>
      <c r="CX472" s="1">
        <v>1950.0</v>
      </c>
      <c r="CY472" s="1">
        <v>1950.0</v>
      </c>
      <c r="CZ472" s="1">
        <v>1950.0</v>
      </c>
    </row>
    <row r="473" ht="15.75" customHeight="1">
      <c r="CU473" s="1">
        <v>5294.0713</v>
      </c>
      <c r="CV473" s="1">
        <v>1950.0</v>
      </c>
      <c r="CW473" s="1">
        <v>997.3</v>
      </c>
      <c r="CX473" s="1">
        <v>1950.0</v>
      </c>
      <c r="CY473" s="1">
        <v>1950.0</v>
      </c>
      <c r="CZ473" s="1">
        <v>1950.0</v>
      </c>
    </row>
    <row r="474" ht="15.75" customHeight="1">
      <c r="CU474" s="1">
        <v>5294.2236</v>
      </c>
      <c r="CV474" s="1">
        <v>1950.0</v>
      </c>
      <c r="CW474" s="1">
        <v>1308.4</v>
      </c>
      <c r="CX474" s="1">
        <v>1950.0</v>
      </c>
      <c r="CY474" s="1">
        <v>1950.0</v>
      </c>
      <c r="CZ474" s="1">
        <v>1950.0</v>
      </c>
    </row>
    <row r="475" ht="15.75" customHeight="1">
      <c r="CU475" s="1">
        <v>5294.376</v>
      </c>
      <c r="CV475" s="1">
        <v>1950.0</v>
      </c>
      <c r="CW475" s="1">
        <v>1613.2</v>
      </c>
      <c r="CX475" s="1">
        <v>1950.0</v>
      </c>
      <c r="CY475" s="1">
        <v>1950.0</v>
      </c>
      <c r="CZ475" s="1">
        <v>1950.0</v>
      </c>
    </row>
    <row r="476" ht="15.75" customHeight="1">
      <c r="CU476" s="1">
        <v>5294.5283</v>
      </c>
      <c r="CV476" s="1">
        <v>1950.0</v>
      </c>
      <c r="CW476" s="1">
        <v>1831.9</v>
      </c>
      <c r="CX476" s="1">
        <v>1950.0</v>
      </c>
      <c r="CY476" s="1">
        <v>1950.0</v>
      </c>
      <c r="CZ476" s="1">
        <v>1950.0</v>
      </c>
    </row>
    <row r="477" ht="15.75" customHeight="1">
      <c r="CU477" s="1">
        <v>5294.6807</v>
      </c>
      <c r="CV477" s="1">
        <v>1950.0</v>
      </c>
      <c r="CW477" s="1">
        <v>1939.1</v>
      </c>
      <c r="CX477" s="1">
        <v>1950.0</v>
      </c>
      <c r="CY477" s="1">
        <v>1950.0</v>
      </c>
      <c r="CZ477" s="1">
        <v>1950.0</v>
      </c>
    </row>
    <row r="478" ht="15.75" customHeight="1">
      <c r="CU478" s="1">
        <v>5294.833</v>
      </c>
      <c r="CV478" s="1">
        <v>1950.0</v>
      </c>
      <c r="CW478" s="1">
        <v>1950.0</v>
      </c>
      <c r="CX478" s="1">
        <v>1950.0</v>
      </c>
      <c r="CY478" s="1">
        <v>1950.0</v>
      </c>
      <c r="CZ478" s="1">
        <v>1950.0</v>
      </c>
    </row>
    <row r="479" ht="15.75" customHeight="1">
      <c r="CU479" s="1">
        <v>5294.9858</v>
      </c>
      <c r="CV479" s="1">
        <v>1950.0</v>
      </c>
      <c r="CW479" s="1">
        <v>1950.0</v>
      </c>
      <c r="CX479" s="1">
        <v>1950.0</v>
      </c>
      <c r="CY479" s="1">
        <v>1950.0</v>
      </c>
      <c r="CZ479" s="1">
        <v>1950.0</v>
      </c>
    </row>
    <row r="480" ht="15.75" customHeight="1">
      <c r="CU480" s="1">
        <v>5295.1382</v>
      </c>
      <c r="CV480" s="1">
        <v>1950.0</v>
      </c>
      <c r="CW480" s="1">
        <v>1950.0</v>
      </c>
      <c r="CX480" s="1">
        <v>1950.0</v>
      </c>
      <c r="CY480" s="1">
        <v>1950.0</v>
      </c>
      <c r="CZ480" s="1">
        <v>1950.0</v>
      </c>
    </row>
    <row r="481" ht="15.75" customHeight="1">
      <c r="CU481" s="1">
        <v>5295.2905</v>
      </c>
      <c r="CV481" s="1">
        <v>1950.0</v>
      </c>
      <c r="CW481" s="1">
        <v>1937.8</v>
      </c>
      <c r="CX481" s="1">
        <v>1950.0</v>
      </c>
      <c r="CY481" s="1">
        <v>1950.0</v>
      </c>
      <c r="CZ481" s="1">
        <v>1950.0</v>
      </c>
    </row>
    <row r="482" ht="15.75" customHeight="1">
      <c r="CU482" s="1">
        <v>5295.4429</v>
      </c>
      <c r="CV482" s="1">
        <v>1950.0</v>
      </c>
      <c r="CW482" s="1">
        <v>1860.4</v>
      </c>
      <c r="CX482" s="1">
        <v>1950.0</v>
      </c>
      <c r="CY482" s="1">
        <v>1950.0</v>
      </c>
      <c r="CZ482" s="1">
        <v>1950.0</v>
      </c>
    </row>
    <row r="483" ht="15.75" customHeight="1">
      <c r="CU483" s="1">
        <v>5295.5952</v>
      </c>
      <c r="CV483" s="1">
        <v>1950.0</v>
      </c>
      <c r="CW483" s="1">
        <v>1732.5</v>
      </c>
      <c r="CX483" s="1">
        <v>1950.0</v>
      </c>
      <c r="CY483" s="1">
        <v>1950.0</v>
      </c>
      <c r="CZ483" s="1">
        <v>1950.0</v>
      </c>
    </row>
    <row r="484" ht="15.75" customHeight="1">
      <c r="CU484" s="1">
        <v>5295.7476</v>
      </c>
      <c r="CV484" s="1">
        <v>1950.0</v>
      </c>
      <c r="CW484" s="1">
        <v>1567.5</v>
      </c>
      <c r="CX484" s="1">
        <v>1950.0</v>
      </c>
      <c r="CY484" s="1">
        <v>1950.0</v>
      </c>
      <c r="CZ484" s="1">
        <v>1950.0</v>
      </c>
    </row>
    <row r="485" ht="15.75" customHeight="1">
      <c r="CU485" s="1">
        <v>5295.8999</v>
      </c>
      <c r="CV485" s="1">
        <v>1950.0</v>
      </c>
      <c r="CW485" s="1">
        <v>1396.3</v>
      </c>
      <c r="CX485" s="1">
        <v>1950.0</v>
      </c>
      <c r="CY485" s="1">
        <v>1950.0</v>
      </c>
      <c r="CZ485" s="1">
        <v>1950.0</v>
      </c>
    </row>
    <row r="486" ht="15.75" customHeight="1">
      <c r="CU486" s="1">
        <v>5296.0522</v>
      </c>
      <c r="CV486" s="1">
        <v>1950.0</v>
      </c>
      <c r="CW486" s="1">
        <v>1253.8</v>
      </c>
      <c r="CX486" s="1">
        <v>1950.0</v>
      </c>
      <c r="CY486" s="1">
        <v>1950.0</v>
      </c>
      <c r="CZ486" s="1">
        <v>1950.0</v>
      </c>
    </row>
    <row r="487" ht="15.75" customHeight="1">
      <c r="CU487" s="1">
        <v>5296.2046</v>
      </c>
      <c r="CV487" s="1">
        <v>1950.0</v>
      </c>
      <c r="CW487" s="1">
        <v>1163.4</v>
      </c>
      <c r="CX487" s="1">
        <v>1950.0</v>
      </c>
      <c r="CY487" s="1">
        <v>1950.0</v>
      </c>
      <c r="CZ487" s="1">
        <v>1950.0</v>
      </c>
    </row>
    <row r="488" ht="15.75" customHeight="1">
      <c r="CU488" s="1">
        <v>5296.3574</v>
      </c>
      <c r="CV488" s="1">
        <v>1950.0</v>
      </c>
      <c r="CW488" s="1">
        <v>1135.2</v>
      </c>
      <c r="CX488" s="1">
        <v>1950.0</v>
      </c>
      <c r="CY488" s="1">
        <v>1950.0</v>
      </c>
      <c r="CZ488" s="1">
        <v>1950.0</v>
      </c>
    </row>
    <row r="489" ht="15.75" customHeight="1">
      <c r="CU489" s="1">
        <v>5296.5098</v>
      </c>
      <c r="CV489" s="1">
        <v>1950.0</v>
      </c>
      <c r="CW489" s="1">
        <v>1172.3</v>
      </c>
      <c r="CX489" s="1">
        <v>1950.0</v>
      </c>
      <c r="CY489" s="1">
        <v>1950.0</v>
      </c>
      <c r="CZ489" s="1">
        <v>1950.0</v>
      </c>
    </row>
    <row r="490" ht="15.75" customHeight="1">
      <c r="CU490" s="1">
        <v>5296.6621</v>
      </c>
      <c r="CV490" s="1">
        <v>1950.0</v>
      </c>
      <c r="CW490" s="1">
        <v>1270.4</v>
      </c>
      <c r="CX490" s="1">
        <v>1950.0</v>
      </c>
      <c r="CY490" s="1">
        <v>1950.0</v>
      </c>
      <c r="CZ490" s="1">
        <v>1950.0</v>
      </c>
    </row>
    <row r="491" ht="15.75" customHeight="1">
      <c r="CU491" s="1">
        <v>5296.8145</v>
      </c>
      <c r="CV491" s="1">
        <v>1950.0</v>
      </c>
      <c r="CW491" s="1">
        <v>1409.1</v>
      </c>
      <c r="CX491" s="1">
        <v>1950.0</v>
      </c>
      <c r="CY491" s="1">
        <v>1950.0</v>
      </c>
      <c r="CZ491" s="1">
        <v>1950.0</v>
      </c>
    </row>
    <row r="492" ht="15.75" customHeight="1">
      <c r="CU492" s="1">
        <v>5296.9668</v>
      </c>
      <c r="CV492" s="1">
        <v>1950.0</v>
      </c>
      <c r="CW492" s="1">
        <v>1534.7</v>
      </c>
      <c r="CX492" s="1">
        <v>1950.0</v>
      </c>
      <c r="CY492" s="1">
        <v>1950.0</v>
      </c>
      <c r="CZ492" s="1">
        <v>1950.0</v>
      </c>
    </row>
    <row r="493" ht="15.75" customHeight="1">
      <c r="CU493" s="1">
        <v>5297.1191</v>
      </c>
      <c r="CV493" s="1">
        <v>1950.0</v>
      </c>
      <c r="CW493" s="1">
        <v>1563.1</v>
      </c>
      <c r="CX493" s="1">
        <v>1950.0</v>
      </c>
      <c r="CY493" s="1">
        <v>1950.0</v>
      </c>
      <c r="CZ493" s="1">
        <v>1950.0</v>
      </c>
    </row>
    <row r="494" ht="15.75" customHeight="1">
      <c r="CU494" s="1">
        <v>5297.2715</v>
      </c>
      <c r="CV494" s="1">
        <v>1950.0</v>
      </c>
      <c r="CW494" s="1">
        <v>1442.6</v>
      </c>
      <c r="CX494" s="1">
        <v>1950.0</v>
      </c>
      <c r="CY494" s="1">
        <v>1950.0</v>
      </c>
      <c r="CZ494" s="1">
        <v>1950.0</v>
      </c>
    </row>
    <row r="495" ht="15.75" customHeight="1">
      <c r="CU495" s="1">
        <v>5297.4238</v>
      </c>
      <c r="CV495" s="1">
        <v>1950.0</v>
      </c>
      <c r="CW495" s="1">
        <v>1217.7</v>
      </c>
      <c r="CX495" s="1">
        <v>1950.0</v>
      </c>
      <c r="CY495" s="1">
        <v>1950.0</v>
      </c>
      <c r="CZ495" s="1">
        <v>1950.0</v>
      </c>
    </row>
    <row r="496" ht="15.75" customHeight="1">
      <c r="CU496" s="1">
        <v>5297.5762</v>
      </c>
      <c r="CV496" s="1">
        <v>1950.0</v>
      </c>
      <c r="CW496" s="1">
        <v>983.0</v>
      </c>
      <c r="CX496" s="1">
        <v>1950.0</v>
      </c>
      <c r="CY496" s="1">
        <v>1950.0</v>
      </c>
      <c r="CZ496" s="1">
        <v>1950.0</v>
      </c>
    </row>
    <row r="497" ht="15.75" customHeight="1">
      <c r="CU497" s="1">
        <v>5297.729</v>
      </c>
      <c r="CV497" s="1">
        <v>1950.0</v>
      </c>
      <c r="CW497" s="1">
        <v>799.1</v>
      </c>
      <c r="CX497" s="1">
        <v>1950.0</v>
      </c>
      <c r="CY497" s="1">
        <v>1950.0</v>
      </c>
      <c r="CZ497" s="1">
        <v>1950.0</v>
      </c>
    </row>
    <row r="498" ht="15.75" customHeight="1">
      <c r="CU498" s="1">
        <v>5297.8813</v>
      </c>
      <c r="CV498" s="1">
        <v>1950.0</v>
      </c>
      <c r="CW498" s="1">
        <v>680.3</v>
      </c>
      <c r="CX498" s="1">
        <v>1950.0</v>
      </c>
      <c r="CY498" s="1">
        <v>1950.0</v>
      </c>
      <c r="CZ498" s="1">
        <v>1950.0</v>
      </c>
    </row>
    <row r="499" ht="15.75" customHeight="1">
      <c r="CU499" s="1">
        <v>5298.0337</v>
      </c>
      <c r="CV499" s="1">
        <v>1950.0</v>
      </c>
      <c r="CW499" s="1">
        <v>621.1</v>
      </c>
      <c r="CX499" s="1">
        <v>1950.0</v>
      </c>
      <c r="CY499" s="1">
        <v>1950.0</v>
      </c>
      <c r="CZ499" s="1">
        <v>1950.0</v>
      </c>
    </row>
    <row r="500" ht="15.75" customHeight="1">
      <c r="CU500" s="1">
        <v>5298.186</v>
      </c>
      <c r="CV500" s="1">
        <v>1950.0</v>
      </c>
      <c r="CW500" s="1">
        <v>614.9</v>
      </c>
      <c r="CX500" s="1">
        <v>1950.0</v>
      </c>
      <c r="CY500" s="1">
        <v>1950.0</v>
      </c>
      <c r="CZ500" s="1">
        <v>1950.0</v>
      </c>
    </row>
    <row r="501" ht="15.75" customHeight="1">
      <c r="CU501" s="1">
        <v>5298.3384</v>
      </c>
      <c r="CV501" s="1">
        <v>1950.0</v>
      </c>
      <c r="CW501" s="1">
        <v>661.1</v>
      </c>
      <c r="CX501" s="1">
        <v>1950.0</v>
      </c>
      <c r="CY501" s="1">
        <v>1950.0</v>
      </c>
      <c r="CZ501" s="1">
        <v>1950.0</v>
      </c>
    </row>
    <row r="502" ht="15.75" customHeight="1">
      <c r="CU502" s="1">
        <v>5298.4907</v>
      </c>
      <c r="CV502" s="1">
        <v>1950.0</v>
      </c>
      <c r="CW502" s="1">
        <v>765.5</v>
      </c>
      <c r="CX502" s="1">
        <v>1950.0</v>
      </c>
      <c r="CY502" s="1">
        <v>1950.0</v>
      </c>
      <c r="CZ502" s="1">
        <v>1950.0</v>
      </c>
    </row>
    <row r="503" ht="15.75" customHeight="1">
      <c r="CU503" s="1">
        <v>5298.6431</v>
      </c>
      <c r="CV503" s="1">
        <v>1950.0</v>
      </c>
      <c r="CW503" s="1">
        <v>934.2</v>
      </c>
      <c r="CX503" s="1">
        <v>1950.0</v>
      </c>
      <c r="CY503" s="1">
        <v>1950.0</v>
      </c>
      <c r="CZ503" s="1">
        <v>1950.0</v>
      </c>
    </row>
    <row r="504" ht="15.75" customHeight="1">
      <c r="CU504" s="1">
        <v>5298.7954</v>
      </c>
      <c r="CV504" s="1">
        <v>1950.0</v>
      </c>
      <c r="CW504" s="1">
        <v>1154.6</v>
      </c>
      <c r="CX504" s="1">
        <v>1950.0</v>
      </c>
      <c r="CY504" s="1">
        <v>1950.0</v>
      </c>
      <c r="CZ504" s="1">
        <v>1950.0</v>
      </c>
    </row>
    <row r="505" ht="15.75" customHeight="1">
      <c r="CU505" s="1">
        <v>5298.9478</v>
      </c>
      <c r="CV505" s="1">
        <v>1950.0</v>
      </c>
      <c r="CW505" s="1">
        <v>1368.0</v>
      </c>
      <c r="CX505" s="1">
        <v>1950.0</v>
      </c>
      <c r="CY505" s="1">
        <v>1950.0</v>
      </c>
      <c r="CZ505" s="1">
        <v>1950.0</v>
      </c>
    </row>
    <row r="506" ht="15.75" customHeight="1">
      <c r="CU506" s="1">
        <v>5299.1006</v>
      </c>
      <c r="CV506" s="1">
        <v>1950.0</v>
      </c>
      <c r="CW506" s="1">
        <v>1484.7</v>
      </c>
      <c r="CX506" s="1">
        <v>1950.0</v>
      </c>
      <c r="CY506" s="1">
        <v>1950.0</v>
      </c>
      <c r="CZ506" s="1">
        <v>1950.0</v>
      </c>
    </row>
    <row r="507" ht="15.75" customHeight="1">
      <c r="CU507" s="1">
        <v>5299.2529</v>
      </c>
      <c r="CV507" s="1">
        <v>1950.0</v>
      </c>
      <c r="CW507" s="1">
        <v>1471.5</v>
      </c>
      <c r="CX507" s="1">
        <v>1950.0</v>
      </c>
      <c r="CY507" s="1">
        <v>1950.0</v>
      </c>
      <c r="CZ507" s="1">
        <v>1950.0</v>
      </c>
    </row>
    <row r="508" ht="15.75" customHeight="1">
      <c r="CU508" s="1">
        <v>5299.4053</v>
      </c>
      <c r="CV508" s="1">
        <v>1950.0</v>
      </c>
      <c r="CW508" s="1">
        <v>1386.9</v>
      </c>
      <c r="CX508" s="1">
        <v>1950.0</v>
      </c>
      <c r="CY508" s="1">
        <v>1950.0</v>
      </c>
      <c r="CZ508" s="1">
        <v>1950.0</v>
      </c>
    </row>
    <row r="509" ht="15.75" customHeight="1">
      <c r="CU509" s="1">
        <v>5299.5576</v>
      </c>
      <c r="CV509" s="1">
        <v>1950.0</v>
      </c>
      <c r="CW509" s="1">
        <v>1307.5</v>
      </c>
      <c r="CX509" s="1">
        <v>1950.0</v>
      </c>
      <c r="CY509" s="1">
        <v>1950.0</v>
      </c>
      <c r="CZ509" s="1">
        <v>1950.0</v>
      </c>
    </row>
    <row r="510" ht="15.75" customHeight="1">
      <c r="CU510" s="1">
        <v>5299.71</v>
      </c>
      <c r="CV510" s="1">
        <v>1950.0</v>
      </c>
      <c r="CW510" s="1">
        <v>1277.0</v>
      </c>
      <c r="CX510" s="1">
        <v>1950.0</v>
      </c>
      <c r="CY510" s="1">
        <v>1950.0</v>
      </c>
      <c r="CZ510" s="1">
        <v>1950.0</v>
      </c>
    </row>
    <row r="511" ht="15.75" customHeight="1">
      <c r="CU511" s="1">
        <v>5299.8623</v>
      </c>
      <c r="CV511" s="1">
        <v>1950.0</v>
      </c>
      <c r="CW511" s="1">
        <v>1310.1</v>
      </c>
      <c r="CX511" s="1">
        <v>1950.0</v>
      </c>
      <c r="CY511" s="1">
        <v>1950.0</v>
      </c>
      <c r="CZ511" s="1">
        <v>1950.0</v>
      </c>
    </row>
    <row r="512" ht="15.75" customHeight="1">
      <c r="CU512" s="1">
        <v>5300.0146</v>
      </c>
      <c r="CV512" s="1">
        <v>1950.0</v>
      </c>
      <c r="CW512" s="1">
        <v>1404.9</v>
      </c>
      <c r="CX512" s="1">
        <v>1950.0</v>
      </c>
      <c r="CY512" s="1">
        <v>1950.0</v>
      </c>
      <c r="CZ512" s="1">
        <v>1950.0</v>
      </c>
    </row>
    <row r="513" ht="15.75" customHeight="1">
      <c r="CU513" s="1">
        <v>5300.167</v>
      </c>
      <c r="CV513" s="1">
        <v>1950.0</v>
      </c>
      <c r="CW513" s="1">
        <v>1542.6</v>
      </c>
      <c r="CX513" s="1">
        <v>1950.0</v>
      </c>
      <c r="CY513" s="1">
        <v>1950.0</v>
      </c>
      <c r="CZ513" s="1">
        <v>1950.0</v>
      </c>
    </row>
    <row r="514" ht="15.75" customHeight="1">
      <c r="CU514" s="1">
        <v>5300.3198</v>
      </c>
      <c r="CV514" s="1">
        <v>1950.0</v>
      </c>
      <c r="CW514" s="1">
        <v>1685.0</v>
      </c>
      <c r="CX514" s="1">
        <v>1950.0</v>
      </c>
      <c r="CY514" s="1">
        <v>1950.0</v>
      </c>
      <c r="CZ514" s="1">
        <v>1950.0</v>
      </c>
    </row>
    <row r="515" ht="15.75" customHeight="1">
      <c r="CU515" s="1">
        <v>5300.4722</v>
      </c>
      <c r="CV515" s="1">
        <v>1950.0</v>
      </c>
      <c r="CW515" s="1">
        <v>1778.8</v>
      </c>
      <c r="CX515" s="1">
        <v>1950.0</v>
      </c>
      <c r="CY515" s="1">
        <v>1950.0</v>
      </c>
      <c r="CZ515" s="1">
        <v>1950.0</v>
      </c>
    </row>
    <row r="516" ht="15.75" customHeight="1">
      <c r="CU516" s="1">
        <v>5300.6245</v>
      </c>
      <c r="CV516" s="1">
        <v>1950.0</v>
      </c>
      <c r="CW516" s="1">
        <v>1776.2</v>
      </c>
      <c r="CX516" s="1">
        <v>1950.0</v>
      </c>
      <c r="CY516" s="1">
        <v>1950.0</v>
      </c>
      <c r="CZ516" s="1">
        <v>1950.0</v>
      </c>
    </row>
    <row r="517" ht="15.75" customHeight="1">
      <c r="CU517" s="1">
        <v>5300.7769</v>
      </c>
      <c r="CV517" s="1">
        <v>1950.0</v>
      </c>
      <c r="CW517" s="1">
        <v>1654.7</v>
      </c>
      <c r="CX517" s="1">
        <v>1950.0</v>
      </c>
      <c r="CY517" s="1">
        <v>1950.0</v>
      </c>
      <c r="CZ517" s="1">
        <v>1950.0</v>
      </c>
    </row>
    <row r="518" ht="15.75" customHeight="1">
      <c r="CU518" s="1">
        <v>5300.9292</v>
      </c>
      <c r="CV518" s="1">
        <v>1950.0</v>
      </c>
      <c r="CW518" s="1">
        <v>1431.6</v>
      </c>
      <c r="CX518" s="1">
        <v>1950.0</v>
      </c>
      <c r="CY518" s="1">
        <v>1950.0</v>
      </c>
      <c r="CZ518" s="1">
        <v>1950.0</v>
      </c>
    </row>
    <row r="519" ht="15.75" customHeight="1">
      <c r="CU519" s="1">
        <v>5301.0815</v>
      </c>
      <c r="CV519" s="1">
        <v>1950.0</v>
      </c>
      <c r="CW519" s="1">
        <v>1163.8</v>
      </c>
      <c r="CX519" s="1">
        <v>1950.0</v>
      </c>
      <c r="CY519" s="1">
        <v>1950.0</v>
      </c>
      <c r="CZ519" s="1">
        <v>1950.0</v>
      </c>
    </row>
    <row r="520" ht="15.75" customHeight="1">
      <c r="CU520" s="1">
        <v>5301.2339</v>
      </c>
      <c r="CV520" s="1">
        <v>1950.0</v>
      </c>
      <c r="CW520" s="1">
        <v>916.5</v>
      </c>
      <c r="CX520" s="1">
        <v>1950.0</v>
      </c>
      <c r="CY520" s="1">
        <v>1950.0</v>
      </c>
      <c r="CZ520" s="1">
        <v>1950.0</v>
      </c>
    </row>
    <row r="521" ht="15.75" customHeight="1">
      <c r="CU521" s="1">
        <v>5301.3862</v>
      </c>
      <c r="CV521" s="1">
        <v>1946.2</v>
      </c>
      <c r="CW521" s="1">
        <v>727.2</v>
      </c>
      <c r="CX521" s="1">
        <v>1950.0</v>
      </c>
      <c r="CY521" s="1">
        <v>1950.0</v>
      </c>
      <c r="CZ521" s="1">
        <v>1950.0</v>
      </c>
    </row>
    <row r="522" ht="15.75" customHeight="1">
      <c r="CU522" s="1">
        <v>5301.5386</v>
      </c>
      <c r="CV522" s="1">
        <v>1916.8</v>
      </c>
      <c r="CW522" s="1">
        <v>602.8</v>
      </c>
      <c r="CX522" s="1">
        <v>1950.0</v>
      </c>
      <c r="CY522" s="1">
        <v>1950.0</v>
      </c>
      <c r="CZ522" s="1">
        <v>1950.0</v>
      </c>
    </row>
    <row r="523" ht="15.75" customHeight="1">
      <c r="CU523" s="1">
        <v>5301.6914</v>
      </c>
      <c r="CV523" s="1">
        <v>1883.6</v>
      </c>
      <c r="CW523" s="1">
        <v>536.3</v>
      </c>
      <c r="CX523" s="1">
        <v>1950.0</v>
      </c>
      <c r="CY523" s="1">
        <v>1950.0</v>
      </c>
      <c r="CZ523" s="1">
        <v>1950.0</v>
      </c>
    </row>
    <row r="524" ht="15.75" customHeight="1">
      <c r="CU524" s="1">
        <v>5301.8438</v>
      </c>
      <c r="CV524" s="1">
        <v>1861.9</v>
      </c>
      <c r="CW524" s="1">
        <v>520.2</v>
      </c>
      <c r="CX524" s="1">
        <v>1950.0</v>
      </c>
      <c r="CY524" s="1">
        <v>1950.0</v>
      </c>
      <c r="CZ524" s="1">
        <v>1950.0</v>
      </c>
    </row>
    <row r="525" ht="15.75" customHeight="1">
      <c r="CU525" s="1">
        <v>5301.9961</v>
      </c>
      <c r="CV525" s="1">
        <v>1860.6</v>
      </c>
      <c r="CW525" s="1">
        <v>552.8</v>
      </c>
      <c r="CX525" s="1">
        <v>1950.0</v>
      </c>
      <c r="CY525" s="1">
        <v>1950.0</v>
      </c>
      <c r="CZ525" s="1">
        <v>1950.0</v>
      </c>
    </row>
    <row r="526" ht="15.75" customHeight="1">
      <c r="CU526" s="1">
        <v>5302.1484</v>
      </c>
      <c r="CV526" s="1">
        <v>1880.4</v>
      </c>
      <c r="CW526" s="1">
        <v>638.4</v>
      </c>
      <c r="CX526" s="1">
        <v>1950.0</v>
      </c>
      <c r="CY526" s="1">
        <v>1950.0</v>
      </c>
      <c r="CZ526" s="1">
        <v>1950.0</v>
      </c>
    </row>
    <row r="527" ht="15.75" customHeight="1">
      <c r="CU527" s="1">
        <v>5302.3008</v>
      </c>
      <c r="CV527" s="1">
        <v>1914.0</v>
      </c>
      <c r="CW527" s="1">
        <v>778.5</v>
      </c>
      <c r="CX527" s="1">
        <v>1950.0</v>
      </c>
      <c r="CY527" s="1">
        <v>1950.0</v>
      </c>
      <c r="CZ527" s="1">
        <v>1950.0</v>
      </c>
    </row>
    <row r="528" ht="15.75" customHeight="1">
      <c r="CU528" s="1">
        <v>5302.4531</v>
      </c>
      <c r="CV528" s="1">
        <v>1945.8</v>
      </c>
      <c r="CW528" s="1">
        <v>942.3</v>
      </c>
      <c r="CX528" s="1">
        <v>1950.0</v>
      </c>
      <c r="CY528" s="1">
        <v>1950.0</v>
      </c>
      <c r="CZ528" s="1">
        <v>1950.0</v>
      </c>
    </row>
    <row r="529" ht="15.75" customHeight="1">
      <c r="CU529" s="1">
        <v>5302.6055</v>
      </c>
      <c r="CV529" s="1">
        <v>1950.0</v>
      </c>
      <c r="CW529" s="1">
        <v>1040.9</v>
      </c>
      <c r="CX529" s="1">
        <v>1950.0</v>
      </c>
      <c r="CY529" s="1">
        <v>1950.0</v>
      </c>
      <c r="CZ529" s="1">
        <v>1950.0</v>
      </c>
    </row>
    <row r="530" ht="15.75" customHeight="1">
      <c r="CU530" s="1">
        <v>5302.7578</v>
      </c>
      <c r="CV530" s="1">
        <v>1950.0</v>
      </c>
      <c r="CW530" s="1">
        <v>1002.4</v>
      </c>
      <c r="CX530" s="1">
        <v>1950.0</v>
      </c>
      <c r="CY530" s="1">
        <v>1950.0</v>
      </c>
      <c r="CZ530" s="1">
        <v>1904.1</v>
      </c>
    </row>
    <row r="531" ht="15.75" customHeight="1">
      <c r="CU531" s="1">
        <v>5302.9102</v>
      </c>
      <c r="CV531" s="1">
        <v>1950.0</v>
      </c>
      <c r="CW531" s="1">
        <v>875.2</v>
      </c>
      <c r="CX531" s="1">
        <v>1950.0</v>
      </c>
      <c r="CY531" s="1">
        <v>1696.8</v>
      </c>
      <c r="CZ531" s="1">
        <v>1706.9</v>
      </c>
    </row>
    <row r="532" ht="15.75" customHeight="1">
      <c r="CU532" s="1">
        <v>5303.063</v>
      </c>
      <c r="CV532" s="1">
        <v>1950.0</v>
      </c>
      <c r="CW532" s="1">
        <v>749.3</v>
      </c>
      <c r="CX532" s="1">
        <v>1950.0</v>
      </c>
      <c r="CY532" s="1">
        <v>1364.2</v>
      </c>
      <c r="CZ532" s="1">
        <v>1675.9</v>
      </c>
    </row>
    <row r="533" ht="15.75" customHeight="1">
      <c r="CU533" s="1">
        <v>5303.2153</v>
      </c>
      <c r="CV533" s="1">
        <v>1950.0</v>
      </c>
      <c r="CW533" s="1">
        <v>668.3</v>
      </c>
      <c r="CX533" s="1">
        <v>1922.3</v>
      </c>
      <c r="CY533" s="1">
        <v>1222.7</v>
      </c>
      <c r="CZ533" s="1">
        <v>1806.9</v>
      </c>
    </row>
    <row r="534" ht="15.75" customHeight="1">
      <c r="CU534" s="1">
        <v>5303.3677</v>
      </c>
      <c r="CV534" s="1">
        <v>1950.0</v>
      </c>
      <c r="CW534" s="1">
        <v>638.8</v>
      </c>
      <c r="CX534" s="1">
        <v>1934.8</v>
      </c>
      <c r="CY534" s="1">
        <v>1200.5</v>
      </c>
      <c r="CZ534" s="1">
        <v>1837.3</v>
      </c>
    </row>
    <row r="535" ht="15.75" customHeight="1">
      <c r="CU535" s="1">
        <v>5303.52</v>
      </c>
      <c r="CV535" s="1">
        <v>1950.0</v>
      </c>
      <c r="CW535" s="1">
        <v>655.9</v>
      </c>
      <c r="CX535" s="1">
        <v>1950.0</v>
      </c>
      <c r="CY535" s="1">
        <v>1315.4</v>
      </c>
      <c r="CZ535" s="1">
        <v>1829.0</v>
      </c>
    </row>
    <row r="536" ht="15.75" customHeight="1">
      <c r="CU536" s="1">
        <v>5303.6724</v>
      </c>
      <c r="CV536" s="1">
        <v>1950.0</v>
      </c>
      <c r="CW536" s="1">
        <v>715.1</v>
      </c>
      <c r="CX536" s="1">
        <v>1950.0</v>
      </c>
      <c r="CY536" s="1">
        <v>1491.7</v>
      </c>
      <c r="CZ536" s="1">
        <v>1811.5</v>
      </c>
    </row>
    <row r="537" ht="15.75" customHeight="1">
      <c r="CU537" s="1">
        <v>5303.8247</v>
      </c>
      <c r="CV537" s="1">
        <v>1950.0</v>
      </c>
      <c r="CW537" s="1">
        <v>811.9</v>
      </c>
      <c r="CX537" s="1">
        <v>1950.0</v>
      </c>
      <c r="CY537" s="1">
        <v>1713.7</v>
      </c>
      <c r="CZ537" s="1">
        <v>1855.5</v>
      </c>
    </row>
    <row r="538" ht="15.75" customHeight="1">
      <c r="CU538" s="1">
        <v>5303.9771</v>
      </c>
      <c r="CV538" s="1">
        <v>1950.0</v>
      </c>
      <c r="CW538" s="1">
        <v>934.8</v>
      </c>
      <c r="CX538" s="1">
        <v>1950.0</v>
      </c>
      <c r="CY538" s="1">
        <v>1868.2</v>
      </c>
      <c r="CZ538" s="1">
        <v>1661.9</v>
      </c>
    </row>
    <row r="539" ht="15.75" customHeight="1">
      <c r="CU539" s="1">
        <v>5304.1294</v>
      </c>
      <c r="CV539" s="1">
        <v>1950.0</v>
      </c>
      <c r="CW539" s="1">
        <v>1067.5</v>
      </c>
      <c r="CX539" s="1">
        <v>1950.0</v>
      </c>
      <c r="CY539" s="1">
        <v>1768.1</v>
      </c>
      <c r="CZ539" s="1">
        <v>1605.5</v>
      </c>
    </row>
    <row r="540" ht="15.75" customHeight="1">
      <c r="CU540" s="1">
        <v>5304.2822</v>
      </c>
      <c r="CV540" s="1">
        <v>1950.0</v>
      </c>
      <c r="CW540" s="1">
        <v>1195.7</v>
      </c>
      <c r="CX540" s="1">
        <v>1950.0</v>
      </c>
      <c r="CY540" s="1">
        <v>1741.1</v>
      </c>
      <c r="CZ540" s="1">
        <v>1850.5</v>
      </c>
    </row>
    <row r="541" ht="15.75" customHeight="1">
      <c r="CU541" s="1">
        <v>5304.4346</v>
      </c>
      <c r="CV541" s="1">
        <v>1950.0</v>
      </c>
      <c r="CW541" s="1">
        <v>1319.0</v>
      </c>
      <c r="CX541" s="1">
        <v>1950.0</v>
      </c>
      <c r="CY541" s="1">
        <v>1792.7</v>
      </c>
      <c r="CZ541" s="1">
        <v>1900.4</v>
      </c>
    </row>
    <row r="542" ht="15.75" customHeight="1">
      <c r="CU542" s="1">
        <v>5304.5869</v>
      </c>
      <c r="CV542" s="1">
        <v>1950.0</v>
      </c>
      <c r="CW542" s="1">
        <v>1448.1</v>
      </c>
      <c r="CX542" s="1">
        <v>1950.0</v>
      </c>
      <c r="CY542" s="1">
        <v>1945.1</v>
      </c>
      <c r="CZ542" s="1">
        <v>1915.4</v>
      </c>
    </row>
    <row r="543" ht="15.75" customHeight="1">
      <c r="CU543" s="1">
        <v>5304.7393</v>
      </c>
      <c r="CV543" s="1">
        <v>1950.0</v>
      </c>
      <c r="CW543" s="1">
        <v>1587.7</v>
      </c>
      <c r="CX543" s="1">
        <v>1950.0</v>
      </c>
      <c r="CY543" s="1">
        <v>1950.0</v>
      </c>
      <c r="CZ543" s="1">
        <v>1950.0</v>
      </c>
    </row>
    <row r="544" ht="15.75" customHeight="1">
      <c r="CU544" s="1">
        <v>5304.8916</v>
      </c>
      <c r="CV544" s="1">
        <v>1950.0</v>
      </c>
      <c r="CW544" s="1">
        <v>1726.9</v>
      </c>
      <c r="CX544" s="1">
        <v>1950.0</v>
      </c>
      <c r="CY544" s="1">
        <v>1950.0</v>
      </c>
      <c r="CZ544" s="1">
        <v>1950.0</v>
      </c>
    </row>
    <row r="545" ht="15.75" customHeight="1">
      <c r="CU545" s="1">
        <v>5305.0439</v>
      </c>
      <c r="CV545" s="1">
        <v>1950.0</v>
      </c>
      <c r="CW545" s="1">
        <v>1844.4</v>
      </c>
      <c r="CX545" s="1">
        <v>1950.0</v>
      </c>
      <c r="CY545" s="1">
        <v>1950.0</v>
      </c>
      <c r="CZ545" s="1">
        <v>1950.0</v>
      </c>
    </row>
    <row r="546" ht="15.75" customHeight="1">
      <c r="CU546" s="1">
        <v>5305.1963</v>
      </c>
      <c r="CV546" s="1">
        <v>1950.0</v>
      </c>
      <c r="CW546" s="1">
        <v>1925.2</v>
      </c>
      <c r="CX546" s="1">
        <v>1950.0</v>
      </c>
      <c r="CY546" s="1">
        <v>1950.0</v>
      </c>
      <c r="CZ546" s="1">
        <v>1950.0</v>
      </c>
    </row>
    <row r="547" ht="15.75" customHeight="1">
      <c r="CU547" s="1">
        <v>5305.3486</v>
      </c>
      <c r="CV547" s="1">
        <v>1950.0</v>
      </c>
      <c r="CW547" s="1">
        <v>1950.0</v>
      </c>
      <c r="CX547" s="1">
        <v>1950.0</v>
      </c>
      <c r="CY547" s="1">
        <v>1950.0</v>
      </c>
      <c r="CZ547" s="1">
        <v>1950.0</v>
      </c>
    </row>
    <row r="548" ht="15.75" customHeight="1">
      <c r="CU548" s="1">
        <v>5305.501</v>
      </c>
      <c r="CV548" s="1">
        <v>1950.0</v>
      </c>
      <c r="CW548" s="1">
        <v>1950.0</v>
      </c>
      <c r="CX548" s="1">
        <v>1950.0</v>
      </c>
      <c r="CY548" s="1">
        <v>1950.0</v>
      </c>
      <c r="CZ548" s="1">
        <v>1950.0</v>
      </c>
    </row>
    <row r="549" ht="15.75" customHeight="1">
      <c r="CU549" s="1">
        <v>5305.6538</v>
      </c>
      <c r="CV549" s="1">
        <v>1950.0</v>
      </c>
      <c r="CW549" s="1">
        <v>1950.0</v>
      </c>
      <c r="CX549" s="1">
        <v>1950.0</v>
      </c>
      <c r="CY549" s="1">
        <v>1950.0</v>
      </c>
      <c r="CZ549" s="1">
        <v>1950.0</v>
      </c>
    </row>
    <row r="550" ht="15.75" customHeight="1">
      <c r="CU550" s="1">
        <v>5305.8062</v>
      </c>
      <c r="CV550" s="1">
        <v>1950.0</v>
      </c>
      <c r="CW550" s="1">
        <v>1950.0</v>
      </c>
      <c r="CX550" s="1">
        <v>1950.0</v>
      </c>
      <c r="CY550" s="1">
        <v>1950.0</v>
      </c>
      <c r="CZ550" s="1">
        <v>1950.0</v>
      </c>
    </row>
    <row r="551" ht="15.75" customHeight="1">
      <c r="CU551" s="1">
        <v>5305.9585</v>
      </c>
      <c r="CV551" s="1">
        <v>1950.0</v>
      </c>
      <c r="CW551" s="1">
        <v>1938.3</v>
      </c>
      <c r="CX551" s="1">
        <v>1950.0</v>
      </c>
      <c r="CY551" s="1">
        <v>1950.0</v>
      </c>
      <c r="CZ551" s="1">
        <v>1950.0</v>
      </c>
    </row>
    <row r="552" ht="15.75" customHeight="1">
      <c r="CU552" s="1">
        <v>5306.1108</v>
      </c>
      <c r="CV552" s="1">
        <v>1950.0</v>
      </c>
      <c r="CW552" s="1">
        <v>1861.8</v>
      </c>
      <c r="CX552" s="1">
        <v>1950.0</v>
      </c>
      <c r="CY552" s="1">
        <v>1950.0</v>
      </c>
      <c r="CZ552" s="1">
        <v>1950.0</v>
      </c>
    </row>
    <row r="553" ht="15.75" customHeight="1">
      <c r="CU553" s="1">
        <v>5306.2632</v>
      </c>
      <c r="CV553" s="1">
        <v>1950.0</v>
      </c>
      <c r="CW553" s="1">
        <v>1733.7</v>
      </c>
      <c r="CX553" s="1">
        <v>1950.0</v>
      </c>
      <c r="CY553" s="1">
        <v>1950.0</v>
      </c>
      <c r="CZ553" s="1">
        <v>1950.0</v>
      </c>
    </row>
    <row r="554" ht="15.75" customHeight="1">
      <c r="CU554" s="1">
        <v>5306.4155</v>
      </c>
      <c r="CV554" s="1">
        <v>1950.0</v>
      </c>
      <c r="CW554" s="1">
        <v>1568.2</v>
      </c>
      <c r="CX554" s="1">
        <v>1950.0</v>
      </c>
      <c r="CY554" s="1">
        <v>1950.0</v>
      </c>
      <c r="CZ554" s="1">
        <v>1950.0</v>
      </c>
    </row>
    <row r="555" ht="15.75" customHeight="1">
      <c r="CU555" s="1">
        <v>5306.5679</v>
      </c>
      <c r="CV555" s="1">
        <v>1950.0</v>
      </c>
      <c r="CW555" s="1">
        <v>1396.7</v>
      </c>
      <c r="CX555" s="1">
        <v>1950.0</v>
      </c>
      <c r="CY555" s="1">
        <v>1950.0</v>
      </c>
      <c r="CZ555" s="1">
        <v>1950.0</v>
      </c>
    </row>
    <row r="556" ht="15.75" customHeight="1">
      <c r="CU556" s="1">
        <v>5306.7202</v>
      </c>
      <c r="CV556" s="1">
        <v>1950.0</v>
      </c>
      <c r="CW556" s="1">
        <v>1252.1</v>
      </c>
      <c r="CX556" s="1">
        <v>1950.0</v>
      </c>
      <c r="CY556" s="1">
        <v>1950.0</v>
      </c>
      <c r="CZ556" s="1">
        <v>1932.9</v>
      </c>
    </row>
    <row r="557" ht="15.75" customHeight="1">
      <c r="CU557" s="1">
        <v>5306.8726</v>
      </c>
      <c r="CV557" s="1">
        <v>1950.0</v>
      </c>
      <c r="CW557" s="1">
        <v>1155.4</v>
      </c>
      <c r="CX557" s="1">
        <v>1950.0</v>
      </c>
      <c r="CY557" s="1">
        <v>1950.0</v>
      </c>
      <c r="CZ557" s="1">
        <v>1886.3</v>
      </c>
    </row>
    <row r="558" ht="15.75" customHeight="1">
      <c r="CU558" s="1">
        <v>5307.0254</v>
      </c>
      <c r="CV558" s="1">
        <v>1950.0</v>
      </c>
      <c r="CW558" s="1">
        <v>1115.3</v>
      </c>
      <c r="CX558" s="1">
        <v>1950.0</v>
      </c>
      <c r="CY558" s="1">
        <v>1950.0</v>
      </c>
      <c r="CZ558" s="1">
        <v>1847.0</v>
      </c>
    </row>
    <row r="559" ht="15.75" customHeight="1">
      <c r="CU559" s="1">
        <v>5307.1777</v>
      </c>
      <c r="CV559" s="1">
        <v>1950.0</v>
      </c>
      <c r="CW559" s="1">
        <v>1134.1</v>
      </c>
      <c r="CX559" s="1">
        <v>1950.0</v>
      </c>
      <c r="CY559" s="1">
        <v>1950.0</v>
      </c>
      <c r="CZ559" s="1">
        <v>1827.4</v>
      </c>
    </row>
    <row r="560" ht="15.75" customHeight="1">
      <c r="CU560" s="1">
        <v>5307.3301</v>
      </c>
      <c r="CV560" s="1">
        <v>1950.0</v>
      </c>
      <c r="CW560" s="1">
        <v>1211.5</v>
      </c>
      <c r="CX560" s="1">
        <v>1950.0</v>
      </c>
      <c r="CY560" s="1">
        <v>1950.0</v>
      </c>
      <c r="CZ560" s="1">
        <v>1611.6</v>
      </c>
    </row>
    <row r="561" ht="15.75" customHeight="1">
      <c r="CU561" s="1">
        <v>5307.4824</v>
      </c>
      <c r="CV561" s="1">
        <v>1950.0</v>
      </c>
      <c r="CW561" s="1">
        <v>1343.6</v>
      </c>
      <c r="CX561" s="1">
        <v>1950.0</v>
      </c>
      <c r="CY561" s="1">
        <v>1950.0</v>
      </c>
      <c r="CZ561" s="1">
        <v>1601.4</v>
      </c>
    </row>
    <row r="562" ht="15.75" customHeight="1">
      <c r="CU562" s="1">
        <v>5307.6348</v>
      </c>
      <c r="CV562" s="1">
        <v>1950.0</v>
      </c>
      <c r="CW562" s="1">
        <v>1516.5</v>
      </c>
      <c r="CX562" s="1">
        <v>1950.0</v>
      </c>
      <c r="CY562" s="1">
        <v>1950.0</v>
      </c>
      <c r="CZ562" s="1">
        <v>1607.3</v>
      </c>
    </row>
    <row r="563" ht="15.75" customHeight="1">
      <c r="CU563" s="1">
        <v>5307.7871</v>
      </c>
      <c r="CV563" s="1">
        <v>1950.0</v>
      </c>
      <c r="CW563" s="1">
        <v>1703.4</v>
      </c>
      <c r="CX563" s="1">
        <v>1950.0</v>
      </c>
      <c r="CY563" s="1">
        <v>1950.0</v>
      </c>
      <c r="CZ563" s="1">
        <v>1865.8</v>
      </c>
    </row>
    <row r="564" ht="15.75" customHeight="1">
      <c r="CU564" s="1">
        <v>5307.9395</v>
      </c>
      <c r="CV564" s="1">
        <v>1950.0</v>
      </c>
      <c r="CW564" s="1">
        <v>1874.7</v>
      </c>
      <c r="CX564" s="1">
        <v>1950.0</v>
      </c>
      <c r="CY564" s="1">
        <v>1735.7</v>
      </c>
      <c r="CZ564" s="1">
        <v>1884.0</v>
      </c>
    </row>
    <row r="565" ht="15.75" customHeight="1">
      <c r="CU565" s="1">
        <v>5308.0918</v>
      </c>
      <c r="CV565" s="1">
        <v>1950.0</v>
      </c>
      <c r="CW565" s="1">
        <v>1950.0</v>
      </c>
      <c r="CX565" s="1">
        <v>1923.7</v>
      </c>
      <c r="CY565" s="1">
        <v>1415.9</v>
      </c>
      <c r="CZ565" s="1">
        <v>1950.0</v>
      </c>
    </row>
    <row r="566" ht="15.75" customHeight="1">
      <c r="CU566" s="1">
        <v>5308.2446</v>
      </c>
      <c r="CV566" s="1">
        <v>1950.0</v>
      </c>
      <c r="CW566" s="1">
        <v>1950.0</v>
      </c>
      <c r="CX566" s="1">
        <v>1777.2</v>
      </c>
      <c r="CY566" s="1">
        <v>1150.8</v>
      </c>
      <c r="CZ566" s="1">
        <v>1950.0</v>
      </c>
    </row>
    <row r="567" ht="15.75" customHeight="1">
      <c r="CU567" s="1">
        <v>5308.397</v>
      </c>
      <c r="CV567" s="1">
        <v>1950.0</v>
      </c>
      <c r="CW567" s="1">
        <v>1923.6</v>
      </c>
      <c r="CX567" s="1">
        <v>1690.2</v>
      </c>
      <c r="CY567" s="1">
        <v>930.6</v>
      </c>
      <c r="CZ567" s="1">
        <v>1932.1</v>
      </c>
    </row>
    <row r="568" ht="15.75" customHeight="1">
      <c r="CU568" s="1">
        <v>5308.5493</v>
      </c>
      <c r="CV568" s="1">
        <v>1950.0</v>
      </c>
      <c r="CW568" s="1">
        <v>1365.6</v>
      </c>
      <c r="CX568" s="1">
        <v>1197.4</v>
      </c>
      <c r="CY568" s="1">
        <v>792.1</v>
      </c>
      <c r="CZ568" s="1">
        <v>1863.4</v>
      </c>
    </row>
    <row r="569" ht="15.75" customHeight="1">
      <c r="CU569" s="1">
        <v>5308.7017</v>
      </c>
      <c r="CV569" s="1">
        <v>1950.0</v>
      </c>
      <c r="CW569" s="1">
        <v>982.8</v>
      </c>
      <c r="CX569" s="1">
        <v>913.0</v>
      </c>
      <c r="CY569" s="1">
        <v>675.8</v>
      </c>
      <c r="CZ569" s="1">
        <v>1703.1</v>
      </c>
    </row>
    <row r="570" ht="15.75" customHeight="1">
      <c r="CU570" s="1">
        <v>5308.854</v>
      </c>
      <c r="CV570" s="1">
        <v>1950.0</v>
      </c>
      <c r="CW570" s="1">
        <v>1574.3</v>
      </c>
      <c r="CX570" s="1">
        <v>1407.1</v>
      </c>
      <c r="CY570" s="1">
        <v>851.0</v>
      </c>
      <c r="CZ570" s="1">
        <v>1514.1</v>
      </c>
    </row>
    <row r="571" ht="15.75" customHeight="1">
      <c r="CU571" s="1">
        <v>5309.0063</v>
      </c>
      <c r="CV571" s="1">
        <v>1950.0</v>
      </c>
      <c r="CW571" s="1">
        <v>1950.0</v>
      </c>
      <c r="CX571" s="1">
        <v>1819.1</v>
      </c>
      <c r="CY571" s="1">
        <v>938.1</v>
      </c>
      <c r="CZ571" s="1">
        <v>1397.1</v>
      </c>
    </row>
    <row r="572" ht="15.75" customHeight="1">
      <c r="CU572" s="1">
        <v>5309.1587</v>
      </c>
      <c r="CV572" s="1">
        <v>1950.0</v>
      </c>
      <c r="CW572" s="1">
        <v>1928.0</v>
      </c>
      <c r="CX572" s="1">
        <v>1938.3</v>
      </c>
      <c r="CY572" s="1">
        <v>956.7</v>
      </c>
      <c r="CZ572" s="1">
        <v>1053.1</v>
      </c>
    </row>
    <row r="573" ht="15.75" customHeight="1">
      <c r="CU573" s="1">
        <v>5309.311</v>
      </c>
      <c r="CV573" s="1">
        <v>1950.0</v>
      </c>
      <c r="CW573" s="1">
        <v>1729.8</v>
      </c>
      <c r="CX573" s="1">
        <v>1947.1</v>
      </c>
      <c r="CY573" s="1">
        <v>898.7</v>
      </c>
      <c r="CZ573" s="1">
        <v>774.2</v>
      </c>
    </row>
    <row r="574" ht="15.75" customHeight="1">
      <c r="CU574" s="1">
        <v>5309.4634</v>
      </c>
      <c r="CV574" s="1">
        <v>1950.0</v>
      </c>
      <c r="CW574" s="1">
        <v>1303.4</v>
      </c>
      <c r="CX574" s="1">
        <v>1736.8</v>
      </c>
      <c r="CY574" s="1">
        <v>676.2</v>
      </c>
      <c r="CZ574" s="1">
        <v>527.9</v>
      </c>
    </row>
    <row r="575" ht="15.75" customHeight="1">
      <c r="CU575" s="1">
        <v>5309.6162</v>
      </c>
      <c r="CV575" s="1">
        <v>1950.0</v>
      </c>
      <c r="CW575" s="1">
        <v>654.0</v>
      </c>
      <c r="CX575" s="1">
        <v>899.7</v>
      </c>
      <c r="CY575" s="1">
        <v>458.5</v>
      </c>
      <c r="CZ575" s="1">
        <v>433.1</v>
      </c>
    </row>
    <row r="576" ht="15.75" customHeight="1">
      <c r="CU576" s="1">
        <v>5309.7686</v>
      </c>
      <c r="CV576" s="1">
        <v>1950.0</v>
      </c>
      <c r="CW576" s="1">
        <v>444.8</v>
      </c>
      <c r="CX576" s="1">
        <v>762.0</v>
      </c>
      <c r="CY576" s="1">
        <v>338.5</v>
      </c>
      <c r="CZ576" s="1">
        <v>330.9</v>
      </c>
    </row>
    <row r="577" ht="15.75" customHeight="1">
      <c r="CU577" s="1">
        <v>5309.9209</v>
      </c>
      <c r="CV577" s="1">
        <v>1950.0</v>
      </c>
      <c r="CW577" s="1">
        <v>260.9</v>
      </c>
      <c r="CX577" s="1">
        <v>406.0</v>
      </c>
      <c r="CY577" s="1">
        <v>337.4</v>
      </c>
      <c r="CZ577" s="1">
        <v>279.8</v>
      </c>
    </row>
    <row r="578" ht="15.75" customHeight="1">
      <c r="CU578" s="1">
        <v>5310.0732</v>
      </c>
      <c r="CV578" s="1">
        <v>1950.0</v>
      </c>
      <c r="CW578" s="1">
        <v>244.4</v>
      </c>
      <c r="CX578" s="1">
        <v>395.8</v>
      </c>
      <c r="CY578" s="1">
        <v>445.3</v>
      </c>
      <c r="CZ578" s="1">
        <v>305.9</v>
      </c>
    </row>
    <row r="579" ht="15.75" customHeight="1">
      <c r="CU579" s="1">
        <v>5310.2256</v>
      </c>
      <c r="CV579" s="1">
        <v>1950.0</v>
      </c>
      <c r="CW579" s="1">
        <v>292.2</v>
      </c>
      <c r="CX579" s="1">
        <v>550.0</v>
      </c>
      <c r="CY579" s="1">
        <v>626.4</v>
      </c>
      <c r="CZ579" s="1">
        <v>430.3</v>
      </c>
    </row>
    <row r="580" ht="15.75" customHeight="1">
      <c r="CU580" s="1">
        <v>5310.3779</v>
      </c>
      <c r="CV580" s="1">
        <v>1950.0</v>
      </c>
      <c r="CW580" s="1">
        <v>365.9</v>
      </c>
      <c r="CX580" s="1">
        <v>742.3</v>
      </c>
      <c r="CY580" s="1">
        <v>772.3</v>
      </c>
      <c r="CZ580" s="1">
        <v>582.6</v>
      </c>
    </row>
    <row r="581" ht="15.75" customHeight="1">
      <c r="CU581" s="1">
        <v>5310.5303</v>
      </c>
      <c r="CV581" s="1">
        <v>1950.0</v>
      </c>
      <c r="CW581" s="1">
        <v>553.0</v>
      </c>
      <c r="CX581" s="1">
        <v>1103.8</v>
      </c>
      <c r="CY581" s="1">
        <v>1204.0</v>
      </c>
      <c r="CZ581" s="1">
        <v>922.8</v>
      </c>
    </row>
    <row r="582" ht="15.75" customHeight="1">
      <c r="CU582" s="1">
        <v>5310.6826</v>
      </c>
      <c r="CV582" s="1">
        <v>1950.0</v>
      </c>
      <c r="CW582" s="1">
        <v>726.5</v>
      </c>
      <c r="CX582" s="1">
        <v>1741.0</v>
      </c>
      <c r="CY582" s="1">
        <v>1808.7</v>
      </c>
      <c r="CZ582" s="1">
        <v>1678.2</v>
      </c>
    </row>
    <row r="583" ht="15.75" customHeight="1">
      <c r="CU583" s="1">
        <v>5310.835</v>
      </c>
      <c r="CV583" s="1">
        <v>1950.0</v>
      </c>
      <c r="CW583" s="1">
        <v>998.0</v>
      </c>
      <c r="CX583" s="1">
        <v>1950.0</v>
      </c>
      <c r="CY583" s="1">
        <v>1950.0</v>
      </c>
      <c r="CZ583" s="1">
        <v>1950.0</v>
      </c>
    </row>
    <row r="584" ht="15.75" customHeight="1">
      <c r="CU584" s="1">
        <v>5310.9878</v>
      </c>
      <c r="CV584" s="1">
        <v>1950.0</v>
      </c>
      <c r="CW584" s="1">
        <v>1312.6</v>
      </c>
      <c r="CX584" s="1">
        <v>1950.0</v>
      </c>
      <c r="CY584" s="1">
        <v>1950.0</v>
      </c>
      <c r="CZ584" s="1">
        <v>1950.0</v>
      </c>
    </row>
    <row r="585" ht="15.75" customHeight="1">
      <c r="CU585" s="1">
        <v>5311.1401</v>
      </c>
      <c r="CV585" s="1">
        <v>1950.0</v>
      </c>
      <c r="CW585" s="1">
        <v>1575.5</v>
      </c>
      <c r="CX585" s="1">
        <v>1950.0</v>
      </c>
      <c r="CY585" s="1">
        <v>1950.0</v>
      </c>
      <c r="CZ585" s="1">
        <v>1950.0</v>
      </c>
    </row>
    <row r="586" ht="15.75" customHeight="1">
      <c r="CU586" s="1">
        <v>5311.2925</v>
      </c>
      <c r="CV586" s="1">
        <v>1950.0</v>
      </c>
      <c r="CW586" s="1">
        <v>1678.1</v>
      </c>
      <c r="CX586" s="1">
        <v>1950.0</v>
      </c>
      <c r="CY586" s="1">
        <v>1950.0</v>
      </c>
      <c r="CZ586" s="1">
        <v>1950.0</v>
      </c>
    </row>
    <row r="587" ht="15.75" customHeight="1">
      <c r="CU587" s="1">
        <v>5311.4448</v>
      </c>
      <c r="CV587" s="1">
        <v>1916.3</v>
      </c>
      <c r="CW587" s="1">
        <v>1585.6</v>
      </c>
      <c r="CX587" s="1">
        <v>1950.0</v>
      </c>
      <c r="CY587" s="1">
        <v>1950.0</v>
      </c>
      <c r="CZ587" s="1">
        <v>1950.0</v>
      </c>
    </row>
    <row r="588" ht="15.75" customHeight="1">
      <c r="CU588" s="1">
        <v>5311.5972</v>
      </c>
      <c r="CV588" s="1">
        <v>1774.4</v>
      </c>
      <c r="CW588" s="1">
        <v>1357.9</v>
      </c>
      <c r="CX588" s="1">
        <v>1950.0</v>
      </c>
      <c r="CY588" s="1">
        <v>1950.0</v>
      </c>
      <c r="CZ588" s="1">
        <v>1950.0</v>
      </c>
    </row>
    <row r="589" ht="15.75" customHeight="1">
      <c r="CU589" s="1">
        <v>5311.7495</v>
      </c>
      <c r="CV589" s="1">
        <v>1536.2</v>
      </c>
      <c r="CW589" s="1">
        <v>1088.7</v>
      </c>
      <c r="CX589" s="1">
        <v>1950.0</v>
      </c>
      <c r="CY589" s="1">
        <v>1950.0</v>
      </c>
      <c r="CZ589" s="1">
        <v>1950.0</v>
      </c>
    </row>
    <row r="590" ht="15.75" customHeight="1">
      <c r="CU590" s="1">
        <v>5311.9019</v>
      </c>
      <c r="CV590" s="1">
        <v>1236.7</v>
      </c>
      <c r="CW590" s="1">
        <v>848.5</v>
      </c>
      <c r="CX590" s="1">
        <v>1948.3</v>
      </c>
      <c r="CY590" s="1">
        <v>1950.0</v>
      </c>
      <c r="CZ590" s="1">
        <v>1950.0</v>
      </c>
    </row>
    <row r="591" ht="15.75" customHeight="1">
      <c r="CU591" s="1">
        <v>5312.0542</v>
      </c>
      <c r="CV591" s="1">
        <v>947.7</v>
      </c>
      <c r="CW591" s="1">
        <v>664.0</v>
      </c>
      <c r="CX591" s="1">
        <v>1861.5</v>
      </c>
      <c r="CY591" s="1">
        <v>1950.0</v>
      </c>
      <c r="CZ591" s="1">
        <v>1950.0</v>
      </c>
    </row>
    <row r="592" ht="15.75" customHeight="1">
      <c r="CU592" s="1">
        <v>5312.207</v>
      </c>
      <c r="CV592" s="1">
        <v>719.9</v>
      </c>
      <c r="CW592" s="1">
        <v>523.4</v>
      </c>
      <c r="CX592" s="1">
        <v>1629.8</v>
      </c>
      <c r="CY592" s="1">
        <v>1950.0</v>
      </c>
      <c r="CZ592" s="1">
        <v>1950.0</v>
      </c>
    </row>
    <row r="593" ht="15.75" customHeight="1">
      <c r="CU593" s="1">
        <v>5312.3594</v>
      </c>
      <c r="CV593" s="1">
        <v>544.6</v>
      </c>
      <c r="CW593" s="1">
        <v>419.0</v>
      </c>
      <c r="CX593" s="1">
        <v>1318.2</v>
      </c>
      <c r="CY593" s="1">
        <v>1936.5</v>
      </c>
      <c r="CZ593" s="1">
        <v>1950.0</v>
      </c>
    </row>
    <row r="594" ht="15.75" customHeight="1">
      <c r="CU594" s="1">
        <v>5312.5117</v>
      </c>
      <c r="CV594" s="1">
        <v>408.8</v>
      </c>
      <c r="CW594" s="1">
        <v>353.4</v>
      </c>
      <c r="CX594" s="1">
        <v>1094.4</v>
      </c>
      <c r="CY594" s="1">
        <v>1854.7</v>
      </c>
      <c r="CZ594" s="1">
        <v>1950.0</v>
      </c>
    </row>
    <row r="595" ht="15.75" customHeight="1">
      <c r="CU595" s="1">
        <v>5312.6641</v>
      </c>
      <c r="CV595" s="1">
        <v>357.9</v>
      </c>
      <c r="CW595" s="1">
        <v>322.2</v>
      </c>
      <c r="CX595" s="1">
        <v>908.1</v>
      </c>
      <c r="CY595" s="1">
        <v>1724.0</v>
      </c>
      <c r="CZ595" s="1">
        <v>1950.0</v>
      </c>
    </row>
    <row r="596" ht="15.75" customHeight="1">
      <c r="CU596" s="1">
        <v>5312.8164</v>
      </c>
      <c r="CV596" s="1">
        <v>311.2</v>
      </c>
      <c r="CW596" s="1">
        <v>292.6</v>
      </c>
      <c r="CX596" s="1">
        <v>722.4</v>
      </c>
      <c r="CY596" s="1">
        <v>1565.4</v>
      </c>
      <c r="CZ596" s="1">
        <v>1950.0</v>
      </c>
    </row>
    <row r="597" ht="15.75" customHeight="1">
      <c r="CU597" s="1">
        <v>5312.9688</v>
      </c>
      <c r="CV597" s="1">
        <v>284.9</v>
      </c>
      <c r="CW597" s="1">
        <v>278.9</v>
      </c>
      <c r="CX597" s="1">
        <v>623.1</v>
      </c>
      <c r="CY597" s="1">
        <v>1404.4</v>
      </c>
      <c r="CZ597" s="1">
        <v>1950.0</v>
      </c>
    </row>
    <row r="598" ht="15.75" customHeight="1">
      <c r="CU598" s="1">
        <v>5313.1211</v>
      </c>
      <c r="CV598" s="1">
        <v>299.7</v>
      </c>
      <c r="CW598" s="1">
        <v>292.3</v>
      </c>
      <c r="CX598" s="1">
        <v>610.2</v>
      </c>
      <c r="CY598" s="1">
        <v>1205.0</v>
      </c>
      <c r="CZ598" s="1">
        <v>1939.5</v>
      </c>
    </row>
    <row r="599" ht="15.75" customHeight="1">
      <c r="CU599" s="1">
        <v>5313.2734</v>
      </c>
      <c r="CV599" s="1">
        <v>336.9</v>
      </c>
      <c r="CW599" s="1">
        <v>348.9</v>
      </c>
      <c r="CX599" s="1">
        <v>697.3</v>
      </c>
      <c r="CY599" s="1">
        <v>1039.7</v>
      </c>
      <c r="CZ599" s="1">
        <v>1915.5</v>
      </c>
    </row>
    <row r="600" ht="15.75" customHeight="1">
      <c r="CU600" s="1">
        <v>5313.4258</v>
      </c>
      <c r="CV600" s="1">
        <v>397.4</v>
      </c>
      <c r="CW600" s="1">
        <v>461.5</v>
      </c>
      <c r="CX600" s="1">
        <v>877.7</v>
      </c>
      <c r="CY600" s="1">
        <v>1092.6</v>
      </c>
      <c r="CZ600" s="1">
        <v>1876.3</v>
      </c>
    </row>
    <row r="601" ht="15.75" customHeight="1">
      <c r="CU601" s="1">
        <v>5313.5786</v>
      </c>
      <c r="CV601" s="1">
        <v>476.5</v>
      </c>
      <c r="CW601" s="1">
        <v>670.9</v>
      </c>
      <c r="CX601" s="1">
        <v>1145.2</v>
      </c>
      <c r="CY601" s="1">
        <v>1133.4</v>
      </c>
      <c r="CZ601" s="1">
        <v>1827.4</v>
      </c>
    </row>
    <row r="602" ht="15.75" customHeight="1">
      <c r="CU602" s="1">
        <v>5313.731</v>
      </c>
      <c r="CV602" s="1">
        <v>610.7</v>
      </c>
      <c r="CW602" s="1">
        <v>947.7</v>
      </c>
      <c r="CX602" s="1">
        <v>1607.2</v>
      </c>
      <c r="CY602" s="1">
        <v>1304.1</v>
      </c>
      <c r="CZ602" s="1">
        <v>1820.6</v>
      </c>
    </row>
    <row r="603" ht="15.75" customHeight="1">
      <c r="CU603" s="1">
        <v>5313.8833</v>
      </c>
      <c r="CV603" s="1">
        <v>832.7</v>
      </c>
      <c r="CW603" s="1">
        <v>1152.0</v>
      </c>
      <c r="CX603" s="1">
        <v>1914.7</v>
      </c>
      <c r="CY603" s="1">
        <v>1843.3</v>
      </c>
      <c r="CZ603" s="1">
        <v>1925.0</v>
      </c>
    </row>
    <row r="604" ht="15.75" customHeight="1">
      <c r="CU604" s="1">
        <v>5314.0356</v>
      </c>
      <c r="CV604" s="1">
        <v>1031.3</v>
      </c>
      <c r="CW604" s="1">
        <v>1430.3</v>
      </c>
      <c r="CX604" s="1">
        <v>1950.0</v>
      </c>
      <c r="CY604" s="1">
        <v>1950.0</v>
      </c>
      <c r="CZ604" s="1">
        <v>1950.0</v>
      </c>
    </row>
    <row r="605" ht="15.75" customHeight="1">
      <c r="CU605" s="1">
        <v>5314.188</v>
      </c>
      <c r="CV605" s="1">
        <v>1285.4</v>
      </c>
      <c r="CW605" s="1">
        <v>1668.4</v>
      </c>
      <c r="CX605" s="1">
        <v>1950.0</v>
      </c>
      <c r="CY605" s="1">
        <v>1950.0</v>
      </c>
      <c r="CZ605" s="1">
        <v>1950.0</v>
      </c>
    </row>
    <row r="606" ht="15.75" customHeight="1">
      <c r="CU606" s="1">
        <v>5314.3403</v>
      </c>
      <c r="CV606" s="1">
        <v>1545.7</v>
      </c>
      <c r="CW606" s="1">
        <v>1828.4</v>
      </c>
      <c r="CX606" s="1">
        <v>1950.0</v>
      </c>
      <c r="CY606" s="1">
        <v>1950.0</v>
      </c>
      <c r="CZ606" s="1">
        <v>1950.0</v>
      </c>
    </row>
    <row r="607" ht="15.75" customHeight="1">
      <c r="CU607" s="1">
        <v>5314.4927</v>
      </c>
      <c r="CV607" s="1">
        <v>1760.8</v>
      </c>
      <c r="CW607" s="1">
        <v>1915.0</v>
      </c>
      <c r="CX607" s="1">
        <v>1950.0</v>
      </c>
      <c r="CY607" s="1">
        <v>1950.0</v>
      </c>
      <c r="CZ607" s="1">
        <v>1950.0</v>
      </c>
    </row>
    <row r="608" ht="15.75" customHeight="1">
      <c r="CU608" s="1">
        <v>5314.645</v>
      </c>
      <c r="CV608" s="1">
        <v>1898.6</v>
      </c>
      <c r="CW608" s="1">
        <v>1949.2</v>
      </c>
      <c r="CX608" s="1">
        <v>1950.0</v>
      </c>
      <c r="CY608" s="1">
        <v>1950.0</v>
      </c>
      <c r="CZ608" s="1">
        <v>1950.0</v>
      </c>
    </row>
    <row r="609" ht="15.75" customHeight="1">
      <c r="CU609" s="1">
        <v>5314.7974</v>
      </c>
      <c r="CV609" s="1">
        <v>1950.0</v>
      </c>
      <c r="CW609" s="1">
        <v>1950.0</v>
      </c>
      <c r="CX609" s="1">
        <v>1950.0</v>
      </c>
      <c r="CY609" s="1">
        <v>1950.0</v>
      </c>
      <c r="CZ609" s="1">
        <v>1950.0</v>
      </c>
    </row>
    <row r="610" ht="15.75" customHeight="1">
      <c r="CU610" s="1">
        <v>5314.9502</v>
      </c>
      <c r="CV610" s="1">
        <v>1950.0</v>
      </c>
      <c r="CW610" s="1">
        <v>1950.0</v>
      </c>
      <c r="CX610" s="1">
        <v>1950.0</v>
      </c>
      <c r="CY610" s="1">
        <v>1950.0</v>
      </c>
      <c r="CZ610" s="1">
        <v>1950.0</v>
      </c>
    </row>
    <row r="611" ht="15.75" customHeight="1">
      <c r="CU611" s="1">
        <v>5315.1025</v>
      </c>
      <c r="CV611" s="1">
        <v>1950.0</v>
      </c>
      <c r="CW611" s="1">
        <v>1950.0</v>
      </c>
      <c r="CX611" s="1">
        <v>1950.0</v>
      </c>
      <c r="CY611" s="1">
        <v>1950.0</v>
      </c>
      <c r="CZ611" s="1">
        <v>1950.0</v>
      </c>
    </row>
    <row r="612" ht="15.75" customHeight="1">
      <c r="CU612" s="1">
        <v>5315.2549</v>
      </c>
      <c r="CV612" s="1">
        <v>1950.0</v>
      </c>
      <c r="CW612" s="1">
        <v>1950.0</v>
      </c>
      <c r="CX612" s="1">
        <v>1950.0</v>
      </c>
      <c r="CY612" s="1">
        <v>1950.0</v>
      </c>
      <c r="CZ612" s="1">
        <v>1950.0</v>
      </c>
    </row>
    <row r="613" ht="15.75" customHeight="1">
      <c r="CU613" s="1">
        <v>5315.4072</v>
      </c>
      <c r="CV613" s="1">
        <v>1950.0</v>
      </c>
      <c r="CW613" s="1">
        <v>1950.0</v>
      </c>
      <c r="CX613" s="1">
        <v>1950.0</v>
      </c>
      <c r="CY613" s="1">
        <v>1950.0</v>
      </c>
      <c r="CZ613" s="1">
        <v>1950.0</v>
      </c>
    </row>
    <row r="614" ht="15.75" customHeight="1">
      <c r="CU614" s="1">
        <v>5315.5596</v>
      </c>
      <c r="CV614" s="1">
        <v>1950.0</v>
      </c>
      <c r="CW614" s="1">
        <v>1950.0</v>
      </c>
      <c r="CX614" s="1">
        <v>1950.0</v>
      </c>
      <c r="CY614" s="1">
        <v>1950.0</v>
      </c>
      <c r="CZ614" s="1">
        <v>1950.0</v>
      </c>
    </row>
    <row r="615" ht="15.75" customHeight="1">
      <c r="CU615" s="1">
        <v>5315.7119</v>
      </c>
      <c r="CV615" s="1">
        <v>1950.0</v>
      </c>
      <c r="CW615" s="1">
        <v>1950.0</v>
      </c>
      <c r="CX615" s="1">
        <v>1950.0</v>
      </c>
      <c r="CY615" s="1">
        <v>1950.0</v>
      </c>
      <c r="CZ615" s="1">
        <v>1950.0</v>
      </c>
    </row>
    <row r="616" ht="15.75" customHeight="1">
      <c r="CU616" s="1">
        <v>5315.8643</v>
      </c>
      <c r="CV616" s="1">
        <v>1950.0</v>
      </c>
      <c r="CW616" s="1">
        <v>1950.0</v>
      </c>
      <c r="CX616" s="1">
        <v>1950.0</v>
      </c>
      <c r="CY616" s="1">
        <v>1950.0</v>
      </c>
      <c r="CZ616" s="1">
        <v>1950.0</v>
      </c>
    </row>
    <row r="617" ht="15.75" customHeight="1">
      <c r="CU617" s="1">
        <v>5316.0166</v>
      </c>
      <c r="CV617" s="1">
        <v>1950.0</v>
      </c>
      <c r="CW617" s="1">
        <v>1950.0</v>
      </c>
      <c r="CX617" s="1">
        <v>1950.0</v>
      </c>
      <c r="CY617" s="1">
        <v>1950.0</v>
      </c>
      <c r="CZ617" s="1">
        <v>1950.0</v>
      </c>
    </row>
    <row r="618" ht="15.75" customHeight="1">
      <c r="CU618" s="1">
        <v>5316.1694</v>
      </c>
      <c r="CV618" s="1">
        <v>1950.0</v>
      </c>
      <c r="CW618" s="1">
        <v>1936.3</v>
      </c>
      <c r="CX618" s="1">
        <v>1950.0</v>
      </c>
      <c r="CY618" s="1">
        <v>1950.0</v>
      </c>
      <c r="CZ618" s="1">
        <v>1950.0</v>
      </c>
    </row>
    <row r="619" ht="15.75" customHeight="1">
      <c r="CU619" s="1">
        <v>5316.3218</v>
      </c>
      <c r="CV619" s="1">
        <v>1950.0</v>
      </c>
      <c r="CW619" s="1">
        <v>1848.7</v>
      </c>
      <c r="CX619" s="1">
        <v>1950.0</v>
      </c>
      <c r="CY619" s="1">
        <v>1950.0</v>
      </c>
      <c r="CZ619" s="1">
        <v>1950.0</v>
      </c>
    </row>
    <row r="620" ht="15.75" customHeight="1">
      <c r="CU620" s="1">
        <v>5316.4741</v>
      </c>
      <c r="CV620" s="1">
        <v>1927.4</v>
      </c>
      <c r="CW620" s="1">
        <v>1698.8</v>
      </c>
      <c r="CX620" s="1">
        <v>1950.0</v>
      </c>
      <c r="CY620" s="1">
        <v>1950.0</v>
      </c>
      <c r="CZ620" s="1">
        <v>1950.0</v>
      </c>
    </row>
    <row r="621" ht="15.75" customHeight="1">
      <c r="CU621" s="1">
        <v>5316.6265</v>
      </c>
      <c r="CV621" s="1">
        <v>1844.4</v>
      </c>
      <c r="CW621" s="1">
        <v>1501.6</v>
      </c>
      <c r="CX621" s="1">
        <v>1950.0</v>
      </c>
      <c r="CY621" s="1">
        <v>1950.0</v>
      </c>
      <c r="CZ621" s="1">
        <v>1950.0</v>
      </c>
    </row>
    <row r="622" ht="15.75" customHeight="1">
      <c r="CU622" s="1">
        <v>5316.7788</v>
      </c>
      <c r="CV622" s="1">
        <v>1722.4</v>
      </c>
      <c r="CW622" s="1">
        <v>1296.5</v>
      </c>
      <c r="CX622" s="1">
        <v>1950.0</v>
      </c>
      <c r="CY622" s="1">
        <v>1950.0</v>
      </c>
      <c r="CZ622" s="1">
        <v>1950.0</v>
      </c>
    </row>
    <row r="623" ht="15.75" customHeight="1">
      <c r="CU623" s="1">
        <v>5316.9312</v>
      </c>
      <c r="CV623" s="1">
        <v>1580.0</v>
      </c>
      <c r="CW623" s="1">
        <v>1123.4</v>
      </c>
      <c r="CX623" s="1">
        <v>1950.0</v>
      </c>
      <c r="CY623" s="1">
        <v>1858.4</v>
      </c>
      <c r="CZ623" s="1">
        <v>1950.0</v>
      </c>
    </row>
    <row r="624" ht="15.75" customHeight="1">
      <c r="CU624" s="1">
        <v>5317.0835</v>
      </c>
      <c r="CV624" s="1">
        <v>1449.6</v>
      </c>
      <c r="CW624" s="1">
        <v>1003.6</v>
      </c>
      <c r="CX624" s="1">
        <v>1950.0</v>
      </c>
      <c r="CY624" s="1">
        <v>1781.3</v>
      </c>
      <c r="CZ624" s="1">
        <v>1950.0</v>
      </c>
    </row>
    <row r="625" ht="15.75" customHeight="1">
      <c r="CU625" s="1">
        <v>5317.2358</v>
      </c>
      <c r="CV625" s="1">
        <v>1359.9</v>
      </c>
      <c r="CW625" s="1">
        <v>942.6</v>
      </c>
      <c r="CX625" s="1">
        <v>1950.0</v>
      </c>
      <c r="CY625" s="1">
        <v>1725.4</v>
      </c>
      <c r="CZ625" s="1">
        <v>1950.0</v>
      </c>
    </row>
    <row r="626" ht="15.75" customHeight="1">
      <c r="CU626" s="1">
        <v>5317.3882</v>
      </c>
      <c r="CV626" s="1">
        <v>1327.4</v>
      </c>
      <c r="CW626" s="1">
        <v>939.5</v>
      </c>
      <c r="CX626" s="1">
        <v>1950.0</v>
      </c>
      <c r="CY626" s="1">
        <v>1415.7</v>
      </c>
      <c r="CZ626" s="1">
        <v>1950.0</v>
      </c>
    </row>
    <row r="627" ht="15.75" customHeight="1">
      <c r="CU627" s="1">
        <v>5317.541</v>
      </c>
      <c r="CV627" s="1">
        <v>1356.8</v>
      </c>
      <c r="CW627" s="1">
        <v>992.2</v>
      </c>
      <c r="CX627" s="1">
        <v>1950.0</v>
      </c>
      <c r="CY627" s="1">
        <v>1371.0</v>
      </c>
      <c r="CZ627" s="1">
        <v>1950.0</v>
      </c>
    </row>
    <row r="628" ht="15.75" customHeight="1">
      <c r="CU628" s="1">
        <v>5317.6934</v>
      </c>
      <c r="CV628" s="1">
        <v>1443.0</v>
      </c>
      <c r="CW628" s="1">
        <v>1094.5</v>
      </c>
      <c r="CX628" s="1">
        <v>1950.0</v>
      </c>
      <c r="CY628" s="1">
        <v>1562.0</v>
      </c>
      <c r="CZ628" s="1">
        <v>1950.0</v>
      </c>
    </row>
    <row r="629" ht="15.75" customHeight="1">
      <c r="CU629" s="1">
        <v>5317.8457</v>
      </c>
      <c r="CV629" s="1">
        <v>1564.7</v>
      </c>
      <c r="CW629" s="1">
        <v>1219.0</v>
      </c>
      <c r="CX629" s="1">
        <v>1950.0</v>
      </c>
      <c r="CY629" s="1">
        <v>1878.1</v>
      </c>
      <c r="CZ629" s="1">
        <v>1950.0</v>
      </c>
    </row>
    <row r="630" ht="15.75" customHeight="1">
      <c r="CU630" s="1">
        <v>5317.998</v>
      </c>
      <c r="CV630" s="1">
        <v>1681.0</v>
      </c>
      <c r="CW630" s="1">
        <v>1294.6</v>
      </c>
      <c r="CX630" s="1">
        <v>1950.0</v>
      </c>
      <c r="CY630" s="1">
        <v>1950.0</v>
      </c>
      <c r="CZ630" s="1">
        <v>1950.0</v>
      </c>
    </row>
    <row r="631" ht="15.75" customHeight="1">
      <c r="CU631" s="1">
        <v>5318.1504</v>
      </c>
      <c r="CV631" s="1">
        <v>1738.9</v>
      </c>
      <c r="CW631" s="1">
        <v>1232.7</v>
      </c>
      <c r="CX631" s="1">
        <v>1950.0</v>
      </c>
      <c r="CY631" s="1">
        <v>1950.0</v>
      </c>
      <c r="CZ631" s="1">
        <v>1950.0</v>
      </c>
    </row>
    <row r="632" ht="15.75" customHeight="1">
      <c r="CU632" s="1">
        <v>5318.3027</v>
      </c>
      <c r="CV632" s="1">
        <v>1698.9</v>
      </c>
      <c r="CW632" s="1">
        <v>1035.1</v>
      </c>
      <c r="CX632" s="1">
        <v>1950.0</v>
      </c>
      <c r="CY632" s="1">
        <v>1950.0</v>
      </c>
      <c r="CZ632" s="1">
        <v>1950.0</v>
      </c>
    </row>
    <row r="633" ht="15.75" customHeight="1">
      <c r="CU633" s="1">
        <v>5318.4551</v>
      </c>
      <c r="CV633" s="1">
        <v>1569.8</v>
      </c>
      <c r="CW633" s="1">
        <v>805.7</v>
      </c>
      <c r="CX633" s="1">
        <v>1950.0</v>
      </c>
      <c r="CY633" s="1">
        <v>1950.0</v>
      </c>
      <c r="CZ633" s="1">
        <v>1835.0</v>
      </c>
    </row>
    <row r="634" ht="15.75" customHeight="1">
      <c r="CU634" s="1">
        <v>5318.6074</v>
      </c>
      <c r="CV634" s="1">
        <v>1408.2</v>
      </c>
      <c r="CW634" s="1">
        <v>624.9</v>
      </c>
      <c r="CX634" s="1">
        <v>1950.0</v>
      </c>
      <c r="CY634" s="1">
        <v>1950.0</v>
      </c>
      <c r="CZ634" s="1">
        <v>1405.9</v>
      </c>
    </row>
    <row r="635" ht="15.75" customHeight="1">
      <c r="CU635" s="1">
        <v>5318.7598</v>
      </c>
      <c r="CV635" s="1">
        <v>1274.9</v>
      </c>
      <c r="CW635" s="1">
        <v>510.0</v>
      </c>
      <c r="CX635" s="1">
        <v>1950.0</v>
      </c>
      <c r="CY635" s="1">
        <v>1950.0</v>
      </c>
      <c r="CZ635" s="1">
        <v>1012.4</v>
      </c>
    </row>
    <row r="636" ht="15.75" customHeight="1">
      <c r="CU636" s="1">
        <v>5318.9126</v>
      </c>
      <c r="CV636" s="1">
        <v>1204.9</v>
      </c>
      <c r="CW636" s="1">
        <v>449.8</v>
      </c>
      <c r="CX636" s="1">
        <v>1950.0</v>
      </c>
      <c r="CY636" s="1">
        <v>1950.0</v>
      </c>
      <c r="CZ636" s="1">
        <v>836.8</v>
      </c>
    </row>
    <row r="637" ht="15.75" customHeight="1">
      <c r="CU637" s="1">
        <v>5319.0649</v>
      </c>
      <c r="CV637" s="1">
        <v>1205.3</v>
      </c>
      <c r="CW637" s="1">
        <v>430.7</v>
      </c>
      <c r="CX637" s="1">
        <v>1950.0</v>
      </c>
      <c r="CY637" s="1">
        <v>1934.1</v>
      </c>
      <c r="CZ637" s="1">
        <v>1072.0</v>
      </c>
    </row>
    <row r="638" ht="15.75" customHeight="1">
      <c r="CU638" s="1">
        <v>5319.2173</v>
      </c>
      <c r="CV638" s="1">
        <v>1265.5</v>
      </c>
      <c r="CW638" s="1">
        <v>439.3</v>
      </c>
      <c r="CX638" s="1">
        <v>1950.0</v>
      </c>
      <c r="CY638" s="1">
        <v>1810.0</v>
      </c>
      <c r="CZ638" s="1">
        <v>1328.8</v>
      </c>
    </row>
    <row r="639" ht="15.75" customHeight="1">
      <c r="CU639" s="1">
        <v>5319.3696</v>
      </c>
      <c r="CV639" s="1">
        <v>1347.1</v>
      </c>
      <c r="CW639" s="1">
        <v>453.7</v>
      </c>
      <c r="CX639" s="1">
        <v>1950.0</v>
      </c>
      <c r="CY639" s="1">
        <v>1729.3</v>
      </c>
      <c r="CZ639" s="1">
        <v>1511.4</v>
      </c>
    </row>
    <row r="640" ht="15.75" customHeight="1">
      <c r="CU640" s="1">
        <v>5319.522</v>
      </c>
      <c r="CV640" s="1">
        <v>1380.6</v>
      </c>
      <c r="CW640" s="1">
        <v>441.6</v>
      </c>
      <c r="CX640" s="1">
        <v>1950.0</v>
      </c>
      <c r="CY640" s="1">
        <v>1815.5</v>
      </c>
      <c r="CZ640" s="1">
        <v>1858.1</v>
      </c>
    </row>
    <row r="641" ht="15.75" customHeight="1">
      <c r="CU641" s="1">
        <v>5319.6743</v>
      </c>
      <c r="CV641" s="1">
        <v>1312.5</v>
      </c>
      <c r="CW641" s="1">
        <v>389.0</v>
      </c>
      <c r="CX641" s="1">
        <v>1911.1</v>
      </c>
      <c r="CY641" s="1">
        <v>1659.7</v>
      </c>
      <c r="CZ641" s="1">
        <v>1872.4</v>
      </c>
    </row>
    <row r="642" ht="15.75" customHeight="1">
      <c r="CU642" s="1">
        <v>5319.8267</v>
      </c>
      <c r="CV642" s="1">
        <v>1151.9</v>
      </c>
      <c r="CW642" s="1">
        <v>321.2</v>
      </c>
      <c r="CX642" s="1">
        <v>1561.3</v>
      </c>
      <c r="CY642" s="1">
        <v>981.9</v>
      </c>
      <c r="CZ642" s="1">
        <v>1502.1</v>
      </c>
    </row>
    <row r="643" ht="15.75" customHeight="1">
      <c r="CU643" s="1">
        <v>5319.979</v>
      </c>
      <c r="CV643" s="1">
        <v>917.8</v>
      </c>
      <c r="CW643" s="1">
        <v>261.9</v>
      </c>
      <c r="CX643" s="1">
        <v>1157.4</v>
      </c>
      <c r="CY643" s="1">
        <v>632.4</v>
      </c>
      <c r="CZ643" s="1">
        <v>1217.3</v>
      </c>
    </row>
    <row r="644" ht="15.75" customHeight="1">
      <c r="CU644" s="1">
        <v>5320.1318</v>
      </c>
      <c r="CV644" s="1">
        <v>678.8</v>
      </c>
      <c r="CW644" s="1">
        <v>230.2</v>
      </c>
      <c r="CX644" s="1">
        <v>934.6</v>
      </c>
      <c r="CY644" s="1">
        <v>493.4</v>
      </c>
      <c r="CZ644" s="1">
        <v>1037.6</v>
      </c>
    </row>
    <row r="645" ht="15.75" customHeight="1">
      <c r="CU645" s="1">
        <v>5320.2842</v>
      </c>
      <c r="CV645" s="1">
        <v>666.3</v>
      </c>
      <c r="CW645" s="1">
        <v>223.1</v>
      </c>
      <c r="CX645" s="1">
        <v>741.7</v>
      </c>
      <c r="CY645" s="1">
        <v>495.3</v>
      </c>
      <c r="CZ645" s="1">
        <v>984.3</v>
      </c>
    </row>
    <row r="646" ht="15.75" customHeight="1">
      <c r="CU646" s="1">
        <v>5320.4365</v>
      </c>
      <c r="CV646" s="1">
        <v>576.7</v>
      </c>
      <c r="CW646" s="1">
        <v>234.1</v>
      </c>
      <c r="CX646" s="1">
        <v>585.0</v>
      </c>
      <c r="CY646" s="1">
        <v>586.1</v>
      </c>
      <c r="CZ646" s="1">
        <v>953.6</v>
      </c>
    </row>
    <row r="647" ht="15.75" customHeight="1">
      <c r="CU647" s="1">
        <v>5320.5889</v>
      </c>
      <c r="CV647" s="1">
        <v>762.0</v>
      </c>
      <c r="CW647" s="1">
        <v>307.9</v>
      </c>
      <c r="CX647" s="1">
        <v>519.7</v>
      </c>
      <c r="CY647" s="1">
        <v>788.7</v>
      </c>
      <c r="CZ647" s="1">
        <v>922.5</v>
      </c>
    </row>
    <row r="648" ht="15.75" customHeight="1">
      <c r="CU648" s="1">
        <v>5320.7412</v>
      </c>
      <c r="CV648" s="1">
        <v>1005.3</v>
      </c>
      <c r="CW648" s="1">
        <v>417.1</v>
      </c>
      <c r="CX648" s="1">
        <v>556.4</v>
      </c>
      <c r="CY648" s="1">
        <v>1367.6</v>
      </c>
      <c r="CZ648" s="1">
        <v>817.0</v>
      </c>
    </row>
    <row r="649" ht="15.75" customHeight="1">
      <c r="CU649" s="1">
        <v>5320.8936</v>
      </c>
      <c r="CV649" s="1">
        <v>1201.9</v>
      </c>
      <c r="CW649" s="1">
        <v>625.0</v>
      </c>
      <c r="CX649" s="1">
        <v>617.4</v>
      </c>
      <c r="CY649" s="1">
        <v>1893.4</v>
      </c>
      <c r="CZ649" s="1">
        <v>763.4</v>
      </c>
    </row>
    <row r="650" ht="15.75" customHeight="1">
      <c r="CU650" s="1">
        <v>5321.0459</v>
      </c>
      <c r="CV650" s="1">
        <v>1502.4</v>
      </c>
      <c r="CW650" s="1">
        <v>986.0</v>
      </c>
      <c r="CX650" s="1">
        <v>813.3</v>
      </c>
      <c r="CY650" s="1">
        <v>1950.0</v>
      </c>
      <c r="CZ650" s="1">
        <v>1036.7</v>
      </c>
    </row>
    <row r="651" ht="15.75" customHeight="1">
      <c r="CU651" s="1">
        <v>5321.1982</v>
      </c>
      <c r="CV651" s="1">
        <v>1936.6</v>
      </c>
      <c r="CW651" s="1">
        <v>1696.9</v>
      </c>
      <c r="CX651" s="1">
        <v>1118.6</v>
      </c>
      <c r="CY651" s="1">
        <v>1950.0</v>
      </c>
      <c r="CZ651" s="1">
        <v>1242.0</v>
      </c>
    </row>
    <row r="652" ht="15.75" customHeight="1">
      <c r="CU652" s="1">
        <v>5321.3506</v>
      </c>
      <c r="CV652" s="1">
        <v>1950.0</v>
      </c>
      <c r="CW652" s="1">
        <v>1950.0</v>
      </c>
      <c r="CX652" s="1">
        <v>1377.0</v>
      </c>
      <c r="CY652" s="1">
        <v>1950.0</v>
      </c>
      <c r="CZ652" s="1">
        <v>1562.4</v>
      </c>
    </row>
    <row r="653" ht="15.75" customHeight="1">
      <c r="CU653" s="1">
        <v>5321.5034</v>
      </c>
      <c r="CV653" s="1">
        <v>1950.0</v>
      </c>
      <c r="CW653" s="1">
        <v>1950.0</v>
      </c>
      <c r="CX653" s="1">
        <v>1610.3</v>
      </c>
      <c r="CY653" s="1">
        <v>1950.0</v>
      </c>
      <c r="CZ653" s="1">
        <v>1729.8</v>
      </c>
    </row>
    <row r="654" ht="15.75" customHeight="1">
      <c r="CU654" s="1">
        <v>5321.6558</v>
      </c>
      <c r="CV654" s="1">
        <v>1950.0</v>
      </c>
      <c r="CW654" s="1">
        <v>1950.0</v>
      </c>
      <c r="CX654" s="1">
        <v>1885.6</v>
      </c>
      <c r="CY654" s="1">
        <v>1950.0</v>
      </c>
      <c r="CZ654" s="1">
        <v>1919.8</v>
      </c>
    </row>
    <row r="655" ht="15.75" customHeight="1">
      <c r="CU655" s="1">
        <v>5321.8081</v>
      </c>
      <c r="CV655" s="1">
        <v>1950.0</v>
      </c>
      <c r="CW655" s="1">
        <v>1767.4</v>
      </c>
      <c r="CX655" s="1">
        <v>1950.0</v>
      </c>
      <c r="CY655" s="1">
        <v>1950.0</v>
      </c>
      <c r="CZ655" s="1">
        <v>1950.0</v>
      </c>
    </row>
    <row r="656" ht="15.75" customHeight="1">
      <c r="CU656" s="1">
        <v>5321.9604</v>
      </c>
      <c r="CV656" s="1">
        <v>1950.0</v>
      </c>
      <c r="CW656" s="1">
        <v>1516.4</v>
      </c>
      <c r="CX656" s="1">
        <v>1950.0</v>
      </c>
      <c r="CY656" s="1">
        <v>1950.0</v>
      </c>
      <c r="CZ656" s="1">
        <v>1950.0</v>
      </c>
    </row>
    <row r="657" ht="15.75" customHeight="1">
      <c r="CU657" s="1">
        <v>5322.1128</v>
      </c>
      <c r="CV657" s="1">
        <v>1950.0</v>
      </c>
      <c r="CW657" s="1">
        <v>1317.4</v>
      </c>
      <c r="CX657" s="1">
        <v>1950.0</v>
      </c>
      <c r="CY657" s="1">
        <v>1950.0</v>
      </c>
      <c r="CZ657" s="1">
        <v>1950.0</v>
      </c>
    </row>
    <row r="658" ht="15.75" customHeight="1">
      <c r="CU658" s="1">
        <v>5322.2651</v>
      </c>
      <c r="CV658" s="1">
        <v>1950.0</v>
      </c>
      <c r="CW658" s="1">
        <v>1182.5</v>
      </c>
      <c r="CX658" s="1">
        <v>1950.0</v>
      </c>
      <c r="CY658" s="1">
        <v>1937.2</v>
      </c>
      <c r="CZ658" s="1">
        <v>1920.9</v>
      </c>
    </row>
    <row r="659" ht="15.75" customHeight="1">
      <c r="CU659" s="1">
        <v>5322.4175</v>
      </c>
      <c r="CV659" s="1">
        <v>1950.0</v>
      </c>
      <c r="CW659" s="1">
        <v>1121.1</v>
      </c>
      <c r="CX659" s="1">
        <v>1923.9</v>
      </c>
      <c r="CY659" s="1">
        <v>1851.1</v>
      </c>
      <c r="CZ659" s="1">
        <v>1862.6</v>
      </c>
    </row>
    <row r="660" ht="15.75" customHeight="1">
      <c r="CU660" s="1">
        <v>5322.5698</v>
      </c>
      <c r="CV660" s="1">
        <v>1950.0</v>
      </c>
      <c r="CW660" s="1">
        <v>1137.3</v>
      </c>
      <c r="CX660" s="1">
        <v>1796.0</v>
      </c>
      <c r="CY660" s="1">
        <v>1695.9</v>
      </c>
      <c r="CZ660" s="1">
        <v>1770.3</v>
      </c>
    </row>
    <row r="661" ht="15.75" customHeight="1">
      <c r="CU661" s="1">
        <v>5322.7222</v>
      </c>
      <c r="CV661" s="1">
        <v>1950.0</v>
      </c>
      <c r="CW661" s="1">
        <v>1157.2</v>
      </c>
      <c r="CX661" s="1">
        <v>1743.5</v>
      </c>
      <c r="CY661" s="1">
        <v>1681.1</v>
      </c>
      <c r="CZ661" s="1">
        <v>1648.1</v>
      </c>
    </row>
    <row r="662" ht="15.75" customHeight="1">
      <c r="CU662" s="1">
        <v>5322.875</v>
      </c>
      <c r="CV662" s="1">
        <v>1950.0</v>
      </c>
      <c r="CW662" s="1">
        <v>1328.4</v>
      </c>
      <c r="CX662" s="1">
        <v>1949.9</v>
      </c>
      <c r="CY662" s="1">
        <v>1904.6</v>
      </c>
      <c r="CZ662" s="1">
        <v>1575.8</v>
      </c>
    </row>
    <row r="663" ht="15.75" customHeight="1">
      <c r="CU663" s="1">
        <v>5323.0273</v>
      </c>
      <c r="CV663" s="1">
        <v>1950.0</v>
      </c>
      <c r="CW663" s="1">
        <v>1423.9</v>
      </c>
      <c r="CX663" s="1">
        <v>1741.7</v>
      </c>
      <c r="CY663" s="1">
        <v>1368.2</v>
      </c>
      <c r="CZ663" s="1">
        <v>1576.5</v>
      </c>
    </row>
    <row r="664" ht="15.75" customHeight="1">
      <c r="CU664" s="1">
        <v>5323.1797</v>
      </c>
      <c r="CV664" s="1">
        <v>1950.0</v>
      </c>
      <c r="CW664" s="1">
        <v>992.8</v>
      </c>
      <c r="CX664" s="1">
        <v>1245.7</v>
      </c>
      <c r="CY664" s="1">
        <v>974.1</v>
      </c>
      <c r="CZ664" s="1">
        <v>1325.2</v>
      </c>
    </row>
    <row r="665" ht="15.75" customHeight="1">
      <c r="CU665" s="1">
        <v>5323.332</v>
      </c>
      <c r="CV665" s="1">
        <v>1950.0</v>
      </c>
      <c r="CW665" s="1">
        <v>781.6</v>
      </c>
      <c r="CX665" s="1">
        <v>761.2</v>
      </c>
      <c r="CY665" s="1">
        <v>774.4</v>
      </c>
      <c r="CZ665" s="1">
        <v>971.5</v>
      </c>
    </row>
    <row r="666" ht="15.75" customHeight="1">
      <c r="CU666" s="1">
        <v>5323.4844</v>
      </c>
      <c r="CV666" s="1">
        <v>1950.0</v>
      </c>
      <c r="CW666" s="1">
        <v>494.9</v>
      </c>
      <c r="CX666" s="1">
        <v>559.6</v>
      </c>
      <c r="CY666" s="1">
        <v>671.5</v>
      </c>
      <c r="CZ666" s="1">
        <v>796.1</v>
      </c>
    </row>
    <row r="667" ht="15.75" customHeight="1">
      <c r="CU667" s="1">
        <v>5323.6367</v>
      </c>
      <c r="CV667" s="1">
        <v>1950.0</v>
      </c>
      <c r="CW667" s="1">
        <v>556.8</v>
      </c>
      <c r="CX667" s="1">
        <v>646.9</v>
      </c>
      <c r="CY667" s="1">
        <v>826.4</v>
      </c>
      <c r="CZ667" s="1">
        <v>844.8</v>
      </c>
    </row>
    <row r="668" ht="15.75" customHeight="1">
      <c r="CU668" s="1">
        <v>5323.7891</v>
      </c>
      <c r="CV668" s="1">
        <v>1950.0</v>
      </c>
      <c r="CW668" s="1">
        <v>680.0</v>
      </c>
      <c r="CX668" s="1">
        <v>936.7</v>
      </c>
      <c r="CY668" s="1">
        <v>1094.6</v>
      </c>
      <c r="CZ668" s="1">
        <v>1120.4</v>
      </c>
    </row>
    <row r="669" ht="15.75" customHeight="1">
      <c r="CU669" s="1">
        <v>5323.9414</v>
      </c>
      <c r="CV669" s="1">
        <v>1950.0</v>
      </c>
      <c r="CW669" s="1">
        <v>1052.1</v>
      </c>
      <c r="CX669" s="1">
        <v>1272.4</v>
      </c>
      <c r="CY669" s="1">
        <v>1389.5</v>
      </c>
      <c r="CZ669" s="1">
        <v>1464.1</v>
      </c>
    </row>
    <row r="670" ht="15.75" customHeight="1">
      <c r="CU670" s="1">
        <v>5324.0942</v>
      </c>
      <c r="CV670" s="1">
        <v>1950.0</v>
      </c>
      <c r="CW670" s="1">
        <v>1278.8</v>
      </c>
      <c r="CX670" s="1">
        <v>1892.7</v>
      </c>
      <c r="CY670" s="1">
        <v>1929.5</v>
      </c>
      <c r="CZ670" s="1">
        <v>1932.3</v>
      </c>
    </row>
    <row r="671" ht="15.75" customHeight="1">
      <c r="CU671" s="1">
        <v>5324.2466</v>
      </c>
      <c r="CV671" s="1">
        <v>1950.0</v>
      </c>
      <c r="CW671" s="1">
        <v>1508.4</v>
      </c>
      <c r="CX671" s="1">
        <v>1950.0</v>
      </c>
      <c r="CY671" s="1">
        <v>1950.0</v>
      </c>
      <c r="CZ671" s="1">
        <v>1950.0</v>
      </c>
    </row>
    <row r="672" ht="15.75" customHeight="1">
      <c r="CU672" s="1">
        <v>5324.3989</v>
      </c>
      <c r="CV672" s="1">
        <v>1950.0</v>
      </c>
      <c r="CW672" s="1">
        <v>1685.2</v>
      </c>
      <c r="CX672" s="1">
        <v>1950.0</v>
      </c>
      <c r="CY672" s="1">
        <v>1950.0</v>
      </c>
      <c r="CZ672" s="1">
        <v>1950.0</v>
      </c>
    </row>
    <row r="673" ht="15.75" customHeight="1">
      <c r="CU673" s="1">
        <v>5324.5513</v>
      </c>
      <c r="CV673" s="1">
        <v>1950.0</v>
      </c>
      <c r="CW673" s="1">
        <v>1762.4</v>
      </c>
      <c r="CX673" s="1">
        <v>1950.0</v>
      </c>
      <c r="CY673" s="1">
        <v>1950.0</v>
      </c>
      <c r="CZ673" s="1">
        <v>1950.0</v>
      </c>
    </row>
    <row r="674" ht="15.75" customHeight="1">
      <c r="CU674" s="1">
        <v>5324.7036</v>
      </c>
      <c r="CV674" s="1">
        <v>1950.0</v>
      </c>
      <c r="CW674" s="1">
        <v>1736.4</v>
      </c>
      <c r="CX674" s="1">
        <v>1950.0</v>
      </c>
      <c r="CY674" s="1">
        <v>1950.0</v>
      </c>
      <c r="CZ674" s="1">
        <v>1950.0</v>
      </c>
    </row>
    <row r="675" ht="15.75" customHeight="1">
      <c r="CU675" s="1">
        <v>5324.856</v>
      </c>
      <c r="CV675" s="1">
        <v>1950.0</v>
      </c>
      <c r="CW675" s="1">
        <v>1640.7</v>
      </c>
      <c r="CX675" s="1">
        <v>1950.0</v>
      </c>
      <c r="CY675" s="1">
        <v>1950.0</v>
      </c>
      <c r="CZ675" s="1">
        <v>1950.0</v>
      </c>
    </row>
    <row r="676" ht="15.75" customHeight="1">
      <c r="CU676" s="1">
        <v>5325.0083</v>
      </c>
      <c r="CV676" s="1">
        <v>1950.0</v>
      </c>
      <c r="CW676" s="1">
        <v>1522.5</v>
      </c>
      <c r="CX676" s="1">
        <v>1950.0</v>
      </c>
      <c r="CY676" s="1">
        <v>1950.0</v>
      </c>
      <c r="CZ676" s="1">
        <v>1950.0</v>
      </c>
    </row>
    <row r="677" ht="15.75" customHeight="1">
      <c r="CU677" s="1">
        <v>5325.1606</v>
      </c>
      <c r="CV677" s="1">
        <v>1950.0</v>
      </c>
      <c r="CW677" s="1">
        <v>1422.9</v>
      </c>
      <c r="CX677" s="1">
        <v>1950.0</v>
      </c>
      <c r="CY677" s="1">
        <v>1950.0</v>
      </c>
      <c r="CZ677" s="1">
        <v>1950.0</v>
      </c>
    </row>
    <row r="678" ht="15.75" customHeight="1">
      <c r="CU678" s="1">
        <v>5325.313</v>
      </c>
      <c r="CV678" s="1">
        <v>1950.0</v>
      </c>
      <c r="CW678" s="1">
        <v>1367.7</v>
      </c>
      <c r="CX678" s="1">
        <v>1950.0</v>
      </c>
      <c r="CY678" s="1">
        <v>1950.0</v>
      </c>
      <c r="CZ678" s="1">
        <v>1950.0</v>
      </c>
    </row>
    <row r="679" ht="15.75" customHeight="1">
      <c r="CU679" s="1">
        <v>5325.4658</v>
      </c>
      <c r="CV679" s="1">
        <v>1950.0</v>
      </c>
      <c r="CW679" s="1">
        <v>1367.2</v>
      </c>
      <c r="CX679" s="1">
        <v>1950.0</v>
      </c>
      <c r="CY679" s="1">
        <v>1950.0</v>
      </c>
      <c r="CZ679" s="1">
        <v>1950.0</v>
      </c>
    </row>
    <row r="680" ht="15.75" customHeight="1">
      <c r="CU680" s="1">
        <v>5325.6182</v>
      </c>
      <c r="CV680" s="1">
        <v>1950.0</v>
      </c>
      <c r="CW680" s="1">
        <v>1417.5</v>
      </c>
      <c r="CX680" s="1">
        <v>1950.0</v>
      </c>
      <c r="CY680" s="1">
        <v>1950.0</v>
      </c>
      <c r="CZ680" s="1">
        <v>1950.0</v>
      </c>
    </row>
    <row r="681" ht="15.75" customHeight="1">
      <c r="CU681" s="1">
        <v>5325.7705</v>
      </c>
      <c r="CV681" s="1">
        <v>1950.0</v>
      </c>
      <c r="CW681" s="1">
        <v>1498.9</v>
      </c>
      <c r="CX681" s="1">
        <v>1950.0</v>
      </c>
      <c r="CY681" s="1">
        <v>1950.0</v>
      </c>
      <c r="CZ681" s="1">
        <v>1950.0</v>
      </c>
    </row>
    <row r="682" ht="15.75" customHeight="1">
      <c r="CU682" s="1">
        <v>5325.9229</v>
      </c>
      <c r="CV682" s="1">
        <v>1899.7</v>
      </c>
      <c r="CW682" s="1">
        <v>1564.6</v>
      </c>
      <c r="CX682" s="1">
        <v>1950.0</v>
      </c>
      <c r="CY682" s="1">
        <v>1950.0</v>
      </c>
      <c r="CZ682" s="1">
        <v>1950.0</v>
      </c>
    </row>
    <row r="683" ht="15.75" customHeight="1">
      <c r="CU683" s="1">
        <v>5326.0752</v>
      </c>
      <c r="CV683" s="1">
        <v>1773.1</v>
      </c>
      <c r="CW683" s="1">
        <v>1546.6</v>
      </c>
      <c r="CX683" s="1">
        <v>1950.0</v>
      </c>
      <c r="CY683" s="1">
        <v>1950.0</v>
      </c>
      <c r="CZ683" s="1">
        <v>1950.0</v>
      </c>
    </row>
    <row r="684" ht="15.75" customHeight="1">
      <c r="CU684" s="1">
        <v>5326.2275</v>
      </c>
      <c r="CV684" s="1">
        <v>1583.1</v>
      </c>
      <c r="CW684" s="1">
        <v>1408.3</v>
      </c>
      <c r="CX684" s="1">
        <v>1950.0</v>
      </c>
      <c r="CY684" s="1">
        <v>1950.0</v>
      </c>
      <c r="CZ684" s="1">
        <v>1950.0</v>
      </c>
    </row>
    <row r="685" ht="15.75" customHeight="1">
      <c r="CU685" s="1">
        <v>5326.3799</v>
      </c>
      <c r="CV685" s="1">
        <v>1362.7</v>
      </c>
      <c r="CW685" s="1">
        <v>1192.6</v>
      </c>
      <c r="CX685" s="1">
        <v>1950.0</v>
      </c>
      <c r="CY685" s="1">
        <v>1950.0</v>
      </c>
      <c r="CZ685" s="1">
        <v>1950.0</v>
      </c>
    </row>
    <row r="686" ht="15.75" customHeight="1">
      <c r="CU686" s="1">
        <v>5326.5322</v>
      </c>
      <c r="CV686" s="1">
        <v>1160.2</v>
      </c>
      <c r="CW686" s="1">
        <v>979.9</v>
      </c>
      <c r="CX686" s="1">
        <v>1950.0</v>
      </c>
      <c r="CY686" s="1">
        <v>1921.1</v>
      </c>
      <c r="CZ686" s="1">
        <v>1947.2</v>
      </c>
    </row>
    <row r="687" ht="15.75" customHeight="1">
      <c r="CU687" s="1">
        <v>5326.6846</v>
      </c>
      <c r="CV687" s="1">
        <v>1007.2</v>
      </c>
      <c r="CW687" s="1">
        <v>818.5</v>
      </c>
      <c r="CX687" s="1">
        <v>1950.0</v>
      </c>
      <c r="CY687" s="1">
        <v>1703.7</v>
      </c>
      <c r="CZ687" s="1">
        <v>1817.0</v>
      </c>
    </row>
    <row r="688" ht="15.75" customHeight="1">
      <c r="CU688" s="1">
        <v>5326.8374</v>
      </c>
      <c r="CV688" s="1">
        <v>909.9</v>
      </c>
      <c r="CW688" s="1">
        <v>716.6</v>
      </c>
      <c r="CX688" s="1">
        <v>1950.0</v>
      </c>
      <c r="CY688" s="1">
        <v>1571.7</v>
      </c>
      <c r="CZ688" s="1">
        <v>1774.9</v>
      </c>
    </row>
    <row r="689" ht="15.75" customHeight="1">
      <c r="CU689" s="1">
        <v>5326.9897</v>
      </c>
      <c r="CV689" s="1">
        <v>858.4</v>
      </c>
      <c r="CW689" s="1">
        <v>664.6</v>
      </c>
      <c r="CX689" s="1">
        <v>1950.0</v>
      </c>
      <c r="CY689" s="1">
        <v>1392.2</v>
      </c>
      <c r="CZ689" s="1">
        <v>1601.6</v>
      </c>
    </row>
    <row r="690" ht="15.75" customHeight="1">
      <c r="CU690" s="1">
        <v>5327.1421</v>
      </c>
      <c r="CV690" s="1">
        <v>836.0</v>
      </c>
      <c r="CW690" s="1">
        <v>651.8</v>
      </c>
      <c r="CX690" s="1">
        <v>1931.9</v>
      </c>
      <c r="CY690" s="1">
        <v>1389.9</v>
      </c>
      <c r="CZ690" s="1">
        <v>1511.1</v>
      </c>
    </row>
    <row r="691" ht="15.75" customHeight="1">
      <c r="CU691" s="1">
        <v>5327.2944</v>
      </c>
      <c r="CV691" s="1">
        <v>847.5</v>
      </c>
      <c r="CW691" s="1">
        <v>679.5</v>
      </c>
      <c r="CX691" s="1">
        <v>1859.4</v>
      </c>
      <c r="CY691" s="1">
        <v>1533.6</v>
      </c>
      <c r="CZ691" s="1">
        <v>1585.6</v>
      </c>
    </row>
    <row r="692" ht="15.75" customHeight="1">
      <c r="CU692" s="1">
        <v>5327.4468</v>
      </c>
      <c r="CV692" s="1">
        <v>863.6</v>
      </c>
      <c r="CW692" s="1">
        <v>724.3</v>
      </c>
      <c r="CX692" s="1">
        <v>1864.8</v>
      </c>
      <c r="CY692" s="1">
        <v>1729.9</v>
      </c>
      <c r="CZ692" s="1">
        <v>1752.3</v>
      </c>
    </row>
    <row r="693" ht="15.75" customHeight="1">
      <c r="CU693" s="1">
        <v>5327.5991</v>
      </c>
      <c r="CV693" s="1">
        <v>878.2</v>
      </c>
      <c r="CW693" s="1">
        <v>786.6</v>
      </c>
      <c r="CX693" s="1">
        <v>1935.1</v>
      </c>
      <c r="CY693" s="1">
        <v>1782.5</v>
      </c>
      <c r="CZ693" s="1">
        <v>1810.5</v>
      </c>
    </row>
    <row r="694" ht="15.75" customHeight="1">
      <c r="CU694" s="1">
        <v>5327.7515</v>
      </c>
      <c r="CV694" s="1">
        <v>912.2</v>
      </c>
      <c r="CW694" s="1">
        <v>877.6</v>
      </c>
      <c r="CX694" s="1">
        <v>1950.0</v>
      </c>
      <c r="CY694" s="1">
        <v>1863.6</v>
      </c>
      <c r="CZ694" s="1">
        <v>1876.4</v>
      </c>
    </row>
    <row r="695" ht="15.75" customHeight="1">
      <c r="CU695" s="1">
        <v>5327.9038</v>
      </c>
      <c r="CV695" s="1">
        <v>954.1</v>
      </c>
      <c r="CW695" s="1">
        <v>993.6</v>
      </c>
      <c r="CX695" s="1">
        <v>1950.0</v>
      </c>
      <c r="CY695" s="1">
        <v>1920.1</v>
      </c>
      <c r="CZ695" s="1">
        <v>1923.2</v>
      </c>
    </row>
    <row r="696" ht="15.75" customHeight="1">
      <c r="CU696" s="1">
        <v>5328.0566</v>
      </c>
      <c r="CV696" s="1">
        <v>995.2</v>
      </c>
      <c r="CW696" s="1">
        <v>1130.4</v>
      </c>
      <c r="CX696" s="1">
        <v>1950.0</v>
      </c>
      <c r="CY696" s="1">
        <v>1950.0</v>
      </c>
      <c r="CZ696" s="1">
        <v>1950.0</v>
      </c>
    </row>
    <row r="697" ht="15.75" customHeight="1">
      <c r="CU697" s="1">
        <v>5328.209</v>
      </c>
      <c r="CV697" s="1">
        <v>1018.3</v>
      </c>
      <c r="CW697" s="1">
        <v>1276.6</v>
      </c>
      <c r="CX697" s="1">
        <v>1950.0</v>
      </c>
      <c r="CY697" s="1">
        <v>1950.0</v>
      </c>
      <c r="CZ697" s="1">
        <v>1950.0</v>
      </c>
    </row>
    <row r="698" ht="15.75" customHeight="1">
      <c r="CU698" s="1">
        <v>5328.3613</v>
      </c>
      <c r="CV698" s="1">
        <v>984.8</v>
      </c>
      <c r="CW698" s="1">
        <v>1388.4</v>
      </c>
      <c r="CX698" s="1">
        <v>1950.0</v>
      </c>
      <c r="CY698" s="1">
        <v>1950.0</v>
      </c>
      <c r="CZ698" s="1">
        <v>1950.0</v>
      </c>
    </row>
    <row r="699" ht="15.75" customHeight="1">
      <c r="CU699" s="1">
        <v>5328.5137</v>
      </c>
      <c r="CV699" s="1">
        <v>883.5</v>
      </c>
      <c r="CW699" s="1">
        <v>1398.2</v>
      </c>
      <c r="CX699" s="1">
        <v>1950.0</v>
      </c>
      <c r="CY699" s="1">
        <v>1950.0</v>
      </c>
      <c r="CZ699" s="1">
        <v>1950.0</v>
      </c>
    </row>
    <row r="700" ht="15.75" customHeight="1">
      <c r="CU700" s="1">
        <v>5328.666</v>
      </c>
      <c r="CV700" s="1">
        <v>742.1</v>
      </c>
      <c r="CW700" s="1">
        <v>1273.7</v>
      </c>
      <c r="CX700" s="1">
        <v>1950.0</v>
      </c>
      <c r="CY700" s="1">
        <v>1950.0</v>
      </c>
      <c r="CZ700" s="1">
        <v>1950.0</v>
      </c>
    </row>
    <row r="701" ht="15.75" customHeight="1">
      <c r="CU701" s="1">
        <v>5328.8184</v>
      </c>
      <c r="CV701" s="1">
        <v>601.5</v>
      </c>
      <c r="CW701" s="1">
        <v>1062.3</v>
      </c>
      <c r="CX701" s="1">
        <v>1950.0</v>
      </c>
      <c r="CY701" s="1">
        <v>1950.0</v>
      </c>
      <c r="CZ701" s="1">
        <v>1950.0</v>
      </c>
    </row>
    <row r="702" ht="15.75" customHeight="1">
      <c r="CU702" s="1">
        <v>5328.9707</v>
      </c>
      <c r="CV702" s="1">
        <v>485.1</v>
      </c>
      <c r="CW702" s="1">
        <v>841.9</v>
      </c>
      <c r="CX702" s="1">
        <v>1943.2</v>
      </c>
      <c r="CY702" s="1">
        <v>1950.0</v>
      </c>
      <c r="CZ702" s="1">
        <v>1950.0</v>
      </c>
    </row>
    <row r="703" ht="15.75" customHeight="1">
      <c r="CU703" s="1">
        <v>5329.123</v>
      </c>
      <c r="CV703" s="1">
        <v>396.8</v>
      </c>
      <c r="CW703" s="1">
        <v>658.3</v>
      </c>
      <c r="CX703" s="1">
        <v>1839.2</v>
      </c>
      <c r="CY703" s="1">
        <v>1946.6</v>
      </c>
      <c r="CZ703" s="1">
        <v>1949.5</v>
      </c>
    </row>
    <row r="704" ht="15.75" customHeight="1">
      <c r="CU704" s="1">
        <v>5329.2754</v>
      </c>
      <c r="CV704" s="1">
        <v>329.8</v>
      </c>
      <c r="CW704" s="1">
        <v>521.8</v>
      </c>
      <c r="CX704" s="1">
        <v>1618.8</v>
      </c>
      <c r="CY704" s="1">
        <v>1866.7</v>
      </c>
      <c r="CZ704" s="1">
        <v>1883.6</v>
      </c>
    </row>
    <row r="705" ht="15.75" customHeight="1">
      <c r="CU705" s="1">
        <v>5329.4282</v>
      </c>
      <c r="CV705" s="1">
        <v>279.0</v>
      </c>
      <c r="CW705" s="1">
        <v>417.7</v>
      </c>
      <c r="CX705" s="1">
        <v>1278.7</v>
      </c>
      <c r="CY705" s="1">
        <v>1685.9</v>
      </c>
      <c r="CZ705" s="1">
        <v>1735.3</v>
      </c>
    </row>
    <row r="706" ht="15.75" customHeight="1">
      <c r="CU706" s="1">
        <v>5329.5806</v>
      </c>
      <c r="CV706" s="1">
        <v>237.9</v>
      </c>
      <c r="CW706" s="1">
        <v>329.8</v>
      </c>
      <c r="CX706" s="1">
        <v>938.7</v>
      </c>
      <c r="CY706" s="1">
        <v>1386.5</v>
      </c>
      <c r="CZ706" s="1">
        <v>1474.4</v>
      </c>
    </row>
    <row r="707" ht="15.75" customHeight="1">
      <c r="CU707" s="1">
        <v>5329.7329</v>
      </c>
      <c r="CV707" s="1">
        <v>204.5</v>
      </c>
      <c r="CW707" s="1">
        <v>272.3</v>
      </c>
      <c r="CX707" s="1">
        <v>745.5</v>
      </c>
      <c r="CY707" s="1">
        <v>1140.0</v>
      </c>
      <c r="CZ707" s="1">
        <v>1271.2</v>
      </c>
    </row>
    <row r="708" ht="15.75" customHeight="1">
      <c r="CU708" s="1">
        <v>5329.8853</v>
      </c>
      <c r="CV708" s="1">
        <v>183.7</v>
      </c>
      <c r="CW708" s="1">
        <v>238.7</v>
      </c>
      <c r="CX708" s="1">
        <v>576.4</v>
      </c>
      <c r="CY708" s="1">
        <v>977.2</v>
      </c>
      <c r="CZ708" s="1">
        <v>1097.5</v>
      </c>
    </row>
    <row r="709" ht="15.75" customHeight="1">
      <c r="CU709" s="1">
        <v>5330.0376</v>
      </c>
      <c r="CV709" s="1">
        <v>167.7</v>
      </c>
      <c r="CW709" s="1">
        <v>213.6</v>
      </c>
      <c r="CX709" s="1">
        <v>457.7</v>
      </c>
      <c r="CY709" s="1">
        <v>757.0</v>
      </c>
      <c r="CZ709" s="1">
        <v>905.4</v>
      </c>
    </row>
    <row r="710" ht="15.75" customHeight="1">
      <c r="CU710" s="1">
        <v>5330.1899</v>
      </c>
      <c r="CV710" s="1">
        <v>167.6</v>
      </c>
      <c r="CW710" s="1">
        <v>213.8</v>
      </c>
      <c r="CX710" s="1">
        <v>422.8</v>
      </c>
      <c r="CY710" s="1">
        <v>657.1</v>
      </c>
      <c r="CZ710" s="1">
        <v>855.2</v>
      </c>
    </row>
    <row r="711" ht="15.75" customHeight="1">
      <c r="CU711" s="1">
        <v>5330.3423</v>
      </c>
      <c r="CV711" s="1">
        <v>193.6</v>
      </c>
      <c r="CW711" s="1">
        <v>253.8</v>
      </c>
      <c r="CX711" s="1">
        <v>482.0</v>
      </c>
      <c r="CY711" s="1">
        <v>724.5</v>
      </c>
      <c r="CZ711" s="1">
        <v>990.2</v>
      </c>
    </row>
    <row r="712" ht="15.75" customHeight="1">
      <c r="CU712" s="1">
        <v>5330.4946</v>
      </c>
      <c r="CV712" s="1">
        <v>257.7</v>
      </c>
      <c r="CW712" s="1">
        <v>384.7</v>
      </c>
      <c r="CX712" s="1">
        <v>700.7</v>
      </c>
      <c r="CY712" s="1">
        <v>985.4</v>
      </c>
      <c r="CZ712" s="1">
        <v>1235.4</v>
      </c>
    </row>
    <row r="713" ht="15.75" customHeight="1">
      <c r="CU713" s="1">
        <v>5330.647</v>
      </c>
      <c r="CV713" s="1">
        <v>379.9</v>
      </c>
      <c r="CW713" s="1">
        <v>637.5</v>
      </c>
      <c r="CX713" s="1">
        <v>1131.9</v>
      </c>
      <c r="CY713" s="1">
        <v>1410.6</v>
      </c>
      <c r="CZ713" s="1">
        <v>1598.9</v>
      </c>
    </row>
    <row r="714" ht="15.75" customHeight="1">
      <c r="CU714" s="1">
        <v>5330.7998</v>
      </c>
      <c r="CV714" s="1">
        <v>521.4</v>
      </c>
      <c r="CW714" s="1">
        <v>868.7</v>
      </c>
      <c r="CX714" s="1">
        <v>1795.7</v>
      </c>
      <c r="CY714" s="1">
        <v>1902.0</v>
      </c>
      <c r="CZ714" s="1">
        <v>1931.8</v>
      </c>
    </row>
    <row r="715" ht="15.75" customHeight="1">
      <c r="CU715" s="1">
        <v>5330.9521</v>
      </c>
      <c r="CV715" s="1">
        <v>708.5</v>
      </c>
      <c r="CW715" s="1">
        <v>1203.7</v>
      </c>
      <c r="CX715" s="1">
        <v>1950.0</v>
      </c>
      <c r="CY715" s="1">
        <v>1950.0</v>
      </c>
      <c r="CZ715" s="1">
        <v>1950.0</v>
      </c>
    </row>
    <row r="716" ht="15.75" customHeight="1">
      <c r="CU716" s="1">
        <v>5331.1045</v>
      </c>
      <c r="CV716" s="1">
        <v>984.3</v>
      </c>
      <c r="CW716" s="1">
        <v>1526.1</v>
      </c>
      <c r="CX716" s="1">
        <v>1950.0</v>
      </c>
      <c r="CY716" s="1">
        <v>1950.0</v>
      </c>
      <c r="CZ716" s="1">
        <v>1950.0</v>
      </c>
    </row>
    <row r="717" ht="15.75" customHeight="1">
      <c r="CU717" s="1">
        <v>5331.2568</v>
      </c>
      <c r="CV717" s="1">
        <v>1308.3</v>
      </c>
      <c r="CW717" s="1">
        <v>1742.0</v>
      </c>
      <c r="CX717" s="1">
        <v>1950.0</v>
      </c>
      <c r="CY717" s="1">
        <v>1950.0</v>
      </c>
      <c r="CZ717" s="1">
        <v>1950.0</v>
      </c>
    </row>
    <row r="718" ht="15.75" customHeight="1">
      <c r="CU718" s="1">
        <v>5331.4092</v>
      </c>
      <c r="CV718" s="1">
        <v>1609.9</v>
      </c>
      <c r="CW718" s="1">
        <v>1816.8</v>
      </c>
      <c r="CX718" s="1">
        <v>1950.0</v>
      </c>
      <c r="CY718" s="1">
        <v>1950.0</v>
      </c>
      <c r="CZ718" s="1">
        <v>1950.0</v>
      </c>
    </row>
    <row r="719" ht="15.75" customHeight="1">
      <c r="CU719" s="1">
        <v>5331.5615</v>
      </c>
      <c r="CV719" s="1">
        <v>1812.0</v>
      </c>
      <c r="CW719" s="1">
        <v>1772.9</v>
      </c>
      <c r="CX719" s="1">
        <v>1950.0</v>
      </c>
      <c r="CY719" s="1">
        <v>1950.0</v>
      </c>
      <c r="CZ719" s="1">
        <v>1950.0</v>
      </c>
    </row>
    <row r="720" ht="15.75" customHeight="1">
      <c r="CU720" s="1">
        <v>5331.7139</v>
      </c>
      <c r="CV720" s="1">
        <v>1879.7</v>
      </c>
      <c r="CW720" s="1">
        <v>1643.0</v>
      </c>
      <c r="CX720" s="1">
        <v>1950.0</v>
      </c>
      <c r="CY720" s="1">
        <v>1950.0</v>
      </c>
      <c r="CZ720" s="1">
        <v>1950.0</v>
      </c>
    </row>
    <row r="721" ht="15.75" customHeight="1">
      <c r="CU721" s="1">
        <v>5331.8662</v>
      </c>
      <c r="CV721" s="1">
        <v>1816.2</v>
      </c>
      <c r="CW721" s="1">
        <v>1455.1</v>
      </c>
      <c r="CX721" s="1">
        <v>1950.0</v>
      </c>
      <c r="CY721" s="1">
        <v>1950.0</v>
      </c>
      <c r="CZ721" s="1">
        <v>1950.0</v>
      </c>
    </row>
    <row r="722" ht="15.75" customHeight="1">
      <c r="CU722" s="1">
        <v>5332.0186</v>
      </c>
      <c r="CV722" s="1">
        <v>1636.2</v>
      </c>
      <c r="CW722" s="1">
        <v>1235.3</v>
      </c>
      <c r="CX722" s="1">
        <v>1947.6</v>
      </c>
      <c r="CY722" s="1">
        <v>1950.0</v>
      </c>
      <c r="CZ722" s="1">
        <v>1950.0</v>
      </c>
    </row>
    <row r="723" ht="15.75" customHeight="1">
      <c r="CU723" s="1">
        <v>5332.1714</v>
      </c>
      <c r="CV723" s="1">
        <v>1368.2</v>
      </c>
      <c r="CW723" s="1">
        <v>1007.3</v>
      </c>
      <c r="CX723" s="1">
        <v>1860.3</v>
      </c>
      <c r="CY723" s="1">
        <v>1886.1</v>
      </c>
      <c r="CZ723" s="1">
        <v>1902.6</v>
      </c>
    </row>
    <row r="724" ht="15.75" customHeight="1">
      <c r="CU724" s="1">
        <v>5332.3237</v>
      </c>
      <c r="CV724" s="1">
        <v>1067.5</v>
      </c>
      <c r="CW724" s="1">
        <v>795.7</v>
      </c>
      <c r="CX724" s="1">
        <v>1612.6</v>
      </c>
      <c r="CY724" s="1">
        <v>1674.1</v>
      </c>
      <c r="CZ724" s="1">
        <v>1718.4</v>
      </c>
    </row>
    <row r="725" ht="15.75" customHeight="1">
      <c r="CU725" s="1">
        <v>5332.4761</v>
      </c>
      <c r="CV725" s="1">
        <v>840.3</v>
      </c>
      <c r="CW725" s="1">
        <v>643.7</v>
      </c>
      <c r="CX725" s="1">
        <v>1204.1</v>
      </c>
      <c r="CY725" s="1">
        <v>1301.6</v>
      </c>
      <c r="CZ725" s="1">
        <v>1379.3</v>
      </c>
    </row>
    <row r="726" ht="15.75" customHeight="1">
      <c r="CU726" s="1">
        <v>5332.6284</v>
      </c>
      <c r="CV726" s="1">
        <v>605.8</v>
      </c>
      <c r="CW726" s="1">
        <v>474.4</v>
      </c>
      <c r="CX726" s="1">
        <v>765.4</v>
      </c>
      <c r="CY726" s="1">
        <v>887.7</v>
      </c>
      <c r="CZ726" s="1">
        <v>995.8</v>
      </c>
    </row>
    <row r="727" ht="15.75" customHeight="1">
      <c r="CU727" s="1">
        <v>5332.7808</v>
      </c>
      <c r="CV727" s="1">
        <v>359.7</v>
      </c>
      <c r="CW727" s="1">
        <v>309.3</v>
      </c>
      <c r="CX727" s="1">
        <v>513.0</v>
      </c>
      <c r="CY727" s="1">
        <v>598.4</v>
      </c>
      <c r="CZ727" s="1">
        <v>680.3</v>
      </c>
    </row>
    <row r="728" ht="15.75" customHeight="1">
      <c r="CU728" s="1">
        <v>5332.9331</v>
      </c>
      <c r="CV728" s="1">
        <v>252.6</v>
      </c>
      <c r="CW728" s="1">
        <v>230.7</v>
      </c>
      <c r="CX728" s="1">
        <v>375.2</v>
      </c>
      <c r="CY728" s="1">
        <v>442.1</v>
      </c>
      <c r="CZ728" s="1">
        <v>511.3</v>
      </c>
    </row>
    <row r="729" ht="15.75" customHeight="1">
      <c r="CU729" s="1">
        <v>5333.0854</v>
      </c>
      <c r="CV729" s="1">
        <v>193.0</v>
      </c>
      <c r="CW729" s="1">
        <v>182.3</v>
      </c>
      <c r="CX729" s="1">
        <v>276.5</v>
      </c>
      <c r="CY729" s="1">
        <v>336.1</v>
      </c>
      <c r="CZ729" s="1">
        <v>404.8</v>
      </c>
    </row>
    <row r="730" ht="15.75" customHeight="1">
      <c r="CU730" s="1">
        <v>5333.2378</v>
      </c>
      <c r="CV730" s="1">
        <v>173.1</v>
      </c>
      <c r="CW730" s="1">
        <v>165.6</v>
      </c>
      <c r="CX730" s="1">
        <v>240.1</v>
      </c>
      <c r="CY730" s="1">
        <v>299.4</v>
      </c>
      <c r="CZ730" s="1">
        <v>358.8</v>
      </c>
    </row>
    <row r="731" ht="15.75" customHeight="1">
      <c r="CU731" s="1">
        <v>5333.3906</v>
      </c>
      <c r="CV731" s="1">
        <v>179.2</v>
      </c>
      <c r="CW731" s="1">
        <v>172.5</v>
      </c>
      <c r="CX731" s="1">
        <v>244.6</v>
      </c>
      <c r="CY731" s="1">
        <v>310.3</v>
      </c>
      <c r="CZ731" s="1">
        <v>351.6</v>
      </c>
    </row>
    <row r="732" ht="15.75" customHeight="1">
      <c r="CU732" s="1">
        <v>5333.543</v>
      </c>
      <c r="CV732" s="1">
        <v>212.7</v>
      </c>
      <c r="CW732" s="1">
        <v>205.0</v>
      </c>
      <c r="CX732" s="1">
        <v>290.5</v>
      </c>
      <c r="CY732" s="1">
        <v>368.5</v>
      </c>
      <c r="CZ732" s="1">
        <v>393.5</v>
      </c>
    </row>
    <row r="733" ht="15.75" customHeight="1">
      <c r="CU733" s="1">
        <v>5333.6953</v>
      </c>
      <c r="CV733" s="1">
        <v>290.3</v>
      </c>
      <c r="CW733" s="1">
        <v>284.3</v>
      </c>
      <c r="CX733" s="1">
        <v>405.1</v>
      </c>
      <c r="CY733" s="1">
        <v>492.1</v>
      </c>
      <c r="CZ733" s="1">
        <v>524.6</v>
      </c>
    </row>
    <row r="734" ht="15.75" customHeight="1">
      <c r="CU734" s="1">
        <v>5333.8477</v>
      </c>
      <c r="CV734" s="1">
        <v>471.6</v>
      </c>
      <c r="CW734" s="1">
        <v>464.7</v>
      </c>
      <c r="CX734" s="1">
        <v>627.5</v>
      </c>
      <c r="CY734" s="1">
        <v>737.7</v>
      </c>
      <c r="CZ734" s="1">
        <v>780.3</v>
      </c>
    </row>
    <row r="735" ht="15.75" customHeight="1">
      <c r="CU735" s="1">
        <v>5334.0</v>
      </c>
      <c r="CV735" s="1">
        <v>802.1</v>
      </c>
      <c r="CW735" s="1">
        <v>776.9</v>
      </c>
      <c r="CX735" s="1">
        <v>1005.8</v>
      </c>
      <c r="CY735" s="1">
        <v>1181.9</v>
      </c>
      <c r="CZ735" s="1">
        <v>1224.1</v>
      </c>
    </row>
    <row r="736" ht="15.75" customHeight="1">
      <c r="CU736" s="1">
        <v>5334.1523</v>
      </c>
      <c r="CV736" s="1">
        <v>1055.6</v>
      </c>
      <c r="CW736" s="1">
        <v>983.6</v>
      </c>
      <c r="CX736" s="1">
        <v>1762.5</v>
      </c>
      <c r="CY736" s="1">
        <v>1851.8</v>
      </c>
      <c r="CZ736" s="1">
        <v>1861.6</v>
      </c>
    </row>
    <row r="737" ht="15.75" customHeight="1">
      <c r="CU737" s="1">
        <v>5334.3047</v>
      </c>
      <c r="CV737" s="1">
        <v>1381.3</v>
      </c>
      <c r="CW737" s="1">
        <v>1176.9</v>
      </c>
      <c r="CX737" s="1">
        <v>1950.0</v>
      </c>
      <c r="CY737" s="1">
        <v>1950.0</v>
      </c>
      <c r="CZ737" s="1">
        <v>1950.0</v>
      </c>
    </row>
    <row r="738" ht="15.75" customHeight="1">
      <c r="CU738" s="1">
        <v>5334.457</v>
      </c>
      <c r="CV738" s="1">
        <v>1659.6</v>
      </c>
      <c r="CW738" s="1">
        <v>1231.9</v>
      </c>
      <c r="CX738" s="1">
        <v>1950.0</v>
      </c>
      <c r="CY738" s="1">
        <v>1950.0</v>
      </c>
      <c r="CZ738" s="1">
        <v>1891.6</v>
      </c>
    </row>
    <row r="739" ht="15.75" customHeight="1">
      <c r="CU739" s="1">
        <v>5334.6094</v>
      </c>
      <c r="CV739" s="1">
        <v>1844.4</v>
      </c>
      <c r="CW739" s="1">
        <v>1154.9</v>
      </c>
      <c r="CX739" s="1">
        <v>1950.0</v>
      </c>
      <c r="CY739" s="1">
        <v>1950.0</v>
      </c>
      <c r="CZ739" s="1">
        <v>1616.6</v>
      </c>
    </row>
    <row r="740" ht="15.75" customHeight="1">
      <c r="CU740" s="1">
        <v>5334.7622</v>
      </c>
      <c r="CV740" s="1">
        <v>1937.6</v>
      </c>
      <c r="CW740" s="1">
        <v>1028.1</v>
      </c>
      <c r="CX740" s="1">
        <v>1950.0</v>
      </c>
      <c r="CY740" s="1">
        <v>1949.8</v>
      </c>
      <c r="CZ740" s="1">
        <v>1888.8</v>
      </c>
    </row>
    <row r="741" ht="15.75" customHeight="1">
      <c r="CU741" s="1">
        <v>5334.9146</v>
      </c>
      <c r="CV741" s="1">
        <v>1950.0</v>
      </c>
      <c r="CW741" s="1">
        <v>911.4</v>
      </c>
      <c r="CX741" s="1">
        <v>1950.0</v>
      </c>
      <c r="CY741" s="1">
        <v>1942.0</v>
      </c>
      <c r="CZ741" s="1">
        <v>1926.2</v>
      </c>
    </row>
    <row r="742" ht="15.75" customHeight="1">
      <c r="CU742" s="1">
        <v>5335.0669</v>
      </c>
      <c r="CV742" s="1">
        <v>1950.0</v>
      </c>
      <c r="CW742" s="1">
        <v>816.2</v>
      </c>
      <c r="CX742" s="1">
        <v>1950.0</v>
      </c>
      <c r="CY742" s="1">
        <v>1902.6</v>
      </c>
      <c r="CZ742" s="1">
        <v>1928.8</v>
      </c>
    </row>
    <row r="743" ht="15.75" customHeight="1">
      <c r="CU743" s="1">
        <v>5335.2192</v>
      </c>
      <c r="CV743" s="1">
        <v>1950.0</v>
      </c>
      <c r="CW743" s="1">
        <v>732.8</v>
      </c>
      <c r="CX743" s="1">
        <v>1950.0</v>
      </c>
      <c r="CY743" s="1">
        <v>1882.2</v>
      </c>
      <c r="CZ743" s="1">
        <v>1949.4</v>
      </c>
    </row>
    <row r="744" ht="15.75" customHeight="1">
      <c r="CU744" s="1">
        <v>5335.3716</v>
      </c>
      <c r="CV744" s="1">
        <v>1950.0</v>
      </c>
      <c r="CW744" s="1">
        <v>650.8</v>
      </c>
      <c r="CX744" s="1">
        <v>1917.6</v>
      </c>
      <c r="CY744" s="1">
        <v>1800.7</v>
      </c>
      <c r="CZ744" s="1">
        <v>1941.0</v>
      </c>
    </row>
    <row r="745" ht="15.75" customHeight="1">
      <c r="CU745" s="1">
        <v>5335.5239</v>
      </c>
      <c r="CV745" s="1">
        <v>1950.0</v>
      </c>
      <c r="CW745" s="1">
        <v>569.8</v>
      </c>
      <c r="CX745" s="1">
        <v>1802.2</v>
      </c>
      <c r="CY745" s="1">
        <v>1658.2</v>
      </c>
      <c r="CZ745" s="1">
        <v>1906.7</v>
      </c>
    </row>
    <row r="746" ht="15.75" customHeight="1">
      <c r="CU746" s="1">
        <v>5335.6763</v>
      </c>
      <c r="CV746" s="1">
        <v>1950.0</v>
      </c>
      <c r="CW746" s="1">
        <v>489.1</v>
      </c>
      <c r="CX746" s="1">
        <v>1544.9</v>
      </c>
      <c r="CY746" s="1">
        <v>1441.6</v>
      </c>
      <c r="CZ746" s="1">
        <v>1812.0</v>
      </c>
    </row>
    <row r="747" ht="15.75" customHeight="1">
      <c r="CU747" s="1">
        <v>5335.8286</v>
      </c>
      <c r="CV747" s="1">
        <v>1950.0</v>
      </c>
      <c r="CW747" s="1">
        <v>402.6</v>
      </c>
      <c r="CX747" s="1">
        <v>1340.9</v>
      </c>
      <c r="CY747" s="1">
        <v>1193.0</v>
      </c>
      <c r="CZ747" s="1">
        <v>1831.1</v>
      </c>
    </row>
    <row r="748" ht="15.75" customHeight="1">
      <c r="CU748" s="1">
        <v>5335.981</v>
      </c>
      <c r="CV748" s="1">
        <v>1950.0</v>
      </c>
      <c r="CW748" s="1">
        <v>377.5</v>
      </c>
      <c r="CX748" s="1">
        <v>1141.5</v>
      </c>
      <c r="CY748" s="1">
        <v>1222.8</v>
      </c>
      <c r="CZ748" s="1">
        <v>1840.9</v>
      </c>
    </row>
    <row r="749" ht="15.75" customHeight="1">
      <c r="CU749" s="1">
        <v>5336.1338</v>
      </c>
      <c r="CV749" s="1">
        <v>1950.0</v>
      </c>
      <c r="CW749" s="1">
        <v>338.0</v>
      </c>
      <c r="CX749" s="1">
        <v>897.7</v>
      </c>
      <c r="CY749" s="1">
        <v>1460.2</v>
      </c>
      <c r="CZ749" s="1">
        <v>1824.0</v>
      </c>
    </row>
    <row r="750" ht="15.75" customHeight="1">
      <c r="CU750" s="1">
        <v>5336.2861</v>
      </c>
      <c r="CV750" s="1">
        <v>1950.0</v>
      </c>
      <c r="CW750" s="1">
        <v>338.0</v>
      </c>
      <c r="CX750" s="1">
        <v>879.6</v>
      </c>
      <c r="CY750" s="1">
        <v>1602.5</v>
      </c>
      <c r="CZ750" s="1">
        <v>1810.5</v>
      </c>
    </row>
    <row r="751" ht="15.75" customHeight="1">
      <c r="CU751" s="1">
        <v>5336.4385</v>
      </c>
      <c r="CV751" s="1">
        <v>1950.0</v>
      </c>
      <c r="CW751" s="1">
        <v>412.2</v>
      </c>
      <c r="CX751" s="1">
        <v>1044.2</v>
      </c>
      <c r="CY751" s="1">
        <v>1719.5</v>
      </c>
      <c r="CZ751" s="1">
        <v>1723.6</v>
      </c>
    </row>
    <row r="752" ht="15.75" customHeight="1">
      <c r="CU752" s="1">
        <v>5336.5908</v>
      </c>
      <c r="CV752" s="1">
        <v>1950.0</v>
      </c>
      <c r="CW752" s="1">
        <v>472.3</v>
      </c>
      <c r="CX752" s="1">
        <v>1291.5</v>
      </c>
      <c r="CY752" s="1">
        <v>1884.2</v>
      </c>
      <c r="CZ752" s="1">
        <v>1741.7</v>
      </c>
    </row>
    <row r="753" ht="15.75" customHeight="1">
      <c r="CU753" s="1">
        <v>5336.7432</v>
      </c>
      <c r="CV753" s="1">
        <v>1950.0</v>
      </c>
      <c r="CW753" s="1">
        <v>551.9</v>
      </c>
      <c r="CX753" s="1">
        <v>1513.1</v>
      </c>
      <c r="CY753" s="1">
        <v>1944.4</v>
      </c>
      <c r="CZ753" s="1">
        <v>1873.0</v>
      </c>
    </row>
    <row r="754" ht="15.75" customHeight="1">
      <c r="CU754" s="1">
        <v>5336.8955</v>
      </c>
      <c r="CV754" s="1">
        <v>1950.0</v>
      </c>
      <c r="CW754" s="1">
        <v>579.5</v>
      </c>
      <c r="CX754" s="1">
        <v>1588.5</v>
      </c>
      <c r="CY754" s="1">
        <v>1950.0</v>
      </c>
      <c r="CZ754" s="1">
        <v>1884.7</v>
      </c>
    </row>
    <row r="755" ht="15.75" customHeight="1">
      <c r="CU755" s="1">
        <v>5337.0479</v>
      </c>
      <c r="CV755" s="1">
        <v>1950.0</v>
      </c>
      <c r="CW755" s="1">
        <v>671.1</v>
      </c>
      <c r="CX755" s="1">
        <v>1741.2</v>
      </c>
      <c r="CY755" s="1">
        <v>1950.0</v>
      </c>
      <c r="CZ755" s="1">
        <v>1919.8</v>
      </c>
    </row>
    <row r="756" ht="15.75" customHeight="1">
      <c r="CU756" s="1">
        <v>5337.2002</v>
      </c>
      <c r="CV756" s="1">
        <v>1950.0</v>
      </c>
      <c r="CW756" s="1">
        <v>777.4</v>
      </c>
      <c r="CX756" s="1">
        <v>1870.8</v>
      </c>
      <c r="CY756" s="1">
        <v>1950.0</v>
      </c>
      <c r="CZ756" s="1">
        <v>1947.7</v>
      </c>
    </row>
    <row r="757" ht="15.75" customHeight="1">
      <c r="CU757" s="1">
        <v>5337.353</v>
      </c>
      <c r="CV757" s="1">
        <v>1950.0</v>
      </c>
      <c r="CW757" s="1">
        <v>934.8</v>
      </c>
      <c r="CX757" s="1">
        <v>1950.0</v>
      </c>
      <c r="CY757" s="1">
        <v>1950.0</v>
      </c>
      <c r="CZ757" s="1">
        <v>1950.0</v>
      </c>
    </row>
    <row r="758" ht="15.75" customHeight="1">
      <c r="CU758" s="1">
        <v>5337.5054</v>
      </c>
      <c r="CV758" s="1">
        <v>1950.0</v>
      </c>
      <c r="CW758" s="1">
        <v>1151.8</v>
      </c>
      <c r="CX758" s="1">
        <v>1950.0</v>
      </c>
      <c r="CY758" s="1">
        <v>1950.0</v>
      </c>
      <c r="CZ758" s="1">
        <v>1950.0</v>
      </c>
    </row>
    <row r="759" ht="15.75" customHeight="1">
      <c r="CU759" s="1">
        <v>5337.6577</v>
      </c>
      <c r="CV759" s="1">
        <v>1950.0</v>
      </c>
      <c r="CW759" s="1">
        <v>1403.3</v>
      </c>
      <c r="CX759" s="1">
        <v>1950.0</v>
      </c>
      <c r="CY759" s="1">
        <v>1950.0</v>
      </c>
      <c r="CZ759" s="1">
        <v>1950.0</v>
      </c>
    </row>
    <row r="760" ht="15.75" customHeight="1">
      <c r="CU760" s="1">
        <v>5337.8101</v>
      </c>
      <c r="CV760" s="1">
        <v>1950.0</v>
      </c>
      <c r="CW760" s="1">
        <v>1619.6</v>
      </c>
      <c r="CX760" s="1">
        <v>1950.0</v>
      </c>
      <c r="CY760" s="1">
        <v>1950.0</v>
      </c>
      <c r="CZ760" s="1">
        <v>1950.0</v>
      </c>
    </row>
    <row r="761" ht="15.75" customHeight="1">
      <c r="CU761" s="1">
        <v>5337.9624</v>
      </c>
      <c r="CV761" s="1">
        <v>1950.0</v>
      </c>
      <c r="CW761" s="1">
        <v>1721.9</v>
      </c>
      <c r="CX761" s="1">
        <v>1950.0</v>
      </c>
      <c r="CY761" s="1">
        <v>1950.0</v>
      </c>
      <c r="CZ761" s="1">
        <v>1950.0</v>
      </c>
    </row>
    <row r="762" ht="15.75" customHeight="1">
      <c r="CU762" s="1">
        <v>5338.1147</v>
      </c>
      <c r="CV762" s="1">
        <v>1950.0</v>
      </c>
      <c r="CW762" s="1">
        <v>1688.5</v>
      </c>
      <c r="CX762" s="1">
        <v>1950.0</v>
      </c>
      <c r="CY762" s="1">
        <v>1950.0</v>
      </c>
      <c r="CZ762" s="1">
        <v>1950.0</v>
      </c>
    </row>
    <row r="763" ht="15.75" customHeight="1">
      <c r="CU763" s="1">
        <v>5338.2671</v>
      </c>
      <c r="CV763" s="1">
        <v>1950.0</v>
      </c>
      <c r="CW763" s="1">
        <v>1562.8</v>
      </c>
      <c r="CX763" s="1">
        <v>1950.0</v>
      </c>
      <c r="CY763" s="1">
        <v>1950.0</v>
      </c>
      <c r="CZ763" s="1">
        <v>1950.0</v>
      </c>
    </row>
    <row r="764" ht="15.75" customHeight="1">
      <c r="CU764" s="1">
        <v>5338.4194</v>
      </c>
      <c r="CV764" s="1">
        <v>1950.0</v>
      </c>
      <c r="CW764" s="1">
        <v>1410.0</v>
      </c>
      <c r="CX764" s="1">
        <v>1950.0</v>
      </c>
      <c r="CY764" s="1">
        <v>1937.4</v>
      </c>
      <c r="CZ764" s="1">
        <v>1950.0</v>
      </c>
    </row>
    <row r="765" ht="15.75" customHeight="1">
      <c r="CU765" s="1">
        <v>5338.5718</v>
      </c>
      <c r="CV765" s="1">
        <v>1950.0</v>
      </c>
      <c r="CW765" s="1">
        <v>1282.9</v>
      </c>
      <c r="CX765" s="1">
        <v>1950.0</v>
      </c>
      <c r="CY765" s="1">
        <v>1787.1</v>
      </c>
      <c r="CZ765" s="1">
        <v>1932.5</v>
      </c>
    </row>
    <row r="766" ht="15.75" customHeight="1">
      <c r="CU766" s="1">
        <v>5338.7246</v>
      </c>
      <c r="CV766" s="1">
        <v>1950.0</v>
      </c>
      <c r="CW766" s="1">
        <v>1211.6</v>
      </c>
      <c r="CX766" s="1">
        <v>1942.1</v>
      </c>
      <c r="CY766" s="1">
        <v>1630.0</v>
      </c>
      <c r="CZ766" s="1">
        <v>1838.4</v>
      </c>
    </row>
    <row r="767" ht="15.75" customHeight="1">
      <c r="CU767" s="1">
        <v>5338.877</v>
      </c>
      <c r="CV767" s="1">
        <v>1950.0</v>
      </c>
      <c r="CW767" s="1">
        <v>1205.1</v>
      </c>
      <c r="CX767" s="1">
        <v>1878.3</v>
      </c>
      <c r="CY767" s="1">
        <v>1437.2</v>
      </c>
      <c r="CZ767" s="1">
        <v>1696.5</v>
      </c>
    </row>
    <row r="768" ht="15.75" customHeight="1">
      <c r="CU768" s="1">
        <v>5339.0293</v>
      </c>
      <c r="CV768" s="1">
        <v>1950.0</v>
      </c>
      <c r="CW768" s="1">
        <v>1252.9</v>
      </c>
      <c r="CX768" s="1">
        <v>1778.4</v>
      </c>
      <c r="CY768" s="1">
        <v>1274.1</v>
      </c>
      <c r="CZ768" s="1">
        <v>1567.3</v>
      </c>
    </row>
    <row r="769" ht="15.75" customHeight="1">
      <c r="CU769" s="1">
        <v>5339.1816</v>
      </c>
      <c r="CV769" s="1">
        <v>1950.0</v>
      </c>
      <c r="CW769" s="1">
        <v>1318.9</v>
      </c>
      <c r="CX769" s="1">
        <v>1825.2</v>
      </c>
      <c r="CY769" s="1">
        <v>1114.4</v>
      </c>
      <c r="CZ769" s="1">
        <v>1428.9</v>
      </c>
    </row>
    <row r="770" ht="15.75" customHeight="1">
      <c r="CU770" s="1">
        <v>5339.334</v>
      </c>
      <c r="CV770" s="1">
        <v>1950.0</v>
      </c>
      <c r="CW770" s="1">
        <v>1395.6</v>
      </c>
      <c r="CX770" s="1">
        <v>1831.6</v>
      </c>
      <c r="CY770" s="1">
        <v>980.8</v>
      </c>
      <c r="CZ770" s="1">
        <v>1343.4</v>
      </c>
    </row>
    <row r="771" ht="15.75" customHeight="1">
      <c r="CU771" s="1">
        <v>5339.4863</v>
      </c>
      <c r="CV771" s="1">
        <v>1950.0</v>
      </c>
      <c r="CW771" s="1">
        <v>1169.2</v>
      </c>
      <c r="CX771" s="1">
        <v>1477.7</v>
      </c>
      <c r="CY771" s="1">
        <v>868.0</v>
      </c>
      <c r="CZ771" s="1">
        <v>1023.5</v>
      </c>
    </row>
    <row r="772" ht="15.75" customHeight="1">
      <c r="CU772" s="1">
        <v>5339.6387</v>
      </c>
      <c r="CV772" s="1">
        <v>1950.0</v>
      </c>
      <c r="CW772" s="1">
        <v>1006.5</v>
      </c>
      <c r="CX772" s="1">
        <v>1258.7</v>
      </c>
      <c r="CY772" s="1">
        <v>781.0</v>
      </c>
      <c r="CZ772" s="1">
        <v>922.8</v>
      </c>
    </row>
    <row r="773" ht="15.75" customHeight="1">
      <c r="CU773" s="1">
        <v>5339.791</v>
      </c>
      <c r="CV773" s="1">
        <v>1950.0</v>
      </c>
      <c r="CW773" s="1">
        <v>922.9</v>
      </c>
      <c r="CX773" s="1">
        <v>1112.3</v>
      </c>
      <c r="CY773" s="1">
        <v>753.5</v>
      </c>
      <c r="CZ773" s="1">
        <v>884.9</v>
      </c>
    </row>
    <row r="774" ht="15.75" customHeight="1">
      <c r="CU774" s="1">
        <v>5339.9434</v>
      </c>
      <c r="CV774" s="1">
        <v>1950.0</v>
      </c>
      <c r="CW774" s="1">
        <v>683.0</v>
      </c>
      <c r="CX774" s="1">
        <v>1248.6</v>
      </c>
      <c r="CY774" s="1">
        <v>936.1</v>
      </c>
      <c r="CZ774" s="1">
        <v>998.5</v>
      </c>
    </row>
    <row r="775" ht="15.75" customHeight="1">
      <c r="CU775" s="1">
        <v>5340.0962</v>
      </c>
      <c r="CV775" s="1">
        <v>1950.0</v>
      </c>
      <c r="CW775" s="1">
        <v>667.2</v>
      </c>
      <c r="CX775" s="1">
        <v>1496.3</v>
      </c>
      <c r="CY775" s="1">
        <v>1197.4</v>
      </c>
      <c r="CZ775" s="1">
        <v>1255.2</v>
      </c>
    </row>
    <row r="776" ht="15.75" customHeight="1">
      <c r="CU776" s="1">
        <v>5340.2485</v>
      </c>
      <c r="CV776" s="1">
        <v>1950.0</v>
      </c>
      <c r="CW776" s="1">
        <v>686.1</v>
      </c>
      <c r="CX776" s="1">
        <v>1625.7</v>
      </c>
      <c r="CY776" s="1">
        <v>1376.8</v>
      </c>
      <c r="CZ776" s="1">
        <v>1436.2</v>
      </c>
    </row>
    <row r="777" ht="15.75" customHeight="1">
      <c r="CU777" s="1">
        <v>5340.4009</v>
      </c>
      <c r="CV777" s="1">
        <v>1950.0</v>
      </c>
      <c r="CW777" s="1">
        <v>759.2</v>
      </c>
      <c r="CX777" s="1">
        <v>1734.1</v>
      </c>
      <c r="CY777" s="1">
        <v>1565.3</v>
      </c>
      <c r="CZ777" s="1">
        <v>1596.9</v>
      </c>
    </row>
    <row r="778" ht="15.75" customHeight="1">
      <c r="CU778" s="1">
        <v>5340.5532</v>
      </c>
      <c r="CV778" s="1">
        <v>1950.0</v>
      </c>
      <c r="CW778" s="1">
        <v>887.7</v>
      </c>
      <c r="CX778" s="1">
        <v>1890.6</v>
      </c>
      <c r="CY778" s="1">
        <v>1843.4</v>
      </c>
      <c r="CZ778" s="1">
        <v>1844.9</v>
      </c>
    </row>
    <row r="779" ht="15.75" customHeight="1">
      <c r="CU779" s="1">
        <v>5340.7056</v>
      </c>
      <c r="CV779" s="1">
        <v>1950.0</v>
      </c>
      <c r="CW779" s="1">
        <v>1093.6</v>
      </c>
      <c r="CX779" s="1">
        <v>1950.0</v>
      </c>
      <c r="CY779" s="1">
        <v>1950.0</v>
      </c>
      <c r="CZ779" s="1">
        <v>1950.0</v>
      </c>
    </row>
    <row r="780" ht="15.75" customHeight="1">
      <c r="CU780" s="1">
        <v>5340.8579</v>
      </c>
      <c r="CV780" s="1">
        <v>1950.0</v>
      </c>
      <c r="CW780" s="1">
        <v>1349.4</v>
      </c>
      <c r="CX780" s="1">
        <v>1950.0</v>
      </c>
      <c r="CY780" s="1">
        <v>1950.0</v>
      </c>
      <c r="CZ780" s="1">
        <v>1950.0</v>
      </c>
    </row>
    <row r="781" ht="15.75" customHeight="1">
      <c r="CU781" s="1">
        <v>5341.0103</v>
      </c>
      <c r="CV781" s="1">
        <v>1950.0</v>
      </c>
      <c r="CW781" s="1">
        <v>1610.4</v>
      </c>
      <c r="CX781" s="1">
        <v>1950.0</v>
      </c>
      <c r="CY781" s="1">
        <v>1950.0</v>
      </c>
      <c r="CZ781" s="1">
        <v>1950.0</v>
      </c>
    </row>
    <row r="782" ht="15.75" customHeight="1">
      <c r="CU782" s="1">
        <v>5341.1626</v>
      </c>
      <c r="CV782" s="1">
        <v>1950.0</v>
      </c>
      <c r="CW782" s="1">
        <v>1813.4</v>
      </c>
      <c r="CX782" s="1">
        <v>1950.0</v>
      </c>
      <c r="CY782" s="1">
        <v>1950.0</v>
      </c>
      <c r="CZ782" s="1">
        <v>1950.0</v>
      </c>
    </row>
    <row r="783" ht="15.75" customHeight="1">
      <c r="CU783" s="1">
        <v>5341.3154</v>
      </c>
      <c r="CV783" s="1">
        <v>1950.0</v>
      </c>
      <c r="CW783" s="1">
        <v>1930.8</v>
      </c>
      <c r="CX783" s="1">
        <v>1950.0</v>
      </c>
      <c r="CY783" s="1">
        <v>1950.0</v>
      </c>
      <c r="CZ783" s="1">
        <v>1950.0</v>
      </c>
    </row>
    <row r="784" ht="15.75" customHeight="1">
      <c r="CU784" s="1">
        <v>5341.4678</v>
      </c>
      <c r="CV784" s="1">
        <v>1950.0</v>
      </c>
      <c r="CW784" s="1">
        <v>1950.0</v>
      </c>
      <c r="CX784" s="1">
        <v>1950.0</v>
      </c>
      <c r="CY784" s="1">
        <v>1950.0</v>
      </c>
      <c r="CZ784" s="1">
        <v>1950.0</v>
      </c>
    </row>
    <row r="785" ht="15.75" customHeight="1">
      <c r="CU785" s="1">
        <v>5341.6201</v>
      </c>
      <c r="CV785" s="1">
        <v>1950.0</v>
      </c>
      <c r="CW785" s="1">
        <v>1950.0</v>
      </c>
      <c r="CX785" s="1">
        <v>1950.0</v>
      </c>
      <c r="CY785" s="1">
        <v>1950.0</v>
      </c>
      <c r="CZ785" s="1">
        <v>1950.0</v>
      </c>
    </row>
    <row r="786" ht="15.75" customHeight="1">
      <c r="CU786" s="1">
        <v>5341.7725</v>
      </c>
      <c r="CV786" s="1">
        <v>1950.0</v>
      </c>
      <c r="CW786" s="1">
        <v>1950.0</v>
      </c>
      <c r="CX786" s="1">
        <v>1950.0</v>
      </c>
      <c r="CY786" s="1">
        <v>1950.0</v>
      </c>
      <c r="CZ786" s="1">
        <v>1950.0</v>
      </c>
    </row>
    <row r="787" ht="15.75" customHeight="1">
      <c r="CU787" s="1">
        <v>5341.9248</v>
      </c>
      <c r="CV787" s="1">
        <v>1950.0</v>
      </c>
      <c r="CW787" s="1">
        <v>1950.0</v>
      </c>
      <c r="CX787" s="1">
        <v>1950.0</v>
      </c>
      <c r="CY787" s="1">
        <v>1950.0</v>
      </c>
      <c r="CZ787" s="1">
        <v>1950.0</v>
      </c>
    </row>
    <row r="788" ht="15.75" customHeight="1">
      <c r="CU788" s="1">
        <v>5342.0771</v>
      </c>
      <c r="CV788" s="1">
        <v>1950.0</v>
      </c>
      <c r="CW788" s="1">
        <v>1950.0</v>
      </c>
      <c r="CX788" s="1">
        <v>1950.0</v>
      </c>
      <c r="CY788" s="1">
        <v>1950.0</v>
      </c>
      <c r="CZ788" s="1">
        <v>1950.0</v>
      </c>
    </row>
    <row r="789" ht="15.75" customHeight="1">
      <c r="CU789" s="1">
        <v>5342.2295</v>
      </c>
      <c r="CV789" s="1">
        <v>1950.0</v>
      </c>
      <c r="CW789" s="1">
        <v>1950.0</v>
      </c>
      <c r="CX789" s="1">
        <v>1950.0</v>
      </c>
      <c r="CY789" s="1">
        <v>1950.0</v>
      </c>
      <c r="CZ789" s="1">
        <v>1950.0</v>
      </c>
    </row>
    <row r="790" ht="15.75" customHeight="1">
      <c r="CU790" s="1">
        <v>5342.3818</v>
      </c>
      <c r="CV790" s="1">
        <v>1950.0</v>
      </c>
      <c r="CW790" s="1">
        <v>1950.0</v>
      </c>
      <c r="CX790" s="1">
        <v>1950.0</v>
      </c>
      <c r="CY790" s="1">
        <v>1950.0</v>
      </c>
      <c r="CZ790" s="1">
        <v>1950.0</v>
      </c>
    </row>
    <row r="791" ht="15.75" customHeight="1">
      <c r="CU791" s="1">
        <v>5342.5342</v>
      </c>
      <c r="CV791" s="1">
        <v>1950.0</v>
      </c>
      <c r="CW791" s="1">
        <v>1950.0</v>
      </c>
      <c r="CX791" s="1">
        <v>1950.0</v>
      </c>
      <c r="CY791" s="1">
        <v>1950.0</v>
      </c>
      <c r="CZ791" s="1">
        <v>1950.0</v>
      </c>
    </row>
    <row r="792" ht="15.75" customHeight="1">
      <c r="CU792" s="1">
        <v>5342.687</v>
      </c>
      <c r="CV792" s="1">
        <v>1950.0</v>
      </c>
      <c r="CW792" s="1">
        <v>1950.0</v>
      </c>
      <c r="CX792" s="1">
        <v>1950.0</v>
      </c>
      <c r="CY792" s="1">
        <v>1950.0</v>
      </c>
      <c r="CZ792" s="1">
        <v>1950.0</v>
      </c>
    </row>
    <row r="793" ht="15.75" customHeight="1">
      <c r="CU793" s="1">
        <v>5342.8394</v>
      </c>
      <c r="CV793" s="1">
        <v>1950.0</v>
      </c>
      <c r="CW793" s="1">
        <v>1950.0</v>
      </c>
      <c r="CX793" s="1">
        <v>1950.0</v>
      </c>
      <c r="CY793" s="1">
        <v>1950.0</v>
      </c>
      <c r="CZ793" s="1">
        <v>1950.0</v>
      </c>
    </row>
    <row r="794" ht="15.75" customHeight="1">
      <c r="CU794" s="1">
        <v>5342.9917</v>
      </c>
      <c r="CV794" s="1">
        <v>1950.0</v>
      </c>
      <c r="CW794" s="1">
        <v>1950.0</v>
      </c>
      <c r="CX794" s="1">
        <v>1950.0</v>
      </c>
      <c r="CY794" s="1">
        <v>1948.0</v>
      </c>
      <c r="CZ794" s="1">
        <v>1950.0</v>
      </c>
    </row>
    <row r="795" ht="15.75" customHeight="1">
      <c r="CU795" s="1">
        <v>5343.144</v>
      </c>
      <c r="CV795" s="1">
        <v>1950.0</v>
      </c>
      <c r="CW795" s="1">
        <v>1950.0</v>
      </c>
      <c r="CX795" s="1">
        <v>1950.0</v>
      </c>
      <c r="CY795" s="1">
        <v>1920.8</v>
      </c>
      <c r="CZ795" s="1">
        <v>1950.0</v>
      </c>
    </row>
    <row r="796" ht="15.75" customHeight="1">
      <c r="CU796" s="1">
        <v>5343.2964</v>
      </c>
      <c r="CV796" s="1">
        <v>1950.0</v>
      </c>
      <c r="CW796" s="1">
        <v>1950.0</v>
      </c>
      <c r="CX796" s="1">
        <v>1950.0</v>
      </c>
      <c r="CY796" s="1">
        <v>1885.4</v>
      </c>
      <c r="CZ796" s="1">
        <v>1950.0</v>
      </c>
    </row>
    <row r="797" ht="15.75" customHeight="1">
      <c r="CU797" s="1">
        <v>5343.4487</v>
      </c>
      <c r="CV797" s="1">
        <v>1950.0</v>
      </c>
      <c r="CW797" s="1">
        <v>1950.0</v>
      </c>
      <c r="CX797" s="1">
        <v>1950.0</v>
      </c>
      <c r="CY797" s="1">
        <v>1860.0</v>
      </c>
      <c r="CZ797" s="1">
        <v>1950.0</v>
      </c>
    </row>
    <row r="798" ht="15.75" customHeight="1">
      <c r="CU798" s="1">
        <v>5343.6011</v>
      </c>
      <c r="CV798" s="1">
        <v>1950.0</v>
      </c>
      <c r="CW798" s="1">
        <v>1950.0</v>
      </c>
      <c r="CX798" s="1">
        <v>1950.0</v>
      </c>
      <c r="CY798" s="1">
        <v>1860.5</v>
      </c>
      <c r="CZ798" s="1">
        <v>1950.0</v>
      </c>
    </row>
    <row r="799" ht="15.75" customHeight="1">
      <c r="CU799" s="1">
        <v>5343.7534</v>
      </c>
      <c r="CV799" s="1">
        <v>1950.0</v>
      </c>
      <c r="CW799" s="1">
        <v>1938.1</v>
      </c>
      <c r="CX799" s="1">
        <v>1950.0</v>
      </c>
      <c r="CY799" s="1">
        <v>1889.0</v>
      </c>
      <c r="CZ799" s="1">
        <v>1950.0</v>
      </c>
    </row>
    <row r="800" ht="15.75" customHeight="1">
      <c r="CU800" s="1">
        <v>5343.9058</v>
      </c>
      <c r="CV800" s="1">
        <v>1950.0</v>
      </c>
      <c r="CW800" s="1">
        <v>1852.4</v>
      </c>
      <c r="CX800" s="1">
        <v>1950.0</v>
      </c>
      <c r="CY800" s="1">
        <v>1915.9</v>
      </c>
      <c r="CZ800" s="1">
        <v>1950.0</v>
      </c>
    </row>
    <row r="801" ht="15.75" customHeight="1">
      <c r="CU801" s="1">
        <v>5344.0586</v>
      </c>
      <c r="CV801" s="1">
        <v>1950.0</v>
      </c>
      <c r="CW801" s="1">
        <v>1683.0</v>
      </c>
      <c r="CX801" s="1">
        <v>1950.0</v>
      </c>
      <c r="CY801" s="1">
        <v>1950.0</v>
      </c>
      <c r="CZ801" s="1">
        <v>1950.0</v>
      </c>
    </row>
    <row r="802" ht="15.75" customHeight="1">
      <c r="CU802" s="1">
        <v>5344.2109</v>
      </c>
      <c r="CV802" s="1">
        <v>1950.0</v>
      </c>
      <c r="CW802" s="1">
        <v>1433.3</v>
      </c>
      <c r="CX802" s="1">
        <v>1950.0</v>
      </c>
      <c r="CY802" s="1">
        <v>1950.0</v>
      </c>
      <c r="CZ802" s="1">
        <v>1950.0</v>
      </c>
    </row>
    <row r="803" ht="15.75" customHeight="1">
      <c r="CU803" s="1">
        <v>5344.3633</v>
      </c>
      <c r="CV803" s="1">
        <v>1950.0</v>
      </c>
      <c r="CW803" s="1">
        <v>1154.2</v>
      </c>
      <c r="CX803" s="1">
        <v>1950.0</v>
      </c>
      <c r="CY803" s="1">
        <v>1950.0</v>
      </c>
      <c r="CZ803" s="1">
        <v>1950.0</v>
      </c>
    </row>
    <row r="804" ht="15.75" customHeight="1">
      <c r="CU804" s="1">
        <v>5344.5156</v>
      </c>
      <c r="CV804" s="1">
        <v>1950.0</v>
      </c>
      <c r="CW804" s="1">
        <v>908.6</v>
      </c>
      <c r="CX804" s="1">
        <v>1950.0</v>
      </c>
      <c r="CY804" s="1">
        <v>1950.0</v>
      </c>
      <c r="CZ804" s="1">
        <v>1950.0</v>
      </c>
    </row>
    <row r="805" ht="15.75" customHeight="1">
      <c r="CU805" s="1">
        <v>5344.668</v>
      </c>
      <c r="CV805" s="1">
        <v>1949.2</v>
      </c>
      <c r="CW805" s="1">
        <v>728.9</v>
      </c>
      <c r="CX805" s="1">
        <v>1950.0</v>
      </c>
      <c r="CY805" s="1">
        <v>1950.0</v>
      </c>
      <c r="CZ805" s="1">
        <v>1950.0</v>
      </c>
    </row>
    <row r="806" ht="15.75" customHeight="1">
      <c r="CU806" s="1">
        <v>5344.8203</v>
      </c>
      <c r="CV806" s="1">
        <v>1932.7</v>
      </c>
      <c r="CW806" s="1">
        <v>617.3</v>
      </c>
      <c r="CX806" s="1">
        <v>1950.0</v>
      </c>
      <c r="CY806" s="1">
        <v>1950.0</v>
      </c>
      <c r="CZ806" s="1">
        <v>1950.0</v>
      </c>
    </row>
    <row r="807" ht="15.75" customHeight="1">
      <c r="CU807" s="1">
        <v>5344.9727</v>
      </c>
      <c r="CV807" s="1">
        <v>1917.4</v>
      </c>
      <c r="CW807" s="1">
        <v>564.6</v>
      </c>
      <c r="CX807" s="1">
        <v>1950.0</v>
      </c>
      <c r="CY807" s="1">
        <v>1950.0</v>
      </c>
      <c r="CZ807" s="1">
        <v>1950.0</v>
      </c>
    </row>
    <row r="808" ht="15.75" customHeight="1">
      <c r="CU808" s="1">
        <v>5345.125</v>
      </c>
      <c r="CV808" s="1">
        <v>1914.3</v>
      </c>
      <c r="CW808" s="1">
        <v>564.3</v>
      </c>
      <c r="CX808" s="1">
        <v>1950.0</v>
      </c>
      <c r="CY808" s="1">
        <v>1950.0</v>
      </c>
      <c r="CZ808" s="1">
        <v>1950.0</v>
      </c>
    </row>
    <row r="809" ht="15.75" customHeight="1">
      <c r="CU809" s="1">
        <v>5345.2778</v>
      </c>
      <c r="CV809" s="1">
        <v>1924.8</v>
      </c>
      <c r="CW809" s="1">
        <v>617.3</v>
      </c>
      <c r="CX809" s="1">
        <v>1950.0</v>
      </c>
      <c r="CY809" s="1">
        <v>1950.0</v>
      </c>
      <c r="CZ809" s="1">
        <v>1950.0</v>
      </c>
    </row>
    <row r="810" ht="15.75" customHeight="1">
      <c r="CU810" s="1">
        <v>5345.4302</v>
      </c>
      <c r="CV810" s="1">
        <v>1944.2</v>
      </c>
      <c r="CW810" s="1">
        <v>731.1</v>
      </c>
      <c r="CX810" s="1">
        <v>1950.0</v>
      </c>
      <c r="CY810" s="1">
        <v>1950.0</v>
      </c>
      <c r="CZ810" s="1">
        <v>1950.0</v>
      </c>
    </row>
    <row r="811" ht="15.75" customHeight="1">
      <c r="CU811" s="1">
        <v>5345.5825</v>
      </c>
      <c r="CV811" s="1">
        <v>1950.0</v>
      </c>
      <c r="CW811" s="1">
        <v>909.0</v>
      </c>
      <c r="CX811" s="1">
        <v>1950.0</v>
      </c>
      <c r="CY811" s="1">
        <v>1950.0</v>
      </c>
      <c r="CZ811" s="1">
        <v>1950.0</v>
      </c>
    </row>
    <row r="812" ht="15.75" customHeight="1">
      <c r="CU812" s="1">
        <v>5345.7349</v>
      </c>
      <c r="CV812" s="1">
        <v>1950.0</v>
      </c>
      <c r="CW812" s="1">
        <v>1115.0</v>
      </c>
      <c r="CX812" s="1">
        <v>1950.0</v>
      </c>
      <c r="CY812" s="1">
        <v>1950.0</v>
      </c>
      <c r="CZ812" s="1">
        <v>1950.0</v>
      </c>
    </row>
    <row r="813" ht="15.75" customHeight="1">
      <c r="CU813" s="1">
        <v>5345.8872</v>
      </c>
      <c r="CV813" s="1">
        <v>1936.9</v>
      </c>
      <c r="CW813" s="1">
        <v>1233.9</v>
      </c>
      <c r="CX813" s="1">
        <v>1950.0</v>
      </c>
      <c r="CY813" s="1">
        <v>1950.0</v>
      </c>
      <c r="CZ813" s="1">
        <v>1950.0</v>
      </c>
    </row>
    <row r="814" ht="15.75" customHeight="1">
      <c r="CU814" s="1">
        <v>5346.0396</v>
      </c>
      <c r="CV814" s="1">
        <v>1847.2</v>
      </c>
      <c r="CW814" s="1">
        <v>1156.1</v>
      </c>
      <c r="CX814" s="1">
        <v>1950.0</v>
      </c>
      <c r="CY814" s="1">
        <v>1950.0</v>
      </c>
      <c r="CZ814" s="1">
        <v>1950.0</v>
      </c>
    </row>
    <row r="815" ht="15.75" customHeight="1">
      <c r="CU815" s="1">
        <v>5346.1919</v>
      </c>
      <c r="CV815" s="1">
        <v>1680.6</v>
      </c>
      <c r="CW815" s="1">
        <v>937.3</v>
      </c>
      <c r="CX815" s="1">
        <v>1950.0</v>
      </c>
      <c r="CY815" s="1">
        <v>1950.0</v>
      </c>
      <c r="CZ815" s="1">
        <v>1950.0</v>
      </c>
    </row>
    <row r="816" ht="15.75" customHeight="1">
      <c r="CU816" s="1">
        <v>5346.3442</v>
      </c>
      <c r="CV816" s="1">
        <v>1453.7</v>
      </c>
      <c r="CW816" s="1">
        <v>712.5</v>
      </c>
      <c r="CX816" s="1">
        <v>1950.0</v>
      </c>
      <c r="CY816" s="1">
        <v>1929.2</v>
      </c>
      <c r="CZ816" s="1">
        <v>1830.6</v>
      </c>
    </row>
    <row r="817" ht="15.75" customHeight="1">
      <c r="CU817" s="1">
        <v>5346.4966</v>
      </c>
      <c r="CV817" s="1">
        <v>1218.9</v>
      </c>
      <c r="CW817" s="1">
        <v>546.2</v>
      </c>
      <c r="CX817" s="1">
        <v>1950.0</v>
      </c>
      <c r="CY817" s="1">
        <v>1820.1</v>
      </c>
      <c r="CZ817" s="1">
        <v>1630.5</v>
      </c>
    </row>
    <row r="818" ht="15.75" customHeight="1">
      <c r="CU818" s="1">
        <v>5346.6494</v>
      </c>
      <c r="CV818" s="1">
        <v>1029.2</v>
      </c>
      <c r="CW818" s="1">
        <v>441.3</v>
      </c>
      <c r="CX818" s="1">
        <v>1945.2</v>
      </c>
      <c r="CY818" s="1">
        <v>1644.2</v>
      </c>
      <c r="CZ818" s="1">
        <v>1366.8</v>
      </c>
    </row>
    <row r="819" ht="15.75" customHeight="1">
      <c r="CU819" s="1">
        <v>5346.8018</v>
      </c>
      <c r="CV819" s="1">
        <v>906.2</v>
      </c>
      <c r="CW819" s="1">
        <v>384.8</v>
      </c>
      <c r="CX819" s="1">
        <v>1920.9</v>
      </c>
      <c r="CY819" s="1">
        <v>1499.2</v>
      </c>
      <c r="CZ819" s="1">
        <v>1187.6</v>
      </c>
    </row>
    <row r="820" ht="15.75" customHeight="1">
      <c r="CU820" s="1">
        <v>5346.9541</v>
      </c>
      <c r="CV820" s="1">
        <v>855.2</v>
      </c>
      <c r="CW820" s="1">
        <v>366.7</v>
      </c>
      <c r="CX820" s="1">
        <v>1890.6</v>
      </c>
      <c r="CY820" s="1">
        <v>1360.0</v>
      </c>
      <c r="CZ820" s="1">
        <v>1195.6</v>
      </c>
    </row>
    <row r="821" ht="15.75" customHeight="1">
      <c r="CU821" s="1">
        <v>5347.1064</v>
      </c>
      <c r="CV821" s="1">
        <v>870.3</v>
      </c>
      <c r="CW821" s="1">
        <v>384.6</v>
      </c>
      <c r="CX821" s="1">
        <v>1827.2</v>
      </c>
      <c r="CY821" s="1">
        <v>1302.5</v>
      </c>
      <c r="CZ821" s="1">
        <v>1334.7</v>
      </c>
    </row>
    <row r="822" ht="15.75" customHeight="1">
      <c r="CU822" s="1">
        <v>5347.2588</v>
      </c>
      <c r="CV822" s="1">
        <v>998.6</v>
      </c>
      <c r="CW822" s="1">
        <v>442.0</v>
      </c>
      <c r="CX822" s="1">
        <v>1800.0</v>
      </c>
      <c r="CY822" s="1">
        <v>1367.5</v>
      </c>
      <c r="CZ822" s="1">
        <v>1497.4</v>
      </c>
    </row>
    <row r="823" ht="15.75" customHeight="1">
      <c r="CU823" s="1">
        <v>5347.4111</v>
      </c>
      <c r="CV823" s="1">
        <v>1170.5</v>
      </c>
      <c r="CW823" s="1">
        <v>570.1</v>
      </c>
      <c r="CX823" s="1">
        <v>1923.9</v>
      </c>
      <c r="CY823" s="1">
        <v>1663.8</v>
      </c>
      <c r="CZ823" s="1">
        <v>1795.3</v>
      </c>
    </row>
    <row r="824" ht="15.75" customHeight="1">
      <c r="CU824" s="1">
        <v>5347.5635</v>
      </c>
      <c r="CV824" s="1">
        <v>1425.6</v>
      </c>
      <c r="CW824" s="1">
        <v>777.1</v>
      </c>
      <c r="CX824" s="1">
        <v>1950.0</v>
      </c>
      <c r="CY824" s="1">
        <v>1950.0</v>
      </c>
      <c r="CZ824" s="1">
        <v>1950.0</v>
      </c>
    </row>
    <row r="825" ht="15.75" customHeight="1">
      <c r="CU825" s="1">
        <v>5347.7158</v>
      </c>
      <c r="CV825" s="1">
        <v>1671.3</v>
      </c>
      <c r="CW825" s="1">
        <v>1076.1</v>
      </c>
      <c r="CX825" s="1">
        <v>1950.0</v>
      </c>
      <c r="CY825" s="1">
        <v>1950.0</v>
      </c>
      <c r="CZ825" s="1">
        <v>1950.0</v>
      </c>
    </row>
    <row r="826" ht="15.75" customHeight="1">
      <c r="CU826" s="1">
        <v>5347.8682</v>
      </c>
      <c r="CV826" s="1">
        <v>1849.4</v>
      </c>
      <c r="CW826" s="1">
        <v>1422.9</v>
      </c>
      <c r="CX826" s="1">
        <v>1950.0</v>
      </c>
      <c r="CY826" s="1">
        <v>1950.0</v>
      </c>
      <c r="CZ826" s="1">
        <v>1950.0</v>
      </c>
    </row>
    <row r="827" ht="15.75" customHeight="1">
      <c r="CU827" s="1">
        <v>5348.021</v>
      </c>
      <c r="CV827" s="1">
        <v>1940.5</v>
      </c>
      <c r="CW827" s="1">
        <v>1719.7</v>
      </c>
      <c r="CX827" s="1">
        <v>1950.0</v>
      </c>
      <c r="CY827" s="1">
        <v>1950.0</v>
      </c>
      <c r="CZ827" s="1">
        <v>1950.0</v>
      </c>
    </row>
    <row r="828" ht="15.75" customHeight="1">
      <c r="CU828" s="1">
        <v>5348.1733</v>
      </c>
      <c r="CV828" s="1">
        <v>1950.0</v>
      </c>
      <c r="CW828" s="1">
        <v>1899.2</v>
      </c>
      <c r="CX828" s="1">
        <v>1950.0</v>
      </c>
      <c r="CY828" s="1">
        <v>1950.0</v>
      </c>
      <c r="CZ828" s="1">
        <v>1950.0</v>
      </c>
    </row>
    <row r="829" ht="15.75" customHeight="1">
      <c r="CU829" s="1">
        <v>5348.3257</v>
      </c>
      <c r="CV829" s="1">
        <v>1950.0</v>
      </c>
      <c r="CW829" s="1">
        <v>1950.0</v>
      </c>
      <c r="CX829" s="1">
        <v>1950.0</v>
      </c>
      <c r="CY829" s="1">
        <v>1950.0</v>
      </c>
      <c r="CZ829" s="1">
        <v>1950.0</v>
      </c>
    </row>
    <row r="830" ht="15.75" customHeight="1">
      <c r="CU830" s="1">
        <v>5348.478</v>
      </c>
      <c r="CV830" s="1">
        <v>1950.0</v>
      </c>
      <c r="CW830" s="1">
        <v>1950.0</v>
      </c>
      <c r="CX830" s="1">
        <v>1950.0</v>
      </c>
      <c r="CY830" s="1">
        <v>1950.0</v>
      </c>
      <c r="CZ830" s="1">
        <v>1950.0</v>
      </c>
    </row>
    <row r="831" ht="15.75" customHeight="1">
      <c r="CU831" s="1">
        <v>5348.6304</v>
      </c>
      <c r="CV831" s="1">
        <v>1950.0</v>
      </c>
      <c r="CW831" s="1">
        <v>1950.0</v>
      </c>
      <c r="CX831" s="1">
        <v>1950.0</v>
      </c>
      <c r="CY831" s="1">
        <v>1950.0</v>
      </c>
      <c r="CZ831" s="1">
        <v>1950.0</v>
      </c>
    </row>
    <row r="832" ht="15.75" customHeight="1">
      <c r="CU832" s="1">
        <v>5348.7827</v>
      </c>
      <c r="CV832" s="1">
        <v>1950.0</v>
      </c>
      <c r="CW832" s="1">
        <v>1950.0</v>
      </c>
      <c r="CX832" s="1">
        <v>1950.0</v>
      </c>
      <c r="CY832" s="1">
        <v>1950.0</v>
      </c>
      <c r="CZ832" s="1">
        <v>1950.0</v>
      </c>
    </row>
    <row r="833" ht="15.75" customHeight="1">
      <c r="CU833" s="1">
        <v>5348.9351</v>
      </c>
      <c r="CV833" s="1">
        <v>1950.0</v>
      </c>
      <c r="CW833" s="1">
        <v>1950.0</v>
      </c>
      <c r="CX833" s="1">
        <v>1950.0</v>
      </c>
      <c r="CY833" s="1">
        <v>1950.0</v>
      </c>
      <c r="CZ833" s="1">
        <v>1950.0</v>
      </c>
    </row>
    <row r="834" ht="15.75" customHeight="1">
      <c r="CU834" s="1">
        <v>5349.0874</v>
      </c>
      <c r="CV834" s="1">
        <v>1950.0</v>
      </c>
      <c r="CW834" s="1">
        <v>1950.0</v>
      </c>
      <c r="CX834" s="1">
        <v>1950.0</v>
      </c>
      <c r="CY834" s="1">
        <v>1950.0</v>
      </c>
      <c r="CZ834" s="1">
        <v>1950.0</v>
      </c>
    </row>
    <row r="835" ht="15.75" customHeight="1">
      <c r="CU835" s="1">
        <v>5349.2402</v>
      </c>
      <c r="CV835" s="1">
        <v>1950.0</v>
      </c>
      <c r="CW835" s="1">
        <v>1950.0</v>
      </c>
      <c r="CX835" s="1">
        <v>1950.0</v>
      </c>
      <c r="CY835" s="1">
        <v>1950.0</v>
      </c>
      <c r="CZ835" s="1">
        <v>1950.0</v>
      </c>
    </row>
    <row r="836" ht="15.75" customHeight="1">
      <c r="CU836" s="1">
        <v>5349.3926</v>
      </c>
      <c r="CV836" s="1">
        <v>1950.0</v>
      </c>
      <c r="CW836" s="1">
        <v>1950.0</v>
      </c>
      <c r="CX836" s="1">
        <v>1950.0</v>
      </c>
      <c r="CY836" s="1">
        <v>1950.0</v>
      </c>
      <c r="CZ836" s="1">
        <v>1950.0</v>
      </c>
    </row>
    <row r="837" ht="15.75" customHeight="1">
      <c r="CU837" s="1">
        <v>5349.5449</v>
      </c>
      <c r="CV837" s="1">
        <v>1950.0</v>
      </c>
      <c r="CW837" s="1">
        <v>1950.0</v>
      </c>
      <c r="CX837" s="1">
        <v>1950.0</v>
      </c>
      <c r="CY837" s="1">
        <v>1950.0</v>
      </c>
      <c r="CZ837" s="1">
        <v>1950.0</v>
      </c>
    </row>
    <row r="838" ht="15.75" customHeight="1">
      <c r="CU838" s="1">
        <v>5349.6973</v>
      </c>
      <c r="CV838" s="1">
        <v>1950.0</v>
      </c>
      <c r="CW838" s="1">
        <v>1950.0</v>
      </c>
      <c r="CX838" s="1">
        <v>1950.0</v>
      </c>
      <c r="CY838" s="1">
        <v>1950.0</v>
      </c>
      <c r="CZ838" s="1">
        <v>1950.0</v>
      </c>
    </row>
    <row r="839" ht="15.75" customHeight="1">
      <c r="CU839" s="1">
        <v>5349.8496</v>
      </c>
      <c r="CV839" s="1">
        <v>1950.0</v>
      </c>
      <c r="CW839" s="1">
        <v>1950.0</v>
      </c>
      <c r="CX839" s="1">
        <v>1950.0</v>
      </c>
      <c r="CY839" s="1">
        <v>1917.3</v>
      </c>
      <c r="CZ839" s="1">
        <v>1950.0</v>
      </c>
    </row>
    <row r="840" ht="15.75" customHeight="1">
      <c r="CU840" s="1">
        <v>5350.002</v>
      </c>
      <c r="CV840" s="1">
        <v>1950.0</v>
      </c>
      <c r="CW840" s="1">
        <v>1950.0</v>
      </c>
      <c r="CX840" s="1">
        <v>1950.0</v>
      </c>
      <c r="CY840" s="1">
        <v>1850.5</v>
      </c>
      <c r="CZ840" s="1">
        <v>1950.0</v>
      </c>
    </row>
    <row r="841" ht="15.75" customHeight="1">
      <c r="CU841" s="1">
        <v>5350.1543</v>
      </c>
      <c r="CV841" s="1">
        <v>1950.0</v>
      </c>
      <c r="CW841" s="1">
        <v>1950.0</v>
      </c>
      <c r="CX841" s="1">
        <v>1950.0</v>
      </c>
      <c r="CY841" s="1">
        <v>1767.7</v>
      </c>
      <c r="CZ841" s="1">
        <v>1950.0</v>
      </c>
    </row>
    <row r="842" ht="15.75" customHeight="1">
      <c r="CU842" s="1">
        <v>5350.3066</v>
      </c>
      <c r="CV842" s="1">
        <v>1950.0</v>
      </c>
      <c r="CW842" s="1">
        <v>1950.0</v>
      </c>
      <c r="CX842" s="1">
        <v>1950.0</v>
      </c>
      <c r="CY842" s="1">
        <v>1683.1</v>
      </c>
      <c r="CZ842" s="1">
        <v>1910.3</v>
      </c>
    </row>
    <row r="843" ht="15.75" customHeight="1">
      <c r="CU843" s="1">
        <v>5350.459</v>
      </c>
      <c r="CV843" s="1">
        <v>1950.0</v>
      </c>
      <c r="CW843" s="1">
        <v>1950.0</v>
      </c>
      <c r="CX843" s="1">
        <v>1950.0</v>
      </c>
      <c r="CY843" s="1">
        <v>1610.9</v>
      </c>
      <c r="CZ843" s="1">
        <v>1803.1</v>
      </c>
    </row>
    <row r="844" ht="15.75" customHeight="1">
      <c r="CU844" s="1">
        <v>5350.6118</v>
      </c>
      <c r="CV844" s="1">
        <v>1950.0</v>
      </c>
      <c r="CW844" s="1">
        <v>1950.0</v>
      </c>
      <c r="CX844" s="1">
        <v>1950.0</v>
      </c>
      <c r="CY844" s="1">
        <v>1556.5</v>
      </c>
      <c r="CZ844" s="1">
        <v>1653.9</v>
      </c>
    </row>
    <row r="845" ht="15.75" customHeight="1">
      <c r="CU845" s="1">
        <v>5350.7642</v>
      </c>
      <c r="CV845" s="1">
        <v>1950.0</v>
      </c>
      <c r="CW845" s="1">
        <v>1899.0</v>
      </c>
      <c r="CX845" s="1">
        <v>1950.0</v>
      </c>
      <c r="CY845" s="1">
        <v>1536.2</v>
      </c>
      <c r="CZ845" s="1">
        <v>1498.9</v>
      </c>
    </row>
    <row r="846" ht="15.75" customHeight="1">
      <c r="CU846" s="1">
        <v>5350.9165</v>
      </c>
      <c r="CV846" s="1">
        <v>1950.0</v>
      </c>
      <c r="CW846" s="1">
        <v>1747.3</v>
      </c>
      <c r="CX846" s="1">
        <v>1950.0</v>
      </c>
      <c r="CY846" s="1">
        <v>1466.7</v>
      </c>
      <c r="CZ846" s="1">
        <v>1304.4</v>
      </c>
    </row>
    <row r="847" ht="15.75" customHeight="1">
      <c r="CU847" s="1">
        <v>5351.0688</v>
      </c>
      <c r="CV847" s="1">
        <v>1950.0</v>
      </c>
      <c r="CW847" s="1">
        <v>1507.9</v>
      </c>
      <c r="CX847" s="1">
        <v>1950.0</v>
      </c>
      <c r="CY847" s="1">
        <v>1377.7</v>
      </c>
      <c r="CZ847" s="1">
        <v>1254.5</v>
      </c>
    </row>
    <row r="848" ht="15.75" customHeight="1">
      <c r="CU848" s="1">
        <v>5351.2212</v>
      </c>
      <c r="CV848" s="1">
        <v>1950.0</v>
      </c>
      <c r="CW848" s="1">
        <v>1227.1</v>
      </c>
      <c r="CX848" s="1">
        <v>1950.0</v>
      </c>
      <c r="CY848" s="1">
        <v>1228.5</v>
      </c>
      <c r="CZ848" s="1">
        <v>1108.9</v>
      </c>
    </row>
    <row r="849" ht="15.75" customHeight="1">
      <c r="CU849" s="1">
        <v>5351.3735</v>
      </c>
      <c r="CV849" s="1">
        <v>1950.0</v>
      </c>
      <c r="CW849" s="1">
        <v>975.8</v>
      </c>
      <c r="CX849" s="1">
        <v>1950.0</v>
      </c>
      <c r="CY849" s="1">
        <v>1191.5</v>
      </c>
      <c r="CZ849" s="1">
        <v>1085.5</v>
      </c>
    </row>
    <row r="850" ht="15.75" customHeight="1">
      <c r="CU850" s="1">
        <v>5351.5259</v>
      </c>
      <c r="CV850" s="1">
        <v>1950.0</v>
      </c>
      <c r="CW850" s="1">
        <v>794.4</v>
      </c>
      <c r="CX850" s="1">
        <v>1950.0</v>
      </c>
      <c r="CY850" s="1">
        <v>1306.2</v>
      </c>
      <c r="CZ850" s="1">
        <v>1146.9</v>
      </c>
    </row>
    <row r="851" ht="15.75" customHeight="1">
      <c r="CU851" s="1">
        <v>5351.6782</v>
      </c>
      <c r="CV851" s="1">
        <v>1950.0</v>
      </c>
      <c r="CW851" s="1">
        <v>687.6</v>
      </c>
      <c r="CX851" s="1">
        <v>1950.0</v>
      </c>
      <c r="CY851" s="1">
        <v>1560.8</v>
      </c>
      <c r="CZ851" s="1">
        <v>1334.9</v>
      </c>
    </row>
    <row r="852" ht="15.75" customHeight="1">
      <c r="CU852" s="1">
        <v>5351.8306</v>
      </c>
      <c r="CV852" s="1">
        <v>1950.0</v>
      </c>
      <c r="CW852" s="1">
        <v>646.6</v>
      </c>
      <c r="CX852" s="1">
        <v>1950.0</v>
      </c>
      <c r="CY852" s="1">
        <v>1667.4</v>
      </c>
      <c r="CZ852" s="1">
        <v>1507.5</v>
      </c>
    </row>
    <row r="853" ht="15.75" customHeight="1">
      <c r="CU853" s="1">
        <v>5351.9834</v>
      </c>
      <c r="CV853" s="1">
        <v>1950.0</v>
      </c>
      <c r="CW853" s="1">
        <v>664.9</v>
      </c>
      <c r="CX853" s="1">
        <v>1950.0</v>
      </c>
      <c r="CY853" s="1">
        <v>1774.9</v>
      </c>
      <c r="CZ853" s="1">
        <v>1660.4</v>
      </c>
    </row>
    <row r="854" ht="15.75" customHeight="1">
      <c r="CU854" s="1">
        <v>5352.1357</v>
      </c>
      <c r="CV854" s="1">
        <v>1950.0</v>
      </c>
      <c r="CW854" s="1">
        <v>743.2</v>
      </c>
      <c r="CX854" s="1">
        <v>1950.0</v>
      </c>
      <c r="CY854" s="1">
        <v>1868.8</v>
      </c>
      <c r="CZ854" s="1">
        <v>1790.0</v>
      </c>
    </row>
    <row r="855" ht="15.75" customHeight="1">
      <c r="CU855" s="1">
        <v>5352.2881</v>
      </c>
      <c r="CV855" s="1">
        <v>1950.0</v>
      </c>
      <c r="CW855" s="1">
        <v>884.1</v>
      </c>
      <c r="CX855" s="1">
        <v>1950.0</v>
      </c>
      <c r="CY855" s="1">
        <v>1950.0</v>
      </c>
      <c r="CZ855" s="1">
        <v>1949.1</v>
      </c>
    </row>
    <row r="856" ht="15.75" customHeight="1">
      <c r="CU856" s="1">
        <v>5352.4404</v>
      </c>
      <c r="CV856" s="1">
        <v>1950.0</v>
      </c>
      <c r="CW856" s="1">
        <v>1075.1</v>
      </c>
      <c r="CX856" s="1">
        <v>1950.0</v>
      </c>
      <c r="CY856" s="1">
        <v>1950.0</v>
      </c>
      <c r="CZ856" s="1">
        <v>1950.0</v>
      </c>
    </row>
    <row r="857" ht="15.75" customHeight="1">
      <c r="CU857" s="1">
        <v>5352.5928</v>
      </c>
      <c r="CV857" s="1">
        <v>1950.0</v>
      </c>
      <c r="CW857" s="1">
        <v>1259.8</v>
      </c>
      <c r="CX857" s="1">
        <v>1950.0</v>
      </c>
      <c r="CY857" s="1">
        <v>1950.0</v>
      </c>
      <c r="CZ857" s="1">
        <v>1950.0</v>
      </c>
    </row>
    <row r="858" ht="15.75" customHeight="1">
      <c r="CU858" s="1">
        <v>5352.7451</v>
      </c>
      <c r="CV858" s="1">
        <v>1950.0</v>
      </c>
      <c r="CW858" s="1">
        <v>1349.0</v>
      </c>
      <c r="CX858" s="1">
        <v>1950.0</v>
      </c>
      <c r="CY858" s="1">
        <v>1950.0</v>
      </c>
      <c r="CZ858" s="1">
        <v>1950.0</v>
      </c>
    </row>
    <row r="859" ht="15.75" customHeight="1">
      <c r="CU859" s="1">
        <v>5352.8975</v>
      </c>
      <c r="CV859" s="1">
        <v>1950.0</v>
      </c>
      <c r="CW859" s="1">
        <v>1306.9</v>
      </c>
      <c r="CX859" s="1">
        <v>1950.0</v>
      </c>
      <c r="CY859" s="1">
        <v>1950.0</v>
      </c>
      <c r="CZ859" s="1">
        <v>1950.0</v>
      </c>
    </row>
    <row r="860" ht="15.75" customHeight="1">
      <c r="CU860" s="1">
        <v>5353.0498</v>
      </c>
      <c r="CV860" s="1">
        <v>1950.0</v>
      </c>
      <c r="CW860" s="1">
        <v>1194.5</v>
      </c>
      <c r="CX860" s="1">
        <v>1950.0</v>
      </c>
      <c r="CY860" s="1">
        <v>1950.0</v>
      </c>
      <c r="CZ860" s="1">
        <v>1950.0</v>
      </c>
    </row>
    <row r="861" ht="15.75" customHeight="1">
      <c r="CU861" s="1">
        <v>5353.2026</v>
      </c>
      <c r="CV861" s="1">
        <v>1950.0</v>
      </c>
      <c r="CW861" s="1">
        <v>1091.7</v>
      </c>
      <c r="CX861" s="1">
        <v>1950.0</v>
      </c>
      <c r="CY861" s="1">
        <v>1950.0</v>
      </c>
      <c r="CZ861" s="1">
        <v>1950.0</v>
      </c>
    </row>
    <row r="862" ht="15.75" customHeight="1">
      <c r="CU862" s="1">
        <v>5353.355</v>
      </c>
      <c r="CV862" s="1">
        <v>1950.0</v>
      </c>
      <c r="CW862" s="1">
        <v>1040.1</v>
      </c>
      <c r="CX862" s="1">
        <v>1950.0</v>
      </c>
      <c r="CY862" s="1">
        <v>1950.0</v>
      </c>
      <c r="CZ862" s="1">
        <v>1950.0</v>
      </c>
    </row>
    <row r="863" ht="15.75" customHeight="1">
      <c r="CU863" s="1">
        <v>5353.5073</v>
      </c>
      <c r="CV863" s="1">
        <v>1950.0</v>
      </c>
      <c r="CW863" s="1">
        <v>1053.8</v>
      </c>
      <c r="CX863" s="1">
        <v>1950.0</v>
      </c>
      <c r="CY863" s="1">
        <v>1950.0</v>
      </c>
      <c r="CZ863" s="1">
        <v>1950.0</v>
      </c>
    </row>
    <row r="864" ht="15.75" customHeight="1">
      <c r="CU864" s="1">
        <v>5353.6597</v>
      </c>
      <c r="CV864" s="1">
        <v>1950.0</v>
      </c>
      <c r="CW864" s="1">
        <v>1135.8</v>
      </c>
      <c r="CX864" s="1">
        <v>1950.0</v>
      </c>
      <c r="CY864" s="1">
        <v>1950.0</v>
      </c>
      <c r="CZ864" s="1">
        <v>1950.0</v>
      </c>
    </row>
    <row r="865" ht="15.75" customHeight="1">
      <c r="CU865" s="1">
        <v>5353.812</v>
      </c>
      <c r="CV865" s="1">
        <v>1950.0</v>
      </c>
      <c r="CW865" s="1">
        <v>1277.9</v>
      </c>
      <c r="CX865" s="1">
        <v>1950.0</v>
      </c>
      <c r="CY865" s="1">
        <v>1950.0</v>
      </c>
      <c r="CZ865" s="1">
        <v>1950.0</v>
      </c>
    </row>
    <row r="866" ht="15.75" customHeight="1">
      <c r="CU866" s="1">
        <v>5353.9644</v>
      </c>
      <c r="CV866" s="1">
        <v>1950.0</v>
      </c>
      <c r="CW866" s="1">
        <v>1443.7</v>
      </c>
      <c r="CX866" s="1">
        <v>1950.0</v>
      </c>
      <c r="CY866" s="1">
        <v>1950.0</v>
      </c>
      <c r="CZ866" s="1">
        <v>1950.0</v>
      </c>
    </row>
    <row r="867" ht="15.75" customHeight="1">
      <c r="CU867" s="1">
        <v>5354.1167</v>
      </c>
      <c r="CV867" s="1">
        <v>1950.0</v>
      </c>
      <c r="CW867" s="1">
        <v>1553.8</v>
      </c>
      <c r="CX867" s="1">
        <v>1950.0</v>
      </c>
      <c r="CY867" s="1">
        <v>1950.0</v>
      </c>
      <c r="CZ867" s="1">
        <v>1950.0</v>
      </c>
    </row>
    <row r="868" ht="15.75" customHeight="1">
      <c r="CU868" s="1">
        <v>5354.269</v>
      </c>
      <c r="CV868" s="1">
        <v>1950.0</v>
      </c>
      <c r="CW868" s="1">
        <v>1542.6</v>
      </c>
      <c r="CX868" s="1">
        <v>1950.0</v>
      </c>
      <c r="CY868" s="1">
        <v>1950.0</v>
      </c>
      <c r="CZ868" s="1">
        <v>1950.0</v>
      </c>
    </row>
    <row r="869" ht="15.75" customHeight="1">
      <c r="CU869" s="1">
        <v>5354.4214</v>
      </c>
      <c r="CV869" s="1">
        <v>1950.0</v>
      </c>
      <c r="CW869" s="1">
        <v>1297.0</v>
      </c>
      <c r="CX869" s="1">
        <v>1950.0</v>
      </c>
      <c r="CY869" s="1">
        <v>1950.0</v>
      </c>
      <c r="CZ869" s="1">
        <v>1950.0</v>
      </c>
    </row>
    <row r="870" ht="15.75" customHeight="1">
      <c r="CU870" s="1">
        <v>5354.5742</v>
      </c>
      <c r="CV870" s="1">
        <v>1950.0</v>
      </c>
      <c r="CW870" s="1">
        <v>1075.1</v>
      </c>
      <c r="CX870" s="1">
        <v>1521.0</v>
      </c>
      <c r="CY870" s="1">
        <v>1950.0</v>
      </c>
      <c r="CZ870" s="1">
        <v>1950.0</v>
      </c>
    </row>
    <row r="871" ht="15.75" customHeight="1">
      <c r="CU871" s="1">
        <v>5354.7266</v>
      </c>
      <c r="CV871" s="1">
        <v>1950.0</v>
      </c>
      <c r="CW871" s="1">
        <v>932.4</v>
      </c>
      <c r="CX871" s="1">
        <v>1499.8</v>
      </c>
      <c r="CY871" s="1">
        <v>1950.0</v>
      </c>
      <c r="CZ871" s="1">
        <v>1950.0</v>
      </c>
    </row>
    <row r="872" ht="15.75" customHeight="1">
      <c r="CU872" s="1">
        <v>5354.8789</v>
      </c>
      <c r="CV872" s="1">
        <v>1950.0</v>
      </c>
      <c r="CW872" s="1">
        <v>805.8</v>
      </c>
      <c r="CX872" s="1">
        <v>1790.7</v>
      </c>
      <c r="CY872" s="1">
        <v>1950.0</v>
      </c>
      <c r="CZ872" s="1">
        <v>1950.0</v>
      </c>
    </row>
    <row r="873" ht="15.75" customHeight="1">
      <c r="CU873" s="1">
        <v>5355.0313</v>
      </c>
      <c r="CV873" s="1">
        <v>1950.0</v>
      </c>
      <c r="CW873" s="1">
        <v>809.0</v>
      </c>
      <c r="CX873" s="1">
        <v>1841.3</v>
      </c>
      <c r="CY873" s="1">
        <v>1950.0</v>
      </c>
      <c r="CZ873" s="1">
        <v>1950.0</v>
      </c>
    </row>
    <row r="874" ht="15.75" customHeight="1">
      <c r="CU874" s="1">
        <v>5355.1836</v>
      </c>
      <c r="CV874" s="1">
        <v>1950.0</v>
      </c>
      <c r="CW874" s="1">
        <v>872.5</v>
      </c>
      <c r="CX874" s="1">
        <v>1880.6</v>
      </c>
      <c r="CY874" s="1">
        <v>1950.0</v>
      </c>
      <c r="CZ874" s="1">
        <v>1950.0</v>
      </c>
    </row>
    <row r="875" ht="15.75" customHeight="1">
      <c r="CU875" s="1">
        <v>5355.3359</v>
      </c>
      <c r="CV875" s="1">
        <v>1950.0</v>
      </c>
      <c r="CW875" s="1">
        <v>1003.6</v>
      </c>
      <c r="CX875" s="1">
        <v>1929.8</v>
      </c>
      <c r="CY875" s="1">
        <v>1950.0</v>
      </c>
      <c r="CZ875" s="1">
        <v>1950.0</v>
      </c>
    </row>
    <row r="876" ht="15.75" customHeight="1">
      <c r="CU876" s="1">
        <v>5355.4883</v>
      </c>
      <c r="CV876" s="1">
        <v>1950.0</v>
      </c>
      <c r="CW876" s="1">
        <v>1203.4</v>
      </c>
      <c r="CX876" s="1">
        <v>1950.0</v>
      </c>
      <c r="CY876" s="1">
        <v>1950.0</v>
      </c>
      <c r="CZ876" s="1">
        <v>1950.0</v>
      </c>
    </row>
    <row r="877" ht="15.75" customHeight="1">
      <c r="CU877" s="1">
        <v>5355.6406</v>
      </c>
      <c r="CV877" s="1">
        <v>1950.0</v>
      </c>
      <c r="CW877" s="1">
        <v>1448.3</v>
      </c>
      <c r="CX877" s="1">
        <v>1950.0</v>
      </c>
      <c r="CY877" s="1">
        <v>1950.0</v>
      </c>
      <c r="CZ877" s="1">
        <v>1950.0</v>
      </c>
    </row>
    <row r="878" ht="15.75" customHeight="1">
      <c r="CU878" s="1">
        <v>5355.793</v>
      </c>
      <c r="CV878" s="1">
        <v>1950.0</v>
      </c>
      <c r="CW878" s="1">
        <v>1682.7</v>
      </c>
      <c r="CX878" s="1">
        <v>1950.0</v>
      </c>
      <c r="CY878" s="1">
        <v>1950.0</v>
      </c>
      <c r="CZ878" s="1">
        <v>1950.0</v>
      </c>
    </row>
    <row r="879" ht="15.75" customHeight="1">
      <c r="CU879" s="1">
        <v>5355.9458</v>
      </c>
      <c r="CV879" s="1">
        <v>1950.0</v>
      </c>
      <c r="CW879" s="1">
        <v>1854.4</v>
      </c>
      <c r="CX879" s="1">
        <v>1950.0</v>
      </c>
      <c r="CY879" s="1">
        <v>1950.0</v>
      </c>
      <c r="CZ879" s="1">
        <v>1950.0</v>
      </c>
    </row>
    <row r="880" ht="15.75" customHeight="1">
      <c r="CU880" s="1">
        <v>5356.0981</v>
      </c>
      <c r="CV880" s="1">
        <v>1950.0</v>
      </c>
      <c r="CW880" s="1">
        <v>1941.8</v>
      </c>
      <c r="CX880" s="1">
        <v>1950.0</v>
      </c>
      <c r="CY880" s="1">
        <v>1950.0</v>
      </c>
      <c r="CZ880" s="1">
        <v>1950.0</v>
      </c>
    </row>
    <row r="881" ht="15.75" customHeight="1">
      <c r="CU881" s="1">
        <v>5356.2505</v>
      </c>
      <c r="CV881" s="1">
        <v>1950.0</v>
      </c>
      <c r="CW881" s="1">
        <v>1950.0</v>
      </c>
      <c r="CX881" s="1">
        <v>1950.0</v>
      </c>
      <c r="CY881" s="1">
        <v>1950.0</v>
      </c>
      <c r="CZ881" s="1">
        <v>1950.0</v>
      </c>
    </row>
    <row r="882" ht="15.75" customHeight="1">
      <c r="CU882" s="1">
        <v>5356.4028</v>
      </c>
      <c r="CV882" s="1">
        <v>1950.0</v>
      </c>
      <c r="CW882" s="1">
        <v>1950.0</v>
      </c>
      <c r="CX882" s="1">
        <v>1950.0</v>
      </c>
      <c r="CY882" s="1">
        <v>1950.0</v>
      </c>
      <c r="CZ882" s="1">
        <v>1950.0</v>
      </c>
    </row>
    <row r="883" ht="15.75" customHeight="1">
      <c r="CU883" s="1">
        <v>5356.5552</v>
      </c>
      <c r="CV883" s="1">
        <v>1950.0</v>
      </c>
      <c r="CW883" s="1">
        <v>1950.0</v>
      </c>
      <c r="CX883" s="1">
        <v>1950.0</v>
      </c>
      <c r="CY883" s="1">
        <v>1950.0</v>
      </c>
      <c r="CZ883" s="1">
        <v>1950.0</v>
      </c>
    </row>
    <row r="884" ht="15.75" customHeight="1">
      <c r="CU884" s="1">
        <v>5356.7075</v>
      </c>
      <c r="CV884" s="1">
        <v>1950.0</v>
      </c>
      <c r="CW884" s="1">
        <v>1950.0</v>
      </c>
      <c r="CX884" s="1">
        <v>1950.0</v>
      </c>
      <c r="CY884" s="1">
        <v>1950.0</v>
      </c>
      <c r="CZ884" s="1">
        <v>1950.0</v>
      </c>
    </row>
    <row r="885" ht="15.75" customHeight="1">
      <c r="CU885" s="1">
        <v>5356.8599</v>
      </c>
      <c r="CV885" s="1">
        <v>1950.0</v>
      </c>
      <c r="CW885" s="1">
        <v>1950.0</v>
      </c>
      <c r="CX885" s="1">
        <v>1950.0</v>
      </c>
      <c r="CY885" s="1">
        <v>1950.0</v>
      </c>
      <c r="CZ885" s="1">
        <v>1950.0</v>
      </c>
    </row>
    <row r="886" ht="15.75" customHeight="1">
      <c r="CU886" s="1">
        <v>5357.0122</v>
      </c>
      <c r="CV886" s="1">
        <v>1950.0</v>
      </c>
      <c r="CW886" s="1">
        <v>1950.0</v>
      </c>
      <c r="CX886" s="1">
        <v>1950.0</v>
      </c>
      <c r="CY886" s="1">
        <v>1950.0</v>
      </c>
      <c r="CZ886" s="1">
        <v>1950.0</v>
      </c>
    </row>
    <row r="887" ht="15.75" customHeight="1">
      <c r="CU887" s="1">
        <v>5357.165</v>
      </c>
      <c r="CV887" s="1">
        <v>1950.0</v>
      </c>
      <c r="CW887" s="1">
        <v>1950.0</v>
      </c>
      <c r="CX887" s="1">
        <v>1950.0</v>
      </c>
      <c r="CY887" s="1">
        <v>1950.0</v>
      </c>
      <c r="CZ887" s="1">
        <v>1950.0</v>
      </c>
    </row>
    <row r="888" ht="15.75" customHeight="1">
      <c r="CU888" s="1">
        <v>5357.3174</v>
      </c>
      <c r="CV888" s="1">
        <v>1950.0</v>
      </c>
      <c r="CW888" s="1">
        <v>1950.0</v>
      </c>
      <c r="CX888" s="1">
        <v>1950.0</v>
      </c>
      <c r="CY888" s="1">
        <v>1950.0</v>
      </c>
      <c r="CZ888" s="1">
        <v>1950.0</v>
      </c>
    </row>
    <row r="889" ht="15.75" customHeight="1">
      <c r="CU889" s="1">
        <v>5357.4697</v>
      </c>
      <c r="CV889" s="1">
        <v>1950.0</v>
      </c>
      <c r="CW889" s="1">
        <v>1950.0</v>
      </c>
      <c r="CX889" s="1">
        <v>1950.0</v>
      </c>
      <c r="CY889" s="1">
        <v>1950.0</v>
      </c>
      <c r="CZ889" s="1">
        <v>1950.0</v>
      </c>
    </row>
    <row r="890" ht="15.75" customHeight="1">
      <c r="CU890" s="1">
        <v>5357.6221</v>
      </c>
      <c r="CV890" s="1">
        <v>1950.0</v>
      </c>
      <c r="CW890" s="1">
        <v>1950.0</v>
      </c>
      <c r="CX890" s="1">
        <v>1950.0</v>
      </c>
      <c r="CY890" s="1">
        <v>1950.0</v>
      </c>
      <c r="CZ890" s="1">
        <v>1950.0</v>
      </c>
    </row>
    <row r="891" ht="15.75" customHeight="1">
      <c r="CU891" s="1">
        <v>5357.7744</v>
      </c>
      <c r="CV891" s="1">
        <v>1950.0</v>
      </c>
      <c r="CW891" s="1">
        <v>1950.0</v>
      </c>
      <c r="CX891" s="1">
        <v>1950.0</v>
      </c>
      <c r="CY891" s="1">
        <v>1950.0</v>
      </c>
      <c r="CZ891" s="1">
        <v>1950.0</v>
      </c>
    </row>
    <row r="892" ht="15.75" customHeight="1">
      <c r="CU892" s="1">
        <v>5357.9268</v>
      </c>
      <c r="CV892" s="1">
        <v>1950.0</v>
      </c>
      <c r="CW892" s="1">
        <v>1950.0</v>
      </c>
      <c r="CX892" s="1">
        <v>1950.0</v>
      </c>
      <c r="CY892" s="1">
        <v>1950.0</v>
      </c>
      <c r="CZ892" s="1">
        <v>1950.0</v>
      </c>
    </row>
    <row r="893" ht="15.75" customHeight="1">
      <c r="CU893" s="1">
        <v>5358.0791</v>
      </c>
      <c r="CV893" s="1">
        <v>1950.0</v>
      </c>
      <c r="CW893" s="1">
        <v>1950.0</v>
      </c>
      <c r="CX893" s="1">
        <v>1950.0</v>
      </c>
      <c r="CY893" s="1">
        <v>1950.0</v>
      </c>
      <c r="CZ893" s="1">
        <v>1943.6</v>
      </c>
    </row>
    <row r="894" ht="15.75" customHeight="1">
      <c r="CU894" s="1">
        <v>5358.2314</v>
      </c>
      <c r="CV894" s="1">
        <v>1950.0</v>
      </c>
      <c r="CW894" s="1">
        <v>1950.0</v>
      </c>
      <c r="CX894" s="1">
        <v>1950.0</v>
      </c>
      <c r="CY894" s="1">
        <v>1950.0</v>
      </c>
      <c r="CZ894" s="1">
        <v>1894.2</v>
      </c>
    </row>
    <row r="895" ht="15.75" customHeight="1">
      <c r="CU895" s="1">
        <v>5358.3838</v>
      </c>
      <c r="CV895" s="1">
        <v>1950.0</v>
      </c>
      <c r="CW895" s="1">
        <v>1950.0</v>
      </c>
      <c r="CX895" s="1">
        <v>1950.0</v>
      </c>
      <c r="CY895" s="1">
        <v>1950.0</v>
      </c>
      <c r="CZ895" s="1">
        <v>1821.0</v>
      </c>
    </row>
    <row r="896" ht="15.75" customHeight="1">
      <c r="CU896" s="1">
        <v>5358.5366</v>
      </c>
      <c r="CV896" s="1">
        <v>1950.0</v>
      </c>
      <c r="CW896" s="1">
        <v>1950.0</v>
      </c>
      <c r="CX896" s="1">
        <v>1950.0</v>
      </c>
      <c r="CY896" s="1">
        <v>1944.1</v>
      </c>
      <c r="CZ896" s="1">
        <v>1744.1</v>
      </c>
    </row>
    <row r="897" ht="15.75" customHeight="1">
      <c r="CU897" s="1">
        <v>5358.689</v>
      </c>
      <c r="CV897" s="1">
        <v>1950.0</v>
      </c>
      <c r="CW897" s="1">
        <v>1950.0</v>
      </c>
      <c r="CX897" s="1">
        <v>1950.0</v>
      </c>
      <c r="CY897" s="1">
        <v>1934.9</v>
      </c>
      <c r="CZ897" s="1">
        <v>1686.9</v>
      </c>
    </row>
    <row r="898" ht="15.75" customHeight="1">
      <c r="CU898" s="1">
        <v>5358.8413</v>
      </c>
      <c r="CV898" s="1">
        <v>1950.0</v>
      </c>
      <c r="CW898" s="1">
        <v>1950.0</v>
      </c>
      <c r="CX898" s="1">
        <v>1950.0</v>
      </c>
      <c r="CY898" s="1">
        <v>1934.9</v>
      </c>
      <c r="CZ898" s="1">
        <v>1667.3</v>
      </c>
    </row>
    <row r="899" ht="15.75" customHeight="1">
      <c r="CU899" s="1">
        <v>5358.9937</v>
      </c>
      <c r="CV899" s="1">
        <v>1950.0</v>
      </c>
      <c r="CW899" s="1">
        <v>1950.0</v>
      </c>
      <c r="CX899" s="1">
        <v>1950.0</v>
      </c>
      <c r="CY899" s="1">
        <v>1947.3</v>
      </c>
      <c r="CZ899" s="1">
        <v>1692.4</v>
      </c>
    </row>
    <row r="900" ht="15.75" customHeight="1">
      <c r="CU900" s="1">
        <v>5359.146</v>
      </c>
      <c r="CV900" s="1">
        <v>1950.0</v>
      </c>
      <c r="CW900" s="1">
        <v>1950.0</v>
      </c>
      <c r="CX900" s="1">
        <v>1950.0</v>
      </c>
      <c r="CY900" s="1">
        <v>1950.0</v>
      </c>
      <c r="CZ900" s="1">
        <v>1745.4</v>
      </c>
    </row>
    <row r="901" ht="15.75" customHeight="1">
      <c r="CU901" s="1">
        <v>5359.2983</v>
      </c>
      <c r="CV901" s="1">
        <v>1950.0</v>
      </c>
      <c r="CW901" s="1">
        <v>1950.0</v>
      </c>
      <c r="CX901" s="1">
        <v>1950.0</v>
      </c>
      <c r="CY901" s="1">
        <v>1950.0</v>
      </c>
      <c r="CZ901" s="1">
        <v>1834.7</v>
      </c>
    </row>
    <row r="902" ht="15.75" customHeight="1">
      <c r="CU902" s="1">
        <v>5359.4507</v>
      </c>
      <c r="CV902" s="1">
        <v>1950.0</v>
      </c>
      <c r="CW902" s="1">
        <v>1950.0</v>
      </c>
      <c r="CX902" s="1">
        <v>1950.0</v>
      </c>
      <c r="CY902" s="1">
        <v>1950.0</v>
      </c>
      <c r="CZ902" s="1">
        <v>1914.3</v>
      </c>
    </row>
    <row r="903" ht="15.75" customHeight="1">
      <c r="CU903" s="1">
        <v>5359.603</v>
      </c>
      <c r="CV903" s="1">
        <v>1950.0</v>
      </c>
      <c r="CW903" s="1">
        <v>1950.0</v>
      </c>
      <c r="CX903" s="1">
        <v>1950.0</v>
      </c>
      <c r="CY903" s="1">
        <v>1950.0</v>
      </c>
      <c r="CZ903" s="1">
        <v>1945.4</v>
      </c>
    </row>
    <row r="904" ht="15.75" customHeight="1">
      <c r="CU904" s="1">
        <v>5359.7554</v>
      </c>
      <c r="CV904" s="1">
        <v>1950.0</v>
      </c>
      <c r="CW904" s="1">
        <v>1950.0</v>
      </c>
      <c r="CX904" s="1">
        <v>1950.0</v>
      </c>
      <c r="CY904" s="1">
        <v>1950.0</v>
      </c>
      <c r="CZ904" s="1">
        <v>1950.0</v>
      </c>
    </row>
    <row r="905" ht="15.75" customHeight="1">
      <c r="CU905" s="1">
        <v>5359.9082</v>
      </c>
      <c r="CV905" s="1">
        <v>1950.0</v>
      </c>
      <c r="CW905" s="1">
        <v>1950.0</v>
      </c>
      <c r="CX905" s="1">
        <v>1950.0</v>
      </c>
      <c r="CY905" s="1">
        <v>1950.0</v>
      </c>
      <c r="CZ905" s="1">
        <v>1950.0</v>
      </c>
    </row>
    <row r="906" ht="15.75" customHeight="1">
      <c r="CU906" s="1">
        <v>5360.0605</v>
      </c>
      <c r="CV906" s="1">
        <v>1950.0</v>
      </c>
      <c r="CW906" s="1">
        <v>1950.0</v>
      </c>
      <c r="CX906" s="1">
        <v>1950.0</v>
      </c>
      <c r="CY906" s="1">
        <v>1950.0</v>
      </c>
      <c r="CZ906" s="1">
        <v>1950.0</v>
      </c>
    </row>
    <row r="907" ht="15.75" customHeight="1">
      <c r="CU907" s="1">
        <v>5360.2129</v>
      </c>
      <c r="CV907" s="1">
        <v>1950.0</v>
      </c>
      <c r="CW907" s="1">
        <v>1950.0</v>
      </c>
      <c r="CX907" s="1">
        <v>1950.0</v>
      </c>
      <c r="CY907" s="1">
        <v>1950.0</v>
      </c>
      <c r="CZ907" s="1">
        <v>1950.0</v>
      </c>
    </row>
    <row r="908" ht="15.75" customHeight="1">
      <c r="CU908" s="1">
        <v>5360.3652</v>
      </c>
      <c r="CV908" s="1">
        <v>1950.0</v>
      </c>
      <c r="CW908" s="1">
        <v>1950.0</v>
      </c>
      <c r="CX908" s="1">
        <v>1950.0</v>
      </c>
      <c r="CY908" s="1">
        <v>1950.0</v>
      </c>
      <c r="CZ908" s="1">
        <v>1950.0</v>
      </c>
    </row>
    <row r="909" ht="15.75" customHeight="1">
      <c r="CU909" s="1">
        <v>5360.5176</v>
      </c>
      <c r="CV909" s="1">
        <v>1950.0</v>
      </c>
      <c r="CW909" s="1">
        <v>1950.0</v>
      </c>
      <c r="CX909" s="1">
        <v>1950.0</v>
      </c>
      <c r="CY909" s="1">
        <v>1950.0</v>
      </c>
      <c r="CZ909" s="1">
        <v>1950.0</v>
      </c>
    </row>
    <row r="910" ht="15.75" customHeight="1">
      <c r="CU910" s="1">
        <v>5360.6699</v>
      </c>
      <c r="CV910" s="1">
        <v>1950.0</v>
      </c>
      <c r="CW910" s="1">
        <v>1950.0</v>
      </c>
      <c r="CX910" s="1">
        <v>1950.0</v>
      </c>
      <c r="CY910" s="1">
        <v>1950.0</v>
      </c>
      <c r="CZ910" s="1">
        <v>1950.0</v>
      </c>
    </row>
    <row r="911" ht="15.75" customHeight="1">
      <c r="CU911" s="1">
        <v>5360.8223</v>
      </c>
      <c r="CV911" s="1">
        <v>1950.0</v>
      </c>
      <c r="CW911" s="1">
        <v>1950.0</v>
      </c>
      <c r="CX911" s="1">
        <v>1950.0</v>
      </c>
      <c r="CY911" s="1">
        <v>1950.0</v>
      </c>
      <c r="CZ911" s="1">
        <v>1950.0</v>
      </c>
    </row>
    <row r="912" ht="15.75" customHeight="1">
      <c r="CU912" s="1">
        <v>5360.9746</v>
      </c>
      <c r="CV912" s="1">
        <v>1950.0</v>
      </c>
      <c r="CW912" s="1">
        <v>1942.6</v>
      </c>
      <c r="CX912" s="1">
        <v>1950.0</v>
      </c>
      <c r="CY912" s="1">
        <v>1950.0</v>
      </c>
      <c r="CZ912" s="1">
        <v>1950.0</v>
      </c>
    </row>
    <row r="913" ht="15.75" customHeight="1">
      <c r="CU913" s="1">
        <v>5361.127</v>
      </c>
      <c r="CV913" s="1">
        <v>1950.0</v>
      </c>
      <c r="CW913" s="1">
        <v>1898.7</v>
      </c>
      <c r="CX913" s="1">
        <v>1950.0</v>
      </c>
      <c r="CY913" s="1">
        <v>1950.0</v>
      </c>
      <c r="CZ913" s="1">
        <v>1950.0</v>
      </c>
    </row>
    <row r="914" ht="15.75" customHeight="1">
      <c r="CU914" s="1">
        <v>5361.2798</v>
      </c>
      <c r="CV914" s="1">
        <v>1950.0</v>
      </c>
      <c r="CW914" s="1">
        <v>1837.7</v>
      </c>
      <c r="CX914" s="1">
        <v>1950.0</v>
      </c>
      <c r="CY914" s="1">
        <v>1950.0</v>
      </c>
      <c r="CZ914" s="1">
        <v>1950.0</v>
      </c>
    </row>
    <row r="915" ht="15.75" customHeight="1">
      <c r="CU915" s="1">
        <v>5361.4321</v>
      </c>
      <c r="CV915" s="1">
        <v>1950.0</v>
      </c>
      <c r="CW915" s="1">
        <v>1767.0</v>
      </c>
      <c r="CX915" s="1">
        <v>1950.0</v>
      </c>
      <c r="CY915" s="1">
        <v>1950.0</v>
      </c>
      <c r="CZ915" s="1">
        <v>1950.0</v>
      </c>
    </row>
    <row r="916" ht="15.75" customHeight="1">
      <c r="CU916" s="1">
        <v>5361.5845</v>
      </c>
      <c r="CV916" s="1">
        <v>1950.0</v>
      </c>
      <c r="CW916" s="1">
        <v>1693.3</v>
      </c>
      <c r="CX916" s="1">
        <v>1950.0</v>
      </c>
      <c r="CY916" s="1">
        <v>1950.0</v>
      </c>
      <c r="CZ916" s="1">
        <v>1950.0</v>
      </c>
    </row>
    <row r="917" ht="15.75" customHeight="1">
      <c r="CU917" s="1">
        <v>5361.7368</v>
      </c>
      <c r="CV917" s="1">
        <v>1950.0</v>
      </c>
      <c r="CW917" s="1">
        <v>1621.9</v>
      </c>
      <c r="CX917" s="1">
        <v>1950.0</v>
      </c>
      <c r="CY917" s="1">
        <v>1950.0</v>
      </c>
      <c r="CZ917" s="1">
        <v>1950.0</v>
      </c>
    </row>
    <row r="918" ht="15.75" customHeight="1">
      <c r="CU918" s="1">
        <v>5361.8892</v>
      </c>
      <c r="CV918" s="1">
        <v>1950.0</v>
      </c>
      <c r="CW918" s="1">
        <v>1556.4</v>
      </c>
      <c r="CX918" s="1">
        <v>1950.0</v>
      </c>
      <c r="CY918" s="1">
        <v>1950.0</v>
      </c>
      <c r="CZ918" s="1">
        <v>1950.0</v>
      </c>
    </row>
    <row r="919" ht="15.75" customHeight="1">
      <c r="CU919" s="1">
        <v>5362.0415</v>
      </c>
      <c r="CV919" s="1">
        <v>1950.0</v>
      </c>
      <c r="CW919" s="1">
        <v>1501.8</v>
      </c>
      <c r="CX919" s="1">
        <v>1950.0</v>
      </c>
      <c r="CY919" s="1">
        <v>1950.0</v>
      </c>
      <c r="CZ919" s="1">
        <v>1950.0</v>
      </c>
    </row>
    <row r="920" ht="15.75" customHeight="1">
      <c r="CU920" s="1">
        <v>5362.1938</v>
      </c>
      <c r="CV920" s="1">
        <v>1950.0</v>
      </c>
      <c r="CW920" s="1">
        <v>1465.1</v>
      </c>
      <c r="CX920" s="1">
        <v>1950.0</v>
      </c>
      <c r="CY920" s="1">
        <v>1950.0</v>
      </c>
      <c r="CZ920" s="1">
        <v>1950.0</v>
      </c>
    </row>
    <row r="921" ht="15.75" customHeight="1">
      <c r="CU921" s="1">
        <v>5362.3462</v>
      </c>
      <c r="CV921" s="1">
        <v>1950.0</v>
      </c>
      <c r="CW921" s="1">
        <v>1452.6</v>
      </c>
      <c r="CX921" s="1">
        <v>1950.0</v>
      </c>
      <c r="CY921" s="1">
        <v>1950.0</v>
      </c>
      <c r="CZ921" s="1">
        <v>1950.0</v>
      </c>
    </row>
    <row r="922" ht="15.75" customHeight="1">
      <c r="CU922" s="1">
        <v>5362.499</v>
      </c>
      <c r="CV922" s="1">
        <v>1950.0</v>
      </c>
      <c r="CW922" s="1">
        <v>1462.7</v>
      </c>
      <c r="CX922" s="1">
        <v>1950.0</v>
      </c>
      <c r="CY922" s="1">
        <v>1950.0</v>
      </c>
      <c r="CZ922" s="1">
        <v>1950.0</v>
      </c>
    </row>
    <row r="923" ht="15.75" customHeight="1">
      <c r="CU923" s="1">
        <v>5362.6514</v>
      </c>
      <c r="CV923" s="1">
        <v>1950.0</v>
      </c>
      <c r="CW923" s="1">
        <v>1478.7</v>
      </c>
      <c r="CX923" s="1">
        <v>1950.0</v>
      </c>
      <c r="CY923" s="1">
        <v>1950.0</v>
      </c>
      <c r="CZ923" s="1">
        <v>1950.0</v>
      </c>
    </row>
    <row r="924" ht="15.75" customHeight="1">
      <c r="CU924" s="1">
        <v>5362.8037</v>
      </c>
      <c r="CV924" s="1">
        <v>1950.0</v>
      </c>
      <c r="CW924" s="1">
        <v>1466.2</v>
      </c>
      <c r="CX924" s="1">
        <v>1950.0</v>
      </c>
      <c r="CY924" s="1">
        <v>1950.0</v>
      </c>
      <c r="CZ924" s="1">
        <v>1950.0</v>
      </c>
    </row>
    <row r="925" ht="15.75" customHeight="1">
      <c r="CU925" s="1">
        <v>5362.9561</v>
      </c>
      <c r="CV925" s="1">
        <v>1950.0</v>
      </c>
      <c r="CW925" s="1">
        <v>1389.4</v>
      </c>
      <c r="CX925" s="1">
        <v>1950.0</v>
      </c>
      <c r="CY925" s="1">
        <v>1950.0</v>
      </c>
      <c r="CZ925" s="1">
        <v>1950.0</v>
      </c>
    </row>
    <row r="926" ht="15.75" customHeight="1">
      <c r="CU926" s="1">
        <v>5363.1084</v>
      </c>
      <c r="CV926" s="1">
        <v>1950.0</v>
      </c>
      <c r="CW926" s="1">
        <v>1245.7</v>
      </c>
      <c r="CX926" s="1">
        <v>1950.0</v>
      </c>
      <c r="CY926" s="1">
        <v>1950.0</v>
      </c>
      <c r="CZ926" s="1">
        <v>1950.0</v>
      </c>
    </row>
    <row r="927" ht="15.75" customHeight="1">
      <c r="CU927" s="1">
        <v>5363.2607</v>
      </c>
      <c r="CV927" s="1">
        <v>1950.0</v>
      </c>
      <c r="CW927" s="1">
        <v>1073.2</v>
      </c>
      <c r="CX927" s="1">
        <v>1896.2</v>
      </c>
      <c r="CY927" s="1">
        <v>1766.1</v>
      </c>
      <c r="CZ927" s="1">
        <v>1800.0</v>
      </c>
    </row>
    <row r="928" ht="15.75" customHeight="1">
      <c r="CU928" s="1">
        <v>5363.4131</v>
      </c>
      <c r="CV928" s="1">
        <v>1950.0</v>
      </c>
      <c r="CW928" s="1">
        <v>879.5</v>
      </c>
      <c r="CX928" s="1">
        <v>1598.5</v>
      </c>
      <c r="CY928" s="1">
        <v>1276.8</v>
      </c>
      <c r="CZ928" s="1">
        <v>1339.4</v>
      </c>
    </row>
    <row r="929" ht="15.75" customHeight="1">
      <c r="CU929" s="1">
        <v>5363.5654</v>
      </c>
      <c r="CV929" s="1">
        <v>1914.0</v>
      </c>
      <c r="CW929" s="1">
        <v>692.2</v>
      </c>
      <c r="CX929" s="1">
        <v>1273.2</v>
      </c>
      <c r="CY929" s="1">
        <v>973.6</v>
      </c>
      <c r="CZ929" s="1">
        <v>1040.9</v>
      </c>
    </row>
    <row r="930" ht="15.75" customHeight="1">
      <c r="CU930" s="1">
        <v>5363.7178</v>
      </c>
      <c r="CV930" s="1">
        <v>1374.7</v>
      </c>
      <c r="CW930" s="1">
        <v>600.1</v>
      </c>
      <c r="CX930" s="1">
        <v>1087.6</v>
      </c>
      <c r="CY930" s="1">
        <v>785.1</v>
      </c>
      <c r="CZ930" s="1">
        <v>842.4</v>
      </c>
    </row>
    <row r="931" ht="15.75" customHeight="1">
      <c r="CU931" s="1">
        <v>5363.8706</v>
      </c>
      <c r="CV931" s="1">
        <v>1016.1</v>
      </c>
      <c r="CW931" s="1">
        <v>526.4</v>
      </c>
      <c r="CX931" s="1">
        <v>851.0</v>
      </c>
      <c r="CY931" s="1">
        <v>596.9</v>
      </c>
      <c r="CZ931" s="1">
        <v>655.1</v>
      </c>
    </row>
    <row r="932" ht="15.75" customHeight="1">
      <c r="CU932" s="1">
        <v>5364.0229</v>
      </c>
      <c r="CV932" s="1">
        <v>784.4</v>
      </c>
      <c r="CW932" s="1">
        <v>482.5</v>
      </c>
      <c r="CX932" s="1">
        <v>742.0</v>
      </c>
      <c r="CY932" s="1">
        <v>550.8</v>
      </c>
      <c r="CZ932" s="1">
        <v>600.6</v>
      </c>
    </row>
    <row r="933" ht="15.75" customHeight="1">
      <c r="CU933" s="1">
        <v>5364.1753</v>
      </c>
      <c r="CV933" s="1">
        <v>687.9</v>
      </c>
      <c r="CW933" s="1">
        <v>495.0</v>
      </c>
      <c r="CX933" s="1">
        <v>711.5</v>
      </c>
      <c r="CY933" s="1">
        <v>532.6</v>
      </c>
      <c r="CZ933" s="1">
        <v>577.7</v>
      </c>
    </row>
    <row r="934" ht="15.75" customHeight="1">
      <c r="CU934" s="1">
        <v>5364.3276</v>
      </c>
      <c r="CV934" s="1">
        <v>687.2</v>
      </c>
      <c r="CW934" s="1">
        <v>504.9</v>
      </c>
      <c r="CX934" s="1">
        <v>693.9</v>
      </c>
      <c r="CY934" s="1">
        <v>522.0</v>
      </c>
      <c r="CZ934" s="1">
        <v>570.1</v>
      </c>
    </row>
    <row r="935" ht="15.75" customHeight="1">
      <c r="CU935" s="1">
        <v>5364.48</v>
      </c>
      <c r="CV935" s="1">
        <v>703.8</v>
      </c>
      <c r="CW935" s="1">
        <v>499.6</v>
      </c>
      <c r="CX935" s="1">
        <v>706.8</v>
      </c>
      <c r="CY935" s="1">
        <v>529.8</v>
      </c>
      <c r="CZ935" s="1">
        <v>557.7</v>
      </c>
    </row>
    <row r="936" ht="15.75" customHeight="1">
      <c r="CU936" s="1">
        <v>5364.6323</v>
      </c>
      <c r="CV936" s="1">
        <v>774.8</v>
      </c>
      <c r="CW936" s="1">
        <v>494.8</v>
      </c>
      <c r="CX936" s="1">
        <v>724.9</v>
      </c>
      <c r="CY936" s="1">
        <v>536.3</v>
      </c>
      <c r="CZ936" s="1">
        <v>558.4</v>
      </c>
    </row>
    <row r="937" ht="15.75" customHeight="1">
      <c r="CU937" s="1">
        <v>5364.7847</v>
      </c>
      <c r="CV937" s="1">
        <v>1017.0</v>
      </c>
      <c r="CW937" s="1">
        <v>539.4</v>
      </c>
      <c r="CX937" s="1">
        <v>822.7</v>
      </c>
      <c r="CY937" s="1">
        <v>560.6</v>
      </c>
      <c r="CZ937" s="1">
        <v>597.8</v>
      </c>
    </row>
    <row r="938" ht="15.75" customHeight="1">
      <c r="CU938" s="1">
        <v>5364.937</v>
      </c>
      <c r="CV938" s="1">
        <v>1237.5</v>
      </c>
      <c r="CW938" s="1">
        <v>625.5</v>
      </c>
      <c r="CX938" s="1">
        <v>1029.1</v>
      </c>
      <c r="CY938" s="1">
        <v>656.2</v>
      </c>
      <c r="CZ938" s="1">
        <v>703.4</v>
      </c>
    </row>
    <row r="939" ht="15.75" customHeight="1">
      <c r="CU939" s="1">
        <v>5365.0894</v>
      </c>
      <c r="CV939" s="1">
        <v>1828.3</v>
      </c>
      <c r="CW939" s="1">
        <v>717.0</v>
      </c>
      <c r="CX939" s="1">
        <v>1234.1</v>
      </c>
      <c r="CY939" s="1">
        <v>810.2</v>
      </c>
      <c r="CZ939" s="1">
        <v>894.2</v>
      </c>
    </row>
    <row r="940" ht="15.75" customHeight="1">
      <c r="CU940" s="1">
        <v>5365.2422</v>
      </c>
      <c r="CV940" s="1">
        <v>1950.0</v>
      </c>
      <c r="CW940" s="1">
        <v>882.5</v>
      </c>
      <c r="CX940" s="1">
        <v>1573.6</v>
      </c>
      <c r="CY940" s="1">
        <v>1073.0</v>
      </c>
      <c r="CZ940" s="1">
        <v>1142.3</v>
      </c>
    </row>
    <row r="941" ht="15.75" customHeight="1">
      <c r="CU941" s="1">
        <v>5365.3945</v>
      </c>
      <c r="CV941" s="1">
        <v>1950.0</v>
      </c>
      <c r="CW941" s="1">
        <v>974.2</v>
      </c>
      <c r="CX941" s="1">
        <v>1833.8</v>
      </c>
      <c r="CY941" s="1">
        <v>1329.2</v>
      </c>
      <c r="CZ941" s="1">
        <v>1480.0</v>
      </c>
    </row>
    <row r="942" ht="15.75" customHeight="1">
      <c r="CU942" s="1">
        <v>5365.5469</v>
      </c>
      <c r="CV942" s="1">
        <v>1950.0</v>
      </c>
      <c r="CW942" s="1">
        <v>1035.6</v>
      </c>
      <c r="CX942" s="1">
        <v>1927.5</v>
      </c>
      <c r="CY942" s="1">
        <v>1641.5</v>
      </c>
      <c r="CZ942" s="1">
        <v>1764.9</v>
      </c>
    </row>
    <row r="943" ht="15.75" customHeight="1">
      <c r="CU943" s="1">
        <v>5365.6992</v>
      </c>
      <c r="CV943" s="1">
        <v>1950.0</v>
      </c>
      <c r="CW943" s="1">
        <v>1058.8</v>
      </c>
      <c r="CX943" s="1">
        <v>1950.0</v>
      </c>
      <c r="CY943" s="1">
        <v>1832.7</v>
      </c>
      <c r="CZ943" s="1">
        <v>1844.7</v>
      </c>
    </row>
    <row r="944" ht="15.75" customHeight="1">
      <c r="CU944" s="1">
        <v>5365.8516</v>
      </c>
      <c r="CV944" s="1">
        <v>1950.0</v>
      </c>
      <c r="CW944" s="1">
        <v>1024.9</v>
      </c>
      <c r="CX944" s="1">
        <v>1950.0</v>
      </c>
      <c r="CY944" s="1">
        <v>1862.2</v>
      </c>
      <c r="CZ944" s="1">
        <v>1827.3</v>
      </c>
    </row>
    <row r="945" ht="15.75" customHeight="1">
      <c r="CU945" s="1">
        <v>5366.0039</v>
      </c>
      <c r="CV945" s="1">
        <v>1950.0</v>
      </c>
      <c r="CW945" s="1">
        <v>940.1</v>
      </c>
      <c r="CX945" s="1">
        <v>1907.4</v>
      </c>
      <c r="CY945" s="1">
        <v>1801.4</v>
      </c>
      <c r="CZ945" s="1">
        <v>1689.8</v>
      </c>
    </row>
    <row r="946" ht="15.75" customHeight="1">
      <c r="CU946" s="1">
        <v>5366.1563</v>
      </c>
      <c r="CV946" s="1">
        <v>1950.0</v>
      </c>
      <c r="CW946" s="1">
        <v>838.7</v>
      </c>
      <c r="CX946" s="1">
        <v>1784.9</v>
      </c>
      <c r="CY946" s="1">
        <v>1609.1</v>
      </c>
      <c r="CZ946" s="1">
        <v>1323.9</v>
      </c>
    </row>
    <row r="947" ht="15.75" customHeight="1">
      <c r="CU947" s="1">
        <v>5366.3086</v>
      </c>
      <c r="CV947" s="1">
        <v>1950.0</v>
      </c>
      <c r="CW947" s="1">
        <v>709.5</v>
      </c>
      <c r="CX947" s="1">
        <v>1472.8</v>
      </c>
      <c r="CY947" s="1">
        <v>1257.9</v>
      </c>
      <c r="CZ947" s="1">
        <v>1087.9</v>
      </c>
    </row>
    <row r="948" ht="15.75" customHeight="1">
      <c r="CU948" s="1">
        <v>5366.4614</v>
      </c>
      <c r="CV948" s="1">
        <v>1780.8</v>
      </c>
      <c r="CW948" s="1">
        <v>592.0</v>
      </c>
      <c r="CX948" s="1">
        <v>1238.4</v>
      </c>
      <c r="CY948" s="1">
        <v>1019.7</v>
      </c>
      <c r="CZ948" s="1">
        <v>966.2</v>
      </c>
    </row>
    <row r="949" ht="15.75" customHeight="1">
      <c r="CU949" s="1">
        <v>5366.6138</v>
      </c>
      <c r="CV949" s="1">
        <v>1499.2</v>
      </c>
      <c r="CW949" s="1">
        <v>532.3</v>
      </c>
      <c r="CX949" s="1">
        <v>1056.8</v>
      </c>
      <c r="CY949" s="1">
        <v>877.4</v>
      </c>
      <c r="CZ949" s="1">
        <v>893.9</v>
      </c>
    </row>
    <row r="950" ht="15.75" customHeight="1">
      <c r="CU950" s="1">
        <v>5366.7661</v>
      </c>
      <c r="CV950" s="1">
        <v>1310.8</v>
      </c>
      <c r="CW950" s="1">
        <v>492.2</v>
      </c>
      <c r="CX950" s="1">
        <v>917.4</v>
      </c>
      <c r="CY950" s="1">
        <v>781.0</v>
      </c>
      <c r="CZ950" s="1">
        <v>810.8</v>
      </c>
    </row>
    <row r="951" ht="15.75" customHeight="1">
      <c r="CU951" s="1">
        <v>5366.9185</v>
      </c>
      <c r="CV951" s="1">
        <v>1211.3</v>
      </c>
      <c r="CW951" s="1">
        <v>470.8</v>
      </c>
      <c r="CX951" s="1">
        <v>825.4</v>
      </c>
      <c r="CY951" s="1">
        <v>712.5</v>
      </c>
      <c r="CZ951" s="1">
        <v>759.0</v>
      </c>
    </row>
    <row r="952" ht="15.75" customHeight="1">
      <c r="CU952" s="1">
        <v>5367.0708</v>
      </c>
      <c r="CV952" s="1">
        <v>1120.0</v>
      </c>
      <c r="CW952" s="1">
        <v>498.7</v>
      </c>
      <c r="CX952" s="1">
        <v>804.8</v>
      </c>
      <c r="CY952" s="1">
        <v>696.2</v>
      </c>
      <c r="CZ952" s="1">
        <v>771.2</v>
      </c>
    </row>
    <row r="953" ht="15.75" customHeight="1">
      <c r="CU953" s="1">
        <v>5367.2231</v>
      </c>
      <c r="CV953" s="1">
        <v>1011.8</v>
      </c>
      <c r="CW953" s="1">
        <v>524.4</v>
      </c>
      <c r="CX953" s="1">
        <v>794.9</v>
      </c>
      <c r="CY953" s="1">
        <v>689.1</v>
      </c>
      <c r="CZ953" s="1">
        <v>806.1</v>
      </c>
    </row>
    <row r="954" ht="15.75" customHeight="1">
      <c r="CU954" s="1">
        <v>5367.3755</v>
      </c>
      <c r="CV954" s="1">
        <v>931.6</v>
      </c>
      <c r="CW954" s="1">
        <v>536.4</v>
      </c>
      <c r="CX954" s="1">
        <v>839.0</v>
      </c>
      <c r="CY954" s="1">
        <v>709.0</v>
      </c>
      <c r="CZ954" s="1">
        <v>836.1</v>
      </c>
    </row>
    <row r="955" ht="15.75" customHeight="1">
      <c r="CU955" s="1">
        <v>5367.5278</v>
      </c>
      <c r="CV955" s="1">
        <v>963.7</v>
      </c>
      <c r="CW955" s="1">
        <v>527.6</v>
      </c>
      <c r="CX955" s="1">
        <v>874.6</v>
      </c>
      <c r="CY955" s="1">
        <v>725.7</v>
      </c>
      <c r="CZ955" s="1">
        <v>869.7</v>
      </c>
    </row>
    <row r="956" ht="15.75" customHeight="1">
      <c r="CU956" s="1">
        <v>5367.6802</v>
      </c>
      <c r="CV956" s="1">
        <v>1078.0</v>
      </c>
      <c r="CW956" s="1">
        <v>578.9</v>
      </c>
      <c r="CX956" s="1">
        <v>996.0</v>
      </c>
      <c r="CY956" s="1">
        <v>756.4</v>
      </c>
      <c r="CZ956" s="1">
        <v>872.8</v>
      </c>
    </row>
    <row r="957" ht="15.75" customHeight="1">
      <c r="CU957" s="1">
        <v>5367.833</v>
      </c>
      <c r="CV957" s="1">
        <v>1320.3</v>
      </c>
      <c r="CW957" s="1">
        <v>649.1</v>
      </c>
      <c r="CX957" s="1">
        <v>1193.9</v>
      </c>
      <c r="CY957" s="1">
        <v>839.8</v>
      </c>
      <c r="CZ957" s="1">
        <v>907.1</v>
      </c>
    </row>
    <row r="958" ht="15.75" customHeight="1">
      <c r="CU958" s="1">
        <v>5367.9854</v>
      </c>
      <c r="CV958" s="1">
        <v>1802.4</v>
      </c>
      <c r="CW958" s="1">
        <v>737.4</v>
      </c>
      <c r="CX958" s="1">
        <v>1385.5</v>
      </c>
      <c r="CY958" s="1">
        <v>1012.0</v>
      </c>
      <c r="CZ958" s="1">
        <v>1049.0</v>
      </c>
    </row>
    <row r="959" ht="15.75" customHeight="1">
      <c r="CU959" s="1">
        <v>5368.1377</v>
      </c>
      <c r="CV959" s="1">
        <v>1949.0</v>
      </c>
      <c r="CW959" s="1">
        <v>878.7</v>
      </c>
      <c r="CX959" s="1">
        <v>1678.9</v>
      </c>
      <c r="CY959" s="1">
        <v>1250.1</v>
      </c>
      <c r="CZ959" s="1">
        <v>1201.9</v>
      </c>
    </row>
    <row r="960" ht="15.75" customHeight="1">
      <c r="CU960" s="1">
        <v>5368.29</v>
      </c>
      <c r="CV960" s="1">
        <v>1950.0</v>
      </c>
      <c r="CW960" s="1">
        <v>1004.9</v>
      </c>
      <c r="CX960" s="1">
        <v>1884.1</v>
      </c>
      <c r="CY960" s="1">
        <v>1446.2</v>
      </c>
      <c r="CZ960" s="1">
        <v>1432.9</v>
      </c>
    </row>
    <row r="961" ht="15.75" customHeight="1">
      <c r="CU961" s="1">
        <v>5368.4424</v>
      </c>
      <c r="CV961" s="1">
        <v>1950.0</v>
      </c>
      <c r="CW961" s="1">
        <v>1131.6</v>
      </c>
      <c r="CX961" s="1">
        <v>1948.6</v>
      </c>
      <c r="CY961" s="1">
        <v>1594.7</v>
      </c>
      <c r="CZ961" s="1">
        <v>1548.5</v>
      </c>
    </row>
    <row r="962" ht="15.75" customHeight="1">
      <c r="CU962" s="1">
        <v>5368.5947</v>
      </c>
      <c r="CV962" s="1">
        <v>1950.0</v>
      </c>
      <c r="CW962" s="1">
        <v>1256.4</v>
      </c>
      <c r="CX962" s="1">
        <v>1950.0</v>
      </c>
      <c r="CY962" s="1">
        <v>1583.5</v>
      </c>
      <c r="CZ962" s="1">
        <v>1572.8</v>
      </c>
    </row>
    <row r="963" ht="15.75" customHeight="1">
      <c r="CU963" s="1">
        <v>5368.7471</v>
      </c>
      <c r="CV963" s="1">
        <v>1950.0</v>
      </c>
      <c r="CW963" s="1">
        <v>1353.4</v>
      </c>
      <c r="CX963" s="1">
        <v>1950.0</v>
      </c>
      <c r="CY963" s="1">
        <v>1490.9</v>
      </c>
      <c r="CZ963" s="1">
        <v>1517.5</v>
      </c>
    </row>
    <row r="964" ht="15.75" customHeight="1">
      <c r="CU964" s="1">
        <v>5368.8994</v>
      </c>
      <c r="CV964" s="1">
        <v>1950.0</v>
      </c>
      <c r="CW964" s="1">
        <v>1388.9</v>
      </c>
      <c r="CX964" s="1">
        <v>1950.0</v>
      </c>
      <c r="CY964" s="1">
        <v>1294.2</v>
      </c>
      <c r="CZ964" s="1">
        <v>1324.6</v>
      </c>
    </row>
    <row r="965" ht="15.75" customHeight="1">
      <c r="CU965" s="1">
        <v>5369.0518</v>
      </c>
      <c r="CV965" s="1">
        <v>1950.0</v>
      </c>
      <c r="CW965" s="1">
        <v>1342.0</v>
      </c>
      <c r="CX965" s="1">
        <v>1950.0</v>
      </c>
      <c r="CY965" s="1">
        <v>1083.9</v>
      </c>
      <c r="CZ965" s="1">
        <v>1078.6</v>
      </c>
    </row>
    <row r="966" ht="15.75" customHeight="1">
      <c r="CU966" s="1">
        <v>5369.2046</v>
      </c>
      <c r="CV966" s="1">
        <v>1950.0</v>
      </c>
      <c r="CW966" s="1">
        <v>1224.7</v>
      </c>
      <c r="CX966" s="1">
        <v>1950.0</v>
      </c>
      <c r="CY966" s="1">
        <v>1019.9</v>
      </c>
      <c r="CZ966" s="1">
        <v>1005.2</v>
      </c>
    </row>
    <row r="967" ht="15.75" customHeight="1">
      <c r="CU967" s="1">
        <v>5369.3569</v>
      </c>
      <c r="CV967" s="1">
        <v>1918.8</v>
      </c>
      <c r="CW967" s="1">
        <v>1075.4</v>
      </c>
      <c r="CX967" s="1">
        <v>1950.0</v>
      </c>
      <c r="CY967" s="1">
        <v>1004.7</v>
      </c>
      <c r="CZ967" s="1">
        <v>959.1</v>
      </c>
    </row>
    <row r="968" ht="15.75" customHeight="1">
      <c r="CU968" s="1">
        <v>5369.5093</v>
      </c>
      <c r="CV968" s="1">
        <v>1831.9</v>
      </c>
      <c r="CW968" s="1">
        <v>931.3</v>
      </c>
      <c r="CX968" s="1">
        <v>1950.0</v>
      </c>
      <c r="CY968" s="1">
        <v>1007.9</v>
      </c>
      <c r="CZ968" s="1">
        <v>916.5</v>
      </c>
    </row>
    <row r="969" ht="15.75" customHeight="1">
      <c r="CU969" s="1">
        <v>5369.6616</v>
      </c>
      <c r="CV969" s="1">
        <v>1709.2</v>
      </c>
      <c r="CW969" s="1">
        <v>811.6</v>
      </c>
      <c r="CX969" s="1">
        <v>1950.0</v>
      </c>
      <c r="CY969" s="1">
        <v>1031.1</v>
      </c>
      <c r="CZ969" s="1">
        <v>859.2</v>
      </c>
    </row>
    <row r="970" ht="15.75" customHeight="1">
      <c r="CU970" s="1">
        <v>5369.814</v>
      </c>
      <c r="CV970" s="1">
        <v>1571.5</v>
      </c>
      <c r="CW970" s="1">
        <v>719.7</v>
      </c>
      <c r="CX970" s="1">
        <v>1950.0</v>
      </c>
      <c r="CY970" s="1">
        <v>1146.1</v>
      </c>
      <c r="CZ970" s="1">
        <v>852.6</v>
      </c>
    </row>
    <row r="971" ht="15.75" customHeight="1">
      <c r="CU971" s="1">
        <v>5369.9663</v>
      </c>
      <c r="CV971" s="1">
        <v>1445.0</v>
      </c>
      <c r="CW971" s="1">
        <v>649.4</v>
      </c>
      <c r="CX971" s="1">
        <v>1950.0</v>
      </c>
      <c r="CY971" s="1">
        <v>1312.3</v>
      </c>
      <c r="CZ971" s="1">
        <v>899.4</v>
      </c>
    </row>
    <row r="972" ht="15.75" customHeight="1">
      <c r="CU972" s="1">
        <v>5370.1187</v>
      </c>
      <c r="CV972" s="1">
        <v>1338.1</v>
      </c>
      <c r="CW972" s="1">
        <v>588.8</v>
      </c>
      <c r="CX972" s="1">
        <v>1950.0</v>
      </c>
      <c r="CY972" s="1">
        <v>1491.1</v>
      </c>
      <c r="CZ972" s="1">
        <v>1003.6</v>
      </c>
    </row>
    <row r="973" ht="15.75" customHeight="1">
      <c r="CU973" s="1">
        <v>5370.271</v>
      </c>
      <c r="CV973" s="1">
        <v>1214.9</v>
      </c>
      <c r="CW973" s="1">
        <v>526.8</v>
      </c>
      <c r="CX973" s="1">
        <v>1924.1</v>
      </c>
      <c r="CY973" s="1">
        <v>1614.2</v>
      </c>
      <c r="CZ973" s="1">
        <v>1104.0</v>
      </c>
    </row>
    <row r="974" ht="15.75" customHeight="1">
      <c r="CU974" s="1">
        <v>5370.4238</v>
      </c>
      <c r="CV974" s="1">
        <v>1070.2</v>
      </c>
      <c r="CW974" s="1">
        <v>453.1</v>
      </c>
      <c r="CX974" s="1">
        <v>1841.7</v>
      </c>
      <c r="CY974" s="1">
        <v>1638.8</v>
      </c>
      <c r="CZ974" s="1">
        <v>1157.4</v>
      </c>
    </row>
    <row r="975" ht="15.75" customHeight="1">
      <c r="CU975" s="1">
        <v>5370.5762</v>
      </c>
      <c r="CV975" s="1">
        <v>849.3</v>
      </c>
      <c r="CW975" s="1">
        <v>370.2</v>
      </c>
      <c r="CX975" s="1">
        <v>1720.7</v>
      </c>
      <c r="CY975" s="1">
        <v>1554.0</v>
      </c>
      <c r="CZ975" s="1">
        <v>1136.2</v>
      </c>
    </row>
    <row r="976" ht="15.75" customHeight="1">
      <c r="CU976" s="1">
        <v>5370.7285</v>
      </c>
      <c r="CV976" s="1">
        <v>624.4</v>
      </c>
      <c r="CW976" s="1">
        <v>293.3</v>
      </c>
      <c r="CX976" s="1">
        <v>1545.1</v>
      </c>
      <c r="CY976" s="1">
        <v>1366.4</v>
      </c>
      <c r="CZ976" s="1">
        <v>941.9</v>
      </c>
    </row>
    <row r="977" ht="15.75" customHeight="1">
      <c r="CU977" s="1">
        <v>5370.8809</v>
      </c>
      <c r="CV977" s="1">
        <v>445.1</v>
      </c>
      <c r="CW977" s="1">
        <v>232.8</v>
      </c>
      <c r="CX977" s="1">
        <v>1311.4</v>
      </c>
      <c r="CY977" s="1">
        <v>1153.9</v>
      </c>
      <c r="CZ977" s="1">
        <v>866.1</v>
      </c>
    </row>
    <row r="978" ht="15.75" customHeight="1">
      <c r="CU978" s="1">
        <v>5371.0332</v>
      </c>
      <c r="CV978" s="1">
        <v>345.2</v>
      </c>
      <c r="CW978" s="1">
        <v>193.0</v>
      </c>
      <c r="CX978" s="1">
        <v>1166.0</v>
      </c>
      <c r="CY978" s="1">
        <v>1113.7</v>
      </c>
      <c r="CZ978" s="1">
        <v>942.4</v>
      </c>
    </row>
    <row r="979" ht="15.75" customHeight="1">
      <c r="CU979" s="1">
        <v>5371.1855</v>
      </c>
      <c r="CV979" s="1">
        <v>285.8</v>
      </c>
      <c r="CW979" s="1">
        <v>180.2</v>
      </c>
      <c r="CX979" s="1">
        <v>1135.8</v>
      </c>
      <c r="CY979" s="1">
        <v>1168.9</v>
      </c>
      <c r="CZ979" s="1">
        <v>1075.3</v>
      </c>
    </row>
    <row r="980" ht="15.75" customHeight="1">
      <c r="CU980" s="1">
        <v>5371.3379</v>
      </c>
      <c r="CV980" s="1">
        <v>271.5</v>
      </c>
      <c r="CW980" s="1">
        <v>184.7</v>
      </c>
      <c r="CX980" s="1">
        <v>1183.7</v>
      </c>
      <c r="CY980" s="1">
        <v>1259.6</v>
      </c>
      <c r="CZ980" s="1">
        <v>1233.4</v>
      </c>
    </row>
    <row r="981" ht="15.75" customHeight="1">
      <c r="CU981" s="1">
        <v>5371.4902</v>
      </c>
      <c r="CV981" s="1">
        <v>282.0</v>
      </c>
      <c r="CW981" s="1">
        <v>209.9</v>
      </c>
      <c r="CX981" s="1">
        <v>1265.0</v>
      </c>
      <c r="CY981" s="1">
        <v>1299.6</v>
      </c>
      <c r="CZ981" s="1">
        <v>1400.6</v>
      </c>
    </row>
    <row r="982" ht="15.75" customHeight="1">
      <c r="CU982" s="1">
        <v>5371.6426</v>
      </c>
      <c r="CV982" s="1">
        <v>321.5</v>
      </c>
      <c r="CW982" s="1">
        <v>264.8</v>
      </c>
      <c r="CX982" s="1">
        <v>1363.2</v>
      </c>
      <c r="CY982" s="1">
        <v>1296.7</v>
      </c>
      <c r="CZ982" s="1">
        <v>1582.1</v>
      </c>
    </row>
    <row r="983" ht="15.75" customHeight="1">
      <c r="CU983" s="1">
        <v>5371.7954</v>
      </c>
      <c r="CV983" s="1">
        <v>396.1</v>
      </c>
      <c r="CW983" s="1">
        <v>367.3</v>
      </c>
      <c r="CX983" s="1">
        <v>1548.9</v>
      </c>
      <c r="CY983" s="1">
        <v>1216.4</v>
      </c>
      <c r="CZ983" s="1">
        <v>1865.0</v>
      </c>
    </row>
    <row r="984" ht="15.75" customHeight="1">
      <c r="CU984" s="1">
        <v>5371.9478</v>
      </c>
      <c r="CV984" s="1">
        <v>519.7</v>
      </c>
      <c r="CW984" s="1">
        <v>537.9</v>
      </c>
      <c r="CX984" s="1">
        <v>1882.0</v>
      </c>
      <c r="CY984" s="1">
        <v>1109.8</v>
      </c>
      <c r="CZ984" s="1">
        <v>1950.0</v>
      </c>
    </row>
    <row r="985" ht="15.75" customHeight="1">
      <c r="CU985" s="1">
        <v>5372.1001</v>
      </c>
      <c r="CV985" s="1">
        <v>668.9</v>
      </c>
      <c r="CW985" s="1">
        <v>756.4</v>
      </c>
      <c r="CX985" s="1">
        <v>1950.0</v>
      </c>
      <c r="CY985" s="1">
        <v>1124.5</v>
      </c>
      <c r="CZ985" s="1">
        <v>1950.0</v>
      </c>
    </row>
    <row r="986" ht="15.75" customHeight="1">
      <c r="CU986" s="1">
        <v>5372.2524</v>
      </c>
      <c r="CV986" s="1">
        <v>823.4</v>
      </c>
      <c r="CW986" s="1">
        <v>865.7</v>
      </c>
      <c r="CX986" s="1">
        <v>1852.9</v>
      </c>
      <c r="CY986" s="1">
        <v>1014.4</v>
      </c>
      <c r="CZ986" s="1">
        <v>1764.4</v>
      </c>
    </row>
    <row r="987" ht="15.75" customHeight="1">
      <c r="CU987" s="1">
        <v>5372.4048</v>
      </c>
      <c r="CV987" s="1">
        <v>755.9</v>
      </c>
      <c r="CW987" s="1">
        <v>741.8</v>
      </c>
      <c r="CX987" s="1">
        <v>1275.3</v>
      </c>
      <c r="CY987" s="1">
        <v>755.7</v>
      </c>
      <c r="CZ987" s="1">
        <v>1144.7</v>
      </c>
    </row>
    <row r="988" ht="15.75" customHeight="1">
      <c r="CU988" s="1">
        <v>5372.5571</v>
      </c>
      <c r="CV988" s="1">
        <v>548.6</v>
      </c>
      <c r="CW988" s="1">
        <v>512.8</v>
      </c>
      <c r="CX988" s="1">
        <v>731.1</v>
      </c>
      <c r="CY988" s="1">
        <v>532.0</v>
      </c>
      <c r="CZ988" s="1">
        <v>630.5</v>
      </c>
    </row>
    <row r="989" ht="15.75" customHeight="1">
      <c r="CU989" s="1">
        <v>5372.7095</v>
      </c>
      <c r="CV989" s="1">
        <v>427.8</v>
      </c>
      <c r="CW989" s="1">
        <v>373.9</v>
      </c>
      <c r="CX989" s="1">
        <v>520.5</v>
      </c>
      <c r="CY989" s="1">
        <v>405.3</v>
      </c>
      <c r="CZ989" s="1">
        <v>434.2</v>
      </c>
    </row>
    <row r="990" ht="15.75" customHeight="1">
      <c r="CU990" s="1">
        <v>5372.8618</v>
      </c>
      <c r="CV990" s="1">
        <v>342.5</v>
      </c>
      <c r="CW990" s="1">
        <v>295.8</v>
      </c>
      <c r="CX990" s="1">
        <v>407.3</v>
      </c>
      <c r="CY990" s="1">
        <v>340.4</v>
      </c>
      <c r="CZ990" s="1">
        <v>335.3</v>
      </c>
    </row>
    <row r="991" ht="15.75" customHeight="1">
      <c r="CU991" s="1">
        <v>5373.0142</v>
      </c>
      <c r="CV991" s="1">
        <v>325.7</v>
      </c>
      <c r="CW991" s="1">
        <v>267.2</v>
      </c>
      <c r="CX991" s="1">
        <v>374.1</v>
      </c>
      <c r="CY991" s="1">
        <v>318.2</v>
      </c>
      <c r="CZ991" s="1">
        <v>305.2</v>
      </c>
    </row>
    <row r="992" ht="15.75" customHeight="1">
      <c r="CU992" s="1">
        <v>5373.167</v>
      </c>
      <c r="CV992" s="1">
        <v>370.8</v>
      </c>
      <c r="CW992" s="1">
        <v>290.8</v>
      </c>
      <c r="CX992" s="1">
        <v>420.4</v>
      </c>
      <c r="CY992" s="1">
        <v>340.8</v>
      </c>
      <c r="CZ992" s="1">
        <v>319.8</v>
      </c>
    </row>
    <row r="993" ht="15.75" customHeight="1">
      <c r="CU993" s="1">
        <v>5373.3193</v>
      </c>
      <c r="CV993" s="1">
        <v>499.4</v>
      </c>
      <c r="CW993" s="1">
        <v>352.7</v>
      </c>
      <c r="CX993" s="1">
        <v>527.3</v>
      </c>
      <c r="CY993" s="1">
        <v>410.3</v>
      </c>
      <c r="CZ993" s="1">
        <v>376.4</v>
      </c>
    </row>
    <row r="994" ht="15.75" customHeight="1">
      <c r="CU994" s="1">
        <v>5373.4717</v>
      </c>
      <c r="CV994" s="1">
        <v>734.4</v>
      </c>
      <c r="CW994" s="1">
        <v>440.6</v>
      </c>
      <c r="CX994" s="1">
        <v>688.2</v>
      </c>
      <c r="CY994" s="1">
        <v>503.9</v>
      </c>
      <c r="CZ994" s="1">
        <v>432.1</v>
      </c>
    </row>
    <row r="995" ht="15.75" customHeight="1">
      <c r="CU995" s="1">
        <v>5373.624</v>
      </c>
      <c r="CV995" s="1">
        <v>1069.9</v>
      </c>
      <c r="CW995" s="1">
        <v>532.0</v>
      </c>
      <c r="CX995" s="1">
        <v>833.0</v>
      </c>
      <c r="CY995" s="1">
        <v>590.5</v>
      </c>
      <c r="CZ995" s="1">
        <v>495.3</v>
      </c>
    </row>
    <row r="996" ht="15.75" customHeight="1">
      <c r="CU996" s="1">
        <v>5373.7764</v>
      </c>
      <c r="CV996" s="1">
        <v>1192.7</v>
      </c>
      <c r="CW996" s="1">
        <v>537.8</v>
      </c>
      <c r="CX996" s="1">
        <v>889.2</v>
      </c>
      <c r="CY996" s="1">
        <v>606.6</v>
      </c>
      <c r="CZ996" s="1">
        <v>544.7</v>
      </c>
    </row>
    <row r="997" ht="15.75" customHeight="1">
      <c r="CU997" s="1">
        <v>5373.9287</v>
      </c>
      <c r="CV997" s="1">
        <v>1000.0</v>
      </c>
      <c r="CW997" s="1">
        <v>486.8</v>
      </c>
      <c r="CX997" s="1">
        <v>870.2</v>
      </c>
      <c r="CY997" s="1">
        <v>572.6</v>
      </c>
      <c r="CZ997" s="1">
        <v>556.2</v>
      </c>
    </row>
    <row r="998" ht="15.75" customHeight="1">
      <c r="CU998" s="1">
        <v>5374.0811</v>
      </c>
      <c r="CV998" s="1">
        <v>831.8</v>
      </c>
      <c r="CW998" s="1">
        <v>434.9</v>
      </c>
      <c r="CX998" s="1">
        <v>811.9</v>
      </c>
      <c r="CY998" s="1">
        <v>542.4</v>
      </c>
      <c r="CZ998" s="1">
        <v>563.4</v>
      </c>
    </row>
    <row r="999" ht="15.75" customHeight="1">
      <c r="CU999" s="1">
        <v>5374.2334</v>
      </c>
      <c r="CV999" s="1">
        <v>773.6</v>
      </c>
      <c r="CW999" s="1">
        <v>413.8</v>
      </c>
      <c r="CX999" s="1">
        <v>799.1</v>
      </c>
      <c r="CY999" s="1">
        <v>538.6</v>
      </c>
      <c r="CZ999" s="1">
        <v>570.6</v>
      </c>
    </row>
    <row r="1000" ht="15.75" customHeight="1">
      <c r="CU1000" s="1">
        <v>5374.3862</v>
      </c>
      <c r="CV1000" s="1">
        <v>788.3</v>
      </c>
      <c r="CW1000" s="1">
        <v>413.8</v>
      </c>
      <c r="CX1000" s="1">
        <v>855.0</v>
      </c>
      <c r="CY1000" s="1">
        <v>587.8</v>
      </c>
      <c r="CZ1000" s="1">
        <v>573.1</v>
      </c>
    </row>
    <row r="1001" ht="15.75" customHeight="1">
      <c r="CU1001" s="1">
        <v>5374.5386</v>
      </c>
      <c r="CV1001" s="1">
        <v>824.8</v>
      </c>
      <c r="CW1001" s="1">
        <v>416.7</v>
      </c>
      <c r="CX1001" s="1">
        <v>899.8</v>
      </c>
      <c r="CY1001" s="1">
        <v>611.1</v>
      </c>
      <c r="CZ1001" s="1">
        <v>565.7</v>
      </c>
    </row>
    <row r="1002" ht="15.75" customHeight="1">
      <c r="CU1002" s="1">
        <v>5374.6909</v>
      </c>
      <c r="CV1002" s="1">
        <v>851.6</v>
      </c>
      <c r="CW1002" s="1">
        <v>422.3</v>
      </c>
      <c r="CX1002" s="1">
        <v>967.3</v>
      </c>
      <c r="CY1002" s="1">
        <v>671.6</v>
      </c>
      <c r="CZ1002" s="1">
        <v>567.3</v>
      </c>
    </row>
    <row r="1003" ht="15.75" customHeight="1">
      <c r="CU1003" s="1">
        <v>5374.8433</v>
      </c>
      <c r="CV1003" s="1">
        <v>753.9</v>
      </c>
      <c r="CW1003" s="1">
        <v>390.4</v>
      </c>
      <c r="CX1003" s="1">
        <v>901.7</v>
      </c>
      <c r="CY1003" s="1">
        <v>719.4</v>
      </c>
      <c r="CZ1003" s="1">
        <v>589.7</v>
      </c>
    </row>
    <row r="1004" ht="15.75" customHeight="1">
      <c r="CU1004" s="1">
        <v>5374.9956</v>
      </c>
      <c r="CV1004" s="1">
        <v>671.7</v>
      </c>
      <c r="CW1004" s="1">
        <v>346.9</v>
      </c>
      <c r="CX1004" s="1">
        <v>782.7</v>
      </c>
      <c r="CY1004" s="1">
        <v>686.1</v>
      </c>
      <c r="CZ1004" s="1">
        <v>610.9</v>
      </c>
    </row>
    <row r="1005" ht="15.75" customHeight="1">
      <c r="CU1005" s="1">
        <v>5375.1479</v>
      </c>
      <c r="CV1005" s="1">
        <v>628.3</v>
      </c>
      <c r="CW1005" s="1">
        <v>326.4</v>
      </c>
      <c r="CX1005" s="1">
        <v>712.0</v>
      </c>
      <c r="CY1005" s="1">
        <v>677.9</v>
      </c>
      <c r="CZ1005" s="1">
        <v>623.8</v>
      </c>
    </row>
    <row r="1006" ht="15.75" customHeight="1">
      <c r="CU1006" s="1">
        <v>5375.3003</v>
      </c>
      <c r="CV1006" s="1">
        <v>569.1</v>
      </c>
      <c r="CW1006" s="1">
        <v>317.6</v>
      </c>
      <c r="CX1006" s="1">
        <v>630.8</v>
      </c>
      <c r="CY1006" s="1">
        <v>643.1</v>
      </c>
      <c r="CZ1006" s="1">
        <v>615.5</v>
      </c>
    </row>
    <row r="1007" ht="15.75" customHeight="1">
      <c r="CU1007" s="1">
        <v>5375.4526</v>
      </c>
      <c r="CV1007" s="1">
        <v>591.1</v>
      </c>
      <c r="CW1007" s="1">
        <v>327.8</v>
      </c>
      <c r="CX1007" s="1">
        <v>591.2</v>
      </c>
      <c r="CY1007" s="1">
        <v>598.7</v>
      </c>
      <c r="CZ1007" s="1">
        <v>595.8</v>
      </c>
    </row>
    <row r="1008" ht="15.75" customHeight="1">
      <c r="CU1008" s="1">
        <v>5375.605</v>
      </c>
      <c r="CV1008" s="1">
        <v>698.9</v>
      </c>
      <c r="CW1008" s="1">
        <v>371.3</v>
      </c>
      <c r="CX1008" s="1">
        <v>624.0</v>
      </c>
      <c r="CY1008" s="1">
        <v>549.9</v>
      </c>
      <c r="CZ1008" s="1">
        <v>574.6</v>
      </c>
    </row>
    <row r="1009" ht="15.75" customHeight="1">
      <c r="CU1009" s="1">
        <v>5375.7578</v>
      </c>
      <c r="CV1009" s="1">
        <v>738.5</v>
      </c>
      <c r="CW1009" s="1">
        <v>409.4</v>
      </c>
      <c r="CX1009" s="1">
        <v>657.1</v>
      </c>
      <c r="CY1009" s="1">
        <v>527.6</v>
      </c>
      <c r="CZ1009" s="1">
        <v>558.9</v>
      </c>
    </row>
    <row r="1010" ht="15.75" customHeight="1">
      <c r="CU1010" s="1">
        <v>5375.9102</v>
      </c>
      <c r="CV1010" s="1">
        <v>799.8</v>
      </c>
      <c r="CW1010" s="1">
        <v>450.0</v>
      </c>
      <c r="CX1010" s="1">
        <v>685.2</v>
      </c>
      <c r="CY1010" s="1">
        <v>515.2</v>
      </c>
      <c r="CZ1010" s="1">
        <v>551.2</v>
      </c>
    </row>
    <row r="1011" ht="15.75" customHeight="1">
      <c r="CU1011" s="1">
        <v>5376.0625</v>
      </c>
      <c r="CV1011" s="1">
        <v>862.4</v>
      </c>
      <c r="CW1011" s="1">
        <v>475.0</v>
      </c>
      <c r="CX1011" s="1">
        <v>718.7</v>
      </c>
      <c r="CY1011" s="1">
        <v>520.5</v>
      </c>
      <c r="CZ1011" s="1">
        <v>556.7</v>
      </c>
    </row>
    <row r="1012" ht="15.75" customHeight="1">
      <c r="CU1012" s="1">
        <v>5376.2148</v>
      </c>
      <c r="CV1012" s="1">
        <v>895.3</v>
      </c>
      <c r="CW1012" s="1">
        <v>479.5</v>
      </c>
      <c r="CX1012" s="1">
        <v>758.3</v>
      </c>
      <c r="CY1012" s="1">
        <v>532.1</v>
      </c>
      <c r="CZ1012" s="1">
        <v>571.9</v>
      </c>
    </row>
    <row r="1013" ht="15.75" customHeight="1">
      <c r="CU1013" s="1">
        <v>5376.3672</v>
      </c>
      <c r="CV1013" s="1">
        <v>942.0</v>
      </c>
      <c r="CW1013" s="1">
        <v>480.3</v>
      </c>
      <c r="CX1013" s="1">
        <v>807.9</v>
      </c>
      <c r="CY1013" s="1">
        <v>548.1</v>
      </c>
      <c r="CZ1013" s="1">
        <v>587.6</v>
      </c>
    </row>
    <row r="1014" ht="15.75" customHeight="1">
      <c r="CU1014" s="1">
        <v>5376.5195</v>
      </c>
      <c r="CV1014" s="1">
        <v>1005.7</v>
      </c>
      <c r="CW1014" s="1">
        <v>487.2</v>
      </c>
      <c r="CX1014" s="1">
        <v>873.2</v>
      </c>
      <c r="CY1014" s="1">
        <v>586.5</v>
      </c>
      <c r="CZ1014" s="1">
        <v>659.2</v>
      </c>
    </row>
    <row r="1015" ht="15.75" customHeight="1">
      <c r="CU1015" s="1">
        <v>5376.6719</v>
      </c>
      <c r="CV1015" s="1">
        <v>1147.4</v>
      </c>
      <c r="CW1015" s="1">
        <v>511.6</v>
      </c>
      <c r="CX1015" s="1">
        <v>969.5</v>
      </c>
      <c r="CY1015" s="1">
        <v>626.7</v>
      </c>
      <c r="CZ1015" s="1">
        <v>753.5</v>
      </c>
    </row>
    <row r="1016" ht="15.75" customHeight="1">
      <c r="CU1016" s="1">
        <v>5376.8242</v>
      </c>
      <c r="CV1016" s="1">
        <v>1351.8</v>
      </c>
      <c r="CW1016" s="1">
        <v>566.1</v>
      </c>
      <c r="CX1016" s="1">
        <v>1119.5</v>
      </c>
      <c r="CY1016" s="1">
        <v>685.7</v>
      </c>
      <c r="CZ1016" s="1">
        <v>880.9</v>
      </c>
    </row>
    <row r="1017" ht="15.75" customHeight="1">
      <c r="CU1017" s="1">
        <v>5376.9766</v>
      </c>
      <c r="CV1017" s="1">
        <v>1656.0</v>
      </c>
      <c r="CW1017" s="1">
        <v>660.5</v>
      </c>
      <c r="CX1017" s="1">
        <v>1314.1</v>
      </c>
      <c r="CY1017" s="1">
        <v>798.9</v>
      </c>
      <c r="CZ1017" s="1">
        <v>1061.2</v>
      </c>
    </row>
    <row r="1018" ht="15.75" customHeight="1">
      <c r="CU1018" s="1">
        <v>5377.1294</v>
      </c>
      <c r="CV1018" s="1">
        <v>1949.0</v>
      </c>
      <c r="CW1018" s="1">
        <v>799.0</v>
      </c>
      <c r="CX1018" s="1">
        <v>1560.0</v>
      </c>
      <c r="CY1018" s="1">
        <v>924.9</v>
      </c>
      <c r="CZ1018" s="1">
        <v>1295.9</v>
      </c>
    </row>
    <row r="1019" ht="15.75" customHeight="1">
      <c r="CU1019" s="1">
        <v>5377.2817</v>
      </c>
      <c r="CV1019" s="1">
        <v>1950.0</v>
      </c>
      <c r="CW1019" s="1">
        <v>937.4</v>
      </c>
      <c r="CX1019" s="1">
        <v>1820.3</v>
      </c>
      <c r="CY1019" s="1">
        <v>1200.3</v>
      </c>
      <c r="CZ1019" s="1">
        <v>1550.5</v>
      </c>
    </row>
    <row r="1020" ht="15.75" customHeight="1">
      <c r="CU1020" s="1">
        <v>5377.4341</v>
      </c>
      <c r="CV1020" s="1">
        <v>1950.0</v>
      </c>
      <c r="CW1020" s="1">
        <v>1034.0</v>
      </c>
      <c r="CX1020" s="1">
        <v>1923.8</v>
      </c>
      <c r="CY1020" s="1">
        <v>1471.8</v>
      </c>
      <c r="CZ1020" s="1">
        <v>1748.7</v>
      </c>
    </row>
    <row r="1021" ht="15.75" customHeight="1">
      <c r="CU1021" s="1">
        <v>5377.5864</v>
      </c>
      <c r="CV1021" s="1">
        <v>1950.0</v>
      </c>
      <c r="CW1021" s="1">
        <v>1124.0</v>
      </c>
      <c r="CX1021" s="1">
        <v>1950.0</v>
      </c>
      <c r="CY1021" s="1">
        <v>1809.2</v>
      </c>
      <c r="CZ1021" s="1">
        <v>1783.4</v>
      </c>
    </row>
    <row r="1022" ht="15.75" customHeight="1">
      <c r="CU1022" s="1">
        <v>5377.7388</v>
      </c>
      <c r="CV1022" s="1">
        <v>1950.0</v>
      </c>
      <c r="CW1022" s="1">
        <v>1165.4</v>
      </c>
      <c r="CX1022" s="1">
        <v>1950.0</v>
      </c>
      <c r="CY1022" s="1">
        <v>1925.4</v>
      </c>
      <c r="CZ1022" s="1">
        <v>1572.3</v>
      </c>
    </row>
    <row r="1023" ht="15.75" customHeight="1">
      <c r="CU1023" s="1">
        <v>5377.8911</v>
      </c>
      <c r="CV1023" s="1">
        <v>1950.0</v>
      </c>
      <c r="CW1023" s="1">
        <v>1152.5</v>
      </c>
      <c r="CX1023" s="1">
        <v>1950.0</v>
      </c>
      <c r="CY1023" s="1">
        <v>1950.0</v>
      </c>
      <c r="CZ1023" s="1">
        <v>1364.9</v>
      </c>
    </row>
    <row r="1024" ht="15.75" customHeight="1">
      <c r="CU1024" s="1">
        <v>5378.0435</v>
      </c>
      <c r="CV1024" s="1">
        <v>1950.0</v>
      </c>
      <c r="CW1024" s="1">
        <v>1107.6</v>
      </c>
      <c r="CX1024" s="1">
        <v>1950.0</v>
      </c>
      <c r="CY1024" s="1">
        <v>1950.0</v>
      </c>
      <c r="CZ1024" s="1">
        <v>1152.4</v>
      </c>
    </row>
    <row r="1025" ht="15.75" customHeight="1">
      <c r="CU1025" s="1">
        <v>5378.1958</v>
      </c>
      <c r="CV1025" s="1">
        <v>1950.0</v>
      </c>
      <c r="CW1025" s="1">
        <v>1065.6</v>
      </c>
      <c r="CX1025" s="1">
        <v>1950.0</v>
      </c>
      <c r="CY1025" s="1">
        <v>1950.0</v>
      </c>
      <c r="CZ1025" s="1">
        <v>1061.7</v>
      </c>
    </row>
    <row r="1026" ht="15.75" customHeight="1">
      <c r="CU1026" s="1">
        <v>5378.3486</v>
      </c>
      <c r="CV1026" s="1">
        <v>1950.0</v>
      </c>
      <c r="CW1026" s="1">
        <v>1055.1</v>
      </c>
      <c r="CX1026" s="1">
        <v>1950.0</v>
      </c>
      <c r="CY1026" s="1">
        <v>1950.0</v>
      </c>
      <c r="CZ1026" s="1">
        <v>995.8</v>
      </c>
    </row>
    <row r="1027" ht="15.75" customHeight="1">
      <c r="CU1027" s="1">
        <v>5378.501</v>
      </c>
      <c r="CV1027" s="1">
        <v>1950.0</v>
      </c>
      <c r="CW1027" s="1">
        <v>1093.5</v>
      </c>
      <c r="CX1027" s="1">
        <v>1950.0</v>
      </c>
      <c r="CY1027" s="1">
        <v>1950.0</v>
      </c>
      <c r="CZ1027" s="1">
        <v>1393.9</v>
      </c>
    </row>
    <row r="1028" ht="15.75" customHeight="1">
      <c r="CU1028" s="1">
        <v>5378.6533</v>
      </c>
      <c r="CV1028" s="1">
        <v>1950.0</v>
      </c>
      <c r="CW1028" s="1">
        <v>1189.1</v>
      </c>
      <c r="CX1028" s="1">
        <v>1950.0</v>
      </c>
      <c r="CY1028" s="1">
        <v>1950.0</v>
      </c>
      <c r="CZ1028" s="1">
        <v>1462.9</v>
      </c>
    </row>
    <row r="1029" ht="15.75" customHeight="1">
      <c r="CU1029" s="1">
        <v>5378.8057</v>
      </c>
      <c r="CV1029" s="1">
        <v>1950.0</v>
      </c>
      <c r="CW1029" s="1">
        <v>1339.6</v>
      </c>
      <c r="CX1029" s="1">
        <v>1950.0</v>
      </c>
      <c r="CY1029" s="1">
        <v>1950.0</v>
      </c>
      <c r="CZ1029" s="1">
        <v>1825.2</v>
      </c>
    </row>
    <row r="1030" ht="15.75" customHeight="1">
      <c r="CU1030" s="1">
        <v>5378.958</v>
      </c>
      <c r="CV1030" s="1">
        <v>1950.0</v>
      </c>
      <c r="CW1030" s="1">
        <v>1525.6</v>
      </c>
      <c r="CX1030" s="1">
        <v>1950.0</v>
      </c>
      <c r="CY1030" s="1">
        <v>1950.0</v>
      </c>
      <c r="CZ1030" s="1">
        <v>1950.0</v>
      </c>
    </row>
    <row r="1031" ht="15.75" customHeight="1">
      <c r="CU1031" s="1">
        <v>5379.1104</v>
      </c>
      <c r="CV1031" s="1">
        <v>1950.0</v>
      </c>
      <c r="CW1031" s="1">
        <v>1709.3</v>
      </c>
      <c r="CX1031" s="1">
        <v>1950.0</v>
      </c>
      <c r="CY1031" s="1">
        <v>1950.0</v>
      </c>
      <c r="CZ1031" s="1">
        <v>1950.0</v>
      </c>
    </row>
    <row r="1032" ht="15.75" customHeight="1">
      <c r="CU1032" s="1">
        <v>5379.2627</v>
      </c>
      <c r="CV1032" s="1">
        <v>1950.0</v>
      </c>
      <c r="CW1032" s="1">
        <v>1851.0</v>
      </c>
      <c r="CX1032" s="1">
        <v>1950.0</v>
      </c>
      <c r="CY1032" s="1">
        <v>1950.0</v>
      </c>
      <c r="CZ1032" s="1">
        <v>1815.0</v>
      </c>
    </row>
    <row r="1033" ht="15.75" customHeight="1">
      <c r="CU1033" s="1">
        <v>5379.415</v>
      </c>
      <c r="CV1033" s="1">
        <v>1950.0</v>
      </c>
      <c r="CW1033" s="1">
        <v>1924.5</v>
      </c>
      <c r="CX1033" s="1">
        <v>1950.0</v>
      </c>
      <c r="CY1033" s="1">
        <v>1950.0</v>
      </c>
      <c r="CZ1033" s="1">
        <v>1612.6</v>
      </c>
    </row>
    <row r="1034" ht="15.75" customHeight="1">
      <c r="CU1034" s="1">
        <v>5379.5674</v>
      </c>
      <c r="CV1034" s="1">
        <v>1950.0</v>
      </c>
      <c r="CW1034" s="1">
        <v>1916.6</v>
      </c>
      <c r="CX1034" s="1">
        <v>1950.0</v>
      </c>
      <c r="CY1034" s="1">
        <v>1950.0</v>
      </c>
      <c r="CZ1034" s="1">
        <v>1432.7</v>
      </c>
    </row>
    <row r="1035" ht="15.75" customHeight="1">
      <c r="CU1035" s="1">
        <v>5379.7202</v>
      </c>
      <c r="CV1035" s="1">
        <v>1950.0</v>
      </c>
      <c r="CW1035" s="1">
        <v>1822.5</v>
      </c>
      <c r="CX1035" s="1">
        <v>1950.0</v>
      </c>
      <c r="CY1035" s="1">
        <v>1950.0</v>
      </c>
      <c r="CZ1035" s="1">
        <v>1347.7</v>
      </c>
    </row>
    <row r="1036" ht="15.75" customHeight="1">
      <c r="CU1036" s="1">
        <v>5379.8726</v>
      </c>
      <c r="CV1036" s="1">
        <v>1950.0</v>
      </c>
      <c r="CW1036" s="1">
        <v>1646.8</v>
      </c>
      <c r="CX1036" s="1">
        <v>1950.0</v>
      </c>
      <c r="CY1036" s="1">
        <v>1950.0</v>
      </c>
      <c r="CZ1036" s="1">
        <v>1333.4</v>
      </c>
    </row>
    <row r="1037" ht="15.75" customHeight="1">
      <c r="CU1037" s="1">
        <v>5380.0249</v>
      </c>
      <c r="CV1037" s="1">
        <v>1950.0</v>
      </c>
      <c r="CW1037" s="1">
        <v>1413.8</v>
      </c>
      <c r="CX1037" s="1">
        <v>1950.0</v>
      </c>
      <c r="CY1037" s="1">
        <v>1950.0</v>
      </c>
      <c r="CZ1037" s="1">
        <v>1250.9</v>
      </c>
    </row>
    <row r="1038" ht="15.75" customHeight="1">
      <c r="CU1038" s="1">
        <v>5380.1772</v>
      </c>
      <c r="CV1038" s="1">
        <v>1950.0</v>
      </c>
      <c r="CW1038" s="1">
        <v>1180.0</v>
      </c>
      <c r="CX1038" s="1">
        <v>1950.0</v>
      </c>
      <c r="CY1038" s="1">
        <v>1949.1</v>
      </c>
      <c r="CZ1038" s="1">
        <v>1112.3</v>
      </c>
    </row>
    <row r="1039" ht="15.75" customHeight="1">
      <c r="CU1039" s="1">
        <v>5380.3296</v>
      </c>
      <c r="CV1039" s="1">
        <v>1950.0</v>
      </c>
      <c r="CW1039" s="1">
        <v>970.4</v>
      </c>
      <c r="CX1039" s="1">
        <v>1617.6</v>
      </c>
      <c r="CY1039" s="1">
        <v>1447.0</v>
      </c>
      <c r="CZ1039" s="1">
        <v>1440.2</v>
      </c>
    </row>
    <row r="1040" ht="15.75" customHeight="1">
      <c r="CU1040" s="1">
        <v>5380.4819</v>
      </c>
      <c r="CV1040" s="1">
        <v>1950.0</v>
      </c>
      <c r="CW1040" s="1">
        <v>765.4</v>
      </c>
      <c r="CX1040" s="1">
        <v>1423.5</v>
      </c>
      <c r="CY1040" s="1">
        <v>1119.1</v>
      </c>
      <c r="CZ1040" s="1">
        <v>1560.2</v>
      </c>
    </row>
    <row r="1041" ht="15.75" customHeight="1">
      <c r="CU1041" s="1">
        <v>5380.6343</v>
      </c>
      <c r="CV1041" s="1">
        <v>1950.0</v>
      </c>
      <c r="CW1041" s="1">
        <v>729.7</v>
      </c>
      <c r="CX1041" s="1">
        <v>1225.3</v>
      </c>
      <c r="CY1041" s="1">
        <v>914.4</v>
      </c>
      <c r="CZ1041" s="1">
        <v>1639.6</v>
      </c>
    </row>
    <row r="1042" ht="15.75" customHeight="1">
      <c r="CU1042" s="1">
        <v>5380.7866</v>
      </c>
      <c r="CV1042" s="1">
        <v>1950.0</v>
      </c>
      <c r="CW1042" s="1">
        <v>743.1</v>
      </c>
      <c r="CX1042" s="1">
        <v>907.5</v>
      </c>
      <c r="CY1042" s="1">
        <v>693.5</v>
      </c>
      <c r="CZ1042" s="1">
        <v>1627.8</v>
      </c>
    </row>
    <row r="1043" ht="15.75" customHeight="1">
      <c r="CU1043" s="1">
        <v>5380.939</v>
      </c>
      <c r="CV1043" s="1">
        <v>1950.0</v>
      </c>
      <c r="CW1043" s="1">
        <v>1086.7</v>
      </c>
      <c r="CX1043" s="1">
        <v>790.1</v>
      </c>
      <c r="CY1043" s="1">
        <v>499.7</v>
      </c>
      <c r="CZ1043" s="1">
        <v>1619.8</v>
      </c>
    </row>
    <row r="1044" ht="15.75" customHeight="1">
      <c r="CU1044" s="1">
        <v>5381.0918</v>
      </c>
      <c r="CV1044" s="1">
        <v>1950.0</v>
      </c>
      <c r="CW1044" s="1">
        <v>1192.2</v>
      </c>
      <c r="CX1044" s="1">
        <v>1254.5</v>
      </c>
      <c r="CY1044" s="1">
        <v>544.9</v>
      </c>
      <c r="CZ1044" s="1">
        <v>1715.5</v>
      </c>
    </row>
    <row r="1045" ht="15.75" customHeight="1">
      <c r="CU1045" s="1">
        <v>5381.2441</v>
      </c>
      <c r="CV1045" s="1">
        <v>1950.0</v>
      </c>
      <c r="CW1045" s="1">
        <v>1535.4</v>
      </c>
      <c r="CX1045" s="1">
        <v>1432.8</v>
      </c>
      <c r="CY1045" s="1">
        <v>496.3</v>
      </c>
      <c r="CZ1045" s="1">
        <v>1209.3</v>
      </c>
    </row>
    <row r="1046" ht="15.75" customHeight="1">
      <c r="CU1046" s="1">
        <v>5381.3965</v>
      </c>
      <c r="CV1046" s="1">
        <v>1950.0</v>
      </c>
      <c r="CW1046" s="1">
        <v>1487.8</v>
      </c>
      <c r="CX1046" s="1">
        <v>1658.2</v>
      </c>
      <c r="CY1046" s="1">
        <v>506.6</v>
      </c>
      <c r="CZ1046" s="1">
        <v>797.8</v>
      </c>
    </row>
    <row r="1047" ht="15.75" customHeight="1">
      <c r="CU1047" s="1">
        <v>5381.5488</v>
      </c>
      <c r="CV1047" s="1">
        <v>1950.0</v>
      </c>
      <c r="CW1047" s="1">
        <v>1011.5</v>
      </c>
      <c r="CX1047" s="1">
        <v>1556.2</v>
      </c>
      <c r="CY1047" s="1">
        <v>475.2</v>
      </c>
      <c r="CZ1047" s="1">
        <v>489.9</v>
      </c>
    </row>
    <row r="1048" ht="15.75" customHeight="1">
      <c r="CU1048" s="1">
        <v>5381.7012</v>
      </c>
      <c r="CV1048" s="1">
        <v>1950.0</v>
      </c>
      <c r="CW1048" s="1">
        <v>463.6</v>
      </c>
      <c r="CX1048" s="1">
        <v>753.6</v>
      </c>
      <c r="CY1048" s="1">
        <v>407.7</v>
      </c>
      <c r="CZ1048" s="1">
        <v>314.3</v>
      </c>
    </row>
    <row r="1049" ht="15.75" customHeight="1">
      <c r="CU1049" s="1">
        <v>5381.8535</v>
      </c>
      <c r="CV1049" s="1">
        <v>1950.0</v>
      </c>
      <c r="CW1049" s="1">
        <v>259.4</v>
      </c>
      <c r="CX1049" s="1">
        <v>490.5</v>
      </c>
      <c r="CY1049" s="1">
        <v>281.3</v>
      </c>
      <c r="CZ1049" s="1">
        <v>226.6</v>
      </c>
    </row>
    <row r="1050" ht="15.75" customHeight="1">
      <c r="CU1050" s="1">
        <v>5382.0059</v>
      </c>
      <c r="CV1050" s="1">
        <v>1950.0</v>
      </c>
      <c r="CW1050" s="1">
        <v>165.6</v>
      </c>
      <c r="CX1050" s="1">
        <v>265.5</v>
      </c>
      <c r="CY1050" s="1">
        <v>215.7</v>
      </c>
      <c r="CZ1050" s="1">
        <v>177.7</v>
      </c>
    </row>
    <row r="1051" ht="15.75" customHeight="1">
      <c r="CU1051" s="1">
        <v>5382.1582</v>
      </c>
      <c r="CV1051" s="1">
        <v>1950.0</v>
      </c>
      <c r="CW1051" s="1">
        <v>122.4</v>
      </c>
      <c r="CX1051" s="1">
        <v>212.6</v>
      </c>
      <c r="CY1051" s="1">
        <v>250.8</v>
      </c>
      <c r="CZ1051" s="1">
        <v>187.7</v>
      </c>
    </row>
    <row r="1052" ht="15.75" customHeight="1">
      <c r="CU1052" s="1">
        <v>5382.311</v>
      </c>
      <c r="CV1052" s="1">
        <v>1950.0</v>
      </c>
      <c r="CW1052" s="1">
        <v>122.8</v>
      </c>
      <c r="CX1052" s="1">
        <v>230.3</v>
      </c>
      <c r="CY1052" s="1">
        <v>322.2</v>
      </c>
      <c r="CZ1052" s="1">
        <v>240.6</v>
      </c>
    </row>
    <row r="1053" ht="15.75" customHeight="1">
      <c r="CU1053" s="1">
        <v>5382.4634</v>
      </c>
      <c r="CV1053" s="1">
        <v>1950.0</v>
      </c>
      <c r="CW1053" s="1">
        <v>144.1</v>
      </c>
      <c r="CX1053" s="1">
        <v>293.9</v>
      </c>
      <c r="CY1053" s="1">
        <v>426.8</v>
      </c>
      <c r="CZ1053" s="1">
        <v>328.4</v>
      </c>
    </row>
    <row r="1054" ht="15.75" customHeight="1">
      <c r="CU1054" s="1">
        <v>5382.6157</v>
      </c>
      <c r="CV1054" s="1">
        <v>1950.0</v>
      </c>
      <c r="CW1054" s="1">
        <v>196.5</v>
      </c>
      <c r="CX1054" s="1">
        <v>418.2</v>
      </c>
      <c r="CY1054" s="1">
        <v>570.2</v>
      </c>
      <c r="CZ1054" s="1">
        <v>452.5</v>
      </c>
    </row>
    <row r="1055" ht="15.75" customHeight="1">
      <c r="CU1055" s="1">
        <v>5382.7681</v>
      </c>
      <c r="CV1055" s="1">
        <v>1950.0</v>
      </c>
      <c r="CW1055" s="1">
        <v>306.1</v>
      </c>
      <c r="CX1055" s="1">
        <v>696.8</v>
      </c>
      <c r="CY1055" s="1">
        <v>969.8</v>
      </c>
      <c r="CZ1055" s="1">
        <v>810.4</v>
      </c>
    </row>
    <row r="1056" ht="15.75" customHeight="1">
      <c r="CU1056" s="1">
        <v>5382.9204</v>
      </c>
      <c r="CV1056" s="1">
        <v>1950.0</v>
      </c>
      <c r="CW1056" s="1">
        <v>468.9</v>
      </c>
      <c r="CX1056" s="1">
        <v>1309.1</v>
      </c>
      <c r="CY1056" s="1">
        <v>1800.3</v>
      </c>
      <c r="CZ1056" s="1">
        <v>1720.7</v>
      </c>
    </row>
    <row r="1057" ht="15.75" customHeight="1">
      <c r="CU1057" s="1">
        <v>5383.0728</v>
      </c>
      <c r="CV1057" s="1">
        <v>1950.0</v>
      </c>
      <c r="CW1057" s="1">
        <v>763.1</v>
      </c>
      <c r="CX1057" s="1">
        <v>1950.0</v>
      </c>
      <c r="CY1057" s="1">
        <v>1950.0</v>
      </c>
      <c r="CZ1057" s="1">
        <v>1950.0</v>
      </c>
    </row>
    <row r="1058" ht="15.75" customHeight="1">
      <c r="CU1058" s="1">
        <v>5383.2251</v>
      </c>
      <c r="CV1058" s="1">
        <v>1950.0</v>
      </c>
      <c r="CW1058" s="1">
        <v>1131.5</v>
      </c>
      <c r="CX1058" s="1">
        <v>1950.0</v>
      </c>
      <c r="CY1058" s="1">
        <v>1950.0</v>
      </c>
      <c r="CZ1058" s="1">
        <v>1950.0</v>
      </c>
    </row>
    <row r="1059" ht="15.75" customHeight="1">
      <c r="CU1059" s="1">
        <v>5383.3774</v>
      </c>
      <c r="CV1059" s="1">
        <v>1950.0</v>
      </c>
      <c r="CW1059" s="1">
        <v>1459.5</v>
      </c>
      <c r="CX1059" s="1">
        <v>1950.0</v>
      </c>
      <c r="CY1059" s="1">
        <v>1950.0</v>
      </c>
      <c r="CZ1059" s="1">
        <v>1950.0</v>
      </c>
    </row>
    <row r="1060" ht="15.75" customHeight="1">
      <c r="CU1060" s="1">
        <v>5383.5298</v>
      </c>
      <c r="CV1060" s="1">
        <v>1950.0</v>
      </c>
      <c r="CW1060" s="1">
        <v>1601.7</v>
      </c>
      <c r="CX1060" s="1">
        <v>1950.0</v>
      </c>
      <c r="CY1060" s="1">
        <v>1950.0</v>
      </c>
      <c r="CZ1060" s="1">
        <v>1950.0</v>
      </c>
    </row>
    <row r="1061" ht="15.75" customHeight="1">
      <c r="CU1061" s="1">
        <v>5383.6826</v>
      </c>
      <c r="CV1061" s="1">
        <v>1950.0</v>
      </c>
      <c r="CW1061" s="1">
        <v>1569.0</v>
      </c>
      <c r="CX1061" s="1">
        <v>1950.0</v>
      </c>
      <c r="CY1061" s="1">
        <v>1950.0</v>
      </c>
      <c r="CZ1061" s="1">
        <v>1950.0</v>
      </c>
    </row>
    <row r="1062" ht="15.75" customHeight="1">
      <c r="CU1062" s="1">
        <v>5383.835</v>
      </c>
      <c r="CV1062" s="1">
        <v>1950.0</v>
      </c>
      <c r="CW1062" s="1">
        <v>1469.7</v>
      </c>
      <c r="CX1062" s="1">
        <v>1939.4</v>
      </c>
      <c r="CY1062" s="1">
        <v>1788.9</v>
      </c>
      <c r="CZ1062" s="1">
        <v>1940.6</v>
      </c>
    </row>
    <row r="1063" ht="15.75" customHeight="1">
      <c r="CU1063" s="1">
        <v>5383.9873</v>
      </c>
      <c r="CV1063" s="1">
        <v>1950.0</v>
      </c>
      <c r="CW1063" s="1">
        <v>1382.9</v>
      </c>
      <c r="CX1063" s="1">
        <v>1867.3</v>
      </c>
      <c r="CY1063" s="1">
        <v>1595.8</v>
      </c>
      <c r="CZ1063" s="1">
        <v>1888.2</v>
      </c>
    </row>
    <row r="1064" ht="15.75" customHeight="1">
      <c r="CU1064" s="1">
        <v>5384.1396</v>
      </c>
      <c r="CV1064" s="1">
        <v>1950.0</v>
      </c>
      <c r="CW1064" s="1">
        <v>1321.8</v>
      </c>
      <c r="CX1064" s="1">
        <v>1757.7</v>
      </c>
      <c r="CY1064" s="1">
        <v>1317.5</v>
      </c>
      <c r="CZ1064" s="1">
        <v>1822.9</v>
      </c>
    </row>
    <row r="1065" ht="15.75" customHeight="1">
      <c r="CU1065" s="1">
        <v>5384.292</v>
      </c>
      <c r="CV1065" s="1">
        <v>1950.0</v>
      </c>
      <c r="CW1065" s="1">
        <v>1274.6</v>
      </c>
      <c r="CX1065" s="1">
        <v>1610.6</v>
      </c>
      <c r="CY1065" s="1">
        <v>1086.3</v>
      </c>
      <c r="CZ1065" s="1">
        <v>1706.8</v>
      </c>
    </row>
    <row r="1066" ht="15.75" customHeight="1">
      <c r="CU1066" s="1">
        <v>5384.4443</v>
      </c>
      <c r="CV1066" s="1">
        <v>1950.0</v>
      </c>
      <c r="CW1066" s="1">
        <v>1225.7</v>
      </c>
      <c r="CX1066" s="1">
        <v>1473.7</v>
      </c>
      <c r="CY1066" s="1">
        <v>948.9</v>
      </c>
      <c r="CZ1066" s="1">
        <v>1641.8</v>
      </c>
    </row>
    <row r="1067" ht="15.75" customHeight="1">
      <c r="CU1067" s="1">
        <v>5384.5967</v>
      </c>
      <c r="CV1067" s="1">
        <v>1950.0</v>
      </c>
      <c r="CW1067" s="1">
        <v>1137.7</v>
      </c>
      <c r="CX1067" s="1">
        <v>1355.3</v>
      </c>
      <c r="CY1067" s="1">
        <v>831.5</v>
      </c>
      <c r="CZ1067" s="1">
        <v>1595.8</v>
      </c>
    </row>
    <row r="1068" ht="15.75" customHeight="1">
      <c r="CU1068" s="1">
        <v>5384.749</v>
      </c>
      <c r="CV1068" s="1">
        <v>1950.0</v>
      </c>
      <c r="CW1068" s="1">
        <v>1045.8</v>
      </c>
      <c r="CX1068" s="1">
        <v>1316.0</v>
      </c>
      <c r="CY1068" s="1">
        <v>778.4</v>
      </c>
      <c r="CZ1068" s="1">
        <v>1632.5</v>
      </c>
    </row>
    <row r="1069" ht="15.75" customHeight="1">
      <c r="CU1069" s="1">
        <v>5384.9014</v>
      </c>
      <c r="CV1069" s="1">
        <v>1950.0</v>
      </c>
      <c r="CW1069" s="1">
        <v>1033.6</v>
      </c>
      <c r="CX1069" s="1">
        <v>1202.0</v>
      </c>
      <c r="CY1069" s="1">
        <v>688.0</v>
      </c>
      <c r="CZ1069" s="1">
        <v>1525.0</v>
      </c>
    </row>
    <row r="1070" ht="15.75" customHeight="1">
      <c r="CU1070" s="1">
        <v>5385.0542</v>
      </c>
      <c r="CV1070" s="1">
        <v>1950.0</v>
      </c>
      <c r="CW1070" s="1">
        <v>952.5</v>
      </c>
      <c r="CX1070" s="1">
        <v>1072.5</v>
      </c>
      <c r="CY1070" s="1">
        <v>692.3</v>
      </c>
      <c r="CZ1070" s="1">
        <v>1723.5</v>
      </c>
    </row>
    <row r="1071" ht="15.75" customHeight="1">
      <c r="CU1071" s="1">
        <v>5385.2065</v>
      </c>
      <c r="CV1071" s="1">
        <v>1950.0</v>
      </c>
      <c r="CW1071" s="1">
        <v>952.1</v>
      </c>
      <c r="CX1071" s="1">
        <v>1202.9</v>
      </c>
      <c r="CY1071" s="1">
        <v>721.1</v>
      </c>
      <c r="CZ1071" s="1">
        <v>1416.4</v>
      </c>
    </row>
    <row r="1072" ht="15.75" customHeight="1">
      <c r="CU1072" s="1">
        <v>5385.3589</v>
      </c>
      <c r="CV1072" s="1">
        <v>1950.0</v>
      </c>
      <c r="CW1072" s="1">
        <v>675.9</v>
      </c>
      <c r="CX1072" s="1">
        <v>854.1</v>
      </c>
      <c r="CY1072" s="1">
        <v>544.9</v>
      </c>
      <c r="CZ1072" s="1">
        <v>983.2</v>
      </c>
    </row>
    <row r="1073" ht="15.75" customHeight="1">
      <c r="CU1073" s="1">
        <v>5385.5112</v>
      </c>
      <c r="CV1073" s="1">
        <v>1950.0</v>
      </c>
      <c r="CW1073" s="1">
        <v>509.2</v>
      </c>
      <c r="CX1073" s="1">
        <v>695.1</v>
      </c>
      <c r="CY1073" s="1">
        <v>474.7</v>
      </c>
      <c r="CZ1073" s="1">
        <v>736.9</v>
      </c>
    </row>
    <row r="1074" ht="15.75" customHeight="1">
      <c r="CU1074" s="1">
        <v>5385.6636</v>
      </c>
      <c r="CV1074" s="1">
        <v>1950.0</v>
      </c>
      <c r="CW1074" s="1">
        <v>480.7</v>
      </c>
      <c r="CX1074" s="1">
        <v>535.6</v>
      </c>
      <c r="CY1074" s="1">
        <v>391.0</v>
      </c>
      <c r="CZ1074" s="1">
        <v>566.5</v>
      </c>
    </row>
    <row r="1075" ht="15.75" customHeight="1">
      <c r="CU1075" s="1">
        <v>5385.8159</v>
      </c>
      <c r="CV1075" s="1">
        <v>1941.5</v>
      </c>
      <c r="CW1075" s="1">
        <v>425.7</v>
      </c>
      <c r="CX1075" s="1">
        <v>415.8</v>
      </c>
      <c r="CY1075" s="1">
        <v>357.9</v>
      </c>
      <c r="CZ1075" s="1">
        <v>454.8</v>
      </c>
    </row>
    <row r="1076" ht="15.75" customHeight="1">
      <c r="CU1076" s="1">
        <v>5385.9683</v>
      </c>
      <c r="CV1076" s="1">
        <v>1873.4</v>
      </c>
      <c r="CW1076" s="1">
        <v>366.1</v>
      </c>
      <c r="CX1076" s="1">
        <v>344.0</v>
      </c>
      <c r="CY1076" s="1">
        <v>314.6</v>
      </c>
      <c r="CZ1076" s="1">
        <v>361.2</v>
      </c>
    </row>
    <row r="1077" ht="15.75" customHeight="1">
      <c r="CU1077" s="1">
        <v>5386.1206</v>
      </c>
      <c r="CV1077" s="1">
        <v>1754.8</v>
      </c>
      <c r="CW1077" s="1">
        <v>315.9</v>
      </c>
      <c r="CX1077" s="1">
        <v>304.0</v>
      </c>
      <c r="CY1077" s="1">
        <v>298.3</v>
      </c>
      <c r="CZ1077" s="1">
        <v>331.3</v>
      </c>
    </row>
    <row r="1078" ht="15.75" customHeight="1">
      <c r="CU1078" s="1">
        <v>5386.2734</v>
      </c>
      <c r="CV1078" s="1">
        <v>1599.0</v>
      </c>
      <c r="CW1078" s="1">
        <v>285.4</v>
      </c>
      <c r="CX1078" s="1">
        <v>265.5</v>
      </c>
      <c r="CY1078" s="1">
        <v>284.1</v>
      </c>
      <c r="CZ1078" s="1">
        <v>300.4</v>
      </c>
    </row>
    <row r="1079" ht="15.75" customHeight="1">
      <c r="CU1079" s="1">
        <v>5386.4258</v>
      </c>
      <c r="CV1079" s="1">
        <v>1419.0</v>
      </c>
      <c r="CW1079" s="1">
        <v>234.2</v>
      </c>
      <c r="CX1079" s="1">
        <v>228.8</v>
      </c>
      <c r="CY1079" s="1">
        <v>272.3</v>
      </c>
      <c r="CZ1079" s="1">
        <v>262.7</v>
      </c>
    </row>
    <row r="1080" ht="15.75" customHeight="1">
      <c r="CU1080" s="1">
        <v>5386.5781</v>
      </c>
      <c r="CV1080" s="1">
        <v>1202.2</v>
      </c>
      <c r="CW1080" s="1">
        <v>222.5</v>
      </c>
      <c r="CX1080" s="1">
        <v>225.4</v>
      </c>
      <c r="CY1080" s="1">
        <v>258.2</v>
      </c>
      <c r="CZ1080" s="1">
        <v>226.6</v>
      </c>
    </row>
    <row r="1081" ht="15.75" customHeight="1">
      <c r="CU1081" s="1">
        <v>5386.7305</v>
      </c>
      <c r="CV1081" s="1">
        <v>1040.3</v>
      </c>
      <c r="CW1081" s="1">
        <v>224.6</v>
      </c>
      <c r="CX1081" s="1">
        <v>235.6</v>
      </c>
      <c r="CY1081" s="1">
        <v>243.2</v>
      </c>
      <c r="CZ1081" s="1">
        <v>194.8</v>
      </c>
    </row>
    <row r="1082" ht="15.75" customHeight="1">
      <c r="CU1082" s="1">
        <v>5386.8828</v>
      </c>
      <c r="CV1082" s="1">
        <v>935.3</v>
      </c>
      <c r="CW1082" s="1">
        <v>240.8</v>
      </c>
      <c r="CX1082" s="1">
        <v>258.6</v>
      </c>
      <c r="CY1082" s="1">
        <v>230.1</v>
      </c>
      <c r="CZ1082" s="1">
        <v>190.4</v>
      </c>
    </row>
    <row r="1083" ht="15.75" customHeight="1">
      <c r="CU1083" s="1">
        <v>5387.0352</v>
      </c>
      <c r="CV1083" s="1">
        <v>854.1</v>
      </c>
      <c r="CW1083" s="1">
        <v>269.6</v>
      </c>
      <c r="CX1083" s="1">
        <v>293.6</v>
      </c>
      <c r="CY1083" s="1">
        <v>226.0</v>
      </c>
      <c r="CZ1083" s="1">
        <v>193.4</v>
      </c>
    </row>
    <row r="1084" ht="15.75" customHeight="1">
      <c r="CU1084" s="1">
        <v>5387.1875</v>
      </c>
      <c r="CV1084" s="1">
        <v>783.4</v>
      </c>
      <c r="CW1084" s="1">
        <v>305.4</v>
      </c>
      <c r="CX1084" s="1">
        <v>334.8</v>
      </c>
      <c r="CY1084" s="1">
        <v>226.8</v>
      </c>
      <c r="CZ1084" s="1">
        <v>195.3</v>
      </c>
    </row>
    <row r="1085" ht="15.75" customHeight="1">
      <c r="CU1085" s="1">
        <v>5387.3398</v>
      </c>
      <c r="CV1085" s="1">
        <v>732.9</v>
      </c>
      <c r="CW1085" s="1">
        <v>335.0</v>
      </c>
      <c r="CX1085" s="1">
        <v>360.8</v>
      </c>
      <c r="CY1085" s="1">
        <v>226.2</v>
      </c>
      <c r="CZ1085" s="1">
        <v>192.2</v>
      </c>
    </row>
    <row r="1086" ht="15.75" customHeight="1">
      <c r="CU1086" s="1">
        <v>5387.4922</v>
      </c>
      <c r="CV1086" s="1">
        <v>711.7</v>
      </c>
      <c r="CW1086" s="1">
        <v>342.3</v>
      </c>
      <c r="CX1086" s="1">
        <v>360.3</v>
      </c>
      <c r="CY1086" s="1">
        <v>225.9</v>
      </c>
      <c r="CZ1086" s="1">
        <v>188.9</v>
      </c>
    </row>
    <row r="1087" ht="15.75" customHeight="1">
      <c r="CU1087" s="1">
        <v>5387.645</v>
      </c>
      <c r="CV1087" s="1">
        <v>705.6</v>
      </c>
      <c r="CW1087" s="1">
        <v>330.0</v>
      </c>
      <c r="CX1087" s="1">
        <v>346.3</v>
      </c>
      <c r="CY1087" s="1">
        <v>223.1</v>
      </c>
      <c r="CZ1087" s="1">
        <v>188.4</v>
      </c>
    </row>
    <row r="1088" ht="15.75" customHeight="1">
      <c r="CU1088" s="1">
        <v>5387.7974</v>
      </c>
      <c r="CV1088" s="1">
        <v>719.4</v>
      </c>
      <c r="CW1088" s="1">
        <v>318.2</v>
      </c>
      <c r="CX1088" s="1">
        <v>340.0</v>
      </c>
      <c r="CY1088" s="1">
        <v>218.5</v>
      </c>
      <c r="CZ1088" s="1">
        <v>187.0</v>
      </c>
    </row>
    <row r="1089" ht="15.75" customHeight="1">
      <c r="CU1089" s="1">
        <v>5387.9497</v>
      </c>
      <c r="CV1089" s="1">
        <v>800.6</v>
      </c>
      <c r="CW1089" s="1">
        <v>325.3</v>
      </c>
      <c r="CX1089" s="1">
        <v>360.1</v>
      </c>
      <c r="CY1089" s="1">
        <v>225.1</v>
      </c>
      <c r="CZ1089" s="1">
        <v>194.2</v>
      </c>
    </row>
    <row r="1090" ht="15.75" customHeight="1">
      <c r="CU1090" s="1">
        <v>5388.1021</v>
      </c>
      <c r="CV1090" s="1">
        <v>930.5</v>
      </c>
      <c r="CW1090" s="1">
        <v>357.1</v>
      </c>
      <c r="CX1090" s="1">
        <v>413.5</v>
      </c>
      <c r="CY1090" s="1">
        <v>247.5</v>
      </c>
      <c r="CZ1090" s="1">
        <v>213.4</v>
      </c>
    </row>
    <row r="1091" ht="15.75" customHeight="1">
      <c r="CU1091" s="1">
        <v>5388.2544</v>
      </c>
      <c r="CV1091" s="1">
        <v>1112.4</v>
      </c>
      <c r="CW1091" s="1">
        <v>400.7</v>
      </c>
      <c r="CX1091" s="1">
        <v>486.8</v>
      </c>
      <c r="CY1091" s="1">
        <v>273.9</v>
      </c>
      <c r="CZ1091" s="1">
        <v>240.9</v>
      </c>
    </row>
    <row r="1092" ht="15.75" customHeight="1">
      <c r="CU1092" s="1">
        <v>5388.4067</v>
      </c>
      <c r="CV1092" s="1">
        <v>1404.5</v>
      </c>
      <c r="CW1092" s="1">
        <v>451.1</v>
      </c>
      <c r="CX1092" s="1">
        <v>589.4</v>
      </c>
      <c r="CY1092" s="1">
        <v>310.4</v>
      </c>
      <c r="CZ1092" s="1">
        <v>274.8</v>
      </c>
    </row>
    <row r="1093" ht="15.75" customHeight="1">
      <c r="CU1093" s="1">
        <v>5388.5591</v>
      </c>
      <c r="CV1093" s="1">
        <v>1682.2</v>
      </c>
      <c r="CW1093" s="1">
        <v>479.5</v>
      </c>
      <c r="CX1093" s="1">
        <v>675.6</v>
      </c>
      <c r="CY1093" s="1">
        <v>345.6</v>
      </c>
      <c r="CZ1093" s="1">
        <v>303.2</v>
      </c>
    </row>
    <row r="1094" ht="15.75" customHeight="1">
      <c r="CU1094" s="1">
        <v>5388.7114</v>
      </c>
      <c r="CV1094" s="1">
        <v>1841.0</v>
      </c>
      <c r="CW1094" s="1">
        <v>502.0</v>
      </c>
      <c r="CX1094" s="1">
        <v>790.3</v>
      </c>
      <c r="CY1094" s="1">
        <v>385.8</v>
      </c>
      <c r="CZ1094" s="1">
        <v>337.7</v>
      </c>
    </row>
    <row r="1095" ht="15.75" customHeight="1">
      <c r="CU1095" s="1">
        <v>5388.8638</v>
      </c>
      <c r="CV1095" s="1">
        <v>1933.0</v>
      </c>
      <c r="CW1095" s="1">
        <v>550.2</v>
      </c>
      <c r="CX1095" s="1">
        <v>924.0</v>
      </c>
      <c r="CY1095" s="1">
        <v>436.2</v>
      </c>
      <c r="CZ1095" s="1">
        <v>375.8</v>
      </c>
    </row>
    <row r="1096" ht="15.75" customHeight="1">
      <c r="CU1096" s="1">
        <v>5389.0166</v>
      </c>
      <c r="CV1096" s="1">
        <v>1950.0</v>
      </c>
      <c r="CW1096" s="1">
        <v>617.1</v>
      </c>
      <c r="CX1096" s="1">
        <v>1033.0</v>
      </c>
      <c r="CY1096" s="1">
        <v>476.1</v>
      </c>
      <c r="CZ1096" s="1">
        <v>405.2</v>
      </c>
    </row>
    <row r="1097" ht="15.75" customHeight="1">
      <c r="CU1097" s="1">
        <v>5389.1689</v>
      </c>
      <c r="CV1097" s="1">
        <v>1950.0</v>
      </c>
      <c r="CW1097" s="1">
        <v>714.1</v>
      </c>
      <c r="CX1097" s="1">
        <v>1165.6</v>
      </c>
      <c r="CY1097" s="1">
        <v>531.3</v>
      </c>
      <c r="CZ1097" s="1">
        <v>441.3</v>
      </c>
    </row>
    <row r="1098" ht="15.75" customHeight="1">
      <c r="CU1098" s="1">
        <v>5389.3213</v>
      </c>
      <c r="CV1098" s="1">
        <v>1950.0</v>
      </c>
      <c r="CW1098" s="1">
        <v>763.9</v>
      </c>
      <c r="CX1098" s="1">
        <v>1221.0</v>
      </c>
      <c r="CY1098" s="1">
        <v>586.6</v>
      </c>
      <c r="CZ1098" s="1">
        <v>467.2</v>
      </c>
    </row>
    <row r="1099" ht="15.75" customHeight="1">
      <c r="CU1099" s="1">
        <v>5389.4736</v>
      </c>
      <c r="CV1099" s="1">
        <v>1950.0</v>
      </c>
      <c r="CW1099" s="1">
        <v>809.8</v>
      </c>
      <c r="CX1099" s="1">
        <v>1239.4</v>
      </c>
      <c r="CY1099" s="1">
        <v>589.1</v>
      </c>
      <c r="CZ1099" s="1">
        <v>457.6</v>
      </c>
    </row>
    <row r="1100" ht="15.75" customHeight="1">
      <c r="CU1100" s="1">
        <v>5389.626</v>
      </c>
      <c r="CV1100" s="1">
        <v>1950.0</v>
      </c>
      <c r="CW1100" s="1">
        <v>835.5</v>
      </c>
      <c r="CX1100" s="1">
        <v>1278.9</v>
      </c>
      <c r="CY1100" s="1">
        <v>577.7</v>
      </c>
      <c r="CZ1100" s="1">
        <v>455.2</v>
      </c>
    </row>
    <row r="1101" ht="15.75" customHeight="1">
      <c r="CU1101" s="1">
        <v>5389.7783</v>
      </c>
      <c r="CV1101" s="1">
        <v>1950.0</v>
      </c>
      <c r="CW1101" s="1">
        <v>839.6</v>
      </c>
      <c r="CX1101" s="1">
        <v>1345.3</v>
      </c>
      <c r="CY1101" s="1">
        <v>570.0</v>
      </c>
      <c r="CZ1101" s="1">
        <v>469.3</v>
      </c>
    </row>
    <row r="1102" ht="15.75" customHeight="1">
      <c r="CU1102" s="1">
        <v>5389.9307</v>
      </c>
      <c r="CV1102" s="1">
        <v>1950.0</v>
      </c>
      <c r="CW1102" s="1">
        <v>819.7</v>
      </c>
      <c r="CX1102" s="1">
        <v>1314.3</v>
      </c>
      <c r="CY1102" s="1">
        <v>560.1</v>
      </c>
      <c r="CZ1102" s="1">
        <v>467.8</v>
      </c>
    </row>
    <row r="1103" ht="15.75" customHeight="1">
      <c r="CU1103" s="1">
        <v>5390.083</v>
      </c>
      <c r="CV1103" s="1">
        <v>1942.7</v>
      </c>
      <c r="CW1103" s="1">
        <v>739.9</v>
      </c>
      <c r="CX1103" s="1">
        <v>1206.6</v>
      </c>
      <c r="CY1103" s="1">
        <v>532.7</v>
      </c>
      <c r="CZ1103" s="1">
        <v>452.6</v>
      </c>
    </row>
    <row r="1104" ht="15.75" customHeight="1">
      <c r="CU1104" s="1">
        <v>5390.2354</v>
      </c>
      <c r="CV1104" s="1">
        <v>1830.9</v>
      </c>
      <c r="CW1104" s="1">
        <v>662.4</v>
      </c>
      <c r="CX1104" s="1">
        <v>1091.4</v>
      </c>
      <c r="CY1104" s="1">
        <v>504.5</v>
      </c>
      <c r="CZ1104" s="1">
        <v>432.2</v>
      </c>
    </row>
    <row r="1105" ht="15.75" customHeight="1">
      <c r="CU1105" s="1">
        <v>5390.3882</v>
      </c>
      <c r="CV1105" s="1">
        <v>1486.1</v>
      </c>
      <c r="CW1105" s="1">
        <v>579.4</v>
      </c>
      <c r="CX1105" s="1">
        <v>956.8</v>
      </c>
      <c r="CY1105" s="1">
        <v>473.5</v>
      </c>
      <c r="CZ1105" s="1">
        <v>407.9</v>
      </c>
    </row>
    <row r="1106" ht="15.75" customHeight="1">
      <c r="CU1106" s="1">
        <v>5390.5405</v>
      </c>
      <c r="CV1106" s="1">
        <v>1225.0</v>
      </c>
      <c r="CW1106" s="1">
        <v>518.9</v>
      </c>
      <c r="CX1106" s="1">
        <v>835.7</v>
      </c>
      <c r="CY1106" s="1">
        <v>455.5</v>
      </c>
      <c r="CZ1106" s="1">
        <v>394.6</v>
      </c>
    </row>
    <row r="1107" ht="15.75" customHeight="1">
      <c r="CU1107" s="1">
        <v>5390.6929</v>
      </c>
      <c r="CV1107" s="1">
        <v>1009.6</v>
      </c>
      <c r="CW1107" s="1">
        <v>462.4</v>
      </c>
      <c r="CX1107" s="1">
        <v>749.9</v>
      </c>
      <c r="CY1107" s="1">
        <v>437.4</v>
      </c>
      <c r="CZ1107" s="1">
        <v>379.4</v>
      </c>
    </row>
    <row r="1108" ht="15.75" customHeight="1">
      <c r="CU1108" s="1">
        <v>5390.8452</v>
      </c>
      <c r="CV1108" s="1">
        <v>820.9</v>
      </c>
      <c r="CW1108" s="1">
        <v>425.1</v>
      </c>
      <c r="CX1108" s="1">
        <v>682.3</v>
      </c>
      <c r="CY1108" s="1">
        <v>422.2</v>
      </c>
      <c r="CZ1108" s="1">
        <v>373.7</v>
      </c>
    </row>
    <row r="1109" ht="15.75" customHeight="1">
      <c r="CU1109" s="1">
        <v>5390.9976</v>
      </c>
      <c r="CV1109" s="1">
        <v>696.5</v>
      </c>
      <c r="CW1109" s="1">
        <v>396.8</v>
      </c>
      <c r="CX1109" s="1">
        <v>638.1</v>
      </c>
      <c r="CY1109" s="1">
        <v>422.5</v>
      </c>
      <c r="CZ1109" s="1">
        <v>362.9</v>
      </c>
    </row>
    <row r="1110" ht="15.75" customHeight="1">
      <c r="CU1110" s="1">
        <v>5391.1499</v>
      </c>
      <c r="CV1110" s="1">
        <v>593.5</v>
      </c>
      <c r="CW1110" s="1">
        <v>372.9</v>
      </c>
      <c r="CX1110" s="1">
        <v>598.8</v>
      </c>
      <c r="CY1110" s="1">
        <v>422.1</v>
      </c>
      <c r="CZ1110" s="1">
        <v>357.7</v>
      </c>
    </row>
    <row r="1111" ht="15.75" customHeight="1">
      <c r="CU1111" s="1">
        <v>5391.3022</v>
      </c>
      <c r="CV1111" s="1">
        <v>517.5</v>
      </c>
      <c r="CW1111" s="1">
        <v>356.6</v>
      </c>
      <c r="CX1111" s="1">
        <v>574.4</v>
      </c>
      <c r="CY1111" s="1">
        <v>428.5</v>
      </c>
      <c r="CZ1111" s="1">
        <v>367.6</v>
      </c>
    </row>
    <row r="1112" ht="15.75" customHeight="1">
      <c r="CU1112" s="1">
        <v>5391.4546</v>
      </c>
      <c r="CV1112" s="1">
        <v>468.4</v>
      </c>
      <c r="CW1112" s="1">
        <v>344.6</v>
      </c>
      <c r="CX1112" s="1">
        <v>551.9</v>
      </c>
      <c r="CY1112" s="1">
        <v>430.7</v>
      </c>
      <c r="CZ1112" s="1">
        <v>380.7</v>
      </c>
    </row>
    <row r="1113" ht="15.75" customHeight="1">
      <c r="CU1113" s="1">
        <v>5391.6074</v>
      </c>
      <c r="CV1113" s="1">
        <v>433.9</v>
      </c>
      <c r="CW1113" s="1">
        <v>328.7</v>
      </c>
      <c r="CX1113" s="1">
        <v>537.4</v>
      </c>
      <c r="CY1113" s="1">
        <v>438.1</v>
      </c>
      <c r="CZ1113" s="1">
        <v>399.5</v>
      </c>
    </row>
    <row r="1114" ht="15.75" customHeight="1">
      <c r="CU1114" s="1">
        <v>5391.7598</v>
      </c>
      <c r="CV1114" s="1">
        <v>415.0</v>
      </c>
      <c r="CW1114" s="1">
        <v>317.0</v>
      </c>
      <c r="CX1114" s="1">
        <v>534.3</v>
      </c>
      <c r="CY1114" s="1">
        <v>441.6</v>
      </c>
      <c r="CZ1114" s="1">
        <v>434.2</v>
      </c>
    </row>
    <row r="1115" ht="15.75" customHeight="1">
      <c r="CU1115" s="1">
        <v>5391.9121</v>
      </c>
      <c r="CV1115" s="1">
        <v>401.1</v>
      </c>
      <c r="CW1115" s="1">
        <v>313.2</v>
      </c>
      <c r="CX1115" s="1">
        <v>536.4</v>
      </c>
      <c r="CY1115" s="1">
        <v>453.2</v>
      </c>
      <c r="CZ1115" s="1">
        <v>475.0</v>
      </c>
    </row>
    <row r="1116" ht="15.75" customHeight="1">
      <c r="CU1116" s="1">
        <v>5392.0645</v>
      </c>
      <c r="CV1116" s="1">
        <v>397.4</v>
      </c>
      <c r="CW1116" s="1">
        <v>315.2</v>
      </c>
      <c r="CX1116" s="1">
        <v>535.3</v>
      </c>
      <c r="CY1116" s="1">
        <v>452.1</v>
      </c>
      <c r="CZ1116" s="1">
        <v>510.4</v>
      </c>
    </row>
    <row r="1117" ht="15.75" customHeight="1">
      <c r="CU1117" s="1">
        <v>5392.2168</v>
      </c>
      <c r="CV1117" s="1">
        <v>398.7</v>
      </c>
      <c r="CW1117" s="1">
        <v>322.1</v>
      </c>
      <c r="CX1117" s="1">
        <v>535.6</v>
      </c>
      <c r="CY1117" s="1">
        <v>434.0</v>
      </c>
      <c r="CZ1117" s="1">
        <v>549.1</v>
      </c>
    </row>
    <row r="1118" ht="15.75" customHeight="1">
      <c r="CU1118" s="1">
        <v>5392.3691</v>
      </c>
      <c r="CV1118" s="1">
        <v>411.4</v>
      </c>
      <c r="CW1118" s="1">
        <v>337.3</v>
      </c>
      <c r="CX1118" s="1">
        <v>558.6</v>
      </c>
      <c r="CY1118" s="1">
        <v>429.3</v>
      </c>
      <c r="CZ1118" s="1">
        <v>593.2</v>
      </c>
    </row>
    <row r="1119" ht="15.75" customHeight="1">
      <c r="CU1119" s="1">
        <v>5392.5215</v>
      </c>
      <c r="CV1119" s="1">
        <v>476.6</v>
      </c>
      <c r="CW1119" s="1">
        <v>393.9</v>
      </c>
      <c r="CX1119" s="1">
        <v>651.4</v>
      </c>
      <c r="CY1119" s="1">
        <v>484.1</v>
      </c>
      <c r="CZ1119" s="1">
        <v>652.0</v>
      </c>
    </row>
    <row r="1120" ht="15.75" customHeight="1">
      <c r="CU1120" s="1">
        <v>5392.6738</v>
      </c>
      <c r="CV1120" s="1">
        <v>611.3</v>
      </c>
      <c r="CW1120" s="1">
        <v>493.6</v>
      </c>
      <c r="CX1120" s="1">
        <v>794.7</v>
      </c>
      <c r="CY1120" s="1">
        <v>571.0</v>
      </c>
      <c r="CZ1120" s="1">
        <v>745.8</v>
      </c>
    </row>
    <row r="1121" ht="15.75" customHeight="1">
      <c r="CU1121" s="1">
        <v>5392.8262</v>
      </c>
      <c r="CV1121" s="1">
        <v>864.0</v>
      </c>
      <c r="CW1121" s="1">
        <v>665.6</v>
      </c>
      <c r="CX1121" s="1">
        <v>1035.2</v>
      </c>
      <c r="CY1121" s="1">
        <v>683.1</v>
      </c>
      <c r="CZ1121" s="1">
        <v>860.5</v>
      </c>
    </row>
    <row r="1122" ht="15.75" customHeight="1">
      <c r="CU1122" s="1">
        <v>5392.979</v>
      </c>
      <c r="CV1122" s="1">
        <v>1311.9</v>
      </c>
      <c r="CW1122" s="1">
        <v>918.8</v>
      </c>
      <c r="CX1122" s="1">
        <v>1332.5</v>
      </c>
      <c r="CY1122" s="1">
        <v>959.1</v>
      </c>
      <c r="CZ1122" s="1">
        <v>1057.9</v>
      </c>
    </row>
    <row r="1123" ht="15.75" customHeight="1">
      <c r="CU1123" s="1">
        <v>5393.1313</v>
      </c>
      <c r="CV1123" s="1">
        <v>1495.6</v>
      </c>
      <c r="CW1123" s="1">
        <v>1155.1</v>
      </c>
      <c r="CX1123" s="1">
        <v>1779.8</v>
      </c>
      <c r="CY1123" s="1">
        <v>1311.9</v>
      </c>
      <c r="CZ1123" s="1">
        <v>1357.8</v>
      </c>
    </row>
    <row r="1124" ht="15.75" customHeight="1">
      <c r="CU1124" s="1">
        <v>5393.2837</v>
      </c>
      <c r="CV1124" s="1">
        <v>1695.4</v>
      </c>
      <c r="CW1124" s="1">
        <v>1315.0</v>
      </c>
      <c r="CX1124" s="1">
        <v>1950.0</v>
      </c>
      <c r="CY1124" s="1">
        <v>1914.8</v>
      </c>
      <c r="CZ1124" s="1">
        <v>1716.5</v>
      </c>
    </row>
    <row r="1125" ht="15.75" customHeight="1">
      <c r="CU1125" s="1">
        <v>5393.436</v>
      </c>
      <c r="CV1125" s="1">
        <v>1844.4</v>
      </c>
      <c r="CW1125" s="1">
        <v>1442.4</v>
      </c>
      <c r="CX1125" s="1">
        <v>1950.0</v>
      </c>
      <c r="CY1125" s="1">
        <v>1950.0</v>
      </c>
      <c r="CZ1125" s="1">
        <v>1949.3</v>
      </c>
    </row>
    <row r="1126" ht="15.75" customHeight="1">
      <c r="CU1126" s="1">
        <v>5393.5884</v>
      </c>
      <c r="CV1126" s="1">
        <v>1930.5</v>
      </c>
      <c r="CW1126" s="1">
        <v>1458.2</v>
      </c>
      <c r="CX1126" s="1">
        <v>1950.0</v>
      </c>
      <c r="CY1126" s="1">
        <v>1950.0</v>
      </c>
      <c r="CZ1126" s="1">
        <v>1950.0</v>
      </c>
    </row>
    <row r="1127" ht="15.75" customHeight="1">
      <c r="CU1127" s="1">
        <v>5393.7407</v>
      </c>
      <c r="CV1127" s="1">
        <v>1950.0</v>
      </c>
      <c r="CW1127" s="1">
        <v>1388.1</v>
      </c>
      <c r="CX1127" s="1">
        <v>1950.0</v>
      </c>
      <c r="CY1127" s="1">
        <v>1835.5</v>
      </c>
      <c r="CZ1127" s="1">
        <v>1896.1</v>
      </c>
    </row>
    <row r="1128" ht="15.75" customHeight="1">
      <c r="CU1128" s="1">
        <v>5393.8931</v>
      </c>
      <c r="CV1128" s="1">
        <v>1950.0</v>
      </c>
      <c r="CW1128" s="1">
        <v>1295.1</v>
      </c>
      <c r="CX1128" s="1">
        <v>1950.0</v>
      </c>
      <c r="CY1128" s="1">
        <v>1435.8</v>
      </c>
      <c r="CZ1128" s="1">
        <v>1640.2</v>
      </c>
    </row>
    <row r="1129" ht="15.75" customHeight="1">
      <c r="CU1129" s="1">
        <v>5394.0454</v>
      </c>
      <c r="CV1129" s="1">
        <v>1950.0</v>
      </c>
      <c r="CW1129" s="1">
        <v>1229.6</v>
      </c>
      <c r="CX1129" s="1">
        <v>1950.0</v>
      </c>
      <c r="CY1129" s="1">
        <v>1312.3</v>
      </c>
      <c r="CZ1129" s="1">
        <v>1584.8</v>
      </c>
    </row>
    <row r="1130" ht="15.75" customHeight="1">
      <c r="CU1130" s="1">
        <v>5394.1978</v>
      </c>
      <c r="CV1130" s="1">
        <v>1950.0</v>
      </c>
      <c r="CW1130" s="1">
        <v>1214.2</v>
      </c>
      <c r="CX1130" s="1">
        <v>1950.0</v>
      </c>
      <c r="CY1130" s="1">
        <v>979.5</v>
      </c>
      <c r="CZ1130" s="1">
        <v>1311.4</v>
      </c>
    </row>
    <row r="1131" ht="15.75" customHeight="1">
      <c r="CU1131" s="1">
        <v>5394.3506</v>
      </c>
      <c r="CV1131" s="1">
        <v>1950.0</v>
      </c>
      <c r="CW1131" s="1">
        <v>1250.6</v>
      </c>
      <c r="CX1131" s="1">
        <v>1950.0</v>
      </c>
      <c r="CY1131" s="1">
        <v>1037.9</v>
      </c>
      <c r="CZ1131" s="1">
        <v>1191.0</v>
      </c>
    </row>
    <row r="1132" ht="15.75" customHeight="1">
      <c r="CU1132" s="1">
        <v>5394.5029</v>
      </c>
      <c r="CV1132" s="1">
        <v>1950.0</v>
      </c>
      <c r="CW1132" s="1">
        <v>1322.9</v>
      </c>
      <c r="CX1132" s="1">
        <v>1950.0</v>
      </c>
      <c r="CY1132" s="1">
        <v>1123.4</v>
      </c>
      <c r="CZ1132" s="1">
        <v>1265.0</v>
      </c>
    </row>
    <row r="1133" ht="15.75" customHeight="1">
      <c r="CU1133" s="1">
        <v>5394.6553</v>
      </c>
      <c r="CV1133" s="1">
        <v>1950.0</v>
      </c>
      <c r="CW1133" s="1">
        <v>1395.9</v>
      </c>
      <c r="CX1133" s="1">
        <v>1950.0</v>
      </c>
      <c r="CY1133" s="1">
        <v>1195.0</v>
      </c>
      <c r="CZ1133" s="1">
        <v>1284.0</v>
      </c>
    </row>
    <row r="1134" ht="15.75" customHeight="1">
      <c r="CU1134" s="1">
        <v>5394.8076</v>
      </c>
      <c r="CV1134" s="1">
        <v>1950.0</v>
      </c>
      <c r="CW1134" s="1">
        <v>1425.9</v>
      </c>
      <c r="CX1134" s="1">
        <v>1950.0</v>
      </c>
      <c r="CY1134" s="1">
        <v>1496.1</v>
      </c>
      <c r="CZ1134" s="1">
        <v>1449.2</v>
      </c>
    </row>
    <row r="1135" ht="15.75" customHeight="1">
      <c r="CU1135" s="1">
        <v>5394.96</v>
      </c>
      <c r="CV1135" s="1">
        <v>1950.0</v>
      </c>
      <c r="CW1135" s="1">
        <v>1392.3</v>
      </c>
      <c r="CX1135" s="1">
        <v>1950.0</v>
      </c>
      <c r="CY1135" s="1">
        <v>1447.4</v>
      </c>
      <c r="CZ1135" s="1">
        <v>1435.5</v>
      </c>
    </row>
    <row r="1136" ht="15.75" customHeight="1">
      <c r="CU1136" s="1">
        <v>5395.1123</v>
      </c>
      <c r="CV1136" s="1">
        <v>1950.0</v>
      </c>
      <c r="CW1136" s="1">
        <v>1314.0</v>
      </c>
      <c r="CX1136" s="1">
        <v>1950.0</v>
      </c>
      <c r="CY1136" s="1">
        <v>1310.6</v>
      </c>
      <c r="CZ1136" s="1">
        <v>1246.4</v>
      </c>
    </row>
    <row r="1137" ht="15.75" customHeight="1">
      <c r="CU1137" s="1">
        <v>5395.2646</v>
      </c>
      <c r="CV1137" s="1">
        <v>1950.0</v>
      </c>
      <c r="CW1137" s="1">
        <v>1225.8</v>
      </c>
      <c r="CX1137" s="1">
        <v>1950.0</v>
      </c>
      <c r="CY1137" s="1">
        <v>1205.4</v>
      </c>
      <c r="CZ1137" s="1">
        <v>1137.7</v>
      </c>
    </row>
    <row r="1138" ht="15.75" customHeight="1">
      <c r="CU1138" s="1">
        <v>5395.417</v>
      </c>
      <c r="CV1138" s="1">
        <v>1950.0</v>
      </c>
      <c r="CW1138" s="1">
        <v>1151.7</v>
      </c>
      <c r="CX1138" s="1">
        <v>1950.0</v>
      </c>
      <c r="CY1138" s="1">
        <v>1078.2</v>
      </c>
      <c r="CZ1138" s="1">
        <v>998.0</v>
      </c>
    </row>
    <row r="1139" ht="15.75" customHeight="1">
      <c r="CU1139" s="1">
        <v>5395.5698</v>
      </c>
      <c r="CV1139" s="1">
        <v>1950.0</v>
      </c>
      <c r="CW1139" s="1">
        <v>1099.0</v>
      </c>
      <c r="CX1139" s="1">
        <v>1950.0</v>
      </c>
      <c r="CY1139" s="1">
        <v>964.2</v>
      </c>
      <c r="CZ1139" s="1">
        <v>917.6</v>
      </c>
    </row>
    <row r="1140" ht="15.75" customHeight="1">
      <c r="CU1140" s="1">
        <v>5395.7222</v>
      </c>
      <c r="CV1140" s="1">
        <v>1950.0</v>
      </c>
      <c r="CW1140" s="1">
        <v>1065.4</v>
      </c>
      <c r="CX1140" s="1">
        <v>1950.0</v>
      </c>
      <c r="CY1140" s="1">
        <v>937.5</v>
      </c>
      <c r="CZ1140" s="1">
        <v>836.1</v>
      </c>
    </row>
    <row r="1141" ht="15.75" customHeight="1">
      <c r="CU1141" s="1">
        <v>5395.8745</v>
      </c>
      <c r="CV1141" s="1">
        <v>1950.0</v>
      </c>
      <c r="CW1141" s="1">
        <v>1044.9</v>
      </c>
      <c r="CX1141" s="1">
        <v>1950.0</v>
      </c>
      <c r="CY1141" s="1">
        <v>954.4</v>
      </c>
      <c r="CZ1141" s="1">
        <v>806.7</v>
      </c>
    </row>
    <row r="1142" ht="15.75" customHeight="1">
      <c r="CU1142" s="1">
        <v>5396.0269</v>
      </c>
      <c r="CV1142" s="1">
        <v>1950.0</v>
      </c>
      <c r="CW1142" s="1">
        <v>1031.7</v>
      </c>
      <c r="CX1142" s="1">
        <v>1950.0</v>
      </c>
      <c r="CY1142" s="1">
        <v>1025.9</v>
      </c>
      <c r="CZ1142" s="1">
        <v>817.0</v>
      </c>
    </row>
    <row r="1143" ht="15.75" customHeight="1">
      <c r="CU1143" s="1">
        <v>5396.1792</v>
      </c>
      <c r="CV1143" s="1">
        <v>1950.0</v>
      </c>
      <c r="CW1143" s="1">
        <v>1021.9</v>
      </c>
      <c r="CX1143" s="1">
        <v>1950.0</v>
      </c>
      <c r="CY1143" s="1">
        <v>1153.9</v>
      </c>
      <c r="CZ1143" s="1">
        <v>874.3</v>
      </c>
    </row>
    <row r="1144" ht="15.75" customHeight="1">
      <c r="CU1144" s="1">
        <v>5396.3315</v>
      </c>
      <c r="CV1144" s="1">
        <v>1950.0</v>
      </c>
      <c r="CW1144" s="1">
        <v>1013.9</v>
      </c>
      <c r="CX1144" s="1">
        <v>1950.0</v>
      </c>
      <c r="CY1144" s="1">
        <v>1326.4</v>
      </c>
      <c r="CZ1144" s="1">
        <v>986.8</v>
      </c>
    </row>
    <row r="1145" ht="15.75" customHeight="1">
      <c r="CU1145" s="1">
        <v>5396.4839</v>
      </c>
      <c r="CV1145" s="1">
        <v>1950.0</v>
      </c>
      <c r="CW1145" s="1">
        <v>1009.6</v>
      </c>
      <c r="CX1145" s="1">
        <v>1950.0</v>
      </c>
      <c r="CY1145" s="1">
        <v>1500.9</v>
      </c>
      <c r="CZ1145" s="1">
        <v>1142.6</v>
      </c>
    </row>
    <row r="1146" ht="15.75" customHeight="1">
      <c r="CU1146" s="1">
        <v>5396.6362</v>
      </c>
      <c r="CV1146" s="1">
        <v>1950.0</v>
      </c>
      <c r="CW1146" s="1">
        <v>1013.9</v>
      </c>
      <c r="CX1146" s="1">
        <v>1950.0</v>
      </c>
      <c r="CY1146" s="1">
        <v>1609.1</v>
      </c>
      <c r="CZ1146" s="1">
        <v>1323.0</v>
      </c>
    </row>
    <row r="1147" ht="15.75" customHeight="1">
      <c r="CU1147" s="1">
        <v>5396.7886</v>
      </c>
      <c r="CV1147" s="1">
        <v>1950.0</v>
      </c>
      <c r="CW1147" s="1">
        <v>1034.1</v>
      </c>
      <c r="CX1147" s="1">
        <v>1950.0</v>
      </c>
      <c r="CY1147" s="1">
        <v>1621.1</v>
      </c>
      <c r="CZ1147" s="1">
        <v>1503.7</v>
      </c>
    </row>
    <row r="1148" ht="15.75" customHeight="1">
      <c r="CU1148" s="1">
        <v>5396.9414</v>
      </c>
      <c r="CV1148" s="1">
        <v>1950.0</v>
      </c>
      <c r="CW1148" s="1">
        <v>1077.5</v>
      </c>
      <c r="CX1148" s="1">
        <v>1950.0</v>
      </c>
      <c r="CY1148" s="1">
        <v>1551.2</v>
      </c>
      <c r="CZ1148" s="1">
        <v>1602.4</v>
      </c>
    </row>
    <row r="1149" ht="15.75" customHeight="1">
      <c r="CU1149" s="1">
        <v>5397.0938</v>
      </c>
      <c r="CV1149" s="1">
        <v>1950.0</v>
      </c>
      <c r="CW1149" s="1">
        <v>1148.7</v>
      </c>
      <c r="CX1149" s="1">
        <v>1950.0</v>
      </c>
      <c r="CY1149" s="1">
        <v>1375.0</v>
      </c>
      <c r="CZ1149" s="1">
        <v>1595.0</v>
      </c>
    </row>
    <row r="1150" ht="15.75" customHeight="1">
      <c r="CU1150" s="1">
        <v>5397.2461</v>
      </c>
      <c r="CV1150" s="1">
        <v>1950.0</v>
      </c>
      <c r="CW1150" s="1">
        <v>1245.6</v>
      </c>
      <c r="CX1150" s="1">
        <v>1950.0</v>
      </c>
      <c r="CY1150" s="1">
        <v>1240.7</v>
      </c>
      <c r="CZ1150" s="1">
        <v>1534.4</v>
      </c>
    </row>
    <row r="1151" ht="15.75" customHeight="1">
      <c r="CU1151" s="1">
        <v>5397.3984</v>
      </c>
      <c r="CV1151" s="1">
        <v>1950.0</v>
      </c>
      <c r="CW1151" s="1">
        <v>1357.7</v>
      </c>
      <c r="CX1151" s="1">
        <v>1950.0</v>
      </c>
      <c r="CY1151" s="1">
        <v>1177.9</v>
      </c>
      <c r="CZ1151" s="1">
        <v>1477.2</v>
      </c>
    </row>
    <row r="1152" ht="15.75" customHeight="1">
      <c r="CU1152" s="1">
        <v>5397.5508</v>
      </c>
      <c r="CV1152" s="1">
        <v>1950.0</v>
      </c>
      <c r="CW1152" s="1">
        <v>1468.5</v>
      </c>
      <c r="CX1152" s="1">
        <v>1950.0</v>
      </c>
      <c r="CY1152" s="1">
        <v>1174.9</v>
      </c>
      <c r="CZ1152" s="1">
        <v>1463.7</v>
      </c>
    </row>
    <row r="1153" ht="15.75" customHeight="1">
      <c r="CU1153" s="1">
        <v>5397.7031</v>
      </c>
      <c r="CV1153" s="1">
        <v>1950.0</v>
      </c>
      <c r="CW1153" s="1">
        <v>1565.8</v>
      </c>
      <c r="CX1153" s="1">
        <v>1950.0</v>
      </c>
      <c r="CY1153" s="1">
        <v>1228.9</v>
      </c>
      <c r="CZ1153" s="1">
        <v>1550.6</v>
      </c>
    </row>
    <row r="1154" ht="15.75" customHeight="1">
      <c r="CU1154" s="1">
        <v>5397.8555</v>
      </c>
      <c r="CV1154" s="1">
        <v>1950.0</v>
      </c>
      <c r="CW1154" s="1">
        <v>1649.2</v>
      </c>
      <c r="CX1154" s="1">
        <v>1950.0</v>
      </c>
      <c r="CY1154" s="1">
        <v>1363.3</v>
      </c>
      <c r="CZ1154" s="1">
        <v>1582.9</v>
      </c>
    </row>
    <row r="1155" ht="15.75" customHeight="1">
      <c r="CU1155" s="1">
        <v>5398.0078</v>
      </c>
      <c r="CV1155" s="1">
        <v>1950.0</v>
      </c>
      <c r="CW1155" s="1">
        <v>1726.1</v>
      </c>
      <c r="CX1155" s="1">
        <v>1950.0</v>
      </c>
      <c r="CY1155" s="1">
        <v>1514.4</v>
      </c>
      <c r="CZ1155" s="1">
        <v>1583.6</v>
      </c>
    </row>
    <row r="1156" ht="15.75" customHeight="1">
      <c r="CU1156" s="1">
        <v>5398.1602</v>
      </c>
      <c r="CV1156" s="1">
        <v>1950.0</v>
      </c>
      <c r="CW1156" s="1">
        <v>1801.0</v>
      </c>
      <c r="CX1156" s="1">
        <v>1950.0</v>
      </c>
      <c r="CY1156" s="1">
        <v>1759.4</v>
      </c>
      <c r="CZ1156" s="1">
        <v>1770.9</v>
      </c>
    </row>
    <row r="1157" ht="15.75" customHeight="1">
      <c r="CU1157" s="1">
        <v>5398.313</v>
      </c>
      <c r="CV1157" s="1">
        <v>1950.0</v>
      </c>
      <c r="CW1157" s="1">
        <v>1870.3</v>
      </c>
      <c r="CX1157" s="1">
        <v>1950.0</v>
      </c>
      <c r="CY1157" s="1">
        <v>1906.5</v>
      </c>
      <c r="CZ1157" s="1">
        <v>1903.3</v>
      </c>
    </row>
    <row r="1158" ht="15.75" customHeight="1">
      <c r="CU1158" s="1">
        <v>5398.4653</v>
      </c>
      <c r="CV1158" s="1">
        <v>1950.0</v>
      </c>
      <c r="CW1158" s="1">
        <v>1926.1</v>
      </c>
      <c r="CX1158" s="1">
        <v>1950.0</v>
      </c>
      <c r="CY1158" s="1">
        <v>1950.0</v>
      </c>
      <c r="CZ1158" s="1">
        <v>1943.8</v>
      </c>
    </row>
    <row r="1159" ht="15.75" customHeight="1">
      <c r="CU1159" s="1">
        <v>5398.6177</v>
      </c>
      <c r="CV1159" s="1">
        <v>1950.0</v>
      </c>
      <c r="CW1159" s="1">
        <v>1950.0</v>
      </c>
      <c r="CX1159" s="1">
        <v>1950.0</v>
      </c>
      <c r="CY1159" s="1">
        <v>1950.0</v>
      </c>
      <c r="CZ1159" s="1">
        <v>1950.0</v>
      </c>
    </row>
    <row r="1160" ht="15.75" customHeight="1">
      <c r="CU1160" s="1">
        <v>5398.77</v>
      </c>
      <c r="CV1160" s="1">
        <v>1950.0</v>
      </c>
      <c r="CW1160" s="1">
        <v>1950.0</v>
      </c>
      <c r="CX1160" s="1">
        <v>1950.0</v>
      </c>
      <c r="CY1160" s="1">
        <v>1950.0</v>
      </c>
      <c r="CZ1160" s="1">
        <v>1950.0</v>
      </c>
    </row>
    <row r="1161" ht="15.75" customHeight="1">
      <c r="CU1161" s="1">
        <v>5398.9224</v>
      </c>
      <c r="CV1161" s="1">
        <v>1950.0</v>
      </c>
      <c r="CW1161" s="1">
        <v>1950.0</v>
      </c>
      <c r="CX1161" s="1">
        <v>1950.0</v>
      </c>
      <c r="CY1161" s="1">
        <v>1950.0</v>
      </c>
      <c r="CZ1161" s="1">
        <v>1950.0</v>
      </c>
    </row>
    <row r="1162" ht="15.75" customHeight="1">
      <c r="CU1162" s="1">
        <v>5399.0747</v>
      </c>
      <c r="CV1162" s="1">
        <v>1950.0</v>
      </c>
      <c r="CW1162" s="1">
        <v>1950.0</v>
      </c>
      <c r="CX1162" s="1">
        <v>1950.0</v>
      </c>
      <c r="CY1162" s="1">
        <v>1950.0</v>
      </c>
      <c r="CZ1162" s="1">
        <v>1950.0</v>
      </c>
    </row>
    <row r="1163" ht="15.75" customHeight="1">
      <c r="CU1163" s="1">
        <v>5399.2271</v>
      </c>
      <c r="CV1163" s="1">
        <v>1950.0</v>
      </c>
      <c r="CW1163" s="1">
        <v>1950.0</v>
      </c>
      <c r="CX1163" s="1">
        <v>1950.0</v>
      </c>
      <c r="CY1163" s="1">
        <v>1950.0</v>
      </c>
      <c r="CZ1163" s="1">
        <v>1950.0</v>
      </c>
    </row>
    <row r="1164" ht="15.75" customHeight="1">
      <c r="CU1164" s="1">
        <v>5399.3794</v>
      </c>
      <c r="CV1164" s="1">
        <v>1950.0</v>
      </c>
      <c r="CW1164" s="1">
        <v>1950.0</v>
      </c>
      <c r="CX1164" s="1">
        <v>1950.0</v>
      </c>
      <c r="CY1164" s="1">
        <v>1950.0</v>
      </c>
      <c r="CZ1164" s="1">
        <v>1950.0</v>
      </c>
    </row>
    <row r="1165" ht="15.75" customHeight="1">
      <c r="CU1165" s="1">
        <v>5399.5322</v>
      </c>
      <c r="CV1165" s="1">
        <v>1950.0</v>
      </c>
      <c r="CW1165" s="1">
        <v>1950.0</v>
      </c>
      <c r="CX1165" s="1">
        <v>1950.0</v>
      </c>
      <c r="CY1165" s="1">
        <v>1950.0</v>
      </c>
      <c r="CZ1165" s="1">
        <v>1950.0</v>
      </c>
    </row>
    <row r="1166" ht="15.75" customHeight="1">
      <c r="CU1166" s="1">
        <v>5399.6846</v>
      </c>
      <c r="CV1166" s="1">
        <v>1950.0</v>
      </c>
      <c r="CW1166" s="1">
        <v>1950.0</v>
      </c>
      <c r="CX1166" s="1">
        <v>1950.0</v>
      </c>
      <c r="CY1166" s="1">
        <v>1950.0</v>
      </c>
      <c r="CZ1166" s="1">
        <v>1950.0</v>
      </c>
    </row>
    <row r="1167" ht="15.75" customHeight="1">
      <c r="CU1167" s="1">
        <v>5399.8369</v>
      </c>
      <c r="CV1167" s="1">
        <v>1950.0</v>
      </c>
      <c r="CW1167" s="1">
        <v>1950.0</v>
      </c>
      <c r="CX1167" s="1">
        <v>1950.0</v>
      </c>
      <c r="CY1167" s="1">
        <v>1950.0</v>
      </c>
      <c r="CZ1167" s="1">
        <v>1950.0</v>
      </c>
    </row>
    <row r="1168" ht="15.75" customHeight="1">
      <c r="CU1168" s="1">
        <v>5399.9893</v>
      </c>
      <c r="CV1168" s="1">
        <v>1950.0</v>
      </c>
      <c r="CW1168" s="1">
        <v>1950.0</v>
      </c>
      <c r="CX1168" s="1">
        <v>1950.0</v>
      </c>
      <c r="CY1168" s="1">
        <v>1950.0</v>
      </c>
      <c r="CZ1168" s="1">
        <v>1950.0</v>
      </c>
    </row>
    <row r="1169" ht="15.75" customHeight="1">
      <c r="CU1169" s="1">
        <v>5400.1416</v>
      </c>
      <c r="CV1169" s="1">
        <v>1950.0</v>
      </c>
      <c r="CW1169" s="1">
        <v>1950.0</v>
      </c>
      <c r="CX1169" s="1">
        <v>1950.0</v>
      </c>
      <c r="CY1169" s="1">
        <v>1950.0</v>
      </c>
      <c r="CZ1169" s="1">
        <v>1950.0</v>
      </c>
    </row>
    <row r="1170" ht="15.75" customHeight="1">
      <c r="CU1170" s="1">
        <v>5400.2939</v>
      </c>
      <c r="CV1170" s="1">
        <v>1950.0</v>
      </c>
      <c r="CW1170" s="1">
        <v>1950.0</v>
      </c>
      <c r="CX1170" s="1">
        <v>1950.0</v>
      </c>
      <c r="CY1170" s="1">
        <v>1950.0</v>
      </c>
      <c r="CZ1170" s="1">
        <v>1950.0</v>
      </c>
    </row>
    <row r="1171" ht="15.75" customHeight="1">
      <c r="CU1171" s="1">
        <v>5400.4463</v>
      </c>
      <c r="CV1171" s="1">
        <v>1950.0</v>
      </c>
      <c r="CW1171" s="1">
        <v>1950.0</v>
      </c>
      <c r="CX1171" s="1">
        <v>1950.0</v>
      </c>
      <c r="CY1171" s="1">
        <v>1950.0</v>
      </c>
      <c r="CZ1171" s="1">
        <v>1950.0</v>
      </c>
    </row>
    <row r="1172" ht="15.75" customHeight="1">
      <c r="CU1172" s="1">
        <v>5400.5986</v>
      </c>
      <c r="CV1172" s="1">
        <v>1950.0</v>
      </c>
      <c r="CW1172" s="1">
        <v>1950.0</v>
      </c>
      <c r="CX1172" s="1">
        <v>1950.0</v>
      </c>
      <c r="CY1172" s="1">
        <v>1950.0</v>
      </c>
      <c r="CZ1172" s="1">
        <v>1950.0</v>
      </c>
    </row>
    <row r="1173" ht="15.75" customHeight="1">
      <c r="CU1173" s="1">
        <v>5400.751</v>
      </c>
      <c r="CV1173" s="1">
        <v>1950.0</v>
      </c>
      <c r="CW1173" s="1">
        <v>1950.0</v>
      </c>
      <c r="CX1173" s="1">
        <v>1950.0</v>
      </c>
      <c r="CY1173" s="1">
        <v>1950.0</v>
      </c>
      <c r="CZ1173" s="1">
        <v>1950.0</v>
      </c>
    </row>
    <row r="1174" ht="15.75" customHeight="1">
      <c r="CU1174" s="1">
        <v>5400.9038</v>
      </c>
      <c r="CV1174" s="1">
        <v>1950.0</v>
      </c>
      <c r="CW1174" s="1">
        <v>1950.0</v>
      </c>
      <c r="CX1174" s="1">
        <v>1950.0</v>
      </c>
      <c r="CY1174" s="1">
        <v>1950.0</v>
      </c>
      <c r="CZ1174" s="1">
        <v>1950.0</v>
      </c>
    </row>
    <row r="1175" ht="15.75" customHeight="1">
      <c r="CU1175" s="1">
        <v>5401.0562</v>
      </c>
      <c r="CV1175" s="1">
        <v>1950.0</v>
      </c>
      <c r="CW1175" s="1">
        <v>1950.0</v>
      </c>
      <c r="CX1175" s="1">
        <v>1950.0</v>
      </c>
      <c r="CY1175" s="1">
        <v>1950.0</v>
      </c>
      <c r="CZ1175" s="1">
        <v>1950.0</v>
      </c>
    </row>
    <row r="1176" ht="15.75" customHeight="1">
      <c r="CU1176" s="1">
        <v>5401.2085</v>
      </c>
      <c r="CV1176" s="1">
        <v>1950.0</v>
      </c>
      <c r="CW1176" s="1">
        <v>1950.0</v>
      </c>
      <c r="CX1176" s="1">
        <v>1950.0</v>
      </c>
      <c r="CY1176" s="1">
        <v>1950.0</v>
      </c>
      <c r="CZ1176" s="1">
        <v>1950.0</v>
      </c>
    </row>
    <row r="1177" ht="15.75" customHeight="1">
      <c r="CU1177" s="1">
        <v>5401.3608</v>
      </c>
      <c r="CV1177" s="1">
        <v>1950.0</v>
      </c>
      <c r="CW1177" s="1">
        <v>1950.0</v>
      </c>
      <c r="CX1177" s="1">
        <v>1950.0</v>
      </c>
      <c r="CY1177" s="1">
        <v>1950.0</v>
      </c>
      <c r="CZ1177" s="1">
        <v>1950.0</v>
      </c>
    </row>
    <row r="1178" ht="15.75" customHeight="1">
      <c r="CU1178" s="1">
        <v>5401.5132</v>
      </c>
      <c r="CV1178" s="1">
        <v>1950.0</v>
      </c>
      <c r="CW1178" s="1">
        <v>1950.0</v>
      </c>
      <c r="CX1178" s="1">
        <v>1950.0</v>
      </c>
      <c r="CY1178" s="1">
        <v>1950.0</v>
      </c>
      <c r="CZ1178" s="1">
        <v>1950.0</v>
      </c>
    </row>
    <row r="1179" ht="15.75" customHeight="1">
      <c r="CU1179" s="1">
        <v>5401.6655</v>
      </c>
      <c r="CV1179" s="1">
        <v>1950.0</v>
      </c>
      <c r="CW1179" s="1">
        <v>1948.0</v>
      </c>
      <c r="CX1179" s="1">
        <v>1950.0</v>
      </c>
      <c r="CY1179" s="1">
        <v>1950.0</v>
      </c>
      <c r="CZ1179" s="1">
        <v>1950.0</v>
      </c>
    </row>
    <row r="1180" ht="15.75" customHeight="1">
      <c r="CU1180" s="1">
        <v>5401.8179</v>
      </c>
      <c r="CV1180" s="1">
        <v>1950.0</v>
      </c>
      <c r="CW1180" s="1">
        <v>1916.0</v>
      </c>
      <c r="CX1180" s="1">
        <v>1950.0</v>
      </c>
      <c r="CY1180" s="1">
        <v>1950.0</v>
      </c>
      <c r="CZ1180" s="1">
        <v>1950.0</v>
      </c>
    </row>
    <row r="1181" ht="15.75" customHeight="1">
      <c r="CU1181" s="1">
        <v>5401.9702</v>
      </c>
      <c r="CV1181" s="1">
        <v>1950.0</v>
      </c>
      <c r="CW1181" s="1">
        <v>1859.4</v>
      </c>
      <c r="CX1181" s="1">
        <v>1950.0</v>
      </c>
      <c r="CY1181" s="1">
        <v>1950.0</v>
      </c>
      <c r="CZ1181" s="1">
        <v>1950.0</v>
      </c>
    </row>
    <row r="1182" ht="15.75" customHeight="1">
      <c r="CU1182" s="1">
        <v>5402.1226</v>
      </c>
      <c r="CV1182" s="1">
        <v>1950.0</v>
      </c>
      <c r="CW1182" s="1">
        <v>1777.3</v>
      </c>
      <c r="CX1182" s="1">
        <v>1950.0</v>
      </c>
      <c r="CY1182" s="1">
        <v>1950.0</v>
      </c>
      <c r="CZ1182" s="1">
        <v>1950.0</v>
      </c>
    </row>
    <row r="1183" ht="15.75" customHeight="1">
      <c r="CU1183" s="1">
        <v>5402.2754</v>
      </c>
      <c r="CV1183" s="1">
        <v>1950.0</v>
      </c>
      <c r="CW1183" s="1">
        <v>1664.1</v>
      </c>
      <c r="CX1183" s="1">
        <v>1950.0</v>
      </c>
      <c r="CY1183" s="1">
        <v>1950.0</v>
      </c>
      <c r="CZ1183" s="1">
        <v>1950.0</v>
      </c>
    </row>
    <row r="1184" ht="15.75" customHeight="1">
      <c r="CU1184" s="1">
        <v>5402.4277</v>
      </c>
      <c r="CV1184" s="1">
        <v>1950.0</v>
      </c>
      <c r="CW1184" s="1">
        <v>1523.3</v>
      </c>
      <c r="CX1184" s="1">
        <v>1950.0</v>
      </c>
      <c r="CY1184" s="1">
        <v>1950.0</v>
      </c>
      <c r="CZ1184" s="1">
        <v>1950.0</v>
      </c>
    </row>
    <row r="1185" ht="15.75" customHeight="1">
      <c r="CU1185" s="1">
        <v>5402.5801</v>
      </c>
      <c r="CV1185" s="1">
        <v>1950.0</v>
      </c>
      <c r="CW1185" s="1">
        <v>1372.2</v>
      </c>
      <c r="CX1185" s="1">
        <v>1950.0</v>
      </c>
      <c r="CY1185" s="1">
        <v>1950.0</v>
      </c>
      <c r="CZ1185" s="1">
        <v>1950.0</v>
      </c>
    </row>
    <row r="1186" ht="15.75" customHeight="1">
      <c r="CU1186" s="1">
        <v>5402.7324</v>
      </c>
      <c r="CV1186" s="1">
        <v>1950.0</v>
      </c>
      <c r="CW1186" s="1">
        <v>1235.7</v>
      </c>
      <c r="CX1186" s="1">
        <v>1950.0</v>
      </c>
      <c r="CY1186" s="1">
        <v>1950.0</v>
      </c>
      <c r="CZ1186" s="1">
        <v>1950.0</v>
      </c>
    </row>
    <row r="1187" ht="15.75" customHeight="1">
      <c r="CU1187" s="1">
        <v>5402.8848</v>
      </c>
      <c r="CV1187" s="1">
        <v>1950.0</v>
      </c>
      <c r="CW1187" s="1">
        <v>1135.1</v>
      </c>
      <c r="CX1187" s="1">
        <v>1950.0</v>
      </c>
      <c r="CY1187" s="1">
        <v>1950.0</v>
      </c>
      <c r="CZ1187" s="1">
        <v>1950.0</v>
      </c>
    </row>
    <row r="1188" ht="15.75" customHeight="1">
      <c r="CU1188" s="1">
        <v>5403.0371</v>
      </c>
      <c r="CV1188" s="1">
        <v>1950.0</v>
      </c>
      <c r="CW1188" s="1">
        <v>1083.1</v>
      </c>
      <c r="CX1188" s="1">
        <v>1950.0</v>
      </c>
      <c r="CY1188" s="1">
        <v>1950.0</v>
      </c>
      <c r="CZ1188" s="1">
        <v>1950.0</v>
      </c>
    </row>
    <row r="1189" ht="15.75" customHeight="1">
      <c r="CU1189" s="1">
        <v>5403.1895</v>
      </c>
      <c r="CV1189" s="1">
        <v>1950.0</v>
      </c>
      <c r="CW1189" s="1">
        <v>1085.6</v>
      </c>
      <c r="CX1189" s="1">
        <v>1950.0</v>
      </c>
      <c r="CY1189" s="1">
        <v>1950.0</v>
      </c>
      <c r="CZ1189" s="1">
        <v>1950.0</v>
      </c>
    </row>
    <row r="1190" ht="15.75" customHeight="1">
      <c r="CU1190" s="1">
        <v>5403.3418</v>
      </c>
      <c r="CV1190" s="1">
        <v>1950.0</v>
      </c>
      <c r="CW1190" s="1">
        <v>1145.2</v>
      </c>
      <c r="CX1190" s="1">
        <v>1950.0</v>
      </c>
      <c r="CY1190" s="1">
        <v>1950.0</v>
      </c>
      <c r="CZ1190" s="1">
        <v>1950.0</v>
      </c>
    </row>
    <row r="1191" ht="15.75" customHeight="1">
      <c r="CU1191" s="1">
        <v>5403.4946</v>
      </c>
      <c r="CV1191" s="1">
        <v>1950.0</v>
      </c>
      <c r="CW1191" s="1">
        <v>1260.9</v>
      </c>
      <c r="CX1191" s="1">
        <v>1950.0</v>
      </c>
      <c r="CY1191" s="1">
        <v>1950.0</v>
      </c>
      <c r="CZ1191" s="1">
        <v>1950.0</v>
      </c>
    </row>
    <row r="1192" ht="15.75" customHeight="1">
      <c r="CU1192" s="1">
        <v>5403.647</v>
      </c>
      <c r="CV1192" s="1">
        <v>1950.0</v>
      </c>
      <c r="CW1192" s="1">
        <v>1422.4</v>
      </c>
      <c r="CX1192" s="1">
        <v>1950.0</v>
      </c>
      <c r="CY1192" s="1">
        <v>1950.0</v>
      </c>
      <c r="CZ1192" s="1">
        <v>1950.0</v>
      </c>
    </row>
    <row r="1193" ht="15.75" customHeight="1">
      <c r="CU1193" s="1">
        <v>5403.7993</v>
      </c>
      <c r="CV1193" s="1">
        <v>1950.0</v>
      </c>
      <c r="CW1193" s="1">
        <v>1604.2</v>
      </c>
      <c r="CX1193" s="1">
        <v>1950.0</v>
      </c>
      <c r="CY1193" s="1">
        <v>1950.0</v>
      </c>
      <c r="CZ1193" s="1">
        <v>1950.0</v>
      </c>
    </row>
    <row r="1194" ht="15.75" customHeight="1">
      <c r="CU1194" s="1">
        <v>5403.9517</v>
      </c>
      <c r="CV1194" s="1">
        <v>1950.0</v>
      </c>
      <c r="CW1194" s="1">
        <v>1768.9</v>
      </c>
      <c r="CX1194" s="1">
        <v>1950.0</v>
      </c>
      <c r="CY1194" s="1">
        <v>1950.0</v>
      </c>
      <c r="CZ1194" s="1">
        <v>1950.0</v>
      </c>
    </row>
    <row r="1195" ht="15.75" customHeight="1">
      <c r="CU1195" s="1">
        <v>5404.104</v>
      </c>
      <c r="CV1195" s="1">
        <v>1950.0</v>
      </c>
      <c r="CW1195" s="1">
        <v>1887.4</v>
      </c>
      <c r="CX1195" s="1">
        <v>1950.0</v>
      </c>
      <c r="CY1195" s="1">
        <v>1950.0</v>
      </c>
      <c r="CZ1195" s="1">
        <v>1950.0</v>
      </c>
    </row>
    <row r="1196" ht="15.75" customHeight="1">
      <c r="CU1196" s="1">
        <v>5404.2563</v>
      </c>
      <c r="CV1196" s="1">
        <v>1950.0</v>
      </c>
      <c r="CW1196" s="1">
        <v>1946.5</v>
      </c>
      <c r="CX1196" s="1">
        <v>1950.0</v>
      </c>
      <c r="CY1196" s="1">
        <v>1950.0</v>
      </c>
      <c r="CZ1196" s="1">
        <v>1950.0</v>
      </c>
    </row>
    <row r="1197" ht="15.75" customHeight="1">
      <c r="CU1197" s="1">
        <v>5404.4087</v>
      </c>
      <c r="CV1197" s="1">
        <v>1950.0</v>
      </c>
      <c r="CW1197" s="1">
        <v>1950.0</v>
      </c>
      <c r="CX1197" s="1">
        <v>1950.0</v>
      </c>
      <c r="CY1197" s="1">
        <v>1950.0</v>
      </c>
      <c r="CZ1197" s="1">
        <v>1950.0</v>
      </c>
    </row>
    <row r="1198" ht="15.75" customHeight="1">
      <c r="CU1198" s="1">
        <v>5404.561</v>
      </c>
      <c r="CV1198" s="1">
        <v>1950.0</v>
      </c>
      <c r="CW1198" s="1">
        <v>1950.0</v>
      </c>
      <c r="CX1198" s="1">
        <v>1950.0</v>
      </c>
      <c r="CY1198" s="1">
        <v>1950.0</v>
      </c>
      <c r="CZ1198" s="1">
        <v>1950.0</v>
      </c>
    </row>
    <row r="1199" ht="15.75" customHeight="1">
      <c r="CU1199" s="1">
        <v>5404.7134</v>
      </c>
      <c r="CV1199" s="1">
        <v>1950.0</v>
      </c>
      <c r="CW1199" s="1">
        <v>1942.7</v>
      </c>
      <c r="CX1199" s="1">
        <v>1950.0</v>
      </c>
      <c r="CY1199" s="1">
        <v>1950.0</v>
      </c>
      <c r="CZ1199" s="1">
        <v>1950.0</v>
      </c>
    </row>
    <row r="1200" ht="15.75" customHeight="1">
      <c r="CU1200" s="1">
        <v>5404.8662</v>
      </c>
      <c r="CV1200" s="1">
        <v>1950.0</v>
      </c>
      <c r="CW1200" s="1">
        <v>1888.1</v>
      </c>
      <c r="CX1200" s="1">
        <v>1950.0</v>
      </c>
      <c r="CY1200" s="1">
        <v>1950.0</v>
      </c>
      <c r="CZ1200" s="1">
        <v>1950.0</v>
      </c>
    </row>
    <row r="1201" ht="15.75" customHeight="1">
      <c r="CU1201" s="1">
        <v>5405.0186</v>
      </c>
      <c r="CV1201" s="1">
        <v>1950.0</v>
      </c>
      <c r="CW1201" s="1">
        <v>1802.1</v>
      </c>
      <c r="CX1201" s="1">
        <v>1950.0</v>
      </c>
      <c r="CY1201" s="1">
        <v>1950.0</v>
      </c>
      <c r="CZ1201" s="1">
        <v>1950.0</v>
      </c>
    </row>
    <row r="1202" ht="15.75" customHeight="1">
      <c r="CU1202" s="1">
        <v>5405.1709</v>
      </c>
      <c r="CV1202" s="1">
        <v>1950.0</v>
      </c>
      <c r="CW1202" s="1">
        <v>1699.3</v>
      </c>
      <c r="CX1202" s="1">
        <v>1950.0</v>
      </c>
      <c r="CY1202" s="1">
        <v>1950.0</v>
      </c>
      <c r="CZ1202" s="1">
        <v>1950.0</v>
      </c>
    </row>
    <row r="1203" ht="15.75" customHeight="1">
      <c r="CU1203" s="1">
        <v>5405.3232</v>
      </c>
      <c r="CV1203" s="1">
        <v>1950.0</v>
      </c>
      <c r="CW1203" s="1">
        <v>1600.0</v>
      </c>
      <c r="CX1203" s="1">
        <v>1950.0</v>
      </c>
      <c r="CY1203" s="1">
        <v>1950.0</v>
      </c>
      <c r="CZ1203" s="1">
        <v>1950.0</v>
      </c>
    </row>
    <row r="1204" ht="15.75" customHeight="1">
      <c r="CU1204" s="1">
        <v>5405.4756</v>
      </c>
      <c r="CV1204" s="1">
        <v>1950.0</v>
      </c>
      <c r="CW1204" s="1">
        <v>1523.6</v>
      </c>
      <c r="CX1204" s="1">
        <v>1950.0</v>
      </c>
      <c r="CY1204" s="1">
        <v>1950.0</v>
      </c>
      <c r="CZ1204" s="1">
        <v>1950.0</v>
      </c>
    </row>
    <row r="1205" ht="15.75" customHeight="1">
      <c r="CU1205" s="1">
        <v>5405.6279</v>
      </c>
      <c r="CV1205" s="1">
        <v>1950.0</v>
      </c>
      <c r="CW1205" s="1">
        <v>1480.2</v>
      </c>
      <c r="CX1205" s="1">
        <v>1950.0</v>
      </c>
      <c r="CY1205" s="1">
        <v>1950.0</v>
      </c>
      <c r="CZ1205" s="1">
        <v>1950.0</v>
      </c>
    </row>
    <row r="1206" ht="15.75" customHeight="1">
      <c r="CU1206" s="1">
        <v>5405.7803</v>
      </c>
      <c r="CV1206" s="1">
        <v>1950.0</v>
      </c>
      <c r="CW1206" s="1">
        <v>1467.3</v>
      </c>
      <c r="CX1206" s="1">
        <v>1950.0</v>
      </c>
      <c r="CY1206" s="1">
        <v>1950.0</v>
      </c>
      <c r="CZ1206" s="1">
        <v>1950.0</v>
      </c>
    </row>
    <row r="1207" ht="15.75" customHeight="1">
      <c r="CU1207" s="1">
        <v>5405.9326</v>
      </c>
      <c r="CV1207" s="1">
        <v>1950.0</v>
      </c>
      <c r="CW1207" s="1">
        <v>1472.6</v>
      </c>
      <c r="CX1207" s="1">
        <v>1950.0</v>
      </c>
      <c r="CY1207" s="1">
        <v>1950.0</v>
      </c>
      <c r="CZ1207" s="1">
        <v>1950.0</v>
      </c>
    </row>
    <row r="1208" ht="15.75" customHeight="1">
      <c r="CU1208" s="1">
        <v>5406.085</v>
      </c>
      <c r="CV1208" s="1">
        <v>1950.0</v>
      </c>
      <c r="CW1208" s="1">
        <v>1480.9</v>
      </c>
      <c r="CX1208" s="1">
        <v>1950.0</v>
      </c>
      <c r="CY1208" s="1">
        <v>1950.0</v>
      </c>
      <c r="CZ1208" s="1">
        <v>1950.0</v>
      </c>
    </row>
    <row r="1209" ht="15.75" customHeight="1">
      <c r="CU1209" s="1">
        <v>5406.2378</v>
      </c>
      <c r="CV1209" s="1">
        <v>1950.0</v>
      </c>
      <c r="CW1209" s="1">
        <v>1485.2</v>
      </c>
      <c r="CX1209" s="1">
        <v>1950.0</v>
      </c>
      <c r="CY1209" s="1">
        <v>1950.0</v>
      </c>
      <c r="CZ1209" s="1">
        <v>1950.0</v>
      </c>
    </row>
    <row r="1210" ht="15.75" customHeight="1">
      <c r="CU1210" s="1">
        <v>5406.3901</v>
      </c>
      <c r="CV1210" s="1">
        <v>1950.0</v>
      </c>
      <c r="CW1210" s="1">
        <v>1492.2</v>
      </c>
      <c r="CX1210" s="1">
        <v>1950.0</v>
      </c>
      <c r="CY1210" s="1">
        <v>1950.0</v>
      </c>
      <c r="CZ1210" s="1">
        <v>1950.0</v>
      </c>
    </row>
    <row r="1211" ht="15.75" customHeight="1">
      <c r="CU1211" s="1">
        <v>5406.5425</v>
      </c>
      <c r="CV1211" s="1">
        <v>1950.0</v>
      </c>
      <c r="CW1211" s="1">
        <v>1516.9</v>
      </c>
      <c r="CX1211" s="1">
        <v>1950.0</v>
      </c>
      <c r="CY1211" s="1">
        <v>1950.0</v>
      </c>
      <c r="CZ1211" s="1">
        <v>1950.0</v>
      </c>
    </row>
    <row r="1212" ht="15.75" customHeight="1">
      <c r="CU1212" s="1">
        <v>5406.6948</v>
      </c>
      <c r="CV1212" s="1">
        <v>1950.0</v>
      </c>
      <c r="CW1212" s="1">
        <v>1570.7</v>
      </c>
      <c r="CX1212" s="1">
        <v>1950.0</v>
      </c>
      <c r="CY1212" s="1">
        <v>1950.0</v>
      </c>
      <c r="CZ1212" s="1">
        <v>1950.0</v>
      </c>
    </row>
    <row r="1213" ht="15.75" customHeight="1">
      <c r="CU1213" s="1">
        <v>5406.8472</v>
      </c>
      <c r="CV1213" s="1">
        <v>1950.0</v>
      </c>
      <c r="CW1213" s="1">
        <v>1653.7</v>
      </c>
      <c r="CX1213" s="1">
        <v>1950.0</v>
      </c>
      <c r="CY1213" s="1">
        <v>1950.0</v>
      </c>
      <c r="CZ1213" s="1">
        <v>1950.0</v>
      </c>
    </row>
    <row r="1214" ht="15.75" customHeight="1">
      <c r="CU1214" s="1">
        <v>5406.9995</v>
      </c>
      <c r="CV1214" s="1">
        <v>1950.0</v>
      </c>
      <c r="CW1214" s="1">
        <v>1753.2</v>
      </c>
      <c r="CX1214" s="1">
        <v>1950.0</v>
      </c>
      <c r="CY1214" s="1">
        <v>1950.0</v>
      </c>
      <c r="CZ1214" s="1">
        <v>1950.0</v>
      </c>
    </row>
    <row r="1215" ht="15.75" customHeight="1">
      <c r="CU1215" s="1">
        <v>5407.1519</v>
      </c>
      <c r="CV1215" s="1">
        <v>1950.0</v>
      </c>
      <c r="CW1215" s="1">
        <v>1848.0</v>
      </c>
      <c r="CX1215" s="1">
        <v>1950.0</v>
      </c>
      <c r="CY1215" s="1">
        <v>1950.0</v>
      </c>
      <c r="CZ1215" s="1">
        <v>1950.0</v>
      </c>
    </row>
    <row r="1216" ht="15.75" customHeight="1">
      <c r="CU1216" s="1">
        <v>5407.3042</v>
      </c>
      <c r="CV1216" s="1">
        <v>1950.0</v>
      </c>
      <c r="CW1216" s="1">
        <v>1920.5</v>
      </c>
      <c r="CX1216" s="1">
        <v>1950.0</v>
      </c>
      <c r="CY1216" s="1">
        <v>1950.0</v>
      </c>
      <c r="CZ1216" s="1">
        <v>1950.0</v>
      </c>
    </row>
    <row r="1217" ht="15.75" customHeight="1">
      <c r="CU1217" s="1">
        <v>5407.457</v>
      </c>
      <c r="CV1217" s="1">
        <v>1950.0</v>
      </c>
      <c r="CW1217" s="1">
        <v>1950.0</v>
      </c>
      <c r="CX1217" s="1">
        <v>1950.0</v>
      </c>
      <c r="CY1217" s="1">
        <v>1950.0</v>
      </c>
      <c r="CZ1217" s="1">
        <v>1950.0</v>
      </c>
    </row>
    <row r="1218" ht="15.75" customHeight="1">
      <c r="CU1218" s="1">
        <v>5407.6094</v>
      </c>
      <c r="CV1218" s="1">
        <v>1950.0</v>
      </c>
      <c r="CW1218" s="1">
        <v>1950.0</v>
      </c>
      <c r="CX1218" s="1">
        <v>1950.0</v>
      </c>
      <c r="CY1218" s="1">
        <v>1950.0</v>
      </c>
      <c r="CZ1218" s="1">
        <v>1950.0</v>
      </c>
    </row>
    <row r="1219" ht="15.75" customHeight="1">
      <c r="CU1219" s="1">
        <v>5407.7617</v>
      </c>
      <c r="CV1219" s="1">
        <v>1950.0</v>
      </c>
      <c r="CW1219" s="1">
        <v>1950.0</v>
      </c>
      <c r="CX1219" s="1">
        <v>1950.0</v>
      </c>
      <c r="CY1219" s="1">
        <v>1950.0</v>
      </c>
      <c r="CZ1219" s="1">
        <v>1950.0</v>
      </c>
    </row>
    <row r="1220" ht="15.75" customHeight="1">
      <c r="CU1220" s="1">
        <v>5407.9141</v>
      </c>
      <c r="CV1220" s="1">
        <v>1950.0</v>
      </c>
      <c r="CW1220" s="1">
        <v>1950.0</v>
      </c>
      <c r="CX1220" s="1">
        <v>1950.0</v>
      </c>
      <c r="CY1220" s="1">
        <v>1950.0</v>
      </c>
      <c r="CZ1220" s="1">
        <v>1950.0</v>
      </c>
    </row>
    <row r="1221" ht="15.75" customHeight="1">
      <c r="CU1221" s="1">
        <v>5408.0664</v>
      </c>
      <c r="CV1221" s="1">
        <v>1950.0</v>
      </c>
      <c r="CW1221" s="1">
        <v>1950.0</v>
      </c>
      <c r="CX1221" s="1">
        <v>1950.0</v>
      </c>
      <c r="CY1221" s="1">
        <v>1950.0</v>
      </c>
      <c r="CZ1221" s="1">
        <v>1950.0</v>
      </c>
    </row>
    <row r="1222" ht="15.75" customHeight="1">
      <c r="CU1222" s="1">
        <v>5408.2188</v>
      </c>
      <c r="CV1222" s="1">
        <v>1950.0</v>
      </c>
      <c r="CW1222" s="1">
        <v>1950.0</v>
      </c>
      <c r="CX1222" s="1">
        <v>1950.0</v>
      </c>
      <c r="CY1222" s="1">
        <v>1950.0</v>
      </c>
      <c r="CZ1222" s="1">
        <v>1950.0</v>
      </c>
    </row>
    <row r="1223" ht="15.75" customHeight="1">
      <c r="CU1223" s="1">
        <v>5408.3711</v>
      </c>
      <c r="CV1223" s="1">
        <v>1950.0</v>
      </c>
      <c r="CW1223" s="1">
        <v>1950.0</v>
      </c>
      <c r="CX1223" s="1">
        <v>1950.0</v>
      </c>
      <c r="CY1223" s="1">
        <v>1950.0</v>
      </c>
      <c r="CZ1223" s="1">
        <v>1950.0</v>
      </c>
    </row>
    <row r="1224" ht="15.75" customHeight="1">
      <c r="CU1224" s="1">
        <v>5408.5234</v>
      </c>
      <c r="CV1224" s="1">
        <v>1950.0</v>
      </c>
      <c r="CW1224" s="1">
        <v>1950.0</v>
      </c>
      <c r="CX1224" s="1">
        <v>1950.0</v>
      </c>
      <c r="CY1224" s="1">
        <v>1950.0</v>
      </c>
      <c r="CZ1224" s="1">
        <v>1950.0</v>
      </c>
    </row>
    <row r="1225" ht="15.75" customHeight="1">
      <c r="CU1225" s="1">
        <v>5408.6758</v>
      </c>
      <c r="CV1225" s="1">
        <v>1950.0</v>
      </c>
      <c r="CW1225" s="1">
        <v>1950.0</v>
      </c>
      <c r="CX1225" s="1">
        <v>1950.0</v>
      </c>
      <c r="CY1225" s="1">
        <v>1950.0</v>
      </c>
      <c r="CZ1225" s="1">
        <v>1950.0</v>
      </c>
    </row>
    <row r="1226" ht="15.75" customHeight="1">
      <c r="CU1226" s="1">
        <v>5408.8286</v>
      </c>
      <c r="CV1226" s="1">
        <v>1950.0</v>
      </c>
      <c r="CW1226" s="1">
        <v>1950.0</v>
      </c>
      <c r="CX1226" s="1">
        <v>1950.0</v>
      </c>
      <c r="CY1226" s="1">
        <v>1950.0</v>
      </c>
      <c r="CZ1226" s="1">
        <v>1950.0</v>
      </c>
    </row>
    <row r="1227" ht="15.75" customHeight="1">
      <c r="CU1227" s="1">
        <v>5408.981</v>
      </c>
      <c r="CV1227" s="1">
        <v>1950.0</v>
      </c>
      <c r="CW1227" s="1">
        <v>1950.0</v>
      </c>
      <c r="CX1227" s="1">
        <v>1950.0</v>
      </c>
      <c r="CY1227" s="1">
        <v>1950.0</v>
      </c>
      <c r="CZ1227" s="1">
        <v>1950.0</v>
      </c>
    </row>
    <row r="1228" ht="15.75" customHeight="1">
      <c r="CU1228" s="1">
        <v>5409.1333</v>
      </c>
      <c r="CV1228" s="1">
        <v>1950.0</v>
      </c>
      <c r="CW1228" s="1">
        <v>1950.0</v>
      </c>
      <c r="CX1228" s="1">
        <v>1950.0</v>
      </c>
      <c r="CY1228" s="1">
        <v>1950.0</v>
      </c>
      <c r="CZ1228" s="1">
        <v>1950.0</v>
      </c>
    </row>
    <row r="1229" ht="15.75" customHeight="1">
      <c r="CU1229" s="1">
        <v>5409.2856</v>
      </c>
      <c r="CV1229" s="1">
        <v>1950.0</v>
      </c>
      <c r="CW1229" s="1">
        <v>1950.0</v>
      </c>
      <c r="CX1229" s="1">
        <v>1950.0</v>
      </c>
      <c r="CY1229" s="1">
        <v>1950.0</v>
      </c>
      <c r="CZ1229" s="1">
        <v>1950.0</v>
      </c>
    </row>
    <row r="1230" ht="15.75" customHeight="1">
      <c r="CU1230" s="1">
        <v>5409.438</v>
      </c>
      <c r="CV1230" s="1">
        <v>1950.0</v>
      </c>
      <c r="CW1230" s="1">
        <v>1950.0</v>
      </c>
      <c r="CX1230" s="1">
        <v>1950.0</v>
      </c>
      <c r="CY1230" s="1">
        <v>1950.0</v>
      </c>
      <c r="CZ1230" s="1">
        <v>1950.0</v>
      </c>
    </row>
    <row r="1231" ht="15.75" customHeight="1">
      <c r="CU1231" s="1">
        <v>5409.5903</v>
      </c>
      <c r="CV1231" s="1">
        <v>1950.0</v>
      </c>
      <c r="CW1231" s="1">
        <v>1950.0</v>
      </c>
      <c r="CX1231" s="1">
        <v>1950.0</v>
      </c>
      <c r="CY1231" s="1">
        <v>1950.0</v>
      </c>
      <c r="CZ1231" s="1">
        <v>1950.0</v>
      </c>
    </row>
    <row r="1232" ht="15.75" customHeight="1">
      <c r="CU1232" s="1">
        <v>5409.7427</v>
      </c>
      <c r="CV1232" s="1">
        <v>1893.0</v>
      </c>
      <c r="CW1232" s="1">
        <v>1950.0</v>
      </c>
      <c r="CX1232" s="1">
        <v>1950.0</v>
      </c>
      <c r="CY1232" s="1">
        <v>1911.5</v>
      </c>
      <c r="CZ1232" s="1">
        <v>1950.0</v>
      </c>
    </row>
    <row r="1233" ht="15.75" customHeight="1">
      <c r="CU1233" s="1">
        <v>5409.895</v>
      </c>
      <c r="CV1233" s="1">
        <v>1745.2</v>
      </c>
      <c r="CW1233" s="1">
        <v>1950.0</v>
      </c>
      <c r="CX1233" s="1">
        <v>1950.0</v>
      </c>
      <c r="CY1233" s="1">
        <v>1790.8</v>
      </c>
      <c r="CZ1233" s="1">
        <v>1905.5</v>
      </c>
    </row>
    <row r="1234" ht="15.75" customHeight="1">
      <c r="CU1234" s="1">
        <v>5410.0474</v>
      </c>
      <c r="CV1234" s="1">
        <v>1510.2</v>
      </c>
      <c r="CW1234" s="1">
        <v>1950.0</v>
      </c>
      <c r="CX1234" s="1">
        <v>1950.0</v>
      </c>
      <c r="CY1234" s="1">
        <v>1604.2</v>
      </c>
      <c r="CZ1234" s="1">
        <v>1791.9</v>
      </c>
    </row>
    <row r="1235" ht="15.75" customHeight="1">
      <c r="CU1235" s="1">
        <v>5410.2002</v>
      </c>
      <c r="CV1235" s="1">
        <v>1223.8</v>
      </c>
      <c r="CW1235" s="1">
        <v>1950.0</v>
      </c>
      <c r="CX1235" s="1">
        <v>1950.0</v>
      </c>
      <c r="CY1235" s="1">
        <v>1381.5</v>
      </c>
      <c r="CZ1235" s="1">
        <v>1625.7</v>
      </c>
    </row>
    <row r="1236" ht="15.75" customHeight="1">
      <c r="CU1236" s="1">
        <v>5410.3525</v>
      </c>
      <c r="CV1236" s="1">
        <v>948.5</v>
      </c>
      <c r="CW1236" s="1">
        <v>1950.0</v>
      </c>
      <c r="CX1236" s="1">
        <v>1950.0</v>
      </c>
      <c r="CY1236" s="1">
        <v>1173.8</v>
      </c>
      <c r="CZ1236" s="1">
        <v>1438.6</v>
      </c>
    </row>
    <row r="1237" ht="15.75" customHeight="1">
      <c r="CU1237" s="1">
        <v>5410.5049</v>
      </c>
      <c r="CV1237" s="1">
        <v>725.9</v>
      </c>
      <c r="CW1237" s="1">
        <v>1950.0</v>
      </c>
      <c r="CX1237" s="1">
        <v>1950.0</v>
      </c>
      <c r="CY1237" s="1">
        <v>1020.6</v>
      </c>
      <c r="CZ1237" s="1">
        <v>1277.3</v>
      </c>
    </row>
    <row r="1238" ht="15.75" customHeight="1">
      <c r="CU1238" s="1">
        <v>5410.6572</v>
      </c>
      <c r="CV1238" s="1">
        <v>563.2</v>
      </c>
      <c r="CW1238" s="1">
        <v>1950.0</v>
      </c>
      <c r="CX1238" s="1">
        <v>1950.0</v>
      </c>
      <c r="CY1238" s="1">
        <v>937.0</v>
      </c>
      <c r="CZ1238" s="1">
        <v>1175.3</v>
      </c>
    </row>
    <row r="1239" ht="15.75" customHeight="1">
      <c r="CU1239" s="1">
        <v>5410.8096</v>
      </c>
      <c r="CV1239" s="1">
        <v>450.8</v>
      </c>
      <c r="CW1239" s="1">
        <v>1950.0</v>
      </c>
      <c r="CX1239" s="1">
        <v>1950.0</v>
      </c>
      <c r="CY1239" s="1">
        <v>924.9</v>
      </c>
      <c r="CZ1239" s="1">
        <v>1146.6</v>
      </c>
    </row>
    <row r="1240" ht="15.75" customHeight="1">
      <c r="CU1240" s="1">
        <v>5410.9619</v>
      </c>
      <c r="CV1240" s="1">
        <v>377.5</v>
      </c>
      <c r="CW1240" s="1">
        <v>1950.0</v>
      </c>
      <c r="CX1240" s="1">
        <v>1950.0</v>
      </c>
      <c r="CY1240" s="1">
        <v>984.4</v>
      </c>
      <c r="CZ1240" s="1">
        <v>1194.0</v>
      </c>
    </row>
    <row r="1241" ht="15.75" customHeight="1">
      <c r="CU1241" s="1">
        <v>5411.1143</v>
      </c>
      <c r="CV1241" s="1">
        <v>334.9</v>
      </c>
      <c r="CW1241" s="1">
        <v>1950.0</v>
      </c>
      <c r="CX1241" s="1">
        <v>1950.0</v>
      </c>
      <c r="CY1241" s="1">
        <v>1115.5</v>
      </c>
      <c r="CZ1241" s="1">
        <v>1312.1</v>
      </c>
    </row>
    <row r="1242" ht="15.75" customHeight="1">
      <c r="CU1242" s="1">
        <v>5411.2666</v>
      </c>
      <c r="CV1242" s="1">
        <v>319.3</v>
      </c>
      <c r="CW1242" s="1">
        <v>1950.0</v>
      </c>
      <c r="CX1242" s="1">
        <v>1950.0</v>
      </c>
      <c r="CY1242" s="1">
        <v>1308.9</v>
      </c>
      <c r="CZ1242" s="1">
        <v>1481.7</v>
      </c>
    </row>
    <row r="1243" ht="15.75" customHeight="1">
      <c r="CU1243" s="1">
        <v>5411.4194</v>
      </c>
      <c r="CV1243" s="1">
        <v>330.7</v>
      </c>
      <c r="CW1243" s="1">
        <v>1950.0</v>
      </c>
      <c r="CX1243" s="1">
        <v>1950.0</v>
      </c>
      <c r="CY1243" s="1">
        <v>1536.7</v>
      </c>
      <c r="CZ1243" s="1">
        <v>1672.2</v>
      </c>
    </row>
    <row r="1244" ht="15.75" customHeight="1">
      <c r="CU1244" s="1">
        <v>5411.5718</v>
      </c>
      <c r="CV1244" s="1">
        <v>374.7</v>
      </c>
      <c r="CW1244" s="1">
        <v>1950.0</v>
      </c>
      <c r="CX1244" s="1">
        <v>1950.0</v>
      </c>
      <c r="CY1244" s="1">
        <v>1741.8</v>
      </c>
      <c r="CZ1244" s="1">
        <v>1826.8</v>
      </c>
    </row>
    <row r="1245" ht="15.75" customHeight="1">
      <c r="CU1245" s="1">
        <v>5411.7241</v>
      </c>
      <c r="CV1245" s="1">
        <v>463.5</v>
      </c>
      <c r="CW1245" s="1">
        <v>1950.0</v>
      </c>
      <c r="CX1245" s="1">
        <v>1950.0</v>
      </c>
      <c r="CY1245" s="1">
        <v>1893.8</v>
      </c>
      <c r="CZ1245" s="1">
        <v>1931.5</v>
      </c>
    </row>
    <row r="1246" ht="15.75" customHeight="1">
      <c r="CU1246" s="1">
        <v>5411.8765</v>
      </c>
      <c r="CV1246" s="1">
        <v>616.1</v>
      </c>
      <c r="CW1246" s="1">
        <v>1950.0</v>
      </c>
      <c r="CX1246" s="1">
        <v>1950.0</v>
      </c>
      <c r="CY1246" s="1">
        <v>1950.0</v>
      </c>
      <c r="CZ1246" s="1">
        <v>1950.0</v>
      </c>
    </row>
    <row r="1247" ht="15.75" customHeight="1">
      <c r="CU1247" s="1">
        <v>5412.0288</v>
      </c>
      <c r="CV1247" s="1">
        <v>849.2</v>
      </c>
      <c r="CW1247" s="1">
        <v>1942.8</v>
      </c>
      <c r="CX1247" s="1">
        <v>1950.0</v>
      </c>
      <c r="CY1247" s="1">
        <v>1950.0</v>
      </c>
      <c r="CZ1247" s="1">
        <v>1950.0</v>
      </c>
    </row>
    <row r="1248" ht="15.75" customHeight="1">
      <c r="CU1248" s="1">
        <v>5412.1812</v>
      </c>
      <c r="CV1248" s="1">
        <v>1149.0</v>
      </c>
      <c r="CW1248" s="1">
        <v>1887.6</v>
      </c>
      <c r="CX1248" s="1">
        <v>1950.0</v>
      </c>
      <c r="CY1248" s="1">
        <v>1950.0</v>
      </c>
      <c r="CZ1248" s="1">
        <v>1950.0</v>
      </c>
    </row>
    <row r="1249" ht="15.75" customHeight="1">
      <c r="CU1249" s="1">
        <v>5412.3335</v>
      </c>
      <c r="CV1249" s="1">
        <v>1447.8</v>
      </c>
      <c r="CW1249" s="1">
        <v>1794.3</v>
      </c>
      <c r="CX1249" s="1">
        <v>1950.0</v>
      </c>
      <c r="CY1249" s="1">
        <v>1950.0</v>
      </c>
      <c r="CZ1249" s="1">
        <v>1950.0</v>
      </c>
    </row>
    <row r="1250" ht="15.75" customHeight="1">
      <c r="CU1250" s="1">
        <v>5412.4858</v>
      </c>
      <c r="CV1250" s="1">
        <v>1671.3</v>
      </c>
      <c r="CW1250" s="1">
        <v>1671.7</v>
      </c>
      <c r="CX1250" s="1">
        <v>1950.0</v>
      </c>
      <c r="CY1250" s="1">
        <v>1950.0</v>
      </c>
      <c r="CZ1250" s="1">
        <v>1950.0</v>
      </c>
    </row>
    <row r="1251" ht="15.75" customHeight="1">
      <c r="CU1251" s="1">
        <v>5412.6382</v>
      </c>
      <c r="CV1251" s="1">
        <v>1806.2</v>
      </c>
      <c r="CW1251" s="1">
        <v>1536.7</v>
      </c>
      <c r="CX1251" s="1">
        <v>1950.0</v>
      </c>
      <c r="CY1251" s="1">
        <v>1896.5</v>
      </c>
      <c r="CZ1251" s="1">
        <v>1950.0</v>
      </c>
    </row>
    <row r="1252" ht="15.75" customHeight="1">
      <c r="CU1252" s="1">
        <v>5412.791</v>
      </c>
      <c r="CV1252" s="1">
        <v>1883.6</v>
      </c>
      <c r="CW1252" s="1">
        <v>1408.9</v>
      </c>
      <c r="CX1252" s="1">
        <v>1950.0</v>
      </c>
      <c r="CY1252" s="1">
        <v>1698.0</v>
      </c>
      <c r="CZ1252" s="1">
        <v>1950.0</v>
      </c>
    </row>
    <row r="1253" ht="15.75" customHeight="1">
      <c r="CU1253" s="1">
        <v>5412.9434</v>
      </c>
      <c r="CV1253" s="1">
        <v>1931.5</v>
      </c>
      <c r="CW1253" s="1">
        <v>1303.4</v>
      </c>
      <c r="CX1253" s="1">
        <v>1950.0</v>
      </c>
      <c r="CY1253" s="1">
        <v>1507.4</v>
      </c>
      <c r="CZ1253" s="1">
        <v>1950.0</v>
      </c>
    </row>
    <row r="1254" ht="15.75" customHeight="1">
      <c r="CU1254" s="1">
        <v>5413.0957</v>
      </c>
      <c r="CV1254" s="1">
        <v>1950.0</v>
      </c>
      <c r="CW1254" s="1">
        <v>1227.6</v>
      </c>
      <c r="CX1254" s="1">
        <v>1950.0</v>
      </c>
      <c r="CY1254" s="1">
        <v>1374.4</v>
      </c>
      <c r="CZ1254" s="1">
        <v>1950.0</v>
      </c>
    </row>
    <row r="1255" ht="15.75" customHeight="1">
      <c r="CU1255" s="1">
        <v>5413.248</v>
      </c>
      <c r="CV1255" s="1">
        <v>1950.0</v>
      </c>
      <c r="CW1255" s="1">
        <v>1182.6</v>
      </c>
      <c r="CX1255" s="1">
        <v>1950.0</v>
      </c>
      <c r="CY1255" s="1">
        <v>1155.6</v>
      </c>
      <c r="CZ1255" s="1">
        <v>1938.6</v>
      </c>
    </row>
    <row r="1256" ht="15.75" customHeight="1">
      <c r="CU1256" s="1">
        <v>5413.4004</v>
      </c>
      <c r="CV1256" s="1">
        <v>1950.0</v>
      </c>
      <c r="CW1256" s="1">
        <v>1165.2</v>
      </c>
      <c r="CX1256" s="1">
        <v>1950.0</v>
      </c>
      <c r="CY1256" s="1">
        <v>1103.5</v>
      </c>
      <c r="CZ1256" s="1">
        <v>1894.9</v>
      </c>
    </row>
    <row r="1257" ht="15.75" customHeight="1">
      <c r="CU1257" s="1">
        <v>5413.5527</v>
      </c>
      <c r="CV1257" s="1">
        <v>1950.0</v>
      </c>
      <c r="CW1257" s="1">
        <v>1168.8</v>
      </c>
      <c r="CX1257" s="1">
        <v>1950.0</v>
      </c>
      <c r="CY1257" s="1">
        <v>1102.3</v>
      </c>
      <c r="CZ1257" s="1">
        <v>1805.5</v>
      </c>
    </row>
    <row r="1258" ht="15.75" customHeight="1">
      <c r="CU1258" s="1">
        <v>5413.7051</v>
      </c>
      <c r="CV1258" s="1">
        <v>1950.0</v>
      </c>
      <c r="CW1258" s="1">
        <v>1183.4</v>
      </c>
      <c r="CX1258" s="1">
        <v>1950.0</v>
      </c>
      <c r="CY1258" s="1">
        <v>1127.7</v>
      </c>
      <c r="CZ1258" s="1">
        <v>1705.1</v>
      </c>
    </row>
    <row r="1259" ht="15.75" customHeight="1">
      <c r="CU1259" s="1">
        <v>5413.8574</v>
      </c>
      <c r="CV1259" s="1">
        <v>1950.0</v>
      </c>
      <c r="CW1259" s="1">
        <v>1197.3</v>
      </c>
      <c r="CX1259" s="1">
        <v>1950.0</v>
      </c>
      <c r="CY1259" s="1">
        <v>1183.6</v>
      </c>
      <c r="CZ1259" s="1">
        <v>1613.7</v>
      </c>
    </row>
    <row r="1260" ht="15.75" customHeight="1">
      <c r="CU1260" s="1">
        <v>5414.0098</v>
      </c>
      <c r="CV1260" s="1">
        <v>1950.0</v>
      </c>
      <c r="CW1260" s="1">
        <v>1201.4</v>
      </c>
      <c r="CX1260" s="1">
        <v>1950.0</v>
      </c>
      <c r="CY1260" s="1">
        <v>1249.4</v>
      </c>
      <c r="CZ1260" s="1">
        <v>1443.8</v>
      </c>
    </row>
    <row r="1261" ht="15.75" customHeight="1">
      <c r="CU1261" s="1">
        <v>5414.1626</v>
      </c>
      <c r="CV1261" s="1">
        <v>1950.0</v>
      </c>
      <c r="CW1261" s="1">
        <v>1194.2</v>
      </c>
      <c r="CX1261" s="1">
        <v>1950.0</v>
      </c>
      <c r="CY1261" s="1">
        <v>1218.9</v>
      </c>
      <c r="CZ1261" s="1">
        <v>1220.0</v>
      </c>
    </row>
    <row r="1262" ht="15.75" customHeight="1">
      <c r="CU1262" s="1">
        <v>5414.3149</v>
      </c>
      <c r="CV1262" s="1">
        <v>1950.0</v>
      </c>
      <c r="CW1262" s="1">
        <v>1182.8</v>
      </c>
      <c r="CX1262" s="1">
        <v>1950.0</v>
      </c>
      <c r="CY1262" s="1">
        <v>1187.3</v>
      </c>
      <c r="CZ1262" s="1">
        <v>1040.3</v>
      </c>
    </row>
    <row r="1263" ht="15.75" customHeight="1">
      <c r="CU1263" s="1">
        <v>5414.4673</v>
      </c>
      <c r="CV1263" s="1">
        <v>1950.0</v>
      </c>
      <c r="CW1263" s="1">
        <v>1177.5</v>
      </c>
      <c r="CX1263" s="1">
        <v>1950.0</v>
      </c>
      <c r="CY1263" s="1">
        <v>1125.8</v>
      </c>
      <c r="CZ1263" s="1">
        <v>894.7</v>
      </c>
    </row>
    <row r="1264" ht="15.75" customHeight="1">
      <c r="CU1264" s="1">
        <v>5414.6196</v>
      </c>
      <c r="CV1264" s="1">
        <v>1950.0</v>
      </c>
      <c r="CW1264" s="1">
        <v>1185.9</v>
      </c>
      <c r="CX1264" s="1">
        <v>1950.0</v>
      </c>
      <c r="CY1264" s="1">
        <v>1105.5</v>
      </c>
      <c r="CZ1264" s="1">
        <v>862.9</v>
      </c>
    </row>
    <row r="1265" ht="15.75" customHeight="1">
      <c r="CU1265" s="1">
        <v>5414.772</v>
      </c>
      <c r="CV1265" s="1">
        <v>1950.0</v>
      </c>
      <c r="CW1265" s="1">
        <v>1208.8</v>
      </c>
      <c r="CX1265" s="1">
        <v>1950.0</v>
      </c>
      <c r="CY1265" s="1">
        <v>1206.1</v>
      </c>
      <c r="CZ1265" s="1">
        <v>889.4</v>
      </c>
    </row>
    <row r="1266" ht="15.75" customHeight="1">
      <c r="CU1266" s="1">
        <v>5414.9243</v>
      </c>
      <c r="CV1266" s="1">
        <v>1950.0</v>
      </c>
      <c r="CW1266" s="1">
        <v>1240.2</v>
      </c>
      <c r="CX1266" s="1">
        <v>1950.0</v>
      </c>
      <c r="CY1266" s="1">
        <v>1297.1</v>
      </c>
      <c r="CZ1266" s="1">
        <v>959.2</v>
      </c>
    </row>
    <row r="1267" ht="15.75" customHeight="1">
      <c r="CU1267" s="1">
        <v>5415.0767</v>
      </c>
      <c r="CV1267" s="1">
        <v>1950.0</v>
      </c>
      <c r="CW1267" s="1">
        <v>1270.5</v>
      </c>
      <c r="CX1267" s="1">
        <v>1950.0</v>
      </c>
      <c r="CY1267" s="1">
        <v>1507.0</v>
      </c>
      <c r="CZ1267" s="1">
        <v>1068.8</v>
      </c>
    </row>
    <row r="1268" ht="15.75" customHeight="1">
      <c r="CU1268" s="1">
        <v>5415.229</v>
      </c>
      <c r="CV1268" s="1">
        <v>1950.0</v>
      </c>
      <c r="CW1268" s="1">
        <v>1294.2</v>
      </c>
      <c r="CX1268" s="1">
        <v>1950.0</v>
      </c>
      <c r="CY1268" s="1">
        <v>1550.0</v>
      </c>
      <c r="CZ1268" s="1">
        <v>1269.7</v>
      </c>
    </row>
    <row r="1269" ht="15.75" customHeight="1">
      <c r="CU1269" s="1">
        <v>5415.3818</v>
      </c>
      <c r="CV1269" s="1">
        <v>1950.0</v>
      </c>
      <c r="CW1269" s="1">
        <v>1316.6</v>
      </c>
      <c r="CX1269" s="1">
        <v>1950.0</v>
      </c>
      <c r="CY1269" s="1">
        <v>1485.3</v>
      </c>
      <c r="CZ1269" s="1">
        <v>1391.9</v>
      </c>
    </row>
    <row r="1270" ht="15.75" customHeight="1">
      <c r="CU1270" s="1">
        <v>5415.5342</v>
      </c>
      <c r="CV1270" s="1">
        <v>1950.0</v>
      </c>
      <c r="CW1270" s="1">
        <v>1351.2</v>
      </c>
      <c r="CX1270" s="1">
        <v>1950.0</v>
      </c>
      <c r="CY1270" s="1">
        <v>1372.3</v>
      </c>
      <c r="CZ1270" s="1">
        <v>1536.5</v>
      </c>
    </row>
    <row r="1271" ht="15.75" customHeight="1">
      <c r="CU1271" s="1">
        <v>5415.6865</v>
      </c>
      <c r="CV1271" s="1">
        <v>1950.0</v>
      </c>
      <c r="CW1271" s="1">
        <v>1410.1</v>
      </c>
      <c r="CX1271" s="1">
        <v>1950.0</v>
      </c>
      <c r="CY1271" s="1">
        <v>1190.2</v>
      </c>
      <c r="CZ1271" s="1">
        <v>1566.3</v>
      </c>
    </row>
    <row r="1272" ht="15.75" customHeight="1">
      <c r="CU1272" s="1">
        <v>5415.8389</v>
      </c>
      <c r="CV1272" s="1">
        <v>1950.0</v>
      </c>
      <c r="CW1272" s="1">
        <v>1490.3</v>
      </c>
      <c r="CX1272" s="1">
        <v>1950.0</v>
      </c>
      <c r="CY1272" s="1">
        <v>1008.3</v>
      </c>
      <c r="CZ1272" s="1">
        <v>1484.9</v>
      </c>
    </row>
    <row r="1273" ht="15.75" customHeight="1">
      <c r="CU1273" s="1">
        <v>5415.9912</v>
      </c>
      <c r="CV1273" s="1">
        <v>1950.0</v>
      </c>
      <c r="CW1273" s="1">
        <v>1562.4</v>
      </c>
      <c r="CX1273" s="1">
        <v>1950.0</v>
      </c>
      <c r="CY1273" s="1">
        <v>862.5</v>
      </c>
      <c r="CZ1273" s="1">
        <v>1434.0</v>
      </c>
    </row>
    <row r="1274" ht="15.75" customHeight="1">
      <c r="CU1274" s="1">
        <v>5416.1436</v>
      </c>
      <c r="CV1274" s="1">
        <v>1950.0</v>
      </c>
      <c r="CW1274" s="1">
        <v>1565.7</v>
      </c>
      <c r="CX1274" s="1">
        <v>1950.0</v>
      </c>
      <c r="CY1274" s="1">
        <v>864.7</v>
      </c>
      <c r="CZ1274" s="1">
        <v>1175.7</v>
      </c>
    </row>
    <row r="1275" ht="15.75" customHeight="1">
      <c r="CU1275" s="1">
        <v>5416.2959</v>
      </c>
      <c r="CV1275" s="1">
        <v>1950.0</v>
      </c>
      <c r="CW1275" s="1">
        <v>1447.1</v>
      </c>
      <c r="CX1275" s="1">
        <v>1950.0</v>
      </c>
      <c r="CY1275" s="1">
        <v>897.7</v>
      </c>
      <c r="CZ1275" s="1">
        <v>1094.9</v>
      </c>
    </row>
    <row r="1276" ht="15.75" customHeight="1">
      <c r="CU1276" s="1">
        <v>5416.4482</v>
      </c>
      <c r="CV1276" s="1">
        <v>1950.0</v>
      </c>
      <c r="CW1276" s="1">
        <v>1229.6</v>
      </c>
      <c r="CX1276" s="1">
        <v>1950.0</v>
      </c>
      <c r="CY1276" s="1">
        <v>888.7</v>
      </c>
      <c r="CZ1276" s="1">
        <v>941.5</v>
      </c>
    </row>
    <row r="1277" ht="15.75" customHeight="1">
      <c r="CU1277" s="1">
        <v>5416.6006</v>
      </c>
      <c r="CV1277" s="1">
        <v>1950.0</v>
      </c>
      <c r="CW1277" s="1">
        <v>999.2</v>
      </c>
      <c r="CX1277" s="1">
        <v>1950.0</v>
      </c>
      <c r="CY1277" s="1">
        <v>1114.5</v>
      </c>
      <c r="CZ1277" s="1">
        <v>936.9</v>
      </c>
    </row>
    <row r="1278" ht="15.75" customHeight="1">
      <c r="CU1278" s="1">
        <v>5416.7534</v>
      </c>
      <c r="CV1278" s="1">
        <v>1950.0</v>
      </c>
      <c r="CW1278" s="1">
        <v>819.5</v>
      </c>
      <c r="CX1278" s="1">
        <v>1945.0</v>
      </c>
      <c r="CY1278" s="1">
        <v>1178.6</v>
      </c>
      <c r="CZ1278" s="1">
        <v>922.7</v>
      </c>
    </row>
    <row r="1279" ht="15.75" customHeight="1">
      <c r="CU1279" s="1">
        <v>5416.9058</v>
      </c>
      <c r="CV1279" s="1">
        <v>1950.0</v>
      </c>
      <c r="CW1279" s="1">
        <v>711.3</v>
      </c>
      <c r="CX1279" s="1">
        <v>1919.9</v>
      </c>
      <c r="CY1279" s="1">
        <v>1168.8</v>
      </c>
      <c r="CZ1279" s="1">
        <v>899.8</v>
      </c>
    </row>
    <row r="1280" ht="15.75" customHeight="1">
      <c r="CU1280" s="1">
        <v>5417.0581</v>
      </c>
      <c r="CV1280" s="1">
        <v>1950.0</v>
      </c>
      <c r="CW1280" s="1">
        <v>665.9</v>
      </c>
      <c r="CX1280" s="1">
        <v>1876.6</v>
      </c>
      <c r="CY1280" s="1">
        <v>1168.1</v>
      </c>
      <c r="CZ1280" s="1">
        <v>845.2</v>
      </c>
    </row>
    <row r="1281" ht="15.75" customHeight="1">
      <c r="CU1281" s="1">
        <v>5417.2104</v>
      </c>
      <c r="CV1281" s="1">
        <v>1950.0</v>
      </c>
      <c r="CW1281" s="1">
        <v>676.6</v>
      </c>
      <c r="CX1281" s="1">
        <v>1814.9</v>
      </c>
      <c r="CY1281" s="1">
        <v>1083.4</v>
      </c>
      <c r="CZ1281" s="1">
        <v>788.8</v>
      </c>
    </row>
    <row r="1282" ht="15.75" customHeight="1">
      <c r="CU1282" s="1">
        <v>5417.3628</v>
      </c>
      <c r="CV1282" s="1">
        <v>1950.0</v>
      </c>
      <c r="CW1282" s="1">
        <v>740.5</v>
      </c>
      <c r="CX1282" s="1">
        <v>1753.5</v>
      </c>
      <c r="CY1282" s="1">
        <v>904.0</v>
      </c>
      <c r="CZ1282" s="1">
        <v>816.7</v>
      </c>
    </row>
    <row r="1283" ht="15.75" customHeight="1">
      <c r="CU1283" s="1">
        <v>5417.5151</v>
      </c>
      <c r="CV1283" s="1">
        <v>1950.0</v>
      </c>
      <c r="CW1283" s="1">
        <v>838.0</v>
      </c>
      <c r="CX1283" s="1">
        <v>1753.4</v>
      </c>
      <c r="CY1283" s="1">
        <v>824.4</v>
      </c>
      <c r="CZ1283" s="1">
        <v>934.0</v>
      </c>
    </row>
    <row r="1284" ht="15.75" customHeight="1">
      <c r="CU1284" s="1">
        <v>5417.6675</v>
      </c>
      <c r="CV1284" s="1">
        <v>1950.0</v>
      </c>
      <c r="CW1284" s="1">
        <v>955.9</v>
      </c>
      <c r="CX1284" s="1">
        <v>1719.9</v>
      </c>
      <c r="CY1284" s="1">
        <v>816.5</v>
      </c>
      <c r="CZ1284" s="1">
        <v>1065.3</v>
      </c>
    </row>
    <row r="1285" ht="15.75" customHeight="1">
      <c r="CU1285" s="1">
        <v>5417.8198</v>
      </c>
      <c r="CV1285" s="1">
        <v>1950.0</v>
      </c>
      <c r="CW1285" s="1">
        <v>1044.6</v>
      </c>
      <c r="CX1285" s="1">
        <v>1763.1</v>
      </c>
      <c r="CY1285" s="1">
        <v>867.6</v>
      </c>
      <c r="CZ1285" s="1">
        <v>1129.6</v>
      </c>
    </row>
    <row r="1286" ht="15.75" customHeight="1">
      <c r="CU1286" s="1">
        <v>5417.9722</v>
      </c>
      <c r="CV1286" s="1">
        <v>1950.0</v>
      </c>
      <c r="CW1286" s="1">
        <v>1087.2</v>
      </c>
      <c r="CX1286" s="1">
        <v>1858.8</v>
      </c>
      <c r="CY1286" s="1">
        <v>955.4</v>
      </c>
      <c r="CZ1286" s="1">
        <v>1088.4</v>
      </c>
    </row>
    <row r="1287" ht="15.75" customHeight="1">
      <c r="CU1287" s="1">
        <v>5418.125</v>
      </c>
      <c r="CV1287" s="1">
        <v>1950.0</v>
      </c>
      <c r="CW1287" s="1">
        <v>1119.0</v>
      </c>
      <c r="CX1287" s="1">
        <v>1905.0</v>
      </c>
      <c r="CY1287" s="1">
        <v>1155.8</v>
      </c>
      <c r="CZ1287" s="1">
        <v>1104.9</v>
      </c>
    </row>
    <row r="1288" ht="15.75" customHeight="1">
      <c r="CU1288" s="1">
        <v>5418.2773</v>
      </c>
      <c r="CV1288" s="1">
        <v>1950.0</v>
      </c>
      <c r="CW1288" s="1">
        <v>1162.4</v>
      </c>
      <c r="CX1288" s="1">
        <v>1930.9</v>
      </c>
      <c r="CY1288" s="1">
        <v>1368.6</v>
      </c>
      <c r="CZ1288" s="1">
        <v>1339.7</v>
      </c>
    </row>
    <row r="1289" ht="15.75" customHeight="1">
      <c r="CU1289" s="1">
        <v>5418.4297</v>
      </c>
      <c r="CV1289" s="1">
        <v>1950.0</v>
      </c>
      <c r="CW1289" s="1">
        <v>1245.0</v>
      </c>
      <c r="CX1289" s="1">
        <v>1950.0</v>
      </c>
      <c r="CY1289" s="1">
        <v>1523.2</v>
      </c>
      <c r="CZ1289" s="1">
        <v>1541.5</v>
      </c>
    </row>
    <row r="1290" ht="15.75" customHeight="1">
      <c r="CU1290" s="1">
        <v>5418.582</v>
      </c>
      <c r="CV1290" s="1">
        <v>1950.0</v>
      </c>
      <c r="CW1290" s="1">
        <v>1376.1</v>
      </c>
      <c r="CX1290" s="1">
        <v>1950.0</v>
      </c>
      <c r="CY1290" s="1">
        <v>1839.3</v>
      </c>
      <c r="CZ1290" s="1">
        <v>1870.9</v>
      </c>
    </row>
    <row r="1291" ht="15.75" customHeight="1">
      <c r="CU1291" s="1">
        <v>5418.7344</v>
      </c>
      <c r="CV1291" s="1">
        <v>1950.0</v>
      </c>
      <c r="CW1291" s="1">
        <v>1537.8</v>
      </c>
      <c r="CX1291" s="1">
        <v>1950.0</v>
      </c>
      <c r="CY1291" s="1">
        <v>1950.0</v>
      </c>
      <c r="CZ1291" s="1">
        <v>1950.0</v>
      </c>
    </row>
    <row r="1292" ht="15.75" customHeight="1">
      <c r="CU1292" s="1">
        <v>5418.8867</v>
      </c>
      <c r="CV1292" s="1">
        <v>1950.0</v>
      </c>
      <c r="CW1292" s="1">
        <v>1689.0</v>
      </c>
      <c r="CX1292" s="1">
        <v>1950.0</v>
      </c>
      <c r="CY1292" s="1">
        <v>1950.0</v>
      </c>
      <c r="CZ1292" s="1">
        <v>1950.0</v>
      </c>
    </row>
    <row r="1293" ht="15.75" customHeight="1">
      <c r="CU1293" s="1">
        <v>5419.0391</v>
      </c>
      <c r="CV1293" s="1">
        <v>1950.0</v>
      </c>
      <c r="CW1293" s="1">
        <v>1785.5</v>
      </c>
      <c r="CX1293" s="1">
        <v>1950.0</v>
      </c>
      <c r="CY1293" s="1">
        <v>1950.0</v>
      </c>
      <c r="CZ1293" s="1">
        <v>1950.0</v>
      </c>
    </row>
    <row r="1294" ht="15.75" customHeight="1">
      <c r="CU1294" s="1">
        <v>5419.1914</v>
      </c>
      <c r="CV1294" s="1">
        <v>1950.0</v>
      </c>
      <c r="CW1294" s="1">
        <v>1811.7</v>
      </c>
      <c r="CX1294" s="1">
        <v>1950.0</v>
      </c>
      <c r="CY1294" s="1">
        <v>1950.0</v>
      </c>
      <c r="CZ1294" s="1">
        <v>1950.0</v>
      </c>
    </row>
    <row r="1295" ht="15.75" customHeight="1">
      <c r="CU1295" s="1">
        <v>5419.3442</v>
      </c>
      <c r="CV1295" s="1">
        <v>1950.0</v>
      </c>
      <c r="CW1295" s="1">
        <v>1789.3</v>
      </c>
      <c r="CX1295" s="1">
        <v>1950.0</v>
      </c>
      <c r="CY1295" s="1">
        <v>1949.7</v>
      </c>
      <c r="CZ1295" s="1">
        <v>1909.9</v>
      </c>
    </row>
    <row r="1296" ht="15.75" customHeight="1">
      <c r="CU1296" s="1">
        <v>5419.4966</v>
      </c>
      <c r="CV1296" s="1">
        <v>1950.0</v>
      </c>
      <c r="CW1296" s="1">
        <v>1755.9</v>
      </c>
      <c r="CX1296" s="1">
        <v>1950.0</v>
      </c>
      <c r="CY1296" s="1">
        <v>1879.0</v>
      </c>
      <c r="CZ1296" s="1">
        <v>1760.1</v>
      </c>
    </row>
    <row r="1297" ht="15.75" customHeight="1">
      <c r="CU1297" s="1">
        <v>5419.6489</v>
      </c>
      <c r="CV1297" s="1">
        <v>1950.0</v>
      </c>
      <c r="CW1297" s="1">
        <v>1740.2</v>
      </c>
      <c r="CX1297" s="1">
        <v>1950.0</v>
      </c>
      <c r="CY1297" s="1">
        <v>1826.0</v>
      </c>
      <c r="CZ1297" s="1">
        <v>1673.2</v>
      </c>
    </row>
    <row r="1298" ht="15.75" customHeight="1">
      <c r="CU1298" s="1">
        <v>5419.8013</v>
      </c>
      <c r="CV1298" s="1">
        <v>1950.0</v>
      </c>
      <c r="CW1298" s="1">
        <v>1751.7</v>
      </c>
      <c r="CX1298" s="1">
        <v>1950.0</v>
      </c>
      <c r="CY1298" s="1">
        <v>1754.2</v>
      </c>
      <c r="CZ1298" s="1">
        <v>1469.4</v>
      </c>
    </row>
    <row r="1299" ht="15.75" customHeight="1">
      <c r="CU1299" s="1">
        <v>5419.9536</v>
      </c>
      <c r="CV1299" s="1">
        <v>1950.0</v>
      </c>
      <c r="CW1299" s="1">
        <v>1779.4</v>
      </c>
      <c r="CX1299" s="1">
        <v>1950.0</v>
      </c>
      <c r="CY1299" s="1">
        <v>1728.2</v>
      </c>
      <c r="CZ1299" s="1">
        <v>1320.5</v>
      </c>
    </row>
    <row r="1300" ht="15.75" customHeight="1">
      <c r="CU1300" s="1">
        <v>5420.106</v>
      </c>
      <c r="CV1300" s="1">
        <v>1950.0</v>
      </c>
      <c r="CW1300" s="1">
        <v>1791.6</v>
      </c>
      <c r="CX1300" s="1">
        <v>1950.0</v>
      </c>
      <c r="CY1300" s="1">
        <v>1630.6</v>
      </c>
      <c r="CZ1300" s="1">
        <v>1317.8</v>
      </c>
    </row>
    <row r="1301" ht="15.75" customHeight="1">
      <c r="CU1301" s="1">
        <v>5420.2583</v>
      </c>
      <c r="CV1301" s="1">
        <v>1950.0</v>
      </c>
      <c r="CW1301" s="1">
        <v>1748.5</v>
      </c>
      <c r="CX1301" s="1">
        <v>1950.0</v>
      </c>
      <c r="CY1301" s="1">
        <v>1696.5</v>
      </c>
      <c r="CZ1301" s="1">
        <v>1344.3</v>
      </c>
    </row>
    <row r="1302" ht="15.75" customHeight="1">
      <c r="CU1302" s="1">
        <v>5420.4106</v>
      </c>
      <c r="CV1302" s="1">
        <v>1950.0</v>
      </c>
      <c r="CW1302" s="1">
        <v>1627.2</v>
      </c>
      <c r="CX1302" s="1">
        <v>1950.0</v>
      </c>
      <c r="CY1302" s="1">
        <v>1676.1</v>
      </c>
      <c r="CZ1302" s="1">
        <v>1361.1</v>
      </c>
    </row>
    <row r="1303" ht="15.75" customHeight="1">
      <c r="CU1303" s="1">
        <v>5420.563</v>
      </c>
      <c r="CV1303" s="1">
        <v>1950.0</v>
      </c>
      <c r="CW1303" s="1">
        <v>1443.2</v>
      </c>
      <c r="CX1303" s="1">
        <v>1950.0</v>
      </c>
      <c r="CY1303" s="1">
        <v>1916.9</v>
      </c>
      <c r="CZ1303" s="1">
        <v>1471.1</v>
      </c>
    </row>
    <row r="1304" ht="15.75" customHeight="1">
      <c r="CU1304" s="1">
        <v>5420.7158</v>
      </c>
      <c r="CV1304" s="1">
        <v>1950.0</v>
      </c>
      <c r="CW1304" s="1">
        <v>1240.0</v>
      </c>
      <c r="CX1304" s="1">
        <v>1950.0</v>
      </c>
      <c r="CY1304" s="1">
        <v>1933.7</v>
      </c>
      <c r="CZ1304" s="1">
        <v>1681.3</v>
      </c>
    </row>
    <row r="1305" ht="15.75" customHeight="1">
      <c r="CU1305" s="1">
        <v>5420.8682</v>
      </c>
      <c r="CV1305" s="1">
        <v>1950.0</v>
      </c>
      <c r="CW1305" s="1">
        <v>1058.0</v>
      </c>
      <c r="CX1305" s="1">
        <v>1950.0</v>
      </c>
      <c r="CY1305" s="1">
        <v>1890.2</v>
      </c>
      <c r="CZ1305" s="1">
        <v>1751.2</v>
      </c>
    </row>
    <row r="1306" ht="15.75" customHeight="1">
      <c r="CU1306" s="1">
        <v>5421.0205</v>
      </c>
      <c r="CV1306" s="1">
        <v>1950.0</v>
      </c>
      <c r="CW1306" s="1">
        <v>917.9</v>
      </c>
      <c r="CX1306" s="1">
        <v>1950.0</v>
      </c>
      <c r="CY1306" s="1">
        <v>1778.9</v>
      </c>
      <c r="CZ1306" s="1">
        <v>1717.9</v>
      </c>
    </row>
    <row r="1307" ht="15.75" customHeight="1">
      <c r="CU1307" s="1">
        <v>5421.1729</v>
      </c>
      <c r="CV1307" s="1">
        <v>1950.0</v>
      </c>
      <c r="CW1307" s="1">
        <v>823.4</v>
      </c>
      <c r="CX1307" s="1">
        <v>1950.0</v>
      </c>
      <c r="CY1307" s="1">
        <v>1690.8</v>
      </c>
      <c r="CZ1307" s="1">
        <v>1693.2</v>
      </c>
    </row>
    <row r="1308" ht="15.75" customHeight="1">
      <c r="CU1308" s="1">
        <v>5421.3252</v>
      </c>
      <c r="CV1308" s="1">
        <v>1950.0</v>
      </c>
      <c r="CW1308" s="1">
        <v>769.7</v>
      </c>
      <c r="CX1308" s="1">
        <v>1950.0</v>
      </c>
      <c r="CY1308" s="1">
        <v>1570.4</v>
      </c>
      <c r="CZ1308" s="1">
        <v>1586.9</v>
      </c>
    </row>
    <row r="1309" ht="15.75" customHeight="1">
      <c r="CU1309" s="1">
        <v>5421.4775</v>
      </c>
      <c r="CV1309" s="1">
        <v>1950.0</v>
      </c>
      <c r="CW1309" s="1">
        <v>748.5</v>
      </c>
      <c r="CX1309" s="1">
        <v>1946.0</v>
      </c>
      <c r="CY1309" s="1">
        <v>1418.3</v>
      </c>
      <c r="CZ1309" s="1">
        <v>1432.0</v>
      </c>
    </row>
    <row r="1310" ht="15.75" customHeight="1">
      <c r="CU1310" s="1">
        <v>5421.6299</v>
      </c>
      <c r="CV1310" s="1">
        <v>1928.9</v>
      </c>
      <c r="CW1310" s="1">
        <v>742.6</v>
      </c>
      <c r="CX1310" s="1">
        <v>1912.7</v>
      </c>
      <c r="CY1310" s="1">
        <v>1219.4</v>
      </c>
      <c r="CZ1310" s="1">
        <v>1213.3</v>
      </c>
    </row>
    <row r="1311" ht="15.75" customHeight="1">
      <c r="CU1311" s="1">
        <v>5421.7822</v>
      </c>
      <c r="CV1311" s="1">
        <v>1854.2</v>
      </c>
      <c r="CW1311" s="1">
        <v>755.9</v>
      </c>
      <c r="CX1311" s="1">
        <v>1905.8</v>
      </c>
      <c r="CY1311" s="1">
        <v>1059.8</v>
      </c>
      <c r="CZ1311" s="1">
        <v>1051.1</v>
      </c>
    </row>
    <row r="1312" ht="15.75" customHeight="1">
      <c r="CU1312" s="1">
        <v>5421.9346</v>
      </c>
      <c r="CV1312" s="1">
        <v>1758.7</v>
      </c>
      <c r="CW1312" s="1">
        <v>750.8</v>
      </c>
      <c r="CX1312" s="1">
        <v>1848.7</v>
      </c>
      <c r="CY1312" s="1">
        <v>958.5</v>
      </c>
      <c r="CZ1312" s="1">
        <v>870.1</v>
      </c>
    </row>
    <row r="1313" ht="15.75" customHeight="1">
      <c r="CU1313" s="1">
        <v>5422.0874</v>
      </c>
      <c r="CV1313" s="1">
        <v>1507.8</v>
      </c>
      <c r="CW1313" s="1">
        <v>713.6</v>
      </c>
      <c r="CX1313" s="1">
        <v>1707.7</v>
      </c>
      <c r="CY1313" s="1">
        <v>964.1</v>
      </c>
      <c r="CZ1313" s="1">
        <v>832.3</v>
      </c>
    </row>
    <row r="1314" ht="15.75" customHeight="1">
      <c r="CU1314" s="1">
        <v>5422.2397</v>
      </c>
      <c r="CV1314" s="1">
        <v>1233.4</v>
      </c>
      <c r="CW1314" s="1">
        <v>678.6</v>
      </c>
      <c r="CX1314" s="1">
        <v>1559.0</v>
      </c>
      <c r="CY1314" s="1">
        <v>1017.7</v>
      </c>
      <c r="CZ1314" s="1">
        <v>817.9</v>
      </c>
    </row>
    <row r="1315" ht="15.75" customHeight="1">
      <c r="CU1315" s="1">
        <v>5422.3921</v>
      </c>
      <c r="CV1315" s="1">
        <v>1123.9</v>
      </c>
      <c r="CW1315" s="1">
        <v>631.6</v>
      </c>
      <c r="CX1315" s="1">
        <v>1458.4</v>
      </c>
      <c r="CY1315" s="1">
        <v>1136.7</v>
      </c>
      <c r="CZ1315" s="1">
        <v>810.0</v>
      </c>
    </row>
    <row r="1316" ht="15.75" customHeight="1">
      <c r="CU1316" s="1">
        <v>5422.5444</v>
      </c>
      <c r="CV1316" s="1">
        <v>1213.4</v>
      </c>
      <c r="CW1316" s="1">
        <v>654.9</v>
      </c>
      <c r="CX1316" s="1">
        <v>1550.2</v>
      </c>
      <c r="CY1316" s="1">
        <v>1217.9</v>
      </c>
      <c r="CZ1316" s="1">
        <v>919.6</v>
      </c>
    </row>
    <row r="1317" ht="15.75" customHeight="1">
      <c r="CU1317" s="1">
        <v>5422.6968</v>
      </c>
      <c r="CV1317" s="1">
        <v>1314.7</v>
      </c>
      <c r="CW1317" s="1">
        <v>688.1</v>
      </c>
      <c r="CX1317" s="1">
        <v>1722.7</v>
      </c>
      <c r="CY1317" s="1">
        <v>1241.5</v>
      </c>
      <c r="CZ1317" s="1">
        <v>1004.1</v>
      </c>
    </row>
    <row r="1318" ht="15.75" customHeight="1">
      <c r="CU1318" s="1">
        <v>5422.8491</v>
      </c>
      <c r="CV1318" s="1">
        <v>1475.9</v>
      </c>
      <c r="CW1318" s="1">
        <v>754.6</v>
      </c>
      <c r="CX1318" s="1">
        <v>1797.4</v>
      </c>
      <c r="CY1318" s="1">
        <v>1212.2</v>
      </c>
      <c r="CZ1318" s="1">
        <v>1069.9</v>
      </c>
    </row>
    <row r="1319" ht="15.75" customHeight="1">
      <c r="CU1319" s="1">
        <v>5423.0015</v>
      </c>
      <c r="CV1319" s="1">
        <v>1639.2</v>
      </c>
      <c r="CW1319" s="1">
        <v>827.1</v>
      </c>
      <c r="CX1319" s="1">
        <v>1925.3</v>
      </c>
      <c r="CY1319" s="1">
        <v>1197.4</v>
      </c>
      <c r="CZ1319" s="1">
        <v>1244.1</v>
      </c>
    </row>
    <row r="1320" ht="15.75" customHeight="1">
      <c r="CU1320" s="1">
        <v>5423.1538</v>
      </c>
      <c r="CV1320" s="1">
        <v>1759.1</v>
      </c>
      <c r="CW1320" s="1">
        <v>891.2</v>
      </c>
      <c r="CX1320" s="1">
        <v>1950.0</v>
      </c>
      <c r="CY1320" s="1">
        <v>1088.7</v>
      </c>
      <c r="CZ1320" s="1">
        <v>1249.5</v>
      </c>
    </row>
    <row r="1321" ht="15.75" customHeight="1">
      <c r="CU1321" s="1">
        <v>5423.3062</v>
      </c>
      <c r="CV1321" s="1">
        <v>1858.5</v>
      </c>
      <c r="CW1321" s="1">
        <v>941.1</v>
      </c>
      <c r="CX1321" s="1">
        <v>1950.0</v>
      </c>
      <c r="CY1321" s="1">
        <v>1063.9</v>
      </c>
      <c r="CZ1321" s="1">
        <v>1145.5</v>
      </c>
    </row>
    <row r="1322" ht="15.75" customHeight="1">
      <c r="CU1322" s="1">
        <v>5423.459</v>
      </c>
      <c r="CV1322" s="1">
        <v>1927.9</v>
      </c>
      <c r="CW1322" s="1">
        <v>967.9</v>
      </c>
      <c r="CX1322" s="1">
        <v>1950.0</v>
      </c>
      <c r="CY1322" s="1">
        <v>1077.9</v>
      </c>
      <c r="CZ1322" s="1">
        <v>1204.3</v>
      </c>
    </row>
    <row r="1323" ht="15.75" customHeight="1">
      <c r="CU1323" s="1">
        <v>5423.6113</v>
      </c>
      <c r="CV1323" s="1">
        <v>1950.0</v>
      </c>
      <c r="CW1323" s="1">
        <v>972.8</v>
      </c>
      <c r="CX1323" s="1">
        <v>1950.0</v>
      </c>
      <c r="CY1323" s="1">
        <v>1092.5</v>
      </c>
      <c r="CZ1323" s="1">
        <v>1200.1</v>
      </c>
    </row>
    <row r="1324" ht="15.75" customHeight="1">
      <c r="CU1324" s="1">
        <v>5423.7637</v>
      </c>
      <c r="CV1324" s="1">
        <v>1950.0</v>
      </c>
      <c r="CW1324" s="1">
        <v>962.7</v>
      </c>
      <c r="CX1324" s="1">
        <v>1950.0</v>
      </c>
      <c r="CY1324" s="1">
        <v>1148.5</v>
      </c>
      <c r="CZ1324" s="1">
        <v>1220.7</v>
      </c>
    </row>
    <row r="1325" ht="15.75" customHeight="1">
      <c r="CU1325" s="1">
        <v>5423.916</v>
      </c>
      <c r="CV1325" s="1">
        <v>1950.0</v>
      </c>
      <c r="CW1325" s="1">
        <v>944.7</v>
      </c>
      <c r="CX1325" s="1">
        <v>1950.0</v>
      </c>
      <c r="CY1325" s="1">
        <v>1221.8</v>
      </c>
      <c r="CZ1325" s="1">
        <v>1252.3</v>
      </c>
    </row>
    <row r="1326" ht="15.75" customHeight="1">
      <c r="CU1326" s="1">
        <v>5424.0684</v>
      </c>
      <c r="CV1326" s="1">
        <v>1939.8</v>
      </c>
      <c r="CW1326" s="1">
        <v>921.8</v>
      </c>
      <c r="CX1326" s="1">
        <v>1950.0</v>
      </c>
      <c r="CY1326" s="1">
        <v>1256.6</v>
      </c>
      <c r="CZ1326" s="1">
        <v>1252.5</v>
      </c>
    </row>
    <row r="1327" ht="15.75" customHeight="1">
      <c r="CU1327" s="1">
        <v>5424.2207</v>
      </c>
      <c r="CV1327" s="1">
        <v>1870.0</v>
      </c>
      <c r="CW1327" s="1">
        <v>893.1</v>
      </c>
      <c r="CX1327" s="1">
        <v>1947.6</v>
      </c>
      <c r="CY1327" s="1">
        <v>1221.6</v>
      </c>
      <c r="CZ1327" s="1">
        <v>1200.3</v>
      </c>
    </row>
    <row r="1328" ht="15.75" customHeight="1">
      <c r="CU1328" s="1">
        <v>5424.373</v>
      </c>
      <c r="CV1328" s="1">
        <v>1746.0</v>
      </c>
      <c r="CW1328" s="1">
        <v>855.6</v>
      </c>
      <c r="CX1328" s="1">
        <v>1892.8</v>
      </c>
      <c r="CY1328" s="1">
        <v>1146.7</v>
      </c>
      <c r="CZ1328" s="1">
        <v>1122.9</v>
      </c>
    </row>
    <row r="1329" ht="15.75" customHeight="1">
      <c r="CU1329" s="1">
        <v>5424.5254</v>
      </c>
      <c r="CV1329" s="1">
        <v>1573.4</v>
      </c>
      <c r="CW1329" s="1">
        <v>812.8</v>
      </c>
      <c r="CX1329" s="1">
        <v>1774.9</v>
      </c>
      <c r="CY1329" s="1">
        <v>943.7</v>
      </c>
      <c r="CZ1329" s="1">
        <v>942.3</v>
      </c>
    </row>
    <row r="1330" ht="15.75" customHeight="1">
      <c r="CU1330" s="1">
        <v>5424.6782</v>
      </c>
      <c r="CV1330" s="1">
        <v>1419.7</v>
      </c>
      <c r="CW1330" s="1">
        <v>765.8</v>
      </c>
      <c r="CX1330" s="1">
        <v>1544.0</v>
      </c>
      <c r="CY1330" s="1">
        <v>783.6</v>
      </c>
      <c r="CZ1330" s="1">
        <v>791.2</v>
      </c>
    </row>
    <row r="1331" ht="15.75" customHeight="1">
      <c r="CU1331" s="1">
        <v>5424.8306</v>
      </c>
      <c r="CV1331" s="1">
        <v>1048.5</v>
      </c>
      <c r="CW1331" s="1">
        <v>646.2</v>
      </c>
      <c r="CX1331" s="1">
        <v>1230.7</v>
      </c>
      <c r="CY1331" s="1">
        <v>687.2</v>
      </c>
      <c r="CZ1331" s="1">
        <v>682.2</v>
      </c>
    </row>
    <row r="1332" ht="15.75" customHeight="1">
      <c r="CU1332" s="1">
        <v>5424.9829</v>
      </c>
      <c r="CV1332" s="1">
        <v>782.5</v>
      </c>
      <c r="CW1332" s="1">
        <v>540.1</v>
      </c>
      <c r="CX1332" s="1">
        <v>974.8</v>
      </c>
      <c r="CY1332" s="1">
        <v>612.7</v>
      </c>
      <c r="CZ1332" s="1">
        <v>585.1</v>
      </c>
    </row>
    <row r="1333" ht="15.75" customHeight="1">
      <c r="CU1333" s="1">
        <v>5425.1353</v>
      </c>
      <c r="CV1333" s="1">
        <v>646.7</v>
      </c>
      <c r="CW1333" s="1">
        <v>464.0</v>
      </c>
      <c r="CX1333" s="1">
        <v>785.5</v>
      </c>
      <c r="CY1333" s="1">
        <v>532.8</v>
      </c>
      <c r="CZ1333" s="1">
        <v>508.4</v>
      </c>
    </row>
    <row r="1334" ht="15.75" customHeight="1">
      <c r="CU1334" s="1">
        <v>5425.2876</v>
      </c>
      <c r="CV1334" s="1">
        <v>555.4</v>
      </c>
      <c r="CW1334" s="1">
        <v>414.3</v>
      </c>
      <c r="CX1334" s="1">
        <v>652.5</v>
      </c>
      <c r="CY1334" s="1">
        <v>467.7</v>
      </c>
      <c r="CZ1334" s="1">
        <v>446.4</v>
      </c>
    </row>
    <row r="1335" ht="15.75" customHeight="1">
      <c r="CU1335" s="1">
        <v>5425.4399</v>
      </c>
      <c r="CV1335" s="1">
        <v>485.8</v>
      </c>
      <c r="CW1335" s="1">
        <v>371.3</v>
      </c>
      <c r="CX1335" s="1">
        <v>554.8</v>
      </c>
      <c r="CY1335" s="1">
        <v>421.8</v>
      </c>
      <c r="CZ1335" s="1">
        <v>402.5</v>
      </c>
    </row>
    <row r="1336" ht="15.75" customHeight="1">
      <c r="CU1336" s="1">
        <v>5425.5923</v>
      </c>
      <c r="CV1336" s="1">
        <v>434.3</v>
      </c>
      <c r="CW1336" s="1">
        <v>337.1</v>
      </c>
      <c r="CX1336" s="1">
        <v>481.8</v>
      </c>
      <c r="CY1336" s="1">
        <v>374.2</v>
      </c>
      <c r="CZ1336" s="1">
        <v>368.4</v>
      </c>
    </row>
    <row r="1337" ht="15.75" customHeight="1">
      <c r="CU1337" s="1">
        <v>5425.7446</v>
      </c>
      <c r="CV1337" s="1">
        <v>405.7</v>
      </c>
      <c r="CW1337" s="1">
        <v>311.7</v>
      </c>
      <c r="CX1337" s="1">
        <v>433.6</v>
      </c>
      <c r="CY1337" s="1">
        <v>334.1</v>
      </c>
      <c r="CZ1337" s="1">
        <v>347.5</v>
      </c>
    </row>
    <row r="1338" ht="15.75" customHeight="1">
      <c r="CU1338" s="1">
        <v>5425.897</v>
      </c>
      <c r="CV1338" s="1">
        <v>386.7</v>
      </c>
      <c r="CW1338" s="1">
        <v>297.7</v>
      </c>
      <c r="CX1338" s="1">
        <v>408.6</v>
      </c>
      <c r="CY1338" s="1">
        <v>315.4</v>
      </c>
      <c r="CZ1338" s="1">
        <v>329.3</v>
      </c>
    </row>
    <row r="1339" ht="15.75" customHeight="1">
      <c r="CU1339" s="1">
        <v>5426.0498</v>
      </c>
      <c r="CV1339" s="1">
        <v>374.2</v>
      </c>
      <c r="CW1339" s="1">
        <v>293.9</v>
      </c>
      <c r="CX1339" s="1">
        <v>402.8</v>
      </c>
      <c r="CY1339" s="1">
        <v>309.9</v>
      </c>
      <c r="CZ1339" s="1">
        <v>312.4</v>
      </c>
    </row>
    <row r="1340" ht="15.75" customHeight="1">
      <c r="CU1340" s="1">
        <v>5426.2021</v>
      </c>
      <c r="CV1340" s="1">
        <v>379.1</v>
      </c>
      <c r="CW1340" s="1">
        <v>302.6</v>
      </c>
      <c r="CX1340" s="1">
        <v>418.8</v>
      </c>
      <c r="CY1340" s="1">
        <v>320.3</v>
      </c>
      <c r="CZ1340" s="1">
        <v>318.0</v>
      </c>
    </row>
    <row r="1341" ht="15.75" customHeight="1">
      <c r="CU1341" s="1">
        <v>5426.3545</v>
      </c>
      <c r="CV1341" s="1">
        <v>428.2</v>
      </c>
      <c r="CW1341" s="1">
        <v>329.9</v>
      </c>
      <c r="CX1341" s="1">
        <v>467.6</v>
      </c>
      <c r="CY1341" s="1">
        <v>350.9</v>
      </c>
      <c r="CZ1341" s="1">
        <v>341.8</v>
      </c>
    </row>
    <row r="1342" ht="15.75" customHeight="1">
      <c r="CU1342" s="1">
        <v>5426.5068</v>
      </c>
      <c r="CV1342" s="1">
        <v>508.8</v>
      </c>
      <c r="CW1342" s="1">
        <v>377.3</v>
      </c>
      <c r="CX1342" s="1">
        <v>561.2</v>
      </c>
      <c r="CY1342" s="1">
        <v>409.0</v>
      </c>
      <c r="CZ1342" s="1">
        <v>384.4</v>
      </c>
    </row>
    <row r="1343" ht="15.75" customHeight="1">
      <c r="CU1343" s="1">
        <v>5426.6592</v>
      </c>
      <c r="CV1343" s="1">
        <v>618.6</v>
      </c>
      <c r="CW1343" s="1">
        <v>437.9</v>
      </c>
      <c r="CX1343" s="1">
        <v>690.8</v>
      </c>
      <c r="CY1343" s="1">
        <v>494.0</v>
      </c>
      <c r="CZ1343" s="1">
        <v>448.9</v>
      </c>
    </row>
    <row r="1344" ht="15.75" customHeight="1">
      <c r="CU1344" s="1">
        <v>5426.8115</v>
      </c>
      <c r="CV1344" s="1">
        <v>842.7</v>
      </c>
      <c r="CW1344" s="1">
        <v>517.9</v>
      </c>
      <c r="CX1344" s="1">
        <v>886.0</v>
      </c>
      <c r="CY1344" s="1">
        <v>604.0</v>
      </c>
      <c r="CZ1344" s="1">
        <v>544.0</v>
      </c>
    </row>
    <row r="1345" ht="15.75" customHeight="1">
      <c r="CU1345" s="1">
        <v>5426.9639</v>
      </c>
      <c r="CV1345" s="1">
        <v>1125.9</v>
      </c>
      <c r="CW1345" s="1">
        <v>606.5</v>
      </c>
      <c r="CX1345" s="1">
        <v>1115.5</v>
      </c>
      <c r="CY1345" s="1">
        <v>718.7</v>
      </c>
      <c r="CZ1345" s="1">
        <v>644.8</v>
      </c>
    </row>
    <row r="1346" ht="15.75" customHeight="1">
      <c r="CU1346" s="1">
        <v>5427.1162</v>
      </c>
      <c r="CV1346" s="1">
        <v>1491.4</v>
      </c>
      <c r="CW1346" s="1">
        <v>679.3</v>
      </c>
      <c r="CX1346" s="1">
        <v>1326.1</v>
      </c>
      <c r="CY1346" s="1">
        <v>806.3</v>
      </c>
      <c r="CZ1346" s="1">
        <v>742.3</v>
      </c>
    </row>
    <row r="1347" ht="15.75" customHeight="1">
      <c r="CU1347" s="1">
        <v>5427.2686</v>
      </c>
      <c r="CV1347" s="1">
        <v>1870.4</v>
      </c>
      <c r="CW1347" s="1">
        <v>737.1</v>
      </c>
      <c r="CX1347" s="1">
        <v>1550.0</v>
      </c>
      <c r="CY1347" s="1">
        <v>864.2</v>
      </c>
      <c r="CZ1347" s="1">
        <v>871.5</v>
      </c>
    </row>
    <row r="1348" ht="15.75" customHeight="1">
      <c r="CU1348" s="1">
        <v>5427.4214</v>
      </c>
      <c r="CV1348" s="1">
        <v>1948.7</v>
      </c>
      <c r="CW1348" s="1">
        <v>829.9</v>
      </c>
      <c r="CX1348" s="1">
        <v>1797.0</v>
      </c>
      <c r="CY1348" s="1">
        <v>917.3</v>
      </c>
      <c r="CZ1348" s="1">
        <v>1006.0</v>
      </c>
    </row>
    <row r="1349" ht="15.75" customHeight="1">
      <c r="CU1349" s="1">
        <v>5427.5737</v>
      </c>
      <c r="CV1349" s="1">
        <v>1950.0</v>
      </c>
      <c r="CW1349" s="1">
        <v>941.1</v>
      </c>
      <c r="CX1349" s="1">
        <v>1930.8</v>
      </c>
      <c r="CY1349" s="1">
        <v>921.7</v>
      </c>
      <c r="CZ1349" s="1">
        <v>1113.2</v>
      </c>
    </row>
    <row r="1350" ht="15.75" customHeight="1">
      <c r="CU1350" s="1">
        <v>5427.7261</v>
      </c>
      <c r="CV1350" s="1">
        <v>1950.0</v>
      </c>
      <c r="CW1350" s="1">
        <v>1004.1</v>
      </c>
      <c r="CX1350" s="1">
        <v>1950.0</v>
      </c>
      <c r="CY1350" s="1">
        <v>892.1</v>
      </c>
      <c r="CZ1350" s="1">
        <v>1269.4</v>
      </c>
    </row>
    <row r="1351" ht="15.75" customHeight="1">
      <c r="CU1351" s="1">
        <v>5427.8784</v>
      </c>
      <c r="CV1351" s="1">
        <v>1950.0</v>
      </c>
      <c r="CW1351" s="1">
        <v>1014.8</v>
      </c>
      <c r="CX1351" s="1">
        <v>1950.0</v>
      </c>
      <c r="CY1351" s="1">
        <v>861.9</v>
      </c>
      <c r="CZ1351" s="1">
        <v>1172.5</v>
      </c>
    </row>
    <row r="1352" ht="15.75" customHeight="1">
      <c r="CU1352" s="1">
        <v>5428.0308</v>
      </c>
      <c r="CV1352" s="1">
        <v>1949.0</v>
      </c>
      <c r="CW1352" s="1">
        <v>960.1</v>
      </c>
      <c r="CX1352" s="1">
        <v>1950.0</v>
      </c>
      <c r="CY1352" s="1">
        <v>830.5</v>
      </c>
      <c r="CZ1352" s="1">
        <v>903.3</v>
      </c>
    </row>
    <row r="1353" ht="15.75" customHeight="1">
      <c r="CU1353" s="1">
        <v>5428.1831</v>
      </c>
      <c r="CV1353" s="1">
        <v>1906.1</v>
      </c>
      <c r="CW1353" s="1">
        <v>860.4</v>
      </c>
      <c r="CX1353" s="1">
        <v>1936.4</v>
      </c>
      <c r="CY1353" s="1">
        <v>821.6</v>
      </c>
      <c r="CZ1353" s="1">
        <v>818.7</v>
      </c>
    </row>
    <row r="1354" ht="15.75" customHeight="1">
      <c r="CU1354" s="1">
        <v>5428.3354</v>
      </c>
      <c r="CV1354" s="1">
        <v>1821.4</v>
      </c>
      <c r="CW1354" s="1">
        <v>741.7</v>
      </c>
      <c r="CX1354" s="1">
        <v>1810.1</v>
      </c>
      <c r="CY1354" s="1">
        <v>854.3</v>
      </c>
      <c r="CZ1354" s="1">
        <v>792.3</v>
      </c>
    </row>
    <row r="1355" ht="15.75" customHeight="1">
      <c r="CU1355" s="1">
        <v>5428.4878</v>
      </c>
      <c r="CV1355" s="1">
        <v>1741.4</v>
      </c>
      <c r="CW1355" s="1">
        <v>623.7</v>
      </c>
      <c r="CX1355" s="1">
        <v>1631.2</v>
      </c>
      <c r="CY1355" s="1">
        <v>888.7</v>
      </c>
      <c r="CZ1355" s="1">
        <v>752.2</v>
      </c>
    </row>
    <row r="1356" ht="15.75" customHeight="1">
      <c r="CU1356" s="1">
        <v>5428.6406</v>
      </c>
      <c r="CV1356" s="1">
        <v>1410.7</v>
      </c>
      <c r="CW1356" s="1">
        <v>561.7</v>
      </c>
      <c r="CX1356" s="1">
        <v>1474.3</v>
      </c>
      <c r="CY1356" s="1">
        <v>902.2</v>
      </c>
      <c r="CZ1356" s="1">
        <v>710.5</v>
      </c>
    </row>
    <row r="1357" ht="15.75" customHeight="1">
      <c r="CU1357" s="1">
        <v>5428.793</v>
      </c>
      <c r="CV1357" s="1">
        <v>1131.4</v>
      </c>
      <c r="CW1357" s="1">
        <v>521.1</v>
      </c>
      <c r="CX1357" s="1">
        <v>1294.4</v>
      </c>
      <c r="CY1357" s="1">
        <v>890.6</v>
      </c>
      <c r="CZ1357" s="1">
        <v>656.4</v>
      </c>
    </row>
    <row r="1358" ht="15.75" customHeight="1">
      <c r="CU1358" s="1">
        <v>5428.9453</v>
      </c>
      <c r="CV1358" s="1">
        <v>929.9</v>
      </c>
      <c r="CW1358" s="1">
        <v>478.4</v>
      </c>
      <c r="CX1358" s="1">
        <v>1120.4</v>
      </c>
      <c r="CY1358" s="1">
        <v>862.2</v>
      </c>
      <c r="CZ1358" s="1">
        <v>625.8</v>
      </c>
    </row>
    <row r="1359" ht="15.75" customHeight="1">
      <c r="CU1359" s="1">
        <v>5429.0977</v>
      </c>
      <c r="CV1359" s="1">
        <v>841.7</v>
      </c>
      <c r="CW1359" s="1">
        <v>470.0</v>
      </c>
      <c r="CX1359" s="1">
        <v>1064.0</v>
      </c>
      <c r="CY1359" s="1">
        <v>810.3</v>
      </c>
      <c r="CZ1359" s="1">
        <v>645.9</v>
      </c>
    </row>
    <row r="1360" ht="15.75" customHeight="1">
      <c r="CU1360" s="1">
        <v>5429.25</v>
      </c>
      <c r="CV1360" s="1">
        <v>867.3</v>
      </c>
      <c r="CW1360" s="1">
        <v>497.1</v>
      </c>
      <c r="CX1360" s="1">
        <v>1083.6</v>
      </c>
      <c r="CY1360" s="1">
        <v>783.1</v>
      </c>
      <c r="CZ1360" s="1">
        <v>698.6</v>
      </c>
    </row>
    <row r="1361" ht="15.75" customHeight="1">
      <c r="CU1361" s="1">
        <v>5429.4023</v>
      </c>
      <c r="CV1361" s="1">
        <v>1066.6</v>
      </c>
      <c r="CW1361" s="1">
        <v>586.7</v>
      </c>
      <c r="CX1361" s="1">
        <v>1232.0</v>
      </c>
      <c r="CY1361" s="1">
        <v>816.0</v>
      </c>
      <c r="CZ1361" s="1">
        <v>837.7</v>
      </c>
    </row>
    <row r="1362" ht="15.75" customHeight="1">
      <c r="CU1362" s="1">
        <v>5429.5547</v>
      </c>
      <c r="CV1362" s="1">
        <v>1391.5</v>
      </c>
      <c r="CW1362" s="1">
        <v>687.9</v>
      </c>
      <c r="CX1362" s="1">
        <v>1432.2</v>
      </c>
      <c r="CY1362" s="1">
        <v>945.6</v>
      </c>
      <c r="CZ1362" s="1">
        <v>1037.0</v>
      </c>
    </row>
    <row r="1363" ht="15.75" customHeight="1">
      <c r="CU1363" s="1">
        <v>5429.707</v>
      </c>
      <c r="CV1363" s="1">
        <v>1701.4</v>
      </c>
      <c r="CW1363" s="1">
        <v>895.7</v>
      </c>
      <c r="CX1363" s="1">
        <v>1674.7</v>
      </c>
      <c r="CY1363" s="1">
        <v>1119.5</v>
      </c>
      <c r="CZ1363" s="1">
        <v>1287.8</v>
      </c>
    </row>
    <row r="1364" ht="15.75" customHeight="1">
      <c r="CU1364" s="1">
        <v>5429.8594</v>
      </c>
      <c r="CV1364" s="1">
        <v>1808.5</v>
      </c>
      <c r="CW1364" s="1">
        <v>1077.2</v>
      </c>
      <c r="CX1364" s="1">
        <v>1900.3</v>
      </c>
      <c r="CY1364" s="1">
        <v>1468.3</v>
      </c>
      <c r="CZ1364" s="1">
        <v>1735.0</v>
      </c>
    </row>
    <row r="1365" ht="15.75" customHeight="1">
      <c r="CU1365" s="1">
        <v>5430.0122</v>
      </c>
      <c r="CV1365" s="1">
        <v>1901.8</v>
      </c>
      <c r="CW1365" s="1">
        <v>1271.7</v>
      </c>
      <c r="CX1365" s="1">
        <v>1950.0</v>
      </c>
      <c r="CY1365" s="1">
        <v>1886.7</v>
      </c>
      <c r="CZ1365" s="1">
        <v>1941.1</v>
      </c>
    </row>
    <row r="1366" ht="15.75" customHeight="1">
      <c r="CU1366" s="1">
        <v>5430.1646</v>
      </c>
      <c r="CV1366" s="1">
        <v>1948.2</v>
      </c>
      <c r="CW1366" s="1">
        <v>1428.7</v>
      </c>
      <c r="CX1366" s="1">
        <v>1950.0</v>
      </c>
      <c r="CY1366" s="1">
        <v>1950.0</v>
      </c>
      <c r="CZ1366" s="1">
        <v>1950.0</v>
      </c>
    </row>
    <row r="1367" ht="15.75" customHeight="1">
      <c r="CU1367" s="1">
        <v>5430.3169</v>
      </c>
      <c r="CV1367" s="1">
        <v>1950.0</v>
      </c>
      <c r="CW1367" s="1">
        <v>1474.0</v>
      </c>
      <c r="CX1367" s="1">
        <v>1950.0</v>
      </c>
      <c r="CY1367" s="1">
        <v>1950.0</v>
      </c>
      <c r="CZ1367" s="1">
        <v>1950.0</v>
      </c>
    </row>
    <row r="1368" ht="15.75" customHeight="1">
      <c r="CU1368" s="1">
        <v>5430.4692</v>
      </c>
      <c r="CV1368" s="1">
        <v>1950.0</v>
      </c>
      <c r="CW1368" s="1">
        <v>1381.0</v>
      </c>
      <c r="CX1368" s="1">
        <v>1950.0</v>
      </c>
      <c r="CY1368" s="1">
        <v>1950.0</v>
      </c>
      <c r="CZ1368" s="1">
        <v>1950.0</v>
      </c>
    </row>
    <row r="1369" ht="15.75" customHeight="1">
      <c r="CU1369" s="1">
        <v>5430.6216</v>
      </c>
      <c r="CV1369" s="1">
        <v>1950.0</v>
      </c>
      <c r="CW1369" s="1">
        <v>1196.6</v>
      </c>
      <c r="CX1369" s="1">
        <v>1950.0</v>
      </c>
      <c r="CY1369" s="1">
        <v>1950.0</v>
      </c>
      <c r="CZ1369" s="1">
        <v>1950.0</v>
      </c>
    </row>
    <row r="1370" ht="15.75" customHeight="1">
      <c r="CU1370" s="1">
        <v>5430.7739</v>
      </c>
      <c r="CV1370" s="1">
        <v>1950.0</v>
      </c>
      <c r="CW1370" s="1">
        <v>995.4</v>
      </c>
      <c r="CX1370" s="1">
        <v>1950.0</v>
      </c>
      <c r="CY1370" s="1">
        <v>1950.0</v>
      </c>
      <c r="CZ1370" s="1">
        <v>1950.0</v>
      </c>
    </row>
    <row r="1371" ht="15.75" customHeight="1">
      <c r="CU1371" s="1">
        <v>5430.9263</v>
      </c>
      <c r="CV1371" s="1">
        <v>1950.0</v>
      </c>
      <c r="CW1371" s="1">
        <v>827.0</v>
      </c>
      <c r="CX1371" s="1">
        <v>1950.0</v>
      </c>
      <c r="CY1371" s="1">
        <v>1943.3</v>
      </c>
      <c r="CZ1371" s="1">
        <v>1950.0</v>
      </c>
    </row>
    <row r="1372" ht="15.75" customHeight="1">
      <c r="CU1372" s="1">
        <v>5431.0786</v>
      </c>
      <c r="CV1372" s="1">
        <v>1950.0</v>
      </c>
      <c r="CW1372" s="1">
        <v>708.9</v>
      </c>
      <c r="CX1372" s="1">
        <v>1950.0</v>
      </c>
      <c r="CY1372" s="1">
        <v>1849.4</v>
      </c>
      <c r="CZ1372" s="1">
        <v>1907.2</v>
      </c>
    </row>
    <row r="1373" ht="15.75" customHeight="1">
      <c r="CU1373" s="1">
        <v>5431.231</v>
      </c>
      <c r="CV1373" s="1">
        <v>1950.0</v>
      </c>
      <c r="CW1373" s="1">
        <v>642.1</v>
      </c>
      <c r="CX1373" s="1">
        <v>1950.0</v>
      </c>
      <c r="CY1373" s="1">
        <v>1766.3</v>
      </c>
      <c r="CZ1373" s="1">
        <v>1823.5</v>
      </c>
    </row>
    <row r="1374" ht="15.75" customHeight="1">
      <c r="CU1374" s="1">
        <v>5431.3838</v>
      </c>
      <c r="CV1374" s="1">
        <v>1950.0</v>
      </c>
      <c r="CW1374" s="1">
        <v>623.9</v>
      </c>
      <c r="CX1374" s="1">
        <v>1950.0</v>
      </c>
      <c r="CY1374" s="1">
        <v>1657.1</v>
      </c>
      <c r="CZ1374" s="1">
        <v>1701.3</v>
      </c>
    </row>
    <row r="1375" ht="15.75" customHeight="1">
      <c r="CU1375" s="1">
        <v>5431.5361</v>
      </c>
      <c r="CV1375" s="1">
        <v>1950.0</v>
      </c>
      <c r="CW1375" s="1">
        <v>654.8</v>
      </c>
      <c r="CX1375" s="1">
        <v>1950.0</v>
      </c>
      <c r="CY1375" s="1">
        <v>1488.1</v>
      </c>
      <c r="CZ1375" s="1">
        <v>1537.6</v>
      </c>
    </row>
    <row r="1376" ht="15.75" customHeight="1">
      <c r="CU1376" s="1">
        <v>5431.6885</v>
      </c>
      <c r="CV1376" s="1">
        <v>1950.0</v>
      </c>
      <c r="CW1376" s="1">
        <v>741.4</v>
      </c>
      <c r="CX1376" s="1">
        <v>1950.0</v>
      </c>
      <c r="CY1376" s="1">
        <v>1358.0</v>
      </c>
      <c r="CZ1376" s="1">
        <v>1362.2</v>
      </c>
    </row>
    <row r="1377" ht="15.75" customHeight="1">
      <c r="CU1377" s="1">
        <v>5431.8408</v>
      </c>
      <c r="CV1377" s="1">
        <v>1950.0</v>
      </c>
      <c r="CW1377" s="1">
        <v>893.5</v>
      </c>
      <c r="CX1377" s="1">
        <v>1950.0</v>
      </c>
      <c r="CY1377" s="1">
        <v>1368.2</v>
      </c>
      <c r="CZ1377" s="1">
        <v>1276.5</v>
      </c>
    </row>
    <row r="1378" ht="15.75" customHeight="1">
      <c r="CU1378" s="1">
        <v>5431.9932</v>
      </c>
      <c r="CV1378" s="1">
        <v>1950.0</v>
      </c>
      <c r="CW1378" s="1">
        <v>1111.1</v>
      </c>
      <c r="CX1378" s="1">
        <v>1950.0</v>
      </c>
      <c r="CY1378" s="1">
        <v>1355.6</v>
      </c>
      <c r="CZ1378" s="1">
        <v>1140.8</v>
      </c>
    </row>
    <row r="1379" ht="15.75" customHeight="1">
      <c r="CU1379" s="1">
        <v>5432.1455</v>
      </c>
      <c r="CV1379" s="1">
        <v>1950.0</v>
      </c>
      <c r="CW1379" s="1">
        <v>1363.8</v>
      </c>
      <c r="CX1379" s="1">
        <v>1950.0</v>
      </c>
      <c r="CY1379" s="1">
        <v>1310.6</v>
      </c>
      <c r="CZ1379" s="1">
        <v>1110.0</v>
      </c>
    </row>
    <row r="1380" ht="15.75" customHeight="1">
      <c r="CU1380" s="1">
        <v>5432.2979</v>
      </c>
      <c r="CV1380" s="1">
        <v>1950.0</v>
      </c>
      <c r="CW1380" s="1">
        <v>1580.4</v>
      </c>
      <c r="CX1380" s="1">
        <v>1950.0</v>
      </c>
      <c r="CY1380" s="1">
        <v>1422.2</v>
      </c>
      <c r="CZ1380" s="1">
        <v>1188.4</v>
      </c>
    </row>
    <row r="1381" ht="15.75" customHeight="1">
      <c r="CU1381" s="1">
        <v>5432.4502</v>
      </c>
      <c r="CV1381" s="1">
        <v>1950.0</v>
      </c>
      <c r="CW1381" s="1">
        <v>1691.9</v>
      </c>
      <c r="CX1381" s="1">
        <v>1950.0</v>
      </c>
      <c r="CY1381" s="1">
        <v>1501.3</v>
      </c>
      <c r="CZ1381" s="1">
        <v>1206.4</v>
      </c>
    </row>
    <row r="1382" ht="15.75" customHeight="1">
      <c r="CU1382" s="1">
        <v>5432.603</v>
      </c>
      <c r="CV1382" s="1">
        <v>1950.0</v>
      </c>
      <c r="CW1382" s="1">
        <v>1687.8</v>
      </c>
      <c r="CX1382" s="1">
        <v>1950.0</v>
      </c>
      <c r="CY1382" s="1">
        <v>1668.7</v>
      </c>
      <c r="CZ1382" s="1">
        <v>1288.5</v>
      </c>
    </row>
    <row r="1383" ht="15.75" customHeight="1">
      <c r="CU1383" s="1">
        <v>5432.7554</v>
      </c>
      <c r="CV1383" s="1">
        <v>1950.0</v>
      </c>
      <c r="CW1383" s="1">
        <v>1606.9</v>
      </c>
      <c r="CX1383" s="1">
        <v>1950.0</v>
      </c>
      <c r="CY1383" s="1">
        <v>1802.2</v>
      </c>
      <c r="CZ1383" s="1">
        <v>1471.2</v>
      </c>
    </row>
    <row r="1384" ht="15.75" customHeight="1">
      <c r="CU1384" s="1">
        <v>5432.9077</v>
      </c>
      <c r="CV1384" s="1">
        <v>1950.0</v>
      </c>
      <c r="CW1384" s="1">
        <v>1494.9</v>
      </c>
      <c r="CX1384" s="1">
        <v>1950.0</v>
      </c>
      <c r="CY1384" s="1">
        <v>1879.9</v>
      </c>
      <c r="CZ1384" s="1">
        <v>1695.4</v>
      </c>
    </row>
    <row r="1385" ht="15.75" customHeight="1">
      <c r="CU1385" s="1">
        <v>5433.0601</v>
      </c>
      <c r="CV1385" s="1">
        <v>1950.0</v>
      </c>
      <c r="CW1385" s="1">
        <v>1383.5</v>
      </c>
      <c r="CX1385" s="1">
        <v>1950.0</v>
      </c>
      <c r="CY1385" s="1">
        <v>1815.1</v>
      </c>
      <c r="CZ1385" s="1">
        <v>1747.3</v>
      </c>
    </row>
    <row r="1386" ht="15.75" customHeight="1">
      <c r="CU1386" s="1">
        <v>5433.2124</v>
      </c>
      <c r="CV1386" s="1">
        <v>1950.0</v>
      </c>
      <c r="CW1386" s="1">
        <v>1290.9</v>
      </c>
      <c r="CX1386" s="1">
        <v>1950.0</v>
      </c>
      <c r="CY1386" s="1">
        <v>1733.5</v>
      </c>
      <c r="CZ1386" s="1">
        <v>1765.1</v>
      </c>
    </row>
    <row r="1387" ht="15.75" customHeight="1">
      <c r="CU1387" s="1">
        <v>5433.3647</v>
      </c>
      <c r="CV1387" s="1">
        <v>1950.0</v>
      </c>
      <c r="CW1387" s="1">
        <v>1222.7</v>
      </c>
      <c r="CX1387" s="1">
        <v>1950.0</v>
      </c>
      <c r="CY1387" s="1">
        <v>1621.5</v>
      </c>
      <c r="CZ1387" s="1">
        <v>1742.3</v>
      </c>
    </row>
    <row r="1388" ht="15.75" customHeight="1">
      <c r="CU1388" s="1">
        <v>5433.5171</v>
      </c>
      <c r="CV1388" s="1">
        <v>1950.0</v>
      </c>
      <c r="CW1388" s="1">
        <v>1175.9</v>
      </c>
      <c r="CX1388" s="1">
        <v>1950.0</v>
      </c>
      <c r="CY1388" s="1">
        <v>1428.0</v>
      </c>
      <c r="CZ1388" s="1">
        <v>1620.9</v>
      </c>
    </row>
    <row r="1389" ht="15.75" customHeight="1">
      <c r="CU1389" s="1">
        <v>5433.6694</v>
      </c>
      <c r="CV1389" s="1">
        <v>1950.0</v>
      </c>
      <c r="CW1389" s="1">
        <v>1142.0</v>
      </c>
      <c r="CX1389" s="1">
        <v>1950.0</v>
      </c>
      <c r="CY1389" s="1">
        <v>1233.1</v>
      </c>
      <c r="CZ1389" s="1">
        <v>1522.8</v>
      </c>
    </row>
    <row r="1390" ht="15.75" customHeight="1">
      <c r="CU1390" s="1">
        <v>5433.8218</v>
      </c>
      <c r="CV1390" s="1">
        <v>1950.0</v>
      </c>
      <c r="CW1390" s="1">
        <v>1112.6</v>
      </c>
      <c r="CX1390" s="1">
        <v>1950.0</v>
      </c>
      <c r="CY1390" s="1">
        <v>1112.9</v>
      </c>
      <c r="CZ1390" s="1">
        <v>1442.8</v>
      </c>
    </row>
    <row r="1391" ht="15.75" customHeight="1">
      <c r="CU1391" s="1">
        <v>5433.9746</v>
      </c>
      <c r="CV1391" s="1">
        <v>1950.0</v>
      </c>
      <c r="CW1391" s="1">
        <v>1084.7</v>
      </c>
      <c r="CX1391" s="1">
        <v>1950.0</v>
      </c>
      <c r="CY1391" s="1">
        <v>1027.1</v>
      </c>
      <c r="CZ1391" s="1">
        <v>1375.8</v>
      </c>
    </row>
    <row r="1392" ht="15.75" customHeight="1">
      <c r="CU1392" s="1">
        <v>5434.127</v>
      </c>
      <c r="CV1392" s="1">
        <v>1950.0</v>
      </c>
      <c r="CW1392" s="1">
        <v>1062.2</v>
      </c>
      <c r="CX1392" s="1">
        <v>1950.0</v>
      </c>
      <c r="CY1392" s="1">
        <v>947.3</v>
      </c>
      <c r="CZ1392" s="1">
        <v>1284.0</v>
      </c>
    </row>
    <row r="1393" ht="15.75" customHeight="1">
      <c r="CU1393" s="1">
        <v>5434.2793</v>
      </c>
      <c r="CV1393" s="1">
        <v>1950.0</v>
      </c>
      <c r="CW1393" s="1">
        <v>1051.6</v>
      </c>
      <c r="CX1393" s="1">
        <v>1950.0</v>
      </c>
      <c r="CY1393" s="1">
        <v>899.6</v>
      </c>
      <c r="CZ1393" s="1">
        <v>1202.4</v>
      </c>
    </row>
    <row r="1394" ht="15.75" customHeight="1">
      <c r="CU1394" s="1">
        <v>5434.4316</v>
      </c>
      <c r="CV1394" s="1">
        <v>1950.0</v>
      </c>
      <c r="CW1394" s="1">
        <v>1055.1</v>
      </c>
      <c r="CX1394" s="1">
        <v>1950.0</v>
      </c>
      <c r="CY1394" s="1">
        <v>943.1</v>
      </c>
      <c r="CZ1394" s="1">
        <v>1099.4</v>
      </c>
    </row>
    <row r="1395" ht="15.75" customHeight="1">
      <c r="CU1395" s="1">
        <v>5434.584</v>
      </c>
      <c r="CV1395" s="1">
        <v>1950.0</v>
      </c>
      <c r="CW1395" s="1">
        <v>1066.9</v>
      </c>
      <c r="CX1395" s="1">
        <v>1950.0</v>
      </c>
      <c r="CY1395" s="1">
        <v>1077.0</v>
      </c>
      <c r="CZ1395" s="1">
        <v>1084.9</v>
      </c>
    </row>
    <row r="1396" ht="15.75" customHeight="1">
      <c r="CU1396" s="1">
        <v>5434.7363</v>
      </c>
      <c r="CV1396" s="1">
        <v>1950.0</v>
      </c>
      <c r="CW1396" s="1">
        <v>1074.9</v>
      </c>
      <c r="CX1396" s="1">
        <v>1950.0</v>
      </c>
      <c r="CY1396" s="1">
        <v>1184.4</v>
      </c>
      <c r="CZ1396" s="1">
        <v>1051.0</v>
      </c>
    </row>
    <row r="1397" ht="15.75" customHeight="1">
      <c r="CU1397" s="1">
        <v>5434.8887</v>
      </c>
      <c r="CV1397" s="1">
        <v>1950.0</v>
      </c>
      <c r="CW1397" s="1">
        <v>1067.2</v>
      </c>
      <c r="CX1397" s="1">
        <v>1950.0</v>
      </c>
      <c r="CY1397" s="1">
        <v>1383.2</v>
      </c>
      <c r="CZ1397" s="1">
        <v>1065.3</v>
      </c>
    </row>
    <row r="1398" ht="15.75" customHeight="1">
      <c r="CU1398" s="1">
        <v>5435.041</v>
      </c>
      <c r="CV1398" s="1">
        <v>1950.0</v>
      </c>
      <c r="CW1398" s="1">
        <v>1042.3</v>
      </c>
      <c r="CX1398" s="1">
        <v>1950.0</v>
      </c>
      <c r="CY1398" s="1">
        <v>1527.3</v>
      </c>
      <c r="CZ1398" s="1">
        <v>1113.1</v>
      </c>
    </row>
    <row r="1399" ht="15.75" customHeight="1">
      <c r="CU1399" s="1">
        <v>5435.1934</v>
      </c>
      <c r="CV1399" s="1">
        <v>1950.0</v>
      </c>
      <c r="CW1399" s="1">
        <v>1010.6</v>
      </c>
      <c r="CX1399" s="1">
        <v>1950.0</v>
      </c>
      <c r="CY1399" s="1">
        <v>1550.7</v>
      </c>
      <c r="CZ1399" s="1">
        <v>1145.0</v>
      </c>
    </row>
    <row r="1400" ht="15.75" customHeight="1">
      <c r="CU1400" s="1">
        <v>5435.3462</v>
      </c>
      <c r="CV1400" s="1">
        <v>1950.0</v>
      </c>
      <c r="CW1400" s="1">
        <v>986.4</v>
      </c>
      <c r="CX1400" s="1">
        <v>1950.0</v>
      </c>
      <c r="CY1400" s="1">
        <v>1576.1</v>
      </c>
      <c r="CZ1400" s="1">
        <v>1186.4</v>
      </c>
    </row>
    <row r="1401" ht="15.75" customHeight="1">
      <c r="CU1401" s="1">
        <v>5435.4985</v>
      </c>
      <c r="CV1401" s="1">
        <v>1950.0</v>
      </c>
      <c r="CW1401" s="1">
        <v>979.8</v>
      </c>
      <c r="CX1401" s="1">
        <v>1950.0</v>
      </c>
      <c r="CY1401" s="1">
        <v>1485.0</v>
      </c>
      <c r="CZ1401" s="1">
        <v>1208.6</v>
      </c>
    </row>
    <row r="1402" ht="15.75" customHeight="1">
      <c r="CU1402" s="1">
        <v>5435.6509</v>
      </c>
      <c r="CV1402" s="1">
        <v>1950.0</v>
      </c>
      <c r="CW1402" s="1">
        <v>995.1</v>
      </c>
      <c r="CX1402" s="1">
        <v>1950.0</v>
      </c>
      <c r="CY1402" s="1">
        <v>1371.6</v>
      </c>
      <c r="CZ1402" s="1">
        <v>1266.1</v>
      </c>
    </row>
    <row r="1403" ht="15.75" customHeight="1">
      <c r="CU1403" s="1">
        <v>5435.8032</v>
      </c>
      <c r="CV1403" s="1">
        <v>1950.0</v>
      </c>
      <c r="CW1403" s="1">
        <v>1032.1</v>
      </c>
      <c r="CX1403" s="1">
        <v>1950.0</v>
      </c>
      <c r="CY1403" s="1">
        <v>1237.4</v>
      </c>
      <c r="CZ1403" s="1">
        <v>1342.1</v>
      </c>
    </row>
    <row r="1404" ht="15.75" customHeight="1">
      <c r="CU1404" s="1">
        <v>5435.9556</v>
      </c>
      <c r="CV1404" s="1">
        <v>1950.0</v>
      </c>
      <c r="CW1404" s="1">
        <v>1089.2</v>
      </c>
      <c r="CX1404" s="1">
        <v>1950.0</v>
      </c>
      <c r="CY1404" s="1">
        <v>1192.2</v>
      </c>
      <c r="CZ1404" s="1">
        <v>1374.6</v>
      </c>
    </row>
    <row r="1405" ht="15.75" customHeight="1">
      <c r="CU1405" s="1">
        <v>5436.1079</v>
      </c>
      <c r="CV1405" s="1">
        <v>1950.0</v>
      </c>
      <c r="CW1405" s="1">
        <v>1165.3</v>
      </c>
      <c r="CX1405" s="1">
        <v>1950.0</v>
      </c>
      <c r="CY1405" s="1">
        <v>1195.3</v>
      </c>
      <c r="CZ1405" s="1">
        <v>1359.9</v>
      </c>
    </row>
    <row r="1406" ht="15.75" customHeight="1">
      <c r="CU1406" s="1">
        <v>5436.2603</v>
      </c>
      <c r="CV1406" s="1">
        <v>1950.0</v>
      </c>
      <c r="CW1406" s="1">
        <v>1259.4</v>
      </c>
      <c r="CX1406" s="1">
        <v>1950.0</v>
      </c>
      <c r="CY1406" s="1">
        <v>1228.3</v>
      </c>
      <c r="CZ1406" s="1">
        <v>1317.7</v>
      </c>
    </row>
    <row r="1407" ht="15.75" customHeight="1">
      <c r="CU1407" s="1">
        <v>5436.4126</v>
      </c>
      <c r="CV1407" s="1">
        <v>1950.0</v>
      </c>
      <c r="CW1407" s="1">
        <v>1364.6</v>
      </c>
      <c r="CX1407" s="1">
        <v>1950.0</v>
      </c>
      <c r="CY1407" s="1">
        <v>1446.3</v>
      </c>
      <c r="CZ1407" s="1">
        <v>1337.0</v>
      </c>
    </row>
    <row r="1408" ht="15.75" customHeight="1">
      <c r="CU1408" s="1">
        <v>5436.5654</v>
      </c>
      <c r="CV1408" s="1">
        <v>1950.0</v>
      </c>
      <c r="CW1408" s="1">
        <v>1461.6</v>
      </c>
      <c r="CX1408" s="1">
        <v>1950.0</v>
      </c>
      <c r="CY1408" s="1">
        <v>1707.7</v>
      </c>
      <c r="CZ1408" s="1">
        <v>1416.6</v>
      </c>
    </row>
    <row r="1409" ht="15.75" customHeight="1">
      <c r="CU1409" s="1">
        <v>5436.7178</v>
      </c>
      <c r="CV1409" s="1">
        <v>1950.0</v>
      </c>
      <c r="CW1409" s="1">
        <v>1516.6</v>
      </c>
      <c r="CX1409" s="1">
        <v>1950.0</v>
      </c>
      <c r="CY1409" s="1">
        <v>1950.0</v>
      </c>
      <c r="CZ1409" s="1">
        <v>1413.0</v>
      </c>
    </row>
    <row r="1410" ht="15.75" customHeight="1">
      <c r="CU1410" s="1">
        <v>5436.8701</v>
      </c>
      <c r="CV1410" s="1">
        <v>1950.0</v>
      </c>
      <c r="CW1410" s="1">
        <v>1500.3</v>
      </c>
      <c r="CX1410" s="1">
        <v>1950.0</v>
      </c>
      <c r="CY1410" s="1">
        <v>1950.0</v>
      </c>
      <c r="CZ1410" s="1">
        <v>1759.1</v>
      </c>
    </row>
    <row r="1411" ht="15.75" customHeight="1">
      <c r="CU1411" s="1">
        <v>5437.0225</v>
      </c>
      <c r="CV1411" s="1">
        <v>1950.0</v>
      </c>
      <c r="CW1411" s="1">
        <v>1419.7</v>
      </c>
      <c r="CX1411" s="1">
        <v>1950.0</v>
      </c>
      <c r="CY1411" s="1">
        <v>1865.0</v>
      </c>
      <c r="CZ1411" s="1">
        <v>1950.0</v>
      </c>
    </row>
    <row r="1412" ht="15.75" customHeight="1">
      <c r="CU1412" s="1">
        <v>5437.1748</v>
      </c>
      <c r="CV1412" s="1">
        <v>1950.0</v>
      </c>
      <c r="CW1412" s="1">
        <v>1270.5</v>
      </c>
      <c r="CX1412" s="1">
        <v>1730.8</v>
      </c>
      <c r="CY1412" s="1">
        <v>1485.9</v>
      </c>
      <c r="CZ1412" s="1">
        <v>1815.7</v>
      </c>
    </row>
    <row r="1413" ht="15.75" customHeight="1">
      <c r="CU1413" s="1">
        <v>5437.3271</v>
      </c>
      <c r="CV1413" s="1">
        <v>1950.0</v>
      </c>
      <c r="CW1413" s="1">
        <v>1061.0</v>
      </c>
      <c r="CX1413" s="1">
        <v>1711.9</v>
      </c>
      <c r="CY1413" s="1">
        <v>1244.3</v>
      </c>
      <c r="CZ1413" s="1">
        <v>1871.3</v>
      </c>
    </row>
    <row r="1414" ht="15.75" customHeight="1">
      <c r="CU1414" s="1">
        <v>5437.4795</v>
      </c>
      <c r="CV1414" s="1">
        <v>1950.0</v>
      </c>
      <c r="CW1414" s="1">
        <v>1056.8</v>
      </c>
      <c r="CX1414" s="1">
        <v>1438.7</v>
      </c>
      <c r="CY1414" s="1">
        <v>1136.4</v>
      </c>
      <c r="CZ1414" s="1">
        <v>1927.6</v>
      </c>
    </row>
    <row r="1415" ht="15.75" customHeight="1">
      <c r="CU1415" s="1">
        <v>5437.6318</v>
      </c>
      <c r="CV1415" s="1">
        <v>1950.0</v>
      </c>
      <c r="CW1415" s="1">
        <v>944.4</v>
      </c>
      <c r="CX1415" s="1">
        <v>1158.7</v>
      </c>
      <c r="CY1415" s="1">
        <v>800.2</v>
      </c>
      <c r="CZ1415" s="1">
        <v>1909.4</v>
      </c>
    </row>
    <row r="1416" ht="15.75" customHeight="1">
      <c r="CU1416" s="1">
        <v>5437.7842</v>
      </c>
      <c r="CV1416" s="1">
        <v>1950.0</v>
      </c>
      <c r="CW1416" s="1">
        <v>1342.4</v>
      </c>
      <c r="CX1416" s="1">
        <v>1368.6</v>
      </c>
      <c r="CY1416" s="1">
        <v>812.7</v>
      </c>
      <c r="CZ1416" s="1">
        <v>1857.2</v>
      </c>
    </row>
    <row r="1417" ht="15.75" customHeight="1">
      <c r="CU1417" s="1">
        <v>5437.937</v>
      </c>
      <c r="CV1417" s="1">
        <v>1950.0</v>
      </c>
      <c r="CW1417" s="1">
        <v>1634.9</v>
      </c>
      <c r="CX1417" s="1">
        <v>1826.8</v>
      </c>
      <c r="CY1417" s="1">
        <v>852.1</v>
      </c>
      <c r="CZ1417" s="1">
        <v>1931.1</v>
      </c>
    </row>
    <row r="1418" ht="15.75" customHeight="1">
      <c r="CU1418" s="1">
        <v>5438.0894</v>
      </c>
      <c r="CV1418" s="1">
        <v>1950.0</v>
      </c>
      <c r="CW1418" s="1">
        <v>1815.8</v>
      </c>
      <c r="CX1418" s="1">
        <v>1825.7</v>
      </c>
      <c r="CY1418" s="1">
        <v>903.2</v>
      </c>
      <c r="CZ1418" s="1">
        <v>1733.7</v>
      </c>
    </row>
    <row r="1419" ht="15.75" customHeight="1">
      <c r="CU1419" s="1">
        <v>5438.2417</v>
      </c>
      <c r="CV1419" s="1">
        <v>1950.0</v>
      </c>
      <c r="CW1419" s="1">
        <v>1784.0</v>
      </c>
      <c r="CX1419" s="1">
        <v>1930.4</v>
      </c>
      <c r="CY1419" s="1">
        <v>1026.8</v>
      </c>
      <c r="CZ1419" s="1">
        <v>1348.0</v>
      </c>
    </row>
    <row r="1420" ht="15.75" customHeight="1">
      <c r="CU1420" s="1">
        <v>5438.394</v>
      </c>
      <c r="CV1420" s="1">
        <v>1950.0</v>
      </c>
      <c r="CW1420" s="1">
        <v>1548.9</v>
      </c>
      <c r="CX1420" s="1">
        <v>1950.0</v>
      </c>
      <c r="CY1420" s="1">
        <v>1090.7</v>
      </c>
      <c r="CZ1420" s="1">
        <v>1015.5</v>
      </c>
    </row>
    <row r="1421" ht="15.75" customHeight="1">
      <c r="CU1421" s="1">
        <v>5438.5464</v>
      </c>
      <c r="CV1421" s="1">
        <v>1950.0</v>
      </c>
      <c r="CW1421" s="1">
        <v>1189.2</v>
      </c>
      <c r="CX1421" s="1">
        <v>1950.0</v>
      </c>
      <c r="CY1421" s="1">
        <v>1013.3</v>
      </c>
      <c r="CZ1421" s="1">
        <v>756.4</v>
      </c>
    </row>
    <row r="1422" ht="15.75" customHeight="1">
      <c r="CU1422" s="1">
        <v>5438.6987</v>
      </c>
      <c r="CV1422" s="1">
        <v>1950.0</v>
      </c>
      <c r="CW1422" s="1">
        <v>838.7</v>
      </c>
      <c r="CX1422" s="1">
        <v>1828.6</v>
      </c>
      <c r="CY1422" s="1">
        <v>726.4</v>
      </c>
      <c r="CZ1422" s="1">
        <v>628.6</v>
      </c>
    </row>
    <row r="1423" ht="15.75" customHeight="1">
      <c r="CU1423" s="1">
        <v>5438.8511</v>
      </c>
      <c r="CV1423" s="1">
        <v>1950.0</v>
      </c>
      <c r="CW1423" s="1">
        <v>576.6</v>
      </c>
      <c r="CX1423" s="1">
        <v>1305.2</v>
      </c>
      <c r="CY1423" s="1">
        <v>589.1</v>
      </c>
      <c r="CZ1423" s="1">
        <v>507.8</v>
      </c>
    </row>
    <row r="1424" ht="15.75" customHeight="1">
      <c r="CU1424" s="1">
        <v>5439.0034</v>
      </c>
      <c r="CV1424" s="1">
        <v>1950.0</v>
      </c>
      <c r="CW1424" s="1">
        <v>385.2</v>
      </c>
      <c r="CX1424" s="1">
        <v>795.1</v>
      </c>
      <c r="CY1424" s="1">
        <v>595.8</v>
      </c>
      <c r="CZ1424" s="1">
        <v>458.0</v>
      </c>
    </row>
    <row r="1425" ht="15.75" customHeight="1">
      <c r="CU1425" s="1">
        <v>5439.1558</v>
      </c>
      <c r="CV1425" s="1">
        <v>1950.0</v>
      </c>
      <c r="CW1425" s="1">
        <v>336.2</v>
      </c>
      <c r="CX1425" s="1">
        <v>720.7</v>
      </c>
      <c r="CY1425" s="1">
        <v>702.1</v>
      </c>
      <c r="CZ1425" s="1">
        <v>507.4</v>
      </c>
    </row>
    <row r="1426" ht="15.75" customHeight="1">
      <c r="CU1426" s="1">
        <v>5439.3086</v>
      </c>
      <c r="CV1426" s="1">
        <v>1950.0</v>
      </c>
      <c r="CW1426" s="1">
        <v>354.0</v>
      </c>
      <c r="CX1426" s="1">
        <v>828.4</v>
      </c>
      <c r="CY1426" s="1">
        <v>894.7</v>
      </c>
      <c r="CZ1426" s="1">
        <v>665.1</v>
      </c>
    </row>
    <row r="1427" ht="15.75" customHeight="1">
      <c r="CU1427" s="1">
        <v>5439.4609</v>
      </c>
      <c r="CV1427" s="1">
        <v>1950.0</v>
      </c>
      <c r="CW1427" s="1">
        <v>406.5</v>
      </c>
      <c r="CX1427" s="1">
        <v>1052.8</v>
      </c>
      <c r="CY1427" s="1">
        <v>1081.2</v>
      </c>
      <c r="CZ1427" s="1">
        <v>853.3</v>
      </c>
    </row>
    <row r="1428" ht="15.75" customHeight="1">
      <c r="CU1428" s="1">
        <v>5439.6133</v>
      </c>
      <c r="CV1428" s="1">
        <v>1950.0</v>
      </c>
      <c r="CW1428" s="1">
        <v>562.9</v>
      </c>
      <c r="CX1428" s="1">
        <v>1301.4</v>
      </c>
      <c r="CY1428" s="1">
        <v>1367.5</v>
      </c>
      <c r="CZ1428" s="1">
        <v>1133.8</v>
      </c>
    </row>
    <row r="1429" ht="15.75" customHeight="1">
      <c r="CU1429" s="1">
        <v>5439.7656</v>
      </c>
      <c r="CV1429" s="1">
        <v>1950.0</v>
      </c>
      <c r="CW1429" s="1">
        <v>723.8</v>
      </c>
      <c r="CX1429" s="1">
        <v>1744.6</v>
      </c>
      <c r="CY1429" s="1">
        <v>1805.4</v>
      </c>
      <c r="CZ1429" s="1">
        <v>1687.6</v>
      </c>
    </row>
    <row r="1430" ht="15.75" customHeight="1">
      <c r="CU1430" s="1">
        <v>5439.918</v>
      </c>
      <c r="CV1430" s="1">
        <v>1950.0</v>
      </c>
      <c r="CW1430" s="1">
        <v>967.4</v>
      </c>
      <c r="CX1430" s="1">
        <v>1950.0</v>
      </c>
      <c r="CY1430" s="1">
        <v>1950.0</v>
      </c>
      <c r="CZ1430" s="1">
        <v>1950.0</v>
      </c>
    </row>
    <row r="1431" ht="15.75" customHeight="1">
      <c r="CU1431" s="1">
        <v>5440.0703</v>
      </c>
      <c r="CV1431" s="1">
        <v>1950.0</v>
      </c>
      <c r="CW1431" s="1">
        <v>1249.4</v>
      </c>
      <c r="CX1431" s="1">
        <v>1950.0</v>
      </c>
      <c r="CY1431" s="1">
        <v>1950.0</v>
      </c>
      <c r="CZ1431" s="1">
        <v>1950.0</v>
      </c>
    </row>
    <row r="1432" ht="15.75" customHeight="1">
      <c r="CU1432" s="1">
        <v>5440.2227</v>
      </c>
      <c r="CV1432" s="1">
        <v>1950.0</v>
      </c>
      <c r="CW1432" s="1">
        <v>1467.7</v>
      </c>
      <c r="CX1432" s="1">
        <v>1950.0</v>
      </c>
      <c r="CY1432" s="1">
        <v>1950.0</v>
      </c>
      <c r="CZ1432" s="1">
        <v>1928.6</v>
      </c>
    </row>
    <row r="1433" ht="15.75" customHeight="1">
      <c r="CU1433" s="1">
        <v>5440.375</v>
      </c>
      <c r="CV1433" s="1">
        <v>1950.0</v>
      </c>
      <c r="CW1433" s="1">
        <v>1523.7</v>
      </c>
      <c r="CX1433" s="1">
        <v>1950.0</v>
      </c>
      <c r="CY1433" s="1">
        <v>1950.0</v>
      </c>
      <c r="CZ1433" s="1">
        <v>1759.5</v>
      </c>
    </row>
    <row r="1434" ht="15.75" customHeight="1">
      <c r="CU1434" s="1">
        <v>5440.5278</v>
      </c>
      <c r="CV1434" s="1">
        <v>1950.0</v>
      </c>
      <c r="CW1434" s="1">
        <v>1425.7</v>
      </c>
      <c r="CX1434" s="1">
        <v>1950.0</v>
      </c>
      <c r="CY1434" s="1">
        <v>1923.6</v>
      </c>
      <c r="CZ1434" s="1">
        <v>1603.0</v>
      </c>
    </row>
    <row r="1435" ht="15.75" customHeight="1">
      <c r="CU1435" s="1">
        <v>5440.6802</v>
      </c>
      <c r="CV1435" s="1">
        <v>1950.0</v>
      </c>
      <c r="CW1435" s="1">
        <v>1262.7</v>
      </c>
      <c r="CX1435" s="1">
        <v>1950.0</v>
      </c>
      <c r="CY1435" s="1">
        <v>1597.7</v>
      </c>
      <c r="CZ1435" s="1">
        <v>1301.5</v>
      </c>
    </row>
    <row r="1436" ht="15.75" customHeight="1">
      <c r="CU1436" s="1">
        <v>5440.8325</v>
      </c>
      <c r="CV1436" s="1">
        <v>1950.0</v>
      </c>
      <c r="CW1436" s="1">
        <v>1109.1</v>
      </c>
      <c r="CX1436" s="1">
        <v>1950.0</v>
      </c>
      <c r="CY1436" s="1">
        <v>1404.5</v>
      </c>
      <c r="CZ1436" s="1">
        <v>1196.4</v>
      </c>
    </row>
    <row r="1437" ht="15.75" customHeight="1">
      <c r="CU1437" s="1">
        <v>5440.9849</v>
      </c>
      <c r="CV1437" s="1">
        <v>1950.0</v>
      </c>
      <c r="CW1437" s="1">
        <v>996.1</v>
      </c>
      <c r="CX1437" s="1">
        <v>1950.0</v>
      </c>
      <c r="CY1437" s="1">
        <v>1280.6</v>
      </c>
      <c r="CZ1437" s="1">
        <v>1099.0</v>
      </c>
    </row>
    <row r="1438" ht="15.75" customHeight="1">
      <c r="CU1438" s="1">
        <v>5441.1372</v>
      </c>
      <c r="CV1438" s="1">
        <v>1950.0</v>
      </c>
      <c r="CW1438" s="1">
        <v>927.7</v>
      </c>
      <c r="CX1438" s="1">
        <v>1950.0</v>
      </c>
      <c r="CY1438" s="1">
        <v>1380.7</v>
      </c>
      <c r="CZ1438" s="1">
        <v>1233.6</v>
      </c>
    </row>
    <row r="1439" ht="15.75" customHeight="1">
      <c r="CU1439" s="1">
        <v>5441.2896</v>
      </c>
      <c r="CV1439" s="1">
        <v>1950.0</v>
      </c>
      <c r="CW1439" s="1">
        <v>896.4</v>
      </c>
      <c r="CX1439" s="1">
        <v>1950.0</v>
      </c>
      <c r="CY1439" s="1">
        <v>1394.3</v>
      </c>
      <c r="CZ1439" s="1">
        <v>1301.9</v>
      </c>
    </row>
    <row r="1440" ht="15.75" customHeight="1">
      <c r="CU1440" s="1">
        <v>5441.4419</v>
      </c>
      <c r="CV1440" s="1">
        <v>1950.0</v>
      </c>
      <c r="CW1440" s="1">
        <v>892.0</v>
      </c>
      <c r="CX1440" s="1">
        <v>1950.0</v>
      </c>
      <c r="CY1440" s="1">
        <v>1314.8</v>
      </c>
      <c r="CZ1440" s="1">
        <v>1287.7</v>
      </c>
    </row>
    <row r="1441" ht="15.75" customHeight="1">
      <c r="CU1441" s="1">
        <v>5441.5942</v>
      </c>
      <c r="CV1441" s="1">
        <v>1950.0</v>
      </c>
      <c r="CW1441" s="1">
        <v>901.6</v>
      </c>
      <c r="CX1441" s="1">
        <v>1950.0</v>
      </c>
      <c r="CY1441" s="1">
        <v>1294.4</v>
      </c>
      <c r="CZ1441" s="1">
        <v>1329.8</v>
      </c>
    </row>
    <row r="1442" ht="15.75" customHeight="1">
      <c r="CU1442" s="1">
        <v>5441.7466</v>
      </c>
      <c r="CV1442" s="1">
        <v>1950.0</v>
      </c>
      <c r="CW1442" s="1">
        <v>911.2</v>
      </c>
      <c r="CX1442" s="1">
        <v>1950.0</v>
      </c>
      <c r="CY1442" s="1">
        <v>1192.8</v>
      </c>
      <c r="CZ1442" s="1">
        <v>1300.4</v>
      </c>
    </row>
    <row r="1443" ht="15.75" customHeight="1">
      <c r="CU1443" s="1">
        <v>5441.8994</v>
      </c>
      <c r="CV1443" s="1">
        <v>1950.0</v>
      </c>
      <c r="CW1443" s="1">
        <v>908.2</v>
      </c>
      <c r="CX1443" s="1">
        <v>1950.0</v>
      </c>
      <c r="CY1443" s="1">
        <v>1113.7</v>
      </c>
      <c r="CZ1443" s="1">
        <v>1321.1</v>
      </c>
    </row>
    <row r="1444" ht="15.75" customHeight="1">
      <c r="CU1444" s="1">
        <v>5442.0518</v>
      </c>
      <c r="CV1444" s="1">
        <v>1950.0</v>
      </c>
      <c r="CW1444" s="1">
        <v>886.1</v>
      </c>
      <c r="CX1444" s="1">
        <v>1950.0</v>
      </c>
      <c r="CY1444" s="1">
        <v>1078.9</v>
      </c>
      <c r="CZ1444" s="1">
        <v>1372.4</v>
      </c>
    </row>
    <row r="1445" ht="15.75" customHeight="1">
      <c r="CU1445" s="1">
        <v>5442.2041</v>
      </c>
      <c r="CV1445" s="1">
        <v>1950.0</v>
      </c>
      <c r="CW1445" s="1">
        <v>846.8</v>
      </c>
      <c r="CX1445" s="1">
        <v>1950.0</v>
      </c>
      <c r="CY1445" s="1">
        <v>1033.4</v>
      </c>
      <c r="CZ1445" s="1">
        <v>1323.0</v>
      </c>
    </row>
    <row r="1446" ht="15.75" customHeight="1">
      <c r="CU1446" s="1">
        <v>5442.3564</v>
      </c>
      <c r="CV1446" s="1">
        <v>1950.0</v>
      </c>
      <c r="CW1446" s="1">
        <v>798.8</v>
      </c>
      <c r="CX1446" s="1">
        <v>1950.0</v>
      </c>
      <c r="CY1446" s="1">
        <v>943.3</v>
      </c>
      <c r="CZ1446" s="1">
        <v>1178.7</v>
      </c>
    </row>
    <row r="1447" ht="15.75" customHeight="1">
      <c r="CU1447" s="1">
        <v>5442.5088</v>
      </c>
      <c r="CV1447" s="1">
        <v>1950.0</v>
      </c>
      <c r="CW1447" s="1">
        <v>737.4</v>
      </c>
      <c r="CX1447" s="1">
        <v>1905.6</v>
      </c>
      <c r="CY1447" s="1">
        <v>874.9</v>
      </c>
      <c r="CZ1447" s="1">
        <v>1057.9</v>
      </c>
    </row>
    <row r="1448" ht="15.75" customHeight="1">
      <c r="CU1448" s="1">
        <v>5442.6611</v>
      </c>
      <c r="CV1448" s="1">
        <v>1950.0</v>
      </c>
      <c r="CW1448" s="1">
        <v>685.2</v>
      </c>
      <c r="CX1448" s="1">
        <v>1840.5</v>
      </c>
      <c r="CY1448" s="1">
        <v>819.3</v>
      </c>
      <c r="CZ1448" s="1">
        <v>961.2</v>
      </c>
    </row>
    <row r="1449" ht="15.75" customHeight="1">
      <c r="CU1449" s="1">
        <v>5442.8135</v>
      </c>
      <c r="CV1449" s="1">
        <v>1950.0</v>
      </c>
      <c r="CW1449" s="1">
        <v>639.7</v>
      </c>
      <c r="CX1449" s="1">
        <v>1749.5</v>
      </c>
      <c r="CY1449" s="1">
        <v>832.2</v>
      </c>
      <c r="CZ1449" s="1">
        <v>886.7</v>
      </c>
    </row>
    <row r="1450" ht="15.75" customHeight="1">
      <c r="CU1450" s="1">
        <v>5442.9658</v>
      </c>
      <c r="CV1450" s="1">
        <v>1950.0</v>
      </c>
      <c r="CW1450" s="1">
        <v>604.5</v>
      </c>
      <c r="CX1450" s="1">
        <v>1599.0</v>
      </c>
      <c r="CY1450" s="1">
        <v>869.0</v>
      </c>
      <c r="CZ1450" s="1">
        <v>875.4</v>
      </c>
    </row>
    <row r="1451" ht="15.75" customHeight="1">
      <c r="CU1451" s="1">
        <v>5443.1182</v>
      </c>
      <c r="CV1451" s="1">
        <v>1936.0</v>
      </c>
      <c r="CW1451" s="1">
        <v>556.3</v>
      </c>
      <c r="CX1451" s="1">
        <v>1462.1</v>
      </c>
      <c r="CY1451" s="1">
        <v>851.7</v>
      </c>
      <c r="CZ1451" s="1">
        <v>810.2</v>
      </c>
    </row>
    <row r="1452" ht="15.75" customHeight="1">
      <c r="CU1452" s="1">
        <v>5443.271</v>
      </c>
      <c r="CV1452" s="1">
        <v>1856.3</v>
      </c>
      <c r="CW1452" s="1">
        <v>508.1</v>
      </c>
      <c r="CX1452" s="1">
        <v>1346.4</v>
      </c>
      <c r="CY1452" s="1">
        <v>951.0</v>
      </c>
      <c r="CZ1452" s="1">
        <v>839.1</v>
      </c>
    </row>
    <row r="1453" ht="15.75" customHeight="1">
      <c r="CU1453" s="1">
        <v>5443.4233</v>
      </c>
      <c r="CV1453" s="1">
        <v>1767.9</v>
      </c>
      <c r="CW1453" s="1">
        <v>470.2</v>
      </c>
      <c r="CX1453" s="1">
        <v>1193.2</v>
      </c>
      <c r="CY1453" s="1">
        <v>931.3</v>
      </c>
      <c r="CZ1453" s="1">
        <v>837.3</v>
      </c>
    </row>
    <row r="1454" ht="15.75" customHeight="1">
      <c r="CU1454" s="1">
        <v>5443.5757</v>
      </c>
      <c r="CV1454" s="1">
        <v>1432.9</v>
      </c>
      <c r="CW1454" s="1">
        <v>400.4</v>
      </c>
      <c r="CX1454" s="1">
        <v>945.6</v>
      </c>
      <c r="CY1454" s="1">
        <v>810.3</v>
      </c>
      <c r="CZ1454" s="1">
        <v>743.6</v>
      </c>
    </row>
    <row r="1455" ht="15.75" customHeight="1">
      <c r="CU1455" s="1">
        <v>5443.728</v>
      </c>
      <c r="CV1455" s="1">
        <v>1095.4</v>
      </c>
      <c r="CW1455" s="1">
        <v>348.1</v>
      </c>
      <c r="CX1455" s="1">
        <v>761.9</v>
      </c>
      <c r="CY1455" s="1">
        <v>691.1</v>
      </c>
      <c r="CZ1455" s="1">
        <v>672.8</v>
      </c>
    </row>
    <row r="1456" ht="15.75" customHeight="1">
      <c r="CU1456" s="1">
        <v>5443.8804</v>
      </c>
      <c r="CV1456" s="1">
        <v>775.2</v>
      </c>
      <c r="CW1456" s="1">
        <v>317.5</v>
      </c>
      <c r="CX1456" s="1">
        <v>643.5</v>
      </c>
      <c r="CY1456" s="1">
        <v>603.5</v>
      </c>
      <c r="CZ1456" s="1">
        <v>597.7</v>
      </c>
    </row>
    <row r="1457" ht="15.75" customHeight="1">
      <c r="CU1457" s="1">
        <v>5444.0327</v>
      </c>
      <c r="CV1457" s="1">
        <v>593.6</v>
      </c>
      <c r="CW1457" s="1">
        <v>290.2</v>
      </c>
      <c r="CX1457" s="1">
        <v>524.5</v>
      </c>
      <c r="CY1457" s="1">
        <v>490.5</v>
      </c>
      <c r="CZ1457" s="1">
        <v>537.3</v>
      </c>
    </row>
    <row r="1458" ht="15.75" customHeight="1">
      <c r="CU1458" s="1">
        <v>5444.1851</v>
      </c>
      <c r="CV1458" s="1">
        <v>504.6</v>
      </c>
      <c r="CW1458" s="1">
        <v>274.6</v>
      </c>
      <c r="CX1458" s="1">
        <v>452.6</v>
      </c>
      <c r="CY1458" s="1">
        <v>422.5</v>
      </c>
      <c r="CZ1458" s="1">
        <v>526.8</v>
      </c>
    </row>
    <row r="1459" ht="15.75" customHeight="1">
      <c r="CU1459" s="1">
        <v>5444.3374</v>
      </c>
      <c r="CV1459" s="1">
        <v>474.1</v>
      </c>
      <c r="CW1459" s="1">
        <v>278.2</v>
      </c>
      <c r="CX1459" s="1">
        <v>425.4</v>
      </c>
      <c r="CY1459" s="1">
        <v>410.7</v>
      </c>
      <c r="CZ1459" s="1">
        <v>552.0</v>
      </c>
    </row>
    <row r="1460" ht="15.75" customHeight="1">
      <c r="CU1460" s="1">
        <v>5444.4902</v>
      </c>
      <c r="CV1460" s="1">
        <v>488.7</v>
      </c>
      <c r="CW1460" s="1">
        <v>309.7</v>
      </c>
      <c r="CX1460" s="1">
        <v>451.6</v>
      </c>
      <c r="CY1460" s="1">
        <v>446.6</v>
      </c>
      <c r="CZ1460" s="1">
        <v>593.5</v>
      </c>
    </row>
    <row r="1461" ht="15.75" customHeight="1">
      <c r="CU1461" s="1">
        <v>5444.6426</v>
      </c>
      <c r="CV1461" s="1">
        <v>544.9</v>
      </c>
      <c r="CW1461" s="1">
        <v>368.6</v>
      </c>
      <c r="CX1461" s="1">
        <v>513.0</v>
      </c>
      <c r="CY1461" s="1">
        <v>513.0</v>
      </c>
      <c r="CZ1461" s="1">
        <v>670.6</v>
      </c>
    </row>
    <row r="1462" ht="15.75" customHeight="1">
      <c r="CU1462" s="1">
        <v>5444.7949</v>
      </c>
      <c r="CV1462" s="1">
        <v>628.8</v>
      </c>
      <c r="CW1462" s="1">
        <v>409.5</v>
      </c>
      <c r="CX1462" s="1">
        <v>576.9</v>
      </c>
      <c r="CY1462" s="1">
        <v>593.4</v>
      </c>
      <c r="CZ1462" s="1">
        <v>755.6</v>
      </c>
    </row>
    <row r="1463" ht="15.75" customHeight="1">
      <c r="CU1463" s="1">
        <v>5444.9473</v>
      </c>
      <c r="CV1463" s="1">
        <v>693.0</v>
      </c>
      <c r="CW1463" s="1">
        <v>465.6</v>
      </c>
      <c r="CX1463" s="1">
        <v>686.6</v>
      </c>
      <c r="CY1463" s="1">
        <v>729.3</v>
      </c>
      <c r="CZ1463" s="1">
        <v>929.6</v>
      </c>
    </row>
    <row r="1464" ht="15.75" customHeight="1">
      <c r="CU1464" s="1">
        <v>5445.0996</v>
      </c>
      <c r="CV1464" s="1">
        <v>810.3</v>
      </c>
      <c r="CW1464" s="1">
        <v>549.1</v>
      </c>
      <c r="CX1464" s="1">
        <v>883.5</v>
      </c>
      <c r="CY1464" s="1">
        <v>908.0</v>
      </c>
      <c r="CZ1464" s="1">
        <v>1180.9</v>
      </c>
    </row>
    <row r="1465" ht="15.75" customHeight="1">
      <c r="CU1465" s="1">
        <v>5445.252</v>
      </c>
      <c r="CV1465" s="1">
        <v>883.3</v>
      </c>
      <c r="CW1465" s="1">
        <v>569.8</v>
      </c>
      <c r="CX1465" s="1">
        <v>1065.1</v>
      </c>
      <c r="CY1465" s="1">
        <v>1043.6</v>
      </c>
      <c r="CZ1465" s="1">
        <v>1371.7</v>
      </c>
    </row>
    <row r="1466" ht="15.75" customHeight="1">
      <c r="CU1466" s="1">
        <v>5445.4043</v>
      </c>
      <c r="CV1466" s="1">
        <v>952.3</v>
      </c>
      <c r="CW1466" s="1">
        <v>634.7</v>
      </c>
      <c r="CX1466" s="1">
        <v>1343.1</v>
      </c>
      <c r="CY1466" s="1">
        <v>1247.0</v>
      </c>
      <c r="CZ1466" s="1">
        <v>1587.4</v>
      </c>
    </row>
    <row r="1467" ht="15.75" customHeight="1">
      <c r="CU1467" s="1">
        <v>5445.5566</v>
      </c>
      <c r="CV1467" s="1">
        <v>1049.3</v>
      </c>
      <c r="CW1467" s="1">
        <v>763.4</v>
      </c>
      <c r="CX1467" s="1">
        <v>1577.7</v>
      </c>
      <c r="CY1467" s="1">
        <v>1348.8</v>
      </c>
      <c r="CZ1467" s="1">
        <v>1752.3</v>
      </c>
    </row>
    <row r="1468" ht="15.75" customHeight="1">
      <c r="CU1468" s="1">
        <v>5445.709</v>
      </c>
      <c r="CV1468" s="1">
        <v>1236.4</v>
      </c>
      <c r="CW1468" s="1">
        <v>898.5</v>
      </c>
      <c r="CX1468" s="1">
        <v>1810.4</v>
      </c>
      <c r="CY1468" s="1">
        <v>1468.3</v>
      </c>
      <c r="CZ1468" s="1">
        <v>1916.1</v>
      </c>
    </row>
    <row r="1469" ht="15.75" customHeight="1">
      <c r="CU1469" s="1">
        <v>5445.8618</v>
      </c>
      <c r="CV1469" s="1">
        <v>1441.1</v>
      </c>
      <c r="CW1469" s="1">
        <v>1090.0</v>
      </c>
      <c r="CX1469" s="1">
        <v>1950.0</v>
      </c>
      <c r="CY1469" s="1">
        <v>1469.8</v>
      </c>
      <c r="CZ1469" s="1">
        <v>1950.0</v>
      </c>
    </row>
    <row r="1470" ht="15.75" customHeight="1">
      <c r="CU1470" s="1">
        <v>5446.0142</v>
      </c>
      <c r="CV1470" s="1">
        <v>1595.0</v>
      </c>
      <c r="CW1470" s="1">
        <v>1284.3</v>
      </c>
      <c r="CX1470" s="1">
        <v>1950.0</v>
      </c>
      <c r="CY1470" s="1">
        <v>1782.2</v>
      </c>
      <c r="CZ1470" s="1">
        <v>1950.0</v>
      </c>
    </row>
    <row r="1471" ht="15.75" customHeight="1">
      <c r="CU1471" s="1">
        <v>5446.1665</v>
      </c>
      <c r="CV1471" s="1">
        <v>1745.8</v>
      </c>
      <c r="CW1471" s="1">
        <v>1474.6</v>
      </c>
      <c r="CX1471" s="1">
        <v>1950.0</v>
      </c>
      <c r="CY1471" s="1">
        <v>1950.0</v>
      </c>
      <c r="CZ1471" s="1">
        <v>1950.0</v>
      </c>
    </row>
    <row r="1472" ht="15.75" customHeight="1">
      <c r="CU1472" s="1">
        <v>5446.3188</v>
      </c>
      <c r="CV1472" s="1">
        <v>1865.2</v>
      </c>
      <c r="CW1472" s="1">
        <v>1606.5</v>
      </c>
      <c r="CX1472" s="1">
        <v>1950.0</v>
      </c>
      <c r="CY1472" s="1">
        <v>1950.0</v>
      </c>
      <c r="CZ1472" s="1">
        <v>1950.0</v>
      </c>
    </row>
    <row r="1473" ht="15.75" customHeight="1">
      <c r="CU1473" s="1">
        <v>5446.4712</v>
      </c>
      <c r="CV1473" s="1">
        <v>1938.6</v>
      </c>
      <c r="CW1473" s="1">
        <v>1655.2</v>
      </c>
      <c r="CX1473" s="1">
        <v>1950.0</v>
      </c>
      <c r="CY1473" s="1">
        <v>1950.0</v>
      </c>
      <c r="CZ1473" s="1">
        <v>1950.0</v>
      </c>
    </row>
    <row r="1474" ht="15.75" customHeight="1">
      <c r="CU1474" s="1">
        <v>5446.6235</v>
      </c>
      <c r="CV1474" s="1">
        <v>1950.0</v>
      </c>
      <c r="CW1474" s="1">
        <v>1647.9</v>
      </c>
      <c r="CX1474" s="1">
        <v>1950.0</v>
      </c>
      <c r="CY1474" s="1">
        <v>1950.0</v>
      </c>
      <c r="CZ1474" s="1">
        <v>1950.0</v>
      </c>
    </row>
    <row r="1475" ht="15.75" customHeight="1">
      <c r="CU1475" s="1">
        <v>5446.7759</v>
      </c>
      <c r="CV1475" s="1">
        <v>1950.0</v>
      </c>
      <c r="CW1475" s="1">
        <v>1632.5</v>
      </c>
      <c r="CX1475" s="1">
        <v>1950.0</v>
      </c>
      <c r="CY1475" s="1">
        <v>1950.0</v>
      </c>
      <c r="CZ1475" s="1">
        <v>1950.0</v>
      </c>
    </row>
    <row r="1476" ht="15.75" customHeight="1">
      <c r="CU1476" s="1">
        <v>5446.9282</v>
      </c>
      <c r="CV1476" s="1">
        <v>1950.0</v>
      </c>
      <c r="CW1476" s="1">
        <v>1642.8</v>
      </c>
      <c r="CX1476" s="1">
        <v>1950.0</v>
      </c>
      <c r="CY1476" s="1">
        <v>1950.0</v>
      </c>
      <c r="CZ1476" s="1">
        <v>1950.0</v>
      </c>
    </row>
    <row r="1477" ht="15.75" customHeight="1">
      <c r="CU1477" s="1">
        <v>5447.0806</v>
      </c>
      <c r="CV1477" s="1">
        <v>1950.0</v>
      </c>
      <c r="CW1477" s="1">
        <v>1689.0</v>
      </c>
      <c r="CX1477" s="1">
        <v>1950.0</v>
      </c>
      <c r="CY1477" s="1">
        <v>1950.0</v>
      </c>
      <c r="CZ1477" s="1">
        <v>1950.0</v>
      </c>
    </row>
    <row r="1478" ht="15.75" customHeight="1">
      <c r="CU1478" s="1">
        <v>5447.2334</v>
      </c>
      <c r="CV1478" s="1">
        <v>1950.0</v>
      </c>
      <c r="CW1478" s="1">
        <v>1762.6</v>
      </c>
      <c r="CX1478" s="1">
        <v>1950.0</v>
      </c>
      <c r="CY1478" s="1">
        <v>1950.0</v>
      </c>
      <c r="CZ1478" s="1">
        <v>1950.0</v>
      </c>
    </row>
    <row r="1479" ht="15.75" customHeight="1">
      <c r="CU1479" s="1">
        <v>5447.3857</v>
      </c>
      <c r="CV1479" s="1">
        <v>1950.0</v>
      </c>
      <c r="CW1479" s="1">
        <v>1844.0</v>
      </c>
      <c r="CX1479" s="1">
        <v>1950.0</v>
      </c>
      <c r="CY1479" s="1">
        <v>1950.0</v>
      </c>
      <c r="CZ1479" s="1">
        <v>1950.0</v>
      </c>
    </row>
    <row r="1480" ht="15.75" customHeight="1">
      <c r="CU1480" s="1">
        <v>5447.5381</v>
      </c>
      <c r="CV1480" s="1">
        <v>1950.0</v>
      </c>
      <c r="CW1480" s="1">
        <v>1912.9</v>
      </c>
      <c r="CX1480" s="1">
        <v>1950.0</v>
      </c>
      <c r="CY1480" s="1">
        <v>1950.0</v>
      </c>
      <c r="CZ1480" s="1">
        <v>1950.0</v>
      </c>
    </row>
    <row r="1481" ht="15.75" customHeight="1">
      <c r="CU1481" s="1">
        <v>5447.6904</v>
      </c>
      <c r="CV1481" s="1">
        <v>1950.0</v>
      </c>
      <c r="CW1481" s="1">
        <v>1950.0</v>
      </c>
      <c r="CX1481" s="1">
        <v>1950.0</v>
      </c>
      <c r="CY1481" s="1">
        <v>1950.0</v>
      </c>
      <c r="CZ1481" s="1">
        <v>1950.0</v>
      </c>
    </row>
    <row r="1482" ht="15.75" customHeight="1">
      <c r="CU1482" s="1">
        <v>5447.8428</v>
      </c>
      <c r="CV1482" s="1">
        <v>1950.0</v>
      </c>
      <c r="CW1482" s="1">
        <v>1950.0</v>
      </c>
      <c r="CX1482" s="1">
        <v>1950.0</v>
      </c>
      <c r="CY1482" s="1">
        <v>1950.0</v>
      </c>
      <c r="CZ1482" s="1">
        <v>1950.0</v>
      </c>
    </row>
    <row r="1483" ht="15.75" customHeight="1">
      <c r="CU1483" s="1">
        <v>5447.9951</v>
      </c>
      <c r="CV1483" s="1">
        <v>1950.0</v>
      </c>
      <c r="CW1483" s="1">
        <v>1950.0</v>
      </c>
      <c r="CX1483" s="1">
        <v>1950.0</v>
      </c>
      <c r="CY1483" s="1">
        <v>1950.0</v>
      </c>
      <c r="CZ1483" s="1">
        <v>1950.0</v>
      </c>
    </row>
    <row r="1484" ht="15.75" customHeight="1">
      <c r="CU1484" s="1">
        <v>5448.1475</v>
      </c>
      <c r="CV1484" s="1">
        <v>1950.0</v>
      </c>
      <c r="CW1484" s="1">
        <v>1950.0</v>
      </c>
      <c r="CX1484" s="1">
        <v>1950.0</v>
      </c>
      <c r="CY1484" s="1">
        <v>1950.0</v>
      </c>
      <c r="CZ1484" s="1">
        <v>1950.0</v>
      </c>
    </row>
    <row r="1485" ht="15.75" customHeight="1">
      <c r="CU1485" s="1">
        <v>5448.2998</v>
      </c>
      <c r="CV1485" s="1">
        <v>1950.0</v>
      </c>
      <c r="CW1485" s="1">
        <v>1950.0</v>
      </c>
      <c r="CX1485" s="1">
        <v>1950.0</v>
      </c>
      <c r="CY1485" s="1">
        <v>1950.0</v>
      </c>
      <c r="CZ1485" s="1">
        <v>1950.0</v>
      </c>
    </row>
    <row r="1486" ht="15.75" customHeight="1">
      <c r="CU1486" s="1">
        <v>5448.4526</v>
      </c>
      <c r="CV1486" s="1">
        <v>1950.0</v>
      </c>
      <c r="CW1486" s="1">
        <v>1950.0</v>
      </c>
      <c r="CX1486" s="1">
        <v>1950.0</v>
      </c>
      <c r="CY1486" s="1">
        <v>1920.0</v>
      </c>
      <c r="CZ1486" s="1">
        <v>1921.4</v>
      </c>
    </row>
    <row r="1487" ht="15.75" customHeight="1">
      <c r="CU1487" s="1">
        <v>5448.605</v>
      </c>
      <c r="CV1487" s="1">
        <v>1950.0</v>
      </c>
      <c r="CW1487" s="1">
        <v>1950.0</v>
      </c>
      <c r="CX1487" s="1">
        <v>1950.0</v>
      </c>
      <c r="CY1487" s="1">
        <v>1875.3</v>
      </c>
      <c r="CZ1487" s="1">
        <v>1872.8</v>
      </c>
    </row>
    <row r="1488" ht="15.75" customHeight="1">
      <c r="CU1488" s="1">
        <v>5448.7573</v>
      </c>
      <c r="CV1488" s="1">
        <v>1950.0</v>
      </c>
      <c r="CW1488" s="1">
        <v>1940.9</v>
      </c>
      <c r="CX1488" s="1">
        <v>1950.0</v>
      </c>
      <c r="CY1488" s="1">
        <v>1815.5</v>
      </c>
      <c r="CZ1488" s="1">
        <v>1800.9</v>
      </c>
    </row>
    <row r="1489" ht="15.75" customHeight="1">
      <c r="CU1489" s="1">
        <v>5448.9097</v>
      </c>
      <c r="CV1489" s="1">
        <v>1950.0</v>
      </c>
      <c r="CW1489" s="1">
        <v>1875.6</v>
      </c>
      <c r="CX1489" s="1">
        <v>1950.0</v>
      </c>
      <c r="CY1489" s="1">
        <v>1829.7</v>
      </c>
      <c r="CZ1489" s="1">
        <v>1775.9</v>
      </c>
    </row>
    <row r="1490" ht="15.75" customHeight="1">
      <c r="CU1490" s="1">
        <v>5449.062</v>
      </c>
      <c r="CV1490" s="1">
        <v>1950.0</v>
      </c>
      <c r="CW1490" s="1">
        <v>1769.5</v>
      </c>
      <c r="CX1490" s="1">
        <v>1950.0</v>
      </c>
      <c r="CY1490" s="1">
        <v>1809.0</v>
      </c>
      <c r="CZ1490" s="1">
        <v>1750.8</v>
      </c>
    </row>
    <row r="1491" ht="15.75" customHeight="1">
      <c r="CU1491" s="1">
        <v>5449.2144</v>
      </c>
      <c r="CV1491" s="1">
        <v>1950.0</v>
      </c>
      <c r="CW1491" s="1">
        <v>1638.9</v>
      </c>
      <c r="CX1491" s="1">
        <v>1950.0</v>
      </c>
      <c r="CY1491" s="1">
        <v>1793.7</v>
      </c>
      <c r="CZ1491" s="1">
        <v>1622.3</v>
      </c>
    </row>
    <row r="1492" ht="15.75" customHeight="1">
      <c r="CU1492" s="1">
        <v>5449.3667</v>
      </c>
      <c r="CV1492" s="1">
        <v>1950.0</v>
      </c>
      <c r="CW1492" s="1">
        <v>1512.7</v>
      </c>
      <c r="CX1492" s="1">
        <v>1950.0</v>
      </c>
      <c r="CY1492" s="1">
        <v>1883.6</v>
      </c>
      <c r="CZ1492" s="1">
        <v>1727.1</v>
      </c>
    </row>
    <row r="1493" ht="15.75" customHeight="1">
      <c r="CU1493" s="1">
        <v>5449.519</v>
      </c>
      <c r="CV1493" s="1">
        <v>1950.0</v>
      </c>
      <c r="CW1493" s="1">
        <v>1420.5</v>
      </c>
      <c r="CX1493" s="1">
        <v>1950.0</v>
      </c>
      <c r="CY1493" s="1">
        <v>1890.6</v>
      </c>
      <c r="CZ1493" s="1">
        <v>1873.2</v>
      </c>
    </row>
    <row r="1494" ht="15.75" customHeight="1">
      <c r="CU1494" s="1">
        <v>5449.6714</v>
      </c>
      <c r="CV1494" s="1">
        <v>1950.0</v>
      </c>
      <c r="CW1494" s="1">
        <v>1381.1</v>
      </c>
      <c r="CX1494" s="1">
        <v>1950.0</v>
      </c>
      <c r="CY1494" s="1">
        <v>1915.3</v>
      </c>
      <c r="CZ1494" s="1">
        <v>1880.1</v>
      </c>
    </row>
    <row r="1495" ht="15.75" customHeight="1">
      <c r="CU1495" s="1">
        <v>5449.8242</v>
      </c>
      <c r="CV1495" s="1">
        <v>1950.0</v>
      </c>
      <c r="CW1495" s="1">
        <v>1401.2</v>
      </c>
      <c r="CX1495" s="1">
        <v>1950.0</v>
      </c>
      <c r="CY1495" s="1">
        <v>1946.7</v>
      </c>
      <c r="CZ1495" s="1">
        <v>1915.4</v>
      </c>
    </row>
    <row r="1496" ht="15.75" customHeight="1">
      <c r="CU1496" s="1">
        <v>5449.9766</v>
      </c>
      <c r="CV1496" s="1">
        <v>1950.0</v>
      </c>
      <c r="CW1496" s="1">
        <v>1477.0</v>
      </c>
      <c r="CX1496" s="1">
        <v>1950.0</v>
      </c>
      <c r="CY1496" s="1">
        <v>1950.0</v>
      </c>
      <c r="CZ1496" s="1">
        <v>1947.0</v>
      </c>
    </row>
    <row r="1497" ht="15.75" customHeight="1">
      <c r="CU1497" s="1">
        <v>5450.1289</v>
      </c>
      <c r="CV1497" s="1">
        <v>1950.0</v>
      </c>
      <c r="CW1497" s="1">
        <v>1593.3</v>
      </c>
      <c r="CX1497" s="1">
        <v>1950.0</v>
      </c>
      <c r="CY1497" s="1">
        <v>1950.0</v>
      </c>
      <c r="CZ1497" s="1">
        <v>1950.0</v>
      </c>
    </row>
    <row r="1498" ht="15.75" customHeight="1">
      <c r="CU1498" s="1">
        <v>5450.2813</v>
      </c>
      <c r="CV1498" s="1">
        <v>1950.0</v>
      </c>
      <c r="CW1498" s="1">
        <v>1721.8</v>
      </c>
      <c r="CX1498" s="1">
        <v>1950.0</v>
      </c>
      <c r="CY1498" s="1">
        <v>1950.0</v>
      </c>
      <c r="CZ1498" s="1">
        <v>1950.0</v>
      </c>
    </row>
    <row r="1499" ht="15.75" customHeight="1">
      <c r="CU1499" s="1">
        <v>5450.4336</v>
      </c>
      <c r="CV1499" s="1">
        <v>1950.0</v>
      </c>
      <c r="CW1499" s="1">
        <v>1827.1</v>
      </c>
      <c r="CX1499" s="1">
        <v>1950.0</v>
      </c>
      <c r="CY1499" s="1">
        <v>1950.0</v>
      </c>
      <c r="CZ1499" s="1">
        <v>1950.0</v>
      </c>
    </row>
    <row r="1500" ht="15.75" customHeight="1">
      <c r="CU1500" s="1">
        <v>5450.5859</v>
      </c>
      <c r="CV1500" s="1">
        <v>1950.0</v>
      </c>
      <c r="CW1500" s="1">
        <v>1881.4</v>
      </c>
      <c r="CX1500" s="1">
        <v>1950.0</v>
      </c>
      <c r="CY1500" s="1">
        <v>1950.0</v>
      </c>
      <c r="CZ1500" s="1">
        <v>1950.0</v>
      </c>
    </row>
    <row r="1501" ht="15.75" customHeight="1">
      <c r="CU1501" s="1">
        <v>5450.7383</v>
      </c>
      <c r="CV1501" s="1">
        <v>1950.0</v>
      </c>
      <c r="CW1501" s="1">
        <v>1872.0</v>
      </c>
      <c r="CX1501" s="1">
        <v>1950.0</v>
      </c>
      <c r="CY1501" s="1">
        <v>1950.0</v>
      </c>
      <c r="CZ1501" s="1">
        <v>1950.0</v>
      </c>
    </row>
    <row r="1502" ht="15.75" customHeight="1">
      <c r="CU1502" s="1">
        <v>5450.8906</v>
      </c>
      <c r="CV1502" s="1">
        <v>1950.0</v>
      </c>
      <c r="CW1502" s="1">
        <v>1801.9</v>
      </c>
      <c r="CX1502" s="1">
        <v>1950.0</v>
      </c>
      <c r="CY1502" s="1">
        <v>1950.0</v>
      </c>
      <c r="CZ1502" s="1">
        <v>1950.0</v>
      </c>
    </row>
    <row r="1503" ht="15.75" customHeight="1">
      <c r="CU1503" s="1">
        <v>5451.043</v>
      </c>
      <c r="CV1503" s="1">
        <v>1950.0</v>
      </c>
      <c r="CW1503" s="1">
        <v>1686.6</v>
      </c>
      <c r="CX1503" s="1">
        <v>1950.0</v>
      </c>
      <c r="CY1503" s="1">
        <v>1950.0</v>
      </c>
      <c r="CZ1503" s="1">
        <v>1950.0</v>
      </c>
    </row>
    <row r="1504" ht="15.75" customHeight="1">
      <c r="CU1504" s="1">
        <v>5451.1958</v>
      </c>
      <c r="CV1504" s="1">
        <v>1950.0</v>
      </c>
      <c r="CW1504" s="1">
        <v>1549.0</v>
      </c>
      <c r="CX1504" s="1">
        <v>1950.0</v>
      </c>
      <c r="CY1504" s="1">
        <v>1950.0</v>
      </c>
      <c r="CZ1504" s="1">
        <v>1918.4</v>
      </c>
    </row>
    <row r="1505" ht="15.75" customHeight="1">
      <c r="CU1505" s="1">
        <v>5451.3481</v>
      </c>
      <c r="CV1505" s="1">
        <v>1950.0</v>
      </c>
      <c r="CW1505" s="1">
        <v>1411.2</v>
      </c>
      <c r="CX1505" s="1">
        <v>1950.0</v>
      </c>
      <c r="CY1505" s="1">
        <v>1950.0</v>
      </c>
      <c r="CZ1505" s="1">
        <v>1803.1</v>
      </c>
    </row>
    <row r="1506" ht="15.75" customHeight="1">
      <c r="CU1506" s="1">
        <v>5451.5005</v>
      </c>
      <c r="CV1506" s="1">
        <v>1950.0</v>
      </c>
      <c r="CW1506" s="1">
        <v>1288.1</v>
      </c>
      <c r="CX1506" s="1">
        <v>1950.0</v>
      </c>
      <c r="CY1506" s="1">
        <v>1950.0</v>
      </c>
      <c r="CZ1506" s="1">
        <v>1708.2</v>
      </c>
    </row>
    <row r="1507" ht="15.75" customHeight="1">
      <c r="CU1507" s="1">
        <v>5451.6528</v>
      </c>
      <c r="CV1507" s="1">
        <v>1950.0</v>
      </c>
      <c r="CW1507" s="1">
        <v>1185.9</v>
      </c>
      <c r="CX1507" s="1">
        <v>1950.0</v>
      </c>
      <c r="CY1507" s="1">
        <v>1950.0</v>
      </c>
      <c r="CZ1507" s="1">
        <v>1654.6</v>
      </c>
    </row>
    <row r="1508" ht="15.75" customHeight="1">
      <c r="CU1508" s="1">
        <v>5451.8052</v>
      </c>
      <c r="CV1508" s="1">
        <v>1950.0</v>
      </c>
      <c r="CW1508" s="1">
        <v>1106.1</v>
      </c>
      <c r="CX1508" s="1">
        <v>1950.0</v>
      </c>
      <c r="CY1508" s="1">
        <v>1950.0</v>
      </c>
      <c r="CZ1508" s="1">
        <v>1643.8</v>
      </c>
    </row>
    <row r="1509" ht="15.75" customHeight="1">
      <c r="CU1509" s="1">
        <v>5451.9575</v>
      </c>
      <c r="CV1509" s="1">
        <v>1950.0</v>
      </c>
      <c r="CW1509" s="1">
        <v>1050.0</v>
      </c>
      <c r="CX1509" s="1">
        <v>1950.0</v>
      </c>
      <c r="CY1509" s="1">
        <v>1950.0</v>
      </c>
      <c r="CZ1509" s="1">
        <v>1683.1</v>
      </c>
    </row>
    <row r="1510" ht="15.75" customHeight="1">
      <c r="CU1510" s="1">
        <v>5452.1099</v>
      </c>
      <c r="CV1510" s="1">
        <v>1950.0</v>
      </c>
      <c r="CW1510" s="1">
        <v>1020.2</v>
      </c>
      <c r="CX1510" s="1">
        <v>1950.0</v>
      </c>
      <c r="CY1510" s="1">
        <v>1926.5</v>
      </c>
      <c r="CZ1510" s="1">
        <v>1804.2</v>
      </c>
    </row>
    <row r="1511" ht="15.75" customHeight="1">
      <c r="CU1511" s="1">
        <v>5452.2622</v>
      </c>
      <c r="CV1511" s="1">
        <v>1950.0</v>
      </c>
      <c r="CW1511" s="1">
        <v>1021.2</v>
      </c>
      <c r="CX1511" s="1">
        <v>1950.0</v>
      </c>
      <c r="CY1511" s="1">
        <v>1861.4</v>
      </c>
      <c r="CZ1511" s="1">
        <v>1858.5</v>
      </c>
    </row>
    <row r="1512" ht="15.75" customHeight="1">
      <c r="CU1512" s="1">
        <v>5452.4146</v>
      </c>
      <c r="CV1512" s="1">
        <v>1950.0</v>
      </c>
      <c r="CW1512" s="1">
        <v>1057.6</v>
      </c>
      <c r="CX1512" s="1">
        <v>1950.0</v>
      </c>
      <c r="CY1512" s="1">
        <v>1787.1</v>
      </c>
      <c r="CZ1512" s="1">
        <v>1887.2</v>
      </c>
    </row>
    <row r="1513" ht="15.75" customHeight="1">
      <c r="CU1513" s="1">
        <v>5452.5674</v>
      </c>
      <c r="CV1513" s="1">
        <v>1950.0</v>
      </c>
      <c r="CW1513" s="1">
        <v>1130.9</v>
      </c>
      <c r="CX1513" s="1">
        <v>1950.0</v>
      </c>
      <c r="CY1513" s="1">
        <v>1698.8</v>
      </c>
      <c r="CZ1513" s="1">
        <v>1894.9</v>
      </c>
    </row>
    <row r="1514" ht="15.75" customHeight="1">
      <c r="CU1514" s="1">
        <v>5452.7197</v>
      </c>
      <c r="CV1514" s="1">
        <v>1950.0</v>
      </c>
      <c r="CW1514" s="1">
        <v>1232.1</v>
      </c>
      <c r="CX1514" s="1">
        <v>1950.0</v>
      </c>
      <c r="CY1514" s="1">
        <v>1534.4</v>
      </c>
      <c r="CZ1514" s="1">
        <v>1938.8</v>
      </c>
    </row>
    <row r="1515" ht="15.75" customHeight="1">
      <c r="CU1515" s="1">
        <v>5452.8721</v>
      </c>
      <c r="CV1515" s="1">
        <v>1950.0</v>
      </c>
      <c r="CW1515" s="1">
        <v>1332.8</v>
      </c>
      <c r="CX1515" s="1">
        <v>1950.0</v>
      </c>
      <c r="CY1515" s="1">
        <v>1412.6</v>
      </c>
      <c r="CZ1515" s="1">
        <v>1950.0</v>
      </c>
    </row>
    <row r="1516" ht="15.75" customHeight="1">
      <c r="CU1516" s="1">
        <v>5453.0244</v>
      </c>
      <c r="CV1516" s="1">
        <v>1950.0</v>
      </c>
      <c r="CW1516" s="1">
        <v>1387.4</v>
      </c>
      <c r="CX1516" s="1">
        <v>1950.0</v>
      </c>
      <c r="CY1516" s="1">
        <v>1366.9</v>
      </c>
      <c r="CZ1516" s="1">
        <v>1950.0</v>
      </c>
    </row>
    <row r="1517" ht="15.75" customHeight="1">
      <c r="CU1517" s="1">
        <v>5453.1768</v>
      </c>
      <c r="CV1517" s="1">
        <v>1950.0</v>
      </c>
      <c r="CW1517" s="1">
        <v>1364.3</v>
      </c>
      <c r="CX1517" s="1">
        <v>1950.0</v>
      </c>
      <c r="CY1517" s="1">
        <v>1336.0</v>
      </c>
      <c r="CZ1517" s="1">
        <v>1782.5</v>
      </c>
    </row>
    <row r="1518" ht="15.75" customHeight="1">
      <c r="CU1518" s="1">
        <v>5453.3291</v>
      </c>
      <c r="CV1518" s="1">
        <v>1950.0</v>
      </c>
      <c r="CW1518" s="1">
        <v>1278.2</v>
      </c>
      <c r="CX1518" s="1">
        <v>1950.0</v>
      </c>
      <c r="CY1518" s="1">
        <v>1374.0</v>
      </c>
      <c r="CZ1518" s="1">
        <v>1533.1</v>
      </c>
    </row>
    <row r="1519" ht="15.75" customHeight="1">
      <c r="CU1519" s="1">
        <v>5453.4814</v>
      </c>
      <c r="CV1519" s="1">
        <v>1950.0</v>
      </c>
      <c r="CW1519" s="1">
        <v>1174.0</v>
      </c>
      <c r="CX1519" s="1">
        <v>1950.0</v>
      </c>
      <c r="CY1519" s="1">
        <v>1360.9</v>
      </c>
      <c r="CZ1519" s="1">
        <v>1423.8</v>
      </c>
    </row>
    <row r="1520" ht="15.75" customHeight="1">
      <c r="CU1520" s="1">
        <v>5453.6338</v>
      </c>
      <c r="CV1520" s="1">
        <v>1950.0</v>
      </c>
      <c r="CW1520" s="1">
        <v>1089.3</v>
      </c>
      <c r="CX1520" s="1">
        <v>1950.0</v>
      </c>
      <c r="CY1520" s="1">
        <v>1479.0</v>
      </c>
      <c r="CZ1520" s="1">
        <v>1356.0</v>
      </c>
    </row>
    <row r="1521" ht="15.75" customHeight="1">
      <c r="CU1521" s="1">
        <v>5453.7866</v>
      </c>
      <c r="CV1521" s="1">
        <v>1950.0</v>
      </c>
      <c r="CW1521" s="1">
        <v>1042.0</v>
      </c>
      <c r="CX1521" s="1">
        <v>1950.0</v>
      </c>
      <c r="CY1521" s="1">
        <v>1578.5</v>
      </c>
      <c r="CZ1521" s="1">
        <v>1478.4</v>
      </c>
    </row>
    <row r="1522" ht="15.75" customHeight="1">
      <c r="CU1522" s="1">
        <v>5453.939</v>
      </c>
      <c r="CV1522" s="1">
        <v>1950.0</v>
      </c>
      <c r="CW1522" s="1">
        <v>1037.7</v>
      </c>
      <c r="CX1522" s="1">
        <v>1950.0</v>
      </c>
      <c r="CY1522" s="1">
        <v>1614.0</v>
      </c>
      <c r="CZ1522" s="1">
        <v>1462.4</v>
      </c>
    </row>
    <row r="1523" ht="15.75" customHeight="1">
      <c r="CU1523" s="1">
        <v>5454.0913</v>
      </c>
      <c r="CV1523" s="1">
        <v>1950.0</v>
      </c>
      <c r="CW1523" s="1">
        <v>1077.9</v>
      </c>
      <c r="CX1523" s="1">
        <v>1950.0</v>
      </c>
      <c r="CY1523" s="1">
        <v>1636.4</v>
      </c>
      <c r="CZ1523" s="1">
        <v>1442.3</v>
      </c>
    </row>
    <row r="1524" ht="15.75" customHeight="1">
      <c r="CU1524" s="1">
        <v>5454.2437</v>
      </c>
      <c r="CV1524" s="1">
        <v>1950.0</v>
      </c>
      <c r="CW1524" s="1">
        <v>1162.3</v>
      </c>
      <c r="CX1524" s="1">
        <v>1950.0</v>
      </c>
      <c r="CY1524" s="1">
        <v>1525.0</v>
      </c>
      <c r="CZ1524" s="1">
        <v>1374.8</v>
      </c>
    </row>
    <row r="1525" ht="15.75" customHeight="1">
      <c r="CU1525" s="1">
        <v>5454.396</v>
      </c>
      <c r="CV1525" s="1">
        <v>1950.0</v>
      </c>
      <c r="CW1525" s="1">
        <v>1286.0</v>
      </c>
      <c r="CX1525" s="1">
        <v>1950.0</v>
      </c>
      <c r="CY1525" s="1">
        <v>1617.9</v>
      </c>
      <c r="CZ1525" s="1">
        <v>1503.1</v>
      </c>
    </row>
    <row r="1526" ht="15.75" customHeight="1">
      <c r="CU1526" s="1">
        <v>5454.5483</v>
      </c>
      <c r="CV1526" s="1">
        <v>1950.0</v>
      </c>
      <c r="CW1526" s="1">
        <v>1432.9</v>
      </c>
      <c r="CX1526" s="1">
        <v>1950.0</v>
      </c>
      <c r="CY1526" s="1">
        <v>1653.8</v>
      </c>
      <c r="CZ1526" s="1">
        <v>1586.3</v>
      </c>
    </row>
    <row r="1527" ht="15.75" customHeight="1">
      <c r="CU1527" s="1">
        <v>5454.7007</v>
      </c>
      <c r="CV1527" s="1">
        <v>1950.0</v>
      </c>
      <c r="CW1527" s="1">
        <v>1570.9</v>
      </c>
      <c r="CX1527" s="1">
        <v>1950.0</v>
      </c>
      <c r="CY1527" s="1">
        <v>1897.6</v>
      </c>
      <c r="CZ1527" s="1">
        <v>1907.5</v>
      </c>
    </row>
    <row r="1528" ht="15.75" customHeight="1">
      <c r="CU1528" s="1">
        <v>5454.853</v>
      </c>
      <c r="CV1528" s="1">
        <v>1950.0</v>
      </c>
      <c r="CW1528" s="1">
        <v>1663.4</v>
      </c>
      <c r="CX1528" s="1">
        <v>1950.0</v>
      </c>
      <c r="CY1528" s="1">
        <v>1950.0</v>
      </c>
      <c r="CZ1528" s="1">
        <v>1950.0</v>
      </c>
    </row>
    <row r="1529" ht="15.75" customHeight="1">
      <c r="CU1529" s="1">
        <v>5455.0054</v>
      </c>
      <c r="CV1529" s="1">
        <v>1950.0</v>
      </c>
      <c r="CW1529" s="1">
        <v>1695.9</v>
      </c>
      <c r="CX1529" s="1">
        <v>1950.0</v>
      </c>
      <c r="CY1529" s="1">
        <v>1950.0</v>
      </c>
      <c r="CZ1529" s="1">
        <v>1950.0</v>
      </c>
    </row>
    <row r="1530" ht="15.75" customHeight="1">
      <c r="CU1530" s="1">
        <v>5455.1582</v>
      </c>
      <c r="CV1530" s="1">
        <v>1950.0</v>
      </c>
      <c r="CW1530" s="1">
        <v>1687.1</v>
      </c>
      <c r="CX1530" s="1">
        <v>1950.0</v>
      </c>
      <c r="CY1530" s="1">
        <v>1867.5</v>
      </c>
      <c r="CZ1530" s="1">
        <v>1932.9</v>
      </c>
    </row>
    <row r="1531" ht="15.75" customHeight="1">
      <c r="CU1531" s="1">
        <v>5455.3105</v>
      </c>
      <c r="CV1531" s="1">
        <v>1950.0</v>
      </c>
      <c r="CW1531" s="1">
        <v>1669.1</v>
      </c>
      <c r="CX1531" s="1">
        <v>1950.0</v>
      </c>
      <c r="CY1531" s="1">
        <v>1895.8</v>
      </c>
      <c r="CZ1531" s="1">
        <v>1948.5</v>
      </c>
    </row>
    <row r="1532" ht="15.75" customHeight="1">
      <c r="CU1532" s="1">
        <v>5455.4629</v>
      </c>
      <c r="CV1532" s="1">
        <v>1950.0</v>
      </c>
      <c r="CW1532" s="1">
        <v>1660.9</v>
      </c>
      <c r="CX1532" s="1">
        <v>1950.0</v>
      </c>
      <c r="CY1532" s="1">
        <v>1739.7</v>
      </c>
      <c r="CZ1532" s="1">
        <v>1950.0</v>
      </c>
    </row>
    <row r="1533" ht="15.75" customHeight="1">
      <c r="CU1533" s="1">
        <v>5455.6152</v>
      </c>
      <c r="CV1533" s="1">
        <v>1950.0</v>
      </c>
      <c r="CW1533" s="1">
        <v>1657.0</v>
      </c>
      <c r="CX1533" s="1">
        <v>1950.0</v>
      </c>
      <c r="CY1533" s="1">
        <v>1804.6</v>
      </c>
      <c r="CZ1533" s="1">
        <v>1950.0</v>
      </c>
    </row>
    <row r="1534" ht="15.75" customHeight="1">
      <c r="CU1534" s="1">
        <v>5455.7676</v>
      </c>
      <c r="CV1534" s="1">
        <v>1950.0</v>
      </c>
      <c r="CW1534" s="1">
        <v>1631.5</v>
      </c>
      <c r="CX1534" s="1">
        <v>1950.0</v>
      </c>
      <c r="CY1534" s="1">
        <v>1779.8</v>
      </c>
      <c r="CZ1534" s="1">
        <v>1950.0</v>
      </c>
    </row>
    <row r="1535" ht="15.75" customHeight="1">
      <c r="CU1535" s="1">
        <v>5455.9199</v>
      </c>
      <c r="CV1535" s="1">
        <v>1950.0</v>
      </c>
      <c r="CW1535" s="1">
        <v>1559.4</v>
      </c>
      <c r="CX1535" s="1">
        <v>1950.0</v>
      </c>
      <c r="CY1535" s="1">
        <v>1939.1</v>
      </c>
      <c r="CZ1535" s="1">
        <v>1950.0</v>
      </c>
    </row>
    <row r="1536" ht="15.75" customHeight="1">
      <c r="CU1536" s="1">
        <v>5456.0723</v>
      </c>
      <c r="CV1536" s="1">
        <v>1950.0</v>
      </c>
      <c r="CW1536" s="1">
        <v>1443.4</v>
      </c>
      <c r="CX1536" s="1">
        <v>1950.0</v>
      </c>
      <c r="CY1536" s="1">
        <v>1950.0</v>
      </c>
      <c r="CZ1536" s="1">
        <v>1950.0</v>
      </c>
    </row>
    <row r="1537" ht="15.75" customHeight="1">
      <c r="CU1537" s="1">
        <v>5456.2246</v>
      </c>
      <c r="CV1537" s="1">
        <v>1950.0</v>
      </c>
      <c r="CW1537" s="1">
        <v>1316.5</v>
      </c>
      <c r="CX1537" s="1">
        <v>1950.0</v>
      </c>
      <c r="CY1537" s="1">
        <v>1915.7</v>
      </c>
      <c r="CZ1537" s="1">
        <v>1733.2</v>
      </c>
    </row>
    <row r="1538" ht="15.75" customHeight="1">
      <c r="CU1538" s="1">
        <v>5456.377</v>
      </c>
      <c r="CV1538" s="1">
        <v>1950.0</v>
      </c>
      <c r="CW1538" s="1">
        <v>1216.6</v>
      </c>
      <c r="CX1538" s="1">
        <v>1950.0</v>
      </c>
      <c r="CY1538" s="1">
        <v>1898.6</v>
      </c>
      <c r="CZ1538" s="1">
        <v>1472.8</v>
      </c>
    </row>
    <row r="1539" ht="15.75" customHeight="1">
      <c r="CU1539" s="1">
        <v>5456.5298</v>
      </c>
      <c r="CV1539" s="1">
        <v>1950.0</v>
      </c>
      <c r="CW1539" s="1">
        <v>1166.9</v>
      </c>
      <c r="CX1539" s="1">
        <v>1950.0</v>
      </c>
      <c r="CY1539" s="1">
        <v>1912.7</v>
      </c>
      <c r="CZ1539" s="1">
        <v>1354.5</v>
      </c>
    </row>
    <row r="1540" ht="15.75" customHeight="1">
      <c r="CU1540" s="1">
        <v>5456.6821</v>
      </c>
      <c r="CV1540" s="1">
        <v>1950.0</v>
      </c>
      <c r="CW1540" s="1">
        <v>1176.8</v>
      </c>
      <c r="CX1540" s="1">
        <v>1950.0</v>
      </c>
      <c r="CY1540" s="1">
        <v>1816.7</v>
      </c>
      <c r="CZ1540" s="1">
        <v>1370.2</v>
      </c>
    </row>
    <row r="1541" ht="15.75" customHeight="1">
      <c r="CU1541" s="1">
        <v>5456.8345</v>
      </c>
      <c r="CV1541" s="1">
        <v>1950.0</v>
      </c>
      <c r="CW1541" s="1">
        <v>1247.7</v>
      </c>
      <c r="CX1541" s="1">
        <v>1950.0</v>
      </c>
      <c r="CY1541" s="1">
        <v>1757.9</v>
      </c>
      <c r="CZ1541" s="1">
        <v>1553.3</v>
      </c>
    </row>
    <row r="1542" ht="15.75" customHeight="1">
      <c r="CU1542" s="1">
        <v>5456.9868</v>
      </c>
      <c r="CV1542" s="1">
        <v>1950.0</v>
      </c>
      <c r="CW1542" s="1">
        <v>1373.7</v>
      </c>
      <c r="CX1542" s="1">
        <v>1950.0</v>
      </c>
      <c r="CY1542" s="1">
        <v>1830.1</v>
      </c>
      <c r="CZ1542" s="1">
        <v>1822.4</v>
      </c>
    </row>
    <row r="1543" ht="15.75" customHeight="1">
      <c r="CU1543" s="1">
        <v>5457.1392</v>
      </c>
      <c r="CV1543" s="1">
        <v>1950.0</v>
      </c>
      <c r="CW1543" s="1">
        <v>1536.0</v>
      </c>
      <c r="CX1543" s="1">
        <v>1950.0</v>
      </c>
      <c r="CY1543" s="1">
        <v>1950.0</v>
      </c>
      <c r="CZ1543" s="1">
        <v>1950.0</v>
      </c>
    </row>
    <row r="1544" ht="15.75" customHeight="1">
      <c r="CU1544" s="1">
        <v>5457.2915</v>
      </c>
      <c r="CV1544" s="1">
        <v>1950.0</v>
      </c>
      <c r="CW1544" s="1">
        <v>1701.7</v>
      </c>
      <c r="CX1544" s="1">
        <v>1950.0</v>
      </c>
      <c r="CY1544" s="1">
        <v>1950.0</v>
      </c>
      <c r="CZ1544" s="1">
        <v>1950.0</v>
      </c>
    </row>
    <row r="1545" ht="15.75" customHeight="1">
      <c r="CU1545" s="1">
        <v>5457.4438</v>
      </c>
      <c r="CV1545" s="1">
        <v>1950.0</v>
      </c>
      <c r="CW1545" s="1">
        <v>1835.9</v>
      </c>
      <c r="CX1545" s="1">
        <v>1950.0</v>
      </c>
      <c r="CY1545" s="1">
        <v>1950.0</v>
      </c>
      <c r="CZ1545" s="1">
        <v>1950.0</v>
      </c>
    </row>
    <row r="1546" ht="15.75" customHeight="1">
      <c r="CU1546" s="1">
        <v>5457.5962</v>
      </c>
      <c r="CV1546" s="1">
        <v>1950.0</v>
      </c>
      <c r="CW1546" s="1">
        <v>1921.1</v>
      </c>
      <c r="CX1546" s="1">
        <v>1950.0</v>
      </c>
      <c r="CY1546" s="1">
        <v>1950.0</v>
      </c>
      <c r="CZ1546" s="1">
        <v>1950.0</v>
      </c>
    </row>
    <row r="1547" ht="15.75" customHeight="1">
      <c r="CU1547" s="1">
        <v>5457.749</v>
      </c>
      <c r="CV1547" s="1">
        <v>1950.0</v>
      </c>
      <c r="CW1547" s="1">
        <v>1950.0</v>
      </c>
      <c r="CX1547" s="1">
        <v>1950.0</v>
      </c>
      <c r="CY1547" s="1">
        <v>1950.0</v>
      </c>
      <c r="CZ1547" s="1">
        <v>1950.0</v>
      </c>
    </row>
    <row r="1548" ht="15.75" customHeight="1">
      <c r="CU1548" s="1">
        <v>5457.9014</v>
      </c>
      <c r="CV1548" s="1">
        <v>1950.0</v>
      </c>
      <c r="CW1548" s="1">
        <v>1950.0</v>
      </c>
      <c r="CX1548" s="1">
        <v>1950.0</v>
      </c>
      <c r="CY1548" s="1">
        <v>1937.1</v>
      </c>
      <c r="CZ1548" s="1">
        <v>1950.0</v>
      </c>
    </row>
    <row r="1549" ht="15.75" customHeight="1">
      <c r="CU1549" s="1">
        <v>5458.0537</v>
      </c>
      <c r="CV1549" s="1">
        <v>1950.0</v>
      </c>
      <c r="CW1549" s="1">
        <v>1950.0</v>
      </c>
      <c r="CX1549" s="1">
        <v>1950.0</v>
      </c>
      <c r="CY1549" s="1">
        <v>1893.6</v>
      </c>
      <c r="CZ1549" s="1">
        <v>1950.0</v>
      </c>
    </row>
    <row r="1550" ht="15.75" customHeight="1">
      <c r="CU1550" s="1">
        <v>5458.2061</v>
      </c>
      <c r="CV1550" s="1">
        <v>1950.0</v>
      </c>
      <c r="CW1550" s="1">
        <v>1938.2</v>
      </c>
      <c r="CX1550" s="1">
        <v>1950.0</v>
      </c>
      <c r="CY1550" s="1">
        <v>1862.7</v>
      </c>
      <c r="CZ1550" s="1">
        <v>1950.0</v>
      </c>
    </row>
    <row r="1551" ht="15.75" customHeight="1">
      <c r="CU1551" s="1">
        <v>5458.3584</v>
      </c>
      <c r="CV1551" s="1">
        <v>1950.0</v>
      </c>
      <c r="CW1551" s="1">
        <v>1890.2</v>
      </c>
      <c r="CX1551" s="1">
        <v>1950.0</v>
      </c>
      <c r="CY1551" s="1">
        <v>1845.5</v>
      </c>
      <c r="CZ1551" s="1">
        <v>1950.0</v>
      </c>
    </row>
    <row r="1552" ht="15.75" customHeight="1">
      <c r="CU1552" s="1">
        <v>5458.5107</v>
      </c>
      <c r="CV1552" s="1">
        <v>1950.0</v>
      </c>
      <c r="CW1552" s="1">
        <v>1823.1</v>
      </c>
      <c r="CX1552" s="1">
        <v>1950.0</v>
      </c>
      <c r="CY1552" s="1">
        <v>1798.9</v>
      </c>
      <c r="CZ1552" s="1">
        <v>1950.0</v>
      </c>
    </row>
    <row r="1553" ht="15.75" customHeight="1">
      <c r="CU1553" s="1">
        <v>5458.6631</v>
      </c>
      <c r="CV1553" s="1">
        <v>1950.0</v>
      </c>
      <c r="CW1553" s="1">
        <v>1743.3</v>
      </c>
      <c r="CX1553" s="1">
        <v>1950.0</v>
      </c>
      <c r="CY1553" s="1">
        <v>1857.7</v>
      </c>
      <c r="CZ1553" s="1">
        <v>1792.7</v>
      </c>
    </row>
    <row r="1554" ht="15.75" customHeight="1">
      <c r="CU1554" s="1">
        <v>5458.8154</v>
      </c>
      <c r="CV1554" s="1">
        <v>1950.0</v>
      </c>
      <c r="CW1554" s="1">
        <v>1659.1</v>
      </c>
      <c r="CX1554" s="1">
        <v>1950.0</v>
      </c>
      <c r="CY1554" s="1">
        <v>1921.7</v>
      </c>
      <c r="CZ1554" s="1">
        <v>1689.6</v>
      </c>
    </row>
    <row r="1555" ht="15.75" customHeight="1">
      <c r="CU1555" s="1">
        <v>5458.9678</v>
      </c>
      <c r="CV1555" s="1">
        <v>1950.0</v>
      </c>
      <c r="CW1555" s="1">
        <v>1575.1</v>
      </c>
      <c r="CX1555" s="1">
        <v>1950.0</v>
      </c>
      <c r="CY1555" s="1">
        <v>1937.5</v>
      </c>
      <c r="CZ1555" s="1">
        <v>1531.5</v>
      </c>
    </row>
    <row r="1556" ht="15.75" customHeight="1">
      <c r="CU1556" s="1">
        <v>5459.1206</v>
      </c>
      <c r="CV1556" s="1">
        <v>1950.0</v>
      </c>
      <c r="CW1556" s="1">
        <v>1491.5</v>
      </c>
      <c r="CX1556" s="1">
        <v>1950.0</v>
      </c>
      <c r="CY1556" s="1">
        <v>1950.0</v>
      </c>
      <c r="CZ1556" s="1">
        <v>1454.8</v>
      </c>
    </row>
    <row r="1557" ht="15.75" customHeight="1">
      <c r="CU1557" s="1">
        <v>5459.2729</v>
      </c>
      <c r="CV1557" s="1">
        <v>1950.0</v>
      </c>
      <c r="CW1557" s="1">
        <v>1409.1</v>
      </c>
      <c r="CX1557" s="1">
        <v>1950.0</v>
      </c>
      <c r="CY1557" s="1">
        <v>1947.7</v>
      </c>
      <c r="CZ1557" s="1">
        <v>1389.4</v>
      </c>
    </row>
    <row r="1558" ht="15.75" customHeight="1">
      <c r="CU1558" s="1">
        <v>5459.4253</v>
      </c>
      <c r="CV1558" s="1">
        <v>1950.0</v>
      </c>
      <c r="CW1558" s="1">
        <v>1333.3</v>
      </c>
      <c r="CX1558" s="1">
        <v>1950.0</v>
      </c>
      <c r="CY1558" s="1">
        <v>1861.1</v>
      </c>
      <c r="CZ1558" s="1">
        <v>1313.8</v>
      </c>
    </row>
    <row r="1559" ht="15.75" customHeight="1">
      <c r="CU1559" s="1">
        <v>5459.5776</v>
      </c>
      <c r="CV1559" s="1">
        <v>1950.0</v>
      </c>
      <c r="CW1559" s="1">
        <v>1274.4</v>
      </c>
      <c r="CX1559" s="1">
        <v>1950.0</v>
      </c>
      <c r="CY1559" s="1">
        <v>1744.8</v>
      </c>
      <c r="CZ1559" s="1">
        <v>1291.2</v>
      </c>
    </row>
    <row r="1560" ht="15.75" customHeight="1">
      <c r="CU1560" s="1">
        <v>5459.73</v>
      </c>
      <c r="CV1560" s="1">
        <v>1950.0</v>
      </c>
      <c r="CW1560" s="1">
        <v>1242.4</v>
      </c>
      <c r="CX1560" s="1">
        <v>1950.0</v>
      </c>
      <c r="CY1560" s="1">
        <v>1551.5</v>
      </c>
      <c r="CZ1560" s="1">
        <v>1279.4</v>
      </c>
    </row>
    <row r="1561" ht="15.75" customHeight="1">
      <c r="CU1561" s="1">
        <v>5459.8823</v>
      </c>
      <c r="CV1561" s="1">
        <v>1950.0</v>
      </c>
      <c r="CW1561" s="1">
        <v>1243.4</v>
      </c>
      <c r="CX1561" s="1">
        <v>1950.0</v>
      </c>
      <c r="CY1561" s="1">
        <v>1538.6</v>
      </c>
      <c r="CZ1561" s="1">
        <v>1551.9</v>
      </c>
    </row>
    <row r="1562" ht="15.75" customHeight="1">
      <c r="CU1562" s="1">
        <v>5460.0347</v>
      </c>
      <c r="CV1562" s="1">
        <v>1950.0</v>
      </c>
      <c r="CW1562" s="1">
        <v>1277.4</v>
      </c>
      <c r="CX1562" s="1">
        <v>1950.0</v>
      </c>
      <c r="CY1562" s="1">
        <v>1695.1</v>
      </c>
      <c r="CZ1562" s="1">
        <v>1630.7</v>
      </c>
    </row>
    <row r="1563" ht="15.75" customHeight="1">
      <c r="CU1563" s="1">
        <v>5460.187</v>
      </c>
      <c r="CV1563" s="1">
        <v>1950.0</v>
      </c>
      <c r="CW1563" s="1">
        <v>1338.8</v>
      </c>
      <c r="CX1563" s="1">
        <v>1950.0</v>
      </c>
      <c r="CY1563" s="1">
        <v>1832.4</v>
      </c>
      <c r="CZ1563" s="1">
        <v>1805.0</v>
      </c>
    </row>
    <row r="1564" ht="15.75" customHeight="1">
      <c r="CU1564" s="1">
        <v>5460.3394</v>
      </c>
      <c r="CV1564" s="1">
        <v>1950.0</v>
      </c>
      <c r="CW1564" s="1">
        <v>1416.9</v>
      </c>
      <c r="CX1564" s="1">
        <v>1950.0</v>
      </c>
      <c r="CY1564" s="1">
        <v>1950.0</v>
      </c>
      <c r="CZ1564" s="1">
        <v>1935.6</v>
      </c>
    </row>
    <row r="1565" ht="15.75" customHeight="1">
      <c r="CU1565" s="1">
        <v>5460.4922</v>
      </c>
      <c r="CV1565" s="1">
        <v>1950.0</v>
      </c>
      <c r="CW1565" s="1">
        <v>1500.6</v>
      </c>
      <c r="CX1565" s="1">
        <v>1950.0</v>
      </c>
      <c r="CY1565" s="1">
        <v>1950.0</v>
      </c>
      <c r="CZ1565" s="1">
        <v>1950.0</v>
      </c>
    </row>
    <row r="1566" ht="15.75" customHeight="1">
      <c r="CU1566" s="1">
        <v>5460.6445</v>
      </c>
      <c r="CV1566" s="1">
        <v>1950.0</v>
      </c>
      <c r="CW1566" s="1">
        <v>1582.7</v>
      </c>
      <c r="CX1566" s="1">
        <v>1950.0</v>
      </c>
      <c r="CY1566" s="1">
        <v>1950.0</v>
      </c>
      <c r="CZ1566" s="1">
        <v>1950.0</v>
      </c>
    </row>
    <row r="1567" ht="15.75" customHeight="1">
      <c r="CU1567" s="1">
        <v>5460.7969</v>
      </c>
      <c r="CV1567" s="1">
        <v>1950.0</v>
      </c>
      <c r="CW1567" s="1">
        <v>1662.3</v>
      </c>
      <c r="CX1567" s="1">
        <v>1950.0</v>
      </c>
      <c r="CY1567" s="1">
        <v>1950.0</v>
      </c>
      <c r="CZ1567" s="1">
        <v>1950.0</v>
      </c>
    </row>
    <row r="1568" ht="15.75" customHeight="1">
      <c r="CU1568" s="1">
        <v>5460.9492</v>
      </c>
      <c r="CV1568" s="1">
        <v>1950.0</v>
      </c>
      <c r="CW1568" s="1">
        <v>1740.7</v>
      </c>
      <c r="CX1568" s="1">
        <v>1950.0</v>
      </c>
      <c r="CY1568" s="1">
        <v>1950.0</v>
      </c>
      <c r="CZ1568" s="1">
        <v>1950.0</v>
      </c>
    </row>
    <row r="1569" ht="15.75" customHeight="1">
      <c r="CU1569" s="1">
        <v>5461.1016</v>
      </c>
      <c r="CV1569" s="1">
        <v>1950.0</v>
      </c>
      <c r="CW1569" s="1">
        <v>1816.3</v>
      </c>
      <c r="CX1569" s="1">
        <v>1950.0</v>
      </c>
      <c r="CY1569" s="1">
        <v>1950.0</v>
      </c>
      <c r="CZ1569" s="1">
        <v>1950.0</v>
      </c>
    </row>
    <row r="1570" ht="15.75" customHeight="1">
      <c r="CU1570" s="1">
        <v>5461.2539</v>
      </c>
      <c r="CV1570" s="1">
        <v>1950.0</v>
      </c>
      <c r="CW1570" s="1">
        <v>1883.1</v>
      </c>
      <c r="CX1570" s="1">
        <v>1950.0</v>
      </c>
      <c r="CY1570" s="1">
        <v>1950.0</v>
      </c>
      <c r="CZ1570" s="1">
        <v>1950.0</v>
      </c>
    </row>
    <row r="1571" ht="15.75" customHeight="1">
      <c r="CU1571" s="1">
        <v>5461.4063</v>
      </c>
      <c r="CV1571" s="1">
        <v>1950.0</v>
      </c>
      <c r="CW1571" s="1">
        <v>1934.7</v>
      </c>
      <c r="CX1571" s="1">
        <v>1950.0</v>
      </c>
      <c r="CY1571" s="1">
        <v>1950.0</v>
      </c>
      <c r="CZ1571" s="1">
        <v>1950.0</v>
      </c>
    </row>
    <row r="1572" ht="15.75" customHeight="1">
      <c r="CU1572" s="1">
        <v>5461.5586</v>
      </c>
      <c r="CV1572" s="1">
        <v>1950.0</v>
      </c>
      <c r="CW1572" s="1">
        <v>1950.0</v>
      </c>
      <c r="CX1572" s="1">
        <v>1950.0</v>
      </c>
      <c r="CY1572" s="1">
        <v>1950.0</v>
      </c>
      <c r="CZ1572" s="1">
        <v>1950.0</v>
      </c>
    </row>
    <row r="1573" ht="15.75" customHeight="1">
      <c r="CU1573" s="1">
        <v>5461.7114</v>
      </c>
      <c r="CV1573" s="1">
        <v>1950.0</v>
      </c>
      <c r="CW1573" s="1">
        <v>1950.0</v>
      </c>
      <c r="CX1573" s="1">
        <v>1950.0</v>
      </c>
      <c r="CY1573" s="1">
        <v>1950.0</v>
      </c>
      <c r="CZ1573" s="1">
        <v>1950.0</v>
      </c>
    </row>
    <row r="1574" ht="15.75" customHeight="1">
      <c r="CU1574" s="1">
        <v>5461.8638</v>
      </c>
      <c r="CV1574" s="1">
        <v>1950.0</v>
      </c>
      <c r="CW1574" s="1">
        <v>1950.0</v>
      </c>
      <c r="CX1574" s="1">
        <v>1950.0</v>
      </c>
      <c r="CY1574" s="1">
        <v>1950.0</v>
      </c>
      <c r="CZ1574" s="1">
        <v>1950.0</v>
      </c>
    </row>
    <row r="1575" ht="15.75" customHeight="1">
      <c r="CU1575" s="1">
        <v>5462.0161</v>
      </c>
      <c r="CV1575" s="1">
        <v>1950.0</v>
      </c>
      <c r="CW1575" s="1">
        <v>1950.0</v>
      </c>
      <c r="CX1575" s="1">
        <v>1950.0</v>
      </c>
      <c r="CY1575" s="1">
        <v>1950.0</v>
      </c>
      <c r="CZ1575" s="1">
        <v>1950.0</v>
      </c>
    </row>
    <row r="1576" ht="15.75" customHeight="1">
      <c r="CU1576" s="1">
        <v>5462.1685</v>
      </c>
      <c r="CV1576" s="1">
        <v>1950.0</v>
      </c>
      <c r="CW1576" s="1">
        <v>1906.7</v>
      </c>
      <c r="CX1576" s="1">
        <v>1950.0</v>
      </c>
      <c r="CY1576" s="1">
        <v>1950.0</v>
      </c>
      <c r="CZ1576" s="1">
        <v>1950.0</v>
      </c>
    </row>
    <row r="1577" ht="15.75" customHeight="1">
      <c r="CU1577" s="1">
        <v>5462.3208</v>
      </c>
      <c r="CV1577" s="1">
        <v>1950.0</v>
      </c>
      <c r="CW1577" s="1">
        <v>1807.6</v>
      </c>
      <c r="CX1577" s="1">
        <v>1950.0</v>
      </c>
      <c r="CY1577" s="1">
        <v>1950.0</v>
      </c>
      <c r="CZ1577" s="1">
        <v>1950.0</v>
      </c>
    </row>
    <row r="1578" ht="15.75" customHeight="1">
      <c r="CU1578" s="1">
        <v>5462.4731</v>
      </c>
      <c r="CV1578" s="1">
        <v>1950.0</v>
      </c>
      <c r="CW1578" s="1">
        <v>1668.2</v>
      </c>
      <c r="CX1578" s="1">
        <v>1950.0</v>
      </c>
      <c r="CY1578" s="1">
        <v>1950.0</v>
      </c>
      <c r="CZ1578" s="1">
        <v>1950.0</v>
      </c>
    </row>
    <row r="1579" ht="15.75" customHeight="1">
      <c r="CU1579" s="1">
        <v>5462.6255</v>
      </c>
      <c r="CV1579" s="1">
        <v>1950.0</v>
      </c>
      <c r="CW1579" s="1">
        <v>1512.9</v>
      </c>
      <c r="CX1579" s="1">
        <v>1950.0</v>
      </c>
      <c r="CY1579" s="1">
        <v>1908.4</v>
      </c>
      <c r="CZ1579" s="1">
        <v>1950.0</v>
      </c>
    </row>
    <row r="1580" ht="15.75" customHeight="1">
      <c r="CU1580" s="1">
        <v>5462.7778</v>
      </c>
      <c r="CV1580" s="1">
        <v>1950.0</v>
      </c>
      <c r="CW1580" s="1">
        <v>1375.5</v>
      </c>
      <c r="CX1580" s="1">
        <v>1950.0</v>
      </c>
      <c r="CY1580" s="1">
        <v>1524.4</v>
      </c>
      <c r="CZ1580" s="1">
        <v>1950.0</v>
      </c>
    </row>
    <row r="1581" ht="15.75" customHeight="1">
      <c r="CU1581" s="1">
        <v>5462.9302</v>
      </c>
      <c r="CV1581" s="1">
        <v>1950.0</v>
      </c>
      <c r="CW1581" s="1">
        <v>1281.9</v>
      </c>
      <c r="CX1581" s="1">
        <v>1950.0</v>
      </c>
      <c r="CY1581" s="1">
        <v>1327.9</v>
      </c>
      <c r="CZ1581" s="1">
        <v>1938.4</v>
      </c>
    </row>
    <row r="1582" ht="15.75" customHeight="1">
      <c r="CU1582" s="1">
        <v>5463.083</v>
      </c>
      <c r="CV1582" s="1">
        <v>1950.0</v>
      </c>
      <c r="CW1582" s="1">
        <v>1244.7</v>
      </c>
      <c r="CX1582" s="1">
        <v>1950.0</v>
      </c>
      <c r="CY1582" s="1">
        <v>1070.6</v>
      </c>
      <c r="CZ1582" s="1">
        <v>1888.9</v>
      </c>
    </row>
    <row r="1583" ht="15.75" customHeight="1">
      <c r="CU1583" s="1">
        <v>5463.2354</v>
      </c>
      <c r="CV1583" s="1">
        <v>1950.0</v>
      </c>
      <c r="CW1583" s="1">
        <v>1266.1</v>
      </c>
      <c r="CX1583" s="1">
        <v>1950.0</v>
      </c>
      <c r="CY1583" s="1">
        <v>1127.5</v>
      </c>
      <c r="CZ1583" s="1">
        <v>1876.9</v>
      </c>
    </row>
    <row r="1584" ht="15.75" customHeight="1">
      <c r="CU1584" s="1">
        <v>5463.3877</v>
      </c>
      <c r="CV1584" s="1">
        <v>1950.0</v>
      </c>
      <c r="CW1584" s="1">
        <v>1341.5</v>
      </c>
      <c r="CX1584" s="1">
        <v>1950.0</v>
      </c>
      <c r="CY1584" s="1">
        <v>1272.4</v>
      </c>
      <c r="CZ1584" s="1">
        <v>1904.3</v>
      </c>
    </row>
    <row r="1585" ht="15.75" customHeight="1">
      <c r="CU1585" s="1">
        <v>5463.54</v>
      </c>
      <c r="CV1585" s="1">
        <v>1950.0</v>
      </c>
      <c r="CW1585" s="1">
        <v>1456.4</v>
      </c>
      <c r="CX1585" s="1">
        <v>1950.0</v>
      </c>
      <c r="CY1585" s="1">
        <v>1456.4</v>
      </c>
      <c r="CZ1585" s="1">
        <v>1950.0</v>
      </c>
    </row>
    <row r="1586" ht="15.75" customHeight="1">
      <c r="CU1586" s="1">
        <v>5463.6924</v>
      </c>
      <c r="CV1586" s="1">
        <v>1950.0</v>
      </c>
      <c r="CW1586" s="1">
        <v>1581.4</v>
      </c>
      <c r="CX1586" s="1">
        <v>1950.0</v>
      </c>
      <c r="CY1586" s="1">
        <v>1731.7</v>
      </c>
      <c r="CZ1586" s="1">
        <v>1950.0</v>
      </c>
    </row>
    <row r="1587" ht="15.75" customHeight="1">
      <c r="CU1587" s="1">
        <v>5463.8447</v>
      </c>
      <c r="CV1587" s="1">
        <v>1950.0</v>
      </c>
      <c r="CW1587" s="1">
        <v>1674.0</v>
      </c>
      <c r="CX1587" s="1">
        <v>1950.0</v>
      </c>
      <c r="CY1587" s="1">
        <v>1939.4</v>
      </c>
      <c r="CZ1587" s="1">
        <v>1950.0</v>
      </c>
    </row>
    <row r="1588" ht="15.75" customHeight="1">
      <c r="CU1588" s="1">
        <v>5463.9971</v>
      </c>
      <c r="CV1588" s="1">
        <v>1950.0</v>
      </c>
      <c r="CW1588" s="1">
        <v>1698.2</v>
      </c>
      <c r="CX1588" s="1">
        <v>1950.0</v>
      </c>
      <c r="CY1588" s="1">
        <v>1950.0</v>
      </c>
      <c r="CZ1588" s="1">
        <v>1950.0</v>
      </c>
    </row>
    <row r="1589" ht="15.75" customHeight="1">
      <c r="CU1589" s="1">
        <v>5464.1494</v>
      </c>
      <c r="CV1589" s="1">
        <v>1950.0</v>
      </c>
      <c r="CW1589" s="1">
        <v>1647.8</v>
      </c>
      <c r="CX1589" s="1">
        <v>1950.0</v>
      </c>
      <c r="CY1589" s="1">
        <v>1936.7</v>
      </c>
      <c r="CZ1589" s="1">
        <v>1950.0</v>
      </c>
    </row>
    <row r="1590" ht="15.75" customHeight="1">
      <c r="CU1590" s="1">
        <v>5464.3018</v>
      </c>
      <c r="CV1590" s="1">
        <v>1950.0</v>
      </c>
      <c r="CW1590" s="1">
        <v>1547.8</v>
      </c>
      <c r="CX1590" s="1">
        <v>1950.0</v>
      </c>
      <c r="CY1590" s="1">
        <v>1756.1</v>
      </c>
      <c r="CZ1590" s="1">
        <v>1842.7</v>
      </c>
    </row>
    <row r="1591" ht="15.75" customHeight="1">
      <c r="CU1591" s="1">
        <v>5464.4546</v>
      </c>
      <c r="CV1591" s="1">
        <v>1950.0</v>
      </c>
      <c r="CW1591" s="1">
        <v>1430.0</v>
      </c>
      <c r="CX1591" s="1">
        <v>1950.0</v>
      </c>
      <c r="CY1591" s="1">
        <v>1576.2</v>
      </c>
      <c r="CZ1591" s="1">
        <v>1633.4</v>
      </c>
    </row>
    <row r="1592" ht="15.75" customHeight="1">
      <c r="CU1592" s="1">
        <v>5464.6069</v>
      </c>
      <c r="CV1592" s="1">
        <v>1950.0</v>
      </c>
      <c r="CW1592" s="1">
        <v>1314.3</v>
      </c>
      <c r="CX1592" s="1">
        <v>1950.0</v>
      </c>
      <c r="CY1592" s="1">
        <v>1426.8</v>
      </c>
      <c r="CZ1592" s="1">
        <v>1458.7</v>
      </c>
    </row>
    <row r="1593" ht="15.75" customHeight="1">
      <c r="CU1593" s="1">
        <v>5464.7593</v>
      </c>
      <c r="CV1593" s="1">
        <v>1950.0</v>
      </c>
      <c r="CW1593" s="1">
        <v>1206.3</v>
      </c>
      <c r="CX1593" s="1">
        <v>1950.0</v>
      </c>
      <c r="CY1593" s="1">
        <v>1305.1</v>
      </c>
      <c r="CZ1593" s="1">
        <v>1287.6</v>
      </c>
    </row>
    <row r="1594" ht="15.75" customHeight="1">
      <c r="CU1594" s="1">
        <v>5464.9116</v>
      </c>
      <c r="CV1594" s="1">
        <v>1950.0</v>
      </c>
      <c r="CW1594" s="1">
        <v>1105.4</v>
      </c>
      <c r="CX1594" s="1">
        <v>1950.0</v>
      </c>
      <c r="CY1594" s="1">
        <v>1195.3</v>
      </c>
      <c r="CZ1594" s="1">
        <v>1154.9</v>
      </c>
    </row>
    <row r="1595" ht="15.75" customHeight="1">
      <c r="CU1595" s="1">
        <v>5465.064</v>
      </c>
      <c r="CV1595" s="1">
        <v>1950.0</v>
      </c>
      <c r="CW1595" s="1">
        <v>1012.2</v>
      </c>
      <c r="CX1595" s="1">
        <v>1950.0</v>
      </c>
      <c r="CY1595" s="1">
        <v>1156.4</v>
      </c>
      <c r="CZ1595" s="1">
        <v>1039.9</v>
      </c>
    </row>
    <row r="1596" ht="15.75" customHeight="1">
      <c r="CU1596" s="1">
        <v>5465.2163</v>
      </c>
      <c r="CV1596" s="1">
        <v>1950.0</v>
      </c>
      <c r="CW1596" s="1">
        <v>931.2</v>
      </c>
      <c r="CX1596" s="1">
        <v>1950.0</v>
      </c>
      <c r="CY1596" s="1">
        <v>1185.3</v>
      </c>
      <c r="CZ1596" s="1">
        <v>1010.6</v>
      </c>
    </row>
    <row r="1597" ht="15.75" customHeight="1">
      <c r="CU1597" s="1">
        <v>5465.3687</v>
      </c>
      <c r="CV1597" s="1">
        <v>1950.0</v>
      </c>
      <c r="CW1597" s="1">
        <v>869.0</v>
      </c>
      <c r="CX1597" s="1">
        <v>1950.0</v>
      </c>
      <c r="CY1597" s="1">
        <v>1211.6</v>
      </c>
      <c r="CZ1597" s="1">
        <v>984.3</v>
      </c>
    </row>
    <row r="1598" ht="15.75" customHeight="1">
      <c r="CU1598" s="1">
        <v>5465.521</v>
      </c>
      <c r="CV1598" s="1">
        <v>1950.0</v>
      </c>
      <c r="CW1598" s="1">
        <v>831.3</v>
      </c>
      <c r="CX1598" s="1">
        <v>1950.0</v>
      </c>
      <c r="CY1598" s="1">
        <v>1392.7</v>
      </c>
      <c r="CZ1598" s="1">
        <v>1000.7</v>
      </c>
    </row>
    <row r="1599" ht="15.75" customHeight="1">
      <c r="CU1599" s="1">
        <v>5465.6738</v>
      </c>
      <c r="CV1599" s="1">
        <v>1950.0</v>
      </c>
      <c r="CW1599" s="1">
        <v>822.0</v>
      </c>
      <c r="CX1599" s="1">
        <v>1950.0</v>
      </c>
      <c r="CY1599" s="1">
        <v>1548.9</v>
      </c>
      <c r="CZ1599" s="1">
        <v>1217.2</v>
      </c>
    </row>
    <row r="1600" ht="15.75" customHeight="1">
      <c r="CU1600" s="1">
        <v>5465.8262</v>
      </c>
      <c r="CV1600" s="1">
        <v>1950.0</v>
      </c>
      <c r="CW1600" s="1">
        <v>843.1</v>
      </c>
      <c r="CX1600" s="1">
        <v>1950.0</v>
      </c>
      <c r="CY1600" s="1">
        <v>1576.5</v>
      </c>
      <c r="CZ1600" s="1">
        <v>1364.4</v>
      </c>
    </row>
    <row r="1601" ht="15.75" customHeight="1">
      <c r="CU1601" s="1">
        <v>5465.9785</v>
      </c>
      <c r="CV1601" s="1">
        <v>1941.6</v>
      </c>
      <c r="CW1601" s="1">
        <v>894.5</v>
      </c>
      <c r="CX1601" s="1">
        <v>1943.5</v>
      </c>
      <c r="CY1601" s="1">
        <v>1566.0</v>
      </c>
      <c r="CZ1601" s="1">
        <v>1464.4</v>
      </c>
    </row>
    <row r="1602" ht="15.75" customHeight="1">
      <c r="CU1602" s="1">
        <v>5466.1309</v>
      </c>
      <c r="CV1602" s="1">
        <v>1880.4</v>
      </c>
      <c r="CW1602" s="1">
        <v>964.9</v>
      </c>
      <c r="CX1602" s="1">
        <v>1941.5</v>
      </c>
      <c r="CY1602" s="1">
        <v>1455.2</v>
      </c>
      <c r="CZ1602" s="1">
        <v>1506.1</v>
      </c>
    </row>
    <row r="1603" ht="15.75" customHeight="1">
      <c r="CU1603" s="1">
        <v>5466.2832</v>
      </c>
      <c r="CV1603" s="1">
        <v>1770.4</v>
      </c>
      <c r="CW1603" s="1">
        <v>1052.4</v>
      </c>
      <c r="CX1603" s="1">
        <v>1925.7</v>
      </c>
      <c r="CY1603" s="1">
        <v>1319.3</v>
      </c>
      <c r="CZ1603" s="1">
        <v>1479.1</v>
      </c>
    </row>
    <row r="1604" ht="15.75" customHeight="1">
      <c r="CU1604" s="1">
        <v>5466.4355</v>
      </c>
      <c r="CV1604" s="1">
        <v>1665.9</v>
      </c>
      <c r="CW1604" s="1">
        <v>1112.8</v>
      </c>
      <c r="CX1604" s="1">
        <v>1895.7</v>
      </c>
      <c r="CY1604" s="1">
        <v>1138.6</v>
      </c>
      <c r="CZ1604" s="1">
        <v>1310.9</v>
      </c>
    </row>
    <row r="1605" ht="15.75" customHeight="1">
      <c r="CU1605" s="1">
        <v>5466.5879</v>
      </c>
      <c r="CV1605" s="1">
        <v>1362.5</v>
      </c>
      <c r="CW1605" s="1">
        <v>1061.5</v>
      </c>
      <c r="CX1605" s="1">
        <v>1746.0</v>
      </c>
      <c r="CY1605" s="1">
        <v>920.8</v>
      </c>
      <c r="CZ1605" s="1">
        <v>1080.0</v>
      </c>
    </row>
    <row r="1606" ht="15.75" customHeight="1">
      <c r="CU1606" s="1">
        <v>5466.7402</v>
      </c>
      <c r="CV1606" s="1">
        <v>1123.2</v>
      </c>
      <c r="CW1606" s="1">
        <v>937.2</v>
      </c>
      <c r="CX1606" s="1">
        <v>1493.0</v>
      </c>
      <c r="CY1606" s="1">
        <v>870.2</v>
      </c>
      <c r="CZ1606" s="1">
        <v>899.3</v>
      </c>
    </row>
    <row r="1607" ht="15.75" customHeight="1">
      <c r="CU1607" s="1">
        <v>5466.8926</v>
      </c>
      <c r="CV1607" s="1">
        <v>961.0</v>
      </c>
      <c r="CW1607" s="1">
        <v>851.1</v>
      </c>
      <c r="CX1607" s="1">
        <v>1485.5</v>
      </c>
      <c r="CY1607" s="1">
        <v>848.8</v>
      </c>
      <c r="CZ1607" s="1">
        <v>849.8</v>
      </c>
    </row>
    <row r="1608" ht="15.75" customHeight="1">
      <c r="CU1608" s="1">
        <v>5467.0454</v>
      </c>
      <c r="CV1608" s="1">
        <v>871.8</v>
      </c>
      <c r="CW1608" s="1">
        <v>718.8</v>
      </c>
      <c r="CX1608" s="1">
        <v>1397.1</v>
      </c>
      <c r="CY1608" s="1">
        <v>854.6</v>
      </c>
      <c r="CZ1608" s="1">
        <v>823.3</v>
      </c>
    </row>
    <row r="1609" ht="15.75" customHeight="1">
      <c r="CU1609" s="1">
        <v>5467.1978</v>
      </c>
      <c r="CV1609" s="1">
        <v>861.1</v>
      </c>
      <c r="CW1609" s="1">
        <v>680.2</v>
      </c>
      <c r="CX1609" s="1">
        <v>1507.7</v>
      </c>
      <c r="CY1609" s="1">
        <v>1045.1</v>
      </c>
      <c r="CZ1609" s="1">
        <v>912.3</v>
      </c>
    </row>
    <row r="1610" ht="15.75" customHeight="1">
      <c r="CU1610" s="1">
        <v>5467.3501</v>
      </c>
      <c r="CV1610" s="1">
        <v>851.8</v>
      </c>
      <c r="CW1610" s="1">
        <v>645.7</v>
      </c>
      <c r="CX1610" s="1">
        <v>1658.6</v>
      </c>
      <c r="CY1610" s="1">
        <v>1164.8</v>
      </c>
      <c r="CZ1610" s="1">
        <v>1049.9</v>
      </c>
    </row>
    <row r="1611" ht="15.75" customHeight="1">
      <c r="CU1611" s="1">
        <v>5467.5024</v>
      </c>
      <c r="CV1611" s="1">
        <v>848.6</v>
      </c>
      <c r="CW1611" s="1">
        <v>660.2</v>
      </c>
      <c r="CX1611" s="1">
        <v>1664.7</v>
      </c>
      <c r="CY1611" s="1">
        <v>1277.7</v>
      </c>
      <c r="CZ1611" s="1">
        <v>1126.1</v>
      </c>
    </row>
    <row r="1612" ht="15.75" customHeight="1">
      <c r="CU1612" s="1">
        <v>5467.6548</v>
      </c>
      <c r="CV1612" s="1">
        <v>829.7</v>
      </c>
      <c r="CW1612" s="1">
        <v>675.3</v>
      </c>
      <c r="CX1612" s="1">
        <v>1622.0</v>
      </c>
      <c r="CY1612" s="1">
        <v>1213.8</v>
      </c>
      <c r="CZ1612" s="1">
        <v>1058.1</v>
      </c>
    </row>
    <row r="1613" ht="15.75" customHeight="1">
      <c r="CU1613" s="1">
        <v>5467.8071</v>
      </c>
      <c r="CV1613" s="1">
        <v>839.7</v>
      </c>
      <c r="CW1613" s="1">
        <v>709.9</v>
      </c>
      <c r="CX1613" s="1">
        <v>1507.5</v>
      </c>
      <c r="CY1613" s="1">
        <v>1032.1</v>
      </c>
      <c r="CZ1613" s="1">
        <v>864.2</v>
      </c>
    </row>
    <row r="1614" ht="15.75" customHeight="1">
      <c r="CU1614" s="1">
        <v>5467.9595</v>
      </c>
      <c r="CV1614" s="1">
        <v>832.4</v>
      </c>
      <c r="CW1614" s="1">
        <v>760.3</v>
      </c>
      <c r="CX1614" s="1">
        <v>1330.0</v>
      </c>
      <c r="CY1614" s="1">
        <v>825.4</v>
      </c>
      <c r="CZ1614" s="1">
        <v>654.6</v>
      </c>
    </row>
    <row r="1615" ht="15.75" customHeight="1">
      <c r="CU1615" s="1">
        <v>5468.1118</v>
      </c>
      <c r="CV1615" s="1">
        <v>734.2</v>
      </c>
      <c r="CW1615" s="1">
        <v>750.9</v>
      </c>
      <c r="CX1615" s="1">
        <v>1195.6</v>
      </c>
      <c r="CY1615" s="1">
        <v>658.8</v>
      </c>
      <c r="CZ1615" s="1">
        <v>507.9</v>
      </c>
    </row>
    <row r="1616" ht="15.75" customHeight="1">
      <c r="CU1616" s="1">
        <v>5468.2642</v>
      </c>
      <c r="CV1616" s="1">
        <v>758.5</v>
      </c>
      <c r="CW1616" s="1">
        <v>854.4</v>
      </c>
      <c r="CX1616" s="1">
        <v>1002.2</v>
      </c>
      <c r="CY1616" s="1">
        <v>580.7</v>
      </c>
      <c r="CZ1616" s="1">
        <v>418.2</v>
      </c>
    </row>
    <row r="1617" ht="15.75" customHeight="1">
      <c r="CU1617" s="1">
        <v>5468.417</v>
      </c>
      <c r="CV1617" s="1">
        <v>1011.4</v>
      </c>
      <c r="CW1617" s="1">
        <v>1102.8</v>
      </c>
      <c r="CX1617" s="1">
        <v>1060.3</v>
      </c>
      <c r="CY1617" s="1">
        <v>595.5</v>
      </c>
      <c r="CZ1617" s="1">
        <v>406.3</v>
      </c>
    </row>
    <row r="1618" ht="15.75" customHeight="1">
      <c r="CU1618" s="1">
        <v>5468.5693</v>
      </c>
      <c r="CV1618" s="1">
        <v>1245.5</v>
      </c>
      <c r="CW1618" s="1">
        <v>1300.0</v>
      </c>
      <c r="CX1618" s="1">
        <v>1173.4</v>
      </c>
      <c r="CY1618" s="1">
        <v>632.0</v>
      </c>
      <c r="CZ1618" s="1">
        <v>432.8</v>
      </c>
    </row>
    <row r="1619" ht="15.75" customHeight="1">
      <c r="CU1619" s="1">
        <v>5468.7217</v>
      </c>
      <c r="CV1619" s="1">
        <v>1677.0</v>
      </c>
      <c r="CW1619" s="1">
        <v>1676.9</v>
      </c>
      <c r="CX1619" s="1">
        <v>1299.9</v>
      </c>
      <c r="CY1619" s="1">
        <v>801.3</v>
      </c>
      <c r="CZ1619" s="1">
        <v>520.0</v>
      </c>
    </row>
    <row r="1620" ht="15.75" customHeight="1">
      <c r="CU1620" s="1">
        <v>5468.874</v>
      </c>
      <c r="CV1620" s="1">
        <v>1950.0</v>
      </c>
      <c r="CW1620" s="1">
        <v>1933.2</v>
      </c>
      <c r="CX1620" s="1">
        <v>1595.9</v>
      </c>
      <c r="CY1620" s="1">
        <v>1023.4</v>
      </c>
      <c r="CZ1620" s="1">
        <v>690.1</v>
      </c>
    </row>
    <row r="1621" ht="15.75" customHeight="1">
      <c r="CU1621" s="1">
        <v>5469.0264</v>
      </c>
      <c r="CV1621" s="1">
        <v>1950.0</v>
      </c>
      <c r="CW1621" s="1">
        <v>1926.4</v>
      </c>
      <c r="CX1621" s="1">
        <v>1887.9</v>
      </c>
      <c r="CY1621" s="1">
        <v>1284.7</v>
      </c>
      <c r="CZ1621" s="1">
        <v>969.8</v>
      </c>
    </row>
    <row r="1622" ht="15.75" customHeight="1">
      <c r="CU1622" s="1">
        <v>5469.1787</v>
      </c>
      <c r="CV1622" s="1">
        <v>1950.0</v>
      </c>
      <c r="CW1622" s="1">
        <v>1605.8</v>
      </c>
      <c r="CX1622" s="1">
        <v>1950.0</v>
      </c>
      <c r="CY1622" s="1">
        <v>1584.7</v>
      </c>
      <c r="CZ1622" s="1">
        <v>1439.4</v>
      </c>
    </row>
    <row r="1623" ht="15.75" customHeight="1">
      <c r="CU1623" s="1">
        <v>5469.3311</v>
      </c>
      <c r="CV1623" s="1">
        <v>1950.0</v>
      </c>
      <c r="CW1623" s="1">
        <v>1314.5</v>
      </c>
      <c r="CX1623" s="1">
        <v>1950.0</v>
      </c>
      <c r="CY1623" s="1">
        <v>1715.7</v>
      </c>
      <c r="CZ1623" s="1">
        <v>1763.0</v>
      </c>
    </row>
    <row r="1624" ht="15.75" customHeight="1">
      <c r="CU1624" s="1">
        <v>5469.4834</v>
      </c>
      <c r="CV1624" s="1">
        <v>1873.9</v>
      </c>
      <c r="CW1624" s="1">
        <v>1094.2</v>
      </c>
      <c r="CX1624" s="1">
        <v>1946.9</v>
      </c>
      <c r="CY1624" s="1">
        <v>1238.2</v>
      </c>
      <c r="CZ1624" s="1">
        <v>1709.2</v>
      </c>
    </row>
    <row r="1625" ht="15.75" customHeight="1">
      <c r="CU1625" s="1">
        <v>5469.6362</v>
      </c>
      <c r="CV1625" s="1">
        <v>1658.2</v>
      </c>
      <c r="CW1625" s="1">
        <v>949.2</v>
      </c>
      <c r="CX1625" s="1">
        <v>1950.0</v>
      </c>
      <c r="CY1625" s="1">
        <v>747.7</v>
      </c>
      <c r="CZ1625" s="1">
        <v>1535.4</v>
      </c>
    </row>
    <row r="1626" ht="15.75" customHeight="1">
      <c r="CU1626" s="1">
        <v>5469.7886</v>
      </c>
      <c r="CV1626" s="1">
        <v>1377.7</v>
      </c>
      <c r="CW1626" s="1">
        <v>872.7</v>
      </c>
      <c r="CX1626" s="1">
        <v>1875.7</v>
      </c>
      <c r="CY1626" s="1">
        <v>679.1</v>
      </c>
      <c r="CZ1626" s="1">
        <v>1280.3</v>
      </c>
    </row>
    <row r="1627" ht="15.75" customHeight="1">
      <c r="CU1627" s="1">
        <v>5469.9409</v>
      </c>
      <c r="CV1627" s="1">
        <v>1094.2</v>
      </c>
      <c r="CW1627" s="1">
        <v>849.4</v>
      </c>
      <c r="CX1627" s="1">
        <v>1877.1</v>
      </c>
      <c r="CY1627" s="1">
        <v>893.0</v>
      </c>
      <c r="CZ1627" s="1">
        <v>1236.1</v>
      </c>
    </row>
    <row r="1628" ht="15.75" customHeight="1">
      <c r="CU1628" s="1">
        <v>5470.0933</v>
      </c>
      <c r="CV1628" s="1">
        <v>848.0</v>
      </c>
      <c r="CW1628" s="1">
        <v>859.8</v>
      </c>
      <c r="CX1628" s="1">
        <v>1950.0</v>
      </c>
      <c r="CY1628" s="1">
        <v>1238.6</v>
      </c>
      <c r="CZ1628" s="1">
        <v>1250.4</v>
      </c>
    </row>
    <row r="1629" ht="15.75" customHeight="1">
      <c r="CU1629" s="1">
        <v>5470.2456</v>
      </c>
      <c r="CV1629" s="1">
        <v>654.4</v>
      </c>
      <c r="CW1629" s="1">
        <v>844.9</v>
      </c>
      <c r="CX1629" s="1">
        <v>1950.0</v>
      </c>
      <c r="CY1629" s="1">
        <v>1603.5</v>
      </c>
      <c r="CZ1629" s="1">
        <v>1071.3</v>
      </c>
    </row>
    <row r="1630" ht="15.75" customHeight="1">
      <c r="CU1630" s="1">
        <v>5470.3979</v>
      </c>
      <c r="CV1630" s="1">
        <v>507.7</v>
      </c>
      <c r="CW1630" s="1">
        <v>779.8</v>
      </c>
      <c r="CX1630" s="1">
        <v>1904.3</v>
      </c>
      <c r="CY1630" s="1">
        <v>1669.5</v>
      </c>
      <c r="CZ1630" s="1">
        <v>822.7</v>
      </c>
    </row>
    <row r="1631" ht="15.75" customHeight="1">
      <c r="CU1631" s="1">
        <v>5470.5503</v>
      </c>
      <c r="CV1631" s="1">
        <v>398.4</v>
      </c>
      <c r="CW1631" s="1">
        <v>663.9</v>
      </c>
      <c r="CX1631" s="1">
        <v>1746.0</v>
      </c>
      <c r="CY1631" s="1">
        <v>1618.6</v>
      </c>
      <c r="CZ1631" s="1">
        <v>619.9</v>
      </c>
    </row>
    <row r="1632" ht="15.75" customHeight="1">
      <c r="CU1632" s="1">
        <v>5470.7026</v>
      </c>
      <c r="CV1632" s="1">
        <v>315.7</v>
      </c>
      <c r="CW1632" s="1">
        <v>528.1</v>
      </c>
      <c r="CX1632" s="1">
        <v>1452.3</v>
      </c>
      <c r="CY1632" s="1">
        <v>1438.4</v>
      </c>
      <c r="CZ1632" s="1">
        <v>557.7</v>
      </c>
    </row>
    <row r="1633" ht="15.75" customHeight="1">
      <c r="CU1633" s="1">
        <v>5470.855</v>
      </c>
      <c r="CV1633" s="1">
        <v>254.7</v>
      </c>
      <c r="CW1633" s="1">
        <v>410.7</v>
      </c>
      <c r="CX1633" s="1">
        <v>1072.3</v>
      </c>
      <c r="CY1633" s="1">
        <v>1159.5</v>
      </c>
      <c r="CZ1633" s="1">
        <v>512.9</v>
      </c>
    </row>
    <row r="1634" ht="15.75" customHeight="1">
      <c r="CU1634" s="1">
        <v>5471.0078</v>
      </c>
      <c r="CV1634" s="1">
        <v>206.6</v>
      </c>
      <c r="CW1634" s="1">
        <v>320.1</v>
      </c>
      <c r="CX1634" s="1">
        <v>751.7</v>
      </c>
      <c r="CY1634" s="1">
        <v>866.0</v>
      </c>
      <c r="CZ1634" s="1">
        <v>556.5</v>
      </c>
    </row>
    <row r="1635" ht="15.75" customHeight="1">
      <c r="CU1635" s="1">
        <v>5471.1602</v>
      </c>
      <c r="CV1635" s="1">
        <v>153.3</v>
      </c>
      <c r="CW1635" s="1">
        <v>218.6</v>
      </c>
      <c r="CX1635" s="1">
        <v>520.8</v>
      </c>
      <c r="CY1635" s="1">
        <v>688.7</v>
      </c>
      <c r="CZ1635" s="1">
        <v>598.9</v>
      </c>
    </row>
    <row r="1636" ht="15.75" customHeight="1">
      <c r="CU1636" s="1">
        <v>5471.3125</v>
      </c>
      <c r="CV1636" s="1">
        <v>114.0</v>
      </c>
      <c r="CW1636" s="1">
        <v>152.3</v>
      </c>
      <c r="CX1636" s="1">
        <v>358.5</v>
      </c>
      <c r="CY1636" s="1">
        <v>568.5</v>
      </c>
      <c r="CZ1636" s="1">
        <v>734.4</v>
      </c>
    </row>
    <row r="1637" ht="15.75" customHeight="1">
      <c r="CU1637" s="1">
        <v>5471.4648</v>
      </c>
      <c r="CV1637" s="1">
        <v>90.31</v>
      </c>
      <c r="CW1637" s="1">
        <v>119.0</v>
      </c>
      <c r="CX1637" s="1">
        <v>268.3</v>
      </c>
      <c r="CY1637" s="1">
        <v>515.5</v>
      </c>
      <c r="CZ1637" s="1">
        <v>919.6</v>
      </c>
    </row>
    <row r="1638" ht="15.75" customHeight="1">
      <c r="CU1638" s="1">
        <v>5471.6172</v>
      </c>
      <c r="CV1638" s="1">
        <v>80.51</v>
      </c>
      <c r="CW1638" s="1">
        <v>108.9</v>
      </c>
      <c r="CX1638" s="1">
        <v>241.0</v>
      </c>
      <c r="CY1638" s="1">
        <v>574.2</v>
      </c>
      <c r="CZ1638" s="1">
        <v>1079.1</v>
      </c>
    </row>
    <row r="1639" ht="15.75" customHeight="1">
      <c r="CU1639" s="1">
        <v>5471.7695</v>
      </c>
      <c r="CV1639" s="1">
        <v>83.24</v>
      </c>
      <c r="CW1639" s="1">
        <v>120.7</v>
      </c>
      <c r="CX1639" s="1">
        <v>269.0</v>
      </c>
      <c r="CY1639" s="1">
        <v>641.7</v>
      </c>
      <c r="CZ1639" s="1">
        <v>1098.7</v>
      </c>
    </row>
    <row r="1640" ht="15.75" customHeight="1">
      <c r="CU1640" s="1">
        <v>5471.9219</v>
      </c>
      <c r="CV1640" s="1">
        <v>89.47</v>
      </c>
      <c r="CW1640" s="1">
        <v>140.3</v>
      </c>
      <c r="CX1640" s="1">
        <v>300.2</v>
      </c>
      <c r="CY1640" s="1">
        <v>610.0</v>
      </c>
      <c r="CZ1640" s="1">
        <v>924.8</v>
      </c>
    </row>
    <row r="1641" ht="15.75" customHeight="1">
      <c r="CU1641" s="1">
        <v>5472.0742</v>
      </c>
      <c r="CV1641" s="1">
        <v>93.02</v>
      </c>
      <c r="CW1641" s="1">
        <v>175.0</v>
      </c>
      <c r="CX1641" s="1">
        <v>307.5</v>
      </c>
      <c r="CY1641" s="1">
        <v>537.0</v>
      </c>
      <c r="CZ1641" s="1">
        <v>717.0</v>
      </c>
    </row>
    <row r="1642" ht="15.75" customHeight="1">
      <c r="CU1642" s="1">
        <v>5472.2266</v>
      </c>
      <c r="CV1642" s="1">
        <v>95.41</v>
      </c>
      <c r="CW1642" s="1">
        <v>229.0</v>
      </c>
      <c r="CX1642" s="1">
        <v>331.4</v>
      </c>
      <c r="CY1642" s="1">
        <v>464.4</v>
      </c>
      <c r="CZ1642" s="1">
        <v>542.1</v>
      </c>
    </row>
    <row r="1643" ht="15.75" customHeight="1">
      <c r="CU1643" s="1">
        <v>5472.3794</v>
      </c>
      <c r="CV1643" s="1">
        <v>96.17</v>
      </c>
      <c r="CW1643" s="1">
        <v>186.7</v>
      </c>
      <c r="CX1643" s="1">
        <v>264.3</v>
      </c>
      <c r="CY1643" s="1">
        <v>351.8</v>
      </c>
      <c r="CZ1643" s="1">
        <v>438.3</v>
      </c>
    </row>
    <row r="1644" ht="15.75" customHeight="1">
      <c r="CU1644" s="1">
        <v>5472.5317</v>
      </c>
      <c r="CV1644" s="1">
        <v>98.38</v>
      </c>
      <c r="CW1644" s="1">
        <v>186.7</v>
      </c>
      <c r="CX1644" s="1">
        <v>230.5</v>
      </c>
      <c r="CY1644" s="1">
        <v>300.8</v>
      </c>
      <c r="CZ1644" s="1">
        <v>351.6</v>
      </c>
    </row>
    <row r="1645" ht="15.75" customHeight="1">
      <c r="CU1645" s="1">
        <v>5472.6841</v>
      </c>
      <c r="CV1645" s="1">
        <v>108.1</v>
      </c>
      <c r="CW1645" s="1">
        <v>176.5</v>
      </c>
      <c r="CX1645" s="1">
        <v>201.4</v>
      </c>
      <c r="CY1645" s="1">
        <v>254.4</v>
      </c>
      <c r="CZ1645" s="1">
        <v>293.5</v>
      </c>
    </row>
    <row r="1646" ht="15.75" customHeight="1">
      <c r="CU1646" s="1">
        <v>5472.8364</v>
      </c>
      <c r="CV1646" s="1">
        <v>124.7</v>
      </c>
      <c r="CW1646" s="1">
        <v>176.7</v>
      </c>
      <c r="CX1646" s="1">
        <v>204.4</v>
      </c>
      <c r="CY1646" s="1">
        <v>270.9</v>
      </c>
      <c r="CZ1646" s="1">
        <v>343.1</v>
      </c>
    </row>
    <row r="1647" ht="15.75" customHeight="1">
      <c r="CU1647" s="1">
        <v>5472.9888</v>
      </c>
      <c r="CV1647" s="1">
        <v>143.6</v>
      </c>
      <c r="CW1647" s="1">
        <v>213.8</v>
      </c>
      <c r="CX1647" s="1">
        <v>269.3</v>
      </c>
      <c r="CY1647" s="1">
        <v>385.7</v>
      </c>
      <c r="CZ1647" s="1">
        <v>457.7</v>
      </c>
    </row>
    <row r="1648" ht="15.75" customHeight="1">
      <c r="CU1648" s="1">
        <v>5473.1411</v>
      </c>
      <c r="CV1648" s="1">
        <v>162.7</v>
      </c>
      <c r="CW1648" s="1">
        <v>267.2</v>
      </c>
      <c r="CX1648" s="1">
        <v>365.9</v>
      </c>
      <c r="CY1648" s="1">
        <v>512.8</v>
      </c>
      <c r="CZ1648" s="1">
        <v>604.9</v>
      </c>
    </row>
    <row r="1649" ht="15.75" customHeight="1">
      <c r="CU1649" s="1">
        <v>5473.2935</v>
      </c>
      <c r="CV1649" s="1">
        <v>184.3</v>
      </c>
      <c r="CW1649" s="1">
        <v>312.8</v>
      </c>
      <c r="CX1649" s="1">
        <v>508.9</v>
      </c>
      <c r="CY1649" s="1">
        <v>697.3</v>
      </c>
      <c r="CZ1649" s="1">
        <v>789.4</v>
      </c>
    </row>
    <row r="1650" ht="15.75" customHeight="1">
      <c r="CU1650" s="1">
        <v>5473.4458</v>
      </c>
      <c r="CV1650" s="1">
        <v>218.5</v>
      </c>
      <c r="CW1650" s="1">
        <v>352.8</v>
      </c>
      <c r="CX1650" s="1">
        <v>698.7</v>
      </c>
      <c r="CY1650" s="1">
        <v>857.3</v>
      </c>
      <c r="CZ1650" s="1">
        <v>899.9</v>
      </c>
    </row>
    <row r="1651" ht="15.75" customHeight="1">
      <c r="CU1651" s="1">
        <v>5473.5986</v>
      </c>
      <c r="CV1651" s="1">
        <v>283.8</v>
      </c>
      <c r="CW1651" s="1">
        <v>406.4</v>
      </c>
      <c r="CX1651" s="1">
        <v>898.3</v>
      </c>
      <c r="CY1651" s="1">
        <v>953.2</v>
      </c>
      <c r="CZ1651" s="1">
        <v>923.0</v>
      </c>
    </row>
    <row r="1652" ht="15.75" customHeight="1">
      <c r="CU1652" s="1">
        <v>5473.751</v>
      </c>
      <c r="CV1652" s="1">
        <v>385.6</v>
      </c>
      <c r="CW1652" s="1">
        <v>493.8</v>
      </c>
      <c r="CX1652" s="1">
        <v>1089.4</v>
      </c>
      <c r="CY1652" s="1">
        <v>1019.3</v>
      </c>
      <c r="CZ1652" s="1">
        <v>986.3</v>
      </c>
    </row>
    <row r="1653" ht="15.75" customHeight="1">
      <c r="CU1653" s="1">
        <v>5473.9033</v>
      </c>
      <c r="CV1653" s="1">
        <v>502.5</v>
      </c>
      <c r="CW1653" s="1">
        <v>644.6</v>
      </c>
      <c r="CX1653" s="1">
        <v>1281.4</v>
      </c>
      <c r="CY1653" s="1">
        <v>1129.6</v>
      </c>
      <c r="CZ1653" s="1">
        <v>1077.9</v>
      </c>
    </row>
    <row r="1654" ht="15.75" customHeight="1">
      <c r="CU1654" s="1">
        <v>5474.0557</v>
      </c>
      <c r="CV1654" s="1">
        <v>736.7</v>
      </c>
      <c r="CW1654" s="1">
        <v>940.6</v>
      </c>
      <c r="CX1654" s="1">
        <v>1692.4</v>
      </c>
      <c r="CY1654" s="1">
        <v>1417.6</v>
      </c>
      <c r="CZ1654" s="1">
        <v>1468.1</v>
      </c>
    </row>
    <row r="1655" ht="15.75" customHeight="1">
      <c r="CU1655" s="1">
        <v>5474.208</v>
      </c>
      <c r="CV1655" s="1">
        <v>1061.9</v>
      </c>
      <c r="CW1655" s="1">
        <v>1216.6</v>
      </c>
      <c r="CX1655" s="1">
        <v>1950.0</v>
      </c>
      <c r="CY1655" s="1">
        <v>1878.4</v>
      </c>
      <c r="CZ1655" s="1">
        <v>1888.9</v>
      </c>
    </row>
    <row r="1656" ht="15.75" customHeight="1">
      <c r="CU1656" s="1">
        <v>5474.3604</v>
      </c>
      <c r="CV1656" s="1">
        <v>1426.2</v>
      </c>
      <c r="CW1656" s="1">
        <v>1517.9</v>
      </c>
      <c r="CX1656" s="1">
        <v>1950.0</v>
      </c>
      <c r="CY1656" s="1">
        <v>1950.0</v>
      </c>
      <c r="CZ1656" s="1">
        <v>1950.0</v>
      </c>
    </row>
    <row r="1657" ht="15.75" customHeight="1">
      <c r="CU1657" s="1">
        <v>5474.5127</v>
      </c>
      <c r="CV1657" s="1">
        <v>1722.7</v>
      </c>
      <c r="CW1657" s="1">
        <v>1748.2</v>
      </c>
      <c r="CX1657" s="1">
        <v>1950.0</v>
      </c>
      <c r="CY1657" s="1">
        <v>1950.0</v>
      </c>
      <c r="CZ1657" s="1">
        <v>1950.0</v>
      </c>
    </row>
    <row r="1658" ht="15.75" customHeight="1">
      <c r="CU1658" s="1">
        <v>5474.665</v>
      </c>
      <c r="CV1658" s="1">
        <v>1894.9</v>
      </c>
      <c r="CW1658" s="1">
        <v>1863.1</v>
      </c>
      <c r="CX1658" s="1">
        <v>1950.0</v>
      </c>
      <c r="CY1658" s="1">
        <v>1950.0</v>
      </c>
      <c r="CZ1658" s="1">
        <v>1950.0</v>
      </c>
    </row>
    <row r="1659" ht="15.75" customHeight="1">
      <c r="CU1659" s="1">
        <v>5474.8174</v>
      </c>
      <c r="CV1659" s="1">
        <v>1950.0</v>
      </c>
      <c r="CW1659" s="1">
        <v>1867.3</v>
      </c>
      <c r="CX1659" s="1">
        <v>1950.0</v>
      </c>
      <c r="CY1659" s="1">
        <v>1950.0</v>
      </c>
      <c r="CZ1659" s="1">
        <v>1950.0</v>
      </c>
    </row>
    <row r="1660" ht="15.75" customHeight="1">
      <c r="CU1660" s="1">
        <v>5474.9702</v>
      </c>
      <c r="CV1660" s="1">
        <v>1950.0</v>
      </c>
      <c r="CW1660" s="1">
        <v>1781.9</v>
      </c>
      <c r="CX1660" s="1">
        <v>1950.0</v>
      </c>
      <c r="CY1660" s="1">
        <v>1950.0</v>
      </c>
      <c r="CZ1660" s="1">
        <v>1950.0</v>
      </c>
    </row>
    <row r="1661" ht="15.75" customHeight="1">
      <c r="CU1661" s="1">
        <v>5475.1226</v>
      </c>
      <c r="CV1661" s="1">
        <v>1950.0</v>
      </c>
      <c r="CW1661" s="1">
        <v>1632.1</v>
      </c>
      <c r="CX1661" s="1">
        <v>1950.0</v>
      </c>
      <c r="CY1661" s="1">
        <v>1950.0</v>
      </c>
      <c r="CZ1661" s="1">
        <v>1950.0</v>
      </c>
    </row>
    <row r="1662" ht="15.75" customHeight="1">
      <c r="CU1662" s="1">
        <v>5475.2749</v>
      </c>
      <c r="CV1662" s="1">
        <v>1950.0</v>
      </c>
      <c r="CW1662" s="1">
        <v>1453.8</v>
      </c>
      <c r="CX1662" s="1">
        <v>1950.0</v>
      </c>
      <c r="CY1662" s="1">
        <v>1950.0</v>
      </c>
      <c r="CZ1662" s="1">
        <v>1950.0</v>
      </c>
    </row>
    <row r="1663" ht="15.75" customHeight="1">
      <c r="CU1663" s="1">
        <v>5475.4272</v>
      </c>
      <c r="CV1663" s="1">
        <v>1950.0</v>
      </c>
      <c r="CW1663" s="1">
        <v>1287.6</v>
      </c>
      <c r="CX1663" s="1">
        <v>1950.0</v>
      </c>
      <c r="CY1663" s="1">
        <v>1776.4</v>
      </c>
      <c r="CZ1663" s="1">
        <v>1924.2</v>
      </c>
    </row>
    <row r="1664" ht="15.75" customHeight="1">
      <c r="CU1664" s="1">
        <v>5475.5796</v>
      </c>
      <c r="CV1664" s="1">
        <v>1950.0</v>
      </c>
      <c r="CW1664" s="1">
        <v>1162.4</v>
      </c>
      <c r="CX1664" s="1">
        <v>1950.0</v>
      </c>
      <c r="CY1664" s="1">
        <v>1554.9</v>
      </c>
      <c r="CZ1664" s="1">
        <v>1855.3</v>
      </c>
    </row>
    <row r="1665" ht="15.75" customHeight="1">
      <c r="CU1665" s="1">
        <v>5475.7319</v>
      </c>
      <c r="CV1665" s="1">
        <v>1950.0</v>
      </c>
      <c r="CW1665" s="1">
        <v>1091.8</v>
      </c>
      <c r="CX1665" s="1">
        <v>1950.0</v>
      </c>
      <c r="CY1665" s="1">
        <v>1392.0</v>
      </c>
      <c r="CZ1665" s="1">
        <v>1736.0</v>
      </c>
    </row>
    <row r="1666" ht="15.75" customHeight="1">
      <c r="CU1666" s="1">
        <v>5475.8843</v>
      </c>
      <c r="CV1666" s="1">
        <v>1950.0</v>
      </c>
      <c r="CW1666" s="1">
        <v>1079.9</v>
      </c>
      <c r="CX1666" s="1">
        <v>1950.0</v>
      </c>
      <c r="CY1666" s="1">
        <v>1490.9</v>
      </c>
      <c r="CZ1666" s="1">
        <v>1865.1</v>
      </c>
    </row>
    <row r="1667" ht="15.75" customHeight="1">
      <c r="CU1667" s="1">
        <v>5476.0366</v>
      </c>
      <c r="CV1667" s="1">
        <v>1950.0</v>
      </c>
      <c r="CW1667" s="1">
        <v>1127.5</v>
      </c>
      <c r="CX1667" s="1">
        <v>1950.0</v>
      </c>
      <c r="CY1667" s="1">
        <v>1751.9</v>
      </c>
      <c r="CZ1667" s="1">
        <v>1944.8</v>
      </c>
    </row>
    <row r="1668" ht="15.75" customHeight="1">
      <c r="CU1668" s="1">
        <v>5476.189</v>
      </c>
      <c r="CV1668" s="1">
        <v>1950.0</v>
      </c>
      <c r="CW1668" s="1">
        <v>1233.0</v>
      </c>
      <c r="CX1668" s="1">
        <v>1950.0</v>
      </c>
      <c r="CY1668" s="1">
        <v>1800.9</v>
      </c>
      <c r="CZ1668" s="1">
        <v>1947.3</v>
      </c>
    </row>
    <row r="1669" ht="15.75" customHeight="1">
      <c r="CU1669" s="1">
        <v>5476.3418</v>
      </c>
      <c r="CV1669" s="1">
        <v>1950.0</v>
      </c>
      <c r="CW1669" s="1">
        <v>1387.8</v>
      </c>
      <c r="CX1669" s="1">
        <v>1950.0</v>
      </c>
      <c r="CY1669" s="1">
        <v>1950.0</v>
      </c>
      <c r="CZ1669" s="1">
        <v>1950.0</v>
      </c>
    </row>
    <row r="1670" ht="15.75" customHeight="1">
      <c r="CU1670" s="1">
        <v>5476.4941</v>
      </c>
      <c r="CV1670" s="1">
        <v>1950.0</v>
      </c>
      <c r="CW1670" s="1">
        <v>1569.0</v>
      </c>
      <c r="CX1670" s="1">
        <v>1950.0</v>
      </c>
      <c r="CY1670" s="1">
        <v>1950.0</v>
      </c>
      <c r="CZ1670" s="1">
        <v>1950.0</v>
      </c>
    </row>
    <row r="1671" ht="15.75" customHeight="1">
      <c r="CU1671" s="1">
        <v>5476.6465</v>
      </c>
      <c r="CV1671" s="1">
        <v>1950.0</v>
      </c>
      <c r="CW1671" s="1">
        <v>1740.2</v>
      </c>
      <c r="CX1671" s="1">
        <v>1950.0</v>
      </c>
      <c r="CY1671" s="1">
        <v>1950.0</v>
      </c>
      <c r="CZ1671" s="1">
        <v>1950.0</v>
      </c>
    </row>
    <row r="1672" ht="15.75" customHeight="1">
      <c r="CU1672" s="1">
        <v>5476.7988</v>
      </c>
      <c r="CV1672" s="1">
        <v>1950.0</v>
      </c>
      <c r="CW1672" s="1">
        <v>1869.0</v>
      </c>
      <c r="CX1672" s="1">
        <v>1950.0</v>
      </c>
      <c r="CY1672" s="1">
        <v>1950.0</v>
      </c>
      <c r="CZ1672" s="1">
        <v>1950.0</v>
      </c>
    </row>
    <row r="1673" ht="15.75" customHeight="1">
      <c r="CU1673" s="1">
        <v>5476.9512</v>
      </c>
      <c r="CV1673" s="1">
        <v>1950.0</v>
      </c>
      <c r="CW1673" s="1">
        <v>1941.2</v>
      </c>
      <c r="CX1673" s="1">
        <v>1950.0</v>
      </c>
      <c r="CY1673" s="1">
        <v>1950.0</v>
      </c>
      <c r="CZ1673" s="1">
        <v>1950.0</v>
      </c>
    </row>
    <row r="1674" ht="15.75" customHeight="1">
      <c r="CU1674" s="1">
        <v>5477.1035</v>
      </c>
      <c r="CV1674" s="1">
        <v>1950.0</v>
      </c>
      <c r="CW1674" s="1">
        <v>1950.0</v>
      </c>
      <c r="CX1674" s="1">
        <v>1950.0</v>
      </c>
      <c r="CY1674" s="1">
        <v>1950.0</v>
      </c>
      <c r="CZ1674" s="1">
        <v>1950.0</v>
      </c>
    </row>
    <row r="1675" ht="15.75" customHeight="1">
      <c r="CU1675" s="1">
        <v>5477.2559</v>
      </c>
      <c r="CV1675" s="1">
        <v>1950.0</v>
      </c>
      <c r="CW1675" s="1">
        <v>1950.0</v>
      </c>
      <c r="CX1675" s="1">
        <v>1950.0</v>
      </c>
      <c r="CY1675" s="1">
        <v>1950.0</v>
      </c>
      <c r="CZ1675" s="1">
        <v>1950.0</v>
      </c>
    </row>
    <row r="1676" ht="15.75" customHeight="1">
      <c r="CU1676" s="1">
        <v>5477.4082</v>
      </c>
      <c r="CV1676" s="1">
        <v>1950.0</v>
      </c>
      <c r="CW1676" s="1">
        <v>1950.0</v>
      </c>
      <c r="CX1676" s="1">
        <v>1950.0</v>
      </c>
      <c r="CY1676" s="1">
        <v>1950.0</v>
      </c>
      <c r="CZ1676" s="1">
        <v>1945.5</v>
      </c>
    </row>
    <row r="1677" ht="15.75" customHeight="1">
      <c r="CU1677" s="1">
        <v>5477.561</v>
      </c>
      <c r="CV1677" s="1">
        <v>1950.0</v>
      </c>
      <c r="CW1677" s="1">
        <v>1950.0</v>
      </c>
      <c r="CX1677" s="1">
        <v>1950.0</v>
      </c>
      <c r="CY1677" s="1">
        <v>1950.0</v>
      </c>
      <c r="CZ1677" s="1">
        <v>1937.2</v>
      </c>
    </row>
    <row r="1678" ht="15.75" customHeight="1">
      <c r="CU1678" s="1">
        <v>5477.7134</v>
      </c>
      <c r="CV1678" s="1">
        <v>1950.0</v>
      </c>
      <c r="CW1678" s="1">
        <v>1940.1</v>
      </c>
      <c r="CX1678" s="1">
        <v>1950.0</v>
      </c>
      <c r="CY1678" s="1">
        <v>1950.0</v>
      </c>
      <c r="CZ1678" s="1">
        <v>1922.7</v>
      </c>
    </row>
    <row r="1679" ht="15.75" customHeight="1">
      <c r="CU1679" s="1">
        <v>5477.8657</v>
      </c>
      <c r="CV1679" s="1">
        <v>1950.0</v>
      </c>
      <c r="CW1679" s="1">
        <v>1909.1</v>
      </c>
      <c r="CX1679" s="1">
        <v>1950.0</v>
      </c>
      <c r="CY1679" s="1">
        <v>1950.0</v>
      </c>
      <c r="CZ1679" s="1">
        <v>1872.6</v>
      </c>
    </row>
    <row r="1680" ht="15.75" customHeight="1">
      <c r="CU1680" s="1">
        <v>5478.0181</v>
      </c>
      <c r="CV1680" s="1">
        <v>1950.0</v>
      </c>
      <c r="CW1680" s="1">
        <v>1882.3</v>
      </c>
      <c r="CX1680" s="1">
        <v>1950.0</v>
      </c>
      <c r="CY1680" s="1">
        <v>1950.0</v>
      </c>
      <c r="CZ1680" s="1">
        <v>1936.5</v>
      </c>
    </row>
    <row r="1681" ht="15.75" customHeight="1">
      <c r="CU1681" s="1">
        <v>5478.1704</v>
      </c>
      <c r="CV1681" s="1">
        <v>1950.0</v>
      </c>
      <c r="CW1681" s="1">
        <v>1869.6</v>
      </c>
      <c r="CX1681" s="1">
        <v>1950.0</v>
      </c>
      <c r="CY1681" s="1">
        <v>1950.0</v>
      </c>
      <c r="CZ1681" s="1">
        <v>1950.0</v>
      </c>
    </row>
    <row r="1682" ht="15.75" customHeight="1">
      <c r="CU1682" s="1">
        <v>5478.3228</v>
      </c>
      <c r="CV1682" s="1">
        <v>1950.0</v>
      </c>
      <c r="CW1682" s="1">
        <v>1875.9</v>
      </c>
      <c r="CX1682" s="1">
        <v>1950.0</v>
      </c>
      <c r="CY1682" s="1">
        <v>1950.0</v>
      </c>
      <c r="CZ1682" s="1">
        <v>1950.0</v>
      </c>
    </row>
    <row r="1683" ht="15.75" customHeight="1">
      <c r="CU1683" s="1">
        <v>5478.4751</v>
      </c>
      <c r="CV1683" s="1">
        <v>1950.0</v>
      </c>
      <c r="CW1683" s="1">
        <v>1898.9</v>
      </c>
      <c r="CX1683" s="1">
        <v>1950.0</v>
      </c>
      <c r="CY1683" s="1">
        <v>1950.0</v>
      </c>
      <c r="CZ1683" s="1">
        <v>1950.0</v>
      </c>
    </row>
    <row r="1684" ht="15.75" customHeight="1">
      <c r="CU1684" s="1">
        <v>5478.6274</v>
      </c>
      <c r="CV1684" s="1">
        <v>1950.0</v>
      </c>
      <c r="CW1684" s="1">
        <v>1929.5</v>
      </c>
      <c r="CX1684" s="1">
        <v>1950.0</v>
      </c>
      <c r="CY1684" s="1">
        <v>1950.0</v>
      </c>
      <c r="CZ1684" s="1">
        <v>1950.0</v>
      </c>
    </row>
    <row r="1685" ht="15.75" customHeight="1">
      <c r="CU1685" s="1">
        <v>5478.7798</v>
      </c>
      <c r="CV1685" s="1">
        <v>1950.0</v>
      </c>
      <c r="CW1685" s="1">
        <v>1950.0</v>
      </c>
      <c r="CX1685" s="1">
        <v>1950.0</v>
      </c>
      <c r="CY1685" s="1">
        <v>1950.0</v>
      </c>
      <c r="CZ1685" s="1">
        <v>1950.0</v>
      </c>
    </row>
    <row r="1686" ht="15.75" customHeight="1">
      <c r="CU1686" s="1">
        <v>5478.9326</v>
      </c>
      <c r="CV1686" s="1">
        <v>1950.0</v>
      </c>
      <c r="CW1686" s="1">
        <v>1950.0</v>
      </c>
      <c r="CX1686" s="1">
        <v>1950.0</v>
      </c>
      <c r="CY1686" s="1">
        <v>1950.0</v>
      </c>
      <c r="CZ1686" s="1">
        <v>1950.0</v>
      </c>
    </row>
    <row r="1687" ht="15.75" customHeight="1">
      <c r="CU1687" s="1">
        <v>5479.085</v>
      </c>
      <c r="CV1687" s="1">
        <v>1950.0</v>
      </c>
      <c r="CW1687" s="1">
        <v>1950.0</v>
      </c>
      <c r="CX1687" s="1">
        <v>1950.0</v>
      </c>
      <c r="CY1687" s="1">
        <v>1950.0</v>
      </c>
      <c r="CZ1687" s="1">
        <v>1950.0</v>
      </c>
    </row>
    <row r="1688" ht="15.75" customHeight="1">
      <c r="CU1688" s="1">
        <v>5479.2373</v>
      </c>
      <c r="CV1688" s="1">
        <v>1950.0</v>
      </c>
      <c r="CW1688" s="1">
        <v>1942.8</v>
      </c>
      <c r="CX1688" s="1">
        <v>1950.0</v>
      </c>
      <c r="CY1688" s="1">
        <v>1950.0</v>
      </c>
      <c r="CZ1688" s="1">
        <v>1945.5</v>
      </c>
    </row>
    <row r="1689" ht="15.75" customHeight="1">
      <c r="CU1689" s="1">
        <v>5479.3896</v>
      </c>
      <c r="CV1689" s="1">
        <v>1950.0</v>
      </c>
      <c r="CW1689" s="1">
        <v>1900.8</v>
      </c>
      <c r="CX1689" s="1">
        <v>1950.0</v>
      </c>
      <c r="CY1689" s="1">
        <v>1950.0</v>
      </c>
      <c r="CZ1689" s="1">
        <v>1904.5</v>
      </c>
    </row>
    <row r="1690" ht="15.75" customHeight="1">
      <c r="CU1690" s="1">
        <v>5479.542</v>
      </c>
      <c r="CV1690" s="1">
        <v>1950.0</v>
      </c>
      <c r="CW1690" s="1">
        <v>1844.2</v>
      </c>
      <c r="CX1690" s="1">
        <v>1950.0</v>
      </c>
      <c r="CY1690" s="1">
        <v>1950.0</v>
      </c>
      <c r="CZ1690" s="1">
        <v>1866.6</v>
      </c>
    </row>
    <row r="1691" ht="15.75" customHeight="1">
      <c r="CU1691" s="1">
        <v>5479.6943</v>
      </c>
      <c r="CV1691" s="1">
        <v>1950.0</v>
      </c>
      <c r="CW1691" s="1">
        <v>1788.1</v>
      </c>
      <c r="CX1691" s="1">
        <v>1950.0</v>
      </c>
      <c r="CY1691" s="1">
        <v>1849.4</v>
      </c>
      <c r="CZ1691" s="1">
        <v>1670.1</v>
      </c>
    </row>
    <row r="1692" ht="15.75" customHeight="1">
      <c r="CU1692" s="1">
        <v>5479.8467</v>
      </c>
      <c r="CV1692" s="1">
        <v>1950.0</v>
      </c>
      <c r="CW1692" s="1">
        <v>1748.7</v>
      </c>
      <c r="CX1692" s="1">
        <v>1950.0</v>
      </c>
      <c r="CY1692" s="1">
        <v>1672.5</v>
      </c>
      <c r="CZ1692" s="1">
        <v>1570.8</v>
      </c>
    </row>
    <row r="1693" ht="15.75" customHeight="1">
      <c r="CU1693" s="1">
        <v>5479.999</v>
      </c>
      <c r="CV1693" s="1">
        <v>1950.0</v>
      </c>
      <c r="CW1693" s="1">
        <v>1737.6</v>
      </c>
      <c r="CX1693" s="1">
        <v>1950.0</v>
      </c>
      <c r="CY1693" s="1">
        <v>1737.6</v>
      </c>
      <c r="CZ1693" s="1">
        <v>1592.4</v>
      </c>
    </row>
    <row r="1694" ht="15.75" customHeight="1">
      <c r="CU1694" s="1">
        <v>5480.1514</v>
      </c>
      <c r="CV1694" s="1">
        <v>1950.0</v>
      </c>
      <c r="CW1694" s="1">
        <v>1757.4</v>
      </c>
      <c r="CX1694" s="1">
        <v>1950.0</v>
      </c>
      <c r="CY1694" s="1">
        <v>1880.4</v>
      </c>
      <c r="CZ1694" s="1">
        <v>1770.9</v>
      </c>
    </row>
    <row r="1695" ht="15.75" customHeight="1">
      <c r="CU1695" s="1">
        <v>5480.3042</v>
      </c>
      <c r="CV1695" s="1">
        <v>1950.0</v>
      </c>
      <c r="CW1695" s="1">
        <v>1801.7</v>
      </c>
      <c r="CX1695" s="1">
        <v>1950.0</v>
      </c>
      <c r="CY1695" s="1">
        <v>1923.3</v>
      </c>
      <c r="CZ1695" s="1">
        <v>1848.3</v>
      </c>
    </row>
    <row r="1696" ht="15.75" customHeight="1">
      <c r="CU1696" s="1">
        <v>5480.4565</v>
      </c>
      <c r="CV1696" s="1">
        <v>1950.0</v>
      </c>
      <c r="CW1696" s="1">
        <v>1857.4</v>
      </c>
      <c r="CX1696" s="1">
        <v>1950.0</v>
      </c>
      <c r="CY1696" s="1">
        <v>1950.0</v>
      </c>
      <c r="CZ1696" s="1">
        <v>1950.0</v>
      </c>
    </row>
    <row r="1697" ht="15.75" customHeight="1">
      <c r="CU1697" s="1">
        <v>5480.6089</v>
      </c>
      <c r="CV1697" s="1">
        <v>1950.0</v>
      </c>
      <c r="CW1697" s="1">
        <v>1910.3</v>
      </c>
      <c r="CX1697" s="1">
        <v>1950.0</v>
      </c>
      <c r="CY1697" s="1">
        <v>1950.0</v>
      </c>
      <c r="CZ1697" s="1">
        <v>1950.0</v>
      </c>
    </row>
    <row r="1698" ht="15.75" customHeight="1">
      <c r="CU1698" s="1">
        <v>5480.7612</v>
      </c>
      <c r="CV1698" s="1">
        <v>1950.0</v>
      </c>
      <c r="CW1698" s="1">
        <v>1945.8</v>
      </c>
      <c r="CX1698" s="1">
        <v>1950.0</v>
      </c>
      <c r="CY1698" s="1">
        <v>1950.0</v>
      </c>
      <c r="CZ1698" s="1">
        <v>1950.0</v>
      </c>
    </row>
    <row r="1699" ht="15.75" customHeight="1">
      <c r="CU1699" s="1">
        <v>5480.9136</v>
      </c>
      <c r="CV1699" s="1">
        <v>1950.0</v>
      </c>
      <c r="CW1699" s="1">
        <v>1950.0</v>
      </c>
      <c r="CX1699" s="1">
        <v>1950.0</v>
      </c>
      <c r="CY1699" s="1">
        <v>1950.0</v>
      </c>
      <c r="CZ1699" s="1">
        <v>1950.0</v>
      </c>
    </row>
    <row r="1700" ht="15.75" customHeight="1">
      <c r="CU1700" s="1">
        <v>5481.0659</v>
      </c>
      <c r="CV1700" s="1">
        <v>1950.0</v>
      </c>
      <c r="CW1700" s="1">
        <v>1950.0</v>
      </c>
      <c r="CX1700" s="1">
        <v>1950.0</v>
      </c>
      <c r="CY1700" s="1">
        <v>1950.0</v>
      </c>
      <c r="CZ1700" s="1">
        <v>1950.0</v>
      </c>
    </row>
    <row r="1701" ht="15.75" customHeight="1">
      <c r="CU1701" s="1">
        <v>5481.2183</v>
      </c>
      <c r="CV1701" s="1">
        <v>1950.0</v>
      </c>
      <c r="CW1701" s="1">
        <v>1947.4</v>
      </c>
      <c r="CX1701" s="1">
        <v>1950.0</v>
      </c>
      <c r="CY1701" s="1">
        <v>1950.0</v>
      </c>
      <c r="CZ1701" s="1">
        <v>1950.0</v>
      </c>
    </row>
    <row r="1702" ht="15.75" customHeight="1">
      <c r="CU1702" s="1">
        <v>5481.3706</v>
      </c>
      <c r="CV1702" s="1">
        <v>1950.0</v>
      </c>
      <c r="CW1702" s="1">
        <v>1915.3</v>
      </c>
      <c r="CX1702" s="1">
        <v>1950.0</v>
      </c>
      <c r="CY1702" s="1">
        <v>1950.0</v>
      </c>
      <c r="CZ1702" s="1">
        <v>1950.0</v>
      </c>
    </row>
    <row r="1703" ht="15.75" customHeight="1">
      <c r="CU1703" s="1">
        <v>5481.5229</v>
      </c>
      <c r="CV1703" s="1">
        <v>1950.0</v>
      </c>
      <c r="CW1703" s="1">
        <v>1867.7</v>
      </c>
      <c r="CX1703" s="1">
        <v>1950.0</v>
      </c>
      <c r="CY1703" s="1">
        <v>1950.0</v>
      </c>
      <c r="CZ1703" s="1">
        <v>1934.6</v>
      </c>
    </row>
    <row r="1704" ht="15.75" customHeight="1">
      <c r="CU1704" s="1">
        <v>5481.6758</v>
      </c>
      <c r="CV1704" s="1">
        <v>1950.0</v>
      </c>
      <c r="CW1704" s="1">
        <v>1821.6</v>
      </c>
      <c r="CX1704" s="1">
        <v>1950.0</v>
      </c>
      <c r="CY1704" s="1">
        <v>1950.0</v>
      </c>
      <c r="CZ1704" s="1">
        <v>1793.4</v>
      </c>
    </row>
    <row r="1705" ht="15.75" customHeight="1">
      <c r="CU1705" s="1">
        <v>5481.8281</v>
      </c>
      <c r="CV1705" s="1">
        <v>1950.0</v>
      </c>
      <c r="CW1705" s="1">
        <v>1791.8</v>
      </c>
      <c r="CX1705" s="1">
        <v>1950.0</v>
      </c>
      <c r="CY1705" s="1">
        <v>1950.0</v>
      </c>
      <c r="CZ1705" s="1">
        <v>1682.4</v>
      </c>
    </row>
    <row r="1706" ht="15.75" customHeight="1">
      <c r="CU1706" s="1">
        <v>5481.9805</v>
      </c>
      <c r="CV1706" s="1">
        <v>1950.0</v>
      </c>
      <c r="CW1706" s="1">
        <v>1788.5</v>
      </c>
      <c r="CX1706" s="1">
        <v>1950.0</v>
      </c>
      <c r="CY1706" s="1">
        <v>1950.0</v>
      </c>
      <c r="CZ1706" s="1">
        <v>1826.7</v>
      </c>
    </row>
    <row r="1707" ht="15.75" customHeight="1">
      <c r="CU1707" s="1">
        <v>5482.1328</v>
      </c>
      <c r="CV1707" s="1">
        <v>1950.0</v>
      </c>
      <c r="CW1707" s="1">
        <v>1812.6</v>
      </c>
      <c r="CX1707" s="1">
        <v>1950.0</v>
      </c>
      <c r="CY1707" s="1">
        <v>1950.0</v>
      </c>
      <c r="CZ1707" s="1">
        <v>1904.0</v>
      </c>
    </row>
    <row r="1708" ht="15.75" customHeight="1">
      <c r="CU1708" s="1">
        <v>5482.2852</v>
      </c>
      <c r="CV1708" s="1">
        <v>1950.0</v>
      </c>
      <c r="CW1708" s="1">
        <v>1855.8</v>
      </c>
      <c r="CX1708" s="1">
        <v>1950.0</v>
      </c>
      <c r="CY1708" s="1">
        <v>1950.0</v>
      </c>
      <c r="CZ1708" s="1">
        <v>1950.0</v>
      </c>
    </row>
    <row r="1709" ht="15.75" customHeight="1">
      <c r="CU1709" s="1">
        <v>5482.4375</v>
      </c>
      <c r="CV1709" s="1">
        <v>1950.0</v>
      </c>
      <c r="CW1709" s="1">
        <v>1904.1</v>
      </c>
      <c r="CX1709" s="1">
        <v>1950.0</v>
      </c>
      <c r="CY1709" s="1">
        <v>1950.0</v>
      </c>
      <c r="CZ1709" s="1">
        <v>1950.0</v>
      </c>
    </row>
    <row r="1710" ht="15.75" customHeight="1">
      <c r="CU1710" s="1">
        <v>5482.5898</v>
      </c>
      <c r="CV1710" s="1">
        <v>1950.0</v>
      </c>
      <c r="CW1710" s="1">
        <v>1943.2</v>
      </c>
      <c r="CX1710" s="1">
        <v>1950.0</v>
      </c>
      <c r="CY1710" s="1">
        <v>1950.0</v>
      </c>
      <c r="CZ1710" s="1">
        <v>1950.0</v>
      </c>
    </row>
    <row r="1711" ht="15.75" customHeight="1">
      <c r="CU1711" s="1">
        <v>5482.7422</v>
      </c>
      <c r="CV1711" s="1">
        <v>1950.0</v>
      </c>
      <c r="CW1711" s="1">
        <v>1950.0</v>
      </c>
      <c r="CX1711" s="1">
        <v>1950.0</v>
      </c>
      <c r="CY1711" s="1">
        <v>1950.0</v>
      </c>
      <c r="CZ1711" s="1">
        <v>1950.0</v>
      </c>
    </row>
    <row r="1712" ht="15.75" customHeight="1">
      <c r="CU1712" s="1">
        <v>5482.895</v>
      </c>
      <c r="CV1712" s="1">
        <v>1950.0</v>
      </c>
      <c r="CW1712" s="1">
        <v>1950.0</v>
      </c>
      <c r="CX1712" s="1">
        <v>1950.0</v>
      </c>
      <c r="CY1712" s="1">
        <v>1950.0</v>
      </c>
      <c r="CZ1712" s="1">
        <v>1950.0</v>
      </c>
    </row>
    <row r="1713" ht="15.75" customHeight="1">
      <c r="CU1713" s="1">
        <v>5483.0474</v>
      </c>
      <c r="CV1713" s="1">
        <v>1950.0</v>
      </c>
      <c r="CW1713" s="1">
        <v>1950.0</v>
      </c>
      <c r="CX1713" s="1">
        <v>1950.0</v>
      </c>
      <c r="CY1713" s="1">
        <v>1950.0</v>
      </c>
      <c r="CZ1713" s="1">
        <v>1950.0</v>
      </c>
    </row>
    <row r="1714" ht="15.75" customHeight="1">
      <c r="CU1714" s="1">
        <v>5483.1997</v>
      </c>
      <c r="CV1714" s="1">
        <v>1950.0</v>
      </c>
      <c r="CW1714" s="1">
        <v>1950.0</v>
      </c>
      <c r="CX1714" s="1">
        <v>1950.0</v>
      </c>
      <c r="CY1714" s="1">
        <v>1950.0</v>
      </c>
      <c r="CZ1714" s="1">
        <v>1950.0</v>
      </c>
    </row>
    <row r="1715" ht="15.75" customHeight="1">
      <c r="CU1715" s="1">
        <v>5483.3521</v>
      </c>
      <c r="CV1715" s="1">
        <v>1950.0</v>
      </c>
      <c r="CW1715" s="1">
        <v>1950.0</v>
      </c>
      <c r="CX1715" s="1">
        <v>1950.0</v>
      </c>
      <c r="CY1715" s="1">
        <v>1950.0</v>
      </c>
      <c r="CZ1715" s="1">
        <v>1950.0</v>
      </c>
    </row>
    <row r="1716" ht="15.75" customHeight="1">
      <c r="CU1716" s="1">
        <v>5483.5044</v>
      </c>
      <c r="CV1716" s="1">
        <v>1950.0</v>
      </c>
      <c r="CW1716" s="1">
        <v>1950.0</v>
      </c>
      <c r="CX1716" s="1">
        <v>1950.0</v>
      </c>
      <c r="CY1716" s="1">
        <v>1950.0</v>
      </c>
      <c r="CZ1716" s="1">
        <v>1938.3</v>
      </c>
    </row>
    <row r="1717" ht="15.75" customHeight="1">
      <c r="CU1717" s="1">
        <v>5483.6567</v>
      </c>
      <c r="CV1717" s="1">
        <v>1950.0</v>
      </c>
      <c r="CW1717" s="1">
        <v>1950.0</v>
      </c>
      <c r="CX1717" s="1">
        <v>1950.0</v>
      </c>
      <c r="CY1717" s="1">
        <v>1950.0</v>
      </c>
      <c r="CZ1717" s="1">
        <v>1851.1</v>
      </c>
    </row>
    <row r="1718" ht="15.75" customHeight="1">
      <c r="CU1718" s="1">
        <v>5483.8091</v>
      </c>
      <c r="CV1718" s="1">
        <v>1950.0</v>
      </c>
      <c r="CW1718" s="1">
        <v>1950.0</v>
      </c>
      <c r="CX1718" s="1">
        <v>1950.0</v>
      </c>
      <c r="CY1718" s="1">
        <v>1950.0</v>
      </c>
      <c r="CZ1718" s="1">
        <v>1681.0</v>
      </c>
    </row>
    <row r="1719" ht="15.75" customHeight="1">
      <c r="CU1719" s="1">
        <v>5483.9614</v>
      </c>
      <c r="CV1719" s="1">
        <v>1950.0</v>
      </c>
      <c r="CW1719" s="1">
        <v>1933.0</v>
      </c>
      <c r="CX1719" s="1">
        <v>1950.0</v>
      </c>
      <c r="CY1719" s="1">
        <v>1931.8</v>
      </c>
      <c r="CZ1719" s="1">
        <v>1453.1</v>
      </c>
    </row>
    <row r="1720" ht="15.75" customHeight="1">
      <c r="CU1720" s="1">
        <v>5484.1138</v>
      </c>
      <c r="CV1720" s="1">
        <v>1950.0</v>
      </c>
      <c r="CW1720" s="1">
        <v>1902.6</v>
      </c>
      <c r="CX1720" s="1">
        <v>1950.0</v>
      </c>
      <c r="CY1720" s="1">
        <v>1826.8</v>
      </c>
      <c r="CZ1720" s="1">
        <v>1217.1</v>
      </c>
    </row>
    <row r="1721" ht="15.75" customHeight="1">
      <c r="CU1721" s="1">
        <v>5484.2666</v>
      </c>
      <c r="CV1721" s="1">
        <v>1950.0</v>
      </c>
      <c r="CW1721" s="1">
        <v>1878.0</v>
      </c>
      <c r="CX1721" s="1">
        <v>1950.0</v>
      </c>
      <c r="CY1721" s="1">
        <v>1682.4</v>
      </c>
      <c r="CZ1721" s="1">
        <v>1024.6</v>
      </c>
    </row>
    <row r="1722" ht="15.75" customHeight="1">
      <c r="CU1722" s="1">
        <v>5484.4189</v>
      </c>
      <c r="CV1722" s="1">
        <v>1950.0</v>
      </c>
      <c r="CW1722" s="1">
        <v>1869.1</v>
      </c>
      <c r="CX1722" s="1">
        <v>1950.0</v>
      </c>
      <c r="CY1722" s="1">
        <v>1548.0</v>
      </c>
      <c r="CZ1722" s="1">
        <v>911.0</v>
      </c>
    </row>
    <row r="1723" ht="15.75" customHeight="1">
      <c r="CU1723" s="1">
        <v>5484.5713</v>
      </c>
      <c r="CV1723" s="1">
        <v>1950.0</v>
      </c>
      <c r="CW1723" s="1">
        <v>1879.8</v>
      </c>
      <c r="CX1723" s="1">
        <v>1950.0</v>
      </c>
      <c r="CY1723" s="1">
        <v>1564.2</v>
      </c>
      <c r="CZ1723" s="1">
        <v>898.1</v>
      </c>
    </row>
    <row r="1724" ht="15.75" customHeight="1">
      <c r="CU1724" s="1">
        <v>5484.7236</v>
      </c>
      <c r="CV1724" s="1">
        <v>1950.0</v>
      </c>
      <c r="CW1724" s="1">
        <v>1905.9</v>
      </c>
      <c r="CX1724" s="1">
        <v>1950.0</v>
      </c>
      <c r="CY1724" s="1">
        <v>1633.8</v>
      </c>
      <c r="CZ1724" s="1">
        <v>951.2</v>
      </c>
    </row>
    <row r="1725" ht="15.75" customHeight="1">
      <c r="CU1725" s="1">
        <v>5484.876</v>
      </c>
      <c r="CV1725" s="1">
        <v>1950.0</v>
      </c>
      <c r="CW1725" s="1">
        <v>1937.5</v>
      </c>
      <c r="CX1725" s="1">
        <v>1950.0</v>
      </c>
      <c r="CY1725" s="1">
        <v>1716.3</v>
      </c>
      <c r="CZ1725" s="1">
        <v>1081.6</v>
      </c>
    </row>
    <row r="1726" ht="15.75" customHeight="1">
      <c r="CU1726" s="1">
        <v>5485.0283</v>
      </c>
      <c r="CV1726" s="1">
        <v>1950.0</v>
      </c>
      <c r="CW1726" s="1">
        <v>1950.0</v>
      </c>
      <c r="CX1726" s="1">
        <v>1950.0</v>
      </c>
      <c r="CY1726" s="1">
        <v>1806.4</v>
      </c>
      <c r="CZ1726" s="1">
        <v>1272.5</v>
      </c>
    </row>
    <row r="1727" ht="15.75" customHeight="1">
      <c r="CU1727" s="1">
        <v>5485.1807</v>
      </c>
      <c r="CV1727" s="1">
        <v>1950.0</v>
      </c>
      <c r="CW1727" s="1">
        <v>1950.0</v>
      </c>
      <c r="CX1727" s="1">
        <v>1950.0</v>
      </c>
      <c r="CY1727" s="1">
        <v>1884.5</v>
      </c>
      <c r="CZ1727" s="1">
        <v>1500.5</v>
      </c>
    </row>
    <row r="1728" ht="15.75" customHeight="1">
      <c r="CU1728" s="1">
        <v>5485.333</v>
      </c>
      <c r="CV1728" s="1">
        <v>1950.0</v>
      </c>
      <c r="CW1728" s="1">
        <v>1950.0</v>
      </c>
      <c r="CX1728" s="1">
        <v>1950.0</v>
      </c>
      <c r="CY1728" s="1">
        <v>1936.0</v>
      </c>
      <c r="CZ1728" s="1">
        <v>1711.3</v>
      </c>
    </row>
    <row r="1729" ht="15.75" customHeight="1">
      <c r="CU1729" s="1">
        <v>5485.4854</v>
      </c>
      <c r="CV1729" s="1">
        <v>1950.0</v>
      </c>
      <c r="CW1729" s="1">
        <v>1950.0</v>
      </c>
      <c r="CX1729" s="1">
        <v>1950.0</v>
      </c>
      <c r="CY1729" s="1">
        <v>1950.0</v>
      </c>
      <c r="CZ1729" s="1">
        <v>1855.1</v>
      </c>
    </row>
    <row r="1730" ht="15.75" customHeight="1">
      <c r="CU1730" s="1">
        <v>5485.6382</v>
      </c>
      <c r="CV1730" s="1">
        <v>1950.0</v>
      </c>
      <c r="CW1730" s="1">
        <v>1950.0</v>
      </c>
      <c r="CX1730" s="1">
        <v>1950.0</v>
      </c>
      <c r="CY1730" s="1">
        <v>1950.0</v>
      </c>
      <c r="CZ1730" s="1">
        <v>1917.6</v>
      </c>
    </row>
    <row r="1731" ht="15.75" customHeight="1">
      <c r="CU1731" s="1">
        <v>5485.7905</v>
      </c>
      <c r="CV1731" s="1">
        <v>1950.0</v>
      </c>
      <c r="CW1731" s="1">
        <v>1950.0</v>
      </c>
      <c r="CX1731" s="1">
        <v>1950.0</v>
      </c>
      <c r="CY1731" s="1">
        <v>1944.9</v>
      </c>
      <c r="CZ1731" s="1">
        <v>1914.6</v>
      </c>
    </row>
    <row r="1732" ht="15.75" customHeight="1">
      <c r="CU1732" s="1">
        <v>5485.9429</v>
      </c>
      <c r="CV1732" s="1">
        <v>1950.0</v>
      </c>
      <c r="CW1732" s="1">
        <v>1950.0</v>
      </c>
      <c r="CX1732" s="1">
        <v>1950.0</v>
      </c>
      <c r="CY1732" s="1">
        <v>1930.6</v>
      </c>
      <c r="CZ1732" s="1">
        <v>1868.1</v>
      </c>
    </row>
    <row r="1733" ht="15.75" customHeight="1">
      <c r="CU1733" s="1">
        <v>5486.0952</v>
      </c>
      <c r="CV1733" s="1">
        <v>1950.0</v>
      </c>
      <c r="CW1733" s="1">
        <v>1934.2</v>
      </c>
      <c r="CX1733" s="1">
        <v>1950.0</v>
      </c>
      <c r="CY1733" s="1">
        <v>1940.0</v>
      </c>
      <c r="CZ1733" s="1">
        <v>1789.1</v>
      </c>
    </row>
    <row r="1734" ht="15.75" customHeight="1">
      <c r="CU1734" s="1">
        <v>5486.2476</v>
      </c>
      <c r="CV1734" s="1">
        <v>1950.0</v>
      </c>
      <c r="CW1734" s="1">
        <v>1884.0</v>
      </c>
      <c r="CX1734" s="1">
        <v>1950.0</v>
      </c>
      <c r="CY1734" s="1">
        <v>1904.1</v>
      </c>
      <c r="CZ1734" s="1">
        <v>1690.3</v>
      </c>
    </row>
    <row r="1735" ht="15.75" customHeight="1">
      <c r="CU1735" s="1">
        <v>5486.3999</v>
      </c>
      <c r="CV1735" s="1">
        <v>1950.0</v>
      </c>
      <c r="CW1735" s="1">
        <v>1827.2</v>
      </c>
      <c r="CX1735" s="1">
        <v>1950.0</v>
      </c>
      <c r="CY1735" s="1">
        <v>1950.0</v>
      </c>
      <c r="CZ1735" s="1">
        <v>1563.0</v>
      </c>
    </row>
    <row r="1736" ht="15.75" customHeight="1">
      <c r="CU1736" s="1">
        <v>5486.5522</v>
      </c>
      <c r="CV1736" s="1">
        <v>1950.0</v>
      </c>
      <c r="CW1736" s="1">
        <v>1780.4</v>
      </c>
      <c r="CX1736" s="1">
        <v>1950.0</v>
      </c>
      <c r="CY1736" s="1">
        <v>1950.0</v>
      </c>
      <c r="CZ1736" s="1">
        <v>1537.6</v>
      </c>
    </row>
    <row r="1737" ht="15.75" customHeight="1">
      <c r="CU1737" s="1">
        <v>5486.7046</v>
      </c>
      <c r="CV1737" s="1">
        <v>1950.0</v>
      </c>
      <c r="CW1737" s="1">
        <v>1759.4</v>
      </c>
      <c r="CX1737" s="1">
        <v>1950.0</v>
      </c>
      <c r="CY1737" s="1">
        <v>1950.0</v>
      </c>
      <c r="CZ1737" s="1">
        <v>1495.4</v>
      </c>
    </row>
    <row r="1738" ht="15.75" customHeight="1">
      <c r="CU1738" s="1">
        <v>5486.8574</v>
      </c>
      <c r="CV1738" s="1">
        <v>1950.0</v>
      </c>
      <c r="CW1738" s="1">
        <v>1768.1</v>
      </c>
      <c r="CX1738" s="1">
        <v>1950.0</v>
      </c>
      <c r="CY1738" s="1">
        <v>1950.0</v>
      </c>
      <c r="CZ1738" s="1">
        <v>1719.5</v>
      </c>
    </row>
    <row r="1739" ht="15.75" customHeight="1">
      <c r="CU1739" s="1">
        <v>5487.0098</v>
      </c>
      <c r="CV1739" s="1">
        <v>1950.0</v>
      </c>
      <c r="CW1739" s="1">
        <v>1793.0</v>
      </c>
      <c r="CX1739" s="1">
        <v>1950.0</v>
      </c>
      <c r="CY1739" s="1">
        <v>1950.0</v>
      </c>
      <c r="CZ1739" s="1">
        <v>1900.3</v>
      </c>
    </row>
    <row r="1740" ht="15.75" customHeight="1">
      <c r="CU1740" s="1">
        <v>5487.1621</v>
      </c>
      <c r="CV1740" s="1">
        <v>1950.0</v>
      </c>
      <c r="CW1740" s="1">
        <v>1800.1</v>
      </c>
      <c r="CX1740" s="1">
        <v>1950.0</v>
      </c>
      <c r="CY1740" s="1">
        <v>1950.0</v>
      </c>
      <c r="CZ1740" s="1">
        <v>1950.0</v>
      </c>
    </row>
    <row r="1741" ht="15.75" customHeight="1">
      <c r="CU1741" s="1">
        <v>5487.3145</v>
      </c>
      <c r="CV1741" s="1">
        <v>1939.0</v>
      </c>
      <c r="CW1741" s="1">
        <v>1742.7</v>
      </c>
      <c r="CX1741" s="1">
        <v>1950.0</v>
      </c>
      <c r="CY1741" s="1">
        <v>1950.0</v>
      </c>
      <c r="CZ1741" s="1">
        <v>1950.0</v>
      </c>
    </row>
    <row r="1742" ht="15.75" customHeight="1">
      <c r="CU1742" s="1">
        <v>5487.4668</v>
      </c>
      <c r="CV1742" s="1">
        <v>1843.5</v>
      </c>
      <c r="CW1742" s="1">
        <v>1590.5</v>
      </c>
      <c r="CX1742" s="1">
        <v>1950.0</v>
      </c>
      <c r="CY1742" s="1">
        <v>1950.0</v>
      </c>
      <c r="CZ1742" s="1">
        <v>1950.0</v>
      </c>
    </row>
    <row r="1743" ht="15.75" customHeight="1">
      <c r="CU1743" s="1">
        <v>5487.6191</v>
      </c>
      <c r="CV1743" s="1">
        <v>1654.8</v>
      </c>
      <c r="CW1743" s="1">
        <v>1362.1</v>
      </c>
      <c r="CX1743" s="1">
        <v>1950.0</v>
      </c>
      <c r="CY1743" s="1">
        <v>1950.0</v>
      </c>
      <c r="CZ1743" s="1">
        <v>1950.0</v>
      </c>
    </row>
    <row r="1744" ht="15.75" customHeight="1">
      <c r="CU1744" s="1">
        <v>5487.7715</v>
      </c>
      <c r="CV1744" s="1">
        <v>1386.3</v>
      </c>
      <c r="CW1744" s="1">
        <v>1113.8</v>
      </c>
      <c r="CX1744" s="1">
        <v>1950.0</v>
      </c>
      <c r="CY1744" s="1">
        <v>1886.8</v>
      </c>
      <c r="CZ1744" s="1">
        <v>1885.5</v>
      </c>
    </row>
    <row r="1745" ht="15.75" customHeight="1">
      <c r="CU1745" s="1">
        <v>5487.9238</v>
      </c>
      <c r="CV1745" s="1">
        <v>1093.5</v>
      </c>
      <c r="CW1745" s="1">
        <v>894.6</v>
      </c>
      <c r="CX1745" s="1">
        <v>1950.0</v>
      </c>
      <c r="CY1745" s="1">
        <v>1444.9</v>
      </c>
      <c r="CZ1745" s="1">
        <v>1626.6</v>
      </c>
    </row>
    <row r="1746" ht="15.75" customHeight="1">
      <c r="CU1746" s="1">
        <v>5488.0762</v>
      </c>
      <c r="CV1746" s="1">
        <v>836.5</v>
      </c>
      <c r="CW1746" s="1">
        <v>719.2</v>
      </c>
      <c r="CX1746" s="1">
        <v>1916.4</v>
      </c>
      <c r="CY1746" s="1">
        <v>1246.4</v>
      </c>
      <c r="CZ1746" s="1">
        <v>1603.4</v>
      </c>
    </row>
    <row r="1747" ht="15.75" customHeight="1">
      <c r="CU1747" s="1">
        <v>5488.229</v>
      </c>
      <c r="CV1747" s="1">
        <v>642.8</v>
      </c>
      <c r="CW1747" s="1">
        <v>589.7</v>
      </c>
      <c r="CX1747" s="1">
        <v>1787.4</v>
      </c>
      <c r="CY1747" s="1">
        <v>1139.9</v>
      </c>
      <c r="CZ1747" s="1">
        <v>1582.8</v>
      </c>
    </row>
    <row r="1748" ht="15.75" customHeight="1">
      <c r="CU1748" s="1">
        <v>5488.3813</v>
      </c>
      <c r="CV1748" s="1">
        <v>500.0</v>
      </c>
      <c r="CW1748" s="1">
        <v>494.4</v>
      </c>
      <c r="CX1748" s="1">
        <v>1597.8</v>
      </c>
      <c r="CY1748" s="1">
        <v>1078.4</v>
      </c>
      <c r="CZ1748" s="1">
        <v>1635.4</v>
      </c>
    </row>
    <row r="1749" ht="15.75" customHeight="1">
      <c r="CU1749" s="1">
        <v>5488.5337</v>
      </c>
      <c r="CV1749" s="1">
        <v>382.3</v>
      </c>
      <c r="CW1749" s="1">
        <v>420.5</v>
      </c>
      <c r="CX1749" s="1">
        <v>1354.0</v>
      </c>
      <c r="CY1749" s="1">
        <v>1060.0</v>
      </c>
      <c r="CZ1749" s="1">
        <v>1737.7</v>
      </c>
    </row>
    <row r="1750" ht="15.75" customHeight="1">
      <c r="CU1750" s="1">
        <v>5488.686</v>
      </c>
      <c r="CV1750" s="1">
        <v>316.8</v>
      </c>
      <c r="CW1750" s="1">
        <v>362.5</v>
      </c>
      <c r="CX1750" s="1">
        <v>1093.0</v>
      </c>
      <c r="CY1750" s="1">
        <v>1057.2</v>
      </c>
      <c r="CZ1750" s="1">
        <v>1767.8</v>
      </c>
    </row>
    <row r="1751" ht="15.75" customHeight="1">
      <c r="CU1751" s="1">
        <v>5488.8384</v>
      </c>
      <c r="CV1751" s="1">
        <v>280.1</v>
      </c>
      <c r="CW1751" s="1">
        <v>317.3</v>
      </c>
      <c r="CX1751" s="1">
        <v>861.3</v>
      </c>
      <c r="CY1751" s="1">
        <v>1065.1</v>
      </c>
      <c r="CZ1751" s="1">
        <v>1658.0</v>
      </c>
    </row>
    <row r="1752" ht="15.75" customHeight="1">
      <c r="CU1752" s="1">
        <v>5488.9907</v>
      </c>
      <c r="CV1752" s="1">
        <v>236.5</v>
      </c>
      <c r="CW1752" s="1">
        <v>267.7</v>
      </c>
      <c r="CX1752" s="1">
        <v>654.7</v>
      </c>
      <c r="CY1752" s="1">
        <v>991.8</v>
      </c>
      <c r="CZ1752" s="1">
        <v>1410.6</v>
      </c>
    </row>
    <row r="1753" ht="15.75" customHeight="1">
      <c r="CU1753" s="1">
        <v>5489.1431</v>
      </c>
      <c r="CV1753" s="1">
        <v>197.5</v>
      </c>
      <c r="CW1753" s="1">
        <v>224.9</v>
      </c>
      <c r="CX1753" s="1">
        <v>488.8</v>
      </c>
      <c r="CY1753" s="1">
        <v>831.5</v>
      </c>
      <c r="CZ1753" s="1">
        <v>1089.4</v>
      </c>
    </row>
    <row r="1754" ht="15.75" customHeight="1">
      <c r="CU1754" s="1">
        <v>5489.2954</v>
      </c>
      <c r="CV1754" s="1">
        <v>164.0</v>
      </c>
      <c r="CW1754" s="1">
        <v>185.3</v>
      </c>
      <c r="CX1754" s="1">
        <v>356.9</v>
      </c>
      <c r="CY1754" s="1">
        <v>627.8</v>
      </c>
      <c r="CZ1754" s="1">
        <v>789.8</v>
      </c>
    </row>
    <row r="1755" ht="15.75" customHeight="1">
      <c r="CU1755" s="1">
        <v>5489.4478</v>
      </c>
      <c r="CV1755" s="1">
        <v>130.2</v>
      </c>
      <c r="CW1755" s="1">
        <v>146.8</v>
      </c>
      <c r="CX1755" s="1">
        <v>254.3</v>
      </c>
      <c r="CY1755" s="1">
        <v>441.5</v>
      </c>
      <c r="CZ1755" s="1">
        <v>544.1</v>
      </c>
    </row>
    <row r="1756" ht="15.75" customHeight="1">
      <c r="CU1756" s="1">
        <v>5489.6006</v>
      </c>
      <c r="CV1756" s="1">
        <v>110.8</v>
      </c>
      <c r="CW1756" s="1">
        <v>123.5</v>
      </c>
      <c r="CX1756" s="1">
        <v>201.2</v>
      </c>
      <c r="CY1756" s="1">
        <v>340.5</v>
      </c>
      <c r="CZ1756" s="1">
        <v>419.5</v>
      </c>
    </row>
    <row r="1757" ht="15.75" customHeight="1">
      <c r="CU1757" s="1">
        <v>5489.7529</v>
      </c>
      <c r="CV1757" s="1">
        <v>96.75</v>
      </c>
      <c r="CW1757" s="1">
        <v>107.5</v>
      </c>
      <c r="CX1757" s="1">
        <v>158.7</v>
      </c>
      <c r="CY1757" s="1">
        <v>262.5</v>
      </c>
      <c r="CZ1757" s="1">
        <v>319.1</v>
      </c>
    </row>
    <row r="1758" ht="15.75" customHeight="1">
      <c r="CU1758" s="1">
        <v>5489.9053</v>
      </c>
      <c r="CV1758" s="1">
        <v>88.36</v>
      </c>
      <c r="CW1758" s="1">
        <v>98.85</v>
      </c>
      <c r="CX1758" s="1">
        <v>136.7</v>
      </c>
      <c r="CY1758" s="1">
        <v>208.5</v>
      </c>
      <c r="CZ1758" s="1">
        <v>262.7</v>
      </c>
    </row>
    <row r="1759" ht="15.75" customHeight="1">
      <c r="CU1759" s="1">
        <v>5490.0576</v>
      </c>
      <c r="CV1759" s="1">
        <v>89.34</v>
      </c>
      <c r="CW1759" s="1">
        <v>99.77</v>
      </c>
      <c r="CX1759" s="1">
        <v>132.5</v>
      </c>
      <c r="CY1759" s="1">
        <v>184.3</v>
      </c>
      <c r="CZ1759" s="1">
        <v>248.2</v>
      </c>
    </row>
    <row r="1760" ht="15.75" customHeight="1">
      <c r="CU1760" s="1">
        <v>5490.21</v>
      </c>
      <c r="CV1760" s="1">
        <v>101.2</v>
      </c>
      <c r="CW1760" s="1">
        <v>117.3</v>
      </c>
      <c r="CX1760" s="1">
        <v>151.8</v>
      </c>
      <c r="CY1760" s="1">
        <v>197.9</v>
      </c>
      <c r="CZ1760" s="1">
        <v>277.2</v>
      </c>
    </row>
    <row r="1761" ht="15.75" customHeight="1">
      <c r="CU1761" s="1">
        <v>5490.3623</v>
      </c>
      <c r="CV1761" s="1">
        <v>120.8</v>
      </c>
      <c r="CW1761" s="1">
        <v>152.1</v>
      </c>
      <c r="CX1761" s="1">
        <v>186.4</v>
      </c>
      <c r="CY1761" s="1">
        <v>235.0</v>
      </c>
      <c r="CZ1761" s="1">
        <v>350.5</v>
      </c>
    </row>
    <row r="1762" ht="15.75" customHeight="1">
      <c r="CU1762" s="1">
        <v>5490.5146</v>
      </c>
      <c r="CV1762" s="1">
        <v>151.8</v>
      </c>
      <c r="CW1762" s="1">
        <v>190.2</v>
      </c>
      <c r="CX1762" s="1">
        <v>241.6</v>
      </c>
      <c r="CY1762" s="1">
        <v>289.2</v>
      </c>
      <c r="CZ1762" s="1">
        <v>474.2</v>
      </c>
    </row>
    <row r="1763" ht="15.75" customHeight="1">
      <c r="CU1763" s="1">
        <v>5490.667</v>
      </c>
      <c r="CV1763" s="1">
        <v>203.7</v>
      </c>
      <c r="CW1763" s="1">
        <v>277.1</v>
      </c>
      <c r="CX1763" s="1">
        <v>355.7</v>
      </c>
      <c r="CY1763" s="1">
        <v>396.6</v>
      </c>
      <c r="CZ1763" s="1">
        <v>681.0</v>
      </c>
    </row>
    <row r="1764" ht="15.75" customHeight="1">
      <c r="CU1764" s="1">
        <v>5490.8198</v>
      </c>
      <c r="CV1764" s="1">
        <v>294.4</v>
      </c>
      <c r="CW1764" s="1">
        <v>439.0</v>
      </c>
      <c r="CX1764" s="1">
        <v>547.4</v>
      </c>
      <c r="CY1764" s="1">
        <v>612.2</v>
      </c>
      <c r="CZ1764" s="1">
        <v>960.0</v>
      </c>
    </row>
    <row r="1765" ht="15.75" customHeight="1">
      <c r="CU1765" s="1">
        <v>5490.9722</v>
      </c>
      <c r="CV1765" s="1">
        <v>453.3</v>
      </c>
      <c r="CW1765" s="1">
        <v>649.9</v>
      </c>
      <c r="CX1765" s="1">
        <v>771.2</v>
      </c>
      <c r="CY1765" s="1">
        <v>857.9</v>
      </c>
      <c r="CZ1765" s="1">
        <v>1323.4</v>
      </c>
    </row>
    <row r="1766" ht="15.75" customHeight="1">
      <c r="CU1766" s="1">
        <v>5491.1245</v>
      </c>
      <c r="CV1766" s="1">
        <v>634.8</v>
      </c>
      <c r="CW1766" s="1">
        <v>808.0</v>
      </c>
      <c r="CX1766" s="1">
        <v>1160.0</v>
      </c>
      <c r="CY1766" s="1">
        <v>1232.9</v>
      </c>
      <c r="CZ1766" s="1">
        <v>1652.2</v>
      </c>
    </row>
    <row r="1767" ht="15.75" customHeight="1">
      <c r="CU1767" s="1">
        <v>5491.2769</v>
      </c>
      <c r="CV1767" s="1">
        <v>792.6</v>
      </c>
      <c r="CW1767" s="1">
        <v>802.5</v>
      </c>
      <c r="CX1767" s="1">
        <v>1515.0</v>
      </c>
      <c r="CY1767" s="1">
        <v>1514.4</v>
      </c>
      <c r="CZ1767" s="1">
        <v>1831.7</v>
      </c>
    </row>
    <row r="1768" ht="15.75" customHeight="1">
      <c r="CU1768" s="1">
        <v>5491.4292</v>
      </c>
      <c r="CV1768" s="1">
        <v>1034.4</v>
      </c>
      <c r="CW1768" s="1">
        <v>808.3</v>
      </c>
      <c r="CX1768" s="1">
        <v>1750.5</v>
      </c>
      <c r="CY1768" s="1">
        <v>1619.8</v>
      </c>
      <c r="CZ1768" s="1">
        <v>1881.4</v>
      </c>
    </row>
    <row r="1769" ht="15.75" customHeight="1">
      <c r="CU1769" s="1">
        <v>5491.5815</v>
      </c>
      <c r="CV1769" s="1">
        <v>1306.4</v>
      </c>
      <c r="CW1769" s="1">
        <v>794.6</v>
      </c>
      <c r="CX1769" s="1">
        <v>1890.0</v>
      </c>
      <c r="CY1769" s="1">
        <v>1535.4</v>
      </c>
      <c r="CZ1769" s="1">
        <v>1820.3</v>
      </c>
    </row>
    <row r="1770" ht="15.75" customHeight="1">
      <c r="CU1770" s="1">
        <v>5491.7339</v>
      </c>
      <c r="CV1770" s="1">
        <v>1553.3</v>
      </c>
      <c r="CW1770" s="1">
        <v>771.3</v>
      </c>
      <c r="CX1770" s="1">
        <v>1933.9</v>
      </c>
      <c r="CY1770" s="1">
        <v>1404.2</v>
      </c>
      <c r="CZ1770" s="1">
        <v>1668.6</v>
      </c>
    </row>
    <row r="1771" ht="15.75" customHeight="1">
      <c r="CU1771" s="1">
        <v>5491.8862</v>
      </c>
      <c r="CV1771" s="1">
        <v>1711.9</v>
      </c>
      <c r="CW1771" s="1">
        <v>755.6</v>
      </c>
      <c r="CX1771" s="1">
        <v>1936.8</v>
      </c>
      <c r="CY1771" s="1">
        <v>1265.1</v>
      </c>
      <c r="CZ1771" s="1">
        <v>1477.6</v>
      </c>
    </row>
    <row r="1772" ht="15.75" customHeight="1">
      <c r="CU1772" s="1">
        <v>5492.0386</v>
      </c>
      <c r="CV1772" s="1">
        <v>1740.3</v>
      </c>
      <c r="CW1772" s="1">
        <v>746.4</v>
      </c>
      <c r="CX1772" s="1">
        <v>1899.3</v>
      </c>
      <c r="CY1772" s="1">
        <v>1162.8</v>
      </c>
      <c r="CZ1772" s="1">
        <v>1287.1</v>
      </c>
    </row>
    <row r="1773" ht="15.75" customHeight="1">
      <c r="CU1773" s="1">
        <v>5492.1914</v>
      </c>
      <c r="CV1773" s="1">
        <v>1639.9</v>
      </c>
      <c r="CW1773" s="1">
        <v>727.1</v>
      </c>
      <c r="CX1773" s="1">
        <v>1791.3</v>
      </c>
      <c r="CY1773" s="1">
        <v>1086.8</v>
      </c>
      <c r="CZ1773" s="1">
        <v>1143.8</v>
      </c>
    </row>
    <row r="1774" ht="15.75" customHeight="1">
      <c r="CU1774" s="1">
        <v>5492.3438</v>
      </c>
      <c r="CV1774" s="1">
        <v>1481.7</v>
      </c>
      <c r="CW1774" s="1">
        <v>715.5</v>
      </c>
      <c r="CX1774" s="1">
        <v>1614.7</v>
      </c>
      <c r="CY1774" s="1">
        <v>1048.3</v>
      </c>
      <c r="CZ1774" s="1">
        <v>1039.1</v>
      </c>
    </row>
    <row r="1775" ht="15.75" customHeight="1">
      <c r="CU1775" s="1">
        <v>5492.4961</v>
      </c>
      <c r="CV1775" s="1">
        <v>1236.0</v>
      </c>
      <c r="CW1775" s="1">
        <v>644.6</v>
      </c>
      <c r="CX1775" s="1">
        <v>1302.9</v>
      </c>
      <c r="CY1775" s="1">
        <v>957.0</v>
      </c>
      <c r="CZ1775" s="1">
        <v>890.5</v>
      </c>
    </row>
    <row r="1776" ht="15.75" customHeight="1">
      <c r="CU1776" s="1">
        <v>5492.6484</v>
      </c>
      <c r="CV1776" s="1">
        <v>833.5</v>
      </c>
      <c r="CW1776" s="1">
        <v>541.6</v>
      </c>
      <c r="CX1776" s="1">
        <v>1038.2</v>
      </c>
      <c r="CY1776" s="1">
        <v>823.2</v>
      </c>
      <c r="CZ1776" s="1">
        <v>764.2</v>
      </c>
    </row>
    <row r="1777" ht="15.75" customHeight="1">
      <c r="CU1777" s="1">
        <v>5492.8008</v>
      </c>
      <c r="CV1777" s="1">
        <v>632.9</v>
      </c>
      <c r="CW1777" s="1">
        <v>458.5</v>
      </c>
      <c r="CX1777" s="1">
        <v>834.0</v>
      </c>
      <c r="CY1777" s="1">
        <v>715.6</v>
      </c>
      <c r="CZ1777" s="1">
        <v>676.6</v>
      </c>
    </row>
    <row r="1778" ht="15.75" customHeight="1">
      <c r="CU1778" s="1">
        <v>5492.9531</v>
      </c>
      <c r="CV1778" s="1">
        <v>515.3</v>
      </c>
      <c r="CW1778" s="1">
        <v>405.6</v>
      </c>
      <c r="CX1778" s="1">
        <v>708.8</v>
      </c>
      <c r="CY1778" s="1">
        <v>646.6</v>
      </c>
      <c r="CZ1778" s="1">
        <v>616.6</v>
      </c>
    </row>
    <row r="1779" ht="15.75" customHeight="1">
      <c r="CU1779" s="1">
        <v>5493.1055</v>
      </c>
      <c r="CV1779" s="1">
        <v>472.0</v>
      </c>
      <c r="CW1779" s="1">
        <v>380.2</v>
      </c>
      <c r="CX1779" s="1">
        <v>647.9</v>
      </c>
      <c r="CY1779" s="1">
        <v>621.1</v>
      </c>
      <c r="CZ1779" s="1">
        <v>614.7</v>
      </c>
    </row>
    <row r="1780" ht="15.75" customHeight="1">
      <c r="CU1780" s="1">
        <v>5493.2578</v>
      </c>
      <c r="CV1780" s="1">
        <v>469.9</v>
      </c>
      <c r="CW1780" s="1">
        <v>376.0</v>
      </c>
      <c r="CX1780" s="1">
        <v>629.2</v>
      </c>
      <c r="CY1780" s="1">
        <v>628.9</v>
      </c>
      <c r="CZ1780" s="1">
        <v>630.5</v>
      </c>
    </row>
    <row r="1781" ht="15.75" customHeight="1">
      <c r="CU1781" s="1">
        <v>5493.4102</v>
      </c>
      <c r="CV1781" s="1">
        <v>472.6</v>
      </c>
      <c r="CW1781" s="1">
        <v>376.4</v>
      </c>
      <c r="CX1781" s="1">
        <v>617.6</v>
      </c>
      <c r="CY1781" s="1">
        <v>613.8</v>
      </c>
      <c r="CZ1781" s="1">
        <v>620.3</v>
      </c>
    </row>
    <row r="1782" ht="15.75" customHeight="1">
      <c r="CU1782" s="1">
        <v>5493.563</v>
      </c>
      <c r="CV1782" s="1">
        <v>464.7</v>
      </c>
      <c r="CW1782" s="1">
        <v>369.4</v>
      </c>
      <c r="CX1782" s="1">
        <v>596.2</v>
      </c>
      <c r="CY1782" s="1">
        <v>591.9</v>
      </c>
      <c r="CZ1782" s="1">
        <v>617.3</v>
      </c>
    </row>
    <row r="1783" ht="15.75" customHeight="1">
      <c r="CU1783" s="1">
        <v>5493.7153</v>
      </c>
      <c r="CV1783" s="1">
        <v>434.9</v>
      </c>
      <c r="CW1783" s="1">
        <v>353.3</v>
      </c>
      <c r="CX1783" s="1">
        <v>559.2</v>
      </c>
      <c r="CY1783" s="1">
        <v>550.9</v>
      </c>
      <c r="CZ1783" s="1">
        <v>586.6</v>
      </c>
    </row>
    <row r="1784" ht="15.75" customHeight="1">
      <c r="CU1784" s="1">
        <v>5493.8677</v>
      </c>
      <c r="CV1784" s="1">
        <v>395.8</v>
      </c>
      <c r="CW1784" s="1">
        <v>332.4</v>
      </c>
      <c r="CX1784" s="1">
        <v>518.2</v>
      </c>
      <c r="CY1784" s="1">
        <v>502.9</v>
      </c>
      <c r="CZ1784" s="1">
        <v>548.8</v>
      </c>
    </row>
    <row r="1785" ht="15.75" customHeight="1">
      <c r="CU1785" s="1">
        <v>5494.02</v>
      </c>
      <c r="CV1785" s="1">
        <v>362.9</v>
      </c>
      <c r="CW1785" s="1">
        <v>313.0</v>
      </c>
      <c r="CX1785" s="1">
        <v>475.8</v>
      </c>
      <c r="CY1785" s="1">
        <v>453.2</v>
      </c>
      <c r="CZ1785" s="1">
        <v>514.7</v>
      </c>
    </row>
    <row r="1786" ht="15.75" customHeight="1">
      <c r="CU1786" s="1">
        <v>5494.1724</v>
      </c>
      <c r="CV1786" s="1">
        <v>348.7</v>
      </c>
      <c r="CW1786" s="1">
        <v>307.4</v>
      </c>
      <c r="CX1786" s="1">
        <v>459.1</v>
      </c>
      <c r="CY1786" s="1">
        <v>425.7</v>
      </c>
      <c r="CZ1786" s="1">
        <v>507.9</v>
      </c>
    </row>
    <row r="1787" ht="15.75" customHeight="1">
      <c r="CU1787" s="1">
        <v>5494.3247</v>
      </c>
      <c r="CV1787" s="1">
        <v>355.6</v>
      </c>
      <c r="CW1787" s="1">
        <v>315.3</v>
      </c>
      <c r="CX1787" s="1">
        <v>468.3</v>
      </c>
      <c r="CY1787" s="1">
        <v>417.7</v>
      </c>
      <c r="CZ1787" s="1">
        <v>527.8</v>
      </c>
    </row>
    <row r="1788" ht="15.75" customHeight="1">
      <c r="CU1788" s="1">
        <v>5494.4771</v>
      </c>
      <c r="CV1788" s="1">
        <v>392.4</v>
      </c>
      <c r="CW1788" s="1">
        <v>337.8</v>
      </c>
      <c r="CX1788" s="1">
        <v>506.5</v>
      </c>
      <c r="CY1788" s="1">
        <v>426.3</v>
      </c>
      <c r="CZ1788" s="1">
        <v>560.0</v>
      </c>
    </row>
    <row r="1789" ht="15.75" customHeight="1">
      <c r="CU1789" s="1">
        <v>5494.6294</v>
      </c>
      <c r="CV1789" s="1">
        <v>456.9</v>
      </c>
      <c r="CW1789" s="1">
        <v>380.7</v>
      </c>
      <c r="CX1789" s="1">
        <v>586.4</v>
      </c>
      <c r="CY1789" s="1">
        <v>462.3</v>
      </c>
      <c r="CZ1789" s="1">
        <v>596.3</v>
      </c>
    </row>
    <row r="1790" ht="15.75" customHeight="1">
      <c r="CU1790" s="1">
        <v>5494.7822</v>
      </c>
      <c r="CV1790" s="1">
        <v>548.7</v>
      </c>
      <c r="CW1790" s="1">
        <v>438.1</v>
      </c>
      <c r="CX1790" s="1">
        <v>708.8</v>
      </c>
      <c r="CY1790" s="1">
        <v>522.0</v>
      </c>
      <c r="CZ1790" s="1">
        <v>648.9</v>
      </c>
    </row>
    <row r="1791" ht="15.75" customHeight="1">
      <c r="CU1791" s="1">
        <v>5494.9346</v>
      </c>
      <c r="CV1791" s="1">
        <v>711.1</v>
      </c>
      <c r="CW1791" s="1">
        <v>517.2</v>
      </c>
      <c r="CX1791" s="1">
        <v>885.1</v>
      </c>
      <c r="CY1791" s="1">
        <v>594.6</v>
      </c>
      <c r="CZ1791" s="1">
        <v>713.9</v>
      </c>
    </row>
    <row r="1792" ht="15.75" customHeight="1">
      <c r="CU1792" s="1">
        <v>5495.0869</v>
      </c>
      <c r="CV1792" s="1">
        <v>951.6</v>
      </c>
      <c r="CW1792" s="1">
        <v>617.8</v>
      </c>
      <c r="CX1792" s="1">
        <v>1131.9</v>
      </c>
      <c r="CY1792" s="1">
        <v>686.0</v>
      </c>
      <c r="CZ1792" s="1">
        <v>803.3</v>
      </c>
    </row>
    <row r="1793" ht="15.75" customHeight="1">
      <c r="CU1793" s="1">
        <v>5495.2393</v>
      </c>
      <c r="CV1793" s="1">
        <v>1302.4</v>
      </c>
      <c r="CW1793" s="1">
        <v>725.9</v>
      </c>
      <c r="CX1793" s="1">
        <v>1398.4</v>
      </c>
      <c r="CY1793" s="1">
        <v>876.3</v>
      </c>
      <c r="CZ1793" s="1">
        <v>951.1</v>
      </c>
    </row>
    <row r="1794" ht="15.75" customHeight="1">
      <c r="CU1794" s="1">
        <v>5495.3916</v>
      </c>
      <c r="CV1794" s="1">
        <v>1635.7</v>
      </c>
      <c r="CW1794" s="1">
        <v>804.2</v>
      </c>
      <c r="CX1794" s="1">
        <v>1664.0</v>
      </c>
      <c r="CY1794" s="1">
        <v>1122.2</v>
      </c>
      <c r="CZ1794" s="1">
        <v>1092.8</v>
      </c>
    </row>
    <row r="1795" ht="15.75" customHeight="1">
      <c r="CU1795" s="1">
        <v>5495.5439</v>
      </c>
      <c r="CV1795" s="1">
        <v>1819.5</v>
      </c>
      <c r="CW1795" s="1">
        <v>836.6</v>
      </c>
      <c r="CX1795" s="1">
        <v>1825.0</v>
      </c>
      <c r="CY1795" s="1">
        <v>1277.2</v>
      </c>
      <c r="CZ1795" s="1">
        <v>1117.2</v>
      </c>
    </row>
    <row r="1796" ht="15.75" customHeight="1">
      <c r="CU1796" s="1">
        <v>5495.6963</v>
      </c>
      <c r="CV1796" s="1">
        <v>1923.3</v>
      </c>
      <c r="CW1796" s="1">
        <v>873.4</v>
      </c>
      <c r="CX1796" s="1">
        <v>1904.1</v>
      </c>
      <c r="CY1796" s="1">
        <v>1421.9</v>
      </c>
      <c r="CZ1796" s="1">
        <v>1102.3</v>
      </c>
    </row>
    <row r="1797" ht="15.75" customHeight="1">
      <c r="CU1797" s="1">
        <v>5495.8486</v>
      </c>
      <c r="CV1797" s="1">
        <v>1950.0</v>
      </c>
      <c r="CW1797" s="1">
        <v>927.1</v>
      </c>
      <c r="CX1797" s="1">
        <v>1938.7</v>
      </c>
      <c r="CY1797" s="1">
        <v>1488.4</v>
      </c>
      <c r="CZ1797" s="1">
        <v>1086.9</v>
      </c>
    </row>
    <row r="1798" ht="15.75" customHeight="1">
      <c r="CU1798" s="1">
        <v>5496.001</v>
      </c>
      <c r="CV1798" s="1">
        <v>1950.0</v>
      </c>
      <c r="CW1798" s="1">
        <v>993.1</v>
      </c>
      <c r="CX1798" s="1">
        <v>1950.0</v>
      </c>
      <c r="CY1798" s="1">
        <v>1471.8</v>
      </c>
      <c r="CZ1798" s="1">
        <v>1036.9</v>
      </c>
    </row>
    <row r="1799" ht="15.75" customHeight="1">
      <c r="CU1799" s="1">
        <v>5496.1538</v>
      </c>
      <c r="CV1799" s="1">
        <v>1950.0</v>
      </c>
      <c r="CW1799" s="1">
        <v>1063.0</v>
      </c>
      <c r="CX1799" s="1">
        <v>1950.0</v>
      </c>
      <c r="CY1799" s="1">
        <v>1390.4</v>
      </c>
      <c r="CZ1799" s="1">
        <v>1055.4</v>
      </c>
    </row>
    <row r="1800" ht="15.75" customHeight="1">
      <c r="CU1800" s="1">
        <v>5496.3062</v>
      </c>
      <c r="CV1800" s="1">
        <v>1950.0</v>
      </c>
      <c r="CW1800" s="1">
        <v>1138.6</v>
      </c>
      <c r="CX1800" s="1">
        <v>1950.0</v>
      </c>
      <c r="CY1800" s="1">
        <v>1343.8</v>
      </c>
      <c r="CZ1800" s="1">
        <v>1110.8</v>
      </c>
    </row>
    <row r="1801" ht="15.75" customHeight="1">
      <c r="CU1801" s="1">
        <v>5496.4585</v>
      </c>
      <c r="CV1801" s="1">
        <v>1950.0</v>
      </c>
      <c r="CW1801" s="1">
        <v>1206.6</v>
      </c>
      <c r="CX1801" s="1">
        <v>1950.0</v>
      </c>
      <c r="CY1801" s="1">
        <v>1262.2</v>
      </c>
      <c r="CZ1801" s="1">
        <v>1163.1</v>
      </c>
    </row>
    <row r="1802" ht="15.75" customHeight="1">
      <c r="CU1802" s="1">
        <v>5496.6108</v>
      </c>
      <c r="CV1802" s="1">
        <v>1950.0</v>
      </c>
      <c r="CW1802" s="1">
        <v>1259.1</v>
      </c>
      <c r="CX1802" s="1">
        <v>1950.0</v>
      </c>
      <c r="CY1802" s="1">
        <v>1280.0</v>
      </c>
      <c r="CZ1802" s="1">
        <v>1369.6</v>
      </c>
    </row>
    <row r="1803" ht="15.75" customHeight="1">
      <c r="CU1803" s="1">
        <v>5496.7632</v>
      </c>
      <c r="CV1803" s="1">
        <v>1950.0</v>
      </c>
      <c r="CW1803" s="1">
        <v>1299.2</v>
      </c>
      <c r="CX1803" s="1">
        <v>1950.0</v>
      </c>
      <c r="CY1803" s="1">
        <v>1347.7</v>
      </c>
      <c r="CZ1803" s="1">
        <v>1455.6</v>
      </c>
    </row>
    <row r="1804" ht="15.75" customHeight="1">
      <c r="CU1804" s="1">
        <v>5496.9155</v>
      </c>
      <c r="CV1804" s="1">
        <v>1950.0</v>
      </c>
      <c r="CW1804" s="1">
        <v>1341.5</v>
      </c>
      <c r="CX1804" s="1">
        <v>1950.0</v>
      </c>
      <c r="CY1804" s="1">
        <v>1440.6</v>
      </c>
      <c r="CZ1804" s="1">
        <v>1631.7</v>
      </c>
    </row>
    <row r="1805" ht="15.75" customHeight="1">
      <c r="CU1805" s="1">
        <v>5497.0679</v>
      </c>
      <c r="CV1805" s="1">
        <v>1950.0</v>
      </c>
      <c r="CW1805" s="1">
        <v>1401.9</v>
      </c>
      <c r="CX1805" s="1">
        <v>1950.0</v>
      </c>
      <c r="CY1805" s="1">
        <v>1465.7</v>
      </c>
      <c r="CZ1805" s="1">
        <v>1723.8</v>
      </c>
    </row>
    <row r="1806" ht="15.75" customHeight="1">
      <c r="CU1806" s="1">
        <v>5497.2202</v>
      </c>
      <c r="CV1806" s="1">
        <v>1950.0</v>
      </c>
      <c r="CW1806" s="1">
        <v>1486.5</v>
      </c>
      <c r="CX1806" s="1">
        <v>1950.0</v>
      </c>
      <c r="CY1806" s="1">
        <v>1491.2</v>
      </c>
      <c r="CZ1806" s="1">
        <v>1756.6</v>
      </c>
    </row>
    <row r="1807" ht="15.75" customHeight="1">
      <c r="CU1807" s="1">
        <v>5497.3726</v>
      </c>
      <c r="CV1807" s="1">
        <v>1950.0</v>
      </c>
      <c r="CW1807" s="1">
        <v>1582.5</v>
      </c>
      <c r="CX1807" s="1">
        <v>1950.0</v>
      </c>
      <c r="CY1807" s="1">
        <v>1516.3</v>
      </c>
      <c r="CZ1807" s="1">
        <v>1708.7</v>
      </c>
    </row>
    <row r="1808" ht="15.75" customHeight="1">
      <c r="CU1808" s="1">
        <v>5497.5254</v>
      </c>
      <c r="CV1808" s="1">
        <v>1950.0</v>
      </c>
      <c r="CW1808" s="1">
        <v>1656.4</v>
      </c>
      <c r="CX1808" s="1">
        <v>1950.0</v>
      </c>
      <c r="CY1808" s="1">
        <v>1707.6</v>
      </c>
      <c r="CZ1808" s="1">
        <v>1878.7</v>
      </c>
    </row>
    <row r="1809" ht="15.75" customHeight="1">
      <c r="CU1809" s="1">
        <v>5497.6777</v>
      </c>
      <c r="CV1809" s="1">
        <v>1950.0</v>
      </c>
      <c r="CW1809" s="1">
        <v>1668.0</v>
      </c>
      <c r="CX1809" s="1">
        <v>1950.0</v>
      </c>
      <c r="CY1809" s="1">
        <v>1924.4</v>
      </c>
      <c r="CZ1809" s="1">
        <v>1950.0</v>
      </c>
    </row>
    <row r="1810" ht="15.75" customHeight="1">
      <c r="CU1810" s="1">
        <v>5497.8301</v>
      </c>
      <c r="CV1810" s="1">
        <v>1950.0</v>
      </c>
      <c r="CW1810" s="1">
        <v>1600.4</v>
      </c>
      <c r="CX1810" s="1">
        <v>1950.0</v>
      </c>
      <c r="CY1810" s="1">
        <v>1950.0</v>
      </c>
      <c r="CZ1810" s="1">
        <v>1950.0</v>
      </c>
    </row>
    <row r="1811" ht="15.75" customHeight="1">
      <c r="CU1811" s="1">
        <v>5497.9824</v>
      </c>
      <c r="CV1811" s="1">
        <v>1947.1</v>
      </c>
      <c r="CW1811" s="1">
        <v>1474.5</v>
      </c>
      <c r="CX1811" s="1">
        <v>1950.0</v>
      </c>
      <c r="CY1811" s="1">
        <v>1950.0</v>
      </c>
      <c r="CZ1811" s="1">
        <v>1723.8</v>
      </c>
    </row>
    <row r="1812" ht="15.75" customHeight="1">
      <c r="CU1812" s="1">
        <v>5498.1348</v>
      </c>
      <c r="CV1812" s="1">
        <v>1897.5</v>
      </c>
      <c r="CW1812" s="1">
        <v>1328.9</v>
      </c>
      <c r="CX1812" s="1">
        <v>1950.0</v>
      </c>
      <c r="CY1812" s="1">
        <v>1929.4</v>
      </c>
      <c r="CZ1812" s="1">
        <v>1478.1</v>
      </c>
    </row>
    <row r="1813" ht="15.75" customHeight="1">
      <c r="CU1813" s="1">
        <v>5498.2871</v>
      </c>
      <c r="CV1813" s="1">
        <v>1807.7</v>
      </c>
      <c r="CW1813" s="1">
        <v>1194.6</v>
      </c>
      <c r="CX1813" s="1">
        <v>1950.0</v>
      </c>
      <c r="CY1813" s="1">
        <v>1840.1</v>
      </c>
      <c r="CZ1813" s="1">
        <v>1312.1</v>
      </c>
    </row>
    <row r="1814" ht="15.75" customHeight="1">
      <c r="CU1814" s="1">
        <v>5498.4395</v>
      </c>
      <c r="CV1814" s="1">
        <v>1694.2</v>
      </c>
      <c r="CW1814" s="1">
        <v>1087.2</v>
      </c>
      <c r="CX1814" s="1">
        <v>1950.0</v>
      </c>
      <c r="CY1814" s="1">
        <v>1758.7</v>
      </c>
      <c r="CZ1814" s="1">
        <v>1197.9</v>
      </c>
    </row>
    <row r="1815" ht="15.75" customHeight="1">
      <c r="CU1815" s="1">
        <v>5498.5918</v>
      </c>
      <c r="CV1815" s="1">
        <v>1582.2</v>
      </c>
      <c r="CW1815" s="1">
        <v>1012.0</v>
      </c>
      <c r="CX1815" s="1">
        <v>1950.0</v>
      </c>
      <c r="CY1815" s="1">
        <v>1661.6</v>
      </c>
      <c r="CZ1815" s="1">
        <v>1123.3</v>
      </c>
    </row>
    <row r="1816" ht="15.75" customHeight="1">
      <c r="CU1816" s="1">
        <v>5498.7446</v>
      </c>
      <c r="CV1816" s="1">
        <v>1499.7</v>
      </c>
      <c r="CW1816" s="1">
        <v>970.8</v>
      </c>
      <c r="CX1816" s="1">
        <v>1950.0</v>
      </c>
      <c r="CY1816" s="1">
        <v>1567.6</v>
      </c>
      <c r="CZ1816" s="1">
        <v>1102.6</v>
      </c>
    </row>
    <row r="1817" ht="15.75" customHeight="1">
      <c r="CU1817" s="1">
        <v>5498.897</v>
      </c>
      <c r="CV1817" s="1">
        <v>1466.4</v>
      </c>
      <c r="CW1817" s="1">
        <v>965.2</v>
      </c>
      <c r="CX1817" s="1">
        <v>1950.0</v>
      </c>
      <c r="CY1817" s="1">
        <v>1536.1</v>
      </c>
      <c r="CZ1817" s="1">
        <v>1132.1</v>
      </c>
    </row>
    <row r="1818" ht="15.75" customHeight="1">
      <c r="CU1818" s="1">
        <v>5499.0493</v>
      </c>
      <c r="CV1818" s="1">
        <v>1489.7</v>
      </c>
      <c r="CW1818" s="1">
        <v>998.6</v>
      </c>
      <c r="CX1818" s="1">
        <v>1950.0</v>
      </c>
      <c r="CY1818" s="1">
        <v>1523.5</v>
      </c>
      <c r="CZ1818" s="1">
        <v>1198.4</v>
      </c>
    </row>
    <row r="1819" ht="15.75" customHeight="1">
      <c r="CU1819" s="1">
        <v>5499.2017</v>
      </c>
      <c r="CV1819" s="1">
        <v>1564.7</v>
      </c>
      <c r="CW1819" s="1">
        <v>1075.3</v>
      </c>
      <c r="CX1819" s="1">
        <v>1950.0</v>
      </c>
      <c r="CY1819" s="1">
        <v>1522.8</v>
      </c>
      <c r="CZ1819" s="1">
        <v>1376.8</v>
      </c>
    </row>
    <row r="1820" ht="15.75" customHeight="1">
      <c r="CU1820" s="1">
        <v>5499.354</v>
      </c>
      <c r="CV1820" s="1">
        <v>1674.0</v>
      </c>
      <c r="CW1820" s="1">
        <v>1197.6</v>
      </c>
      <c r="CX1820" s="1">
        <v>1950.0</v>
      </c>
      <c r="CY1820" s="1">
        <v>1636.2</v>
      </c>
      <c r="CZ1820" s="1">
        <v>1551.5</v>
      </c>
    </row>
    <row r="1821" ht="15.75" customHeight="1">
      <c r="CU1821" s="1">
        <v>5499.5063</v>
      </c>
      <c r="CV1821" s="1">
        <v>1789.9</v>
      </c>
      <c r="CW1821" s="1">
        <v>1360.7</v>
      </c>
      <c r="CX1821" s="1">
        <v>1950.0</v>
      </c>
      <c r="CY1821" s="1">
        <v>1819.5</v>
      </c>
      <c r="CZ1821" s="1">
        <v>1877.9</v>
      </c>
    </row>
    <row r="1822" ht="15.75" customHeight="1">
      <c r="CU1822" s="1">
        <v>5499.6587</v>
      </c>
      <c r="CV1822" s="1">
        <v>1885.4</v>
      </c>
      <c r="CW1822" s="1">
        <v>1545.7</v>
      </c>
      <c r="CX1822" s="1">
        <v>1950.0</v>
      </c>
      <c r="CY1822" s="1">
        <v>1950.0</v>
      </c>
      <c r="CZ1822" s="1">
        <v>1950.0</v>
      </c>
    </row>
    <row r="1823" ht="15.75" customHeight="1">
      <c r="CU1823" s="1">
        <v>5499.811</v>
      </c>
      <c r="CV1823" s="1">
        <v>1943.2</v>
      </c>
      <c r="CW1823" s="1">
        <v>1720.4</v>
      </c>
      <c r="CX1823" s="1">
        <v>1950.0</v>
      </c>
      <c r="CY1823" s="1">
        <v>1950.0</v>
      </c>
      <c r="CZ1823" s="1">
        <v>1950.0</v>
      </c>
    </row>
    <row r="1824" ht="15.75" customHeight="1">
      <c r="CU1824" s="1">
        <v>5499.9634</v>
      </c>
      <c r="CV1824" s="1">
        <v>1950.0</v>
      </c>
      <c r="CW1824" s="1">
        <v>1854.4</v>
      </c>
      <c r="CX1824" s="1">
        <v>1950.0</v>
      </c>
      <c r="CY1824" s="1">
        <v>1950.0</v>
      </c>
      <c r="CZ1824" s="1">
        <v>1950.0</v>
      </c>
    </row>
    <row r="1825" ht="15.75" customHeight="1">
      <c r="CU1825" s="1">
        <v>5500.1162</v>
      </c>
      <c r="CV1825" s="1">
        <v>1950.0</v>
      </c>
      <c r="CW1825" s="1">
        <v>1936.1</v>
      </c>
      <c r="CX1825" s="1">
        <v>1950.0</v>
      </c>
      <c r="CY1825" s="1">
        <v>1950.0</v>
      </c>
      <c r="CZ1825" s="1">
        <v>1950.0</v>
      </c>
    </row>
    <row r="1826" ht="15.75" customHeight="1">
      <c r="CU1826" s="1">
        <v>5500.2686</v>
      </c>
      <c r="CV1826" s="1">
        <v>1950.0</v>
      </c>
      <c r="CW1826" s="1">
        <v>1950.0</v>
      </c>
      <c r="CX1826" s="1">
        <v>1950.0</v>
      </c>
      <c r="CY1826" s="1">
        <v>1950.0</v>
      </c>
      <c r="CZ1826" s="1">
        <v>1950.0</v>
      </c>
    </row>
    <row r="1827" ht="15.75" customHeight="1">
      <c r="CU1827" s="1">
        <v>5500.4209</v>
      </c>
      <c r="CV1827" s="1">
        <v>1950.0</v>
      </c>
      <c r="CW1827" s="1">
        <v>1950.0</v>
      </c>
      <c r="CX1827" s="1">
        <v>1950.0</v>
      </c>
      <c r="CY1827" s="1">
        <v>1950.0</v>
      </c>
      <c r="CZ1827" s="1">
        <v>1950.0</v>
      </c>
    </row>
    <row r="1828" ht="15.75" customHeight="1">
      <c r="CU1828" s="1">
        <v>5500.5732</v>
      </c>
      <c r="CV1828" s="1">
        <v>1950.0</v>
      </c>
      <c r="CW1828" s="1">
        <v>1950.0</v>
      </c>
      <c r="CX1828" s="1">
        <v>1950.0</v>
      </c>
      <c r="CY1828" s="1">
        <v>1950.0</v>
      </c>
      <c r="CZ1828" s="1">
        <v>1950.0</v>
      </c>
    </row>
    <row r="1829" ht="15.75" customHeight="1">
      <c r="CU1829" s="1">
        <v>5500.7256</v>
      </c>
      <c r="CV1829" s="1">
        <v>1950.0</v>
      </c>
      <c r="CW1829" s="1">
        <v>1950.0</v>
      </c>
      <c r="CX1829" s="1">
        <v>1950.0</v>
      </c>
      <c r="CY1829" s="1">
        <v>1950.0</v>
      </c>
      <c r="CZ1829" s="1">
        <v>1950.0</v>
      </c>
    </row>
    <row r="1830" ht="15.75" customHeight="1">
      <c r="CU1830" s="1">
        <v>5500.8779</v>
      </c>
      <c r="CV1830" s="1">
        <v>1950.0</v>
      </c>
      <c r="CW1830" s="1">
        <v>1950.0</v>
      </c>
      <c r="CX1830" s="1">
        <v>1950.0</v>
      </c>
      <c r="CY1830" s="1">
        <v>1950.0</v>
      </c>
      <c r="CZ1830" s="1">
        <v>1950.0</v>
      </c>
    </row>
    <row r="1831" ht="15.75" customHeight="1">
      <c r="CU1831" s="1">
        <v>5501.0303</v>
      </c>
      <c r="CV1831" s="1">
        <v>1950.0</v>
      </c>
      <c r="CW1831" s="1">
        <v>1950.0</v>
      </c>
      <c r="CX1831" s="1">
        <v>1950.0</v>
      </c>
      <c r="CY1831" s="1">
        <v>1950.0</v>
      </c>
      <c r="CZ1831" s="1">
        <v>1950.0</v>
      </c>
    </row>
    <row r="1832" ht="15.75" customHeight="1">
      <c r="CU1832" s="1">
        <v>5501.1826</v>
      </c>
      <c r="CV1832" s="1">
        <v>1950.0</v>
      </c>
      <c r="CW1832" s="1">
        <v>1950.0</v>
      </c>
      <c r="CX1832" s="1">
        <v>1950.0</v>
      </c>
      <c r="CY1832" s="1">
        <v>1950.0</v>
      </c>
      <c r="CZ1832" s="1">
        <v>1950.0</v>
      </c>
    </row>
    <row r="1833" ht="15.75" customHeight="1">
      <c r="CU1833" s="1">
        <v>5501.335</v>
      </c>
      <c r="CV1833" s="1">
        <v>1950.0</v>
      </c>
      <c r="CW1833" s="1">
        <v>1950.0</v>
      </c>
      <c r="CX1833" s="1">
        <v>1950.0</v>
      </c>
      <c r="CY1833" s="1">
        <v>1950.0</v>
      </c>
      <c r="CZ1833" s="1">
        <v>1950.0</v>
      </c>
    </row>
    <row r="1834" ht="15.75" customHeight="1">
      <c r="CU1834" s="1">
        <v>5501.4878</v>
      </c>
      <c r="CV1834" s="1">
        <v>1950.0</v>
      </c>
      <c r="CW1834" s="1">
        <v>1950.0</v>
      </c>
      <c r="CX1834" s="1">
        <v>1950.0</v>
      </c>
      <c r="CY1834" s="1">
        <v>1950.0</v>
      </c>
      <c r="CZ1834" s="1">
        <v>1950.0</v>
      </c>
    </row>
    <row r="1835" ht="15.75" customHeight="1">
      <c r="CU1835" s="1">
        <v>5501.6401</v>
      </c>
      <c r="CV1835" s="1">
        <v>1950.0</v>
      </c>
      <c r="CW1835" s="1">
        <v>1950.0</v>
      </c>
      <c r="CX1835" s="1">
        <v>1950.0</v>
      </c>
      <c r="CY1835" s="1">
        <v>1950.0</v>
      </c>
      <c r="CZ1835" s="1">
        <v>1950.0</v>
      </c>
    </row>
    <row r="1836" ht="15.75" customHeight="1">
      <c r="CU1836" s="1">
        <v>5501.7925</v>
      </c>
      <c r="CV1836" s="1">
        <v>1950.0</v>
      </c>
      <c r="CW1836" s="1">
        <v>1950.0</v>
      </c>
      <c r="CX1836" s="1">
        <v>1950.0</v>
      </c>
      <c r="CY1836" s="1">
        <v>1950.0</v>
      </c>
      <c r="CZ1836" s="1">
        <v>1950.0</v>
      </c>
    </row>
    <row r="1837" ht="15.75" customHeight="1">
      <c r="CU1837" s="1">
        <v>5501.9448</v>
      </c>
      <c r="CV1837" s="1">
        <v>1950.0</v>
      </c>
      <c r="CW1837" s="1">
        <v>1950.0</v>
      </c>
      <c r="CX1837" s="1">
        <v>1950.0</v>
      </c>
      <c r="CY1837" s="1">
        <v>1950.0</v>
      </c>
      <c r="CZ1837" s="1">
        <v>1950.0</v>
      </c>
    </row>
    <row r="1838" ht="15.75" customHeight="1">
      <c r="CU1838" s="1">
        <v>5502.0972</v>
      </c>
      <c r="CV1838" s="1">
        <v>1950.0</v>
      </c>
      <c r="CW1838" s="1">
        <v>1950.0</v>
      </c>
      <c r="CX1838" s="1">
        <v>1950.0</v>
      </c>
      <c r="CY1838" s="1">
        <v>1950.0</v>
      </c>
      <c r="CZ1838" s="1">
        <v>1950.0</v>
      </c>
    </row>
    <row r="1839" ht="15.75" customHeight="1">
      <c r="CU1839" s="1">
        <v>5502.2495</v>
      </c>
      <c r="CV1839" s="1">
        <v>1950.0</v>
      </c>
      <c r="CW1839" s="1">
        <v>1950.0</v>
      </c>
      <c r="CX1839" s="1">
        <v>1950.0</v>
      </c>
      <c r="CY1839" s="1">
        <v>1950.0</v>
      </c>
      <c r="CZ1839" s="1">
        <v>1950.0</v>
      </c>
    </row>
    <row r="1840" ht="15.75" customHeight="1">
      <c r="CU1840" s="1">
        <v>5502.4019</v>
      </c>
      <c r="CV1840" s="1">
        <v>1950.0</v>
      </c>
      <c r="CW1840" s="1">
        <v>1950.0</v>
      </c>
      <c r="CX1840" s="1">
        <v>1950.0</v>
      </c>
      <c r="CY1840" s="1">
        <v>1950.0</v>
      </c>
      <c r="CZ1840" s="1">
        <v>1950.0</v>
      </c>
    </row>
    <row r="1841" ht="15.75" customHeight="1">
      <c r="CU1841" s="1">
        <v>5502.5542</v>
      </c>
      <c r="CV1841" s="1">
        <v>1950.0</v>
      </c>
      <c r="CW1841" s="1">
        <v>1950.0</v>
      </c>
      <c r="CX1841" s="1">
        <v>1950.0</v>
      </c>
      <c r="CY1841" s="1">
        <v>1950.0</v>
      </c>
      <c r="CZ1841" s="1">
        <v>1950.0</v>
      </c>
    </row>
    <row r="1842" ht="15.75" customHeight="1">
      <c r="CU1842" s="1">
        <v>5502.707</v>
      </c>
      <c r="CV1842" s="1">
        <v>1950.0</v>
      </c>
      <c r="CW1842" s="1">
        <v>1950.0</v>
      </c>
      <c r="CX1842" s="1">
        <v>1950.0</v>
      </c>
      <c r="CY1842" s="1">
        <v>1950.0</v>
      </c>
      <c r="CZ1842" s="1">
        <v>1950.0</v>
      </c>
    </row>
    <row r="1843" ht="15.75" customHeight="1">
      <c r="CU1843" s="1">
        <v>5502.8594</v>
      </c>
      <c r="CV1843" s="1">
        <v>1950.0</v>
      </c>
      <c r="CW1843" s="1">
        <v>1950.0</v>
      </c>
      <c r="CX1843" s="1">
        <v>1950.0</v>
      </c>
      <c r="CY1843" s="1">
        <v>1950.0</v>
      </c>
      <c r="CZ1843" s="1">
        <v>1950.0</v>
      </c>
    </row>
    <row r="1844" ht="15.75" customHeight="1">
      <c r="CU1844" s="1">
        <v>5503.0117</v>
      </c>
      <c r="CV1844" s="1">
        <v>1950.0</v>
      </c>
      <c r="CW1844" s="1">
        <v>1950.0</v>
      </c>
      <c r="CX1844" s="1">
        <v>1950.0</v>
      </c>
      <c r="CY1844" s="1">
        <v>1950.0</v>
      </c>
      <c r="CZ1844" s="1">
        <v>1950.0</v>
      </c>
    </row>
    <row r="1845" ht="15.75" customHeight="1">
      <c r="CU1845" s="1">
        <v>5503.1641</v>
      </c>
      <c r="CV1845" s="1">
        <v>1950.0</v>
      </c>
      <c r="CW1845" s="1">
        <v>1950.0</v>
      </c>
      <c r="CX1845" s="1">
        <v>1950.0</v>
      </c>
      <c r="CY1845" s="1">
        <v>1950.0</v>
      </c>
      <c r="CZ1845" s="1">
        <v>1950.0</v>
      </c>
    </row>
    <row r="1846" ht="15.75" customHeight="1">
      <c r="CU1846" s="1">
        <v>5503.3164</v>
      </c>
      <c r="CV1846" s="1">
        <v>1950.0</v>
      </c>
      <c r="CW1846" s="1">
        <v>1950.0</v>
      </c>
      <c r="CX1846" s="1">
        <v>1950.0</v>
      </c>
      <c r="CY1846" s="1">
        <v>1950.0</v>
      </c>
      <c r="CZ1846" s="1">
        <v>1950.0</v>
      </c>
    </row>
    <row r="1847" ht="15.75" customHeight="1">
      <c r="CU1847" s="1">
        <v>5503.4688</v>
      </c>
      <c r="CV1847" s="1">
        <v>1950.0</v>
      </c>
      <c r="CW1847" s="1">
        <v>1950.0</v>
      </c>
      <c r="CX1847" s="1">
        <v>1950.0</v>
      </c>
      <c r="CY1847" s="1">
        <v>1950.0</v>
      </c>
      <c r="CZ1847" s="1">
        <v>1950.0</v>
      </c>
    </row>
    <row r="1848" ht="15.75" customHeight="1">
      <c r="CU1848" s="1">
        <v>5503.6211</v>
      </c>
      <c r="CV1848" s="1">
        <v>1950.0</v>
      </c>
      <c r="CW1848" s="1">
        <v>1950.0</v>
      </c>
      <c r="CX1848" s="1">
        <v>1950.0</v>
      </c>
      <c r="CY1848" s="1">
        <v>1950.0</v>
      </c>
      <c r="CZ1848" s="1">
        <v>1950.0</v>
      </c>
    </row>
    <row r="1849" ht="15.75" customHeight="1">
      <c r="CU1849" s="1">
        <v>5503.7734</v>
      </c>
      <c r="CV1849" s="1">
        <v>1950.0</v>
      </c>
      <c r="CW1849" s="1">
        <v>1950.0</v>
      </c>
      <c r="CX1849" s="1">
        <v>1950.0</v>
      </c>
      <c r="CY1849" s="1">
        <v>1950.0</v>
      </c>
      <c r="CZ1849" s="1">
        <v>1950.0</v>
      </c>
    </row>
    <row r="1850" ht="15.75" customHeight="1">
      <c r="CU1850" s="1">
        <v>5503.9258</v>
      </c>
      <c r="CV1850" s="1">
        <v>1950.0</v>
      </c>
      <c r="CW1850" s="1">
        <v>1950.0</v>
      </c>
      <c r="CX1850" s="1">
        <v>1950.0</v>
      </c>
      <c r="CY1850" s="1">
        <v>1950.0</v>
      </c>
      <c r="CZ1850" s="1">
        <v>1950.0</v>
      </c>
    </row>
    <row r="1851" ht="15.75" customHeight="1">
      <c r="CU1851" s="1">
        <v>5504.0786</v>
      </c>
      <c r="CV1851" s="1">
        <v>1950.0</v>
      </c>
      <c r="CW1851" s="1">
        <v>1950.0</v>
      </c>
      <c r="CX1851" s="1">
        <v>1950.0</v>
      </c>
      <c r="CY1851" s="1">
        <v>1950.0</v>
      </c>
      <c r="CZ1851" s="1">
        <v>1950.0</v>
      </c>
    </row>
    <row r="1852" ht="15.75" customHeight="1">
      <c r="CU1852" s="1">
        <v>5504.231</v>
      </c>
      <c r="CV1852" s="1">
        <v>1950.0</v>
      </c>
      <c r="CW1852" s="1">
        <v>1950.0</v>
      </c>
      <c r="CX1852" s="1">
        <v>1950.0</v>
      </c>
      <c r="CY1852" s="1">
        <v>1950.0</v>
      </c>
      <c r="CZ1852" s="1">
        <v>1950.0</v>
      </c>
    </row>
    <row r="1853" ht="15.75" customHeight="1">
      <c r="CU1853" s="1">
        <v>5504.3833</v>
      </c>
      <c r="CV1853" s="1">
        <v>1950.0</v>
      </c>
      <c r="CW1853" s="1">
        <v>1950.0</v>
      </c>
      <c r="CX1853" s="1">
        <v>1950.0</v>
      </c>
      <c r="CY1853" s="1">
        <v>1950.0</v>
      </c>
      <c r="CZ1853" s="1">
        <v>1950.0</v>
      </c>
    </row>
    <row r="1854" ht="15.75" customHeight="1">
      <c r="CU1854" s="1">
        <v>5504.5356</v>
      </c>
      <c r="CV1854" s="1">
        <v>1950.0</v>
      </c>
      <c r="CW1854" s="1">
        <v>1950.0</v>
      </c>
      <c r="CX1854" s="1">
        <v>1950.0</v>
      </c>
      <c r="CY1854" s="1">
        <v>1950.0</v>
      </c>
      <c r="CZ1854" s="1">
        <v>1950.0</v>
      </c>
    </row>
    <row r="1855" ht="15.75" customHeight="1">
      <c r="CU1855" s="1">
        <v>5504.688</v>
      </c>
      <c r="CV1855" s="1">
        <v>1950.0</v>
      </c>
      <c r="CW1855" s="1">
        <v>1950.0</v>
      </c>
      <c r="CX1855" s="1">
        <v>1950.0</v>
      </c>
      <c r="CY1855" s="1">
        <v>1950.0</v>
      </c>
      <c r="CZ1855" s="1">
        <v>1950.0</v>
      </c>
    </row>
    <row r="1856" ht="15.75" customHeight="1">
      <c r="CU1856" s="1">
        <v>5504.8403</v>
      </c>
      <c r="CV1856" s="1">
        <v>1950.0</v>
      </c>
      <c r="CW1856" s="1">
        <v>1950.0</v>
      </c>
      <c r="CX1856" s="1">
        <v>1950.0</v>
      </c>
      <c r="CY1856" s="1">
        <v>1950.0</v>
      </c>
      <c r="CZ1856" s="1">
        <v>1950.0</v>
      </c>
    </row>
    <row r="1857" ht="15.75" customHeight="1">
      <c r="CU1857" s="1">
        <v>5504.9927</v>
      </c>
      <c r="CV1857" s="1">
        <v>1950.0</v>
      </c>
      <c r="CW1857" s="1">
        <v>1950.0</v>
      </c>
      <c r="CX1857" s="1">
        <v>1950.0</v>
      </c>
      <c r="CY1857" s="1">
        <v>1950.0</v>
      </c>
      <c r="CZ1857" s="1">
        <v>1950.0</v>
      </c>
    </row>
    <row r="1858" ht="15.75" customHeight="1">
      <c r="CU1858" s="1">
        <v>5505.145</v>
      </c>
      <c r="CV1858" s="1">
        <v>1950.0</v>
      </c>
      <c r="CW1858" s="1">
        <v>1950.0</v>
      </c>
      <c r="CX1858" s="1">
        <v>1950.0</v>
      </c>
      <c r="CY1858" s="1">
        <v>1950.0</v>
      </c>
      <c r="CZ1858" s="1">
        <v>1950.0</v>
      </c>
    </row>
    <row r="1859" ht="15.75" customHeight="1">
      <c r="CU1859" s="1">
        <v>5505.2974</v>
      </c>
      <c r="CV1859" s="1">
        <v>1950.0</v>
      </c>
      <c r="CW1859" s="1">
        <v>1950.0</v>
      </c>
      <c r="CX1859" s="1">
        <v>1950.0</v>
      </c>
      <c r="CY1859" s="1">
        <v>1950.0</v>
      </c>
      <c r="CZ1859" s="1">
        <v>1950.0</v>
      </c>
    </row>
    <row r="1860" ht="15.75" customHeight="1">
      <c r="CU1860" s="1">
        <v>5505.4502</v>
      </c>
      <c r="CV1860" s="1">
        <v>1950.0</v>
      </c>
      <c r="CW1860" s="1">
        <v>1950.0</v>
      </c>
      <c r="CX1860" s="1">
        <v>1950.0</v>
      </c>
      <c r="CY1860" s="1">
        <v>1950.0</v>
      </c>
      <c r="CZ1860" s="1">
        <v>1950.0</v>
      </c>
    </row>
    <row r="1861" ht="15.75" customHeight="1">
      <c r="CU1861" s="1">
        <v>5505.6025</v>
      </c>
      <c r="CV1861" s="1">
        <v>1950.0</v>
      </c>
      <c r="CW1861" s="1">
        <v>1950.0</v>
      </c>
      <c r="CX1861" s="1">
        <v>1950.0</v>
      </c>
      <c r="CY1861" s="1">
        <v>1950.0</v>
      </c>
      <c r="CZ1861" s="1">
        <v>1950.0</v>
      </c>
    </row>
    <row r="1862" ht="15.75" customHeight="1">
      <c r="CU1862" s="1">
        <v>5505.7549</v>
      </c>
      <c r="CV1862" s="1">
        <v>1950.0</v>
      </c>
      <c r="CW1862" s="1">
        <v>1950.0</v>
      </c>
      <c r="CX1862" s="1">
        <v>1950.0</v>
      </c>
      <c r="CY1862" s="1">
        <v>1950.0</v>
      </c>
      <c r="CZ1862" s="1">
        <v>1950.0</v>
      </c>
    </row>
    <row r="1863" ht="15.75" customHeight="1">
      <c r="CU1863" s="1">
        <v>5505.9072</v>
      </c>
      <c r="CV1863" s="1">
        <v>1950.0</v>
      </c>
      <c r="CW1863" s="1">
        <v>1950.0</v>
      </c>
      <c r="CX1863" s="1">
        <v>1950.0</v>
      </c>
      <c r="CY1863" s="1">
        <v>1950.0</v>
      </c>
      <c r="CZ1863" s="1">
        <v>1950.0</v>
      </c>
    </row>
    <row r="1864" ht="15.75" customHeight="1">
      <c r="CU1864" s="1">
        <v>5506.0596</v>
      </c>
      <c r="CV1864" s="1">
        <v>1950.0</v>
      </c>
      <c r="CW1864" s="1">
        <v>1950.0</v>
      </c>
      <c r="CX1864" s="1">
        <v>1950.0</v>
      </c>
      <c r="CY1864" s="1">
        <v>1950.0</v>
      </c>
      <c r="CZ1864" s="1">
        <v>1950.0</v>
      </c>
    </row>
    <row r="1865" ht="15.75" customHeight="1">
      <c r="CU1865" s="1">
        <v>5506.2119</v>
      </c>
      <c r="CV1865" s="1">
        <v>1950.0</v>
      </c>
      <c r="CW1865" s="1">
        <v>1950.0</v>
      </c>
      <c r="CX1865" s="1">
        <v>1950.0</v>
      </c>
      <c r="CY1865" s="1">
        <v>1950.0</v>
      </c>
      <c r="CZ1865" s="1">
        <v>1950.0</v>
      </c>
    </row>
    <row r="1866" ht="15.75" customHeight="1">
      <c r="CU1866" s="1">
        <v>5506.3643</v>
      </c>
      <c r="CV1866" s="1">
        <v>1950.0</v>
      </c>
      <c r="CW1866" s="1">
        <v>1950.0</v>
      </c>
      <c r="CX1866" s="1">
        <v>1950.0</v>
      </c>
      <c r="CY1866" s="1">
        <v>1950.0</v>
      </c>
      <c r="CZ1866" s="1">
        <v>1950.0</v>
      </c>
    </row>
    <row r="1867" ht="15.75" customHeight="1">
      <c r="CU1867" s="1">
        <v>5506.5166</v>
      </c>
      <c r="CV1867" s="1">
        <v>1950.0</v>
      </c>
      <c r="CW1867" s="1">
        <v>1946.2</v>
      </c>
      <c r="CX1867" s="1">
        <v>1950.0</v>
      </c>
      <c r="CY1867" s="1">
        <v>1950.0</v>
      </c>
      <c r="CZ1867" s="1">
        <v>1950.0</v>
      </c>
    </row>
    <row r="1868" ht="15.75" customHeight="1">
      <c r="CU1868" s="1">
        <v>5506.6694</v>
      </c>
      <c r="CV1868" s="1">
        <v>1950.0</v>
      </c>
      <c r="CW1868" s="1">
        <v>1892.5</v>
      </c>
      <c r="CX1868" s="1">
        <v>1950.0</v>
      </c>
      <c r="CY1868" s="1">
        <v>1950.0</v>
      </c>
      <c r="CZ1868" s="1">
        <v>1950.0</v>
      </c>
    </row>
    <row r="1869" ht="15.75" customHeight="1">
      <c r="CU1869" s="1">
        <v>5506.8218</v>
      </c>
      <c r="CV1869" s="1">
        <v>1950.0</v>
      </c>
      <c r="CW1869" s="1">
        <v>1786.9</v>
      </c>
      <c r="CX1869" s="1">
        <v>1950.0</v>
      </c>
      <c r="CY1869" s="1">
        <v>1950.0</v>
      </c>
      <c r="CZ1869" s="1">
        <v>1950.0</v>
      </c>
    </row>
    <row r="1870" ht="15.75" customHeight="1">
      <c r="CU1870" s="1">
        <v>5506.9741</v>
      </c>
      <c r="CV1870" s="1">
        <v>1914.5</v>
      </c>
      <c r="CW1870" s="1">
        <v>1631.5</v>
      </c>
      <c r="CX1870" s="1">
        <v>1950.0</v>
      </c>
      <c r="CY1870" s="1">
        <v>1950.0</v>
      </c>
      <c r="CZ1870" s="1">
        <v>1950.0</v>
      </c>
    </row>
    <row r="1871" ht="15.75" customHeight="1">
      <c r="CU1871" s="1">
        <v>5507.1265</v>
      </c>
      <c r="CV1871" s="1">
        <v>1834.1</v>
      </c>
      <c r="CW1871" s="1">
        <v>1440.0</v>
      </c>
      <c r="CX1871" s="1">
        <v>1950.0</v>
      </c>
      <c r="CY1871" s="1">
        <v>1894.4</v>
      </c>
      <c r="CZ1871" s="1">
        <v>1950.0</v>
      </c>
    </row>
    <row r="1872" ht="15.75" customHeight="1">
      <c r="CU1872" s="1">
        <v>5507.2788</v>
      </c>
      <c r="CV1872" s="1">
        <v>1728.4</v>
      </c>
      <c r="CW1872" s="1">
        <v>1242.0</v>
      </c>
      <c r="CX1872" s="1">
        <v>1950.0</v>
      </c>
      <c r="CY1872" s="1">
        <v>1703.5</v>
      </c>
      <c r="CZ1872" s="1">
        <v>1950.0</v>
      </c>
    </row>
    <row r="1873" ht="15.75" customHeight="1">
      <c r="CU1873" s="1">
        <v>5507.4312</v>
      </c>
      <c r="CV1873" s="1">
        <v>1620.4</v>
      </c>
      <c r="CW1873" s="1">
        <v>1067.4</v>
      </c>
      <c r="CX1873" s="1">
        <v>1950.0</v>
      </c>
      <c r="CY1873" s="1">
        <v>1463.2</v>
      </c>
      <c r="CZ1873" s="1">
        <v>1950.0</v>
      </c>
    </row>
    <row r="1874" ht="15.75" customHeight="1">
      <c r="CU1874" s="1">
        <v>5507.5835</v>
      </c>
      <c r="CV1874" s="1">
        <v>1538.8</v>
      </c>
      <c r="CW1874" s="1">
        <v>935.5</v>
      </c>
      <c r="CX1874" s="1">
        <v>1950.0</v>
      </c>
      <c r="CY1874" s="1">
        <v>1365.3</v>
      </c>
      <c r="CZ1874" s="1">
        <v>1950.0</v>
      </c>
    </row>
    <row r="1875" ht="15.75" customHeight="1">
      <c r="CU1875" s="1">
        <v>5507.7358</v>
      </c>
      <c r="CV1875" s="1">
        <v>1506.4</v>
      </c>
      <c r="CW1875" s="1">
        <v>853.6</v>
      </c>
      <c r="CX1875" s="1">
        <v>1950.0</v>
      </c>
      <c r="CY1875" s="1">
        <v>1313.8</v>
      </c>
      <c r="CZ1875" s="1">
        <v>1950.0</v>
      </c>
    </row>
    <row r="1876" ht="15.75" customHeight="1">
      <c r="CU1876" s="1">
        <v>5507.8882</v>
      </c>
      <c r="CV1876" s="1">
        <v>1532.6</v>
      </c>
      <c r="CW1876" s="1">
        <v>824.8</v>
      </c>
      <c r="CX1876" s="1">
        <v>1950.0</v>
      </c>
      <c r="CY1876" s="1">
        <v>1517.2</v>
      </c>
      <c r="CZ1876" s="1">
        <v>1950.0</v>
      </c>
    </row>
    <row r="1877" ht="15.75" customHeight="1">
      <c r="CU1877" s="1">
        <v>5508.041</v>
      </c>
      <c r="CV1877" s="1">
        <v>1609.1</v>
      </c>
      <c r="CW1877" s="1">
        <v>849.1</v>
      </c>
      <c r="CX1877" s="1">
        <v>1950.0</v>
      </c>
      <c r="CY1877" s="1">
        <v>1689.0</v>
      </c>
      <c r="CZ1877" s="1">
        <v>1950.0</v>
      </c>
    </row>
    <row r="1878" ht="15.75" customHeight="1">
      <c r="CU1878" s="1">
        <v>5508.1934</v>
      </c>
      <c r="CV1878" s="1">
        <v>1715.1</v>
      </c>
      <c r="CW1878" s="1">
        <v>930.5</v>
      </c>
      <c r="CX1878" s="1">
        <v>1950.0</v>
      </c>
      <c r="CY1878" s="1">
        <v>1762.2</v>
      </c>
      <c r="CZ1878" s="1">
        <v>1950.0</v>
      </c>
    </row>
    <row r="1879" ht="15.75" customHeight="1">
      <c r="CU1879" s="1">
        <v>5508.3457</v>
      </c>
      <c r="CV1879" s="1">
        <v>1822.3</v>
      </c>
      <c r="CW1879" s="1">
        <v>1073.2</v>
      </c>
      <c r="CX1879" s="1">
        <v>1950.0</v>
      </c>
      <c r="CY1879" s="1">
        <v>1902.7</v>
      </c>
      <c r="CZ1879" s="1">
        <v>1950.0</v>
      </c>
    </row>
    <row r="1880" ht="15.75" customHeight="1">
      <c r="CU1880" s="1">
        <v>5508.498</v>
      </c>
      <c r="CV1880" s="1">
        <v>1906.5</v>
      </c>
      <c r="CW1880" s="1">
        <v>1272.7</v>
      </c>
      <c r="CX1880" s="1">
        <v>1950.0</v>
      </c>
      <c r="CY1880" s="1">
        <v>1950.0</v>
      </c>
      <c r="CZ1880" s="1">
        <v>1950.0</v>
      </c>
    </row>
    <row r="1881" ht="15.75" customHeight="1">
      <c r="CU1881" s="1">
        <v>5508.6504</v>
      </c>
      <c r="CV1881" s="1">
        <v>1949.8</v>
      </c>
      <c r="CW1881" s="1">
        <v>1502.7</v>
      </c>
      <c r="CX1881" s="1">
        <v>1950.0</v>
      </c>
      <c r="CY1881" s="1">
        <v>1950.0</v>
      </c>
      <c r="CZ1881" s="1">
        <v>1950.0</v>
      </c>
    </row>
    <row r="1882" ht="15.75" customHeight="1">
      <c r="CU1882" s="1">
        <v>5508.8027</v>
      </c>
      <c r="CV1882" s="1">
        <v>1950.0</v>
      </c>
      <c r="CW1882" s="1">
        <v>1714.6</v>
      </c>
      <c r="CX1882" s="1">
        <v>1950.0</v>
      </c>
      <c r="CY1882" s="1">
        <v>1950.0</v>
      </c>
      <c r="CZ1882" s="1">
        <v>1950.0</v>
      </c>
    </row>
    <row r="1883" ht="15.75" customHeight="1">
      <c r="CU1883" s="1">
        <v>5508.9551</v>
      </c>
      <c r="CV1883" s="1">
        <v>1950.0</v>
      </c>
      <c r="CW1883" s="1">
        <v>1866.2</v>
      </c>
      <c r="CX1883" s="1">
        <v>1950.0</v>
      </c>
      <c r="CY1883" s="1">
        <v>1950.0</v>
      </c>
      <c r="CZ1883" s="1">
        <v>1950.0</v>
      </c>
    </row>
    <row r="1884" ht="15.75" customHeight="1">
      <c r="CU1884" s="1">
        <v>5509.1074</v>
      </c>
      <c r="CV1884" s="1">
        <v>1950.0</v>
      </c>
      <c r="CW1884" s="1">
        <v>1943.1</v>
      </c>
      <c r="CX1884" s="1">
        <v>1950.0</v>
      </c>
      <c r="CY1884" s="1">
        <v>1950.0</v>
      </c>
      <c r="CZ1884" s="1">
        <v>1950.0</v>
      </c>
    </row>
    <row r="1885" ht="15.75" customHeight="1">
      <c r="CU1885" s="1">
        <v>5509.2598</v>
      </c>
      <c r="CV1885" s="1">
        <v>1950.0</v>
      </c>
      <c r="CW1885" s="1">
        <v>1950.0</v>
      </c>
      <c r="CX1885" s="1">
        <v>1950.0</v>
      </c>
      <c r="CY1885" s="1">
        <v>1950.0</v>
      </c>
      <c r="CZ1885" s="1">
        <v>1950.0</v>
      </c>
    </row>
    <row r="1886" ht="15.75" customHeight="1">
      <c r="CU1886" s="1">
        <v>5509.4126</v>
      </c>
      <c r="CV1886" s="1">
        <v>1950.0</v>
      </c>
      <c r="CW1886" s="1">
        <v>1950.0</v>
      </c>
      <c r="CX1886" s="1">
        <v>1950.0</v>
      </c>
      <c r="CY1886" s="1">
        <v>1950.0</v>
      </c>
      <c r="CZ1886" s="1">
        <v>1950.0</v>
      </c>
    </row>
    <row r="1887" ht="15.75" customHeight="1">
      <c r="CU1887" s="1">
        <v>5509.5649</v>
      </c>
      <c r="CV1887" s="1">
        <v>1950.0</v>
      </c>
      <c r="CW1887" s="1">
        <v>1950.0</v>
      </c>
      <c r="CX1887" s="1">
        <v>1950.0</v>
      </c>
      <c r="CY1887" s="1">
        <v>1950.0</v>
      </c>
      <c r="CZ1887" s="1">
        <v>1950.0</v>
      </c>
    </row>
    <row r="1888" ht="15.75" customHeight="1">
      <c r="CU1888" s="1">
        <v>5509.7173</v>
      </c>
      <c r="CV1888" s="1">
        <v>1950.0</v>
      </c>
      <c r="CW1888" s="1">
        <v>1950.0</v>
      </c>
      <c r="CX1888" s="1">
        <v>1950.0</v>
      </c>
      <c r="CY1888" s="1">
        <v>1950.0</v>
      </c>
      <c r="CZ1888" s="1">
        <v>1950.0</v>
      </c>
    </row>
    <row r="1889" ht="15.75" customHeight="1">
      <c r="CU1889" s="1">
        <v>5509.8696</v>
      </c>
      <c r="CV1889" s="1">
        <v>1950.0</v>
      </c>
      <c r="CW1889" s="1">
        <v>1950.0</v>
      </c>
      <c r="CX1889" s="1">
        <v>1950.0</v>
      </c>
      <c r="CY1889" s="1">
        <v>1950.0</v>
      </c>
      <c r="CZ1889" s="1">
        <v>1950.0</v>
      </c>
    </row>
    <row r="1890" ht="15.75" customHeight="1">
      <c r="CU1890" s="1">
        <v>5510.022</v>
      </c>
      <c r="CV1890" s="1">
        <v>1950.0</v>
      </c>
      <c r="CW1890" s="1">
        <v>1950.0</v>
      </c>
      <c r="CX1890" s="1">
        <v>1950.0</v>
      </c>
      <c r="CY1890" s="1">
        <v>1950.0</v>
      </c>
      <c r="CZ1890" s="1">
        <v>1950.0</v>
      </c>
    </row>
    <row r="1891" ht="15.75" customHeight="1">
      <c r="CU1891" s="1">
        <v>5510.1743</v>
      </c>
      <c r="CV1891" s="1">
        <v>1950.0</v>
      </c>
      <c r="CW1891" s="1">
        <v>1950.0</v>
      </c>
      <c r="CX1891" s="1">
        <v>1950.0</v>
      </c>
      <c r="CY1891" s="1">
        <v>1950.0</v>
      </c>
      <c r="CZ1891" s="1">
        <v>1950.0</v>
      </c>
    </row>
    <row r="1892" ht="15.75" customHeight="1">
      <c r="CU1892" s="1">
        <v>5510.3267</v>
      </c>
      <c r="CV1892" s="1">
        <v>1950.0</v>
      </c>
      <c r="CW1892" s="1">
        <v>1950.0</v>
      </c>
      <c r="CX1892" s="1">
        <v>1950.0</v>
      </c>
      <c r="CY1892" s="1">
        <v>1950.0</v>
      </c>
      <c r="CZ1892" s="1">
        <v>1950.0</v>
      </c>
    </row>
    <row r="1893" ht="15.75" customHeight="1">
      <c r="CU1893" s="1">
        <v>5510.479</v>
      </c>
      <c r="CV1893" s="1">
        <v>1950.0</v>
      </c>
      <c r="CW1893" s="1">
        <v>1950.0</v>
      </c>
      <c r="CX1893" s="1">
        <v>1950.0</v>
      </c>
      <c r="CY1893" s="1">
        <v>1950.0</v>
      </c>
      <c r="CZ1893" s="1">
        <v>1950.0</v>
      </c>
    </row>
    <row r="1894" ht="15.75" customHeight="1">
      <c r="CU1894" s="1">
        <v>5510.6318</v>
      </c>
      <c r="CV1894" s="1">
        <v>1950.0</v>
      </c>
      <c r="CW1894" s="1">
        <v>1950.0</v>
      </c>
      <c r="CX1894" s="1">
        <v>1950.0</v>
      </c>
      <c r="CY1894" s="1">
        <v>1950.0</v>
      </c>
      <c r="CZ1894" s="1">
        <v>1950.0</v>
      </c>
    </row>
    <row r="1895" ht="15.75" customHeight="1">
      <c r="CU1895" s="1">
        <v>5510.7842</v>
      </c>
      <c r="CV1895" s="1">
        <v>1950.0</v>
      </c>
      <c r="CW1895" s="1">
        <v>1950.0</v>
      </c>
      <c r="CX1895" s="1">
        <v>1950.0</v>
      </c>
      <c r="CY1895" s="1">
        <v>1927.4</v>
      </c>
      <c r="CZ1895" s="1">
        <v>1950.0</v>
      </c>
    </row>
    <row r="1896" ht="15.75" customHeight="1">
      <c r="CU1896" s="1">
        <v>5510.9365</v>
      </c>
      <c r="CV1896" s="1">
        <v>1950.0</v>
      </c>
      <c r="CW1896" s="1">
        <v>1931.3</v>
      </c>
      <c r="CX1896" s="1">
        <v>1950.0</v>
      </c>
      <c r="CY1896" s="1">
        <v>1884.0</v>
      </c>
      <c r="CZ1896" s="1">
        <v>1950.0</v>
      </c>
    </row>
    <row r="1897" ht="15.75" customHeight="1">
      <c r="CU1897" s="1">
        <v>5511.0889</v>
      </c>
      <c r="CV1897" s="1">
        <v>1950.0</v>
      </c>
      <c r="CW1897" s="1">
        <v>1848.3</v>
      </c>
      <c r="CX1897" s="1">
        <v>1950.0</v>
      </c>
      <c r="CY1897" s="1">
        <v>1784.0</v>
      </c>
      <c r="CZ1897" s="1">
        <v>1950.0</v>
      </c>
    </row>
    <row r="1898" ht="15.75" customHeight="1">
      <c r="CU1898" s="1">
        <v>5511.2412</v>
      </c>
      <c r="CV1898" s="1">
        <v>1950.0</v>
      </c>
      <c r="CW1898" s="1">
        <v>1722.7</v>
      </c>
      <c r="CX1898" s="1">
        <v>1950.0</v>
      </c>
      <c r="CY1898" s="1">
        <v>1700.8</v>
      </c>
      <c r="CZ1898" s="1">
        <v>1943.1</v>
      </c>
    </row>
    <row r="1899" ht="15.75" customHeight="1">
      <c r="CU1899" s="1">
        <v>5511.3936</v>
      </c>
      <c r="CV1899" s="1">
        <v>1950.0</v>
      </c>
      <c r="CW1899" s="1">
        <v>1571.4</v>
      </c>
      <c r="CX1899" s="1">
        <v>1950.0</v>
      </c>
      <c r="CY1899" s="1">
        <v>1536.8</v>
      </c>
      <c r="CZ1899" s="1">
        <v>1941.9</v>
      </c>
    </row>
    <row r="1900" ht="15.75" customHeight="1">
      <c r="CU1900" s="1">
        <v>5511.5459</v>
      </c>
      <c r="CV1900" s="1">
        <v>1950.0</v>
      </c>
      <c r="CW1900" s="1">
        <v>1428.4</v>
      </c>
      <c r="CX1900" s="1">
        <v>1950.0</v>
      </c>
      <c r="CY1900" s="1">
        <v>1567.6</v>
      </c>
      <c r="CZ1900" s="1">
        <v>1950.0</v>
      </c>
    </row>
    <row r="1901" ht="15.75" customHeight="1">
      <c r="CU1901" s="1">
        <v>5511.6982</v>
      </c>
      <c r="CV1901" s="1">
        <v>1950.0</v>
      </c>
      <c r="CW1901" s="1">
        <v>1325.1</v>
      </c>
      <c r="CX1901" s="1">
        <v>1950.0</v>
      </c>
      <c r="CY1901" s="1">
        <v>1770.0</v>
      </c>
      <c r="CZ1901" s="1">
        <v>1950.0</v>
      </c>
    </row>
    <row r="1902" ht="15.75" customHeight="1">
      <c r="CU1902" s="1">
        <v>5511.8506</v>
      </c>
      <c r="CV1902" s="1">
        <v>1950.0</v>
      </c>
      <c r="CW1902" s="1">
        <v>1280.2</v>
      </c>
      <c r="CX1902" s="1">
        <v>1950.0</v>
      </c>
      <c r="CY1902" s="1">
        <v>1836.5</v>
      </c>
      <c r="CZ1902" s="1">
        <v>1930.6</v>
      </c>
    </row>
    <row r="1903" ht="15.75" customHeight="1">
      <c r="CU1903" s="1">
        <v>5512.0034</v>
      </c>
      <c r="CV1903" s="1">
        <v>1950.0</v>
      </c>
      <c r="CW1903" s="1">
        <v>1299.3</v>
      </c>
      <c r="CX1903" s="1">
        <v>1950.0</v>
      </c>
      <c r="CY1903" s="1">
        <v>1819.6</v>
      </c>
      <c r="CZ1903" s="1">
        <v>1829.1</v>
      </c>
    </row>
    <row r="1904" ht="15.75" customHeight="1">
      <c r="CU1904" s="1">
        <v>5512.1558</v>
      </c>
      <c r="CV1904" s="1">
        <v>1950.0</v>
      </c>
      <c r="CW1904" s="1">
        <v>1379.5</v>
      </c>
      <c r="CX1904" s="1">
        <v>1950.0</v>
      </c>
      <c r="CY1904" s="1">
        <v>1798.1</v>
      </c>
      <c r="CZ1904" s="1">
        <v>1715.3</v>
      </c>
    </row>
    <row r="1905" ht="15.75" customHeight="1">
      <c r="CU1905" s="1">
        <v>5512.3081</v>
      </c>
      <c r="CV1905" s="1">
        <v>1950.0</v>
      </c>
      <c r="CW1905" s="1">
        <v>1506.1</v>
      </c>
      <c r="CX1905" s="1">
        <v>1950.0</v>
      </c>
      <c r="CY1905" s="1">
        <v>1877.9</v>
      </c>
      <c r="CZ1905" s="1">
        <v>1748.2</v>
      </c>
    </row>
    <row r="1906" ht="15.75" customHeight="1">
      <c r="CU1906" s="1">
        <v>5512.4604</v>
      </c>
      <c r="CV1906" s="1">
        <v>1950.0</v>
      </c>
      <c r="CW1906" s="1">
        <v>1647.7</v>
      </c>
      <c r="CX1906" s="1">
        <v>1950.0</v>
      </c>
      <c r="CY1906" s="1">
        <v>1807.3</v>
      </c>
      <c r="CZ1906" s="1">
        <v>1401.6</v>
      </c>
    </row>
    <row r="1907" ht="15.75" customHeight="1">
      <c r="CU1907" s="1">
        <v>5512.6128</v>
      </c>
      <c r="CV1907" s="1">
        <v>1950.0</v>
      </c>
      <c r="CW1907" s="1">
        <v>1764.4</v>
      </c>
      <c r="CX1907" s="1">
        <v>1950.0</v>
      </c>
      <c r="CY1907" s="1">
        <v>1435.2</v>
      </c>
      <c r="CZ1907" s="1">
        <v>1089.2</v>
      </c>
    </row>
    <row r="1908" ht="15.75" customHeight="1">
      <c r="CU1908" s="1">
        <v>5512.7651</v>
      </c>
      <c r="CV1908" s="1">
        <v>1950.0</v>
      </c>
      <c r="CW1908" s="1">
        <v>1838.3</v>
      </c>
      <c r="CX1908" s="1">
        <v>1950.0</v>
      </c>
      <c r="CY1908" s="1">
        <v>1171.9</v>
      </c>
      <c r="CZ1908" s="1">
        <v>868.5</v>
      </c>
    </row>
    <row r="1909" ht="15.75" customHeight="1">
      <c r="CU1909" s="1">
        <v>5512.9175</v>
      </c>
      <c r="CV1909" s="1">
        <v>1950.0</v>
      </c>
      <c r="CW1909" s="1">
        <v>1760.5</v>
      </c>
      <c r="CX1909" s="1">
        <v>1812.6</v>
      </c>
      <c r="CY1909" s="1">
        <v>940.1</v>
      </c>
      <c r="CZ1909" s="1">
        <v>714.9</v>
      </c>
    </row>
    <row r="1910" ht="15.75" customHeight="1">
      <c r="CU1910" s="1">
        <v>5513.0698</v>
      </c>
      <c r="CV1910" s="1">
        <v>1950.0</v>
      </c>
      <c r="CW1910" s="1">
        <v>1611.3</v>
      </c>
      <c r="CX1910" s="1">
        <v>1676.7</v>
      </c>
      <c r="CY1910" s="1">
        <v>783.3</v>
      </c>
      <c r="CZ1910" s="1">
        <v>632.1</v>
      </c>
    </row>
    <row r="1911" ht="15.75" customHeight="1">
      <c r="CU1911" s="1">
        <v>5513.2222</v>
      </c>
      <c r="CV1911" s="1">
        <v>1950.0</v>
      </c>
      <c r="CW1911" s="1">
        <v>1554.0</v>
      </c>
      <c r="CX1911" s="1">
        <v>1505.5</v>
      </c>
      <c r="CY1911" s="1">
        <v>784.3</v>
      </c>
      <c r="CZ1911" s="1">
        <v>637.7</v>
      </c>
    </row>
    <row r="1912" ht="15.75" customHeight="1">
      <c r="CU1912" s="1">
        <v>5513.375</v>
      </c>
      <c r="CV1912" s="1">
        <v>1950.0</v>
      </c>
      <c r="CW1912" s="1">
        <v>1837.0</v>
      </c>
      <c r="CX1912" s="1">
        <v>1600.3</v>
      </c>
      <c r="CY1912" s="1">
        <v>830.4</v>
      </c>
      <c r="CZ1912" s="1">
        <v>690.0</v>
      </c>
    </row>
    <row r="1913" ht="15.75" customHeight="1">
      <c r="CU1913" s="1">
        <v>5513.5273</v>
      </c>
      <c r="CV1913" s="1">
        <v>1950.0</v>
      </c>
      <c r="CW1913" s="1">
        <v>1852.9</v>
      </c>
      <c r="CX1913" s="1">
        <v>1794.4</v>
      </c>
      <c r="CY1913" s="1">
        <v>937.4</v>
      </c>
      <c r="CZ1913" s="1">
        <v>791.3</v>
      </c>
    </row>
    <row r="1914" ht="15.75" customHeight="1">
      <c r="CU1914" s="1">
        <v>5513.6797</v>
      </c>
      <c r="CV1914" s="1">
        <v>1950.0</v>
      </c>
      <c r="CW1914" s="1">
        <v>1833.5</v>
      </c>
      <c r="CX1914" s="1">
        <v>1867.9</v>
      </c>
      <c r="CY1914" s="1">
        <v>1112.8</v>
      </c>
      <c r="CZ1914" s="1">
        <v>968.5</v>
      </c>
    </row>
    <row r="1915" ht="15.75" customHeight="1">
      <c r="CU1915" s="1">
        <v>5513.832</v>
      </c>
      <c r="CV1915" s="1">
        <v>1950.0</v>
      </c>
      <c r="CW1915" s="1">
        <v>1669.6</v>
      </c>
      <c r="CX1915" s="1">
        <v>1950.0</v>
      </c>
      <c r="CY1915" s="1">
        <v>1391.8</v>
      </c>
      <c r="CZ1915" s="1">
        <v>1174.7</v>
      </c>
    </row>
    <row r="1916" ht="15.75" customHeight="1">
      <c r="CU1916" s="1">
        <v>5513.9844</v>
      </c>
      <c r="CV1916" s="1">
        <v>1950.0</v>
      </c>
      <c r="CW1916" s="1">
        <v>1396.5</v>
      </c>
      <c r="CX1916" s="1">
        <v>1950.0</v>
      </c>
      <c r="CY1916" s="1">
        <v>1827.9</v>
      </c>
      <c r="CZ1916" s="1">
        <v>1424.8</v>
      </c>
    </row>
    <row r="1917" ht="15.75" customHeight="1">
      <c r="CU1917" s="1">
        <v>5514.1367</v>
      </c>
      <c r="CV1917" s="1">
        <v>1950.0</v>
      </c>
      <c r="CW1917" s="1">
        <v>1137.9</v>
      </c>
      <c r="CX1917" s="1">
        <v>1950.0</v>
      </c>
      <c r="CY1917" s="1">
        <v>1896.8</v>
      </c>
      <c r="CZ1917" s="1">
        <v>1533.1</v>
      </c>
    </row>
    <row r="1918" ht="15.75" customHeight="1">
      <c r="CU1918" s="1">
        <v>5514.2891</v>
      </c>
      <c r="CV1918" s="1">
        <v>1950.0</v>
      </c>
      <c r="CW1918" s="1">
        <v>930.3</v>
      </c>
      <c r="CX1918" s="1">
        <v>1857.5</v>
      </c>
      <c r="CY1918" s="1">
        <v>1385.1</v>
      </c>
      <c r="CZ1918" s="1">
        <v>975.5</v>
      </c>
    </row>
    <row r="1919" ht="15.75" customHeight="1">
      <c r="CU1919" s="1">
        <v>5514.4414</v>
      </c>
      <c r="CV1919" s="1">
        <v>1945.1</v>
      </c>
      <c r="CW1919" s="1">
        <v>776.1</v>
      </c>
      <c r="CX1919" s="1">
        <v>1797.3</v>
      </c>
      <c r="CY1919" s="1">
        <v>1006.2</v>
      </c>
      <c r="CZ1919" s="1">
        <v>757.9</v>
      </c>
    </row>
    <row r="1920" ht="15.75" customHeight="1">
      <c r="CU1920" s="1">
        <v>5514.5938</v>
      </c>
      <c r="CV1920" s="1">
        <v>1737.5</v>
      </c>
      <c r="CW1920" s="1">
        <v>700.6</v>
      </c>
      <c r="CX1920" s="1">
        <v>1611.4</v>
      </c>
      <c r="CY1920" s="1">
        <v>939.6</v>
      </c>
      <c r="CZ1920" s="1">
        <v>773.2</v>
      </c>
    </row>
    <row r="1921" ht="15.75" customHeight="1">
      <c r="CU1921" s="1">
        <v>5514.7466</v>
      </c>
      <c r="CV1921" s="1">
        <v>1474.4</v>
      </c>
      <c r="CW1921" s="1">
        <v>674.2</v>
      </c>
      <c r="CX1921" s="1">
        <v>1535.4</v>
      </c>
      <c r="CY1921" s="1">
        <v>1026.1</v>
      </c>
      <c r="CZ1921" s="1">
        <v>866.1</v>
      </c>
    </row>
    <row r="1922" ht="15.75" customHeight="1">
      <c r="CU1922" s="1">
        <v>5514.8989</v>
      </c>
      <c r="CV1922" s="1">
        <v>1637.7</v>
      </c>
      <c r="CW1922" s="1">
        <v>740.9</v>
      </c>
      <c r="CX1922" s="1">
        <v>1649.4</v>
      </c>
      <c r="CY1922" s="1">
        <v>1134.2</v>
      </c>
      <c r="CZ1922" s="1">
        <v>941.3</v>
      </c>
    </row>
    <row r="1923" ht="15.75" customHeight="1">
      <c r="CU1923" s="1">
        <v>5515.0513</v>
      </c>
      <c r="CV1923" s="1">
        <v>1881.0</v>
      </c>
      <c r="CW1923" s="1">
        <v>884.0</v>
      </c>
      <c r="CX1923" s="1">
        <v>1812.0</v>
      </c>
      <c r="CY1923" s="1">
        <v>1229.7</v>
      </c>
      <c r="CZ1923" s="1">
        <v>1000.0</v>
      </c>
    </row>
    <row r="1924" ht="15.75" customHeight="1">
      <c r="CU1924" s="1">
        <v>5515.2036</v>
      </c>
      <c r="CV1924" s="1">
        <v>1950.0</v>
      </c>
      <c r="CW1924" s="1">
        <v>1031.7</v>
      </c>
      <c r="CX1924" s="1">
        <v>1928.6</v>
      </c>
      <c r="CY1924" s="1">
        <v>1301.5</v>
      </c>
      <c r="CZ1924" s="1">
        <v>1111.0</v>
      </c>
    </row>
    <row r="1925" ht="15.75" customHeight="1">
      <c r="CU1925" s="1">
        <v>5515.356</v>
      </c>
      <c r="CV1925" s="1">
        <v>1950.0</v>
      </c>
      <c r="CW1925" s="1">
        <v>1208.2</v>
      </c>
      <c r="CX1925" s="1">
        <v>1950.0</v>
      </c>
      <c r="CY1925" s="1">
        <v>1455.3</v>
      </c>
      <c r="CZ1925" s="1">
        <v>1507.4</v>
      </c>
    </row>
    <row r="1926" ht="15.75" customHeight="1">
      <c r="CU1926" s="1">
        <v>5515.5083</v>
      </c>
      <c r="CV1926" s="1">
        <v>1950.0</v>
      </c>
      <c r="CW1926" s="1">
        <v>1376.5</v>
      </c>
      <c r="CX1926" s="1">
        <v>1950.0</v>
      </c>
      <c r="CY1926" s="1">
        <v>1767.3</v>
      </c>
      <c r="CZ1926" s="1">
        <v>1891.0</v>
      </c>
    </row>
    <row r="1927" ht="15.75" customHeight="1">
      <c r="CU1927" s="1">
        <v>5515.6606</v>
      </c>
      <c r="CV1927" s="1">
        <v>1950.0</v>
      </c>
      <c r="CW1927" s="1">
        <v>1486.6</v>
      </c>
      <c r="CX1927" s="1">
        <v>1950.0</v>
      </c>
      <c r="CY1927" s="1">
        <v>1950.0</v>
      </c>
      <c r="CZ1927" s="1">
        <v>1950.0</v>
      </c>
    </row>
    <row r="1928" ht="15.75" customHeight="1">
      <c r="CU1928" s="1">
        <v>5515.813</v>
      </c>
      <c r="CV1928" s="1">
        <v>1950.0</v>
      </c>
      <c r="CW1928" s="1">
        <v>1523.9</v>
      </c>
      <c r="CX1928" s="1">
        <v>1950.0</v>
      </c>
      <c r="CY1928" s="1">
        <v>1950.0</v>
      </c>
      <c r="CZ1928" s="1">
        <v>1950.0</v>
      </c>
    </row>
    <row r="1929" ht="15.75" customHeight="1">
      <c r="CU1929" s="1">
        <v>5515.9658</v>
      </c>
      <c r="CV1929" s="1">
        <v>1950.0</v>
      </c>
      <c r="CW1929" s="1">
        <v>1515.7</v>
      </c>
      <c r="CX1929" s="1">
        <v>1950.0</v>
      </c>
      <c r="CY1929" s="1">
        <v>1920.0</v>
      </c>
      <c r="CZ1929" s="1">
        <v>1909.9</v>
      </c>
    </row>
    <row r="1930" ht="15.75" customHeight="1">
      <c r="CU1930" s="1">
        <v>5516.1182</v>
      </c>
      <c r="CV1930" s="1">
        <v>1950.0</v>
      </c>
      <c r="CW1930" s="1">
        <v>1503.9</v>
      </c>
      <c r="CX1930" s="1">
        <v>1950.0</v>
      </c>
      <c r="CY1930" s="1">
        <v>1944.6</v>
      </c>
      <c r="CZ1930" s="1">
        <v>1931.3</v>
      </c>
    </row>
    <row r="1931" ht="15.75" customHeight="1">
      <c r="CU1931" s="1">
        <v>5516.2705</v>
      </c>
      <c r="CV1931" s="1">
        <v>1950.0</v>
      </c>
      <c r="CW1931" s="1">
        <v>1518.0</v>
      </c>
      <c r="CX1931" s="1">
        <v>1950.0</v>
      </c>
      <c r="CY1931" s="1">
        <v>1950.0</v>
      </c>
      <c r="CZ1931" s="1">
        <v>1934.5</v>
      </c>
    </row>
    <row r="1932" ht="15.75" customHeight="1">
      <c r="CU1932" s="1">
        <v>5516.4229</v>
      </c>
      <c r="CV1932" s="1">
        <v>1950.0</v>
      </c>
      <c r="CW1932" s="1">
        <v>1567.6</v>
      </c>
      <c r="CX1932" s="1">
        <v>1950.0</v>
      </c>
      <c r="CY1932" s="1">
        <v>1950.0</v>
      </c>
      <c r="CZ1932" s="1">
        <v>1917.8</v>
      </c>
    </row>
    <row r="1933" ht="15.75" customHeight="1">
      <c r="CU1933" s="1">
        <v>5516.5752</v>
      </c>
      <c r="CV1933" s="1">
        <v>1950.0</v>
      </c>
      <c r="CW1933" s="1">
        <v>1642.5</v>
      </c>
      <c r="CX1933" s="1">
        <v>1950.0</v>
      </c>
      <c r="CY1933" s="1">
        <v>1950.0</v>
      </c>
      <c r="CZ1933" s="1">
        <v>1928.5</v>
      </c>
    </row>
    <row r="1934" ht="15.75" customHeight="1">
      <c r="CU1934" s="1">
        <v>5516.7275</v>
      </c>
      <c r="CV1934" s="1">
        <v>1950.0</v>
      </c>
      <c r="CW1934" s="1">
        <v>1712.8</v>
      </c>
      <c r="CX1934" s="1">
        <v>1950.0</v>
      </c>
      <c r="CY1934" s="1">
        <v>1950.0</v>
      </c>
      <c r="CZ1934" s="1">
        <v>1925.3</v>
      </c>
    </row>
    <row r="1935" ht="15.75" customHeight="1">
      <c r="CU1935" s="1">
        <v>5516.8799</v>
      </c>
      <c r="CV1935" s="1">
        <v>1950.0</v>
      </c>
      <c r="CW1935" s="1">
        <v>1732.7</v>
      </c>
      <c r="CX1935" s="1">
        <v>1950.0</v>
      </c>
      <c r="CY1935" s="1">
        <v>1950.0</v>
      </c>
      <c r="CZ1935" s="1">
        <v>1821.9</v>
      </c>
    </row>
    <row r="1936" ht="15.75" customHeight="1">
      <c r="CU1936" s="1">
        <v>5517.0322</v>
      </c>
      <c r="CV1936" s="1">
        <v>1950.0</v>
      </c>
      <c r="CW1936" s="1">
        <v>1664.2</v>
      </c>
      <c r="CX1936" s="1">
        <v>1950.0</v>
      </c>
      <c r="CY1936" s="1">
        <v>1950.0</v>
      </c>
      <c r="CZ1936" s="1">
        <v>1779.6</v>
      </c>
    </row>
    <row r="1937" ht="15.75" customHeight="1">
      <c r="CU1937" s="1">
        <v>5517.1846</v>
      </c>
      <c r="CV1937" s="1">
        <v>1950.0</v>
      </c>
      <c r="CW1937" s="1">
        <v>1509.0</v>
      </c>
      <c r="CX1937" s="1">
        <v>1950.0</v>
      </c>
      <c r="CY1937" s="1">
        <v>1950.0</v>
      </c>
      <c r="CZ1937" s="1">
        <v>1844.8</v>
      </c>
    </row>
    <row r="1938" ht="15.75" customHeight="1">
      <c r="CU1938" s="1">
        <v>5517.3374</v>
      </c>
      <c r="CV1938" s="1">
        <v>1950.0</v>
      </c>
      <c r="CW1938" s="1">
        <v>1309.9</v>
      </c>
      <c r="CX1938" s="1">
        <v>1950.0</v>
      </c>
      <c r="CY1938" s="1">
        <v>1950.0</v>
      </c>
      <c r="CZ1938" s="1">
        <v>1939.4</v>
      </c>
    </row>
    <row r="1939" ht="15.75" customHeight="1">
      <c r="CU1939" s="1">
        <v>5517.4897</v>
      </c>
      <c r="CV1939" s="1">
        <v>1922.7</v>
      </c>
      <c r="CW1939" s="1">
        <v>1116.2</v>
      </c>
      <c r="CX1939" s="1">
        <v>1939.6</v>
      </c>
      <c r="CY1939" s="1">
        <v>1784.0</v>
      </c>
      <c r="CZ1939" s="1">
        <v>1773.6</v>
      </c>
    </row>
    <row r="1940" ht="15.75" customHeight="1">
      <c r="CU1940" s="1">
        <v>5517.6421</v>
      </c>
      <c r="CV1940" s="1">
        <v>1849.9</v>
      </c>
      <c r="CW1940" s="1">
        <v>921.5</v>
      </c>
      <c r="CX1940" s="1">
        <v>1780.4</v>
      </c>
      <c r="CY1940" s="1">
        <v>1443.2</v>
      </c>
      <c r="CZ1940" s="1">
        <v>1498.2</v>
      </c>
    </row>
    <row r="1941" ht="15.75" customHeight="1">
      <c r="CU1941" s="1">
        <v>5517.7944</v>
      </c>
      <c r="CV1941" s="1">
        <v>1784.9</v>
      </c>
      <c r="CW1941" s="1">
        <v>763.8</v>
      </c>
      <c r="CX1941" s="1">
        <v>1521.8</v>
      </c>
      <c r="CY1941" s="1">
        <v>1164.0</v>
      </c>
      <c r="CZ1941" s="1">
        <v>1270.5</v>
      </c>
    </row>
    <row r="1942" ht="15.75" customHeight="1">
      <c r="CU1942" s="1">
        <v>5517.9468</v>
      </c>
      <c r="CV1942" s="1">
        <v>1519.7</v>
      </c>
      <c r="CW1942" s="1">
        <v>657.5</v>
      </c>
      <c r="CX1942" s="1">
        <v>1255.4</v>
      </c>
      <c r="CY1942" s="1">
        <v>937.9</v>
      </c>
      <c r="CZ1942" s="1">
        <v>1065.7</v>
      </c>
    </row>
    <row r="1943" ht="15.75" customHeight="1">
      <c r="CU1943" s="1">
        <v>5518.0991</v>
      </c>
      <c r="CV1943" s="1">
        <v>1119.4</v>
      </c>
      <c r="CW1943" s="1">
        <v>569.0</v>
      </c>
      <c r="CX1943" s="1">
        <v>1015.4</v>
      </c>
      <c r="CY1943" s="1">
        <v>739.9</v>
      </c>
      <c r="CZ1943" s="1">
        <v>880.2</v>
      </c>
    </row>
    <row r="1944" ht="15.75" customHeight="1">
      <c r="CU1944" s="1">
        <v>5518.2515</v>
      </c>
      <c r="CV1944" s="1">
        <v>773.6</v>
      </c>
      <c r="CW1944" s="1">
        <v>493.6</v>
      </c>
      <c r="CX1944" s="1">
        <v>818.2</v>
      </c>
      <c r="CY1944" s="1">
        <v>605.2</v>
      </c>
      <c r="CZ1944" s="1">
        <v>718.8</v>
      </c>
    </row>
    <row r="1945" ht="15.75" customHeight="1">
      <c r="CU1945" s="1">
        <v>5518.4038</v>
      </c>
      <c r="CV1945" s="1">
        <v>613.8</v>
      </c>
      <c r="CW1945" s="1">
        <v>426.6</v>
      </c>
      <c r="CX1945" s="1">
        <v>664.7</v>
      </c>
      <c r="CY1945" s="1">
        <v>513.3</v>
      </c>
      <c r="CZ1945" s="1">
        <v>616.0</v>
      </c>
    </row>
    <row r="1946" ht="15.75" customHeight="1">
      <c r="CU1946" s="1">
        <v>5518.5562</v>
      </c>
      <c r="CV1946" s="1">
        <v>506.3</v>
      </c>
      <c r="CW1946" s="1">
        <v>381.0</v>
      </c>
      <c r="CX1946" s="1">
        <v>552.6</v>
      </c>
      <c r="CY1946" s="1">
        <v>442.6</v>
      </c>
      <c r="CZ1946" s="1">
        <v>522.6</v>
      </c>
    </row>
    <row r="1947" ht="15.75" customHeight="1">
      <c r="CU1947" s="1">
        <v>5518.709</v>
      </c>
      <c r="CV1947" s="1">
        <v>461.6</v>
      </c>
      <c r="CW1947" s="1">
        <v>358.4</v>
      </c>
      <c r="CX1947" s="1">
        <v>494.9</v>
      </c>
      <c r="CY1947" s="1">
        <v>388.6</v>
      </c>
      <c r="CZ1947" s="1">
        <v>441.7</v>
      </c>
    </row>
    <row r="1948" ht="15.75" customHeight="1">
      <c r="CU1948" s="1">
        <v>5518.8613</v>
      </c>
      <c r="CV1948" s="1">
        <v>448.2</v>
      </c>
      <c r="CW1948" s="1">
        <v>351.9</v>
      </c>
      <c r="CX1948" s="1">
        <v>475.6</v>
      </c>
      <c r="CY1948" s="1">
        <v>366.2</v>
      </c>
      <c r="CZ1948" s="1">
        <v>400.1</v>
      </c>
    </row>
    <row r="1949" ht="15.75" customHeight="1">
      <c r="CU1949" s="1">
        <v>5519.0137</v>
      </c>
      <c r="CV1949" s="1">
        <v>478.9</v>
      </c>
      <c r="CW1949" s="1">
        <v>381.0</v>
      </c>
      <c r="CX1949" s="1">
        <v>518.4</v>
      </c>
      <c r="CY1949" s="1">
        <v>395.9</v>
      </c>
      <c r="CZ1949" s="1">
        <v>416.7</v>
      </c>
    </row>
    <row r="1950" ht="15.75" customHeight="1">
      <c r="CU1950" s="1">
        <v>5519.166</v>
      </c>
      <c r="CV1950" s="1">
        <v>625.4</v>
      </c>
      <c r="CW1950" s="1">
        <v>450.9</v>
      </c>
      <c r="CX1950" s="1">
        <v>621.6</v>
      </c>
      <c r="CY1950" s="1">
        <v>460.2</v>
      </c>
      <c r="CZ1950" s="1">
        <v>471.7</v>
      </c>
    </row>
    <row r="1951" ht="15.75" customHeight="1">
      <c r="CU1951" s="1">
        <v>5519.3184</v>
      </c>
      <c r="CV1951" s="1">
        <v>805.8</v>
      </c>
      <c r="CW1951" s="1">
        <v>557.2</v>
      </c>
      <c r="CX1951" s="1">
        <v>776.6</v>
      </c>
      <c r="CY1951" s="1">
        <v>549.5</v>
      </c>
      <c r="CZ1951" s="1">
        <v>544.2</v>
      </c>
    </row>
    <row r="1952" ht="15.75" customHeight="1">
      <c r="CU1952" s="1">
        <v>5519.4707</v>
      </c>
      <c r="CV1952" s="1">
        <v>1230.3</v>
      </c>
      <c r="CW1952" s="1">
        <v>715.9</v>
      </c>
      <c r="CX1952" s="1">
        <v>1001.3</v>
      </c>
      <c r="CY1952" s="1">
        <v>725.3</v>
      </c>
      <c r="CZ1952" s="1">
        <v>661.6</v>
      </c>
    </row>
    <row r="1953" ht="15.75" customHeight="1">
      <c r="CU1953" s="1">
        <v>5519.623</v>
      </c>
      <c r="CV1953" s="1">
        <v>1873.8</v>
      </c>
      <c r="CW1953" s="1">
        <v>904.0</v>
      </c>
      <c r="CX1953" s="1">
        <v>1261.0</v>
      </c>
      <c r="CY1953" s="1">
        <v>930.8</v>
      </c>
      <c r="CZ1953" s="1">
        <v>874.8</v>
      </c>
    </row>
    <row r="1954" ht="15.75" customHeight="1">
      <c r="CU1954" s="1">
        <v>5519.7754</v>
      </c>
      <c r="CV1954" s="1">
        <v>1950.0</v>
      </c>
      <c r="CW1954" s="1">
        <v>1127.6</v>
      </c>
      <c r="CX1954" s="1">
        <v>1619.9</v>
      </c>
      <c r="CY1954" s="1">
        <v>1190.3</v>
      </c>
      <c r="CZ1954" s="1">
        <v>1093.8</v>
      </c>
    </row>
    <row r="1955" ht="15.75" customHeight="1">
      <c r="CU1955" s="1">
        <v>5519.9282</v>
      </c>
      <c r="CV1955" s="1">
        <v>1950.0</v>
      </c>
      <c r="CW1955" s="1">
        <v>1310.1</v>
      </c>
      <c r="CX1955" s="1">
        <v>1893.6</v>
      </c>
      <c r="CY1955" s="1">
        <v>1575.0</v>
      </c>
      <c r="CZ1955" s="1">
        <v>1360.0</v>
      </c>
    </row>
    <row r="1956" ht="15.75" customHeight="1">
      <c r="CU1956" s="1">
        <v>5520.0806</v>
      </c>
      <c r="CV1956" s="1">
        <v>1950.0</v>
      </c>
      <c r="CW1956" s="1">
        <v>1484.9</v>
      </c>
      <c r="CX1956" s="1">
        <v>1950.0</v>
      </c>
      <c r="CY1956" s="1">
        <v>1906.1</v>
      </c>
      <c r="CZ1956" s="1">
        <v>1768.3</v>
      </c>
    </row>
    <row r="1957" ht="15.75" customHeight="1">
      <c r="CU1957" s="1">
        <v>5520.2329</v>
      </c>
      <c r="CV1957" s="1">
        <v>1950.0</v>
      </c>
      <c r="CW1957" s="1">
        <v>1659.0</v>
      </c>
      <c r="CX1957" s="1">
        <v>1950.0</v>
      </c>
      <c r="CY1957" s="1">
        <v>1950.0</v>
      </c>
      <c r="CZ1957" s="1">
        <v>1950.0</v>
      </c>
    </row>
    <row r="1958" ht="15.75" customHeight="1">
      <c r="CU1958" s="1">
        <v>5520.3853</v>
      </c>
      <c r="CV1958" s="1">
        <v>1950.0</v>
      </c>
      <c r="CW1958" s="1">
        <v>1803.1</v>
      </c>
      <c r="CX1958" s="1">
        <v>1950.0</v>
      </c>
      <c r="CY1958" s="1">
        <v>1950.0</v>
      </c>
      <c r="CZ1958" s="1">
        <v>1950.0</v>
      </c>
    </row>
    <row r="1959" ht="15.75" customHeight="1">
      <c r="CU1959" s="1">
        <v>5520.5376</v>
      </c>
      <c r="CV1959" s="1">
        <v>1950.0</v>
      </c>
      <c r="CW1959" s="1">
        <v>1903.5</v>
      </c>
      <c r="CX1959" s="1">
        <v>1950.0</v>
      </c>
      <c r="CY1959" s="1">
        <v>1950.0</v>
      </c>
      <c r="CZ1959" s="1">
        <v>1950.0</v>
      </c>
    </row>
    <row r="1960" ht="15.75" customHeight="1">
      <c r="CU1960" s="1">
        <v>5520.6899</v>
      </c>
      <c r="CV1960" s="1">
        <v>1950.0</v>
      </c>
      <c r="CW1960" s="1">
        <v>1950.0</v>
      </c>
      <c r="CX1960" s="1">
        <v>1950.0</v>
      </c>
      <c r="CY1960" s="1">
        <v>1950.0</v>
      </c>
      <c r="CZ1960" s="1">
        <v>1950.0</v>
      </c>
    </row>
    <row r="1961" ht="15.75" customHeight="1">
      <c r="CU1961" s="1">
        <v>5520.8423</v>
      </c>
      <c r="CV1961" s="1">
        <v>1950.0</v>
      </c>
      <c r="CW1961" s="1">
        <v>1950.0</v>
      </c>
      <c r="CX1961" s="1">
        <v>1950.0</v>
      </c>
      <c r="CY1961" s="1">
        <v>1950.0</v>
      </c>
      <c r="CZ1961" s="1">
        <v>1950.0</v>
      </c>
    </row>
    <row r="1962" ht="15.75" customHeight="1">
      <c r="CU1962" s="1">
        <v>5520.9946</v>
      </c>
      <c r="CV1962" s="1">
        <v>1950.0</v>
      </c>
      <c r="CW1962" s="1">
        <v>1950.0</v>
      </c>
      <c r="CX1962" s="1">
        <v>1950.0</v>
      </c>
      <c r="CY1962" s="1">
        <v>1950.0</v>
      </c>
      <c r="CZ1962" s="1">
        <v>1950.0</v>
      </c>
    </row>
    <row r="1963" ht="15.75" customHeight="1">
      <c r="CU1963" s="1">
        <v>5521.147</v>
      </c>
      <c r="CV1963" s="1">
        <v>1950.0</v>
      </c>
      <c r="CW1963" s="1">
        <v>1950.0</v>
      </c>
      <c r="CX1963" s="1">
        <v>1950.0</v>
      </c>
      <c r="CY1963" s="1">
        <v>1950.0</v>
      </c>
      <c r="CZ1963" s="1">
        <v>1950.0</v>
      </c>
    </row>
    <row r="1964" ht="15.75" customHeight="1">
      <c r="CU1964" s="1">
        <v>5521.2998</v>
      </c>
      <c r="CV1964" s="1">
        <v>1950.0</v>
      </c>
      <c r="CW1964" s="1">
        <v>1950.0</v>
      </c>
      <c r="CX1964" s="1">
        <v>1950.0</v>
      </c>
      <c r="CY1964" s="1">
        <v>1950.0</v>
      </c>
      <c r="CZ1964" s="1">
        <v>1950.0</v>
      </c>
    </row>
    <row r="1965" ht="15.75" customHeight="1">
      <c r="CU1965" s="1">
        <v>5521.4521</v>
      </c>
      <c r="CV1965" s="1">
        <v>1950.0</v>
      </c>
      <c r="CW1965" s="1">
        <v>1950.0</v>
      </c>
      <c r="CX1965" s="1">
        <v>1950.0</v>
      </c>
      <c r="CY1965" s="1">
        <v>1950.0</v>
      </c>
      <c r="CZ1965" s="1">
        <v>1950.0</v>
      </c>
      <c r="DA1965" s="1" t="str">
        <f t="shared" ref="DA1965:DA4495" si="1283">K1965/I1965</f>
        <v>#DIV/0!</v>
      </c>
      <c r="DB1965" s="1" t="str">
        <f t="shared" ref="DB1965:DB4495" si="1284">F1965/B1965</f>
        <v>#DIV/0!</v>
      </c>
    </row>
    <row r="1966" ht="15.75" customHeight="1">
      <c r="CU1966" s="1">
        <v>5521.6045</v>
      </c>
      <c r="CV1966" s="1">
        <v>1950.0</v>
      </c>
      <c r="CW1966" s="1">
        <v>1950.0</v>
      </c>
      <c r="CX1966" s="1">
        <v>1950.0</v>
      </c>
      <c r="CY1966" s="1">
        <v>1950.0</v>
      </c>
      <c r="CZ1966" s="1">
        <v>1950.0</v>
      </c>
      <c r="DA1966" s="1" t="str">
        <f t="shared" si="1283"/>
        <v>#DIV/0!</v>
      </c>
      <c r="DB1966" s="1" t="str">
        <f t="shared" si="1284"/>
        <v>#DIV/0!</v>
      </c>
    </row>
    <row r="1967" ht="15.75" customHeight="1">
      <c r="CU1967" s="1">
        <v>5521.7568</v>
      </c>
      <c r="CV1967" s="1">
        <v>1950.0</v>
      </c>
      <c r="CW1967" s="1">
        <v>1950.0</v>
      </c>
      <c r="CX1967" s="1">
        <v>1950.0</v>
      </c>
      <c r="CY1967" s="1">
        <v>1950.0</v>
      </c>
      <c r="CZ1967" s="1">
        <v>1950.0</v>
      </c>
      <c r="DA1967" s="1" t="str">
        <f t="shared" si="1283"/>
        <v>#DIV/0!</v>
      </c>
      <c r="DB1967" s="1" t="str">
        <f t="shared" si="1284"/>
        <v>#DIV/0!</v>
      </c>
    </row>
    <row r="1968" ht="15.75" customHeight="1">
      <c r="CU1968" s="1">
        <v>5521.9092</v>
      </c>
      <c r="CV1968" s="1">
        <v>1950.0</v>
      </c>
      <c r="CW1968" s="1">
        <v>1950.0</v>
      </c>
      <c r="CX1968" s="1">
        <v>1950.0</v>
      </c>
      <c r="CY1968" s="1">
        <v>1950.0</v>
      </c>
      <c r="CZ1968" s="1">
        <v>1950.0</v>
      </c>
      <c r="DA1968" s="1" t="str">
        <f t="shared" si="1283"/>
        <v>#DIV/0!</v>
      </c>
      <c r="DB1968" s="1" t="str">
        <f t="shared" si="1284"/>
        <v>#DIV/0!</v>
      </c>
    </row>
    <row r="1969" ht="15.75" customHeight="1">
      <c r="CU1969" s="1">
        <v>5522.0615</v>
      </c>
      <c r="CV1969" s="1">
        <v>1950.0</v>
      </c>
      <c r="CW1969" s="1">
        <v>1950.0</v>
      </c>
      <c r="CX1969" s="1">
        <v>1950.0</v>
      </c>
      <c r="CY1969" s="1">
        <v>1950.0</v>
      </c>
      <c r="CZ1969" s="1">
        <v>1950.0</v>
      </c>
      <c r="DA1969" s="1" t="str">
        <f t="shared" si="1283"/>
        <v>#DIV/0!</v>
      </c>
      <c r="DB1969" s="1" t="str">
        <f t="shared" si="1284"/>
        <v>#DIV/0!</v>
      </c>
    </row>
    <row r="1970" ht="15.75" customHeight="1">
      <c r="CU1970" s="1">
        <v>5522.2139</v>
      </c>
      <c r="CV1970" s="1">
        <v>1950.0</v>
      </c>
      <c r="CW1970" s="1">
        <v>1950.0</v>
      </c>
      <c r="CX1970" s="1">
        <v>1950.0</v>
      </c>
      <c r="CY1970" s="1">
        <v>1950.0</v>
      </c>
      <c r="CZ1970" s="1">
        <v>1950.0</v>
      </c>
      <c r="DA1970" s="1" t="str">
        <f t="shared" si="1283"/>
        <v>#DIV/0!</v>
      </c>
      <c r="DB1970" s="1" t="str">
        <f t="shared" si="1284"/>
        <v>#DIV/0!</v>
      </c>
    </row>
    <row r="1971" ht="15.75" customHeight="1">
      <c r="CU1971" s="1">
        <v>5522.3662</v>
      </c>
      <c r="CV1971" s="1">
        <v>1950.0</v>
      </c>
      <c r="CW1971" s="1">
        <v>1950.0</v>
      </c>
      <c r="CX1971" s="1">
        <v>1950.0</v>
      </c>
      <c r="CY1971" s="1">
        <v>1950.0</v>
      </c>
      <c r="CZ1971" s="1">
        <v>1950.0</v>
      </c>
      <c r="DA1971" s="1" t="str">
        <f t="shared" si="1283"/>
        <v>#DIV/0!</v>
      </c>
      <c r="DB1971" s="1" t="str">
        <f t="shared" si="1284"/>
        <v>#DIV/0!</v>
      </c>
    </row>
    <row r="1972" ht="15.75" customHeight="1">
      <c r="CU1972" s="1">
        <v>5522.5186</v>
      </c>
      <c r="CV1972" s="1">
        <v>1950.0</v>
      </c>
      <c r="CW1972" s="1">
        <v>1950.0</v>
      </c>
      <c r="CX1972" s="1">
        <v>1950.0</v>
      </c>
      <c r="CY1972" s="1">
        <v>1950.0</v>
      </c>
      <c r="CZ1972" s="1">
        <v>1950.0</v>
      </c>
      <c r="DA1972" s="1" t="str">
        <f t="shared" si="1283"/>
        <v>#DIV/0!</v>
      </c>
      <c r="DB1972" s="1" t="str">
        <f t="shared" si="1284"/>
        <v>#DIV/0!</v>
      </c>
    </row>
    <row r="1973" ht="15.75" customHeight="1">
      <c r="CU1973" s="1">
        <v>5522.6714</v>
      </c>
      <c r="CV1973" s="1">
        <v>1950.0</v>
      </c>
      <c r="CW1973" s="1">
        <v>1950.0</v>
      </c>
      <c r="CX1973" s="1">
        <v>1950.0</v>
      </c>
      <c r="CY1973" s="1">
        <v>1950.0</v>
      </c>
      <c r="CZ1973" s="1">
        <v>1950.0</v>
      </c>
      <c r="DA1973" s="1" t="str">
        <f t="shared" si="1283"/>
        <v>#DIV/0!</v>
      </c>
      <c r="DB1973" s="1" t="str">
        <f t="shared" si="1284"/>
        <v>#DIV/0!</v>
      </c>
    </row>
    <row r="1974" ht="15.75" customHeight="1">
      <c r="CU1974" s="1">
        <v>5522.8237</v>
      </c>
      <c r="CV1974" s="1">
        <v>1950.0</v>
      </c>
      <c r="CW1974" s="1">
        <v>1950.0</v>
      </c>
      <c r="CX1974" s="1">
        <v>1950.0</v>
      </c>
      <c r="CY1974" s="1">
        <v>1950.0</v>
      </c>
      <c r="CZ1974" s="1">
        <v>1950.0</v>
      </c>
      <c r="DA1974" s="1" t="str">
        <f t="shared" si="1283"/>
        <v>#DIV/0!</v>
      </c>
      <c r="DB1974" s="1" t="str">
        <f t="shared" si="1284"/>
        <v>#DIV/0!</v>
      </c>
    </row>
    <row r="1975" ht="15.75" customHeight="1">
      <c r="CU1975" s="1">
        <v>5522.9761</v>
      </c>
      <c r="CV1975" s="1">
        <v>1950.0</v>
      </c>
      <c r="CW1975" s="1">
        <v>1950.0</v>
      </c>
      <c r="CX1975" s="1">
        <v>1950.0</v>
      </c>
      <c r="CY1975" s="1">
        <v>1950.0</v>
      </c>
      <c r="CZ1975" s="1">
        <v>1950.0</v>
      </c>
      <c r="DA1975" s="1" t="str">
        <f t="shared" si="1283"/>
        <v>#DIV/0!</v>
      </c>
      <c r="DB1975" s="1" t="str">
        <f t="shared" si="1284"/>
        <v>#DIV/0!</v>
      </c>
    </row>
    <row r="1976" ht="15.75" customHeight="1">
      <c r="CU1976" s="1">
        <v>5523.1284</v>
      </c>
      <c r="CV1976" s="1">
        <v>1950.0</v>
      </c>
      <c r="CW1976" s="1">
        <v>1950.0</v>
      </c>
      <c r="CX1976" s="1">
        <v>1950.0</v>
      </c>
      <c r="CY1976" s="1">
        <v>1950.0</v>
      </c>
      <c r="CZ1976" s="1">
        <v>1950.0</v>
      </c>
      <c r="DA1976" s="1" t="str">
        <f t="shared" si="1283"/>
        <v>#DIV/0!</v>
      </c>
      <c r="DB1976" s="1" t="str">
        <f t="shared" si="1284"/>
        <v>#DIV/0!</v>
      </c>
    </row>
    <row r="1977" ht="15.75" customHeight="1">
      <c r="CU1977" s="1">
        <v>5523.2808</v>
      </c>
      <c r="CV1977" s="1">
        <v>1950.0</v>
      </c>
      <c r="CW1977" s="1">
        <v>1950.0</v>
      </c>
      <c r="CX1977" s="1">
        <v>1950.0</v>
      </c>
      <c r="CY1977" s="1">
        <v>1950.0</v>
      </c>
      <c r="CZ1977" s="1">
        <v>1950.0</v>
      </c>
      <c r="DA1977" s="1" t="str">
        <f t="shared" si="1283"/>
        <v>#DIV/0!</v>
      </c>
      <c r="DB1977" s="1" t="str">
        <f t="shared" si="1284"/>
        <v>#DIV/0!</v>
      </c>
    </row>
    <row r="1978" ht="15.75" customHeight="1">
      <c r="CU1978" s="1">
        <v>5523.4331</v>
      </c>
      <c r="CV1978" s="1">
        <v>1950.0</v>
      </c>
      <c r="CW1978" s="1">
        <v>1950.0</v>
      </c>
      <c r="CX1978" s="1">
        <v>1950.0</v>
      </c>
      <c r="CY1978" s="1">
        <v>1950.0</v>
      </c>
      <c r="CZ1978" s="1">
        <v>1950.0</v>
      </c>
      <c r="DA1978" s="1" t="str">
        <f t="shared" si="1283"/>
        <v>#DIV/0!</v>
      </c>
      <c r="DB1978" s="1" t="str">
        <f t="shared" si="1284"/>
        <v>#DIV/0!</v>
      </c>
    </row>
    <row r="1979" ht="15.75" customHeight="1">
      <c r="CU1979" s="1">
        <v>5523.5854</v>
      </c>
      <c r="CV1979" s="1">
        <v>1950.0</v>
      </c>
      <c r="CW1979" s="1">
        <v>1950.0</v>
      </c>
      <c r="CX1979" s="1">
        <v>1950.0</v>
      </c>
      <c r="CY1979" s="1">
        <v>1950.0</v>
      </c>
      <c r="CZ1979" s="1">
        <v>1950.0</v>
      </c>
      <c r="DA1979" s="1" t="str">
        <f t="shared" si="1283"/>
        <v>#DIV/0!</v>
      </c>
      <c r="DB1979" s="1" t="str">
        <f t="shared" si="1284"/>
        <v>#DIV/0!</v>
      </c>
    </row>
    <row r="1980" ht="15.75" customHeight="1">
      <c r="CU1980" s="1">
        <v>5523.7378</v>
      </c>
      <c r="CV1980" s="1">
        <v>1950.0</v>
      </c>
      <c r="CW1980" s="1">
        <v>1950.0</v>
      </c>
      <c r="CX1980" s="1">
        <v>1950.0</v>
      </c>
      <c r="CY1980" s="1">
        <v>1950.0</v>
      </c>
      <c r="CZ1980" s="1">
        <v>1950.0</v>
      </c>
      <c r="DA1980" s="1" t="str">
        <f t="shared" si="1283"/>
        <v>#DIV/0!</v>
      </c>
      <c r="DB1980" s="1" t="str">
        <f t="shared" si="1284"/>
        <v>#DIV/0!</v>
      </c>
    </row>
    <row r="1981" ht="15.75" customHeight="1">
      <c r="CU1981" s="1">
        <v>5523.8906</v>
      </c>
      <c r="CV1981" s="1">
        <v>1950.0</v>
      </c>
      <c r="CW1981" s="1">
        <v>1950.0</v>
      </c>
      <c r="CX1981" s="1">
        <v>1950.0</v>
      </c>
      <c r="CY1981" s="1">
        <v>1950.0</v>
      </c>
      <c r="CZ1981" s="1">
        <v>1950.0</v>
      </c>
      <c r="DA1981" s="1" t="str">
        <f t="shared" si="1283"/>
        <v>#DIV/0!</v>
      </c>
      <c r="DB1981" s="1" t="str">
        <f t="shared" si="1284"/>
        <v>#DIV/0!</v>
      </c>
    </row>
    <row r="1982" ht="15.75" customHeight="1">
      <c r="CU1982" s="1">
        <v>5524.043</v>
      </c>
      <c r="CV1982" s="1">
        <v>1950.0</v>
      </c>
      <c r="CW1982" s="1">
        <v>1950.0</v>
      </c>
      <c r="CX1982" s="1">
        <v>1950.0</v>
      </c>
      <c r="CY1982" s="1">
        <v>1950.0</v>
      </c>
      <c r="CZ1982" s="1">
        <v>1950.0</v>
      </c>
      <c r="DA1982" s="1" t="str">
        <f t="shared" si="1283"/>
        <v>#DIV/0!</v>
      </c>
      <c r="DB1982" s="1" t="str">
        <f t="shared" si="1284"/>
        <v>#DIV/0!</v>
      </c>
    </row>
    <row r="1983" ht="15.75" customHeight="1">
      <c r="CU1983" s="1">
        <v>5524.1953</v>
      </c>
      <c r="CV1983" s="1">
        <v>1950.0</v>
      </c>
      <c r="CW1983" s="1">
        <v>1950.0</v>
      </c>
      <c r="CX1983" s="1">
        <v>1950.0</v>
      </c>
      <c r="CY1983" s="1">
        <v>1950.0</v>
      </c>
      <c r="CZ1983" s="1">
        <v>1950.0</v>
      </c>
      <c r="DA1983" s="1" t="str">
        <f t="shared" si="1283"/>
        <v>#DIV/0!</v>
      </c>
      <c r="DB1983" s="1" t="str">
        <f t="shared" si="1284"/>
        <v>#DIV/0!</v>
      </c>
    </row>
    <row r="1984" ht="15.75" customHeight="1">
      <c r="CU1984" s="1">
        <v>5524.3477</v>
      </c>
      <c r="CV1984" s="1">
        <v>1950.0</v>
      </c>
      <c r="CW1984" s="1">
        <v>1950.0</v>
      </c>
      <c r="CX1984" s="1">
        <v>1950.0</v>
      </c>
      <c r="CY1984" s="1">
        <v>1950.0</v>
      </c>
      <c r="CZ1984" s="1">
        <v>1950.0</v>
      </c>
      <c r="DA1984" s="1" t="str">
        <f t="shared" si="1283"/>
        <v>#DIV/0!</v>
      </c>
      <c r="DB1984" s="1" t="str">
        <f t="shared" si="1284"/>
        <v>#DIV/0!</v>
      </c>
    </row>
    <row r="1985" ht="15.75" customHeight="1">
      <c r="CU1985" s="1">
        <v>5524.5</v>
      </c>
      <c r="CV1985" s="1">
        <v>1950.0</v>
      </c>
      <c r="CW1985" s="1">
        <v>1950.0</v>
      </c>
      <c r="CX1985" s="1">
        <v>1950.0</v>
      </c>
      <c r="CY1985" s="1">
        <v>1950.0</v>
      </c>
      <c r="CZ1985" s="1">
        <v>1950.0</v>
      </c>
      <c r="DA1985" s="1" t="str">
        <f t="shared" si="1283"/>
        <v>#DIV/0!</v>
      </c>
      <c r="DB1985" s="1" t="str">
        <f t="shared" si="1284"/>
        <v>#DIV/0!</v>
      </c>
    </row>
    <row r="1986" ht="15.75" customHeight="1">
      <c r="CU1986" s="1">
        <v>5524.6523</v>
      </c>
      <c r="CV1986" s="1">
        <v>1950.0</v>
      </c>
      <c r="CW1986" s="1">
        <v>1950.0</v>
      </c>
      <c r="CX1986" s="1">
        <v>1950.0</v>
      </c>
      <c r="CY1986" s="1">
        <v>1950.0</v>
      </c>
      <c r="CZ1986" s="1">
        <v>1950.0</v>
      </c>
      <c r="DA1986" s="1" t="str">
        <f t="shared" si="1283"/>
        <v>#DIV/0!</v>
      </c>
      <c r="DB1986" s="1" t="str">
        <f t="shared" si="1284"/>
        <v>#DIV/0!</v>
      </c>
    </row>
    <row r="1987" ht="15.75" customHeight="1">
      <c r="CU1987" s="1">
        <v>5524.8047</v>
      </c>
      <c r="CV1987" s="1">
        <v>1950.0</v>
      </c>
      <c r="CW1987" s="1">
        <v>1950.0</v>
      </c>
      <c r="CX1987" s="1">
        <v>1950.0</v>
      </c>
      <c r="CY1987" s="1">
        <v>1950.0</v>
      </c>
      <c r="CZ1987" s="1">
        <v>1950.0</v>
      </c>
      <c r="DA1987" s="1" t="str">
        <f t="shared" si="1283"/>
        <v>#DIV/0!</v>
      </c>
      <c r="DB1987" s="1" t="str">
        <f t="shared" si="1284"/>
        <v>#DIV/0!</v>
      </c>
    </row>
    <row r="1988" ht="15.75" customHeight="1">
      <c r="CU1988" s="1">
        <v>5524.957</v>
      </c>
      <c r="CV1988" s="1">
        <v>1950.0</v>
      </c>
      <c r="CW1988" s="1">
        <v>1950.0</v>
      </c>
      <c r="CX1988" s="1">
        <v>1950.0</v>
      </c>
      <c r="CY1988" s="1">
        <v>1950.0</v>
      </c>
      <c r="CZ1988" s="1">
        <v>1950.0</v>
      </c>
      <c r="DA1988" s="1" t="str">
        <f t="shared" si="1283"/>
        <v>#DIV/0!</v>
      </c>
      <c r="DB1988" s="1" t="str">
        <f t="shared" si="1284"/>
        <v>#DIV/0!</v>
      </c>
    </row>
    <row r="1989" ht="15.75" customHeight="1">
      <c r="CU1989" s="1">
        <v>5525.1094</v>
      </c>
      <c r="CV1989" s="1">
        <v>1950.0</v>
      </c>
      <c r="CW1989" s="1">
        <v>1950.0</v>
      </c>
      <c r="CX1989" s="1">
        <v>1950.0</v>
      </c>
      <c r="CY1989" s="1">
        <v>1950.0</v>
      </c>
      <c r="CZ1989" s="1">
        <v>1950.0</v>
      </c>
      <c r="DA1989" s="1" t="str">
        <f t="shared" si="1283"/>
        <v>#DIV/0!</v>
      </c>
      <c r="DB1989" s="1" t="str">
        <f t="shared" si="1284"/>
        <v>#DIV/0!</v>
      </c>
    </row>
    <row r="1990" ht="15.75" customHeight="1">
      <c r="CU1990" s="1">
        <v>5525.2622</v>
      </c>
      <c r="CV1990" s="1">
        <v>1950.0</v>
      </c>
      <c r="CW1990" s="1">
        <v>1950.0</v>
      </c>
      <c r="CX1990" s="1">
        <v>1950.0</v>
      </c>
      <c r="CY1990" s="1">
        <v>1950.0</v>
      </c>
      <c r="CZ1990" s="1">
        <v>1950.0</v>
      </c>
      <c r="DA1990" s="1" t="str">
        <f t="shared" si="1283"/>
        <v>#DIV/0!</v>
      </c>
      <c r="DB1990" s="1" t="str">
        <f t="shared" si="1284"/>
        <v>#DIV/0!</v>
      </c>
    </row>
    <row r="1991" ht="15.75" customHeight="1">
      <c r="CU1991" s="1">
        <v>5525.4146</v>
      </c>
      <c r="CV1991" s="1">
        <v>1950.0</v>
      </c>
      <c r="CW1991" s="1">
        <v>1950.0</v>
      </c>
      <c r="CX1991" s="1">
        <v>1950.0</v>
      </c>
      <c r="CY1991" s="1">
        <v>1950.0</v>
      </c>
      <c r="CZ1991" s="1">
        <v>1950.0</v>
      </c>
      <c r="DA1991" s="1" t="str">
        <f t="shared" si="1283"/>
        <v>#DIV/0!</v>
      </c>
      <c r="DB1991" s="1" t="str">
        <f t="shared" si="1284"/>
        <v>#DIV/0!</v>
      </c>
    </row>
    <row r="1992" ht="15.75" customHeight="1">
      <c r="CU1992" s="1">
        <v>5525.5669</v>
      </c>
      <c r="CV1992" s="1">
        <v>1950.0</v>
      </c>
      <c r="CW1992" s="1">
        <v>1950.0</v>
      </c>
      <c r="CX1992" s="1">
        <v>1950.0</v>
      </c>
      <c r="CY1992" s="1">
        <v>1950.0</v>
      </c>
      <c r="CZ1992" s="1">
        <v>1950.0</v>
      </c>
      <c r="DA1992" s="1" t="str">
        <f t="shared" si="1283"/>
        <v>#DIV/0!</v>
      </c>
      <c r="DB1992" s="1" t="str">
        <f t="shared" si="1284"/>
        <v>#DIV/0!</v>
      </c>
    </row>
    <row r="1993" ht="15.75" customHeight="1">
      <c r="CU1993" s="1">
        <v>5525.7192</v>
      </c>
      <c r="CV1993" s="1">
        <v>1950.0</v>
      </c>
      <c r="CW1993" s="1">
        <v>1950.0</v>
      </c>
      <c r="CX1993" s="1">
        <v>1950.0</v>
      </c>
      <c r="CY1993" s="1">
        <v>1950.0</v>
      </c>
      <c r="CZ1993" s="1">
        <v>1950.0</v>
      </c>
      <c r="DA1993" s="1" t="str">
        <f t="shared" si="1283"/>
        <v>#DIV/0!</v>
      </c>
      <c r="DB1993" s="1" t="str">
        <f t="shared" si="1284"/>
        <v>#DIV/0!</v>
      </c>
    </row>
    <row r="1994" ht="15.75" customHeight="1">
      <c r="CU1994" s="1">
        <v>5525.8716</v>
      </c>
      <c r="CV1994" s="1">
        <v>1950.0</v>
      </c>
      <c r="CW1994" s="1">
        <v>1950.0</v>
      </c>
      <c r="CX1994" s="1">
        <v>1950.0</v>
      </c>
      <c r="CY1994" s="1">
        <v>1950.0</v>
      </c>
      <c r="CZ1994" s="1">
        <v>1950.0</v>
      </c>
      <c r="DA1994" s="1" t="str">
        <f t="shared" si="1283"/>
        <v>#DIV/0!</v>
      </c>
      <c r="DB1994" s="1" t="str">
        <f t="shared" si="1284"/>
        <v>#DIV/0!</v>
      </c>
    </row>
    <row r="1995" ht="15.75" customHeight="1">
      <c r="CU1995" s="1">
        <v>5526.0239</v>
      </c>
      <c r="CV1995" s="1">
        <v>1950.0</v>
      </c>
      <c r="CW1995" s="1">
        <v>1950.0</v>
      </c>
      <c r="CX1995" s="1">
        <v>1950.0</v>
      </c>
      <c r="CY1995" s="1">
        <v>1950.0</v>
      </c>
      <c r="CZ1995" s="1">
        <v>1950.0</v>
      </c>
      <c r="DA1995" s="1" t="str">
        <f t="shared" si="1283"/>
        <v>#DIV/0!</v>
      </c>
      <c r="DB1995" s="1" t="str">
        <f t="shared" si="1284"/>
        <v>#DIV/0!</v>
      </c>
    </row>
    <row r="1996" ht="15.75" customHeight="1">
      <c r="CU1996" s="1">
        <v>5526.1763</v>
      </c>
      <c r="CV1996" s="1">
        <v>1950.0</v>
      </c>
      <c r="CW1996" s="1">
        <v>1950.0</v>
      </c>
      <c r="CX1996" s="1">
        <v>1950.0</v>
      </c>
      <c r="CY1996" s="1">
        <v>1950.0</v>
      </c>
      <c r="CZ1996" s="1">
        <v>1950.0</v>
      </c>
      <c r="DA1996" s="1" t="str">
        <f t="shared" si="1283"/>
        <v>#DIV/0!</v>
      </c>
      <c r="DB1996" s="1" t="str">
        <f t="shared" si="1284"/>
        <v>#DIV/0!</v>
      </c>
    </row>
    <row r="1997" ht="15.75" customHeight="1">
      <c r="CU1997" s="1">
        <v>5526.3286</v>
      </c>
      <c r="CV1997" s="1">
        <v>1950.0</v>
      </c>
      <c r="CW1997" s="1">
        <v>1950.0</v>
      </c>
      <c r="CX1997" s="1">
        <v>1950.0</v>
      </c>
      <c r="CY1997" s="1">
        <v>1950.0</v>
      </c>
      <c r="CZ1997" s="1">
        <v>1950.0</v>
      </c>
      <c r="DA1997" s="1" t="str">
        <f t="shared" si="1283"/>
        <v>#DIV/0!</v>
      </c>
      <c r="DB1997" s="1" t="str">
        <f t="shared" si="1284"/>
        <v>#DIV/0!</v>
      </c>
    </row>
    <row r="1998" ht="15.75" customHeight="1">
      <c r="CU1998" s="1">
        <v>5526.481</v>
      </c>
      <c r="CV1998" s="1">
        <v>1950.0</v>
      </c>
      <c r="CW1998" s="1">
        <v>1950.0</v>
      </c>
      <c r="CX1998" s="1">
        <v>1950.0</v>
      </c>
      <c r="CY1998" s="1">
        <v>1950.0</v>
      </c>
      <c r="CZ1998" s="1">
        <v>1950.0</v>
      </c>
      <c r="DA1998" s="1" t="str">
        <f t="shared" si="1283"/>
        <v>#DIV/0!</v>
      </c>
      <c r="DB1998" s="1" t="str">
        <f t="shared" si="1284"/>
        <v>#DIV/0!</v>
      </c>
    </row>
    <row r="1999" ht="15.75" customHeight="1">
      <c r="CU1999" s="1">
        <v>5526.6338</v>
      </c>
      <c r="CV1999" s="1">
        <v>1950.0</v>
      </c>
      <c r="CW1999" s="1">
        <v>1950.0</v>
      </c>
      <c r="CX1999" s="1">
        <v>1950.0</v>
      </c>
      <c r="CY1999" s="1">
        <v>1950.0</v>
      </c>
      <c r="CZ1999" s="1">
        <v>1950.0</v>
      </c>
      <c r="DA1999" s="1" t="str">
        <f t="shared" si="1283"/>
        <v>#DIV/0!</v>
      </c>
      <c r="DB1999" s="1" t="str">
        <f t="shared" si="1284"/>
        <v>#DIV/0!</v>
      </c>
    </row>
    <row r="2000" ht="15.75" customHeight="1">
      <c r="CU2000" s="1">
        <v>5526.7861</v>
      </c>
      <c r="CV2000" s="1">
        <v>1950.0</v>
      </c>
      <c r="CW2000" s="1">
        <v>1950.0</v>
      </c>
      <c r="CX2000" s="1">
        <v>1950.0</v>
      </c>
      <c r="CY2000" s="1">
        <v>1950.0</v>
      </c>
      <c r="CZ2000" s="1">
        <v>1950.0</v>
      </c>
      <c r="DA2000" s="1" t="str">
        <f t="shared" si="1283"/>
        <v>#DIV/0!</v>
      </c>
      <c r="DB2000" s="1" t="str">
        <f t="shared" si="1284"/>
        <v>#DIV/0!</v>
      </c>
    </row>
    <row r="2001" ht="15.75" customHeight="1">
      <c r="CU2001" s="1">
        <v>5526.9385</v>
      </c>
      <c r="CV2001" s="1">
        <v>1950.0</v>
      </c>
      <c r="CW2001" s="1">
        <v>1950.0</v>
      </c>
      <c r="CX2001" s="1">
        <v>1950.0</v>
      </c>
      <c r="CY2001" s="1">
        <v>1950.0</v>
      </c>
      <c r="CZ2001" s="1">
        <v>1950.0</v>
      </c>
      <c r="DA2001" s="1" t="str">
        <f t="shared" si="1283"/>
        <v>#DIV/0!</v>
      </c>
      <c r="DB2001" s="1" t="str">
        <f t="shared" si="1284"/>
        <v>#DIV/0!</v>
      </c>
    </row>
    <row r="2002" ht="15.75" customHeight="1">
      <c r="CU2002" s="1">
        <v>5527.0908</v>
      </c>
      <c r="CV2002" s="1">
        <v>1950.0</v>
      </c>
      <c r="CW2002" s="1">
        <v>1950.0</v>
      </c>
      <c r="CX2002" s="1">
        <v>1950.0</v>
      </c>
      <c r="CY2002" s="1">
        <v>1950.0</v>
      </c>
      <c r="CZ2002" s="1">
        <v>1950.0</v>
      </c>
      <c r="DA2002" s="1" t="str">
        <f t="shared" si="1283"/>
        <v>#DIV/0!</v>
      </c>
      <c r="DB2002" s="1" t="str">
        <f t="shared" si="1284"/>
        <v>#DIV/0!</v>
      </c>
    </row>
    <row r="2003" ht="15.75" customHeight="1">
      <c r="CU2003" s="1">
        <v>5527.2432</v>
      </c>
      <c r="CV2003" s="1">
        <v>1950.0</v>
      </c>
      <c r="CW2003" s="1">
        <v>1950.0</v>
      </c>
      <c r="CX2003" s="1">
        <v>1950.0</v>
      </c>
      <c r="CY2003" s="1">
        <v>1950.0</v>
      </c>
      <c r="CZ2003" s="1">
        <v>1950.0</v>
      </c>
      <c r="DA2003" s="1" t="str">
        <f t="shared" si="1283"/>
        <v>#DIV/0!</v>
      </c>
      <c r="DB2003" s="1" t="str">
        <f t="shared" si="1284"/>
        <v>#DIV/0!</v>
      </c>
    </row>
    <row r="2004" ht="15.75" customHeight="1">
      <c r="CU2004" s="1">
        <v>5527.3955</v>
      </c>
      <c r="CV2004" s="1">
        <v>1950.0</v>
      </c>
      <c r="CW2004" s="1">
        <v>1950.0</v>
      </c>
      <c r="CX2004" s="1">
        <v>1950.0</v>
      </c>
      <c r="CY2004" s="1">
        <v>1950.0</v>
      </c>
      <c r="CZ2004" s="1">
        <v>1950.0</v>
      </c>
      <c r="DA2004" s="1" t="str">
        <f t="shared" si="1283"/>
        <v>#DIV/0!</v>
      </c>
      <c r="DB2004" s="1" t="str">
        <f t="shared" si="1284"/>
        <v>#DIV/0!</v>
      </c>
    </row>
    <row r="2005" ht="15.75" customHeight="1">
      <c r="CU2005" s="1">
        <v>5527.5479</v>
      </c>
      <c r="CV2005" s="1">
        <v>1950.0</v>
      </c>
      <c r="CW2005" s="1">
        <v>1950.0</v>
      </c>
      <c r="CX2005" s="1">
        <v>1950.0</v>
      </c>
      <c r="CY2005" s="1">
        <v>1950.0</v>
      </c>
      <c r="CZ2005" s="1">
        <v>1950.0</v>
      </c>
      <c r="DA2005" s="1" t="str">
        <f t="shared" si="1283"/>
        <v>#DIV/0!</v>
      </c>
      <c r="DB2005" s="1" t="str">
        <f t="shared" si="1284"/>
        <v>#DIV/0!</v>
      </c>
    </row>
    <row r="2006" ht="15.75" customHeight="1">
      <c r="CU2006" s="1">
        <v>5527.7002</v>
      </c>
      <c r="CV2006" s="1">
        <v>1950.0</v>
      </c>
      <c r="CW2006" s="1">
        <v>1950.0</v>
      </c>
      <c r="CX2006" s="1">
        <v>1950.0</v>
      </c>
      <c r="CY2006" s="1">
        <v>1950.0</v>
      </c>
      <c r="CZ2006" s="1">
        <v>1950.0</v>
      </c>
      <c r="DA2006" s="1" t="str">
        <f t="shared" si="1283"/>
        <v>#DIV/0!</v>
      </c>
      <c r="DB2006" s="1" t="str">
        <f t="shared" si="1284"/>
        <v>#DIV/0!</v>
      </c>
    </row>
    <row r="2007" ht="15.75" customHeight="1">
      <c r="CU2007" s="1">
        <v>5527.853</v>
      </c>
      <c r="CV2007" s="1">
        <v>1950.0</v>
      </c>
      <c r="CW2007" s="1">
        <v>1950.0</v>
      </c>
      <c r="CX2007" s="1">
        <v>1950.0</v>
      </c>
      <c r="CY2007" s="1">
        <v>1950.0</v>
      </c>
      <c r="CZ2007" s="1">
        <v>1950.0</v>
      </c>
      <c r="DA2007" s="1" t="str">
        <f t="shared" si="1283"/>
        <v>#DIV/0!</v>
      </c>
      <c r="DB2007" s="1" t="str">
        <f t="shared" si="1284"/>
        <v>#DIV/0!</v>
      </c>
    </row>
    <row r="2008" ht="15.75" customHeight="1">
      <c r="CU2008" s="1">
        <v>5528.0054</v>
      </c>
      <c r="CV2008" s="1">
        <v>1950.0</v>
      </c>
      <c r="CW2008" s="1">
        <v>1950.0</v>
      </c>
      <c r="CX2008" s="1">
        <v>1950.0</v>
      </c>
      <c r="CY2008" s="1">
        <v>1950.0</v>
      </c>
      <c r="CZ2008" s="1">
        <v>1950.0</v>
      </c>
      <c r="DA2008" s="1" t="str">
        <f t="shared" si="1283"/>
        <v>#DIV/0!</v>
      </c>
      <c r="DB2008" s="1" t="str">
        <f t="shared" si="1284"/>
        <v>#DIV/0!</v>
      </c>
    </row>
    <row r="2009" ht="15.75" customHeight="1">
      <c r="CU2009" s="1">
        <v>5528.1577</v>
      </c>
      <c r="CV2009" s="1">
        <v>1950.0</v>
      </c>
      <c r="CW2009" s="1">
        <v>1950.0</v>
      </c>
      <c r="CX2009" s="1">
        <v>1950.0</v>
      </c>
      <c r="CY2009" s="1">
        <v>1950.0</v>
      </c>
      <c r="CZ2009" s="1">
        <v>1950.0</v>
      </c>
      <c r="DA2009" s="1" t="str">
        <f t="shared" si="1283"/>
        <v>#DIV/0!</v>
      </c>
      <c r="DB2009" s="1" t="str">
        <f t="shared" si="1284"/>
        <v>#DIV/0!</v>
      </c>
    </row>
    <row r="2010" ht="15.75" customHeight="1">
      <c r="CU2010" s="1">
        <v>5528.3101</v>
      </c>
      <c r="CV2010" s="1">
        <v>1950.0</v>
      </c>
      <c r="CW2010" s="1">
        <v>1950.0</v>
      </c>
      <c r="CX2010" s="1">
        <v>1950.0</v>
      </c>
      <c r="CY2010" s="1">
        <v>1950.0</v>
      </c>
      <c r="CZ2010" s="1">
        <v>1950.0</v>
      </c>
      <c r="DA2010" s="1" t="str">
        <f t="shared" si="1283"/>
        <v>#DIV/0!</v>
      </c>
      <c r="DB2010" s="1" t="str">
        <f t="shared" si="1284"/>
        <v>#DIV/0!</v>
      </c>
    </row>
    <row r="2011" ht="15.75" customHeight="1">
      <c r="CU2011" s="1">
        <v>5528.4624</v>
      </c>
      <c r="CV2011" s="1">
        <v>1950.0</v>
      </c>
      <c r="CW2011" s="1">
        <v>1950.0</v>
      </c>
      <c r="CX2011" s="1">
        <v>1950.0</v>
      </c>
      <c r="CY2011" s="1">
        <v>1950.0</v>
      </c>
      <c r="CZ2011" s="1">
        <v>1950.0</v>
      </c>
      <c r="DA2011" s="1" t="str">
        <f t="shared" si="1283"/>
        <v>#DIV/0!</v>
      </c>
      <c r="DB2011" s="1" t="str">
        <f t="shared" si="1284"/>
        <v>#DIV/0!</v>
      </c>
    </row>
    <row r="2012" ht="15.75" customHeight="1">
      <c r="CU2012" s="1">
        <v>5528.6147</v>
      </c>
      <c r="CV2012" s="1">
        <v>1950.0</v>
      </c>
      <c r="CW2012" s="1">
        <v>1950.0</v>
      </c>
      <c r="CX2012" s="1">
        <v>1950.0</v>
      </c>
      <c r="CY2012" s="1">
        <v>1950.0</v>
      </c>
      <c r="CZ2012" s="1">
        <v>1950.0</v>
      </c>
      <c r="DA2012" s="1" t="str">
        <f t="shared" si="1283"/>
        <v>#DIV/0!</v>
      </c>
      <c r="DB2012" s="1" t="str">
        <f t="shared" si="1284"/>
        <v>#DIV/0!</v>
      </c>
    </row>
    <row r="2013" ht="15.75" customHeight="1">
      <c r="CU2013" s="1">
        <v>5528.7671</v>
      </c>
      <c r="CV2013" s="1">
        <v>1950.0</v>
      </c>
      <c r="CW2013" s="1">
        <v>1950.0</v>
      </c>
      <c r="CX2013" s="1">
        <v>1950.0</v>
      </c>
      <c r="CY2013" s="1">
        <v>1950.0</v>
      </c>
      <c r="CZ2013" s="1">
        <v>1950.0</v>
      </c>
      <c r="DA2013" s="1" t="str">
        <f t="shared" si="1283"/>
        <v>#DIV/0!</v>
      </c>
      <c r="DB2013" s="1" t="str">
        <f t="shared" si="1284"/>
        <v>#DIV/0!</v>
      </c>
    </row>
    <row r="2014" ht="15.75" customHeight="1">
      <c r="CU2014" s="1">
        <v>5528.9194</v>
      </c>
      <c r="CV2014" s="1">
        <v>1950.0</v>
      </c>
      <c r="CW2014" s="1">
        <v>1950.0</v>
      </c>
      <c r="CX2014" s="1">
        <v>1950.0</v>
      </c>
      <c r="CY2014" s="1">
        <v>1950.0</v>
      </c>
      <c r="CZ2014" s="1">
        <v>1950.0</v>
      </c>
      <c r="DA2014" s="1" t="str">
        <f t="shared" si="1283"/>
        <v>#DIV/0!</v>
      </c>
      <c r="DB2014" s="1" t="str">
        <f t="shared" si="1284"/>
        <v>#DIV/0!</v>
      </c>
    </row>
    <row r="2015" ht="15.75" customHeight="1">
      <c r="CU2015" s="1">
        <v>5529.0718</v>
      </c>
      <c r="CV2015" s="1">
        <v>1950.0</v>
      </c>
      <c r="CW2015" s="1">
        <v>1950.0</v>
      </c>
      <c r="CX2015" s="1">
        <v>1950.0</v>
      </c>
      <c r="CY2015" s="1">
        <v>1950.0</v>
      </c>
      <c r="CZ2015" s="1">
        <v>1950.0</v>
      </c>
      <c r="DA2015" s="1" t="str">
        <f t="shared" si="1283"/>
        <v>#DIV/0!</v>
      </c>
      <c r="DB2015" s="1" t="str">
        <f t="shared" si="1284"/>
        <v>#DIV/0!</v>
      </c>
    </row>
    <row r="2016" ht="15.75" customHeight="1">
      <c r="CU2016" s="1">
        <v>5529.2246</v>
      </c>
      <c r="CV2016" s="1">
        <v>1950.0</v>
      </c>
      <c r="CW2016" s="1">
        <v>1950.0</v>
      </c>
      <c r="CX2016" s="1">
        <v>1950.0</v>
      </c>
      <c r="CY2016" s="1">
        <v>1950.0</v>
      </c>
      <c r="CZ2016" s="1">
        <v>1950.0</v>
      </c>
      <c r="DA2016" s="1" t="str">
        <f t="shared" si="1283"/>
        <v>#DIV/0!</v>
      </c>
      <c r="DB2016" s="1" t="str">
        <f t="shared" si="1284"/>
        <v>#DIV/0!</v>
      </c>
    </row>
    <row r="2017" ht="15.75" customHeight="1">
      <c r="CU2017" s="1">
        <v>5529.377</v>
      </c>
      <c r="CV2017" s="1">
        <v>1950.0</v>
      </c>
      <c r="CW2017" s="1">
        <v>1950.0</v>
      </c>
      <c r="CX2017" s="1">
        <v>1950.0</v>
      </c>
      <c r="CY2017" s="1">
        <v>1950.0</v>
      </c>
      <c r="CZ2017" s="1">
        <v>1950.0</v>
      </c>
      <c r="DA2017" s="1" t="str">
        <f t="shared" si="1283"/>
        <v>#DIV/0!</v>
      </c>
      <c r="DB2017" s="1" t="str">
        <f t="shared" si="1284"/>
        <v>#DIV/0!</v>
      </c>
    </row>
    <row r="2018" ht="15.75" customHeight="1">
      <c r="CU2018" s="1">
        <v>5529.5293</v>
      </c>
      <c r="CV2018" s="1">
        <v>1950.0</v>
      </c>
      <c r="CW2018" s="1">
        <v>1950.0</v>
      </c>
      <c r="CX2018" s="1">
        <v>1950.0</v>
      </c>
      <c r="CY2018" s="1">
        <v>1950.0</v>
      </c>
      <c r="CZ2018" s="1">
        <v>1950.0</v>
      </c>
      <c r="DA2018" s="1" t="str">
        <f t="shared" si="1283"/>
        <v>#DIV/0!</v>
      </c>
      <c r="DB2018" s="1" t="str">
        <f t="shared" si="1284"/>
        <v>#DIV/0!</v>
      </c>
    </row>
    <row r="2019" ht="15.75" customHeight="1">
      <c r="CU2019" s="1">
        <v>5529.6816</v>
      </c>
      <c r="CV2019" s="1">
        <v>1950.0</v>
      </c>
      <c r="CW2019" s="1">
        <v>1950.0</v>
      </c>
      <c r="CX2019" s="1">
        <v>1950.0</v>
      </c>
      <c r="CY2019" s="1">
        <v>1950.0</v>
      </c>
      <c r="CZ2019" s="1">
        <v>1950.0</v>
      </c>
      <c r="DA2019" s="1" t="str">
        <f t="shared" si="1283"/>
        <v>#DIV/0!</v>
      </c>
      <c r="DB2019" s="1" t="str">
        <f t="shared" si="1284"/>
        <v>#DIV/0!</v>
      </c>
    </row>
    <row r="2020" ht="15.75" customHeight="1">
      <c r="CU2020" s="1">
        <v>5529.834</v>
      </c>
      <c r="CV2020" s="1">
        <v>1950.0</v>
      </c>
      <c r="CW2020" s="1">
        <v>1950.0</v>
      </c>
      <c r="CX2020" s="1">
        <v>1950.0</v>
      </c>
      <c r="CY2020" s="1">
        <v>1950.0</v>
      </c>
      <c r="CZ2020" s="1">
        <v>1950.0</v>
      </c>
      <c r="DA2020" s="1" t="str">
        <f t="shared" si="1283"/>
        <v>#DIV/0!</v>
      </c>
      <c r="DB2020" s="1" t="str">
        <f t="shared" si="1284"/>
        <v>#DIV/0!</v>
      </c>
    </row>
    <row r="2021" ht="15.75" customHeight="1">
      <c r="CU2021" s="1">
        <v>5529.9863</v>
      </c>
      <c r="CV2021" s="1">
        <v>1950.0</v>
      </c>
      <c r="CW2021" s="1">
        <v>1950.0</v>
      </c>
      <c r="CX2021" s="1">
        <v>1950.0</v>
      </c>
      <c r="CY2021" s="1">
        <v>1950.0</v>
      </c>
      <c r="CZ2021" s="1">
        <v>1950.0</v>
      </c>
      <c r="DA2021" s="1" t="str">
        <f t="shared" si="1283"/>
        <v>#DIV/0!</v>
      </c>
      <c r="DB2021" s="1" t="str">
        <f t="shared" si="1284"/>
        <v>#DIV/0!</v>
      </c>
    </row>
    <row r="2022" ht="15.75" customHeight="1">
      <c r="CU2022" s="1">
        <v>5530.1387</v>
      </c>
      <c r="CV2022" s="1">
        <v>1950.0</v>
      </c>
      <c r="CW2022" s="1">
        <v>1950.0</v>
      </c>
      <c r="CX2022" s="1">
        <v>1950.0</v>
      </c>
      <c r="CY2022" s="1">
        <v>1950.0</v>
      </c>
      <c r="CZ2022" s="1">
        <v>1950.0</v>
      </c>
      <c r="DA2022" s="1" t="str">
        <f t="shared" si="1283"/>
        <v>#DIV/0!</v>
      </c>
      <c r="DB2022" s="1" t="str">
        <f t="shared" si="1284"/>
        <v>#DIV/0!</v>
      </c>
    </row>
    <row r="2023" ht="15.75" customHeight="1">
      <c r="CU2023" s="1">
        <v>5530.291</v>
      </c>
      <c r="CV2023" s="1">
        <v>1950.0</v>
      </c>
      <c r="CW2023" s="1">
        <v>1950.0</v>
      </c>
      <c r="CX2023" s="1">
        <v>1950.0</v>
      </c>
      <c r="CY2023" s="1">
        <v>1950.0</v>
      </c>
      <c r="CZ2023" s="1">
        <v>1950.0</v>
      </c>
      <c r="DA2023" s="1" t="str">
        <f t="shared" si="1283"/>
        <v>#DIV/0!</v>
      </c>
      <c r="DB2023" s="1" t="str">
        <f t="shared" si="1284"/>
        <v>#DIV/0!</v>
      </c>
    </row>
    <row r="2024" ht="15.75" customHeight="1">
      <c r="CU2024" s="1">
        <v>5530.4434</v>
      </c>
      <c r="CV2024" s="1">
        <v>1950.0</v>
      </c>
      <c r="CW2024" s="1">
        <v>1950.0</v>
      </c>
      <c r="CX2024" s="1">
        <v>1950.0</v>
      </c>
      <c r="CY2024" s="1">
        <v>1950.0</v>
      </c>
      <c r="CZ2024" s="1">
        <v>1950.0</v>
      </c>
      <c r="DA2024" s="1" t="str">
        <f t="shared" si="1283"/>
        <v>#DIV/0!</v>
      </c>
      <c r="DB2024" s="1" t="str">
        <f t="shared" si="1284"/>
        <v>#DIV/0!</v>
      </c>
    </row>
    <row r="2025" ht="15.75" customHeight="1">
      <c r="CU2025" s="1">
        <v>5530.5962</v>
      </c>
      <c r="CV2025" s="1">
        <v>1950.0</v>
      </c>
      <c r="CW2025" s="1">
        <v>1950.0</v>
      </c>
      <c r="CX2025" s="1">
        <v>1950.0</v>
      </c>
      <c r="CY2025" s="1">
        <v>1950.0</v>
      </c>
      <c r="CZ2025" s="1">
        <v>1950.0</v>
      </c>
      <c r="DA2025" s="1" t="str">
        <f t="shared" si="1283"/>
        <v>#DIV/0!</v>
      </c>
      <c r="DB2025" s="1" t="str">
        <f t="shared" si="1284"/>
        <v>#DIV/0!</v>
      </c>
    </row>
    <row r="2026" ht="15.75" customHeight="1">
      <c r="CU2026" s="1">
        <v>5530.7485</v>
      </c>
      <c r="CV2026" s="1">
        <v>1950.0</v>
      </c>
      <c r="CW2026" s="1">
        <v>1950.0</v>
      </c>
      <c r="CX2026" s="1">
        <v>1950.0</v>
      </c>
      <c r="CY2026" s="1">
        <v>1950.0</v>
      </c>
      <c r="CZ2026" s="1">
        <v>1950.0</v>
      </c>
      <c r="DA2026" s="1" t="str">
        <f t="shared" si="1283"/>
        <v>#DIV/0!</v>
      </c>
      <c r="DB2026" s="1" t="str">
        <f t="shared" si="1284"/>
        <v>#DIV/0!</v>
      </c>
    </row>
    <row r="2027" ht="15.75" customHeight="1">
      <c r="CU2027" s="1">
        <v>5530.9009</v>
      </c>
      <c r="CV2027" s="1">
        <v>1950.0</v>
      </c>
      <c r="CW2027" s="1">
        <v>1950.0</v>
      </c>
      <c r="CX2027" s="1">
        <v>1950.0</v>
      </c>
      <c r="CY2027" s="1">
        <v>1950.0</v>
      </c>
      <c r="CZ2027" s="1">
        <v>1950.0</v>
      </c>
      <c r="DA2027" s="1" t="str">
        <f t="shared" si="1283"/>
        <v>#DIV/0!</v>
      </c>
      <c r="DB2027" s="1" t="str">
        <f t="shared" si="1284"/>
        <v>#DIV/0!</v>
      </c>
    </row>
    <row r="2028" ht="15.75" customHeight="1">
      <c r="CU2028" s="1">
        <v>5531.0532</v>
      </c>
      <c r="CV2028" s="1">
        <v>1950.0</v>
      </c>
      <c r="CW2028" s="1">
        <v>1950.0</v>
      </c>
      <c r="CX2028" s="1">
        <v>1950.0</v>
      </c>
      <c r="CY2028" s="1">
        <v>1950.0</v>
      </c>
      <c r="CZ2028" s="1">
        <v>1950.0</v>
      </c>
      <c r="DA2028" s="1" t="str">
        <f t="shared" si="1283"/>
        <v>#DIV/0!</v>
      </c>
      <c r="DB2028" s="1" t="str">
        <f t="shared" si="1284"/>
        <v>#DIV/0!</v>
      </c>
    </row>
    <row r="2029" ht="15.75" customHeight="1">
      <c r="CU2029" s="1">
        <v>5531.2056</v>
      </c>
      <c r="CV2029" s="1">
        <v>1950.0</v>
      </c>
      <c r="CW2029" s="1">
        <v>1950.0</v>
      </c>
      <c r="CX2029" s="1">
        <v>1950.0</v>
      </c>
      <c r="CY2029" s="1">
        <v>1950.0</v>
      </c>
      <c r="CZ2029" s="1">
        <v>1950.0</v>
      </c>
      <c r="DA2029" s="1" t="str">
        <f t="shared" si="1283"/>
        <v>#DIV/0!</v>
      </c>
      <c r="DB2029" s="1" t="str">
        <f t="shared" si="1284"/>
        <v>#DIV/0!</v>
      </c>
    </row>
    <row r="2030" ht="15.75" customHeight="1">
      <c r="CU2030" s="1">
        <v>5531.3579</v>
      </c>
      <c r="CV2030" s="1">
        <v>1950.0</v>
      </c>
      <c r="CW2030" s="1">
        <v>1950.0</v>
      </c>
      <c r="CX2030" s="1">
        <v>1950.0</v>
      </c>
      <c r="CY2030" s="1">
        <v>1950.0</v>
      </c>
      <c r="CZ2030" s="1">
        <v>1950.0</v>
      </c>
      <c r="DA2030" s="1" t="str">
        <f t="shared" si="1283"/>
        <v>#DIV/0!</v>
      </c>
      <c r="DB2030" s="1" t="str">
        <f t="shared" si="1284"/>
        <v>#DIV/0!</v>
      </c>
    </row>
    <row r="2031" ht="15.75" customHeight="1">
      <c r="CU2031" s="1">
        <v>5531.5103</v>
      </c>
      <c r="CV2031" s="1">
        <v>1950.0</v>
      </c>
      <c r="CW2031" s="1">
        <v>1950.0</v>
      </c>
      <c r="CX2031" s="1">
        <v>1950.0</v>
      </c>
      <c r="CY2031" s="1">
        <v>1950.0</v>
      </c>
      <c r="CZ2031" s="1">
        <v>1950.0</v>
      </c>
      <c r="DA2031" s="1" t="str">
        <f t="shared" si="1283"/>
        <v>#DIV/0!</v>
      </c>
      <c r="DB2031" s="1" t="str">
        <f t="shared" si="1284"/>
        <v>#DIV/0!</v>
      </c>
    </row>
    <row r="2032" ht="15.75" customHeight="1">
      <c r="CU2032" s="1">
        <v>5531.6626</v>
      </c>
      <c r="CV2032" s="1">
        <v>1950.0</v>
      </c>
      <c r="CW2032" s="1">
        <v>1950.0</v>
      </c>
      <c r="CX2032" s="1">
        <v>1950.0</v>
      </c>
      <c r="CY2032" s="1">
        <v>1950.0</v>
      </c>
      <c r="CZ2032" s="1">
        <v>1950.0</v>
      </c>
      <c r="DA2032" s="1" t="str">
        <f t="shared" si="1283"/>
        <v>#DIV/0!</v>
      </c>
      <c r="DB2032" s="1" t="str">
        <f t="shared" si="1284"/>
        <v>#DIV/0!</v>
      </c>
    </row>
    <row r="2033" ht="15.75" customHeight="1">
      <c r="CU2033" s="1">
        <v>5531.8154</v>
      </c>
      <c r="CV2033" s="1">
        <v>1950.0</v>
      </c>
      <c r="CW2033" s="1">
        <v>1950.0</v>
      </c>
      <c r="CX2033" s="1">
        <v>1950.0</v>
      </c>
      <c r="CY2033" s="1">
        <v>1950.0</v>
      </c>
      <c r="CZ2033" s="1">
        <v>1950.0</v>
      </c>
      <c r="DA2033" s="1" t="str">
        <f t="shared" si="1283"/>
        <v>#DIV/0!</v>
      </c>
      <c r="DB2033" s="1" t="str">
        <f t="shared" si="1284"/>
        <v>#DIV/0!</v>
      </c>
    </row>
    <row r="2034" ht="15.75" customHeight="1">
      <c r="CU2034" s="1">
        <v>5531.9678</v>
      </c>
      <c r="CV2034" s="1">
        <v>1950.0</v>
      </c>
      <c r="CW2034" s="1">
        <v>1950.0</v>
      </c>
      <c r="CX2034" s="1">
        <v>1950.0</v>
      </c>
      <c r="CY2034" s="1">
        <v>1950.0</v>
      </c>
      <c r="CZ2034" s="1">
        <v>1950.0</v>
      </c>
      <c r="DA2034" s="1" t="str">
        <f t="shared" si="1283"/>
        <v>#DIV/0!</v>
      </c>
      <c r="DB2034" s="1" t="str">
        <f t="shared" si="1284"/>
        <v>#DIV/0!</v>
      </c>
    </row>
    <row r="2035" ht="15.75" customHeight="1">
      <c r="CU2035" s="1">
        <v>5532.1201</v>
      </c>
      <c r="CV2035" s="1">
        <v>1950.0</v>
      </c>
      <c r="CW2035" s="1">
        <v>1950.0</v>
      </c>
      <c r="CX2035" s="1">
        <v>1950.0</v>
      </c>
      <c r="CY2035" s="1">
        <v>1950.0</v>
      </c>
      <c r="CZ2035" s="1">
        <v>1950.0</v>
      </c>
      <c r="DA2035" s="1" t="str">
        <f t="shared" si="1283"/>
        <v>#DIV/0!</v>
      </c>
      <c r="DB2035" s="1" t="str">
        <f t="shared" si="1284"/>
        <v>#DIV/0!</v>
      </c>
    </row>
    <row r="2036" ht="15.75" customHeight="1">
      <c r="CU2036" s="1">
        <v>5532.2725</v>
      </c>
      <c r="CV2036" s="1">
        <v>1950.0</v>
      </c>
      <c r="CW2036" s="1">
        <v>1950.0</v>
      </c>
      <c r="CX2036" s="1">
        <v>1950.0</v>
      </c>
      <c r="CY2036" s="1">
        <v>1950.0</v>
      </c>
      <c r="CZ2036" s="1">
        <v>1950.0</v>
      </c>
      <c r="DA2036" s="1" t="str">
        <f t="shared" si="1283"/>
        <v>#DIV/0!</v>
      </c>
      <c r="DB2036" s="1" t="str">
        <f t="shared" si="1284"/>
        <v>#DIV/0!</v>
      </c>
    </row>
    <row r="2037" ht="15.75" customHeight="1">
      <c r="CU2037" s="1">
        <v>5532.4248</v>
      </c>
      <c r="CV2037" s="1">
        <v>1950.0</v>
      </c>
      <c r="CW2037" s="1">
        <v>1950.0</v>
      </c>
      <c r="CX2037" s="1">
        <v>1950.0</v>
      </c>
      <c r="CY2037" s="1">
        <v>1950.0</v>
      </c>
      <c r="CZ2037" s="1">
        <v>1950.0</v>
      </c>
      <c r="DA2037" s="1" t="str">
        <f t="shared" si="1283"/>
        <v>#DIV/0!</v>
      </c>
      <c r="DB2037" s="1" t="str">
        <f t="shared" si="1284"/>
        <v>#DIV/0!</v>
      </c>
    </row>
    <row r="2038" ht="15.75" customHeight="1">
      <c r="CU2038" s="1">
        <v>5532.5771</v>
      </c>
      <c r="CV2038" s="1">
        <v>1950.0</v>
      </c>
      <c r="CW2038" s="1">
        <v>1950.0</v>
      </c>
      <c r="CX2038" s="1">
        <v>1950.0</v>
      </c>
      <c r="CY2038" s="1">
        <v>1950.0</v>
      </c>
      <c r="CZ2038" s="1">
        <v>1950.0</v>
      </c>
      <c r="DA2038" s="1" t="str">
        <f t="shared" si="1283"/>
        <v>#DIV/0!</v>
      </c>
      <c r="DB2038" s="1" t="str">
        <f t="shared" si="1284"/>
        <v>#DIV/0!</v>
      </c>
    </row>
    <row r="2039" ht="15.75" customHeight="1">
      <c r="CU2039" s="1">
        <v>5532.7295</v>
      </c>
      <c r="CV2039" s="1">
        <v>1950.0</v>
      </c>
      <c r="CW2039" s="1">
        <v>1950.0</v>
      </c>
      <c r="CX2039" s="1">
        <v>1950.0</v>
      </c>
      <c r="CY2039" s="1">
        <v>1950.0</v>
      </c>
      <c r="CZ2039" s="1">
        <v>1950.0</v>
      </c>
      <c r="DA2039" s="1" t="str">
        <f t="shared" si="1283"/>
        <v>#DIV/0!</v>
      </c>
      <c r="DB2039" s="1" t="str">
        <f t="shared" si="1284"/>
        <v>#DIV/0!</v>
      </c>
    </row>
    <row r="2040" ht="15.75" customHeight="1">
      <c r="CU2040" s="1">
        <v>5532.8818</v>
      </c>
      <c r="CV2040" s="1">
        <v>1950.0</v>
      </c>
      <c r="CW2040" s="1">
        <v>1950.0</v>
      </c>
      <c r="CX2040" s="1">
        <v>1950.0</v>
      </c>
      <c r="CY2040" s="1">
        <v>1950.0</v>
      </c>
      <c r="CZ2040" s="1">
        <v>1950.0</v>
      </c>
      <c r="DA2040" s="1" t="str">
        <f t="shared" si="1283"/>
        <v>#DIV/0!</v>
      </c>
      <c r="DB2040" s="1" t="str">
        <f t="shared" si="1284"/>
        <v>#DIV/0!</v>
      </c>
    </row>
    <row r="2041" ht="15.75" customHeight="1">
      <c r="CU2041" s="1">
        <v>5533.0342</v>
      </c>
      <c r="CV2041" s="1">
        <v>1950.0</v>
      </c>
      <c r="CW2041" s="1">
        <v>1950.0</v>
      </c>
      <c r="CX2041" s="1">
        <v>1950.0</v>
      </c>
      <c r="CY2041" s="1">
        <v>1950.0</v>
      </c>
      <c r="CZ2041" s="1">
        <v>1950.0</v>
      </c>
      <c r="DA2041" s="1" t="str">
        <f t="shared" si="1283"/>
        <v>#DIV/0!</v>
      </c>
      <c r="DB2041" s="1" t="str">
        <f t="shared" si="1284"/>
        <v>#DIV/0!</v>
      </c>
    </row>
    <row r="2042" ht="15.75" customHeight="1">
      <c r="CU2042" s="1">
        <v>5533.187</v>
      </c>
      <c r="CV2042" s="1">
        <v>1950.0</v>
      </c>
      <c r="CW2042" s="1">
        <v>1950.0</v>
      </c>
      <c r="CX2042" s="1">
        <v>1950.0</v>
      </c>
      <c r="CY2042" s="1">
        <v>1950.0</v>
      </c>
      <c r="CZ2042" s="1">
        <v>1950.0</v>
      </c>
      <c r="DA2042" s="1" t="str">
        <f t="shared" si="1283"/>
        <v>#DIV/0!</v>
      </c>
      <c r="DB2042" s="1" t="str">
        <f t="shared" si="1284"/>
        <v>#DIV/0!</v>
      </c>
    </row>
    <row r="2043" ht="15.75" customHeight="1">
      <c r="CU2043" s="1">
        <v>5533.3394</v>
      </c>
      <c r="CV2043" s="1">
        <v>1950.0</v>
      </c>
      <c r="CW2043" s="1">
        <v>1950.0</v>
      </c>
      <c r="CX2043" s="1">
        <v>1950.0</v>
      </c>
      <c r="CY2043" s="1">
        <v>1950.0</v>
      </c>
      <c r="CZ2043" s="1">
        <v>1950.0</v>
      </c>
      <c r="DA2043" s="1" t="str">
        <f t="shared" si="1283"/>
        <v>#DIV/0!</v>
      </c>
      <c r="DB2043" s="1" t="str">
        <f t="shared" si="1284"/>
        <v>#DIV/0!</v>
      </c>
    </row>
    <row r="2044" ht="15.75" customHeight="1">
      <c r="CU2044" s="1">
        <v>5533.4917</v>
      </c>
      <c r="CV2044" s="1">
        <v>1950.0</v>
      </c>
      <c r="CW2044" s="1">
        <v>1950.0</v>
      </c>
      <c r="CX2044" s="1">
        <v>1950.0</v>
      </c>
      <c r="CY2044" s="1">
        <v>1950.0</v>
      </c>
      <c r="CZ2044" s="1">
        <v>1950.0</v>
      </c>
      <c r="DA2044" s="1" t="str">
        <f t="shared" si="1283"/>
        <v>#DIV/0!</v>
      </c>
      <c r="DB2044" s="1" t="str">
        <f t="shared" si="1284"/>
        <v>#DIV/0!</v>
      </c>
    </row>
    <row r="2045" ht="15.75" customHeight="1">
      <c r="CU2045" s="1">
        <v>5533.644</v>
      </c>
      <c r="CV2045" s="1">
        <v>1950.0</v>
      </c>
      <c r="CW2045" s="1">
        <v>1950.0</v>
      </c>
      <c r="CX2045" s="1">
        <v>1950.0</v>
      </c>
      <c r="CY2045" s="1">
        <v>1950.0</v>
      </c>
      <c r="CZ2045" s="1">
        <v>1950.0</v>
      </c>
      <c r="DA2045" s="1" t="str">
        <f t="shared" si="1283"/>
        <v>#DIV/0!</v>
      </c>
      <c r="DB2045" s="1" t="str">
        <f t="shared" si="1284"/>
        <v>#DIV/0!</v>
      </c>
    </row>
    <row r="2046" ht="15.75" customHeight="1">
      <c r="CU2046" s="1">
        <v>5533.7964</v>
      </c>
      <c r="CV2046" s="1">
        <v>1950.0</v>
      </c>
      <c r="CW2046" s="1">
        <v>1950.0</v>
      </c>
      <c r="CX2046" s="1">
        <v>1950.0</v>
      </c>
      <c r="CY2046" s="1">
        <v>1950.0</v>
      </c>
      <c r="CZ2046" s="1">
        <v>1950.0</v>
      </c>
      <c r="DA2046" s="1" t="str">
        <f t="shared" si="1283"/>
        <v>#DIV/0!</v>
      </c>
      <c r="DB2046" s="1" t="str">
        <f t="shared" si="1284"/>
        <v>#DIV/0!</v>
      </c>
    </row>
    <row r="2047" ht="15.75" customHeight="1">
      <c r="CU2047" s="1">
        <v>5533.9487</v>
      </c>
      <c r="CV2047" s="1">
        <v>1950.0</v>
      </c>
      <c r="CW2047" s="1">
        <v>1950.0</v>
      </c>
      <c r="CX2047" s="1">
        <v>1950.0</v>
      </c>
      <c r="CY2047" s="1">
        <v>1950.0</v>
      </c>
      <c r="CZ2047" s="1">
        <v>1950.0</v>
      </c>
      <c r="DA2047" s="1" t="str">
        <f t="shared" si="1283"/>
        <v>#DIV/0!</v>
      </c>
      <c r="DB2047" s="1" t="str">
        <f t="shared" si="1284"/>
        <v>#DIV/0!</v>
      </c>
    </row>
    <row r="2048" ht="15.75" customHeight="1">
      <c r="CU2048" s="1">
        <v>5534.1011</v>
      </c>
      <c r="CV2048" s="1">
        <v>1950.0</v>
      </c>
      <c r="CW2048" s="1">
        <v>1950.0</v>
      </c>
      <c r="CX2048" s="1">
        <v>1950.0</v>
      </c>
      <c r="CY2048" s="1">
        <v>1950.0</v>
      </c>
      <c r="CZ2048" s="1">
        <v>1950.0</v>
      </c>
      <c r="DA2048" s="1" t="str">
        <f t="shared" si="1283"/>
        <v>#DIV/0!</v>
      </c>
      <c r="DB2048" s="1" t="str">
        <f t="shared" si="1284"/>
        <v>#DIV/0!</v>
      </c>
    </row>
    <row r="2049" ht="15.75" customHeight="1">
      <c r="CU2049" s="1">
        <v>5534.2534</v>
      </c>
      <c r="CV2049" s="1">
        <v>1950.0</v>
      </c>
      <c r="CW2049" s="1">
        <v>1950.0</v>
      </c>
      <c r="CX2049" s="1">
        <v>1950.0</v>
      </c>
      <c r="CY2049" s="1">
        <v>1950.0</v>
      </c>
      <c r="CZ2049" s="1">
        <v>1950.0</v>
      </c>
      <c r="DA2049" s="1" t="str">
        <f t="shared" si="1283"/>
        <v>#DIV/0!</v>
      </c>
      <c r="DB2049" s="1" t="str">
        <f t="shared" si="1284"/>
        <v>#DIV/0!</v>
      </c>
    </row>
    <row r="2050" ht="15.75" customHeight="1">
      <c r="CU2050" s="1">
        <v>5534.4058</v>
      </c>
      <c r="CV2050" s="1">
        <v>1950.0</v>
      </c>
      <c r="CW2050" s="1">
        <v>1950.0</v>
      </c>
      <c r="CX2050" s="1">
        <v>1950.0</v>
      </c>
      <c r="CY2050" s="1">
        <v>1950.0</v>
      </c>
      <c r="CZ2050" s="1">
        <v>1950.0</v>
      </c>
      <c r="DA2050" s="1" t="str">
        <f t="shared" si="1283"/>
        <v>#DIV/0!</v>
      </c>
      <c r="DB2050" s="1" t="str">
        <f t="shared" si="1284"/>
        <v>#DIV/0!</v>
      </c>
    </row>
    <row r="2051" ht="15.75" customHeight="1">
      <c r="CU2051" s="1">
        <v>5534.5586</v>
      </c>
      <c r="CV2051" s="1">
        <v>1950.0</v>
      </c>
      <c r="CW2051" s="1">
        <v>1950.0</v>
      </c>
      <c r="CX2051" s="1">
        <v>1950.0</v>
      </c>
      <c r="CY2051" s="1">
        <v>1950.0</v>
      </c>
      <c r="CZ2051" s="1">
        <v>1950.0</v>
      </c>
      <c r="DA2051" s="1" t="str">
        <f t="shared" si="1283"/>
        <v>#DIV/0!</v>
      </c>
      <c r="DB2051" s="1" t="str">
        <f t="shared" si="1284"/>
        <v>#DIV/0!</v>
      </c>
    </row>
    <row r="2052" ht="15.75" customHeight="1">
      <c r="CU2052" s="1">
        <v>5534.7109</v>
      </c>
      <c r="CV2052" s="1">
        <v>1950.0</v>
      </c>
      <c r="CW2052" s="1">
        <v>1950.0</v>
      </c>
      <c r="CX2052" s="1">
        <v>1950.0</v>
      </c>
      <c r="CY2052" s="1">
        <v>1950.0</v>
      </c>
      <c r="CZ2052" s="1">
        <v>1950.0</v>
      </c>
      <c r="DA2052" s="1" t="str">
        <f t="shared" si="1283"/>
        <v>#DIV/0!</v>
      </c>
      <c r="DB2052" s="1" t="str">
        <f t="shared" si="1284"/>
        <v>#DIV/0!</v>
      </c>
    </row>
    <row r="2053" ht="15.75" customHeight="1">
      <c r="CU2053" s="1">
        <v>5534.8633</v>
      </c>
      <c r="CV2053" s="1">
        <v>1950.0</v>
      </c>
      <c r="CW2053" s="1">
        <v>1950.0</v>
      </c>
      <c r="CX2053" s="1">
        <v>1950.0</v>
      </c>
      <c r="CY2053" s="1">
        <v>1950.0</v>
      </c>
      <c r="CZ2053" s="1">
        <v>1950.0</v>
      </c>
      <c r="DA2053" s="1" t="str">
        <f t="shared" si="1283"/>
        <v>#DIV/0!</v>
      </c>
      <c r="DB2053" s="1" t="str">
        <f t="shared" si="1284"/>
        <v>#DIV/0!</v>
      </c>
    </row>
    <row r="2054" ht="15.75" customHeight="1">
      <c r="CU2054" s="1">
        <v>5535.0156</v>
      </c>
      <c r="CV2054" s="1">
        <v>1950.0</v>
      </c>
      <c r="CW2054" s="1">
        <v>1950.0</v>
      </c>
      <c r="CX2054" s="1">
        <v>1950.0</v>
      </c>
      <c r="CY2054" s="1">
        <v>1950.0</v>
      </c>
      <c r="CZ2054" s="1">
        <v>1950.0</v>
      </c>
      <c r="DA2054" s="1" t="str">
        <f t="shared" si="1283"/>
        <v>#DIV/0!</v>
      </c>
      <c r="DB2054" s="1" t="str">
        <f t="shared" si="1284"/>
        <v>#DIV/0!</v>
      </c>
    </row>
    <row r="2055" ht="15.75" customHeight="1">
      <c r="CU2055" s="1">
        <v>5535.168</v>
      </c>
      <c r="CV2055" s="1">
        <v>1950.0</v>
      </c>
      <c r="CW2055" s="1">
        <v>1950.0</v>
      </c>
      <c r="CX2055" s="1">
        <v>1950.0</v>
      </c>
      <c r="CY2055" s="1">
        <v>1950.0</v>
      </c>
      <c r="CZ2055" s="1">
        <v>1950.0</v>
      </c>
      <c r="DA2055" s="1" t="str">
        <f t="shared" si="1283"/>
        <v>#DIV/0!</v>
      </c>
      <c r="DB2055" s="1" t="str">
        <f t="shared" si="1284"/>
        <v>#DIV/0!</v>
      </c>
    </row>
    <row r="2056" ht="15.75" customHeight="1">
      <c r="CU2056" s="1">
        <v>5535.3203</v>
      </c>
      <c r="CV2056" s="1">
        <v>1950.0</v>
      </c>
      <c r="CW2056" s="1">
        <v>1950.0</v>
      </c>
      <c r="CX2056" s="1">
        <v>1950.0</v>
      </c>
      <c r="CY2056" s="1">
        <v>1950.0</v>
      </c>
      <c r="CZ2056" s="1">
        <v>1950.0</v>
      </c>
      <c r="DA2056" s="1" t="str">
        <f t="shared" si="1283"/>
        <v>#DIV/0!</v>
      </c>
      <c r="DB2056" s="1" t="str">
        <f t="shared" si="1284"/>
        <v>#DIV/0!</v>
      </c>
    </row>
    <row r="2057" ht="15.75" customHeight="1">
      <c r="CU2057" s="1">
        <v>5535.4727</v>
      </c>
      <c r="CV2057" s="1">
        <v>1950.0</v>
      </c>
      <c r="CW2057" s="1">
        <v>1950.0</v>
      </c>
      <c r="CX2057" s="1">
        <v>1950.0</v>
      </c>
      <c r="CY2057" s="1">
        <v>1950.0</v>
      </c>
      <c r="CZ2057" s="1">
        <v>1950.0</v>
      </c>
      <c r="DA2057" s="1" t="str">
        <f t="shared" si="1283"/>
        <v>#DIV/0!</v>
      </c>
      <c r="DB2057" s="1" t="str">
        <f t="shared" si="1284"/>
        <v>#DIV/0!</v>
      </c>
    </row>
    <row r="2058" ht="15.75" customHeight="1">
      <c r="CU2058" s="1">
        <v>5535.625</v>
      </c>
      <c r="CV2058" s="1">
        <v>1950.0</v>
      </c>
      <c r="CW2058" s="1">
        <v>1950.0</v>
      </c>
      <c r="CX2058" s="1">
        <v>1950.0</v>
      </c>
      <c r="CY2058" s="1">
        <v>1950.0</v>
      </c>
      <c r="CZ2058" s="1">
        <v>1950.0</v>
      </c>
      <c r="DA2058" s="1" t="str">
        <f t="shared" si="1283"/>
        <v>#DIV/0!</v>
      </c>
      <c r="DB2058" s="1" t="str">
        <f t="shared" si="1284"/>
        <v>#DIV/0!</v>
      </c>
    </row>
    <row r="2059" ht="15.75" customHeight="1">
      <c r="CU2059" s="1">
        <v>5535.7778</v>
      </c>
      <c r="CV2059" s="1">
        <v>1950.0</v>
      </c>
      <c r="CW2059" s="1">
        <v>1950.0</v>
      </c>
      <c r="CX2059" s="1">
        <v>1950.0</v>
      </c>
      <c r="CY2059" s="1">
        <v>1950.0</v>
      </c>
      <c r="CZ2059" s="1">
        <v>1950.0</v>
      </c>
      <c r="DA2059" s="1" t="str">
        <f t="shared" si="1283"/>
        <v>#DIV/0!</v>
      </c>
      <c r="DB2059" s="1" t="str">
        <f t="shared" si="1284"/>
        <v>#DIV/0!</v>
      </c>
    </row>
    <row r="2060" ht="15.75" customHeight="1">
      <c r="CU2060" s="1">
        <v>5535.9302</v>
      </c>
      <c r="CV2060" s="1">
        <v>1950.0</v>
      </c>
      <c r="CW2060" s="1">
        <v>1950.0</v>
      </c>
      <c r="CX2060" s="1">
        <v>1950.0</v>
      </c>
      <c r="CY2060" s="1">
        <v>1950.0</v>
      </c>
      <c r="CZ2060" s="1">
        <v>1950.0</v>
      </c>
      <c r="DA2060" s="1" t="str">
        <f t="shared" si="1283"/>
        <v>#DIV/0!</v>
      </c>
      <c r="DB2060" s="1" t="str">
        <f t="shared" si="1284"/>
        <v>#DIV/0!</v>
      </c>
    </row>
    <row r="2061" ht="15.75" customHeight="1">
      <c r="CU2061" s="1">
        <v>5536.0825</v>
      </c>
      <c r="CV2061" s="1">
        <v>1950.0</v>
      </c>
      <c r="CW2061" s="1">
        <v>1950.0</v>
      </c>
      <c r="CX2061" s="1">
        <v>1950.0</v>
      </c>
      <c r="CY2061" s="1">
        <v>1950.0</v>
      </c>
      <c r="CZ2061" s="1">
        <v>1950.0</v>
      </c>
      <c r="DA2061" s="1" t="str">
        <f t="shared" si="1283"/>
        <v>#DIV/0!</v>
      </c>
      <c r="DB2061" s="1" t="str">
        <f t="shared" si="1284"/>
        <v>#DIV/0!</v>
      </c>
    </row>
    <row r="2062" ht="15.75" customHeight="1">
      <c r="CU2062" s="1">
        <v>5536.2349</v>
      </c>
      <c r="CV2062" s="1">
        <v>1950.0</v>
      </c>
      <c r="CW2062" s="1">
        <v>1950.0</v>
      </c>
      <c r="CX2062" s="1">
        <v>1950.0</v>
      </c>
      <c r="CY2062" s="1">
        <v>1950.0</v>
      </c>
      <c r="CZ2062" s="1">
        <v>1950.0</v>
      </c>
      <c r="DA2062" s="1" t="str">
        <f t="shared" si="1283"/>
        <v>#DIV/0!</v>
      </c>
      <c r="DB2062" s="1" t="str">
        <f t="shared" si="1284"/>
        <v>#DIV/0!</v>
      </c>
    </row>
    <row r="2063" ht="15.75" customHeight="1">
      <c r="CU2063" s="1">
        <v>5536.3872</v>
      </c>
      <c r="CV2063" s="1">
        <v>1950.0</v>
      </c>
      <c r="CW2063" s="1">
        <v>1950.0</v>
      </c>
      <c r="CX2063" s="1">
        <v>1950.0</v>
      </c>
      <c r="CY2063" s="1">
        <v>1950.0</v>
      </c>
      <c r="CZ2063" s="1">
        <v>1950.0</v>
      </c>
      <c r="DA2063" s="1" t="str">
        <f t="shared" si="1283"/>
        <v>#DIV/0!</v>
      </c>
      <c r="DB2063" s="1" t="str">
        <f t="shared" si="1284"/>
        <v>#DIV/0!</v>
      </c>
    </row>
    <row r="2064" ht="15.75" customHeight="1">
      <c r="CU2064" s="1">
        <v>5536.5396</v>
      </c>
      <c r="CV2064" s="1">
        <v>1950.0</v>
      </c>
      <c r="CW2064" s="1">
        <v>1950.0</v>
      </c>
      <c r="CX2064" s="1">
        <v>1950.0</v>
      </c>
      <c r="CY2064" s="1">
        <v>1950.0</v>
      </c>
      <c r="CZ2064" s="1">
        <v>1950.0</v>
      </c>
      <c r="DA2064" s="1" t="str">
        <f t="shared" si="1283"/>
        <v>#DIV/0!</v>
      </c>
      <c r="DB2064" s="1" t="str">
        <f t="shared" si="1284"/>
        <v>#DIV/0!</v>
      </c>
    </row>
    <row r="2065" ht="15.75" customHeight="1">
      <c r="CU2065" s="1">
        <v>5536.6919</v>
      </c>
      <c r="CV2065" s="1">
        <v>1950.0</v>
      </c>
      <c r="CW2065" s="1">
        <v>1950.0</v>
      </c>
      <c r="CX2065" s="1">
        <v>1950.0</v>
      </c>
      <c r="CY2065" s="1">
        <v>1950.0</v>
      </c>
      <c r="CZ2065" s="1">
        <v>1950.0</v>
      </c>
      <c r="DA2065" s="1" t="str">
        <f t="shared" si="1283"/>
        <v>#DIV/0!</v>
      </c>
      <c r="DB2065" s="1" t="str">
        <f t="shared" si="1284"/>
        <v>#DIV/0!</v>
      </c>
    </row>
    <row r="2066" ht="15.75" customHeight="1">
      <c r="CU2066" s="1">
        <v>5536.8442</v>
      </c>
      <c r="CV2066" s="1">
        <v>1950.0</v>
      </c>
      <c r="CW2066" s="1">
        <v>1950.0</v>
      </c>
      <c r="CX2066" s="1">
        <v>1950.0</v>
      </c>
      <c r="CY2066" s="1">
        <v>1950.0</v>
      </c>
      <c r="CZ2066" s="1">
        <v>1950.0</v>
      </c>
      <c r="DA2066" s="1" t="str">
        <f t="shared" si="1283"/>
        <v>#DIV/0!</v>
      </c>
      <c r="DB2066" s="1" t="str">
        <f t="shared" si="1284"/>
        <v>#DIV/0!</v>
      </c>
    </row>
    <row r="2067" ht="15.75" customHeight="1">
      <c r="CU2067" s="1">
        <v>5536.9966</v>
      </c>
      <c r="CV2067" s="1">
        <v>1950.0</v>
      </c>
      <c r="CW2067" s="1">
        <v>1950.0</v>
      </c>
      <c r="CX2067" s="1">
        <v>1950.0</v>
      </c>
      <c r="CY2067" s="1">
        <v>1950.0</v>
      </c>
      <c r="CZ2067" s="1">
        <v>1950.0</v>
      </c>
      <c r="DA2067" s="1" t="str">
        <f t="shared" si="1283"/>
        <v>#DIV/0!</v>
      </c>
      <c r="DB2067" s="1" t="str">
        <f t="shared" si="1284"/>
        <v>#DIV/0!</v>
      </c>
    </row>
    <row r="2068" ht="15.75" customHeight="1">
      <c r="CU2068" s="1">
        <v>5537.1494</v>
      </c>
      <c r="CV2068" s="1">
        <v>1950.0</v>
      </c>
      <c r="CW2068" s="1">
        <v>1950.0</v>
      </c>
      <c r="CX2068" s="1">
        <v>1950.0</v>
      </c>
      <c r="CY2068" s="1">
        <v>1950.0</v>
      </c>
      <c r="CZ2068" s="1">
        <v>1950.0</v>
      </c>
      <c r="DA2068" s="1" t="str">
        <f t="shared" si="1283"/>
        <v>#DIV/0!</v>
      </c>
      <c r="DB2068" s="1" t="str">
        <f t="shared" si="1284"/>
        <v>#DIV/0!</v>
      </c>
    </row>
    <row r="2069" ht="15.75" customHeight="1">
      <c r="CU2069" s="1">
        <v>5537.3018</v>
      </c>
      <c r="CV2069" s="1">
        <v>1950.0</v>
      </c>
      <c r="CW2069" s="1">
        <v>1950.0</v>
      </c>
      <c r="CX2069" s="1">
        <v>1950.0</v>
      </c>
      <c r="CY2069" s="1">
        <v>1950.0</v>
      </c>
      <c r="CZ2069" s="1">
        <v>1950.0</v>
      </c>
      <c r="DA2069" s="1" t="str">
        <f t="shared" si="1283"/>
        <v>#DIV/0!</v>
      </c>
      <c r="DB2069" s="1" t="str">
        <f t="shared" si="1284"/>
        <v>#DIV/0!</v>
      </c>
    </row>
    <row r="2070" ht="15.75" customHeight="1">
      <c r="CU2070" s="1">
        <v>5537.4541</v>
      </c>
      <c r="CV2070" s="1">
        <v>1950.0</v>
      </c>
      <c r="CW2070" s="1">
        <v>1950.0</v>
      </c>
      <c r="CX2070" s="1">
        <v>1950.0</v>
      </c>
      <c r="CY2070" s="1">
        <v>1950.0</v>
      </c>
      <c r="CZ2070" s="1">
        <v>1950.0</v>
      </c>
      <c r="DA2070" s="1" t="str">
        <f t="shared" si="1283"/>
        <v>#DIV/0!</v>
      </c>
      <c r="DB2070" s="1" t="str">
        <f t="shared" si="1284"/>
        <v>#DIV/0!</v>
      </c>
    </row>
    <row r="2071" ht="15.75" customHeight="1">
      <c r="CU2071" s="1">
        <v>5537.6064</v>
      </c>
      <c r="CV2071" s="1">
        <v>1950.0</v>
      </c>
      <c r="CW2071" s="1">
        <v>1950.0</v>
      </c>
      <c r="CX2071" s="1">
        <v>1950.0</v>
      </c>
      <c r="CY2071" s="1">
        <v>1950.0</v>
      </c>
      <c r="CZ2071" s="1">
        <v>1950.0</v>
      </c>
      <c r="DA2071" s="1" t="str">
        <f t="shared" si="1283"/>
        <v>#DIV/0!</v>
      </c>
      <c r="DB2071" s="1" t="str">
        <f t="shared" si="1284"/>
        <v>#DIV/0!</v>
      </c>
    </row>
    <row r="2072" ht="15.75" customHeight="1">
      <c r="CU2072" s="1">
        <v>5537.7588</v>
      </c>
      <c r="CV2072" s="1">
        <v>1950.0</v>
      </c>
      <c r="CW2072" s="1">
        <v>1950.0</v>
      </c>
      <c r="CX2072" s="1">
        <v>1950.0</v>
      </c>
      <c r="CY2072" s="1">
        <v>1950.0</v>
      </c>
      <c r="CZ2072" s="1">
        <v>1950.0</v>
      </c>
      <c r="DA2072" s="1" t="str">
        <f t="shared" si="1283"/>
        <v>#DIV/0!</v>
      </c>
      <c r="DB2072" s="1" t="str">
        <f t="shared" si="1284"/>
        <v>#DIV/0!</v>
      </c>
    </row>
    <row r="2073" ht="15.75" customHeight="1">
      <c r="CU2073" s="1">
        <v>5537.9111</v>
      </c>
      <c r="CV2073" s="1">
        <v>1950.0</v>
      </c>
      <c r="CW2073" s="1">
        <v>1950.0</v>
      </c>
      <c r="CX2073" s="1">
        <v>1950.0</v>
      </c>
      <c r="CY2073" s="1">
        <v>1950.0</v>
      </c>
      <c r="CZ2073" s="1">
        <v>1950.0</v>
      </c>
      <c r="DA2073" s="1" t="str">
        <f t="shared" si="1283"/>
        <v>#DIV/0!</v>
      </c>
      <c r="DB2073" s="1" t="str">
        <f t="shared" si="1284"/>
        <v>#DIV/0!</v>
      </c>
    </row>
    <row r="2074" ht="15.75" customHeight="1">
      <c r="CU2074" s="1">
        <v>5538.0635</v>
      </c>
      <c r="CV2074" s="1">
        <v>1950.0</v>
      </c>
      <c r="CW2074" s="1">
        <v>1950.0</v>
      </c>
      <c r="CX2074" s="1">
        <v>1950.0</v>
      </c>
      <c r="CY2074" s="1">
        <v>1950.0</v>
      </c>
      <c r="CZ2074" s="1">
        <v>1950.0</v>
      </c>
      <c r="DA2074" s="1" t="str">
        <f t="shared" si="1283"/>
        <v>#DIV/0!</v>
      </c>
      <c r="DB2074" s="1" t="str">
        <f t="shared" si="1284"/>
        <v>#DIV/0!</v>
      </c>
    </row>
    <row r="2075" ht="15.75" customHeight="1">
      <c r="CU2075" s="1">
        <v>5538.2158</v>
      </c>
      <c r="CV2075" s="1">
        <v>1950.0</v>
      </c>
      <c r="CW2075" s="1">
        <v>1950.0</v>
      </c>
      <c r="CX2075" s="1">
        <v>1950.0</v>
      </c>
      <c r="CY2075" s="1">
        <v>1950.0</v>
      </c>
      <c r="CZ2075" s="1">
        <v>1950.0</v>
      </c>
      <c r="DA2075" s="1" t="str">
        <f t="shared" si="1283"/>
        <v>#DIV/0!</v>
      </c>
      <c r="DB2075" s="1" t="str">
        <f t="shared" si="1284"/>
        <v>#DIV/0!</v>
      </c>
    </row>
    <row r="2076" ht="15.75" customHeight="1">
      <c r="CU2076" s="1">
        <v>5538.3682</v>
      </c>
      <c r="CV2076" s="1">
        <v>1950.0</v>
      </c>
      <c r="CW2076" s="1">
        <v>1939.0</v>
      </c>
      <c r="CX2076" s="1">
        <v>1950.0</v>
      </c>
      <c r="CY2076" s="1">
        <v>1950.0</v>
      </c>
      <c r="CZ2076" s="1">
        <v>1950.0</v>
      </c>
      <c r="DA2076" s="1" t="str">
        <f t="shared" si="1283"/>
        <v>#DIV/0!</v>
      </c>
      <c r="DB2076" s="1" t="str">
        <f t="shared" si="1284"/>
        <v>#DIV/0!</v>
      </c>
    </row>
    <row r="2077" ht="15.75" customHeight="1">
      <c r="CU2077" s="1">
        <v>5538.521</v>
      </c>
      <c r="CV2077" s="1">
        <v>1950.0</v>
      </c>
      <c r="CW2077" s="1">
        <v>1905.4</v>
      </c>
      <c r="CX2077" s="1">
        <v>1950.0</v>
      </c>
      <c r="CY2077" s="1">
        <v>1950.0</v>
      </c>
      <c r="CZ2077" s="1">
        <v>1950.0</v>
      </c>
      <c r="DA2077" s="1" t="str">
        <f t="shared" si="1283"/>
        <v>#DIV/0!</v>
      </c>
      <c r="DB2077" s="1" t="str">
        <f t="shared" si="1284"/>
        <v>#DIV/0!</v>
      </c>
    </row>
    <row r="2078" ht="15.75" customHeight="1">
      <c r="CU2078" s="1">
        <v>5538.6733</v>
      </c>
      <c r="CV2078" s="1">
        <v>1950.0</v>
      </c>
      <c r="CW2078" s="1">
        <v>1875.6</v>
      </c>
      <c r="CX2078" s="1">
        <v>1950.0</v>
      </c>
      <c r="CY2078" s="1">
        <v>1950.0</v>
      </c>
      <c r="CZ2078" s="1">
        <v>1950.0</v>
      </c>
      <c r="DA2078" s="1" t="str">
        <f t="shared" si="1283"/>
        <v>#DIV/0!</v>
      </c>
      <c r="DB2078" s="1" t="str">
        <f t="shared" si="1284"/>
        <v>#DIV/0!</v>
      </c>
    </row>
    <row r="2079" ht="15.75" customHeight="1">
      <c r="CU2079" s="1">
        <v>5538.8257</v>
      </c>
      <c r="CV2079" s="1">
        <v>1950.0</v>
      </c>
      <c r="CW2079" s="1">
        <v>1860.6</v>
      </c>
      <c r="CX2079" s="1">
        <v>1950.0</v>
      </c>
      <c r="CY2079" s="1">
        <v>1950.0</v>
      </c>
      <c r="CZ2079" s="1">
        <v>1950.0</v>
      </c>
      <c r="DA2079" s="1" t="str">
        <f t="shared" si="1283"/>
        <v>#DIV/0!</v>
      </c>
      <c r="DB2079" s="1" t="str">
        <f t="shared" si="1284"/>
        <v>#DIV/0!</v>
      </c>
    </row>
    <row r="2080" ht="15.75" customHeight="1">
      <c r="CU2080" s="1">
        <v>5538.978</v>
      </c>
      <c r="CV2080" s="1">
        <v>1950.0</v>
      </c>
      <c r="CW2080" s="1">
        <v>1866.2</v>
      </c>
      <c r="CX2080" s="1">
        <v>1950.0</v>
      </c>
      <c r="CY2080" s="1">
        <v>1950.0</v>
      </c>
      <c r="CZ2080" s="1">
        <v>1950.0</v>
      </c>
      <c r="DA2080" s="1" t="str">
        <f t="shared" si="1283"/>
        <v>#DIV/0!</v>
      </c>
      <c r="DB2080" s="1" t="str">
        <f t="shared" si="1284"/>
        <v>#DIV/0!</v>
      </c>
    </row>
    <row r="2081" ht="15.75" customHeight="1">
      <c r="CU2081" s="1">
        <v>5539.1304</v>
      </c>
      <c r="CV2081" s="1">
        <v>1950.0</v>
      </c>
      <c r="CW2081" s="1">
        <v>1890.4</v>
      </c>
      <c r="CX2081" s="1">
        <v>1950.0</v>
      </c>
      <c r="CY2081" s="1">
        <v>1950.0</v>
      </c>
      <c r="CZ2081" s="1">
        <v>1950.0</v>
      </c>
      <c r="DA2081" s="1" t="str">
        <f t="shared" si="1283"/>
        <v>#DIV/0!</v>
      </c>
      <c r="DB2081" s="1" t="str">
        <f t="shared" si="1284"/>
        <v>#DIV/0!</v>
      </c>
    </row>
    <row r="2082" ht="15.75" customHeight="1">
      <c r="CU2082" s="1">
        <v>5539.2827</v>
      </c>
      <c r="CV2082" s="1">
        <v>1950.0</v>
      </c>
      <c r="CW2082" s="1">
        <v>1923.6</v>
      </c>
      <c r="CX2082" s="1">
        <v>1950.0</v>
      </c>
      <c r="CY2082" s="1">
        <v>1950.0</v>
      </c>
      <c r="CZ2082" s="1">
        <v>1950.0</v>
      </c>
      <c r="DA2082" s="1" t="str">
        <f t="shared" si="1283"/>
        <v>#DIV/0!</v>
      </c>
      <c r="DB2082" s="1" t="str">
        <f t="shared" si="1284"/>
        <v>#DIV/0!</v>
      </c>
    </row>
    <row r="2083" ht="15.75" customHeight="1">
      <c r="CU2083" s="1">
        <v>5539.4351</v>
      </c>
      <c r="CV2083" s="1">
        <v>1950.0</v>
      </c>
      <c r="CW2083" s="1">
        <v>1949.0</v>
      </c>
      <c r="CX2083" s="1">
        <v>1950.0</v>
      </c>
      <c r="CY2083" s="1">
        <v>1950.0</v>
      </c>
      <c r="CZ2083" s="1">
        <v>1950.0</v>
      </c>
      <c r="DA2083" s="1" t="str">
        <f t="shared" si="1283"/>
        <v>#DIV/0!</v>
      </c>
      <c r="DB2083" s="1" t="str">
        <f t="shared" si="1284"/>
        <v>#DIV/0!</v>
      </c>
    </row>
    <row r="2084" ht="15.75" customHeight="1">
      <c r="CU2084" s="1">
        <v>5539.5874</v>
      </c>
      <c r="CV2084" s="1">
        <v>1950.0</v>
      </c>
      <c r="CW2084" s="1">
        <v>1950.0</v>
      </c>
      <c r="CX2084" s="1">
        <v>1950.0</v>
      </c>
      <c r="CY2084" s="1">
        <v>1950.0</v>
      </c>
      <c r="CZ2084" s="1">
        <v>1950.0</v>
      </c>
      <c r="DA2084" s="1" t="str">
        <f t="shared" si="1283"/>
        <v>#DIV/0!</v>
      </c>
      <c r="DB2084" s="1" t="str">
        <f t="shared" si="1284"/>
        <v>#DIV/0!</v>
      </c>
    </row>
    <row r="2085" ht="15.75" customHeight="1">
      <c r="CU2085" s="1">
        <v>5539.7402</v>
      </c>
      <c r="CV2085" s="1">
        <v>1950.0</v>
      </c>
      <c r="CW2085" s="1">
        <v>1950.0</v>
      </c>
      <c r="CX2085" s="1">
        <v>1950.0</v>
      </c>
      <c r="CY2085" s="1">
        <v>1950.0</v>
      </c>
      <c r="CZ2085" s="1">
        <v>1950.0</v>
      </c>
      <c r="DA2085" s="1" t="str">
        <f t="shared" si="1283"/>
        <v>#DIV/0!</v>
      </c>
      <c r="DB2085" s="1" t="str">
        <f t="shared" si="1284"/>
        <v>#DIV/0!</v>
      </c>
    </row>
    <row r="2086" ht="15.75" customHeight="1">
      <c r="CU2086" s="1">
        <v>5539.8926</v>
      </c>
      <c r="CV2086" s="1">
        <v>1950.0</v>
      </c>
      <c r="CW2086" s="1">
        <v>1950.0</v>
      </c>
      <c r="CX2086" s="1">
        <v>1950.0</v>
      </c>
      <c r="CY2086" s="1">
        <v>1950.0</v>
      </c>
      <c r="CZ2086" s="1">
        <v>1941.8</v>
      </c>
      <c r="DA2086" s="1" t="str">
        <f t="shared" si="1283"/>
        <v>#DIV/0!</v>
      </c>
      <c r="DB2086" s="1" t="str">
        <f t="shared" si="1284"/>
        <v>#DIV/0!</v>
      </c>
    </row>
    <row r="2087" ht="15.75" customHeight="1">
      <c r="CU2087" s="1">
        <v>5540.0449</v>
      </c>
      <c r="CV2087" s="1">
        <v>1950.0</v>
      </c>
      <c r="CW2087" s="1">
        <v>1950.0</v>
      </c>
      <c r="CX2087" s="1">
        <v>1950.0</v>
      </c>
      <c r="CY2087" s="1">
        <v>1950.0</v>
      </c>
      <c r="CZ2087" s="1">
        <v>1927.0</v>
      </c>
      <c r="DA2087" s="1" t="str">
        <f t="shared" si="1283"/>
        <v>#DIV/0!</v>
      </c>
      <c r="DB2087" s="1" t="str">
        <f t="shared" si="1284"/>
        <v>#DIV/0!</v>
      </c>
    </row>
    <row r="2088" ht="15.75" customHeight="1">
      <c r="CU2088" s="1">
        <v>5540.1973</v>
      </c>
      <c r="CV2088" s="1">
        <v>1950.0</v>
      </c>
      <c r="CW2088" s="1">
        <v>1950.0</v>
      </c>
      <c r="CX2088" s="1">
        <v>1950.0</v>
      </c>
      <c r="CY2088" s="1">
        <v>1950.0</v>
      </c>
      <c r="CZ2088" s="1">
        <v>1923.7</v>
      </c>
      <c r="DA2088" s="1" t="str">
        <f t="shared" si="1283"/>
        <v>#DIV/0!</v>
      </c>
      <c r="DB2088" s="1" t="str">
        <f t="shared" si="1284"/>
        <v>#DIV/0!</v>
      </c>
    </row>
    <row r="2089" ht="15.75" customHeight="1">
      <c r="CU2089" s="1">
        <v>5540.3496</v>
      </c>
      <c r="CV2089" s="1">
        <v>1950.0</v>
      </c>
      <c r="CW2089" s="1">
        <v>1950.0</v>
      </c>
      <c r="CX2089" s="1">
        <v>1950.0</v>
      </c>
      <c r="CY2089" s="1">
        <v>1950.0</v>
      </c>
      <c r="CZ2089" s="1">
        <v>1932.9</v>
      </c>
      <c r="DA2089" s="1" t="str">
        <f t="shared" si="1283"/>
        <v>#DIV/0!</v>
      </c>
      <c r="DB2089" s="1" t="str">
        <f t="shared" si="1284"/>
        <v>#DIV/0!</v>
      </c>
    </row>
    <row r="2090" ht="15.75" customHeight="1">
      <c r="CU2090" s="1">
        <v>5540.502</v>
      </c>
      <c r="CV2090" s="1">
        <v>1950.0</v>
      </c>
      <c r="CW2090" s="1">
        <v>1950.0</v>
      </c>
      <c r="CX2090" s="1">
        <v>1950.0</v>
      </c>
      <c r="CY2090" s="1">
        <v>1950.0</v>
      </c>
      <c r="CZ2090" s="1">
        <v>1947.7</v>
      </c>
      <c r="DA2090" s="1" t="str">
        <f t="shared" si="1283"/>
        <v>#DIV/0!</v>
      </c>
      <c r="DB2090" s="1" t="str">
        <f t="shared" si="1284"/>
        <v>#DIV/0!</v>
      </c>
    </row>
    <row r="2091" ht="15.75" customHeight="1">
      <c r="CU2091" s="1">
        <v>5540.6543</v>
      </c>
      <c r="CV2091" s="1">
        <v>1950.0</v>
      </c>
      <c r="CW2091" s="1">
        <v>1950.0</v>
      </c>
      <c r="CX2091" s="1">
        <v>1950.0</v>
      </c>
      <c r="CY2091" s="1">
        <v>1950.0</v>
      </c>
      <c r="CZ2091" s="1">
        <v>1950.0</v>
      </c>
      <c r="DA2091" s="1" t="str">
        <f t="shared" si="1283"/>
        <v>#DIV/0!</v>
      </c>
      <c r="DB2091" s="1" t="str">
        <f t="shared" si="1284"/>
        <v>#DIV/0!</v>
      </c>
    </row>
    <row r="2092" ht="15.75" customHeight="1">
      <c r="CU2092" s="1">
        <v>5540.8066</v>
      </c>
      <c r="CV2092" s="1">
        <v>1950.0</v>
      </c>
      <c r="CW2092" s="1">
        <v>1950.0</v>
      </c>
      <c r="CX2092" s="1">
        <v>1950.0</v>
      </c>
      <c r="CY2092" s="1">
        <v>1950.0</v>
      </c>
      <c r="CZ2092" s="1">
        <v>1950.0</v>
      </c>
      <c r="DA2092" s="1" t="str">
        <f t="shared" si="1283"/>
        <v>#DIV/0!</v>
      </c>
      <c r="DB2092" s="1" t="str">
        <f t="shared" si="1284"/>
        <v>#DIV/0!</v>
      </c>
    </row>
    <row r="2093" ht="15.75" customHeight="1">
      <c r="CU2093" s="1">
        <v>5540.959</v>
      </c>
      <c r="CV2093" s="1">
        <v>1950.0</v>
      </c>
      <c r="CW2093" s="1">
        <v>1950.0</v>
      </c>
      <c r="CX2093" s="1">
        <v>1950.0</v>
      </c>
      <c r="CY2093" s="1">
        <v>1950.0</v>
      </c>
      <c r="CZ2093" s="1">
        <v>1950.0</v>
      </c>
      <c r="DA2093" s="1" t="str">
        <f t="shared" si="1283"/>
        <v>#DIV/0!</v>
      </c>
      <c r="DB2093" s="1" t="str">
        <f t="shared" si="1284"/>
        <v>#DIV/0!</v>
      </c>
    </row>
    <row r="2094" ht="15.75" customHeight="1">
      <c r="CU2094" s="1">
        <v>5541.1118</v>
      </c>
      <c r="CV2094" s="1">
        <v>1950.0</v>
      </c>
      <c r="CW2094" s="1">
        <v>1950.0</v>
      </c>
      <c r="CX2094" s="1">
        <v>1950.0</v>
      </c>
      <c r="CY2094" s="1">
        <v>1950.0</v>
      </c>
      <c r="CZ2094" s="1">
        <v>1950.0</v>
      </c>
      <c r="DA2094" s="1" t="str">
        <f t="shared" si="1283"/>
        <v>#DIV/0!</v>
      </c>
      <c r="DB2094" s="1" t="str">
        <f t="shared" si="1284"/>
        <v>#DIV/0!</v>
      </c>
    </row>
    <row r="2095" ht="15.75" customHeight="1">
      <c r="CU2095" s="1">
        <v>5541.2642</v>
      </c>
      <c r="CV2095" s="1">
        <v>1950.0</v>
      </c>
      <c r="CW2095" s="1">
        <v>1950.0</v>
      </c>
      <c r="CX2095" s="1">
        <v>1950.0</v>
      </c>
      <c r="CY2095" s="1">
        <v>1950.0</v>
      </c>
      <c r="CZ2095" s="1">
        <v>1950.0</v>
      </c>
      <c r="DA2095" s="1" t="str">
        <f t="shared" si="1283"/>
        <v>#DIV/0!</v>
      </c>
      <c r="DB2095" s="1" t="str">
        <f t="shared" si="1284"/>
        <v>#DIV/0!</v>
      </c>
    </row>
    <row r="2096" ht="15.75" customHeight="1">
      <c r="CU2096" s="1">
        <v>5541.4165</v>
      </c>
      <c r="CV2096" s="1">
        <v>1950.0</v>
      </c>
      <c r="CW2096" s="1">
        <v>1950.0</v>
      </c>
      <c r="CX2096" s="1">
        <v>1950.0</v>
      </c>
      <c r="CY2096" s="1">
        <v>1950.0</v>
      </c>
      <c r="CZ2096" s="1">
        <v>1950.0</v>
      </c>
      <c r="DA2096" s="1" t="str">
        <f t="shared" si="1283"/>
        <v>#DIV/0!</v>
      </c>
      <c r="DB2096" s="1" t="str">
        <f t="shared" si="1284"/>
        <v>#DIV/0!</v>
      </c>
    </row>
    <row r="2097" ht="15.75" customHeight="1">
      <c r="CU2097" s="1">
        <v>5541.5688</v>
      </c>
      <c r="CV2097" s="1">
        <v>1950.0</v>
      </c>
      <c r="CW2097" s="1">
        <v>1950.0</v>
      </c>
      <c r="CX2097" s="1">
        <v>1950.0</v>
      </c>
      <c r="CY2097" s="1">
        <v>1950.0</v>
      </c>
      <c r="CZ2097" s="1">
        <v>1950.0</v>
      </c>
      <c r="DA2097" s="1" t="str">
        <f t="shared" si="1283"/>
        <v>#DIV/0!</v>
      </c>
      <c r="DB2097" s="1" t="str">
        <f t="shared" si="1284"/>
        <v>#DIV/0!</v>
      </c>
    </row>
    <row r="2098" ht="15.75" customHeight="1">
      <c r="CU2098" s="1">
        <v>5541.7212</v>
      </c>
      <c r="CV2098" s="1">
        <v>1950.0</v>
      </c>
      <c r="CW2098" s="1">
        <v>1950.0</v>
      </c>
      <c r="CX2098" s="1">
        <v>1950.0</v>
      </c>
      <c r="CY2098" s="1">
        <v>1950.0</v>
      </c>
      <c r="CZ2098" s="1">
        <v>1950.0</v>
      </c>
      <c r="DA2098" s="1" t="str">
        <f t="shared" si="1283"/>
        <v>#DIV/0!</v>
      </c>
      <c r="DB2098" s="1" t="str">
        <f t="shared" si="1284"/>
        <v>#DIV/0!</v>
      </c>
    </row>
    <row r="2099" ht="15.75" customHeight="1">
      <c r="CU2099" s="1">
        <v>5541.8735</v>
      </c>
      <c r="CV2099" s="1">
        <v>1950.0</v>
      </c>
      <c r="CW2099" s="1">
        <v>1950.0</v>
      </c>
      <c r="CX2099" s="1">
        <v>1950.0</v>
      </c>
      <c r="CY2099" s="1">
        <v>1950.0</v>
      </c>
      <c r="CZ2099" s="1">
        <v>1950.0</v>
      </c>
      <c r="DA2099" s="1" t="str">
        <f t="shared" si="1283"/>
        <v>#DIV/0!</v>
      </c>
      <c r="DB2099" s="1" t="str">
        <f t="shared" si="1284"/>
        <v>#DIV/0!</v>
      </c>
    </row>
    <row r="2100" ht="15.75" customHeight="1">
      <c r="CU2100" s="1">
        <v>5542.0259</v>
      </c>
      <c r="CV2100" s="1">
        <v>1950.0</v>
      </c>
      <c r="CW2100" s="1">
        <v>1950.0</v>
      </c>
      <c r="CX2100" s="1">
        <v>1950.0</v>
      </c>
      <c r="CY2100" s="1">
        <v>1950.0</v>
      </c>
      <c r="CZ2100" s="1">
        <v>1950.0</v>
      </c>
      <c r="DA2100" s="1" t="str">
        <f t="shared" si="1283"/>
        <v>#DIV/0!</v>
      </c>
      <c r="DB2100" s="1" t="str">
        <f t="shared" si="1284"/>
        <v>#DIV/0!</v>
      </c>
    </row>
    <row r="2101" ht="15.75" customHeight="1">
      <c r="CU2101" s="1">
        <v>5542.1782</v>
      </c>
      <c r="CV2101" s="1">
        <v>1950.0</v>
      </c>
      <c r="CW2101" s="1">
        <v>1950.0</v>
      </c>
      <c r="CX2101" s="1">
        <v>1950.0</v>
      </c>
      <c r="CY2101" s="1">
        <v>1950.0</v>
      </c>
      <c r="CZ2101" s="1">
        <v>1950.0</v>
      </c>
      <c r="DA2101" s="1" t="str">
        <f t="shared" si="1283"/>
        <v>#DIV/0!</v>
      </c>
      <c r="DB2101" s="1" t="str">
        <f t="shared" si="1284"/>
        <v>#DIV/0!</v>
      </c>
    </row>
    <row r="2102" ht="15.75" customHeight="1">
      <c r="CU2102" s="1">
        <v>5542.3306</v>
      </c>
      <c r="CV2102" s="1">
        <v>1950.0</v>
      </c>
      <c r="CW2102" s="1">
        <v>1950.0</v>
      </c>
      <c r="CX2102" s="1">
        <v>1950.0</v>
      </c>
      <c r="CY2102" s="1">
        <v>1950.0</v>
      </c>
      <c r="CZ2102" s="1">
        <v>1950.0</v>
      </c>
      <c r="DA2102" s="1" t="str">
        <f t="shared" si="1283"/>
        <v>#DIV/0!</v>
      </c>
      <c r="DB2102" s="1" t="str">
        <f t="shared" si="1284"/>
        <v>#DIV/0!</v>
      </c>
    </row>
    <row r="2103" ht="15.75" customHeight="1">
      <c r="CU2103" s="1">
        <v>5542.4834</v>
      </c>
      <c r="CV2103" s="1">
        <v>1950.0</v>
      </c>
      <c r="CW2103" s="1">
        <v>1950.0</v>
      </c>
      <c r="CX2103" s="1">
        <v>1950.0</v>
      </c>
      <c r="CY2103" s="1">
        <v>1950.0</v>
      </c>
      <c r="CZ2103" s="1">
        <v>1950.0</v>
      </c>
      <c r="DA2103" s="1" t="str">
        <f t="shared" si="1283"/>
        <v>#DIV/0!</v>
      </c>
      <c r="DB2103" s="1" t="str">
        <f t="shared" si="1284"/>
        <v>#DIV/0!</v>
      </c>
    </row>
    <row r="2104" ht="15.75" customHeight="1">
      <c r="CU2104" s="1">
        <v>5542.6357</v>
      </c>
      <c r="CV2104" s="1">
        <v>1950.0</v>
      </c>
      <c r="CW2104" s="1">
        <v>1950.0</v>
      </c>
      <c r="CX2104" s="1">
        <v>1950.0</v>
      </c>
      <c r="CY2104" s="1">
        <v>1950.0</v>
      </c>
      <c r="CZ2104" s="1">
        <v>1950.0</v>
      </c>
      <c r="DA2104" s="1" t="str">
        <f t="shared" si="1283"/>
        <v>#DIV/0!</v>
      </c>
      <c r="DB2104" s="1" t="str">
        <f t="shared" si="1284"/>
        <v>#DIV/0!</v>
      </c>
    </row>
    <row r="2105" ht="15.75" customHeight="1">
      <c r="CU2105" s="1">
        <v>5542.7881</v>
      </c>
      <c r="CV2105" s="1">
        <v>1950.0</v>
      </c>
      <c r="CW2105" s="1">
        <v>1950.0</v>
      </c>
      <c r="CX2105" s="1">
        <v>1950.0</v>
      </c>
      <c r="CY2105" s="1">
        <v>1950.0</v>
      </c>
      <c r="CZ2105" s="1">
        <v>1950.0</v>
      </c>
      <c r="DA2105" s="1" t="str">
        <f t="shared" si="1283"/>
        <v>#DIV/0!</v>
      </c>
      <c r="DB2105" s="1" t="str">
        <f t="shared" si="1284"/>
        <v>#DIV/0!</v>
      </c>
    </row>
    <row r="2106" ht="15.75" customHeight="1">
      <c r="CU2106" s="1">
        <v>5542.9404</v>
      </c>
      <c r="CV2106" s="1">
        <v>1950.0</v>
      </c>
      <c r="CW2106" s="1">
        <v>1950.0</v>
      </c>
      <c r="CX2106" s="1">
        <v>1950.0</v>
      </c>
      <c r="CY2106" s="1">
        <v>1950.0</v>
      </c>
      <c r="CZ2106" s="1">
        <v>1950.0</v>
      </c>
      <c r="DA2106" s="1" t="str">
        <f t="shared" si="1283"/>
        <v>#DIV/0!</v>
      </c>
      <c r="DB2106" s="1" t="str">
        <f t="shared" si="1284"/>
        <v>#DIV/0!</v>
      </c>
    </row>
    <row r="2107" ht="15.75" customHeight="1">
      <c r="CU2107" s="1">
        <v>5543.0928</v>
      </c>
      <c r="CV2107" s="1">
        <v>1950.0</v>
      </c>
      <c r="CW2107" s="1">
        <v>1950.0</v>
      </c>
      <c r="CX2107" s="1">
        <v>1950.0</v>
      </c>
      <c r="CY2107" s="1">
        <v>1950.0</v>
      </c>
      <c r="CZ2107" s="1">
        <v>1950.0</v>
      </c>
      <c r="DA2107" s="1" t="str">
        <f t="shared" si="1283"/>
        <v>#DIV/0!</v>
      </c>
      <c r="DB2107" s="1" t="str">
        <f t="shared" si="1284"/>
        <v>#DIV/0!</v>
      </c>
    </row>
    <row r="2108" ht="15.75" customHeight="1">
      <c r="CU2108" s="1">
        <v>5543.2451</v>
      </c>
      <c r="CV2108" s="1">
        <v>1950.0</v>
      </c>
      <c r="CW2108" s="1">
        <v>1950.0</v>
      </c>
      <c r="CX2108" s="1">
        <v>1950.0</v>
      </c>
      <c r="CY2108" s="1">
        <v>1950.0</v>
      </c>
      <c r="CZ2108" s="1">
        <v>1950.0</v>
      </c>
      <c r="DA2108" s="1" t="str">
        <f t="shared" si="1283"/>
        <v>#DIV/0!</v>
      </c>
      <c r="DB2108" s="1" t="str">
        <f t="shared" si="1284"/>
        <v>#DIV/0!</v>
      </c>
    </row>
    <row r="2109" ht="15.75" customHeight="1">
      <c r="CU2109" s="1">
        <v>5543.3975</v>
      </c>
      <c r="CV2109" s="1">
        <v>1950.0</v>
      </c>
      <c r="CW2109" s="1">
        <v>1950.0</v>
      </c>
      <c r="CX2109" s="1">
        <v>1950.0</v>
      </c>
      <c r="CY2109" s="1">
        <v>1950.0</v>
      </c>
      <c r="CZ2109" s="1">
        <v>1950.0</v>
      </c>
      <c r="DA2109" s="1" t="str">
        <f t="shared" si="1283"/>
        <v>#DIV/0!</v>
      </c>
      <c r="DB2109" s="1" t="str">
        <f t="shared" si="1284"/>
        <v>#DIV/0!</v>
      </c>
    </row>
    <row r="2110" ht="15.75" customHeight="1">
      <c r="CU2110" s="1">
        <v>5543.5498</v>
      </c>
      <c r="CV2110" s="1">
        <v>1950.0</v>
      </c>
      <c r="CW2110" s="1">
        <v>1950.0</v>
      </c>
      <c r="CX2110" s="1">
        <v>1950.0</v>
      </c>
      <c r="CY2110" s="1">
        <v>1950.0</v>
      </c>
      <c r="CZ2110" s="1">
        <v>1950.0</v>
      </c>
      <c r="DA2110" s="1" t="str">
        <f t="shared" si="1283"/>
        <v>#DIV/0!</v>
      </c>
      <c r="DB2110" s="1" t="str">
        <f t="shared" si="1284"/>
        <v>#DIV/0!</v>
      </c>
    </row>
    <row r="2111" ht="15.75" customHeight="1">
      <c r="CU2111" s="1">
        <v>5543.7021</v>
      </c>
      <c r="CV2111" s="1">
        <v>1950.0</v>
      </c>
      <c r="CW2111" s="1">
        <v>1950.0</v>
      </c>
      <c r="CX2111" s="1">
        <v>1950.0</v>
      </c>
      <c r="CY2111" s="1">
        <v>1950.0</v>
      </c>
      <c r="CZ2111" s="1">
        <v>1950.0</v>
      </c>
      <c r="DA2111" s="1" t="str">
        <f t="shared" si="1283"/>
        <v>#DIV/0!</v>
      </c>
      <c r="DB2111" s="1" t="str">
        <f t="shared" si="1284"/>
        <v>#DIV/0!</v>
      </c>
    </row>
    <row r="2112" ht="15.75" customHeight="1">
      <c r="CU2112" s="1">
        <v>5543.855</v>
      </c>
      <c r="CV2112" s="1">
        <v>1950.0</v>
      </c>
      <c r="CW2112" s="1">
        <v>1950.0</v>
      </c>
      <c r="CX2112" s="1">
        <v>1950.0</v>
      </c>
      <c r="CY2112" s="1">
        <v>1950.0</v>
      </c>
      <c r="CZ2112" s="1">
        <v>1950.0</v>
      </c>
      <c r="DA2112" s="1" t="str">
        <f t="shared" si="1283"/>
        <v>#DIV/0!</v>
      </c>
      <c r="DB2112" s="1" t="str">
        <f t="shared" si="1284"/>
        <v>#DIV/0!</v>
      </c>
    </row>
    <row r="2113" ht="15.75" customHeight="1">
      <c r="CU2113" s="1">
        <v>5544.0073</v>
      </c>
      <c r="CV2113" s="1">
        <v>1950.0</v>
      </c>
      <c r="CW2113" s="1">
        <v>1950.0</v>
      </c>
      <c r="CX2113" s="1">
        <v>1950.0</v>
      </c>
      <c r="CY2113" s="1">
        <v>1950.0</v>
      </c>
      <c r="CZ2113" s="1">
        <v>1950.0</v>
      </c>
      <c r="DA2113" s="1" t="str">
        <f t="shared" si="1283"/>
        <v>#DIV/0!</v>
      </c>
      <c r="DB2113" s="1" t="str">
        <f t="shared" si="1284"/>
        <v>#DIV/0!</v>
      </c>
    </row>
    <row r="2114" ht="15.75" customHeight="1">
      <c r="CU2114" s="1">
        <v>5544.1597</v>
      </c>
      <c r="CV2114" s="1">
        <v>1950.0</v>
      </c>
      <c r="CW2114" s="1">
        <v>1950.0</v>
      </c>
      <c r="CX2114" s="1">
        <v>1950.0</v>
      </c>
      <c r="CY2114" s="1">
        <v>1950.0</v>
      </c>
      <c r="CZ2114" s="1">
        <v>1950.0</v>
      </c>
      <c r="DA2114" s="1" t="str">
        <f t="shared" si="1283"/>
        <v>#DIV/0!</v>
      </c>
      <c r="DB2114" s="1" t="str">
        <f t="shared" si="1284"/>
        <v>#DIV/0!</v>
      </c>
    </row>
    <row r="2115" ht="15.75" customHeight="1">
      <c r="CU2115" s="1">
        <v>5544.312</v>
      </c>
      <c r="CV2115" s="1">
        <v>1950.0</v>
      </c>
      <c r="CW2115" s="1">
        <v>1950.0</v>
      </c>
      <c r="CX2115" s="1">
        <v>1950.0</v>
      </c>
      <c r="CY2115" s="1">
        <v>1950.0</v>
      </c>
      <c r="CZ2115" s="1">
        <v>1950.0</v>
      </c>
      <c r="DA2115" s="1" t="str">
        <f t="shared" si="1283"/>
        <v>#DIV/0!</v>
      </c>
      <c r="DB2115" s="1" t="str">
        <f t="shared" si="1284"/>
        <v>#DIV/0!</v>
      </c>
    </row>
    <row r="2116" ht="15.75" customHeight="1">
      <c r="CU2116" s="1">
        <v>5544.4644</v>
      </c>
      <c r="CV2116" s="1">
        <v>1950.0</v>
      </c>
      <c r="CW2116" s="1">
        <v>1950.0</v>
      </c>
      <c r="CX2116" s="1">
        <v>1950.0</v>
      </c>
      <c r="CY2116" s="1">
        <v>1950.0</v>
      </c>
      <c r="CZ2116" s="1">
        <v>1950.0</v>
      </c>
      <c r="DA2116" s="1" t="str">
        <f t="shared" si="1283"/>
        <v>#DIV/0!</v>
      </c>
      <c r="DB2116" s="1" t="str">
        <f t="shared" si="1284"/>
        <v>#DIV/0!</v>
      </c>
    </row>
    <row r="2117" ht="15.75" customHeight="1">
      <c r="CU2117" s="1">
        <v>5544.6167</v>
      </c>
      <c r="CV2117" s="1">
        <v>1950.0</v>
      </c>
      <c r="CW2117" s="1">
        <v>1950.0</v>
      </c>
      <c r="CX2117" s="1">
        <v>1950.0</v>
      </c>
      <c r="CY2117" s="1">
        <v>1950.0</v>
      </c>
      <c r="CZ2117" s="1">
        <v>1950.0</v>
      </c>
      <c r="DA2117" s="1" t="str">
        <f t="shared" si="1283"/>
        <v>#DIV/0!</v>
      </c>
      <c r="DB2117" s="1" t="str">
        <f t="shared" si="1284"/>
        <v>#DIV/0!</v>
      </c>
    </row>
    <row r="2118" ht="15.75" customHeight="1">
      <c r="CU2118" s="1">
        <v>5544.769</v>
      </c>
      <c r="CV2118" s="1">
        <v>1950.0</v>
      </c>
      <c r="CW2118" s="1">
        <v>1950.0</v>
      </c>
      <c r="CX2118" s="1">
        <v>1950.0</v>
      </c>
      <c r="CY2118" s="1">
        <v>1950.0</v>
      </c>
      <c r="CZ2118" s="1">
        <v>1950.0</v>
      </c>
      <c r="DA2118" s="1" t="str">
        <f t="shared" si="1283"/>
        <v>#DIV/0!</v>
      </c>
      <c r="DB2118" s="1" t="str">
        <f t="shared" si="1284"/>
        <v>#DIV/0!</v>
      </c>
    </row>
    <row r="2119" ht="15.75" customHeight="1">
      <c r="CU2119" s="1">
        <v>5544.9214</v>
      </c>
      <c r="CV2119" s="1">
        <v>1950.0</v>
      </c>
      <c r="CW2119" s="1">
        <v>1950.0</v>
      </c>
      <c r="CX2119" s="1">
        <v>1950.0</v>
      </c>
      <c r="CY2119" s="1">
        <v>1950.0</v>
      </c>
      <c r="CZ2119" s="1">
        <v>1950.0</v>
      </c>
      <c r="DA2119" s="1" t="str">
        <f t="shared" si="1283"/>
        <v>#DIV/0!</v>
      </c>
      <c r="DB2119" s="1" t="str">
        <f t="shared" si="1284"/>
        <v>#DIV/0!</v>
      </c>
    </row>
    <row r="2120" ht="15.75" customHeight="1">
      <c r="CU2120" s="1">
        <v>5545.0742</v>
      </c>
      <c r="CV2120" s="1">
        <v>1950.0</v>
      </c>
      <c r="CW2120" s="1">
        <v>1950.0</v>
      </c>
      <c r="CX2120" s="1">
        <v>1950.0</v>
      </c>
      <c r="CY2120" s="1">
        <v>1950.0</v>
      </c>
      <c r="CZ2120" s="1">
        <v>1950.0</v>
      </c>
      <c r="DA2120" s="1" t="str">
        <f t="shared" si="1283"/>
        <v>#DIV/0!</v>
      </c>
      <c r="DB2120" s="1" t="str">
        <f t="shared" si="1284"/>
        <v>#DIV/0!</v>
      </c>
    </row>
    <row r="2121" ht="15.75" customHeight="1">
      <c r="CU2121" s="1">
        <v>5545.2266</v>
      </c>
      <c r="CV2121" s="1">
        <v>1950.0</v>
      </c>
      <c r="CW2121" s="1">
        <v>1950.0</v>
      </c>
      <c r="CX2121" s="1">
        <v>1950.0</v>
      </c>
      <c r="CY2121" s="1">
        <v>1950.0</v>
      </c>
      <c r="CZ2121" s="1">
        <v>1950.0</v>
      </c>
      <c r="DA2121" s="1" t="str">
        <f t="shared" si="1283"/>
        <v>#DIV/0!</v>
      </c>
      <c r="DB2121" s="1" t="str">
        <f t="shared" si="1284"/>
        <v>#DIV/0!</v>
      </c>
    </row>
    <row r="2122" ht="15.75" customHeight="1">
      <c r="CU2122" s="1">
        <v>5545.3789</v>
      </c>
      <c r="CV2122" s="1">
        <v>1950.0</v>
      </c>
      <c r="CW2122" s="1">
        <v>1950.0</v>
      </c>
      <c r="CX2122" s="1">
        <v>1950.0</v>
      </c>
      <c r="CY2122" s="1">
        <v>1950.0</v>
      </c>
      <c r="CZ2122" s="1">
        <v>1950.0</v>
      </c>
      <c r="DA2122" s="1" t="str">
        <f t="shared" si="1283"/>
        <v>#DIV/0!</v>
      </c>
      <c r="DB2122" s="1" t="str">
        <f t="shared" si="1284"/>
        <v>#DIV/0!</v>
      </c>
    </row>
    <row r="2123" ht="15.75" customHeight="1">
      <c r="CU2123" s="1">
        <v>5545.5313</v>
      </c>
      <c r="CV2123" s="1">
        <v>1950.0</v>
      </c>
      <c r="CW2123" s="1">
        <v>1950.0</v>
      </c>
      <c r="CX2123" s="1">
        <v>1950.0</v>
      </c>
      <c r="CY2123" s="1">
        <v>1950.0</v>
      </c>
      <c r="CZ2123" s="1">
        <v>1950.0</v>
      </c>
      <c r="DA2123" s="1" t="str">
        <f t="shared" si="1283"/>
        <v>#DIV/0!</v>
      </c>
      <c r="DB2123" s="1" t="str">
        <f t="shared" si="1284"/>
        <v>#DIV/0!</v>
      </c>
    </row>
    <row r="2124" ht="15.75" customHeight="1">
      <c r="CU2124" s="1">
        <v>5545.6836</v>
      </c>
      <c r="CV2124" s="1">
        <v>1950.0</v>
      </c>
      <c r="CW2124" s="1">
        <v>1950.0</v>
      </c>
      <c r="CX2124" s="1">
        <v>1950.0</v>
      </c>
      <c r="CY2124" s="1">
        <v>1950.0</v>
      </c>
      <c r="CZ2124" s="1">
        <v>1950.0</v>
      </c>
      <c r="DA2124" s="1" t="str">
        <f t="shared" si="1283"/>
        <v>#DIV/0!</v>
      </c>
      <c r="DB2124" s="1" t="str">
        <f t="shared" si="1284"/>
        <v>#DIV/0!</v>
      </c>
    </row>
    <row r="2125" ht="15.75" customHeight="1">
      <c r="CU2125" s="1">
        <v>5545.8359</v>
      </c>
      <c r="CV2125" s="1">
        <v>1950.0</v>
      </c>
      <c r="CW2125" s="1">
        <v>1950.0</v>
      </c>
      <c r="CX2125" s="1">
        <v>1950.0</v>
      </c>
      <c r="CY2125" s="1">
        <v>1950.0</v>
      </c>
      <c r="CZ2125" s="1">
        <v>1950.0</v>
      </c>
      <c r="DA2125" s="1" t="str">
        <f t="shared" si="1283"/>
        <v>#DIV/0!</v>
      </c>
      <c r="DB2125" s="1" t="str">
        <f t="shared" si="1284"/>
        <v>#DIV/0!</v>
      </c>
    </row>
    <row r="2126" ht="15.75" customHeight="1">
      <c r="CU2126" s="1">
        <v>5545.9883</v>
      </c>
      <c r="CV2126" s="1">
        <v>1950.0</v>
      </c>
      <c r="CW2126" s="1">
        <v>1950.0</v>
      </c>
      <c r="CX2126" s="1">
        <v>1950.0</v>
      </c>
      <c r="CY2126" s="1">
        <v>1950.0</v>
      </c>
      <c r="CZ2126" s="1">
        <v>1950.0</v>
      </c>
      <c r="DA2126" s="1" t="str">
        <f t="shared" si="1283"/>
        <v>#DIV/0!</v>
      </c>
      <c r="DB2126" s="1" t="str">
        <f t="shared" si="1284"/>
        <v>#DIV/0!</v>
      </c>
    </row>
    <row r="2127" ht="15.75" customHeight="1">
      <c r="CU2127" s="1">
        <v>5546.1406</v>
      </c>
      <c r="CV2127" s="1">
        <v>1950.0</v>
      </c>
      <c r="CW2127" s="1">
        <v>1950.0</v>
      </c>
      <c r="CX2127" s="1">
        <v>1950.0</v>
      </c>
      <c r="CY2127" s="1">
        <v>1950.0</v>
      </c>
      <c r="CZ2127" s="1">
        <v>1950.0</v>
      </c>
      <c r="DA2127" s="1" t="str">
        <f t="shared" si="1283"/>
        <v>#DIV/0!</v>
      </c>
      <c r="DB2127" s="1" t="str">
        <f t="shared" si="1284"/>
        <v>#DIV/0!</v>
      </c>
    </row>
    <row r="2128" ht="15.75" customHeight="1">
      <c r="CU2128" s="1">
        <v>5546.293</v>
      </c>
      <c r="CV2128" s="1">
        <v>1950.0</v>
      </c>
      <c r="CW2128" s="1">
        <v>1950.0</v>
      </c>
      <c r="CX2128" s="1">
        <v>1950.0</v>
      </c>
      <c r="CY2128" s="1">
        <v>1950.0</v>
      </c>
      <c r="CZ2128" s="1">
        <v>1950.0</v>
      </c>
      <c r="DA2128" s="1" t="str">
        <f t="shared" si="1283"/>
        <v>#DIV/0!</v>
      </c>
      <c r="DB2128" s="1" t="str">
        <f t="shared" si="1284"/>
        <v>#DIV/0!</v>
      </c>
    </row>
    <row r="2129" ht="15.75" customHeight="1">
      <c r="CU2129" s="1">
        <v>5546.4458</v>
      </c>
      <c r="CV2129" s="1">
        <v>1950.0</v>
      </c>
      <c r="CW2129" s="1">
        <v>1950.0</v>
      </c>
      <c r="CX2129" s="1">
        <v>1950.0</v>
      </c>
      <c r="CY2129" s="1">
        <v>1950.0</v>
      </c>
      <c r="CZ2129" s="1">
        <v>1950.0</v>
      </c>
      <c r="DA2129" s="1" t="str">
        <f t="shared" si="1283"/>
        <v>#DIV/0!</v>
      </c>
      <c r="DB2129" s="1" t="str">
        <f t="shared" si="1284"/>
        <v>#DIV/0!</v>
      </c>
    </row>
    <row r="2130" ht="15.75" customHeight="1">
      <c r="CU2130" s="1">
        <v>5546.5981</v>
      </c>
      <c r="CV2130" s="1">
        <v>1950.0</v>
      </c>
      <c r="CW2130" s="1">
        <v>1950.0</v>
      </c>
      <c r="CX2130" s="1">
        <v>1950.0</v>
      </c>
      <c r="CY2130" s="1">
        <v>1950.0</v>
      </c>
      <c r="CZ2130" s="1">
        <v>1950.0</v>
      </c>
      <c r="DA2130" s="1" t="str">
        <f t="shared" si="1283"/>
        <v>#DIV/0!</v>
      </c>
      <c r="DB2130" s="1" t="str">
        <f t="shared" si="1284"/>
        <v>#DIV/0!</v>
      </c>
    </row>
    <row r="2131" ht="15.75" customHeight="1">
      <c r="CU2131" s="1">
        <v>5546.7505</v>
      </c>
      <c r="CV2131" s="1">
        <v>1950.0</v>
      </c>
      <c r="CW2131" s="1">
        <v>1950.0</v>
      </c>
      <c r="CX2131" s="1">
        <v>1950.0</v>
      </c>
      <c r="CY2131" s="1">
        <v>1950.0</v>
      </c>
      <c r="CZ2131" s="1">
        <v>1950.0</v>
      </c>
      <c r="DA2131" s="1" t="str">
        <f t="shared" si="1283"/>
        <v>#DIV/0!</v>
      </c>
      <c r="DB2131" s="1" t="str">
        <f t="shared" si="1284"/>
        <v>#DIV/0!</v>
      </c>
    </row>
    <row r="2132" ht="15.75" customHeight="1">
      <c r="CU2132" s="1">
        <v>5546.9028</v>
      </c>
      <c r="CV2132" s="1">
        <v>1950.0</v>
      </c>
      <c r="CW2132" s="1">
        <v>1950.0</v>
      </c>
      <c r="CX2132" s="1">
        <v>1950.0</v>
      </c>
      <c r="CY2132" s="1">
        <v>1950.0</v>
      </c>
      <c r="CZ2132" s="1">
        <v>1950.0</v>
      </c>
      <c r="DA2132" s="1" t="str">
        <f t="shared" si="1283"/>
        <v>#DIV/0!</v>
      </c>
      <c r="DB2132" s="1" t="str">
        <f t="shared" si="1284"/>
        <v>#DIV/0!</v>
      </c>
    </row>
    <row r="2133" ht="15.75" customHeight="1">
      <c r="CU2133" s="1">
        <v>5547.0552</v>
      </c>
      <c r="CV2133" s="1">
        <v>1950.0</v>
      </c>
      <c r="CW2133" s="1">
        <v>1950.0</v>
      </c>
      <c r="CX2133" s="1">
        <v>1950.0</v>
      </c>
      <c r="CY2133" s="1">
        <v>1950.0</v>
      </c>
      <c r="CZ2133" s="1">
        <v>1950.0</v>
      </c>
      <c r="DA2133" s="1" t="str">
        <f t="shared" si="1283"/>
        <v>#DIV/0!</v>
      </c>
      <c r="DB2133" s="1" t="str">
        <f t="shared" si="1284"/>
        <v>#DIV/0!</v>
      </c>
    </row>
    <row r="2134" ht="15.75" customHeight="1">
      <c r="CU2134" s="1">
        <v>5547.2075</v>
      </c>
      <c r="CV2134" s="1">
        <v>1950.0</v>
      </c>
      <c r="CW2134" s="1">
        <v>1950.0</v>
      </c>
      <c r="CX2134" s="1">
        <v>1950.0</v>
      </c>
      <c r="CY2134" s="1">
        <v>1950.0</v>
      </c>
      <c r="CZ2134" s="1">
        <v>1950.0</v>
      </c>
      <c r="DA2134" s="1" t="str">
        <f t="shared" si="1283"/>
        <v>#DIV/0!</v>
      </c>
      <c r="DB2134" s="1" t="str">
        <f t="shared" si="1284"/>
        <v>#DIV/0!</v>
      </c>
    </row>
    <row r="2135" ht="15.75" customHeight="1">
      <c r="CU2135" s="1">
        <v>5547.3599</v>
      </c>
      <c r="CV2135" s="1">
        <v>1950.0</v>
      </c>
      <c r="CW2135" s="1">
        <v>1950.0</v>
      </c>
      <c r="CX2135" s="1">
        <v>1950.0</v>
      </c>
      <c r="CY2135" s="1">
        <v>1950.0</v>
      </c>
      <c r="CZ2135" s="1">
        <v>1950.0</v>
      </c>
      <c r="DA2135" s="1" t="str">
        <f t="shared" si="1283"/>
        <v>#DIV/0!</v>
      </c>
      <c r="DB2135" s="1" t="str">
        <f t="shared" si="1284"/>
        <v>#DIV/0!</v>
      </c>
    </row>
    <row r="2136" ht="15.75" customHeight="1">
      <c r="CU2136" s="1">
        <v>5547.5122</v>
      </c>
      <c r="CV2136" s="1">
        <v>1950.0</v>
      </c>
      <c r="CW2136" s="1">
        <v>1950.0</v>
      </c>
      <c r="CX2136" s="1">
        <v>1950.0</v>
      </c>
      <c r="CY2136" s="1">
        <v>1950.0</v>
      </c>
      <c r="CZ2136" s="1">
        <v>1950.0</v>
      </c>
      <c r="DA2136" s="1" t="str">
        <f t="shared" si="1283"/>
        <v>#DIV/0!</v>
      </c>
      <c r="DB2136" s="1" t="str">
        <f t="shared" si="1284"/>
        <v>#DIV/0!</v>
      </c>
    </row>
    <row r="2137" ht="15.75" customHeight="1">
      <c r="CU2137" s="1">
        <v>5547.6646</v>
      </c>
      <c r="CV2137" s="1">
        <v>1950.0</v>
      </c>
      <c r="CW2137" s="1">
        <v>1950.0</v>
      </c>
      <c r="CX2137" s="1">
        <v>1950.0</v>
      </c>
      <c r="CY2137" s="1">
        <v>1950.0</v>
      </c>
      <c r="CZ2137" s="1">
        <v>1950.0</v>
      </c>
      <c r="DA2137" s="1" t="str">
        <f t="shared" si="1283"/>
        <v>#DIV/0!</v>
      </c>
      <c r="DB2137" s="1" t="str">
        <f t="shared" si="1284"/>
        <v>#DIV/0!</v>
      </c>
    </row>
    <row r="2138" ht="15.75" customHeight="1">
      <c r="CU2138" s="1">
        <v>5547.8174</v>
      </c>
      <c r="CV2138" s="1">
        <v>1950.0</v>
      </c>
      <c r="CW2138" s="1">
        <v>1950.0</v>
      </c>
      <c r="CX2138" s="1">
        <v>1950.0</v>
      </c>
      <c r="CY2138" s="1">
        <v>1950.0</v>
      </c>
      <c r="CZ2138" s="1">
        <v>1950.0</v>
      </c>
      <c r="DA2138" s="1" t="str">
        <f t="shared" si="1283"/>
        <v>#DIV/0!</v>
      </c>
      <c r="DB2138" s="1" t="str">
        <f t="shared" si="1284"/>
        <v>#DIV/0!</v>
      </c>
    </row>
    <row r="2139" ht="15.75" customHeight="1">
      <c r="CU2139" s="1">
        <v>5547.9697</v>
      </c>
      <c r="CV2139" s="1">
        <v>1950.0</v>
      </c>
      <c r="CW2139" s="1">
        <v>1950.0</v>
      </c>
      <c r="CX2139" s="1">
        <v>1950.0</v>
      </c>
      <c r="CY2139" s="1">
        <v>1950.0</v>
      </c>
      <c r="CZ2139" s="1">
        <v>1950.0</v>
      </c>
      <c r="DA2139" s="1" t="str">
        <f t="shared" si="1283"/>
        <v>#DIV/0!</v>
      </c>
      <c r="DB2139" s="1" t="str">
        <f t="shared" si="1284"/>
        <v>#DIV/0!</v>
      </c>
    </row>
    <row r="2140" ht="15.75" customHeight="1">
      <c r="CU2140" s="1">
        <v>5548.1221</v>
      </c>
      <c r="CV2140" s="1">
        <v>1950.0</v>
      </c>
      <c r="CW2140" s="1">
        <v>1950.0</v>
      </c>
      <c r="CX2140" s="1">
        <v>1950.0</v>
      </c>
      <c r="CY2140" s="1">
        <v>1950.0</v>
      </c>
      <c r="CZ2140" s="1">
        <v>1950.0</v>
      </c>
      <c r="DA2140" s="1" t="str">
        <f t="shared" si="1283"/>
        <v>#DIV/0!</v>
      </c>
      <c r="DB2140" s="1" t="str">
        <f t="shared" si="1284"/>
        <v>#DIV/0!</v>
      </c>
    </row>
    <row r="2141" ht="15.75" customHeight="1">
      <c r="CU2141" s="1">
        <v>5548.2744</v>
      </c>
      <c r="CV2141" s="1">
        <v>1950.0</v>
      </c>
      <c r="CW2141" s="1">
        <v>1950.0</v>
      </c>
      <c r="CX2141" s="1">
        <v>1950.0</v>
      </c>
      <c r="CY2141" s="1">
        <v>1950.0</v>
      </c>
      <c r="CZ2141" s="1">
        <v>1950.0</v>
      </c>
      <c r="DA2141" s="1" t="str">
        <f t="shared" si="1283"/>
        <v>#DIV/0!</v>
      </c>
      <c r="DB2141" s="1" t="str">
        <f t="shared" si="1284"/>
        <v>#DIV/0!</v>
      </c>
    </row>
    <row r="2142" ht="15.75" customHeight="1">
      <c r="CU2142" s="1">
        <v>5548.4268</v>
      </c>
      <c r="CV2142" s="1">
        <v>1950.0</v>
      </c>
      <c r="CW2142" s="1">
        <v>1950.0</v>
      </c>
      <c r="CX2142" s="1">
        <v>1950.0</v>
      </c>
      <c r="CY2142" s="1">
        <v>1950.0</v>
      </c>
      <c r="CZ2142" s="1">
        <v>1950.0</v>
      </c>
      <c r="DA2142" s="1" t="str">
        <f t="shared" si="1283"/>
        <v>#DIV/0!</v>
      </c>
      <c r="DB2142" s="1" t="str">
        <f t="shared" si="1284"/>
        <v>#DIV/0!</v>
      </c>
    </row>
    <row r="2143" ht="15.75" customHeight="1">
      <c r="CU2143" s="1">
        <v>5548.5791</v>
      </c>
      <c r="CV2143" s="1">
        <v>1950.0</v>
      </c>
      <c r="CW2143" s="1">
        <v>1950.0</v>
      </c>
      <c r="CX2143" s="1">
        <v>1950.0</v>
      </c>
      <c r="CY2143" s="1">
        <v>1950.0</v>
      </c>
      <c r="CZ2143" s="1">
        <v>1950.0</v>
      </c>
      <c r="DA2143" s="1" t="str">
        <f t="shared" si="1283"/>
        <v>#DIV/0!</v>
      </c>
      <c r="DB2143" s="1" t="str">
        <f t="shared" si="1284"/>
        <v>#DIV/0!</v>
      </c>
    </row>
    <row r="2144" ht="15.75" customHeight="1">
      <c r="CU2144" s="1">
        <v>5548.7314</v>
      </c>
      <c r="CV2144" s="1">
        <v>1950.0</v>
      </c>
      <c r="CW2144" s="1">
        <v>1950.0</v>
      </c>
      <c r="CX2144" s="1">
        <v>1950.0</v>
      </c>
      <c r="CY2144" s="1">
        <v>1950.0</v>
      </c>
      <c r="CZ2144" s="1">
        <v>1950.0</v>
      </c>
      <c r="DA2144" s="1" t="str">
        <f t="shared" si="1283"/>
        <v>#DIV/0!</v>
      </c>
      <c r="DB2144" s="1" t="str">
        <f t="shared" si="1284"/>
        <v>#DIV/0!</v>
      </c>
    </row>
    <row r="2145" ht="15.75" customHeight="1">
      <c r="CU2145" s="1">
        <v>5548.8838</v>
      </c>
      <c r="CV2145" s="1">
        <v>1950.0</v>
      </c>
      <c r="CW2145" s="1">
        <v>1950.0</v>
      </c>
      <c r="CX2145" s="1">
        <v>1950.0</v>
      </c>
      <c r="CY2145" s="1">
        <v>1950.0</v>
      </c>
      <c r="CZ2145" s="1">
        <v>1950.0</v>
      </c>
      <c r="DA2145" s="1" t="str">
        <f t="shared" si="1283"/>
        <v>#DIV/0!</v>
      </c>
      <c r="DB2145" s="1" t="str">
        <f t="shared" si="1284"/>
        <v>#DIV/0!</v>
      </c>
    </row>
    <row r="2146" ht="15.75" customHeight="1">
      <c r="CU2146" s="1">
        <v>5549.0366</v>
      </c>
      <c r="CV2146" s="1">
        <v>1950.0</v>
      </c>
      <c r="CW2146" s="1">
        <v>1950.0</v>
      </c>
      <c r="CX2146" s="1">
        <v>1950.0</v>
      </c>
      <c r="CY2146" s="1">
        <v>1950.0</v>
      </c>
      <c r="CZ2146" s="1">
        <v>1945.7</v>
      </c>
      <c r="DA2146" s="1" t="str">
        <f t="shared" si="1283"/>
        <v>#DIV/0!</v>
      </c>
      <c r="DB2146" s="1" t="str">
        <f t="shared" si="1284"/>
        <v>#DIV/0!</v>
      </c>
    </row>
    <row r="2147" ht="15.75" customHeight="1">
      <c r="CU2147" s="1">
        <v>5549.189</v>
      </c>
      <c r="CV2147" s="1">
        <v>1950.0</v>
      </c>
      <c r="CW2147" s="1">
        <v>1950.0</v>
      </c>
      <c r="CX2147" s="1">
        <v>1950.0</v>
      </c>
      <c r="CY2147" s="1">
        <v>1907.3</v>
      </c>
      <c r="CZ2147" s="1">
        <v>1891.0</v>
      </c>
      <c r="DA2147" s="1" t="str">
        <f t="shared" si="1283"/>
        <v>#DIV/0!</v>
      </c>
      <c r="DB2147" s="1" t="str">
        <f t="shared" si="1284"/>
        <v>#DIV/0!</v>
      </c>
    </row>
    <row r="2148" ht="15.75" customHeight="1">
      <c r="CU2148" s="1">
        <v>5549.3413</v>
      </c>
      <c r="CV2148" s="1">
        <v>1950.0</v>
      </c>
      <c r="CW2148" s="1">
        <v>1950.0</v>
      </c>
      <c r="CX2148" s="1">
        <v>1950.0</v>
      </c>
      <c r="CY2148" s="1">
        <v>1821.2</v>
      </c>
      <c r="CZ2148" s="1">
        <v>1792.2</v>
      </c>
      <c r="DA2148" s="1" t="str">
        <f t="shared" si="1283"/>
        <v>#DIV/0!</v>
      </c>
      <c r="DB2148" s="1" t="str">
        <f t="shared" si="1284"/>
        <v>#DIV/0!</v>
      </c>
    </row>
    <row r="2149" ht="15.75" customHeight="1">
      <c r="CU2149" s="1">
        <v>5549.4937</v>
      </c>
      <c r="CV2149" s="1">
        <v>1950.0</v>
      </c>
      <c r="CW2149" s="1">
        <v>1950.0</v>
      </c>
      <c r="CX2149" s="1">
        <v>1950.0</v>
      </c>
      <c r="CY2149" s="1">
        <v>1711.3</v>
      </c>
      <c r="CZ2149" s="1">
        <v>1667.9</v>
      </c>
      <c r="DA2149" s="1" t="str">
        <f t="shared" si="1283"/>
        <v>#DIV/0!</v>
      </c>
      <c r="DB2149" s="1" t="str">
        <f t="shared" si="1284"/>
        <v>#DIV/0!</v>
      </c>
    </row>
    <row r="2150" ht="15.75" customHeight="1">
      <c r="CU2150" s="1">
        <v>5549.646</v>
      </c>
      <c r="CV2150" s="1">
        <v>1950.0</v>
      </c>
      <c r="CW2150" s="1">
        <v>1950.0</v>
      </c>
      <c r="CX2150" s="1">
        <v>1950.0</v>
      </c>
      <c r="CY2150" s="1">
        <v>1604.6</v>
      </c>
      <c r="CZ2150" s="1">
        <v>1547.8</v>
      </c>
      <c r="DA2150" s="1" t="str">
        <f t="shared" si="1283"/>
        <v>#DIV/0!</v>
      </c>
      <c r="DB2150" s="1" t="str">
        <f t="shared" si="1284"/>
        <v>#DIV/0!</v>
      </c>
    </row>
    <row r="2151" ht="15.75" customHeight="1">
      <c r="CU2151" s="1">
        <v>5549.7983</v>
      </c>
      <c r="CV2151" s="1">
        <v>1920.0</v>
      </c>
      <c r="CW2151" s="1">
        <v>1950.0</v>
      </c>
      <c r="CX2151" s="1">
        <v>1950.0</v>
      </c>
      <c r="CY2151" s="1">
        <v>1531.5</v>
      </c>
      <c r="CZ2151" s="1">
        <v>1464.3</v>
      </c>
      <c r="DA2151" s="1" t="str">
        <f t="shared" si="1283"/>
        <v>#DIV/0!</v>
      </c>
      <c r="DB2151" s="1" t="str">
        <f t="shared" si="1284"/>
        <v>#DIV/0!</v>
      </c>
    </row>
    <row r="2152" ht="15.75" customHeight="1">
      <c r="CU2152" s="1">
        <v>5549.9507</v>
      </c>
      <c r="CV2152" s="1">
        <v>1848.8</v>
      </c>
      <c r="CW2152" s="1">
        <v>1950.0</v>
      </c>
      <c r="CX2152" s="1">
        <v>1950.0</v>
      </c>
      <c r="CY2152" s="1">
        <v>1520.0</v>
      </c>
      <c r="CZ2152" s="1">
        <v>1445.0</v>
      </c>
      <c r="DA2152" s="1" t="str">
        <f t="shared" si="1283"/>
        <v>#DIV/0!</v>
      </c>
      <c r="DB2152" s="1" t="str">
        <f t="shared" si="1284"/>
        <v>#DIV/0!</v>
      </c>
    </row>
    <row r="2153" ht="15.75" customHeight="1">
      <c r="CU2153" s="1">
        <v>5550.103</v>
      </c>
      <c r="CV2153" s="1">
        <v>1728.1</v>
      </c>
      <c r="CW2153" s="1">
        <v>1907.6</v>
      </c>
      <c r="CX2153" s="1">
        <v>1950.0</v>
      </c>
      <c r="CY2153" s="1">
        <v>1606.4</v>
      </c>
      <c r="CZ2153" s="1">
        <v>1529.1</v>
      </c>
      <c r="DA2153" s="1" t="str">
        <f t="shared" si="1283"/>
        <v>#DIV/0!</v>
      </c>
      <c r="DB2153" s="1" t="str">
        <f t="shared" si="1284"/>
        <v>#DIV/0!</v>
      </c>
    </row>
    <row r="2154" ht="15.75" customHeight="1">
      <c r="CU2154" s="1">
        <v>5550.2554</v>
      </c>
      <c r="CV2154" s="1">
        <v>1529.6</v>
      </c>
      <c r="CW2154" s="1">
        <v>1684.7</v>
      </c>
      <c r="CX2154" s="1">
        <v>1950.0</v>
      </c>
      <c r="CY2154" s="1">
        <v>1665.4</v>
      </c>
      <c r="CZ2154" s="1">
        <v>1594.7</v>
      </c>
      <c r="DA2154" s="1" t="str">
        <f t="shared" si="1283"/>
        <v>#DIV/0!</v>
      </c>
      <c r="DB2154" s="1" t="str">
        <f t="shared" si="1284"/>
        <v>#DIV/0!</v>
      </c>
    </row>
    <row r="2155" ht="15.75" customHeight="1">
      <c r="CU2155" s="1">
        <v>5550.4082</v>
      </c>
      <c r="CV2155" s="1">
        <v>1239.5</v>
      </c>
      <c r="CW2155" s="1">
        <v>1292.0</v>
      </c>
      <c r="CX2155" s="1">
        <v>1950.0</v>
      </c>
      <c r="CY2155" s="1">
        <v>1881.2</v>
      </c>
      <c r="CZ2155" s="1">
        <v>1836.9</v>
      </c>
      <c r="DA2155" s="1" t="str">
        <f t="shared" si="1283"/>
        <v>#DIV/0!</v>
      </c>
      <c r="DB2155" s="1" t="str">
        <f t="shared" si="1284"/>
        <v>#DIV/0!</v>
      </c>
    </row>
    <row r="2156" ht="15.75" customHeight="1">
      <c r="CU2156" s="1">
        <v>5550.5605</v>
      </c>
      <c r="CV2156" s="1">
        <v>905.2</v>
      </c>
      <c r="CW2156" s="1">
        <v>859.7</v>
      </c>
      <c r="CX2156" s="1">
        <v>1950.0</v>
      </c>
      <c r="CY2156" s="1">
        <v>1950.0</v>
      </c>
      <c r="CZ2156" s="1">
        <v>1950.0</v>
      </c>
      <c r="DA2156" s="1" t="str">
        <f t="shared" si="1283"/>
        <v>#DIV/0!</v>
      </c>
      <c r="DB2156" s="1" t="str">
        <f t="shared" si="1284"/>
        <v>#DIV/0!</v>
      </c>
    </row>
    <row r="2157" ht="15.75" customHeight="1">
      <c r="CU2157" s="1">
        <v>5550.7129</v>
      </c>
      <c r="CV2157" s="1">
        <v>614.8</v>
      </c>
      <c r="CW2157" s="1">
        <v>532.6</v>
      </c>
      <c r="CX2157" s="1">
        <v>1950.0</v>
      </c>
      <c r="CY2157" s="1">
        <v>1950.0</v>
      </c>
      <c r="CZ2157" s="1">
        <v>1950.0</v>
      </c>
      <c r="DA2157" s="1" t="str">
        <f t="shared" si="1283"/>
        <v>#DIV/0!</v>
      </c>
      <c r="DB2157" s="1" t="str">
        <f t="shared" si="1284"/>
        <v>#DIV/0!</v>
      </c>
    </row>
    <row r="2158" ht="15.75" customHeight="1">
      <c r="CU2158" s="1">
        <v>5550.8652</v>
      </c>
      <c r="CV2158" s="1">
        <v>414.0</v>
      </c>
      <c r="CW2158" s="1">
        <v>334.0</v>
      </c>
      <c r="CX2158" s="1">
        <v>1885.7</v>
      </c>
      <c r="CY2158" s="1">
        <v>1950.0</v>
      </c>
      <c r="CZ2158" s="1">
        <v>1950.0</v>
      </c>
      <c r="DA2158" s="1" t="str">
        <f t="shared" si="1283"/>
        <v>#DIV/0!</v>
      </c>
      <c r="DB2158" s="1" t="str">
        <f t="shared" si="1284"/>
        <v>#DIV/0!</v>
      </c>
    </row>
    <row r="2159" ht="15.75" customHeight="1">
      <c r="CU2159" s="1">
        <v>5551.0176</v>
      </c>
      <c r="CV2159" s="1">
        <v>292.4</v>
      </c>
      <c r="CW2159" s="1">
        <v>223.8</v>
      </c>
      <c r="CX2159" s="1">
        <v>1527.8</v>
      </c>
      <c r="CY2159" s="1">
        <v>1874.7</v>
      </c>
      <c r="CZ2159" s="1">
        <v>1922.4</v>
      </c>
      <c r="DA2159" s="1" t="str">
        <f t="shared" si="1283"/>
        <v>#DIV/0!</v>
      </c>
      <c r="DB2159" s="1" t="str">
        <f t="shared" si="1284"/>
        <v>#DIV/0!</v>
      </c>
    </row>
    <row r="2160" ht="15.75" customHeight="1">
      <c r="CU2160" s="1">
        <v>5551.1699</v>
      </c>
      <c r="CV2160" s="1">
        <v>221.4</v>
      </c>
      <c r="CW2160" s="1">
        <v>160.9</v>
      </c>
      <c r="CX2160" s="1">
        <v>1139.0</v>
      </c>
      <c r="CY2160" s="1">
        <v>1705.2</v>
      </c>
      <c r="CZ2160" s="1">
        <v>1847.4</v>
      </c>
      <c r="DA2160" s="1" t="str">
        <f t="shared" si="1283"/>
        <v>#DIV/0!</v>
      </c>
      <c r="DB2160" s="1" t="str">
        <f t="shared" si="1284"/>
        <v>#DIV/0!</v>
      </c>
    </row>
    <row r="2161" ht="15.75" customHeight="1">
      <c r="CU2161" s="1">
        <v>5551.3223</v>
      </c>
      <c r="CV2161" s="1">
        <v>179.3</v>
      </c>
      <c r="CW2161" s="1">
        <v>129.8</v>
      </c>
      <c r="CX2161" s="1">
        <v>888.3</v>
      </c>
      <c r="CY2161" s="1">
        <v>1523.5</v>
      </c>
      <c r="CZ2161" s="1">
        <v>1751.9</v>
      </c>
      <c r="DA2161" s="1" t="str">
        <f t="shared" si="1283"/>
        <v>#DIV/0!</v>
      </c>
      <c r="DB2161" s="1" t="str">
        <f t="shared" si="1284"/>
        <v>#DIV/0!</v>
      </c>
    </row>
    <row r="2162" ht="15.75" customHeight="1">
      <c r="CU2162" s="1">
        <v>5551.4746</v>
      </c>
      <c r="CV2162" s="1">
        <v>164.1</v>
      </c>
      <c r="CW2162" s="1">
        <v>117.9</v>
      </c>
      <c r="CX2162" s="1">
        <v>701.2</v>
      </c>
      <c r="CY2162" s="1">
        <v>1341.8</v>
      </c>
      <c r="CZ2162" s="1">
        <v>1642.1</v>
      </c>
      <c r="DA2162" s="1" t="str">
        <f t="shared" si="1283"/>
        <v>#DIV/0!</v>
      </c>
      <c r="DB2162" s="1" t="str">
        <f t="shared" si="1284"/>
        <v>#DIV/0!</v>
      </c>
    </row>
    <row r="2163" ht="15.75" customHeight="1">
      <c r="CU2163" s="1">
        <v>5551.627</v>
      </c>
      <c r="CV2163" s="1">
        <v>158.9</v>
      </c>
      <c r="CW2163" s="1">
        <v>117.5</v>
      </c>
      <c r="CX2163" s="1">
        <v>551.1</v>
      </c>
      <c r="CY2163" s="1">
        <v>1176.4</v>
      </c>
      <c r="CZ2163" s="1">
        <v>1517.1</v>
      </c>
      <c r="DA2163" s="1" t="str">
        <f t="shared" si="1283"/>
        <v>#DIV/0!</v>
      </c>
      <c r="DB2163" s="1" t="str">
        <f t="shared" si="1284"/>
        <v>#DIV/0!</v>
      </c>
    </row>
    <row r="2164" ht="15.75" customHeight="1">
      <c r="CU2164" s="1">
        <v>5551.7798</v>
      </c>
      <c r="CV2164" s="1">
        <v>170.2</v>
      </c>
      <c r="CW2164" s="1">
        <v>128.4</v>
      </c>
      <c r="CX2164" s="1">
        <v>476.7</v>
      </c>
      <c r="CY2164" s="1">
        <v>1042.0</v>
      </c>
      <c r="CZ2164" s="1">
        <v>1396.5</v>
      </c>
      <c r="DA2164" s="1" t="str">
        <f t="shared" si="1283"/>
        <v>#DIV/0!</v>
      </c>
      <c r="DB2164" s="1" t="str">
        <f t="shared" si="1284"/>
        <v>#DIV/0!</v>
      </c>
    </row>
    <row r="2165" ht="15.75" customHeight="1">
      <c r="CU2165" s="1">
        <v>5551.9321</v>
      </c>
      <c r="CV2165" s="1">
        <v>251.7</v>
      </c>
      <c r="CW2165" s="1">
        <v>189.3</v>
      </c>
      <c r="CX2165" s="1">
        <v>499.4</v>
      </c>
      <c r="CY2165" s="1">
        <v>1019.7</v>
      </c>
      <c r="CZ2165" s="1">
        <v>1238.4</v>
      </c>
      <c r="DA2165" s="1" t="str">
        <f t="shared" si="1283"/>
        <v>#DIV/0!</v>
      </c>
      <c r="DB2165" s="1" t="str">
        <f t="shared" si="1284"/>
        <v>#DIV/0!</v>
      </c>
    </row>
    <row r="2166" ht="15.75" customHeight="1">
      <c r="CU2166" s="1">
        <v>5552.0845</v>
      </c>
      <c r="CV2166" s="1">
        <v>314.6</v>
      </c>
      <c r="CW2166" s="1">
        <v>270.4</v>
      </c>
      <c r="CX2166" s="1">
        <v>693.6</v>
      </c>
      <c r="CY2166" s="1">
        <v>1126.7</v>
      </c>
      <c r="CZ2166" s="1">
        <v>1119.9</v>
      </c>
      <c r="DA2166" s="1" t="str">
        <f t="shared" si="1283"/>
        <v>#DIV/0!</v>
      </c>
      <c r="DB2166" s="1" t="str">
        <f t="shared" si="1284"/>
        <v>#DIV/0!</v>
      </c>
    </row>
    <row r="2167" ht="15.75" customHeight="1">
      <c r="CU2167" s="1">
        <v>5552.2368</v>
      </c>
      <c r="CV2167" s="1">
        <v>462.4</v>
      </c>
      <c r="CW2167" s="1">
        <v>470.2</v>
      </c>
      <c r="CX2167" s="1">
        <v>1059.6</v>
      </c>
      <c r="CY2167" s="1">
        <v>1521.9</v>
      </c>
      <c r="CZ2167" s="1">
        <v>1648.6</v>
      </c>
      <c r="DA2167" s="1" t="str">
        <f t="shared" si="1283"/>
        <v>#DIV/0!</v>
      </c>
      <c r="DB2167" s="1" t="str">
        <f t="shared" si="1284"/>
        <v>#DIV/0!</v>
      </c>
    </row>
    <row r="2168" ht="15.75" customHeight="1">
      <c r="CU2168" s="1">
        <v>5552.3892</v>
      </c>
      <c r="CV2168" s="1">
        <v>602.0</v>
      </c>
      <c r="CW2168" s="1">
        <v>926.9</v>
      </c>
      <c r="CX2168" s="1">
        <v>1480.8</v>
      </c>
      <c r="CY2168" s="1">
        <v>1941.0</v>
      </c>
      <c r="CZ2168" s="1">
        <v>1950.0</v>
      </c>
      <c r="DA2168" s="1" t="str">
        <f t="shared" si="1283"/>
        <v>#DIV/0!</v>
      </c>
      <c r="DB2168" s="1" t="str">
        <f t="shared" si="1284"/>
        <v>#DIV/0!</v>
      </c>
    </row>
    <row r="2169" ht="15.75" customHeight="1">
      <c r="CU2169" s="1">
        <v>5552.5415</v>
      </c>
      <c r="CV2169" s="1">
        <v>582.6</v>
      </c>
      <c r="CW2169" s="1">
        <v>1291.2</v>
      </c>
      <c r="CX2169" s="1">
        <v>1817.8</v>
      </c>
      <c r="CY2169" s="1">
        <v>1950.0</v>
      </c>
      <c r="CZ2169" s="1">
        <v>1950.0</v>
      </c>
      <c r="DA2169" s="1" t="str">
        <f t="shared" si="1283"/>
        <v>#DIV/0!</v>
      </c>
      <c r="DB2169" s="1" t="str">
        <f t="shared" si="1284"/>
        <v>#DIV/0!</v>
      </c>
    </row>
    <row r="2170" ht="15.75" customHeight="1">
      <c r="CU2170" s="1">
        <v>5552.6938</v>
      </c>
      <c r="CV2170" s="1">
        <v>472.1</v>
      </c>
      <c r="CW2170" s="1">
        <v>1231.2</v>
      </c>
      <c r="CX2170" s="1">
        <v>1950.0</v>
      </c>
      <c r="CY2170" s="1">
        <v>1950.0</v>
      </c>
      <c r="CZ2170" s="1">
        <v>1950.0</v>
      </c>
      <c r="DA2170" s="1" t="str">
        <f t="shared" si="1283"/>
        <v>#DIV/0!</v>
      </c>
      <c r="DB2170" s="1" t="str">
        <f t="shared" si="1284"/>
        <v>#DIV/0!</v>
      </c>
    </row>
    <row r="2171" ht="15.75" customHeight="1">
      <c r="CU2171" s="1">
        <v>5552.8462</v>
      </c>
      <c r="CV2171" s="1">
        <v>367.4</v>
      </c>
      <c r="CW2171" s="1">
        <v>929.6</v>
      </c>
      <c r="CX2171" s="1">
        <v>1950.0</v>
      </c>
      <c r="CY2171" s="1">
        <v>1950.0</v>
      </c>
      <c r="CZ2171" s="1">
        <v>1950.0</v>
      </c>
      <c r="DA2171" s="1" t="str">
        <f t="shared" si="1283"/>
        <v>#DIV/0!</v>
      </c>
      <c r="DB2171" s="1" t="str">
        <f t="shared" si="1284"/>
        <v>#DIV/0!</v>
      </c>
    </row>
    <row r="2172" ht="15.75" customHeight="1">
      <c r="CU2172" s="1">
        <v>5552.999</v>
      </c>
      <c r="CV2172" s="1">
        <v>285.8</v>
      </c>
      <c r="CW2172" s="1">
        <v>640.6</v>
      </c>
      <c r="CX2172" s="1">
        <v>1883.5</v>
      </c>
      <c r="CY2172" s="1">
        <v>1950.0</v>
      </c>
      <c r="CZ2172" s="1">
        <v>1930.2</v>
      </c>
      <c r="DA2172" s="1" t="str">
        <f t="shared" si="1283"/>
        <v>#DIV/0!</v>
      </c>
      <c r="DB2172" s="1" t="str">
        <f t="shared" si="1284"/>
        <v>#DIV/0!</v>
      </c>
    </row>
    <row r="2173" ht="15.75" customHeight="1">
      <c r="CU2173" s="1">
        <v>5553.1514</v>
      </c>
      <c r="CV2173" s="1">
        <v>225.6</v>
      </c>
      <c r="CW2173" s="1">
        <v>440.4</v>
      </c>
      <c r="CX2173" s="1">
        <v>1670.2</v>
      </c>
      <c r="CY2173" s="1">
        <v>1950.0</v>
      </c>
      <c r="CZ2173" s="1">
        <v>1751.8</v>
      </c>
      <c r="DA2173" s="1" t="str">
        <f t="shared" si="1283"/>
        <v>#DIV/0!</v>
      </c>
      <c r="DB2173" s="1" t="str">
        <f t="shared" si="1284"/>
        <v>#DIV/0!</v>
      </c>
    </row>
    <row r="2174" ht="15.75" customHeight="1">
      <c r="CU2174" s="1">
        <v>5553.3037</v>
      </c>
      <c r="CV2174" s="1">
        <v>181.1</v>
      </c>
      <c r="CW2174" s="1">
        <v>315.0</v>
      </c>
      <c r="CX2174" s="1">
        <v>1329.6</v>
      </c>
      <c r="CY2174" s="1">
        <v>1938.8</v>
      </c>
      <c r="CZ2174" s="1">
        <v>1581.5</v>
      </c>
      <c r="DA2174" s="1" t="str">
        <f t="shared" si="1283"/>
        <v>#DIV/0!</v>
      </c>
      <c r="DB2174" s="1" t="str">
        <f t="shared" si="1284"/>
        <v>#DIV/0!</v>
      </c>
    </row>
    <row r="2175" ht="15.75" customHeight="1">
      <c r="CU2175" s="1">
        <v>5553.4561</v>
      </c>
      <c r="CV2175" s="1">
        <v>149.6</v>
      </c>
      <c r="CW2175" s="1">
        <v>235.5</v>
      </c>
      <c r="CX2175" s="1">
        <v>959.9</v>
      </c>
      <c r="CY2175" s="1">
        <v>1830.7</v>
      </c>
      <c r="CZ2175" s="1">
        <v>1325.0</v>
      </c>
      <c r="DA2175" s="1" t="str">
        <f t="shared" si="1283"/>
        <v>#DIV/0!</v>
      </c>
      <c r="DB2175" s="1" t="str">
        <f t="shared" si="1284"/>
        <v>#DIV/0!</v>
      </c>
    </row>
    <row r="2176" ht="15.75" customHeight="1">
      <c r="CU2176" s="1">
        <v>5553.6084</v>
      </c>
      <c r="CV2176" s="1">
        <v>119.4</v>
      </c>
      <c r="CW2176" s="1">
        <v>177.3</v>
      </c>
      <c r="CX2176" s="1">
        <v>698.6</v>
      </c>
      <c r="CY2176" s="1">
        <v>1648.3</v>
      </c>
      <c r="CZ2176" s="1">
        <v>1052.8</v>
      </c>
      <c r="DA2176" s="1" t="str">
        <f t="shared" si="1283"/>
        <v>#DIV/0!</v>
      </c>
      <c r="DB2176" s="1" t="str">
        <f t="shared" si="1284"/>
        <v>#DIV/0!</v>
      </c>
    </row>
    <row r="2177" ht="15.75" customHeight="1">
      <c r="CU2177" s="1">
        <v>5553.7607</v>
      </c>
      <c r="CV2177" s="1">
        <v>103.3</v>
      </c>
      <c r="CW2177" s="1">
        <v>151.7</v>
      </c>
      <c r="CX2177" s="1">
        <v>537.3</v>
      </c>
      <c r="CY2177" s="1">
        <v>1435.9</v>
      </c>
      <c r="CZ2177" s="1">
        <v>874.1</v>
      </c>
      <c r="DA2177" s="1" t="str">
        <f t="shared" si="1283"/>
        <v>#DIV/0!</v>
      </c>
      <c r="DB2177" s="1" t="str">
        <f t="shared" si="1284"/>
        <v>#DIV/0!</v>
      </c>
    </row>
    <row r="2178" ht="15.75" customHeight="1">
      <c r="CU2178" s="1">
        <v>5553.9131</v>
      </c>
      <c r="CV2178" s="1">
        <v>92.29</v>
      </c>
      <c r="CW2178" s="1">
        <v>135.6</v>
      </c>
      <c r="CX2178" s="1">
        <v>417.9</v>
      </c>
      <c r="CY2178" s="1">
        <v>1218.4</v>
      </c>
      <c r="CZ2178" s="1">
        <v>692.8</v>
      </c>
      <c r="DA2178" s="1" t="str">
        <f t="shared" si="1283"/>
        <v>#DIV/0!</v>
      </c>
      <c r="DB2178" s="1" t="str">
        <f t="shared" si="1284"/>
        <v>#DIV/0!</v>
      </c>
    </row>
    <row r="2179" ht="15.75" customHeight="1">
      <c r="CU2179" s="1">
        <v>5554.0654</v>
      </c>
      <c r="CV2179" s="1">
        <v>86.81</v>
      </c>
      <c r="CW2179" s="1">
        <v>129.8</v>
      </c>
      <c r="CX2179" s="1">
        <v>352.8</v>
      </c>
      <c r="CY2179" s="1">
        <v>1005.8</v>
      </c>
      <c r="CZ2179" s="1">
        <v>602.5</v>
      </c>
      <c r="DA2179" s="1" t="str">
        <f t="shared" si="1283"/>
        <v>#DIV/0!</v>
      </c>
      <c r="DB2179" s="1" t="str">
        <f t="shared" si="1284"/>
        <v>#DIV/0!</v>
      </c>
    </row>
    <row r="2180" ht="15.75" customHeight="1">
      <c r="CU2180" s="1">
        <v>5554.2178</v>
      </c>
      <c r="CV2180" s="1">
        <v>85.59</v>
      </c>
      <c r="CW2180" s="1">
        <v>133.1</v>
      </c>
      <c r="CX2180" s="1">
        <v>330.8</v>
      </c>
      <c r="CY2180" s="1">
        <v>862.8</v>
      </c>
      <c r="CZ2180" s="1">
        <v>686.2</v>
      </c>
      <c r="DA2180" s="1" t="str">
        <f t="shared" si="1283"/>
        <v>#DIV/0!</v>
      </c>
      <c r="DB2180" s="1" t="str">
        <f t="shared" si="1284"/>
        <v>#DIV/0!</v>
      </c>
    </row>
    <row r="2181" ht="15.75" customHeight="1">
      <c r="CU2181" s="1">
        <v>5554.3706</v>
      </c>
      <c r="CV2181" s="1">
        <v>86.4</v>
      </c>
      <c r="CW2181" s="1">
        <v>136.2</v>
      </c>
      <c r="CX2181" s="1">
        <v>321.0</v>
      </c>
      <c r="CY2181" s="1">
        <v>794.4</v>
      </c>
      <c r="CZ2181" s="1">
        <v>830.9</v>
      </c>
      <c r="DA2181" s="1" t="str">
        <f t="shared" si="1283"/>
        <v>#DIV/0!</v>
      </c>
      <c r="DB2181" s="1" t="str">
        <f t="shared" si="1284"/>
        <v>#DIV/0!</v>
      </c>
    </row>
    <row r="2182" ht="15.75" customHeight="1">
      <c r="CU2182" s="1">
        <v>5554.5229</v>
      </c>
      <c r="CV2182" s="1">
        <v>87.14</v>
      </c>
      <c r="CW2182" s="1">
        <v>140.2</v>
      </c>
      <c r="CX2182" s="1">
        <v>298.0</v>
      </c>
      <c r="CY2182" s="1">
        <v>748.6</v>
      </c>
      <c r="CZ2182" s="1">
        <v>1000.6</v>
      </c>
      <c r="DA2182" s="1" t="str">
        <f t="shared" si="1283"/>
        <v>#DIV/0!</v>
      </c>
      <c r="DB2182" s="1" t="str">
        <f t="shared" si="1284"/>
        <v>#DIV/0!</v>
      </c>
    </row>
    <row r="2183" ht="15.75" customHeight="1">
      <c r="CU2183" s="1">
        <v>5554.6753</v>
      </c>
      <c r="CV2183" s="1">
        <v>88.24</v>
      </c>
      <c r="CW2183" s="1">
        <v>136.4</v>
      </c>
      <c r="CX2183" s="1">
        <v>267.0</v>
      </c>
      <c r="CY2183" s="1">
        <v>709.1</v>
      </c>
      <c r="CZ2183" s="1">
        <v>1185.0</v>
      </c>
      <c r="DA2183" s="1" t="str">
        <f t="shared" si="1283"/>
        <v>#DIV/0!</v>
      </c>
      <c r="DB2183" s="1" t="str">
        <f t="shared" si="1284"/>
        <v>#DIV/0!</v>
      </c>
    </row>
    <row r="2184" ht="15.75" customHeight="1">
      <c r="CU2184" s="1">
        <v>5554.8276</v>
      </c>
      <c r="CV2184" s="1">
        <v>93.14</v>
      </c>
      <c r="CW2184" s="1">
        <v>142.9</v>
      </c>
      <c r="CX2184" s="1">
        <v>263.3</v>
      </c>
      <c r="CY2184" s="1">
        <v>732.9</v>
      </c>
      <c r="CZ2184" s="1">
        <v>1414.8</v>
      </c>
      <c r="DA2184" s="1" t="str">
        <f t="shared" si="1283"/>
        <v>#DIV/0!</v>
      </c>
      <c r="DB2184" s="1" t="str">
        <f t="shared" si="1284"/>
        <v>#DIV/0!</v>
      </c>
    </row>
    <row r="2185" ht="15.75" customHeight="1">
      <c r="CU2185" s="1">
        <v>5554.98</v>
      </c>
      <c r="CV2185" s="1">
        <v>108.4</v>
      </c>
      <c r="CW2185" s="1">
        <v>171.1</v>
      </c>
      <c r="CX2185" s="1">
        <v>312.7</v>
      </c>
      <c r="CY2185" s="1">
        <v>845.4</v>
      </c>
      <c r="CZ2185" s="1">
        <v>1600.4</v>
      </c>
      <c r="DA2185" s="1" t="str">
        <f t="shared" si="1283"/>
        <v>#DIV/0!</v>
      </c>
      <c r="DB2185" s="1" t="str">
        <f t="shared" si="1284"/>
        <v>#DIV/0!</v>
      </c>
    </row>
    <row r="2186" ht="15.75" customHeight="1">
      <c r="CU2186" s="1">
        <v>5555.1323</v>
      </c>
      <c r="CV2186" s="1">
        <v>144.0</v>
      </c>
      <c r="CW2186" s="1">
        <v>248.7</v>
      </c>
      <c r="CX2186" s="1">
        <v>463.4</v>
      </c>
      <c r="CY2186" s="1">
        <v>1073.6</v>
      </c>
      <c r="CZ2186" s="1">
        <v>1786.5</v>
      </c>
      <c r="DA2186" s="1" t="str">
        <f t="shared" si="1283"/>
        <v>#DIV/0!</v>
      </c>
      <c r="DB2186" s="1" t="str">
        <f t="shared" si="1284"/>
        <v>#DIV/0!</v>
      </c>
    </row>
    <row r="2187" ht="15.75" customHeight="1">
      <c r="CU2187" s="1">
        <v>5555.2847</v>
      </c>
      <c r="CV2187" s="1">
        <v>222.3</v>
      </c>
      <c r="CW2187" s="1">
        <v>388.8</v>
      </c>
      <c r="CX2187" s="1">
        <v>769.7</v>
      </c>
      <c r="CY2187" s="1">
        <v>1483.5</v>
      </c>
      <c r="CZ2187" s="1">
        <v>1919.0</v>
      </c>
      <c r="DA2187" s="1" t="str">
        <f t="shared" si="1283"/>
        <v>#DIV/0!</v>
      </c>
      <c r="DB2187" s="1" t="str">
        <f t="shared" si="1284"/>
        <v>#DIV/0!</v>
      </c>
    </row>
    <row r="2188" ht="15.75" customHeight="1">
      <c r="CU2188" s="1">
        <v>5555.437</v>
      </c>
      <c r="CV2188" s="1">
        <v>305.1</v>
      </c>
      <c r="CW2188" s="1">
        <v>597.5</v>
      </c>
      <c r="CX2188" s="1">
        <v>1374.3</v>
      </c>
      <c r="CY2188" s="1">
        <v>1950.0</v>
      </c>
      <c r="CZ2188" s="1">
        <v>1950.0</v>
      </c>
      <c r="DA2188" s="1" t="str">
        <f t="shared" si="1283"/>
        <v>#DIV/0!</v>
      </c>
      <c r="DB2188" s="1" t="str">
        <f t="shared" si="1284"/>
        <v>#DIV/0!</v>
      </c>
    </row>
    <row r="2189" ht="15.75" customHeight="1">
      <c r="CU2189" s="1">
        <v>5555.5894</v>
      </c>
      <c r="CV2189" s="1">
        <v>442.3</v>
      </c>
      <c r="CW2189" s="1">
        <v>952.2</v>
      </c>
      <c r="CX2189" s="1">
        <v>1950.0</v>
      </c>
      <c r="CY2189" s="1">
        <v>1950.0</v>
      </c>
      <c r="CZ2189" s="1">
        <v>1950.0</v>
      </c>
      <c r="DA2189" s="1" t="str">
        <f t="shared" si="1283"/>
        <v>#DIV/0!</v>
      </c>
      <c r="DB2189" s="1" t="str">
        <f t="shared" si="1284"/>
        <v>#DIV/0!</v>
      </c>
    </row>
    <row r="2190" ht="15.75" customHeight="1">
      <c r="CU2190" s="1">
        <v>5555.7422</v>
      </c>
      <c r="CV2190" s="1">
        <v>669.0</v>
      </c>
      <c r="CW2190" s="1">
        <v>1309.6</v>
      </c>
      <c r="CX2190" s="1">
        <v>1950.0</v>
      </c>
      <c r="CY2190" s="1">
        <v>1950.0</v>
      </c>
      <c r="CZ2190" s="1">
        <v>1950.0</v>
      </c>
      <c r="DA2190" s="1" t="str">
        <f t="shared" si="1283"/>
        <v>#DIV/0!</v>
      </c>
      <c r="DB2190" s="1" t="str">
        <f t="shared" si="1284"/>
        <v>#DIV/0!</v>
      </c>
    </row>
    <row r="2191" ht="15.75" customHeight="1">
      <c r="CU2191" s="1">
        <v>5555.8945</v>
      </c>
      <c r="CV2191" s="1">
        <v>990.5</v>
      </c>
      <c r="CW2191" s="1">
        <v>1565.9</v>
      </c>
      <c r="CX2191" s="1">
        <v>1950.0</v>
      </c>
      <c r="CY2191" s="1">
        <v>1950.0</v>
      </c>
      <c r="CZ2191" s="1">
        <v>1950.0</v>
      </c>
      <c r="DA2191" s="1" t="str">
        <f t="shared" si="1283"/>
        <v>#DIV/0!</v>
      </c>
      <c r="DB2191" s="1" t="str">
        <f t="shared" si="1284"/>
        <v>#DIV/0!</v>
      </c>
    </row>
    <row r="2192" ht="15.75" customHeight="1">
      <c r="CU2192" s="1">
        <v>5556.0469</v>
      </c>
      <c r="CV2192" s="1">
        <v>1363.8</v>
      </c>
      <c r="CW2192" s="1">
        <v>1654.0</v>
      </c>
      <c r="CX2192" s="1">
        <v>1950.0</v>
      </c>
      <c r="CY2192" s="1">
        <v>1950.0</v>
      </c>
      <c r="CZ2192" s="1">
        <v>1950.0</v>
      </c>
      <c r="DA2192" s="1" t="str">
        <f t="shared" si="1283"/>
        <v>#DIV/0!</v>
      </c>
      <c r="DB2192" s="1" t="str">
        <f t="shared" si="1284"/>
        <v>#DIV/0!</v>
      </c>
    </row>
    <row r="2193" ht="15.75" customHeight="1">
      <c r="CU2193" s="1">
        <v>5556.1992</v>
      </c>
      <c r="CV2193" s="1">
        <v>1687.1</v>
      </c>
      <c r="CW2193" s="1">
        <v>1634.0</v>
      </c>
      <c r="CX2193" s="1">
        <v>1950.0</v>
      </c>
      <c r="CY2193" s="1">
        <v>1950.0</v>
      </c>
      <c r="CZ2193" s="1">
        <v>1863.6</v>
      </c>
      <c r="DA2193" s="1" t="str">
        <f t="shared" si="1283"/>
        <v>#DIV/0!</v>
      </c>
      <c r="DB2193" s="1" t="str">
        <f t="shared" si="1284"/>
        <v>#DIV/0!</v>
      </c>
    </row>
    <row r="2194" ht="15.75" customHeight="1">
      <c r="CU2194" s="1">
        <v>5556.3516</v>
      </c>
      <c r="CV2194" s="1">
        <v>1885.0</v>
      </c>
      <c r="CW2194" s="1">
        <v>1593.3</v>
      </c>
      <c r="CX2194" s="1">
        <v>1950.0</v>
      </c>
      <c r="CY2194" s="1">
        <v>1950.0</v>
      </c>
      <c r="CZ2194" s="1">
        <v>1593.6</v>
      </c>
      <c r="DA2194" s="1" t="str">
        <f t="shared" si="1283"/>
        <v>#DIV/0!</v>
      </c>
      <c r="DB2194" s="1" t="str">
        <f t="shared" si="1284"/>
        <v>#DIV/0!</v>
      </c>
    </row>
    <row r="2195" ht="15.75" customHeight="1">
      <c r="CU2195" s="1">
        <v>5556.5039</v>
      </c>
      <c r="CV2195" s="1">
        <v>1950.0</v>
      </c>
      <c r="CW2195" s="1">
        <v>1583.2</v>
      </c>
      <c r="CX2195" s="1">
        <v>1950.0</v>
      </c>
      <c r="CY2195" s="1">
        <v>1950.0</v>
      </c>
      <c r="CZ2195" s="1">
        <v>1803.9</v>
      </c>
      <c r="DA2195" s="1" t="str">
        <f t="shared" si="1283"/>
        <v>#DIV/0!</v>
      </c>
      <c r="DB2195" s="1" t="str">
        <f t="shared" si="1284"/>
        <v>#DIV/0!</v>
      </c>
    </row>
    <row r="2196" ht="15.75" customHeight="1">
      <c r="CU2196" s="1">
        <v>5556.6563</v>
      </c>
      <c r="CV2196" s="1">
        <v>1950.0</v>
      </c>
      <c r="CW2196" s="1">
        <v>1621.4</v>
      </c>
      <c r="CX2196" s="1">
        <v>1950.0</v>
      </c>
      <c r="CY2196" s="1">
        <v>1950.0</v>
      </c>
      <c r="CZ2196" s="1">
        <v>1916.5</v>
      </c>
      <c r="DA2196" s="1" t="str">
        <f t="shared" si="1283"/>
        <v>#DIV/0!</v>
      </c>
      <c r="DB2196" s="1" t="str">
        <f t="shared" si="1284"/>
        <v>#DIV/0!</v>
      </c>
    </row>
    <row r="2197" ht="15.75" customHeight="1">
      <c r="CU2197" s="1">
        <v>5556.8086</v>
      </c>
      <c r="CV2197" s="1">
        <v>1950.0</v>
      </c>
      <c r="CW2197" s="1">
        <v>1698.4</v>
      </c>
      <c r="CX2197" s="1">
        <v>1950.0</v>
      </c>
      <c r="CY2197" s="1">
        <v>1950.0</v>
      </c>
      <c r="CZ2197" s="1">
        <v>1950.0</v>
      </c>
      <c r="DA2197" s="1" t="str">
        <f t="shared" si="1283"/>
        <v>#DIV/0!</v>
      </c>
      <c r="DB2197" s="1" t="str">
        <f t="shared" si="1284"/>
        <v>#DIV/0!</v>
      </c>
    </row>
    <row r="2198" ht="15.75" customHeight="1">
      <c r="CU2198" s="1">
        <v>5556.9614</v>
      </c>
      <c r="CV2198" s="1">
        <v>1950.0</v>
      </c>
      <c r="CW2198" s="1">
        <v>1792.4</v>
      </c>
      <c r="CX2198" s="1">
        <v>1950.0</v>
      </c>
      <c r="CY2198" s="1">
        <v>1950.0</v>
      </c>
      <c r="CZ2198" s="1">
        <v>1950.0</v>
      </c>
      <c r="DA2198" s="1" t="str">
        <f t="shared" si="1283"/>
        <v>#DIV/0!</v>
      </c>
      <c r="DB2198" s="1" t="str">
        <f t="shared" si="1284"/>
        <v>#DIV/0!</v>
      </c>
    </row>
    <row r="2199" ht="15.75" customHeight="1">
      <c r="CU2199" s="1">
        <v>5557.1138</v>
      </c>
      <c r="CV2199" s="1">
        <v>1950.0</v>
      </c>
      <c r="CW2199" s="1">
        <v>1878.4</v>
      </c>
      <c r="CX2199" s="1">
        <v>1950.0</v>
      </c>
      <c r="CY2199" s="1">
        <v>1950.0</v>
      </c>
      <c r="CZ2199" s="1">
        <v>1950.0</v>
      </c>
      <c r="DA2199" s="1" t="str">
        <f t="shared" si="1283"/>
        <v>#DIV/0!</v>
      </c>
      <c r="DB2199" s="1" t="str">
        <f t="shared" si="1284"/>
        <v>#DIV/0!</v>
      </c>
    </row>
    <row r="2200" ht="15.75" customHeight="1">
      <c r="CU2200" s="1">
        <v>5557.2661</v>
      </c>
      <c r="CV2200" s="1">
        <v>1950.0</v>
      </c>
      <c r="CW2200" s="1">
        <v>1939.0</v>
      </c>
      <c r="CX2200" s="1">
        <v>1950.0</v>
      </c>
      <c r="CY2200" s="1">
        <v>1950.0</v>
      </c>
      <c r="CZ2200" s="1">
        <v>1950.0</v>
      </c>
      <c r="DA2200" s="1" t="str">
        <f t="shared" si="1283"/>
        <v>#DIV/0!</v>
      </c>
      <c r="DB2200" s="1" t="str">
        <f t="shared" si="1284"/>
        <v>#DIV/0!</v>
      </c>
    </row>
    <row r="2201" ht="15.75" customHeight="1">
      <c r="CU2201" s="1">
        <v>5557.4185</v>
      </c>
      <c r="CV2201" s="1">
        <v>1950.0</v>
      </c>
      <c r="CW2201" s="1">
        <v>1950.0</v>
      </c>
      <c r="CX2201" s="1">
        <v>1950.0</v>
      </c>
      <c r="CY2201" s="1">
        <v>1898.7</v>
      </c>
      <c r="CZ2201" s="1">
        <v>1950.0</v>
      </c>
      <c r="DA2201" s="1" t="str">
        <f t="shared" si="1283"/>
        <v>#DIV/0!</v>
      </c>
      <c r="DB2201" s="1" t="str">
        <f t="shared" si="1284"/>
        <v>#DIV/0!</v>
      </c>
    </row>
    <row r="2202" ht="15.75" customHeight="1">
      <c r="CU2202" s="1">
        <v>5557.5708</v>
      </c>
      <c r="CV2202" s="1">
        <v>1950.0</v>
      </c>
      <c r="CW2202" s="1">
        <v>1950.0</v>
      </c>
      <c r="CX2202" s="1">
        <v>1950.0</v>
      </c>
      <c r="CY2202" s="1">
        <v>1803.3</v>
      </c>
      <c r="CZ2202" s="1">
        <v>1950.0</v>
      </c>
      <c r="DA2202" s="1" t="str">
        <f t="shared" si="1283"/>
        <v>#DIV/0!</v>
      </c>
      <c r="DB2202" s="1" t="str">
        <f t="shared" si="1284"/>
        <v>#DIV/0!</v>
      </c>
    </row>
    <row r="2203" ht="15.75" customHeight="1">
      <c r="CU2203" s="1">
        <v>5557.7231</v>
      </c>
      <c r="CV2203" s="1">
        <v>1950.0</v>
      </c>
      <c r="CW2203" s="1">
        <v>1942.4</v>
      </c>
      <c r="CX2203" s="1">
        <v>1950.0</v>
      </c>
      <c r="CY2203" s="1">
        <v>1703.5</v>
      </c>
      <c r="CZ2203" s="1">
        <v>1950.0</v>
      </c>
      <c r="DA2203" s="1" t="str">
        <f t="shared" si="1283"/>
        <v>#DIV/0!</v>
      </c>
      <c r="DB2203" s="1" t="str">
        <f t="shared" si="1284"/>
        <v>#DIV/0!</v>
      </c>
    </row>
    <row r="2204" ht="15.75" customHeight="1">
      <c r="CU2204" s="1">
        <v>5557.8755</v>
      </c>
      <c r="CV2204" s="1">
        <v>1950.0</v>
      </c>
      <c r="CW2204" s="1">
        <v>1870.1</v>
      </c>
      <c r="CX2204" s="1">
        <v>1950.0</v>
      </c>
      <c r="CY2204" s="1">
        <v>1571.4</v>
      </c>
      <c r="CZ2204" s="1">
        <v>1923.0</v>
      </c>
      <c r="DA2204" s="1" t="str">
        <f t="shared" si="1283"/>
        <v>#DIV/0!</v>
      </c>
      <c r="DB2204" s="1" t="str">
        <f t="shared" si="1284"/>
        <v>#DIV/0!</v>
      </c>
    </row>
    <row r="2205" ht="15.75" customHeight="1">
      <c r="CU2205" s="1">
        <v>5558.0278</v>
      </c>
      <c r="CV2205" s="1">
        <v>1950.0</v>
      </c>
      <c r="CW2205" s="1">
        <v>1723.7</v>
      </c>
      <c r="CX2205" s="1">
        <v>1950.0</v>
      </c>
      <c r="CY2205" s="1">
        <v>1447.4</v>
      </c>
      <c r="CZ2205" s="1">
        <v>1830.5</v>
      </c>
      <c r="DA2205" s="1" t="str">
        <f t="shared" si="1283"/>
        <v>#DIV/0!</v>
      </c>
      <c r="DB2205" s="1" t="str">
        <f t="shared" si="1284"/>
        <v>#DIV/0!</v>
      </c>
    </row>
    <row r="2206" ht="15.75" customHeight="1">
      <c r="CU2206" s="1">
        <v>5558.1802</v>
      </c>
      <c r="CV2206" s="1">
        <v>1950.0</v>
      </c>
      <c r="CW2206" s="1">
        <v>1499.3</v>
      </c>
      <c r="CX2206" s="1">
        <v>1950.0</v>
      </c>
      <c r="CY2206" s="1">
        <v>1496.9</v>
      </c>
      <c r="CZ2206" s="1">
        <v>1705.2</v>
      </c>
      <c r="DA2206" s="1" t="str">
        <f t="shared" si="1283"/>
        <v>#DIV/0!</v>
      </c>
      <c r="DB2206" s="1" t="str">
        <f t="shared" si="1284"/>
        <v>#DIV/0!</v>
      </c>
    </row>
    <row r="2207" ht="15.75" customHeight="1">
      <c r="CU2207" s="1">
        <v>5558.333</v>
      </c>
      <c r="CV2207" s="1">
        <v>1950.0</v>
      </c>
      <c r="CW2207" s="1">
        <v>1239.2</v>
      </c>
      <c r="CX2207" s="1">
        <v>1851.6</v>
      </c>
      <c r="CY2207" s="1">
        <v>1322.7</v>
      </c>
      <c r="CZ2207" s="1">
        <v>1376.3</v>
      </c>
      <c r="DA2207" s="1" t="str">
        <f t="shared" si="1283"/>
        <v>#DIV/0!</v>
      </c>
      <c r="DB2207" s="1" t="str">
        <f t="shared" si="1284"/>
        <v>#DIV/0!</v>
      </c>
    </row>
    <row r="2208" ht="15.75" customHeight="1">
      <c r="CU2208" s="1">
        <v>5558.4854</v>
      </c>
      <c r="CV2208" s="1">
        <v>1773.5</v>
      </c>
      <c r="CW2208" s="1">
        <v>978.8</v>
      </c>
      <c r="CX2208" s="1">
        <v>1048.5</v>
      </c>
      <c r="CY2208" s="1">
        <v>845.3</v>
      </c>
      <c r="CZ2208" s="1">
        <v>860.1</v>
      </c>
      <c r="DA2208" s="1" t="str">
        <f t="shared" si="1283"/>
        <v>#DIV/0!</v>
      </c>
      <c r="DB2208" s="1" t="str">
        <f t="shared" si="1284"/>
        <v>#DIV/0!</v>
      </c>
    </row>
    <row r="2209" ht="15.75" customHeight="1">
      <c r="CU2209" s="1">
        <v>5558.6377</v>
      </c>
      <c r="CV2209" s="1">
        <v>905.0</v>
      </c>
      <c r="CW2209" s="1">
        <v>560.9</v>
      </c>
      <c r="CX2209" s="1">
        <v>608.3</v>
      </c>
      <c r="CY2209" s="1">
        <v>470.9</v>
      </c>
      <c r="CZ2209" s="1">
        <v>472.7</v>
      </c>
      <c r="DA2209" s="1" t="str">
        <f t="shared" si="1283"/>
        <v>#DIV/0!</v>
      </c>
      <c r="DB2209" s="1" t="str">
        <f t="shared" si="1284"/>
        <v>#DIV/0!</v>
      </c>
    </row>
    <row r="2210" ht="15.75" customHeight="1">
      <c r="CU2210" s="1">
        <v>5558.79</v>
      </c>
      <c r="CV2210" s="1">
        <v>527.2</v>
      </c>
      <c r="CW2210" s="1">
        <v>349.8</v>
      </c>
      <c r="CX2210" s="1">
        <v>397.6</v>
      </c>
      <c r="CY2210" s="1">
        <v>307.8</v>
      </c>
      <c r="CZ2210" s="1">
        <v>306.5</v>
      </c>
      <c r="DA2210" s="1" t="str">
        <f t="shared" si="1283"/>
        <v>#DIV/0!</v>
      </c>
      <c r="DB2210" s="1" t="str">
        <f t="shared" si="1284"/>
        <v>#DIV/0!</v>
      </c>
    </row>
    <row r="2211" ht="15.75" customHeight="1">
      <c r="CU2211" s="1">
        <v>5558.9424</v>
      </c>
      <c r="CV2211" s="1">
        <v>364.8</v>
      </c>
      <c r="CW2211" s="1">
        <v>254.0</v>
      </c>
      <c r="CX2211" s="1">
        <v>286.5</v>
      </c>
      <c r="CY2211" s="1">
        <v>223.4</v>
      </c>
      <c r="CZ2211" s="1">
        <v>225.3</v>
      </c>
      <c r="DA2211" s="1" t="str">
        <f t="shared" si="1283"/>
        <v>#DIV/0!</v>
      </c>
      <c r="DB2211" s="1" t="str">
        <f t="shared" si="1284"/>
        <v>#DIV/0!</v>
      </c>
    </row>
    <row r="2212" ht="15.75" customHeight="1">
      <c r="CU2212" s="1">
        <v>5559.0947</v>
      </c>
      <c r="CV2212" s="1">
        <v>252.5</v>
      </c>
      <c r="CW2212" s="1">
        <v>195.3</v>
      </c>
      <c r="CX2212" s="1">
        <v>216.6</v>
      </c>
      <c r="CY2212" s="1">
        <v>181.4</v>
      </c>
      <c r="CZ2212" s="1">
        <v>185.6</v>
      </c>
      <c r="DA2212" s="1" t="str">
        <f t="shared" si="1283"/>
        <v>#DIV/0!</v>
      </c>
      <c r="DB2212" s="1" t="str">
        <f t="shared" si="1284"/>
        <v>#DIV/0!</v>
      </c>
    </row>
    <row r="2213" ht="15.75" customHeight="1">
      <c r="CU2213" s="1">
        <v>5559.2471</v>
      </c>
      <c r="CV2213" s="1">
        <v>213.3</v>
      </c>
      <c r="CW2213" s="1">
        <v>174.9</v>
      </c>
      <c r="CX2213" s="1">
        <v>192.5</v>
      </c>
      <c r="CY2213" s="1">
        <v>164.9</v>
      </c>
      <c r="CZ2213" s="1">
        <v>169.9</v>
      </c>
      <c r="DA2213" s="1" t="str">
        <f t="shared" si="1283"/>
        <v>#DIV/0!</v>
      </c>
      <c r="DB2213" s="1" t="str">
        <f t="shared" si="1284"/>
        <v>#DIV/0!</v>
      </c>
    </row>
    <row r="2214" ht="15.75" customHeight="1">
      <c r="CU2214" s="1">
        <v>5559.3994</v>
      </c>
      <c r="CV2214" s="1">
        <v>212.3</v>
      </c>
      <c r="CW2214" s="1">
        <v>174.4</v>
      </c>
      <c r="CX2214" s="1">
        <v>192.2</v>
      </c>
      <c r="CY2214" s="1">
        <v>165.7</v>
      </c>
      <c r="CZ2214" s="1">
        <v>173.0</v>
      </c>
      <c r="DA2214" s="1" t="str">
        <f t="shared" si="1283"/>
        <v>#DIV/0!</v>
      </c>
      <c r="DB2214" s="1" t="str">
        <f t="shared" si="1284"/>
        <v>#DIV/0!</v>
      </c>
    </row>
    <row r="2215" ht="15.75" customHeight="1">
      <c r="CU2215" s="1">
        <v>5559.5518</v>
      </c>
      <c r="CV2215" s="1">
        <v>246.5</v>
      </c>
      <c r="CW2215" s="1">
        <v>193.3</v>
      </c>
      <c r="CX2215" s="1">
        <v>215.3</v>
      </c>
      <c r="CY2215" s="1">
        <v>183.8</v>
      </c>
      <c r="CZ2215" s="1">
        <v>196.8</v>
      </c>
      <c r="DA2215" s="1" t="str">
        <f t="shared" si="1283"/>
        <v>#DIV/0!</v>
      </c>
      <c r="DB2215" s="1" t="str">
        <f t="shared" si="1284"/>
        <v>#DIV/0!</v>
      </c>
    </row>
    <row r="2216" ht="15.75" customHeight="1">
      <c r="CU2216" s="1">
        <v>5559.7046</v>
      </c>
      <c r="CV2216" s="1">
        <v>356.8</v>
      </c>
      <c r="CW2216" s="1">
        <v>242.7</v>
      </c>
      <c r="CX2216" s="1">
        <v>275.6</v>
      </c>
      <c r="CY2216" s="1">
        <v>237.0</v>
      </c>
      <c r="CZ2216" s="1">
        <v>271.4</v>
      </c>
      <c r="DA2216" s="1" t="str">
        <f t="shared" si="1283"/>
        <v>#DIV/0!</v>
      </c>
      <c r="DB2216" s="1" t="str">
        <f t="shared" si="1284"/>
        <v>#DIV/0!</v>
      </c>
    </row>
    <row r="2217" ht="15.75" customHeight="1">
      <c r="CU2217" s="1">
        <v>5559.8569</v>
      </c>
      <c r="CV2217" s="1">
        <v>506.6</v>
      </c>
      <c r="CW2217" s="1">
        <v>332.5</v>
      </c>
      <c r="CX2217" s="1">
        <v>386.8</v>
      </c>
      <c r="CY2217" s="1">
        <v>325.1</v>
      </c>
      <c r="CZ2217" s="1">
        <v>373.3</v>
      </c>
      <c r="DA2217" s="1" t="str">
        <f t="shared" si="1283"/>
        <v>#DIV/0!</v>
      </c>
      <c r="DB2217" s="1" t="str">
        <f t="shared" si="1284"/>
        <v>#DIV/0!</v>
      </c>
    </row>
    <row r="2218" ht="15.75" customHeight="1">
      <c r="CU2218" s="1">
        <v>5560.0093</v>
      </c>
      <c r="CV2218" s="1">
        <v>860.8</v>
      </c>
      <c r="CW2218" s="1">
        <v>505.4</v>
      </c>
      <c r="CX2218" s="1">
        <v>572.9</v>
      </c>
      <c r="CY2218" s="1">
        <v>493.4</v>
      </c>
      <c r="CZ2218" s="1">
        <v>555.1</v>
      </c>
      <c r="DA2218" s="1" t="str">
        <f t="shared" si="1283"/>
        <v>#DIV/0!</v>
      </c>
      <c r="DB2218" s="1" t="str">
        <f t="shared" si="1284"/>
        <v>#DIV/0!</v>
      </c>
    </row>
    <row r="2219" ht="15.75" customHeight="1">
      <c r="CU2219" s="1">
        <v>5560.1616</v>
      </c>
      <c r="CV2219" s="1">
        <v>1734.5</v>
      </c>
      <c r="CW2219" s="1">
        <v>842.5</v>
      </c>
      <c r="CX2219" s="1">
        <v>895.8</v>
      </c>
      <c r="CY2219" s="1">
        <v>788.6</v>
      </c>
      <c r="CZ2219" s="1">
        <v>925.8</v>
      </c>
      <c r="DA2219" s="1" t="str">
        <f t="shared" si="1283"/>
        <v>#DIV/0!</v>
      </c>
      <c r="DB2219" s="1" t="str">
        <f t="shared" si="1284"/>
        <v>#DIV/0!</v>
      </c>
    </row>
    <row r="2220" ht="15.75" customHeight="1">
      <c r="CU2220" s="1">
        <v>5560.314</v>
      </c>
      <c r="CV2220" s="1">
        <v>1950.0</v>
      </c>
      <c r="CW2220" s="1">
        <v>1090.4</v>
      </c>
      <c r="CX2220" s="1">
        <v>1544.7</v>
      </c>
      <c r="CY2220" s="1">
        <v>1387.7</v>
      </c>
      <c r="CZ2220" s="1">
        <v>1550.2</v>
      </c>
      <c r="DA2220" s="1" t="str">
        <f t="shared" si="1283"/>
        <v>#DIV/0!</v>
      </c>
      <c r="DB2220" s="1" t="str">
        <f t="shared" si="1284"/>
        <v>#DIV/0!</v>
      </c>
    </row>
    <row r="2221" ht="15.75" customHeight="1">
      <c r="CU2221" s="1">
        <v>5560.4663</v>
      </c>
      <c r="CV2221" s="1">
        <v>1950.0</v>
      </c>
      <c r="CW2221" s="1">
        <v>1200.6</v>
      </c>
      <c r="CX2221" s="1">
        <v>1922.0</v>
      </c>
      <c r="CY2221" s="1">
        <v>1902.3</v>
      </c>
      <c r="CZ2221" s="1">
        <v>1922.6</v>
      </c>
      <c r="DA2221" s="1" t="str">
        <f t="shared" si="1283"/>
        <v>#DIV/0!</v>
      </c>
      <c r="DB2221" s="1" t="str">
        <f t="shared" si="1284"/>
        <v>#DIV/0!</v>
      </c>
    </row>
    <row r="2222" ht="15.75" customHeight="1">
      <c r="CU2222" s="1">
        <v>5560.6187</v>
      </c>
      <c r="CV2222" s="1">
        <v>1950.0</v>
      </c>
      <c r="CW2222" s="1">
        <v>1291.9</v>
      </c>
      <c r="CX2222" s="1">
        <v>1950.0</v>
      </c>
      <c r="CY2222" s="1">
        <v>1949.4</v>
      </c>
      <c r="CZ2222" s="1">
        <v>1942.4</v>
      </c>
      <c r="DA2222" s="1" t="str">
        <f t="shared" si="1283"/>
        <v>#DIV/0!</v>
      </c>
      <c r="DB2222" s="1" t="str">
        <f t="shared" si="1284"/>
        <v>#DIV/0!</v>
      </c>
    </row>
    <row r="2223" ht="15.75" customHeight="1">
      <c r="CU2223" s="1">
        <v>5560.771</v>
      </c>
      <c r="CV2223" s="1">
        <v>1950.0</v>
      </c>
      <c r="CW2223" s="1">
        <v>1295.1</v>
      </c>
      <c r="CX2223" s="1">
        <v>1950.0</v>
      </c>
      <c r="CY2223" s="1">
        <v>1947.6</v>
      </c>
      <c r="CZ2223" s="1">
        <v>1733.5</v>
      </c>
      <c r="DA2223" s="1" t="str">
        <f t="shared" si="1283"/>
        <v>#DIV/0!</v>
      </c>
      <c r="DB2223" s="1" t="str">
        <f t="shared" si="1284"/>
        <v>#DIV/0!</v>
      </c>
    </row>
    <row r="2224" ht="15.75" customHeight="1">
      <c r="CU2224" s="1">
        <v>5560.9238</v>
      </c>
      <c r="CV2224" s="1">
        <v>1950.0</v>
      </c>
      <c r="CW2224" s="1">
        <v>1252.8</v>
      </c>
      <c r="CX2224" s="1">
        <v>1950.0</v>
      </c>
      <c r="CY2224" s="1">
        <v>1941.7</v>
      </c>
      <c r="CZ2224" s="1">
        <v>1583.8</v>
      </c>
      <c r="DA2224" s="1" t="str">
        <f t="shared" si="1283"/>
        <v>#DIV/0!</v>
      </c>
      <c r="DB2224" s="1" t="str">
        <f t="shared" si="1284"/>
        <v>#DIV/0!</v>
      </c>
    </row>
    <row r="2225" ht="15.75" customHeight="1">
      <c r="CU2225" s="1">
        <v>5561.0762</v>
      </c>
      <c r="CV2225" s="1">
        <v>1950.0</v>
      </c>
      <c r="CW2225" s="1">
        <v>1215.6</v>
      </c>
      <c r="CX2225" s="1">
        <v>1950.0</v>
      </c>
      <c r="CY2225" s="1">
        <v>1950.0</v>
      </c>
      <c r="CZ2225" s="1">
        <v>1418.5</v>
      </c>
      <c r="DA2225" s="1" t="str">
        <f t="shared" si="1283"/>
        <v>#DIV/0!</v>
      </c>
      <c r="DB2225" s="1" t="str">
        <f t="shared" si="1284"/>
        <v>#DIV/0!</v>
      </c>
    </row>
    <row r="2226" ht="15.75" customHeight="1">
      <c r="CU2226" s="1">
        <v>5561.2285</v>
      </c>
      <c r="CV2226" s="1">
        <v>1950.0</v>
      </c>
      <c r="CW2226" s="1">
        <v>1214.1</v>
      </c>
      <c r="CX2226" s="1">
        <v>1950.0</v>
      </c>
      <c r="CY2226" s="1">
        <v>1950.0</v>
      </c>
      <c r="CZ2226" s="1">
        <v>1612.1</v>
      </c>
      <c r="DA2226" s="1" t="str">
        <f t="shared" si="1283"/>
        <v>#DIV/0!</v>
      </c>
      <c r="DB2226" s="1" t="str">
        <f t="shared" si="1284"/>
        <v>#DIV/0!</v>
      </c>
    </row>
    <row r="2227" ht="15.75" customHeight="1">
      <c r="CU2227" s="1">
        <v>5561.3809</v>
      </c>
      <c r="CV2227" s="1">
        <v>1950.0</v>
      </c>
      <c r="CW2227" s="1">
        <v>1261.6</v>
      </c>
      <c r="CX2227" s="1">
        <v>1950.0</v>
      </c>
      <c r="CY2227" s="1">
        <v>1950.0</v>
      </c>
      <c r="CZ2227" s="1">
        <v>1822.8</v>
      </c>
      <c r="DA2227" s="1" t="str">
        <f t="shared" si="1283"/>
        <v>#DIV/0!</v>
      </c>
      <c r="DB2227" s="1" t="str">
        <f t="shared" si="1284"/>
        <v>#DIV/0!</v>
      </c>
    </row>
    <row r="2228" ht="15.75" customHeight="1">
      <c r="CU2228" s="1">
        <v>5561.5332</v>
      </c>
      <c r="CV2228" s="1">
        <v>1950.0</v>
      </c>
      <c r="CW2228" s="1">
        <v>1360.0</v>
      </c>
      <c r="CX2228" s="1">
        <v>1950.0</v>
      </c>
      <c r="CY2228" s="1">
        <v>1950.0</v>
      </c>
      <c r="CZ2228" s="1">
        <v>1841.2</v>
      </c>
      <c r="DA2228" s="1" t="str">
        <f t="shared" si="1283"/>
        <v>#DIV/0!</v>
      </c>
      <c r="DB2228" s="1" t="str">
        <f t="shared" si="1284"/>
        <v>#DIV/0!</v>
      </c>
    </row>
    <row r="2229" ht="15.75" customHeight="1">
      <c r="CU2229" s="1">
        <v>5561.6855</v>
      </c>
      <c r="CV2229" s="1">
        <v>1950.0</v>
      </c>
      <c r="CW2229" s="1">
        <v>1499.4</v>
      </c>
      <c r="CX2229" s="1">
        <v>1950.0</v>
      </c>
      <c r="CY2229" s="1">
        <v>1950.0</v>
      </c>
      <c r="CZ2229" s="1">
        <v>1950.0</v>
      </c>
      <c r="DA2229" s="1" t="str">
        <f t="shared" si="1283"/>
        <v>#DIV/0!</v>
      </c>
      <c r="DB2229" s="1" t="str">
        <f t="shared" si="1284"/>
        <v>#DIV/0!</v>
      </c>
    </row>
    <row r="2230" ht="15.75" customHeight="1">
      <c r="CU2230" s="1">
        <v>5561.8379</v>
      </c>
      <c r="CV2230" s="1">
        <v>1950.0</v>
      </c>
      <c r="CW2230" s="1">
        <v>1655.9</v>
      </c>
      <c r="CX2230" s="1">
        <v>1950.0</v>
      </c>
      <c r="CY2230" s="1">
        <v>1950.0</v>
      </c>
      <c r="CZ2230" s="1">
        <v>1950.0</v>
      </c>
      <c r="DA2230" s="1" t="str">
        <f t="shared" si="1283"/>
        <v>#DIV/0!</v>
      </c>
      <c r="DB2230" s="1" t="str">
        <f t="shared" si="1284"/>
        <v>#DIV/0!</v>
      </c>
    </row>
    <row r="2231" ht="15.75" customHeight="1">
      <c r="CU2231" s="1">
        <v>5561.9902</v>
      </c>
      <c r="CV2231" s="1">
        <v>1950.0</v>
      </c>
      <c r="CW2231" s="1">
        <v>1797.4</v>
      </c>
      <c r="CX2231" s="1">
        <v>1950.0</v>
      </c>
      <c r="CY2231" s="1">
        <v>1950.0</v>
      </c>
      <c r="CZ2231" s="1">
        <v>1950.0</v>
      </c>
      <c r="DA2231" s="1" t="str">
        <f t="shared" si="1283"/>
        <v>#DIV/0!</v>
      </c>
      <c r="DB2231" s="1" t="str">
        <f t="shared" si="1284"/>
        <v>#DIV/0!</v>
      </c>
    </row>
    <row r="2232" ht="15.75" customHeight="1">
      <c r="CU2232" s="1">
        <v>5562.1426</v>
      </c>
      <c r="CV2232" s="1">
        <v>1950.0</v>
      </c>
      <c r="CW2232" s="1">
        <v>1899.9</v>
      </c>
      <c r="CX2232" s="1">
        <v>1950.0</v>
      </c>
      <c r="CY2232" s="1">
        <v>1950.0</v>
      </c>
      <c r="CZ2232" s="1">
        <v>1950.0</v>
      </c>
      <c r="DA2232" s="1" t="str">
        <f t="shared" si="1283"/>
        <v>#DIV/0!</v>
      </c>
      <c r="DB2232" s="1" t="str">
        <f t="shared" si="1284"/>
        <v>#DIV/0!</v>
      </c>
    </row>
    <row r="2233" ht="15.75" customHeight="1">
      <c r="CU2233" s="1">
        <v>5562.2954</v>
      </c>
      <c r="CV2233" s="1">
        <v>1950.0</v>
      </c>
      <c r="CW2233" s="1">
        <v>1949.5</v>
      </c>
      <c r="CX2233" s="1">
        <v>1950.0</v>
      </c>
      <c r="CY2233" s="1">
        <v>1950.0</v>
      </c>
      <c r="CZ2233" s="1">
        <v>1950.0</v>
      </c>
      <c r="DA2233" s="1" t="str">
        <f t="shared" si="1283"/>
        <v>#DIV/0!</v>
      </c>
      <c r="DB2233" s="1" t="str">
        <f t="shared" si="1284"/>
        <v>#DIV/0!</v>
      </c>
    </row>
    <row r="2234" ht="15.75" customHeight="1">
      <c r="CU2234" s="1">
        <v>5562.4478</v>
      </c>
      <c r="CV2234" s="1">
        <v>1950.0</v>
      </c>
      <c r="CW2234" s="1">
        <v>1950.0</v>
      </c>
      <c r="CX2234" s="1">
        <v>1950.0</v>
      </c>
      <c r="CY2234" s="1">
        <v>1950.0</v>
      </c>
      <c r="CZ2234" s="1">
        <v>1950.0</v>
      </c>
      <c r="DA2234" s="1" t="str">
        <f t="shared" si="1283"/>
        <v>#DIV/0!</v>
      </c>
      <c r="DB2234" s="1" t="str">
        <f t="shared" si="1284"/>
        <v>#DIV/0!</v>
      </c>
    </row>
    <row r="2235" ht="15.75" customHeight="1">
      <c r="CU2235" s="1">
        <v>5562.6001</v>
      </c>
      <c r="CV2235" s="1">
        <v>1950.0</v>
      </c>
      <c r="CW2235" s="1">
        <v>1950.0</v>
      </c>
      <c r="CX2235" s="1">
        <v>1950.0</v>
      </c>
      <c r="CY2235" s="1">
        <v>1950.0</v>
      </c>
      <c r="CZ2235" s="1">
        <v>1950.0</v>
      </c>
      <c r="DA2235" s="1" t="str">
        <f t="shared" si="1283"/>
        <v>#DIV/0!</v>
      </c>
      <c r="DB2235" s="1" t="str">
        <f t="shared" si="1284"/>
        <v>#DIV/0!</v>
      </c>
    </row>
    <row r="2236" ht="15.75" customHeight="1">
      <c r="CU2236" s="1">
        <v>5562.7524</v>
      </c>
      <c r="CV2236" s="1">
        <v>1950.0</v>
      </c>
      <c r="CW2236" s="1">
        <v>1950.0</v>
      </c>
      <c r="CX2236" s="1">
        <v>1950.0</v>
      </c>
      <c r="CY2236" s="1">
        <v>1950.0</v>
      </c>
      <c r="CZ2236" s="1">
        <v>1950.0</v>
      </c>
      <c r="DA2236" s="1" t="str">
        <f t="shared" si="1283"/>
        <v>#DIV/0!</v>
      </c>
      <c r="DB2236" s="1" t="str">
        <f t="shared" si="1284"/>
        <v>#DIV/0!</v>
      </c>
    </row>
    <row r="2237" ht="15.75" customHeight="1">
      <c r="CU2237" s="1">
        <v>5562.9048</v>
      </c>
      <c r="CV2237" s="1">
        <v>1950.0</v>
      </c>
      <c r="CW2237" s="1">
        <v>1950.0</v>
      </c>
      <c r="CX2237" s="1">
        <v>1950.0</v>
      </c>
      <c r="CY2237" s="1">
        <v>1950.0</v>
      </c>
      <c r="CZ2237" s="1">
        <v>1950.0</v>
      </c>
      <c r="DA2237" s="1" t="str">
        <f t="shared" si="1283"/>
        <v>#DIV/0!</v>
      </c>
      <c r="DB2237" s="1" t="str">
        <f t="shared" si="1284"/>
        <v>#DIV/0!</v>
      </c>
    </row>
    <row r="2238" ht="15.75" customHeight="1">
      <c r="CU2238" s="1">
        <v>5563.0571</v>
      </c>
      <c r="CV2238" s="1">
        <v>1950.0</v>
      </c>
      <c r="CW2238" s="1">
        <v>1950.0</v>
      </c>
      <c r="CX2238" s="1">
        <v>1950.0</v>
      </c>
      <c r="CY2238" s="1">
        <v>1950.0</v>
      </c>
      <c r="CZ2238" s="1">
        <v>1950.0</v>
      </c>
      <c r="DA2238" s="1" t="str">
        <f t="shared" si="1283"/>
        <v>#DIV/0!</v>
      </c>
      <c r="DB2238" s="1" t="str">
        <f t="shared" si="1284"/>
        <v>#DIV/0!</v>
      </c>
    </row>
    <row r="2239" ht="15.75" customHeight="1">
      <c r="CU2239" s="1">
        <v>5563.2095</v>
      </c>
      <c r="CV2239" s="1">
        <v>1950.0</v>
      </c>
      <c r="CW2239" s="1">
        <v>1950.0</v>
      </c>
      <c r="CX2239" s="1">
        <v>1950.0</v>
      </c>
      <c r="CY2239" s="1">
        <v>1950.0</v>
      </c>
      <c r="CZ2239" s="1">
        <v>1950.0</v>
      </c>
      <c r="DA2239" s="1" t="str">
        <f t="shared" si="1283"/>
        <v>#DIV/0!</v>
      </c>
      <c r="DB2239" s="1" t="str">
        <f t="shared" si="1284"/>
        <v>#DIV/0!</v>
      </c>
    </row>
    <row r="2240" ht="15.75" customHeight="1">
      <c r="CU2240" s="1">
        <v>5563.3618</v>
      </c>
      <c r="CV2240" s="1">
        <v>1950.0</v>
      </c>
      <c r="CW2240" s="1">
        <v>1950.0</v>
      </c>
      <c r="CX2240" s="1">
        <v>1950.0</v>
      </c>
      <c r="CY2240" s="1">
        <v>1950.0</v>
      </c>
      <c r="CZ2240" s="1">
        <v>1950.0</v>
      </c>
      <c r="DA2240" s="1" t="str">
        <f t="shared" si="1283"/>
        <v>#DIV/0!</v>
      </c>
      <c r="DB2240" s="1" t="str">
        <f t="shared" si="1284"/>
        <v>#DIV/0!</v>
      </c>
    </row>
    <row r="2241" ht="15.75" customHeight="1">
      <c r="CU2241" s="1">
        <v>5563.5142</v>
      </c>
      <c r="CV2241" s="1">
        <v>1950.0</v>
      </c>
      <c r="CW2241" s="1">
        <v>1950.0</v>
      </c>
      <c r="CX2241" s="1">
        <v>1950.0</v>
      </c>
      <c r="CY2241" s="1">
        <v>1950.0</v>
      </c>
      <c r="CZ2241" s="1">
        <v>1950.0</v>
      </c>
      <c r="DA2241" s="1" t="str">
        <f t="shared" si="1283"/>
        <v>#DIV/0!</v>
      </c>
      <c r="DB2241" s="1" t="str">
        <f t="shared" si="1284"/>
        <v>#DIV/0!</v>
      </c>
    </row>
    <row r="2242" ht="15.75" customHeight="1">
      <c r="CU2242" s="1">
        <v>5563.667</v>
      </c>
      <c r="CV2242" s="1">
        <v>1950.0</v>
      </c>
      <c r="CW2242" s="1">
        <v>1950.0</v>
      </c>
      <c r="CX2242" s="1">
        <v>1950.0</v>
      </c>
      <c r="CY2242" s="1">
        <v>1950.0</v>
      </c>
      <c r="CZ2242" s="1">
        <v>1950.0</v>
      </c>
      <c r="DA2242" s="1" t="str">
        <f t="shared" si="1283"/>
        <v>#DIV/0!</v>
      </c>
      <c r="DB2242" s="1" t="str">
        <f t="shared" si="1284"/>
        <v>#DIV/0!</v>
      </c>
    </row>
    <row r="2243" ht="15.75" customHeight="1">
      <c r="CU2243" s="1">
        <v>5563.8193</v>
      </c>
      <c r="CV2243" s="1">
        <v>1950.0</v>
      </c>
      <c r="CW2243" s="1">
        <v>1950.0</v>
      </c>
      <c r="CX2243" s="1">
        <v>1950.0</v>
      </c>
      <c r="CY2243" s="1">
        <v>1950.0</v>
      </c>
      <c r="CZ2243" s="1">
        <v>1950.0</v>
      </c>
      <c r="DA2243" s="1" t="str">
        <f t="shared" si="1283"/>
        <v>#DIV/0!</v>
      </c>
      <c r="DB2243" s="1" t="str">
        <f t="shared" si="1284"/>
        <v>#DIV/0!</v>
      </c>
    </row>
    <row r="2244" ht="15.75" customHeight="1">
      <c r="CU2244" s="1">
        <v>5563.9717</v>
      </c>
      <c r="CV2244" s="1">
        <v>1950.0</v>
      </c>
      <c r="CW2244" s="1">
        <v>1950.0</v>
      </c>
      <c r="CX2244" s="1">
        <v>1950.0</v>
      </c>
      <c r="CY2244" s="1">
        <v>1950.0</v>
      </c>
      <c r="CZ2244" s="1">
        <v>1950.0</v>
      </c>
      <c r="DA2244" s="1" t="str">
        <f t="shared" si="1283"/>
        <v>#DIV/0!</v>
      </c>
      <c r="DB2244" s="1" t="str">
        <f t="shared" si="1284"/>
        <v>#DIV/0!</v>
      </c>
    </row>
    <row r="2245" ht="15.75" customHeight="1">
      <c r="CU2245" s="1">
        <v>5564.124</v>
      </c>
      <c r="CV2245" s="1">
        <v>1950.0</v>
      </c>
      <c r="CW2245" s="1">
        <v>1948.5</v>
      </c>
      <c r="CX2245" s="1">
        <v>1950.0</v>
      </c>
      <c r="CY2245" s="1">
        <v>1950.0</v>
      </c>
      <c r="CZ2245" s="1">
        <v>1950.0</v>
      </c>
      <c r="DA2245" s="1" t="str">
        <f t="shared" si="1283"/>
        <v>#DIV/0!</v>
      </c>
      <c r="DB2245" s="1" t="str">
        <f t="shared" si="1284"/>
        <v>#DIV/0!</v>
      </c>
    </row>
    <row r="2246" ht="15.75" customHeight="1">
      <c r="CU2246" s="1">
        <v>5564.2764</v>
      </c>
      <c r="CV2246" s="1">
        <v>1950.0</v>
      </c>
      <c r="CW2246" s="1">
        <v>1900.7</v>
      </c>
      <c r="CX2246" s="1">
        <v>1950.0</v>
      </c>
      <c r="CY2246" s="1">
        <v>1950.0</v>
      </c>
      <c r="CZ2246" s="1">
        <v>1950.0</v>
      </c>
      <c r="DA2246" s="1" t="str">
        <f t="shared" si="1283"/>
        <v>#DIV/0!</v>
      </c>
      <c r="DB2246" s="1" t="str">
        <f t="shared" si="1284"/>
        <v>#DIV/0!</v>
      </c>
    </row>
    <row r="2247" ht="15.75" customHeight="1">
      <c r="CU2247" s="1">
        <v>5564.4287</v>
      </c>
      <c r="CV2247" s="1">
        <v>1950.0</v>
      </c>
      <c r="CW2247" s="1">
        <v>1808.4</v>
      </c>
      <c r="CX2247" s="1">
        <v>1950.0</v>
      </c>
      <c r="CY2247" s="1">
        <v>1950.0</v>
      </c>
      <c r="CZ2247" s="1">
        <v>1950.0</v>
      </c>
      <c r="DA2247" s="1" t="str">
        <f t="shared" si="1283"/>
        <v>#DIV/0!</v>
      </c>
      <c r="DB2247" s="1" t="str">
        <f t="shared" si="1284"/>
        <v>#DIV/0!</v>
      </c>
    </row>
    <row r="2248" ht="15.75" customHeight="1">
      <c r="CU2248" s="1">
        <v>5564.5811</v>
      </c>
      <c r="CV2248" s="1">
        <v>1950.0</v>
      </c>
      <c r="CW2248" s="1">
        <v>1686.2</v>
      </c>
      <c r="CX2248" s="1">
        <v>1950.0</v>
      </c>
      <c r="CY2248" s="1">
        <v>1947.7</v>
      </c>
      <c r="CZ2248" s="1">
        <v>1950.0</v>
      </c>
      <c r="DA2248" s="1" t="str">
        <f t="shared" si="1283"/>
        <v>#DIV/0!</v>
      </c>
      <c r="DB2248" s="1" t="str">
        <f t="shared" si="1284"/>
        <v>#DIV/0!</v>
      </c>
    </row>
    <row r="2249" ht="15.75" customHeight="1">
      <c r="CU2249" s="1">
        <v>5564.7334</v>
      </c>
      <c r="CV2249" s="1">
        <v>1950.0</v>
      </c>
      <c r="CW2249" s="1">
        <v>1555.6</v>
      </c>
      <c r="CX2249" s="1">
        <v>1950.0</v>
      </c>
      <c r="CY2249" s="1">
        <v>1840.0</v>
      </c>
      <c r="CZ2249" s="1">
        <v>1865.6</v>
      </c>
      <c r="DA2249" s="1" t="str">
        <f t="shared" si="1283"/>
        <v>#DIV/0!</v>
      </c>
      <c r="DB2249" s="1" t="str">
        <f t="shared" si="1284"/>
        <v>#DIV/0!</v>
      </c>
    </row>
    <row r="2250" ht="15.75" customHeight="1">
      <c r="CU2250" s="1">
        <v>5564.8862</v>
      </c>
      <c r="CV2250" s="1">
        <v>1950.0</v>
      </c>
      <c r="CW2250" s="1">
        <v>1442.9</v>
      </c>
      <c r="CX2250" s="1">
        <v>1950.0</v>
      </c>
      <c r="CY2250" s="1">
        <v>1717.8</v>
      </c>
      <c r="CZ2250" s="1">
        <v>1586.4</v>
      </c>
      <c r="DA2250" s="1" t="str">
        <f t="shared" si="1283"/>
        <v>#DIV/0!</v>
      </c>
      <c r="DB2250" s="1" t="str">
        <f t="shared" si="1284"/>
        <v>#DIV/0!</v>
      </c>
    </row>
    <row r="2251" ht="15.75" customHeight="1">
      <c r="CU2251" s="1">
        <v>5565.0386</v>
      </c>
      <c r="CV2251" s="1">
        <v>1950.0</v>
      </c>
      <c r="CW2251" s="1">
        <v>1367.9</v>
      </c>
      <c r="CX2251" s="1">
        <v>1950.0</v>
      </c>
      <c r="CY2251" s="1">
        <v>1784.7</v>
      </c>
      <c r="CZ2251" s="1">
        <v>1521.7</v>
      </c>
      <c r="DA2251" s="1" t="str">
        <f t="shared" si="1283"/>
        <v>#DIV/0!</v>
      </c>
      <c r="DB2251" s="1" t="str">
        <f t="shared" si="1284"/>
        <v>#DIV/0!</v>
      </c>
    </row>
    <row r="2252" ht="15.75" customHeight="1">
      <c r="CU2252" s="1">
        <v>5565.1909</v>
      </c>
      <c r="CV2252" s="1">
        <v>1950.0</v>
      </c>
      <c r="CW2252" s="1">
        <v>1340.8</v>
      </c>
      <c r="CX2252" s="1">
        <v>1950.0</v>
      </c>
      <c r="CY2252" s="1">
        <v>1927.0</v>
      </c>
      <c r="CZ2252" s="1">
        <v>1621.1</v>
      </c>
      <c r="DA2252" s="1" t="str">
        <f t="shared" si="1283"/>
        <v>#DIV/0!</v>
      </c>
      <c r="DB2252" s="1" t="str">
        <f t="shared" si="1284"/>
        <v>#DIV/0!</v>
      </c>
    </row>
    <row r="2253" ht="15.75" customHeight="1">
      <c r="CU2253" s="1">
        <v>5565.3433</v>
      </c>
      <c r="CV2253" s="1">
        <v>1950.0</v>
      </c>
      <c r="CW2253" s="1">
        <v>1364.2</v>
      </c>
      <c r="CX2253" s="1">
        <v>1950.0</v>
      </c>
      <c r="CY2253" s="1">
        <v>1933.5</v>
      </c>
      <c r="CZ2253" s="1">
        <v>1859.1</v>
      </c>
      <c r="DA2253" s="1" t="str">
        <f t="shared" si="1283"/>
        <v>#DIV/0!</v>
      </c>
      <c r="DB2253" s="1" t="str">
        <f t="shared" si="1284"/>
        <v>#DIV/0!</v>
      </c>
    </row>
    <row r="2254" ht="15.75" customHeight="1">
      <c r="CU2254" s="1">
        <v>5565.4956</v>
      </c>
      <c r="CV2254" s="1">
        <v>1950.0</v>
      </c>
      <c r="CW2254" s="1">
        <v>1435.2</v>
      </c>
      <c r="CX2254" s="1">
        <v>1950.0</v>
      </c>
      <c r="CY2254" s="1">
        <v>1944.5</v>
      </c>
      <c r="CZ2254" s="1">
        <v>1875.2</v>
      </c>
      <c r="DA2254" s="1" t="str">
        <f t="shared" si="1283"/>
        <v>#DIV/0!</v>
      </c>
      <c r="DB2254" s="1" t="str">
        <f t="shared" si="1284"/>
        <v>#DIV/0!</v>
      </c>
    </row>
    <row r="2255" ht="15.75" customHeight="1">
      <c r="CU2255" s="1">
        <v>5565.6479</v>
      </c>
      <c r="CV2255" s="1">
        <v>1950.0</v>
      </c>
      <c r="CW2255" s="1">
        <v>1544.1</v>
      </c>
      <c r="CX2255" s="1">
        <v>1950.0</v>
      </c>
      <c r="CY2255" s="1">
        <v>1950.0</v>
      </c>
      <c r="CZ2255" s="1">
        <v>1923.1</v>
      </c>
      <c r="DA2255" s="1" t="str">
        <f t="shared" si="1283"/>
        <v>#DIV/0!</v>
      </c>
      <c r="DB2255" s="1" t="str">
        <f t="shared" si="1284"/>
        <v>#DIV/0!</v>
      </c>
    </row>
    <row r="2256" ht="15.75" customHeight="1">
      <c r="CU2256" s="1">
        <v>5565.8003</v>
      </c>
      <c r="CV2256" s="1">
        <v>1950.0</v>
      </c>
      <c r="CW2256" s="1">
        <v>1672.4</v>
      </c>
      <c r="CX2256" s="1">
        <v>1950.0</v>
      </c>
      <c r="CY2256" s="1">
        <v>1950.0</v>
      </c>
      <c r="CZ2256" s="1">
        <v>1950.0</v>
      </c>
      <c r="DA2256" s="1" t="str">
        <f t="shared" si="1283"/>
        <v>#DIV/0!</v>
      </c>
      <c r="DB2256" s="1" t="str">
        <f t="shared" si="1284"/>
        <v>#DIV/0!</v>
      </c>
    </row>
    <row r="2257" ht="15.75" customHeight="1">
      <c r="CU2257" s="1">
        <v>5565.9526</v>
      </c>
      <c r="CV2257" s="1">
        <v>1950.0</v>
      </c>
      <c r="CW2257" s="1">
        <v>1795.2</v>
      </c>
      <c r="CX2257" s="1">
        <v>1950.0</v>
      </c>
      <c r="CY2257" s="1">
        <v>1950.0</v>
      </c>
      <c r="CZ2257" s="1">
        <v>1950.0</v>
      </c>
      <c r="DA2257" s="1" t="str">
        <f t="shared" si="1283"/>
        <v>#DIV/0!</v>
      </c>
      <c r="DB2257" s="1" t="str">
        <f t="shared" si="1284"/>
        <v>#DIV/0!</v>
      </c>
    </row>
    <row r="2258" ht="15.75" customHeight="1">
      <c r="CU2258" s="1">
        <v>5566.105</v>
      </c>
      <c r="CV2258" s="1">
        <v>1950.0</v>
      </c>
      <c r="CW2258" s="1">
        <v>1890.8</v>
      </c>
      <c r="CX2258" s="1">
        <v>1950.0</v>
      </c>
      <c r="CY2258" s="1">
        <v>1950.0</v>
      </c>
      <c r="CZ2258" s="1">
        <v>1950.0</v>
      </c>
      <c r="DA2258" s="1" t="str">
        <f t="shared" si="1283"/>
        <v>#DIV/0!</v>
      </c>
      <c r="DB2258" s="1" t="str">
        <f t="shared" si="1284"/>
        <v>#DIV/0!</v>
      </c>
    </row>
    <row r="2259" ht="15.75" customHeight="1">
      <c r="CU2259" s="1">
        <v>5566.2578</v>
      </c>
      <c r="CV2259" s="1">
        <v>1950.0</v>
      </c>
      <c r="CW2259" s="1">
        <v>1945.1</v>
      </c>
      <c r="CX2259" s="1">
        <v>1950.0</v>
      </c>
      <c r="CY2259" s="1">
        <v>1950.0</v>
      </c>
      <c r="CZ2259" s="1">
        <v>1950.0</v>
      </c>
      <c r="DA2259" s="1" t="str">
        <f t="shared" si="1283"/>
        <v>#DIV/0!</v>
      </c>
      <c r="DB2259" s="1" t="str">
        <f t="shared" si="1284"/>
        <v>#DIV/0!</v>
      </c>
    </row>
    <row r="2260" ht="15.75" customHeight="1">
      <c r="CU2260" s="1">
        <v>5566.4102</v>
      </c>
      <c r="CV2260" s="1">
        <v>1950.0</v>
      </c>
      <c r="CW2260" s="1">
        <v>1950.0</v>
      </c>
      <c r="CX2260" s="1">
        <v>1950.0</v>
      </c>
      <c r="CY2260" s="1">
        <v>1950.0</v>
      </c>
      <c r="CZ2260" s="1">
        <v>1950.0</v>
      </c>
      <c r="DA2260" s="1" t="str">
        <f t="shared" si="1283"/>
        <v>#DIV/0!</v>
      </c>
      <c r="DB2260" s="1" t="str">
        <f t="shared" si="1284"/>
        <v>#DIV/0!</v>
      </c>
    </row>
    <row r="2261" ht="15.75" customHeight="1">
      <c r="CU2261" s="1">
        <v>5566.5625</v>
      </c>
      <c r="CV2261" s="1">
        <v>1950.0</v>
      </c>
      <c r="CW2261" s="1">
        <v>1950.0</v>
      </c>
      <c r="CX2261" s="1">
        <v>1950.0</v>
      </c>
      <c r="CY2261" s="1">
        <v>1950.0</v>
      </c>
      <c r="CZ2261" s="1">
        <v>1950.0</v>
      </c>
      <c r="DA2261" s="1" t="str">
        <f t="shared" si="1283"/>
        <v>#DIV/0!</v>
      </c>
      <c r="DB2261" s="1" t="str">
        <f t="shared" si="1284"/>
        <v>#DIV/0!</v>
      </c>
    </row>
    <row r="2262" ht="15.75" customHeight="1">
      <c r="CU2262" s="1">
        <v>5566.7148</v>
      </c>
      <c r="CV2262" s="1">
        <v>1950.0</v>
      </c>
      <c r="CW2262" s="1">
        <v>1950.0</v>
      </c>
      <c r="CX2262" s="1">
        <v>1950.0</v>
      </c>
      <c r="CY2262" s="1">
        <v>1950.0</v>
      </c>
      <c r="CZ2262" s="1">
        <v>1950.0</v>
      </c>
      <c r="DA2262" s="1" t="str">
        <f t="shared" si="1283"/>
        <v>#DIV/0!</v>
      </c>
      <c r="DB2262" s="1" t="str">
        <f t="shared" si="1284"/>
        <v>#DIV/0!</v>
      </c>
    </row>
    <row r="2263" ht="15.75" customHeight="1">
      <c r="CU2263" s="1">
        <v>5566.8672</v>
      </c>
      <c r="CV2263" s="1">
        <v>1950.0</v>
      </c>
      <c r="CW2263" s="1">
        <v>1950.0</v>
      </c>
      <c r="CX2263" s="1">
        <v>1950.0</v>
      </c>
      <c r="CY2263" s="1">
        <v>1950.0</v>
      </c>
      <c r="CZ2263" s="1">
        <v>1950.0</v>
      </c>
      <c r="DA2263" s="1" t="str">
        <f t="shared" si="1283"/>
        <v>#DIV/0!</v>
      </c>
      <c r="DB2263" s="1" t="str">
        <f t="shared" si="1284"/>
        <v>#DIV/0!</v>
      </c>
    </row>
    <row r="2264" ht="15.75" customHeight="1">
      <c r="CU2264" s="1">
        <v>5567.0195</v>
      </c>
      <c r="CV2264" s="1">
        <v>1950.0</v>
      </c>
      <c r="CW2264" s="1">
        <v>1950.0</v>
      </c>
      <c r="CX2264" s="1">
        <v>1950.0</v>
      </c>
      <c r="CY2264" s="1">
        <v>1950.0</v>
      </c>
      <c r="CZ2264" s="1">
        <v>1950.0</v>
      </c>
      <c r="DA2264" s="1" t="str">
        <f t="shared" si="1283"/>
        <v>#DIV/0!</v>
      </c>
      <c r="DB2264" s="1" t="str">
        <f t="shared" si="1284"/>
        <v>#DIV/0!</v>
      </c>
    </row>
    <row r="2265" ht="15.75" customHeight="1">
      <c r="CU2265" s="1">
        <v>5567.1719</v>
      </c>
      <c r="CV2265" s="1">
        <v>1950.0</v>
      </c>
      <c r="CW2265" s="1">
        <v>1928.6</v>
      </c>
      <c r="CX2265" s="1">
        <v>1950.0</v>
      </c>
      <c r="CY2265" s="1">
        <v>1950.0</v>
      </c>
      <c r="CZ2265" s="1">
        <v>1950.0</v>
      </c>
      <c r="DA2265" s="1" t="str">
        <f t="shared" si="1283"/>
        <v>#DIV/0!</v>
      </c>
      <c r="DB2265" s="1" t="str">
        <f t="shared" si="1284"/>
        <v>#DIV/0!</v>
      </c>
    </row>
    <row r="2266" ht="15.75" customHeight="1">
      <c r="CU2266" s="1">
        <v>5567.3242</v>
      </c>
      <c r="CV2266" s="1">
        <v>1950.0</v>
      </c>
      <c r="CW2266" s="1">
        <v>1838.4</v>
      </c>
      <c r="CX2266" s="1">
        <v>1950.0</v>
      </c>
      <c r="CY2266" s="1">
        <v>1950.0</v>
      </c>
      <c r="CZ2266" s="1">
        <v>1947.2</v>
      </c>
      <c r="DA2266" s="1" t="str">
        <f t="shared" si="1283"/>
        <v>#DIV/0!</v>
      </c>
      <c r="DB2266" s="1" t="str">
        <f t="shared" si="1284"/>
        <v>#DIV/0!</v>
      </c>
    </row>
    <row r="2267" ht="15.75" customHeight="1">
      <c r="CU2267" s="1">
        <v>5567.4766</v>
      </c>
      <c r="CV2267" s="1">
        <v>1950.0</v>
      </c>
      <c r="CW2267" s="1">
        <v>1692.9</v>
      </c>
      <c r="CX2267" s="1">
        <v>1950.0</v>
      </c>
      <c r="CY2267" s="1">
        <v>1950.0</v>
      </c>
      <c r="CZ2267" s="1">
        <v>1893.6</v>
      </c>
      <c r="DA2267" s="1" t="str">
        <f t="shared" si="1283"/>
        <v>#DIV/0!</v>
      </c>
      <c r="DB2267" s="1" t="str">
        <f t="shared" si="1284"/>
        <v>#DIV/0!</v>
      </c>
    </row>
    <row r="2268" ht="15.75" customHeight="1">
      <c r="CU2268" s="1">
        <v>5567.6294</v>
      </c>
      <c r="CV2268" s="1">
        <v>1950.0</v>
      </c>
      <c r="CW2268" s="1">
        <v>1498.9</v>
      </c>
      <c r="CX2268" s="1">
        <v>1950.0</v>
      </c>
      <c r="CY2268" s="1">
        <v>1877.2</v>
      </c>
      <c r="CZ2268" s="1">
        <v>1674.6</v>
      </c>
      <c r="DA2268" s="1" t="str">
        <f t="shared" si="1283"/>
        <v>#DIV/0!</v>
      </c>
      <c r="DB2268" s="1" t="str">
        <f t="shared" si="1284"/>
        <v>#DIV/0!</v>
      </c>
    </row>
    <row r="2269" ht="15.75" customHeight="1">
      <c r="CU2269" s="1">
        <v>5567.7817</v>
      </c>
      <c r="CV2269" s="1">
        <v>1950.0</v>
      </c>
      <c r="CW2269" s="1">
        <v>1292.0</v>
      </c>
      <c r="CX2269" s="1">
        <v>1908.3</v>
      </c>
      <c r="CY2269" s="1">
        <v>1357.8</v>
      </c>
      <c r="CZ2269" s="1">
        <v>1206.4</v>
      </c>
      <c r="DA2269" s="1" t="str">
        <f t="shared" si="1283"/>
        <v>#DIV/0!</v>
      </c>
      <c r="DB2269" s="1" t="str">
        <f t="shared" si="1284"/>
        <v>#DIV/0!</v>
      </c>
    </row>
    <row r="2270" ht="15.75" customHeight="1">
      <c r="CU2270" s="1">
        <v>5567.9341</v>
      </c>
      <c r="CV2270" s="1">
        <v>1950.0</v>
      </c>
      <c r="CW2270" s="1">
        <v>1106.5</v>
      </c>
      <c r="CX2270" s="1">
        <v>1622.5</v>
      </c>
      <c r="CY2270" s="1">
        <v>1000.1</v>
      </c>
      <c r="CZ2270" s="1">
        <v>891.9</v>
      </c>
      <c r="DA2270" s="1" t="str">
        <f t="shared" si="1283"/>
        <v>#DIV/0!</v>
      </c>
      <c r="DB2270" s="1" t="str">
        <f t="shared" si="1284"/>
        <v>#DIV/0!</v>
      </c>
    </row>
    <row r="2271" ht="15.75" customHeight="1">
      <c r="CU2271" s="1">
        <v>5568.0864</v>
      </c>
      <c r="CV2271" s="1">
        <v>1681.7</v>
      </c>
      <c r="CW2271" s="1">
        <v>821.7</v>
      </c>
      <c r="CX2271" s="1">
        <v>1259.9</v>
      </c>
      <c r="CY2271" s="1">
        <v>760.4</v>
      </c>
      <c r="CZ2271" s="1">
        <v>663.3</v>
      </c>
      <c r="DA2271" s="1" t="str">
        <f t="shared" si="1283"/>
        <v>#DIV/0!</v>
      </c>
      <c r="DB2271" s="1" t="str">
        <f t="shared" si="1284"/>
        <v>#DIV/0!</v>
      </c>
    </row>
    <row r="2272" ht="15.75" customHeight="1">
      <c r="CU2272" s="1">
        <v>5568.2388</v>
      </c>
      <c r="CV2272" s="1">
        <v>1154.4</v>
      </c>
      <c r="CW2272" s="1">
        <v>664.4</v>
      </c>
      <c r="CX2272" s="1">
        <v>1041.3</v>
      </c>
      <c r="CY2272" s="1">
        <v>604.0</v>
      </c>
      <c r="CZ2272" s="1">
        <v>536.6</v>
      </c>
      <c r="DA2272" s="1" t="str">
        <f t="shared" si="1283"/>
        <v>#DIV/0!</v>
      </c>
      <c r="DB2272" s="1" t="str">
        <f t="shared" si="1284"/>
        <v>#DIV/0!</v>
      </c>
    </row>
    <row r="2273" ht="15.75" customHeight="1">
      <c r="CU2273" s="1">
        <v>5568.3911</v>
      </c>
      <c r="CV2273" s="1">
        <v>903.6</v>
      </c>
      <c r="CW2273" s="1">
        <v>544.6</v>
      </c>
      <c r="CX2273" s="1">
        <v>846.9</v>
      </c>
      <c r="CY2273" s="1">
        <v>508.3</v>
      </c>
      <c r="CZ2273" s="1">
        <v>460.0</v>
      </c>
      <c r="DA2273" s="1" t="str">
        <f t="shared" si="1283"/>
        <v>#DIV/0!</v>
      </c>
      <c r="DB2273" s="1" t="str">
        <f t="shared" si="1284"/>
        <v>#DIV/0!</v>
      </c>
    </row>
    <row r="2274" ht="15.75" customHeight="1">
      <c r="CU2274" s="1">
        <v>5568.5435</v>
      </c>
      <c r="CV2274" s="1">
        <v>787.2</v>
      </c>
      <c r="CW2274" s="1">
        <v>479.1</v>
      </c>
      <c r="CX2274" s="1">
        <v>741.0</v>
      </c>
      <c r="CY2274" s="1">
        <v>459.2</v>
      </c>
      <c r="CZ2274" s="1">
        <v>428.4</v>
      </c>
      <c r="DA2274" s="1" t="str">
        <f t="shared" si="1283"/>
        <v>#DIV/0!</v>
      </c>
      <c r="DB2274" s="1" t="str">
        <f t="shared" si="1284"/>
        <v>#DIV/0!</v>
      </c>
      <c r="DC2274" s="1" t="str">
        <f t="shared" ref="DC2274:DC4495" si="1285">AD2274/Z2274</f>
        <v>#DIV/0!</v>
      </c>
      <c r="DD2274" s="1" t="str">
        <f t="shared" ref="DD2274:DD4495" si="1286">N2274/M2274</f>
        <v>#DIV/0!</v>
      </c>
      <c r="DF2274" s="1" t="str">
        <f t="shared" ref="DF2274:DF4495" si="1287">IF(DA2274&gt;=1,"Fracture","Não")</f>
        <v>#DIV/0!</v>
      </c>
    </row>
    <row r="2275" ht="15.75" customHeight="1">
      <c r="CU2275" s="1">
        <v>5568.6958</v>
      </c>
      <c r="CV2275" s="1">
        <v>773.0</v>
      </c>
      <c r="CW2275" s="1">
        <v>459.8</v>
      </c>
      <c r="CX2275" s="1">
        <v>723.9</v>
      </c>
      <c r="CY2275" s="1">
        <v>454.8</v>
      </c>
      <c r="CZ2275" s="1">
        <v>438.5</v>
      </c>
      <c r="DA2275" s="1" t="str">
        <f t="shared" si="1283"/>
        <v>#DIV/0!</v>
      </c>
      <c r="DB2275" s="1" t="str">
        <f t="shared" si="1284"/>
        <v>#DIV/0!</v>
      </c>
      <c r="DC2275" s="1" t="str">
        <f t="shared" si="1285"/>
        <v>#DIV/0!</v>
      </c>
      <c r="DD2275" s="1" t="str">
        <f t="shared" si="1286"/>
        <v>#DIV/0!</v>
      </c>
      <c r="DF2275" s="1" t="str">
        <f t="shared" si="1287"/>
        <v>#DIV/0!</v>
      </c>
    </row>
    <row r="2276" ht="15.75" customHeight="1">
      <c r="CU2276" s="1">
        <v>5568.8486</v>
      </c>
      <c r="CV2276" s="1">
        <v>894.3</v>
      </c>
      <c r="CW2276" s="1">
        <v>483.3</v>
      </c>
      <c r="CX2276" s="1">
        <v>789.1</v>
      </c>
      <c r="CY2276" s="1">
        <v>497.6</v>
      </c>
      <c r="CZ2276" s="1">
        <v>487.8</v>
      </c>
      <c r="DA2276" s="1" t="str">
        <f t="shared" si="1283"/>
        <v>#DIV/0!</v>
      </c>
      <c r="DB2276" s="1" t="str">
        <f t="shared" si="1284"/>
        <v>#DIV/0!</v>
      </c>
      <c r="DC2276" s="1" t="str">
        <f t="shared" si="1285"/>
        <v>#DIV/0!</v>
      </c>
      <c r="DD2276" s="1" t="str">
        <f t="shared" si="1286"/>
        <v>#DIV/0!</v>
      </c>
      <c r="DF2276" s="1" t="str">
        <f t="shared" si="1287"/>
        <v>#DIV/0!</v>
      </c>
    </row>
    <row r="2277" ht="15.75" customHeight="1">
      <c r="CU2277" s="1">
        <v>5569.001</v>
      </c>
      <c r="CV2277" s="1">
        <v>1031.5</v>
      </c>
      <c r="CW2277" s="1">
        <v>523.9</v>
      </c>
      <c r="CX2277" s="1">
        <v>885.1</v>
      </c>
      <c r="CY2277" s="1">
        <v>557.0</v>
      </c>
      <c r="CZ2277" s="1">
        <v>571.6</v>
      </c>
      <c r="DA2277" s="1" t="str">
        <f t="shared" si="1283"/>
        <v>#DIV/0!</v>
      </c>
      <c r="DB2277" s="1" t="str">
        <f t="shared" si="1284"/>
        <v>#DIV/0!</v>
      </c>
      <c r="DC2277" s="1" t="str">
        <f t="shared" si="1285"/>
        <v>#DIV/0!</v>
      </c>
      <c r="DD2277" s="1" t="str">
        <f t="shared" si="1286"/>
        <v>#DIV/0!</v>
      </c>
      <c r="DF2277" s="1" t="str">
        <f t="shared" si="1287"/>
        <v>#DIV/0!</v>
      </c>
    </row>
    <row r="2278" ht="15.75" customHeight="1">
      <c r="CU2278" s="1">
        <v>5569.1533</v>
      </c>
      <c r="CV2278" s="1">
        <v>1233.0</v>
      </c>
      <c r="CW2278" s="1">
        <v>570.9</v>
      </c>
      <c r="CX2278" s="1">
        <v>986.0</v>
      </c>
      <c r="CY2278" s="1">
        <v>609.1</v>
      </c>
      <c r="CZ2278" s="1">
        <v>652.2</v>
      </c>
      <c r="DA2278" s="1" t="str">
        <f t="shared" si="1283"/>
        <v>#DIV/0!</v>
      </c>
      <c r="DB2278" s="1" t="str">
        <f t="shared" si="1284"/>
        <v>#DIV/0!</v>
      </c>
      <c r="DC2278" s="1" t="str">
        <f t="shared" si="1285"/>
        <v>#DIV/0!</v>
      </c>
      <c r="DD2278" s="1" t="str">
        <f t="shared" si="1286"/>
        <v>#DIV/0!</v>
      </c>
      <c r="DF2278" s="1" t="str">
        <f t="shared" si="1287"/>
        <v>#DIV/0!</v>
      </c>
    </row>
    <row r="2279" ht="15.75" customHeight="1">
      <c r="CU2279" s="1">
        <v>5569.3057</v>
      </c>
      <c r="CV2279" s="1">
        <v>1372.5</v>
      </c>
      <c r="CW2279" s="1">
        <v>586.9</v>
      </c>
      <c r="CX2279" s="1">
        <v>1013.2</v>
      </c>
      <c r="CY2279" s="1">
        <v>636.1</v>
      </c>
      <c r="CZ2279" s="1">
        <v>703.0</v>
      </c>
      <c r="DA2279" s="1" t="str">
        <f t="shared" si="1283"/>
        <v>#DIV/0!</v>
      </c>
      <c r="DB2279" s="1" t="str">
        <f t="shared" si="1284"/>
        <v>#DIV/0!</v>
      </c>
      <c r="DC2279" s="1" t="str">
        <f t="shared" si="1285"/>
        <v>#DIV/0!</v>
      </c>
      <c r="DD2279" s="1" t="str">
        <f t="shared" si="1286"/>
        <v>#DIV/0!</v>
      </c>
      <c r="DF2279" s="1" t="str">
        <f t="shared" si="1287"/>
        <v>#DIV/0!</v>
      </c>
    </row>
    <row r="2280" ht="15.75" customHeight="1">
      <c r="CU2280" s="1">
        <v>5569.458</v>
      </c>
      <c r="CV2280" s="1">
        <v>1257.4</v>
      </c>
      <c r="CW2280" s="1">
        <v>570.0</v>
      </c>
      <c r="CX2280" s="1">
        <v>977.5</v>
      </c>
      <c r="CY2280" s="1">
        <v>632.2</v>
      </c>
      <c r="CZ2280" s="1">
        <v>708.4</v>
      </c>
      <c r="DA2280" s="1" t="str">
        <f t="shared" si="1283"/>
        <v>#DIV/0!</v>
      </c>
      <c r="DB2280" s="1" t="str">
        <f t="shared" si="1284"/>
        <v>#DIV/0!</v>
      </c>
      <c r="DC2280" s="1" t="str">
        <f t="shared" si="1285"/>
        <v>#DIV/0!</v>
      </c>
      <c r="DD2280" s="1" t="str">
        <f t="shared" si="1286"/>
        <v>#DIV/0!</v>
      </c>
      <c r="DF2280" s="1" t="str">
        <f t="shared" si="1287"/>
        <v>#DIV/0!</v>
      </c>
    </row>
    <row r="2281" ht="15.75" customHeight="1">
      <c r="CU2281" s="1">
        <v>5569.6104</v>
      </c>
      <c r="CV2281" s="1">
        <v>1033.1</v>
      </c>
      <c r="CW2281" s="1">
        <v>534.2</v>
      </c>
      <c r="CX2281" s="1">
        <v>896.8</v>
      </c>
      <c r="CY2281" s="1">
        <v>585.4</v>
      </c>
      <c r="CZ2281" s="1">
        <v>669.1</v>
      </c>
      <c r="DA2281" s="1" t="str">
        <f t="shared" si="1283"/>
        <v>#DIV/0!</v>
      </c>
      <c r="DB2281" s="1" t="str">
        <f t="shared" si="1284"/>
        <v>#DIV/0!</v>
      </c>
      <c r="DC2281" s="1" t="str">
        <f t="shared" si="1285"/>
        <v>#DIV/0!</v>
      </c>
      <c r="DD2281" s="1" t="str">
        <f t="shared" si="1286"/>
        <v>#DIV/0!</v>
      </c>
      <c r="DF2281" s="1" t="str">
        <f t="shared" si="1287"/>
        <v>#DIV/0!</v>
      </c>
    </row>
    <row r="2282" ht="15.75" customHeight="1">
      <c r="CU2282" s="1">
        <v>5569.7627</v>
      </c>
      <c r="CV2282" s="1">
        <v>820.5</v>
      </c>
      <c r="CW2282" s="1">
        <v>476.0</v>
      </c>
      <c r="CX2282" s="1">
        <v>770.7</v>
      </c>
      <c r="CY2282" s="1">
        <v>525.7</v>
      </c>
      <c r="CZ2282" s="1">
        <v>567.2</v>
      </c>
      <c r="DA2282" s="1" t="str">
        <f t="shared" si="1283"/>
        <v>#DIV/0!</v>
      </c>
      <c r="DB2282" s="1" t="str">
        <f t="shared" si="1284"/>
        <v>#DIV/0!</v>
      </c>
      <c r="DC2282" s="1" t="str">
        <f t="shared" si="1285"/>
        <v>#DIV/0!</v>
      </c>
      <c r="DD2282" s="1" t="str">
        <f t="shared" si="1286"/>
        <v>#DIV/0!</v>
      </c>
      <c r="DF2282" s="1" t="str">
        <f t="shared" si="1287"/>
        <v>#DIV/0!</v>
      </c>
    </row>
    <row r="2283" ht="15.75" customHeight="1">
      <c r="CU2283" s="1">
        <v>5569.915</v>
      </c>
      <c r="CV2283" s="1">
        <v>668.3</v>
      </c>
      <c r="CW2283" s="1">
        <v>424.1</v>
      </c>
      <c r="CX2283" s="1">
        <v>649.4</v>
      </c>
      <c r="CY2283" s="1">
        <v>485.9</v>
      </c>
      <c r="CZ2283" s="1">
        <v>500.5</v>
      </c>
      <c r="DA2283" s="1" t="str">
        <f t="shared" si="1283"/>
        <v>#DIV/0!</v>
      </c>
      <c r="DB2283" s="1" t="str">
        <f t="shared" si="1284"/>
        <v>#DIV/0!</v>
      </c>
      <c r="DC2283" s="1" t="str">
        <f t="shared" si="1285"/>
        <v>#DIV/0!</v>
      </c>
      <c r="DD2283" s="1" t="str">
        <f t="shared" si="1286"/>
        <v>#DIV/0!</v>
      </c>
      <c r="DF2283" s="1" t="str">
        <f t="shared" si="1287"/>
        <v>#DIV/0!</v>
      </c>
    </row>
    <row r="2284" ht="15.75" customHeight="1">
      <c r="CU2284" s="1">
        <v>5570.0674</v>
      </c>
      <c r="CV2284" s="1">
        <v>562.1</v>
      </c>
      <c r="CW2284" s="1">
        <v>379.6</v>
      </c>
      <c r="CX2284" s="1">
        <v>555.0</v>
      </c>
      <c r="CY2284" s="1">
        <v>452.4</v>
      </c>
      <c r="CZ2284" s="1">
        <v>459.4</v>
      </c>
      <c r="DA2284" s="1" t="str">
        <f t="shared" si="1283"/>
        <v>#DIV/0!</v>
      </c>
      <c r="DB2284" s="1" t="str">
        <f t="shared" si="1284"/>
        <v>#DIV/0!</v>
      </c>
      <c r="DC2284" s="1" t="str">
        <f t="shared" si="1285"/>
        <v>#DIV/0!</v>
      </c>
      <c r="DD2284" s="1" t="str">
        <f t="shared" si="1286"/>
        <v>#DIV/0!</v>
      </c>
      <c r="DF2284" s="1" t="str">
        <f t="shared" si="1287"/>
        <v>#DIV/0!</v>
      </c>
    </row>
    <row r="2285" ht="15.75" customHeight="1">
      <c r="CU2285" s="1">
        <v>5570.2202</v>
      </c>
      <c r="CV2285" s="1">
        <v>477.1</v>
      </c>
      <c r="CW2285" s="1">
        <v>340.1</v>
      </c>
      <c r="CX2285" s="1">
        <v>474.1</v>
      </c>
      <c r="CY2285" s="1">
        <v>394.8</v>
      </c>
      <c r="CZ2285" s="1">
        <v>406.5</v>
      </c>
      <c r="DA2285" s="1" t="str">
        <f t="shared" si="1283"/>
        <v>#DIV/0!</v>
      </c>
      <c r="DB2285" s="1" t="str">
        <f t="shared" si="1284"/>
        <v>#DIV/0!</v>
      </c>
      <c r="DC2285" s="1" t="str">
        <f t="shared" si="1285"/>
        <v>#DIV/0!</v>
      </c>
      <c r="DD2285" s="1" t="str">
        <f t="shared" si="1286"/>
        <v>#DIV/0!</v>
      </c>
      <c r="DF2285" s="1" t="str">
        <f t="shared" si="1287"/>
        <v>#DIV/0!</v>
      </c>
    </row>
    <row r="2286" ht="15.75" customHeight="1">
      <c r="CU2286" s="1">
        <v>5570.3726</v>
      </c>
      <c r="CV2286" s="1">
        <v>400.5</v>
      </c>
      <c r="CW2286" s="1">
        <v>296.5</v>
      </c>
      <c r="CX2286" s="1">
        <v>397.3</v>
      </c>
      <c r="CY2286" s="1">
        <v>340.8</v>
      </c>
      <c r="CZ2286" s="1">
        <v>347.8</v>
      </c>
      <c r="DA2286" s="1" t="str">
        <f t="shared" si="1283"/>
        <v>#DIV/0!</v>
      </c>
      <c r="DB2286" s="1" t="str">
        <f t="shared" si="1284"/>
        <v>#DIV/0!</v>
      </c>
      <c r="DC2286" s="1" t="str">
        <f t="shared" si="1285"/>
        <v>#DIV/0!</v>
      </c>
      <c r="DD2286" s="1" t="str">
        <f t="shared" si="1286"/>
        <v>#DIV/0!</v>
      </c>
      <c r="DF2286" s="1" t="str">
        <f t="shared" si="1287"/>
        <v>#DIV/0!</v>
      </c>
    </row>
    <row r="2287" ht="15.75" customHeight="1">
      <c r="CU2287" s="1">
        <v>5570.5249</v>
      </c>
      <c r="CV2287" s="1">
        <v>331.9</v>
      </c>
      <c r="CW2287" s="1">
        <v>257.8</v>
      </c>
      <c r="CX2287" s="1">
        <v>335.8</v>
      </c>
      <c r="CY2287" s="1">
        <v>294.9</v>
      </c>
      <c r="CZ2287" s="1">
        <v>299.8</v>
      </c>
      <c r="DA2287" s="1" t="str">
        <f t="shared" si="1283"/>
        <v>#DIV/0!</v>
      </c>
      <c r="DB2287" s="1" t="str">
        <f t="shared" si="1284"/>
        <v>#DIV/0!</v>
      </c>
      <c r="DC2287" s="1" t="str">
        <f t="shared" si="1285"/>
        <v>#DIV/0!</v>
      </c>
      <c r="DD2287" s="1" t="str">
        <f t="shared" si="1286"/>
        <v>#DIV/0!</v>
      </c>
      <c r="DF2287" s="1" t="str">
        <f t="shared" si="1287"/>
        <v>#DIV/0!</v>
      </c>
    </row>
    <row r="2288" ht="15.75" customHeight="1">
      <c r="CU2288" s="1">
        <v>5570.6772</v>
      </c>
      <c r="CV2288" s="1">
        <v>280.4</v>
      </c>
      <c r="CW2288" s="1">
        <v>227.5</v>
      </c>
      <c r="CX2288" s="1">
        <v>289.0</v>
      </c>
      <c r="CY2288" s="1">
        <v>257.3</v>
      </c>
      <c r="CZ2288" s="1">
        <v>261.0</v>
      </c>
      <c r="DA2288" s="1" t="str">
        <f t="shared" si="1283"/>
        <v>#DIV/0!</v>
      </c>
      <c r="DB2288" s="1" t="str">
        <f t="shared" si="1284"/>
        <v>#DIV/0!</v>
      </c>
      <c r="DC2288" s="1" t="str">
        <f t="shared" si="1285"/>
        <v>#DIV/0!</v>
      </c>
      <c r="DD2288" s="1" t="str">
        <f t="shared" si="1286"/>
        <v>#DIV/0!</v>
      </c>
      <c r="DF2288" s="1" t="str">
        <f t="shared" si="1287"/>
        <v>#DIV/0!</v>
      </c>
    </row>
    <row r="2289" ht="15.75" customHeight="1">
      <c r="CU2289" s="1">
        <v>5570.8296</v>
      </c>
      <c r="CV2289" s="1">
        <v>245.9</v>
      </c>
      <c r="CW2289" s="1">
        <v>205.2</v>
      </c>
      <c r="CX2289" s="1">
        <v>253.8</v>
      </c>
      <c r="CY2289" s="1">
        <v>227.0</v>
      </c>
      <c r="CZ2289" s="1">
        <v>229.5</v>
      </c>
      <c r="DA2289" s="1" t="str">
        <f t="shared" si="1283"/>
        <v>#DIV/0!</v>
      </c>
      <c r="DB2289" s="1" t="str">
        <f t="shared" si="1284"/>
        <v>#DIV/0!</v>
      </c>
      <c r="DC2289" s="1" t="str">
        <f t="shared" si="1285"/>
        <v>#DIV/0!</v>
      </c>
      <c r="DD2289" s="1" t="str">
        <f t="shared" si="1286"/>
        <v>#DIV/0!</v>
      </c>
      <c r="DF2289" s="1" t="str">
        <f t="shared" si="1287"/>
        <v>#DIV/0!</v>
      </c>
    </row>
    <row r="2290" ht="15.75" customHeight="1">
      <c r="CU2290" s="1">
        <v>5570.9819</v>
      </c>
      <c r="CV2290" s="1">
        <v>217.6</v>
      </c>
      <c r="CW2290" s="1">
        <v>186.2</v>
      </c>
      <c r="CX2290" s="1">
        <v>224.7</v>
      </c>
      <c r="CY2290" s="1">
        <v>204.2</v>
      </c>
      <c r="CZ2290" s="1">
        <v>204.3</v>
      </c>
      <c r="DA2290" s="1" t="str">
        <f t="shared" si="1283"/>
        <v>#DIV/0!</v>
      </c>
      <c r="DB2290" s="1" t="str">
        <f t="shared" si="1284"/>
        <v>#DIV/0!</v>
      </c>
      <c r="DC2290" s="1" t="str">
        <f t="shared" si="1285"/>
        <v>#DIV/0!</v>
      </c>
      <c r="DD2290" s="1" t="str">
        <f t="shared" si="1286"/>
        <v>#DIV/0!</v>
      </c>
      <c r="DF2290" s="1" t="str">
        <f t="shared" si="1287"/>
        <v>#DIV/0!</v>
      </c>
    </row>
    <row r="2291" ht="15.75" customHeight="1">
      <c r="CU2291" s="1">
        <v>5571.1343</v>
      </c>
      <c r="CV2291" s="1">
        <v>197.9</v>
      </c>
      <c r="CW2291" s="1">
        <v>171.1</v>
      </c>
      <c r="CX2291" s="1">
        <v>202.7</v>
      </c>
      <c r="CY2291" s="1">
        <v>187.1</v>
      </c>
      <c r="CZ2291" s="1">
        <v>186.3</v>
      </c>
      <c r="DA2291" s="1" t="str">
        <f t="shared" si="1283"/>
        <v>#DIV/0!</v>
      </c>
      <c r="DB2291" s="1" t="str">
        <f t="shared" si="1284"/>
        <v>#DIV/0!</v>
      </c>
      <c r="DC2291" s="1" t="str">
        <f t="shared" si="1285"/>
        <v>#DIV/0!</v>
      </c>
      <c r="DD2291" s="1" t="str">
        <f t="shared" si="1286"/>
        <v>#DIV/0!</v>
      </c>
      <c r="DF2291" s="1" t="str">
        <f t="shared" si="1287"/>
        <v>#DIV/0!</v>
      </c>
    </row>
    <row r="2292" ht="15.75" customHeight="1">
      <c r="CU2292" s="1">
        <v>5571.2866</v>
      </c>
      <c r="CV2292" s="1">
        <v>182.5</v>
      </c>
      <c r="CW2292" s="1">
        <v>160.4</v>
      </c>
      <c r="CX2292" s="1">
        <v>187.7</v>
      </c>
      <c r="CY2292" s="1">
        <v>174.9</v>
      </c>
      <c r="CZ2292" s="1">
        <v>173.6</v>
      </c>
      <c r="DA2292" s="1" t="str">
        <f t="shared" si="1283"/>
        <v>#DIV/0!</v>
      </c>
      <c r="DB2292" s="1" t="str">
        <f t="shared" si="1284"/>
        <v>#DIV/0!</v>
      </c>
      <c r="DC2292" s="1" t="str">
        <f t="shared" si="1285"/>
        <v>#DIV/0!</v>
      </c>
      <c r="DD2292" s="1" t="str">
        <f t="shared" si="1286"/>
        <v>#DIV/0!</v>
      </c>
      <c r="DF2292" s="1" t="str">
        <f t="shared" si="1287"/>
        <v>#DIV/0!</v>
      </c>
    </row>
    <row r="2293" ht="15.75" customHeight="1">
      <c r="CU2293" s="1">
        <v>5571.439</v>
      </c>
      <c r="CV2293" s="1">
        <v>169.2</v>
      </c>
      <c r="CW2293" s="1">
        <v>153.2</v>
      </c>
      <c r="CX2293" s="1">
        <v>177.8</v>
      </c>
      <c r="CY2293" s="1">
        <v>167.0</v>
      </c>
      <c r="CZ2293" s="1">
        <v>165.0</v>
      </c>
      <c r="DA2293" s="1" t="str">
        <f t="shared" si="1283"/>
        <v>#DIV/0!</v>
      </c>
      <c r="DB2293" s="1" t="str">
        <f t="shared" si="1284"/>
        <v>#DIV/0!</v>
      </c>
      <c r="DC2293" s="1" t="str">
        <f t="shared" si="1285"/>
        <v>#DIV/0!</v>
      </c>
      <c r="DD2293" s="1" t="str">
        <f t="shared" si="1286"/>
        <v>#DIV/0!</v>
      </c>
      <c r="DF2293" s="1" t="str">
        <f t="shared" si="1287"/>
        <v>#DIV/0!</v>
      </c>
    </row>
    <row r="2294" ht="15.75" customHeight="1">
      <c r="CU2294" s="1">
        <v>5571.5918</v>
      </c>
      <c r="CV2294" s="1">
        <v>160.7</v>
      </c>
      <c r="CW2294" s="1">
        <v>148.5</v>
      </c>
      <c r="CX2294" s="1">
        <v>171.7</v>
      </c>
      <c r="CY2294" s="1">
        <v>162.1</v>
      </c>
      <c r="CZ2294" s="1">
        <v>159.8</v>
      </c>
      <c r="DA2294" s="1" t="str">
        <f t="shared" si="1283"/>
        <v>#DIV/0!</v>
      </c>
      <c r="DB2294" s="1" t="str">
        <f t="shared" si="1284"/>
        <v>#DIV/0!</v>
      </c>
      <c r="DC2294" s="1" t="str">
        <f t="shared" si="1285"/>
        <v>#DIV/0!</v>
      </c>
      <c r="DD2294" s="1" t="str">
        <f t="shared" si="1286"/>
        <v>#DIV/0!</v>
      </c>
      <c r="DF2294" s="1" t="str">
        <f t="shared" si="1287"/>
        <v>#DIV/0!</v>
      </c>
    </row>
    <row r="2295" ht="15.75" customHeight="1">
      <c r="CU2295" s="1">
        <v>5571.7441</v>
      </c>
      <c r="CV2295" s="1">
        <v>160.2</v>
      </c>
      <c r="CW2295" s="1">
        <v>146.3</v>
      </c>
      <c r="CX2295" s="1">
        <v>169.2</v>
      </c>
      <c r="CY2295" s="1">
        <v>159.9</v>
      </c>
      <c r="CZ2295" s="1">
        <v>157.5</v>
      </c>
      <c r="DA2295" s="1" t="str">
        <f t="shared" si="1283"/>
        <v>#DIV/0!</v>
      </c>
      <c r="DB2295" s="1" t="str">
        <f t="shared" si="1284"/>
        <v>#DIV/0!</v>
      </c>
      <c r="DC2295" s="1" t="str">
        <f t="shared" si="1285"/>
        <v>#DIV/0!</v>
      </c>
      <c r="DD2295" s="1" t="str">
        <f t="shared" si="1286"/>
        <v>#DIV/0!</v>
      </c>
      <c r="DF2295" s="1" t="str">
        <f t="shared" si="1287"/>
        <v>#DIV/0!</v>
      </c>
    </row>
    <row r="2296" ht="15.75" customHeight="1">
      <c r="CU2296" s="1">
        <v>5571.8965</v>
      </c>
      <c r="CV2296" s="1">
        <v>164.5</v>
      </c>
      <c r="CW2296" s="1">
        <v>147.7</v>
      </c>
      <c r="CX2296" s="1">
        <v>171.1</v>
      </c>
      <c r="CY2296" s="1">
        <v>161.1</v>
      </c>
      <c r="CZ2296" s="1">
        <v>159.5</v>
      </c>
      <c r="DA2296" s="1" t="str">
        <f t="shared" si="1283"/>
        <v>#DIV/0!</v>
      </c>
      <c r="DB2296" s="1" t="str">
        <f t="shared" si="1284"/>
        <v>#DIV/0!</v>
      </c>
      <c r="DC2296" s="1" t="str">
        <f t="shared" si="1285"/>
        <v>#DIV/0!</v>
      </c>
      <c r="DD2296" s="1" t="str">
        <f t="shared" si="1286"/>
        <v>#DIV/0!</v>
      </c>
      <c r="DF2296" s="1" t="str">
        <f t="shared" si="1287"/>
        <v>#DIV/0!</v>
      </c>
    </row>
    <row r="2297" ht="15.75" customHeight="1">
      <c r="CU2297" s="1">
        <v>5572.0488</v>
      </c>
      <c r="CV2297" s="1">
        <v>174.8</v>
      </c>
      <c r="CW2297" s="1">
        <v>155.4</v>
      </c>
      <c r="CX2297" s="1">
        <v>180.8</v>
      </c>
      <c r="CY2297" s="1">
        <v>167.3</v>
      </c>
      <c r="CZ2297" s="1">
        <v>167.6</v>
      </c>
      <c r="DA2297" s="1" t="str">
        <f t="shared" si="1283"/>
        <v>#DIV/0!</v>
      </c>
      <c r="DB2297" s="1" t="str">
        <f t="shared" si="1284"/>
        <v>#DIV/0!</v>
      </c>
      <c r="DC2297" s="1" t="str">
        <f t="shared" si="1285"/>
        <v>#DIV/0!</v>
      </c>
      <c r="DD2297" s="1" t="str">
        <f t="shared" si="1286"/>
        <v>#DIV/0!</v>
      </c>
      <c r="DF2297" s="1" t="str">
        <f t="shared" si="1287"/>
        <v>#DIV/0!</v>
      </c>
    </row>
    <row r="2298" ht="15.75" customHeight="1">
      <c r="CU2298" s="1">
        <v>5572.2012</v>
      </c>
      <c r="CV2298" s="1">
        <v>195.5</v>
      </c>
      <c r="CW2298" s="1">
        <v>169.8</v>
      </c>
      <c r="CX2298" s="1">
        <v>199.5</v>
      </c>
      <c r="CY2298" s="1">
        <v>181.1</v>
      </c>
      <c r="CZ2298" s="1">
        <v>183.1</v>
      </c>
      <c r="DA2298" s="1" t="str">
        <f t="shared" si="1283"/>
        <v>#DIV/0!</v>
      </c>
      <c r="DB2298" s="1" t="str">
        <f t="shared" si="1284"/>
        <v>#DIV/0!</v>
      </c>
      <c r="DC2298" s="1" t="str">
        <f t="shared" si="1285"/>
        <v>#DIV/0!</v>
      </c>
      <c r="DD2298" s="1" t="str">
        <f t="shared" si="1286"/>
        <v>#DIV/0!</v>
      </c>
      <c r="DF2298" s="1" t="str">
        <f t="shared" si="1287"/>
        <v>#DIV/0!</v>
      </c>
    </row>
    <row r="2299" ht="15.75" customHeight="1">
      <c r="CU2299" s="1">
        <v>5572.3535</v>
      </c>
      <c r="CV2299" s="1">
        <v>240.8</v>
      </c>
      <c r="CW2299" s="1">
        <v>193.1</v>
      </c>
      <c r="CX2299" s="1">
        <v>230.8</v>
      </c>
      <c r="CY2299" s="1">
        <v>204.9</v>
      </c>
      <c r="CZ2299" s="1">
        <v>208.8</v>
      </c>
      <c r="DA2299" s="1" t="str">
        <f t="shared" si="1283"/>
        <v>#DIV/0!</v>
      </c>
      <c r="DB2299" s="1" t="str">
        <f t="shared" si="1284"/>
        <v>#DIV/0!</v>
      </c>
      <c r="DC2299" s="1" t="str">
        <f t="shared" si="1285"/>
        <v>#DIV/0!</v>
      </c>
      <c r="DD2299" s="1" t="str">
        <f t="shared" si="1286"/>
        <v>#DIV/0!</v>
      </c>
      <c r="DF2299" s="1" t="str">
        <f t="shared" si="1287"/>
        <v>#DIV/0!</v>
      </c>
    </row>
    <row r="2300" ht="15.75" customHeight="1">
      <c r="CU2300" s="1">
        <v>5572.5059</v>
      </c>
      <c r="CV2300" s="1">
        <v>285.5</v>
      </c>
      <c r="CW2300" s="1">
        <v>229.5</v>
      </c>
      <c r="CX2300" s="1">
        <v>281.8</v>
      </c>
      <c r="CY2300" s="1">
        <v>241.9</v>
      </c>
      <c r="CZ2300" s="1">
        <v>247.1</v>
      </c>
      <c r="DA2300" s="1" t="str">
        <f t="shared" si="1283"/>
        <v>#DIV/0!</v>
      </c>
      <c r="DB2300" s="1" t="str">
        <f t="shared" si="1284"/>
        <v>#DIV/0!</v>
      </c>
      <c r="DC2300" s="1" t="str">
        <f t="shared" si="1285"/>
        <v>#DIV/0!</v>
      </c>
      <c r="DD2300" s="1" t="str">
        <f t="shared" si="1286"/>
        <v>#DIV/0!</v>
      </c>
      <c r="DF2300" s="1" t="str">
        <f t="shared" si="1287"/>
        <v>#DIV/0!</v>
      </c>
    </row>
    <row r="2301" ht="15.75" customHeight="1">
      <c r="CU2301" s="1">
        <v>5572.6582</v>
      </c>
      <c r="CV2301" s="1">
        <v>364.3</v>
      </c>
      <c r="CW2301" s="1">
        <v>283.3</v>
      </c>
      <c r="CX2301" s="1">
        <v>363.0</v>
      </c>
      <c r="CY2301" s="1">
        <v>296.0</v>
      </c>
      <c r="CZ2301" s="1">
        <v>302.6</v>
      </c>
      <c r="DA2301" s="1" t="str">
        <f t="shared" si="1283"/>
        <v>#DIV/0!</v>
      </c>
      <c r="DB2301" s="1" t="str">
        <f t="shared" si="1284"/>
        <v>#DIV/0!</v>
      </c>
      <c r="DC2301" s="1" t="str">
        <f t="shared" si="1285"/>
        <v>#DIV/0!</v>
      </c>
      <c r="DD2301" s="1" t="str">
        <f t="shared" si="1286"/>
        <v>#DIV/0!</v>
      </c>
      <c r="DF2301" s="1" t="str">
        <f t="shared" si="1287"/>
        <v>#DIV/0!</v>
      </c>
    </row>
    <row r="2302" ht="15.75" customHeight="1">
      <c r="CU2302" s="1">
        <v>5572.8105</v>
      </c>
      <c r="CV2302" s="1">
        <v>501.7</v>
      </c>
      <c r="CW2302" s="1">
        <v>362.1</v>
      </c>
      <c r="CX2302" s="1">
        <v>494.0</v>
      </c>
      <c r="CY2302" s="1">
        <v>371.3</v>
      </c>
      <c r="CZ2302" s="1">
        <v>382.0</v>
      </c>
      <c r="DA2302" s="1" t="str">
        <f t="shared" si="1283"/>
        <v>#DIV/0!</v>
      </c>
      <c r="DB2302" s="1" t="str">
        <f t="shared" si="1284"/>
        <v>#DIV/0!</v>
      </c>
      <c r="DC2302" s="1" t="str">
        <f t="shared" si="1285"/>
        <v>#DIV/0!</v>
      </c>
      <c r="DD2302" s="1" t="str">
        <f t="shared" si="1286"/>
        <v>#DIV/0!</v>
      </c>
      <c r="DF2302" s="1" t="str">
        <f t="shared" si="1287"/>
        <v>#DIV/0!</v>
      </c>
    </row>
    <row r="2303" ht="15.75" customHeight="1">
      <c r="CU2303" s="1">
        <v>5572.9634</v>
      </c>
      <c r="CV2303" s="1">
        <v>669.7</v>
      </c>
      <c r="CW2303" s="1">
        <v>469.3</v>
      </c>
      <c r="CX2303" s="1">
        <v>686.2</v>
      </c>
      <c r="CY2303" s="1">
        <v>468.2</v>
      </c>
      <c r="CZ2303" s="1">
        <v>494.7</v>
      </c>
      <c r="DA2303" s="1" t="str">
        <f t="shared" si="1283"/>
        <v>#DIV/0!</v>
      </c>
      <c r="DB2303" s="1" t="str">
        <f t="shared" si="1284"/>
        <v>#DIV/0!</v>
      </c>
      <c r="DC2303" s="1" t="str">
        <f t="shared" si="1285"/>
        <v>#DIV/0!</v>
      </c>
      <c r="DD2303" s="1" t="str">
        <f t="shared" si="1286"/>
        <v>#DIV/0!</v>
      </c>
      <c r="DF2303" s="1" t="str">
        <f t="shared" si="1287"/>
        <v>#DIV/0!</v>
      </c>
    </row>
    <row r="2304" ht="15.75" customHeight="1">
      <c r="CU2304" s="1">
        <v>5573.1157</v>
      </c>
      <c r="CV2304" s="1">
        <v>866.5</v>
      </c>
      <c r="CW2304" s="1">
        <v>586.7</v>
      </c>
      <c r="CX2304" s="1">
        <v>911.8</v>
      </c>
      <c r="CY2304" s="1">
        <v>570.2</v>
      </c>
      <c r="CZ2304" s="1">
        <v>606.6</v>
      </c>
      <c r="DA2304" s="1" t="str">
        <f t="shared" si="1283"/>
        <v>#DIV/0!</v>
      </c>
      <c r="DB2304" s="1" t="str">
        <f t="shared" si="1284"/>
        <v>#DIV/0!</v>
      </c>
      <c r="DC2304" s="1" t="str">
        <f t="shared" si="1285"/>
        <v>#DIV/0!</v>
      </c>
      <c r="DD2304" s="1" t="str">
        <f t="shared" si="1286"/>
        <v>#DIV/0!</v>
      </c>
      <c r="DF2304" s="1" t="str">
        <f t="shared" si="1287"/>
        <v>#DIV/0!</v>
      </c>
    </row>
    <row r="2305" ht="15.75" customHeight="1">
      <c r="CU2305" s="1">
        <v>5573.2681</v>
      </c>
      <c r="CV2305" s="1">
        <v>1059.7</v>
      </c>
      <c r="CW2305" s="1">
        <v>638.9</v>
      </c>
      <c r="CX2305" s="1">
        <v>1082.9</v>
      </c>
      <c r="CY2305" s="1">
        <v>625.4</v>
      </c>
      <c r="CZ2305" s="1">
        <v>627.6</v>
      </c>
      <c r="DA2305" s="1" t="str">
        <f t="shared" si="1283"/>
        <v>#DIV/0!</v>
      </c>
      <c r="DB2305" s="1" t="str">
        <f t="shared" si="1284"/>
        <v>#DIV/0!</v>
      </c>
      <c r="DC2305" s="1" t="str">
        <f t="shared" si="1285"/>
        <v>#DIV/0!</v>
      </c>
      <c r="DD2305" s="1" t="str">
        <f t="shared" si="1286"/>
        <v>#DIV/0!</v>
      </c>
      <c r="DF2305" s="1" t="str">
        <f t="shared" si="1287"/>
        <v>#DIV/0!</v>
      </c>
    </row>
    <row r="2306" ht="15.75" customHeight="1">
      <c r="CU2306" s="1">
        <v>5573.4204</v>
      </c>
      <c r="CV2306" s="1">
        <v>1185.4</v>
      </c>
      <c r="CW2306" s="1">
        <v>618.9</v>
      </c>
      <c r="CX2306" s="1">
        <v>1171.2</v>
      </c>
      <c r="CY2306" s="1">
        <v>618.3</v>
      </c>
      <c r="CZ2306" s="1">
        <v>614.5</v>
      </c>
      <c r="DA2306" s="1" t="str">
        <f t="shared" si="1283"/>
        <v>#DIV/0!</v>
      </c>
      <c r="DB2306" s="1" t="str">
        <f t="shared" si="1284"/>
        <v>#DIV/0!</v>
      </c>
      <c r="DC2306" s="1" t="str">
        <f t="shared" si="1285"/>
        <v>#DIV/0!</v>
      </c>
      <c r="DD2306" s="1" t="str">
        <f t="shared" si="1286"/>
        <v>#DIV/0!</v>
      </c>
      <c r="DF2306" s="1" t="str">
        <f t="shared" si="1287"/>
        <v>#DIV/0!</v>
      </c>
    </row>
    <row r="2307" ht="15.75" customHeight="1">
      <c r="CU2307" s="1">
        <v>5573.5728</v>
      </c>
      <c r="CV2307" s="1">
        <v>1130.9</v>
      </c>
      <c r="CW2307" s="1">
        <v>584.0</v>
      </c>
      <c r="CX2307" s="1">
        <v>1173.6</v>
      </c>
      <c r="CY2307" s="1">
        <v>602.2</v>
      </c>
      <c r="CZ2307" s="1">
        <v>584.3</v>
      </c>
      <c r="DA2307" s="1" t="str">
        <f t="shared" si="1283"/>
        <v>#DIV/0!</v>
      </c>
      <c r="DB2307" s="1" t="str">
        <f t="shared" si="1284"/>
        <v>#DIV/0!</v>
      </c>
      <c r="DC2307" s="1" t="str">
        <f t="shared" si="1285"/>
        <v>#DIV/0!</v>
      </c>
      <c r="DD2307" s="1" t="str">
        <f t="shared" si="1286"/>
        <v>#DIV/0!</v>
      </c>
      <c r="DF2307" s="1" t="str">
        <f t="shared" si="1287"/>
        <v>#DIV/0!</v>
      </c>
    </row>
    <row r="2308" ht="15.75" customHeight="1">
      <c r="CU2308" s="1">
        <v>5573.7251</v>
      </c>
      <c r="CV2308" s="1">
        <v>1011.1</v>
      </c>
      <c r="CW2308" s="1">
        <v>552.7</v>
      </c>
      <c r="CX2308" s="1">
        <v>1100.3</v>
      </c>
      <c r="CY2308" s="1">
        <v>576.4</v>
      </c>
      <c r="CZ2308" s="1">
        <v>541.0</v>
      </c>
      <c r="DA2308" s="1" t="str">
        <f t="shared" si="1283"/>
        <v>#DIV/0!</v>
      </c>
      <c r="DB2308" s="1" t="str">
        <f t="shared" si="1284"/>
        <v>#DIV/0!</v>
      </c>
      <c r="DC2308" s="1" t="str">
        <f t="shared" si="1285"/>
        <v>#DIV/0!</v>
      </c>
      <c r="DD2308" s="1" t="str">
        <f t="shared" si="1286"/>
        <v>#DIV/0!</v>
      </c>
      <c r="DF2308" s="1" t="str">
        <f t="shared" si="1287"/>
        <v>#DIV/0!</v>
      </c>
    </row>
    <row r="2309" ht="15.75" customHeight="1">
      <c r="CU2309" s="1">
        <v>5573.8774</v>
      </c>
      <c r="CV2309" s="1">
        <v>873.3</v>
      </c>
      <c r="CW2309" s="1">
        <v>511.8</v>
      </c>
      <c r="CX2309" s="1">
        <v>980.9</v>
      </c>
      <c r="CY2309" s="1">
        <v>544.0</v>
      </c>
      <c r="CZ2309" s="1">
        <v>496.2</v>
      </c>
      <c r="DA2309" s="1" t="str">
        <f t="shared" si="1283"/>
        <v>#DIV/0!</v>
      </c>
      <c r="DB2309" s="1" t="str">
        <f t="shared" si="1284"/>
        <v>#DIV/0!</v>
      </c>
      <c r="DC2309" s="1" t="str">
        <f t="shared" si="1285"/>
        <v>#DIV/0!</v>
      </c>
      <c r="DD2309" s="1" t="str">
        <f t="shared" si="1286"/>
        <v>#DIV/0!</v>
      </c>
      <c r="DF2309" s="1" t="str">
        <f t="shared" si="1287"/>
        <v>#DIV/0!</v>
      </c>
    </row>
    <row r="2310" ht="15.75" customHeight="1">
      <c r="CU2310" s="1">
        <v>5574.0298</v>
      </c>
      <c r="CV2310" s="1">
        <v>721.1</v>
      </c>
      <c r="CW2310" s="1">
        <v>452.8</v>
      </c>
      <c r="CX2310" s="1">
        <v>822.5</v>
      </c>
      <c r="CY2310" s="1">
        <v>509.7</v>
      </c>
      <c r="CZ2310" s="1">
        <v>444.5</v>
      </c>
      <c r="DA2310" s="1" t="str">
        <f t="shared" si="1283"/>
        <v>#DIV/0!</v>
      </c>
      <c r="DB2310" s="1" t="str">
        <f t="shared" si="1284"/>
        <v>#DIV/0!</v>
      </c>
      <c r="DC2310" s="1" t="str">
        <f t="shared" si="1285"/>
        <v>#DIV/0!</v>
      </c>
      <c r="DD2310" s="1" t="str">
        <f t="shared" si="1286"/>
        <v>#DIV/0!</v>
      </c>
      <c r="DF2310" s="1" t="str">
        <f t="shared" si="1287"/>
        <v>#DIV/0!</v>
      </c>
    </row>
    <row r="2311" ht="15.75" customHeight="1">
      <c r="CU2311" s="1">
        <v>5574.1826</v>
      </c>
      <c r="CV2311" s="1">
        <v>584.0</v>
      </c>
      <c r="CW2311" s="1">
        <v>399.9</v>
      </c>
      <c r="CX2311" s="1">
        <v>682.0</v>
      </c>
      <c r="CY2311" s="1">
        <v>470.4</v>
      </c>
      <c r="CZ2311" s="1">
        <v>394.8</v>
      </c>
      <c r="DA2311" s="1" t="str">
        <f t="shared" si="1283"/>
        <v>#DIV/0!</v>
      </c>
      <c r="DB2311" s="1" t="str">
        <f t="shared" si="1284"/>
        <v>#DIV/0!</v>
      </c>
      <c r="DC2311" s="1" t="str">
        <f t="shared" si="1285"/>
        <v>#DIV/0!</v>
      </c>
      <c r="DD2311" s="1" t="str">
        <f t="shared" si="1286"/>
        <v>#DIV/0!</v>
      </c>
      <c r="DF2311" s="1" t="str">
        <f t="shared" si="1287"/>
        <v>#DIV/0!</v>
      </c>
    </row>
    <row r="2312" ht="15.75" customHeight="1">
      <c r="CU2312" s="1">
        <v>5574.335</v>
      </c>
      <c r="CV2312" s="1">
        <v>488.9</v>
      </c>
      <c r="CW2312" s="1">
        <v>357.8</v>
      </c>
      <c r="CX2312" s="1">
        <v>577.8</v>
      </c>
      <c r="CY2312" s="1">
        <v>424.2</v>
      </c>
      <c r="CZ2312" s="1">
        <v>357.4</v>
      </c>
      <c r="DA2312" s="1" t="str">
        <f t="shared" si="1283"/>
        <v>#DIV/0!</v>
      </c>
      <c r="DB2312" s="1" t="str">
        <f t="shared" si="1284"/>
        <v>#DIV/0!</v>
      </c>
      <c r="DC2312" s="1" t="str">
        <f t="shared" si="1285"/>
        <v>#DIV/0!</v>
      </c>
      <c r="DD2312" s="1" t="str">
        <f t="shared" si="1286"/>
        <v>#DIV/0!</v>
      </c>
      <c r="DF2312" s="1" t="str">
        <f t="shared" si="1287"/>
        <v>#DIV/0!</v>
      </c>
    </row>
    <row r="2313" ht="15.75" customHeight="1">
      <c r="CU2313" s="1">
        <v>5574.4873</v>
      </c>
      <c r="CV2313" s="1">
        <v>414.2</v>
      </c>
      <c r="CW2313" s="1">
        <v>322.4</v>
      </c>
      <c r="CX2313" s="1">
        <v>498.8</v>
      </c>
      <c r="CY2313" s="1">
        <v>384.7</v>
      </c>
      <c r="CZ2313" s="1">
        <v>324.7</v>
      </c>
      <c r="DA2313" s="1" t="str">
        <f t="shared" si="1283"/>
        <v>#DIV/0!</v>
      </c>
      <c r="DB2313" s="1" t="str">
        <f t="shared" si="1284"/>
        <v>#DIV/0!</v>
      </c>
      <c r="DC2313" s="1" t="str">
        <f t="shared" si="1285"/>
        <v>#DIV/0!</v>
      </c>
      <c r="DD2313" s="1" t="str">
        <f t="shared" si="1286"/>
        <v>#DIV/0!</v>
      </c>
      <c r="DF2313" s="1" t="str">
        <f t="shared" si="1287"/>
        <v>#DIV/0!</v>
      </c>
    </row>
    <row r="2314" ht="15.75" customHeight="1">
      <c r="CU2314" s="1">
        <v>5574.6396</v>
      </c>
      <c r="CV2314" s="1">
        <v>358.8</v>
      </c>
      <c r="CW2314" s="1">
        <v>294.0</v>
      </c>
      <c r="CX2314" s="1">
        <v>435.7</v>
      </c>
      <c r="CY2314" s="1">
        <v>350.3</v>
      </c>
      <c r="CZ2314" s="1">
        <v>297.3</v>
      </c>
      <c r="DA2314" s="1" t="str">
        <f t="shared" si="1283"/>
        <v>#DIV/0!</v>
      </c>
      <c r="DB2314" s="1" t="str">
        <f t="shared" si="1284"/>
        <v>#DIV/0!</v>
      </c>
      <c r="DC2314" s="1" t="str">
        <f t="shared" si="1285"/>
        <v>#DIV/0!</v>
      </c>
      <c r="DD2314" s="1" t="str">
        <f t="shared" si="1286"/>
        <v>#DIV/0!</v>
      </c>
      <c r="DF2314" s="1" t="str">
        <f t="shared" si="1287"/>
        <v>#DIV/0!</v>
      </c>
    </row>
    <row r="2315" ht="15.75" customHeight="1">
      <c r="CU2315" s="1">
        <v>5574.792</v>
      </c>
      <c r="CV2315" s="1">
        <v>312.1</v>
      </c>
      <c r="CW2315" s="1">
        <v>267.2</v>
      </c>
      <c r="CX2315" s="1">
        <v>380.4</v>
      </c>
      <c r="CY2315" s="1">
        <v>318.5</v>
      </c>
      <c r="CZ2315" s="1">
        <v>269.3</v>
      </c>
      <c r="DA2315" s="1" t="str">
        <f t="shared" si="1283"/>
        <v>#DIV/0!</v>
      </c>
      <c r="DB2315" s="1" t="str">
        <f t="shared" si="1284"/>
        <v>#DIV/0!</v>
      </c>
      <c r="DC2315" s="1" t="str">
        <f t="shared" si="1285"/>
        <v>#DIV/0!</v>
      </c>
      <c r="DD2315" s="1" t="str">
        <f t="shared" si="1286"/>
        <v>#DIV/0!</v>
      </c>
      <c r="DF2315" s="1" t="str">
        <f t="shared" si="1287"/>
        <v>#DIV/0!</v>
      </c>
    </row>
    <row r="2316" ht="15.75" customHeight="1">
      <c r="CU2316" s="1">
        <v>5574.9443</v>
      </c>
      <c r="CV2316" s="1">
        <v>262.3</v>
      </c>
      <c r="CW2316" s="1">
        <v>238.1</v>
      </c>
      <c r="CX2316" s="1">
        <v>326.3</v>
      </c>
      <c r="CY2316" s="1">
        <v>279.8</v>
      </c>
      <c r="CZ2316" s="1">
        <v>241.3</v>
      </c>
      <c r="DA2316" s="1" t="str">
        <f t="shared" si="1283"/>
        <v>#DIV/0!</v>
      </c>
      <c r="DB2316" s="1" t="str">
        <f t="shared" si="1284"/>
        <v>#DIV/0!</v>
      </c>
      <c r="DC2316" s="1" t="str">
        <f t="shared" si="1285"/>
        <v>#DIV/0!</v>
      </c>
      <c r="DD2316" s="1" t="str">
        <f t="shared" si="1286"/>
        <v>#DIV/0!</v>
      </c>
      <c r="DF2316" s="1" t="str">
        <f t="shared" si="1287"/>
        <v>#DIV/0!</v>
      </c>
    </row>
    <row r="2317" ht="15.75" customHeight="1">
      <c r="CU2317" s="1">
        <v>5575.0967</v>
      </c>
      <c r="CV2317" s="1">
        <v>219.3</v>
      </c>
      <c r="CW2317" s="1">
        <v>208.2</v>
      </c>
      <c r="CX2317" s="1">
        <v>274.8</v>
      </c>
      <c r="CY2317" s="1">
        <v>243.6</v>
      </c>
      <c r="CZ2317" s="1">
        <v>217.3</v>
      </c>
      <c r="DA2317" s="1" t="str">
        <f t="shared" si="1283"/>
        <v>#DIV/0!</v>
      </c>
      <c r="DB2317" s="1" t="str">
        <f t="shared" si="1284"/>
        <v>#DIV/0!</v>
      </c>
      <c r="DC2317" s="1" t="str">
        <f t="shared" si="1285"/>
        <v>#DIV/0!</v>
      </c>
      <c r="DD2317" s="1" t="str">
        <f t="shared" si="1286"/>
        <v>#DIV/0!</v>
      </c>
      <c r="DF2317" s="1" t="str">
        <f t="shared" si="1287"/>
        <v>#DIV/0!</v>
      </c>
    </row>
    <row r="2318" ht="15.75" customHeight="1">
      <c r="CU2318" s="1">
        <v>5575.249</v>
      </c>
      <c r="CV2318" s="1">
        <v>187.4</v>
      </c>
      <c r="CW2318" s="1">
        <v>181.2</v>
      </c>
      <c r="CX2318" s="1">
        <v>231.2</v>
      </c>
      <c r="CY2318" s="1">
        <v>212.2</v>
      </c>
      <c r="CZ2318" s="1">
        <v>194.0</v>
      </c>
      <c r="DA2318" s="1" t="str">
        <f t="shared" si="1283"/>
        <v>#DIV/0!</v>
      </c>
      <c r="DB2318" s="1" t="str">
        <f t="shared" si="1284"/>
        <v>#DIV/0!</v>
      </c>
      <c r="DC2318" s="1" t="str">
        <f t="shared" si="1285"/>
        <v>#DIV/0!</v>
      </c>
      <c r="DD2318" s="1" t="str">
        <f t="shared" si="1286"/>
        <v>#DIV/0!</v>
      </c>
      <c r="DF2318" s="1" t="str">
        <f t="shared" si="1287"/>
        <v>#DIV/0!</v>
      </c>
    </row>
    <row r="2319" ht="15.75" customHeight="1">
      <c r="CU2319" s="1">
        <v>5575.4014</v>
      </c>
      <c r="CV2319" s="1">
        <v>167.2</v>
      </c>
      <c r="CW2319" s="1">
        <v>160.9</v>
      </c>
      <c r="CX2319" s="1">
        <v>199.4</v>
      </c>
      <c r="CY2319" s="1">
        <v>187.6</v>
      </c>
      <c r="CZ2319" s="1">
        <v>175.1</v>
      </c>
      <c r="DA2319" s="1" t="str">
        <f t="shared" si="1283"/>
        <v>#DIV/0!</v>
      </c>
      <c r="DB2319" s="1" t="str">
        <f t="shared" si="1284"/>
        <v>#DIV/0!</v>
      </c>
      <c r="DC2319" s="1" t="str">
        <f t="shared" si="1285"/>
        <v>#DIV/0!</v>
      </c>
      <c r="DD2319" s="1" t="str">
        <f t="shared" si="1286"/>
        <v>#DIV/0!</v>
      </c>
      <c r="DF2319" s="1" t="str">
        <f t="shared" si="1287"/>
        <v>#DIV/0!</v>
      </c>
    </row>
    <row r="2320" ht="15.75" customHeight="1">
      <c r="CU2320" s="1">
        <v>5575.5542</v>
      </c>
      <c r="CV2320" s="1">
        <v>148.8</v>
      </c>
      <c r="CW2320" s="1">
        <v>144.6</v>
      </c>
      <c r="CX2320" s="1">
        <v>174.3</v>
      </c>
      <c r="CY2320" s="1">
        <v>168.1</v>
      </c>
      <c r="CZ2320" s="1">
        <v>158.7</v>
      </c>
      <c r="DA2320" s="1" t="str">
        <f t="shared" si="1283"/>
        <v>#DIV/0!</v>
      </c>
      <c r="DB2320" s="1" t="str">
        <f t="shared" si="1284"/>
        <v>#DIV/0!</v>
      </c>
      <c r="DC2320" s="1" t="str">
        <f t="shared" si="1285"/>
        <v>#DIV/0!</v>
      </c>
      <c r="DD2320" s="1" t="str">
        <f t="shared" si="1286"/>
        <v>#DIV/0!</v>
      </c>
      <c r="DF2320" s="1" t="str">
        <f t="shared" si="1287"/>
        <v>#DIV/0!</v>
      </c>
    </row>
    <row r="2321" ht="15.75" customHeight="1">
      <c r="CU2321" s="1">
        <v>5575.7065</v>
      </c>
      <c r="CV2321" s="1">
        <v>136.5</v>
      </c>
      <c r="CW2321" s="1">
        <v>132.7</v>
      </c>
      <c r="CX2321" s="1">
        <v>157.3</v>
      </c>
      <c r="CY2321" s="1">
        <v>151.6</v>
      </c>
      <c r="CZ2321" s="1">
        <v>146.6</v>
      </c>
      <c r="DA2321" s="1" t="str">
        <f t="shared" si="1283"/>
        <v>#DIV/0!</v>
      </c>
      <c r="DB2321" s="1" t="str">
        <f t="shared" si="1284"/>
        <v>#DIV/0!</v>
      </c>
      <c r="DC2321" s="1" t="str">
        <f t="shared" si="1285"/>
        <v>#DIV/0!</v>
      </c>
      <c r="DD2321" s="1" t="str">
        <f t="shared" si="1286"/>
        <v>#DIV/0!</v>
      </c>
      <c r="DF2321" s="1" t="str">
        <f t="shared" si="1287"/>
        <v>#DIV/0!</v>
      </c>
    </row>
    <row r="2322" ht="15.75" customHeight="1">
      <c r="CU2322" s="1">
        <v>5575.8589</v>
      </c>
      <c r="CV2322" s="1">
        <v>126.0</v>
      </c>
      <c r="CW2322" s="1">
        <v>123.6</v>
      </c>
      <c r="CX2322" s="1">
        <v>144.2</v>
      </c>
      <c r="CY2322" s="1">
        <v>137.4</v>
      </c>
      <c r="CZ2322" s="1">
        <v>137.2</v>
      </c>
      <c r="DA2322" s="1" t="str">
        <f t="shared" si="1283"/>
        <v>#DIV/0!</v>
      </c>
      <c r="DB2322" s="1" t="str">
        <f t="shared" si="1284"/>
        <v>#DIV/0!</v>
      </c>
      <c r="DC2322" s="1" t="str">
        <f t="shared" si="1285"/>
        <v>#DIV/0!</v>
      </c>
      <c r="DD2322" s="1" t="str">
        <f t="shared" si="1286"/>
        <v>#DIV/0!</v>
      </c>
      <c r="DF2322" s="1" t="str">
        <f t="shared" si="1287"/>
        <v>#DIV/0!</v>
      </c>
    </row>
    <row r="2323" ht="15.75" customHeight="1">
      <c r="CU2323" s="1">
        <v>5576.0112</v>
      </c>
      <c r="CV2323" s="1">
        <v>116.4</v>
      </c>
      <c r="CW2323" s="1">
        <v>115.2</v>
      </c>
      <c r="CX2323" s="1">
        <v>133.6</v>
      </c>
      <c r="CY2323" s="1">
        <v>126.9</v>
      </c>
      <c r="CZ2323" s="1">
        <v>129.2</v>
      </c>
      <c r="DA2323" s="1" t="str">
        <f t="shared" si="1283"/>
        <v>#DIV/0!</v>
      </c>
      <c r="DB2323" s="1" t="str">
        <f t="shared" si="1284"/>
        <v>#DIV/0!</v>
      </c>
      <c r="DC2323" s="1" t="str">
        <f t="shared" si="1285"/>
        <v>#DIV/0!</v>
      </c>
      <c r="DD2323" s="1" t="str">
        <f t="shared" si="1286"/>
        <v>#DIV/0!</v>
      </c>
      <c r="DF2323" s="1" t="str">
        <f t="shared" si="1287"/>
        <v>#DIV/0!</v>
      </c>
    </row>
    <row r="2324" ht="15.75" customHeight="1">
      <c r="CU2324" s="1">
        <v>5576.1636</v>
      </c>
      <c r="CV2324" s="1">
        <v>110.8</v>
      </c>
      <c r="CW2324" s="1">
        <v>108.5</v>
      </c>
      <c r="CX2324" s="1">
        <v>124.7</v>
      </c>
      <c r="CY2324" s="1">
        <v>117.8</v>
      </c>
      <c r="CZ2324" s="1">
        <v>123.1</v>
      </c>
      <c r="DA2324" s="1" t="str">
        <f t="shared" si="1283"/>
        <v>#DIV/0!</v>
      </c>
      <c r="DB2324" s="1" t="str">
        <f t="shared" si="1284"/>
        <v>#DIV/0!</v>
      </c>
      <c r="DC2324" s="1" t="str">
        <f t="shared" si="1285"/>
        <v>#DIV/0!</v>
      </c>
      <c r="DD2324" s="1" t="str">
        <f t="shared" si="1286"/>
        <v>#DIV/0!</v>
      </c>
      <c r="DF2324" s="1" t="str">
        <f t="shared" si="1287"/>
        <v>#DIV/0!</v>
      </c>
    </row>
    <row r="2325" ht="15.75" customHeight="1">
      <c r="CU2325" s="1">
        <v>5576.3159</v>
      </c>
      <c r="CV2325" s="1">
        <v>107.7</v>
      </c>
      <c r="CW2325" s="1">
        <v>105.5</v>
      </c>
      <c r="CX2325" s="1">
        <v>120.0</v>
      </c>
      <c r="CY2325" s="1">
        <v>111.9</v>
      </c>
      <c r="CZ2325" s="1">
        <v>119.0</v>
      </c>
      <c r="DA2325" s="1" t="str">
        <f t="shared" si="1283"/>
        <v>#DIV/0!</v>
      </c>
      <c r="DB2325" s="1" t="str">
        <f t="shared" si="1284"/>
        <v>#DIV/0!</v>
      </c>
      <c r="DC2325" s="1" t="str">
        <f t="shared" si="1285"/>
        <v>#DIV/0!</v>
      </c>
      <c r="DD2325" s="1" t="str">
        <f t="shared" si="1286"/>
        <v>#DIV/0!</v>
      </c>
      <c r="DF2325" s="1" t="str">
        <f t="shared" si="1287"/>
        <v>#DIV/0!</v>
      </c>
    </row>
    <row r="2326" ht="15.75" customHeight="1">
      <c r="CU2326" s="1">
        <v>5576.4683</v>
      </c>
      <c r="CV2326" s="1">
        <v>106.8</v>
      </c>
      <c r="CW2326" s="1">
        <v>104.6</v>
      </c>
      <c r="CX2326" s="1">
        <v>118.2</v>
      </c>
      <c r="CY2326" s="1">
        <v>110.6</v>
      </c>
      <c r="CZ2326" s="1">
        <v>115.9</v>
      </c>
      <c r="DA2326" s="1" t="str">
        <f t="shared" si="1283"/>
        <v>#DIV/0!</v>
      </c>
      <c r="DB2326" s="1" t="str">
        <f t="shared" si="1284"/>
        <v>#DIV/0!</v>
      </c>
      <c r="DC2326" s="1" t="str">
        <f t="shared" si="1285"/>
        <v>#DIV/0!</v>
      </c>
      <c r="DD2326" s="1" t="str">
        <f t="shared" si="1286"/>
        <v>#DIV/0!</v>
      </c>
      <c r="DF2326" s="1" t="str">
        <f t="shared" si="1287"/>
        <v>#DIV/0!</v>
      </c>
    </row>
    <row r="2327" ht="15.75" customHeight="1">
      <c r="CU2327" s="1">
        <v>5576.6206</v>
      </c>
      <c r="CV2327" s="1">
        <v>108.1</v>
      </c>
      <c r="CW2327" s="1">
        <v>105.8</v>
      </c>
      <c r="CX2327" s="1">
        <v>119.1</v>
      </c>
      <c r="CY2327" s="1">
        <v>111.9</v>
      </c>
      <c r="CZ2327" s="1">
        <v>114.2</v>
      </c>
      <c r="DA2327" s="1" t="str">
        <f t="shared" si="1283"/>
        <v>#DIV/0!</v>
      </c>
      <c r="DB2327" s="1" t="str">
        <f t="shared" si="1284"/>
        <v>#DIV/0!</v>
      </c>
      <c r="DC2327" s="1" t="str">
        <f t="shared" si="1285"/>
        <v>#DIV/0!</v>
      </c>
      <c r="DD2327" s="1" t="str">
        <f t="shared" si="1286"/>
        <v>#DIV/0!</v>
      </c>
      <c r="DF2327" s="1" t="str">
        <f t="shared" si="1287"/>
        <v>#DIV/0!</v>
      </c>
    </row>
    <row r="2328" ht="15.75" customHeight="1">
      <c r="CU2328" s="1">
        <v>5576.7729</v>
      </c>
      <c r="CV2328" s="1">
        <v>112.8</v>
      </c>
      <c r="CW2328" s="1">
        <v>109.6</v>
      </c>
      <c r="CX2328" s="1">
        <v>123.4</v>
      </c>
      <c r="CY2328" s="1">
        <v>117.1</v>
      </c>
      <c r="CZ2328" s="1">
        <v>118.5</v>
      </c>
      <c r="DA2328" s="1" t="str">
        <f t="shared" si="1283"/>
        <v>#DIV/0!</v>
      </c>
      <c r="DB2328" s="1" t="str">
        <f t="shared" si="1284"/>
        <v>#DIV/0!</v>
      </c>
      <c r="DC2328" s="1" t="str">
        <f t="shared" si="1285"/>
        <v>#DIV/0!</v>
      </c>
      <c r="DD2328" s="1" t="str">
        <f t="shared" si="1286"/>
        <v>#DIV/0!</v>
      </c>
      <c r="DF2328" s="1" t="str">
        <f t="shared" si="1287"/>
        <v>#DIV/0!</v>
      </c>
    </row>
    <row r="2329" ht="15.75" customHeight="1">
      <c r="CU2329" s="1">
        <v>5576.9258</v>
      </c>
      <c r="CV2329" s="1">
        <v>120.1</v>
      </c>
      <c r="CW2329" s="1">
        <v>117.3</v>
      </c>
      <c r="CX2329" s="1">
        <v>130.6</v>
      </c>
      <c r="CY2329" s="1">
        <v>124.1</v>
      </c>
      <c r="CZ2329" s="1">
        <v>124.2</v>
      </c>
      <c r="DA2329" s="1" t="str">
        <f t="shared" si="1283"/>
        <v>#DIV/0!</v>
      </c>
      <c r="DB2329" s="1" t="str">
        <f t="shared" si="1284"/>
        <v>#DIV/0!</v>
      </c>
      <c r="DC2329" s="1" t="str">
        <f t="shared" si="1285"/>
        <v>#DIV/0!</v>
      </c>
      <c r="DD2329" s="1" t="str">
        <f t="shared" si="1286"/>
        <v>#DIV/0!</v>
      </c>
      <c r="DF2329" s="1" t="str">
        <f t="shared" si="1287"/>
        <v>#DIV/0!</v>
      </c>
    </row>
    <row r="2330" ht="15.75" customHeight="1">
      <c r="CU2330" s="1">
        <v>5577.0781</v>
      </c>
      <c r="CV2330" s="1">
        <v>128.7</v>
      </c>
      <c r="CW2330" s="1">
        <v>124.8</v>
      </c>
      <c r="CX2330" s="1">
        <v>137.7</v>
      </c>
      <c r="CY2330" s="1">
        <v>131.6</v>
      </c>
      <c r="CZ2330" s="1">
        <v>130.5</v>
      </c>
      <c r="DA2330" s="1" t="str">
        <f t="shared" si="1283"/>
        <v>#DIV/0!</v>
      </c>
      <c r="DB2330" s="1" t="str">
        <f t="shared" si="1284"/>
        <v>#DIV/0!</v>
      </c>
      <c r="DC2330" s="1" t="str">
        <f t="shared" si="1285"/>
        <v>#DIV/0!</v>
      </c>
      <c r="DD2330" s="1" t="str">
        <f t="shared" si="1286"/>
        <v>#DIV/0!</v>
      </c>
      <c r="DF2330" s="1" t="str">
        <f t="shared" si="1287"/>
        <v>#DIV/0!</v>
      </c>
    </row>
    <row r="2331" ht="15.75" customHeight="1">
      <c r="CU2331" s="1">
        <v>5577.2305</v>
      </c>
      <c r="CV2331" s="1">
        <v>138.5</v>
      </c>
      <c r="CW2331" s="1">
        <v>131.6</v>
      </c>
      <c r="CX2331" s="1">
        <v>147.6</v>
      </c>
      <c r="CY2331" s="1">
        <v>140.0</v>
      </c>
      <c r="CZ2331" s="1">
        <v>138.4</v>
      </c>
      <c r="DA2331" s="1" t="str">
        <f t="shared" si="1283"/>
        <v>#DIV/0!</v>
      </c>
      <c r="DB2331" s="1" t="str">
        <f t="shared" si="1284"/>
        <v>#DIV/0!</v>
      </c>
      <c r="DC2331" s="1" t="str">
        <f t="shared" si="1285"/>
        <v>#DIV/0!</v>
      </c>
      <c r="DD2331" s="1" t="str">
        <f t="shared" si="1286"/>
        <v>#DIV/0!</v>
      </c>
      <c r="DF2331" s="1" t="str">
        <f t="shared" si="1287"/>
        <v>#DIV/0!</v>
      </c>
    </row>
    <row r="2332" ht="15.75" customHeight="1">
      <c r="CU2332" s="1">
        <v>5577.3828</v>
      </c>
      <c r="CV2332" s="1">
        <v>149.9</v>
      </c>
      <c r="CW2332" s="1">
        <v>140.2</v>
      </c>
      <c r="CX2332" s="1">
        <v>158.7</v>
      </c>
      <c r="CY2332" s="1">
        <v>148.2</v>
      </c>
      <c r="CZ2332" s="1">
        <v>146.6</v>
      </c>
      <c r="DA2332" s="1" t="str">
        <f t="shared" si="1283"/>
        <v>#DIV/0!</v>
      </c>
      <c r="DB2332" s="1" t="str">
        <f t="shared" si="1284"/>
        <v>#DIV/0!</v>
      </c>
      <c r="DC2332" s="1" t="str">
        <f t="shared" si="1285"/>
        <v>#DIV/0!</v>
      </c>
      <c r="DD2332" s="1" t="str">
        <f t="shared" si="1286"/>
        <v>#DIV/0!</v>
      </c>
      <c r="DF2332" s="1" t="str">
        <f t="shared" si="1287"/>
        <v>#DIV/0!</v>
      </c>
    </row>
    <row r="2333" ht="15.75" customHeight="1">
      <c r="CU2333" s="1">
        <v>5577.5352</v>
      </c>
      <c r="CV2333" s="1">
        <v>163.9</v>
      </c>
      <c r="CW2333" s="1">
        <v>149.8</v>
      </c>
      <c r="CX2333" s="1">
        <v>171.4</v>
      </c>
      <c r="CY2333" s="1">
        <v>157.1</v>
      </c>
      <c r="CZ2333" s="1">
        <v>155.8</v>
      </c>
      <c r="DA2333" s="1" t="str">
        <f t="shared" si="1283"/>
        <v>#DIV/0!</v>
      </c>
      <c r="DB2333" s="1" t="str">
        <f t="shared" si="1284"/>
        <v>#DIV/0!</v>
      </c>
      <c r="DC2333" s="1" t="str">
        <f t="shared" si="1285"/>
        <v>#DIV/0!</v>
      </c>
      <c r="DD2333" s="1" t="str">
        <f t="shared" si="1286"/>
        <v>#DIV/0!</v>
      </c>
      <c r="DF2333" s="1" t="str">
        <f t="shared" si="1287"/>
        <v>#DIV/0!</v>
      </c>
    </row>
    <row r="2334" ht="15.75" customHeight="1">
      <c r="CU2334" s="1">
        <v>5577.6875</v>
      </c>
      <c r="CV2334" s="1">
        <v>179.6</v>
      </c>
      <c r="CW2334" s="1">
        <v>162.1</v>
      </c>
      <c r="CX2334" s="1">
        <v>186.0</v>
      </c>
      <c r="CY2334" s="1">
        <v>166.4</v>
      </c>
      <c r="CZ2334" s="1">
        <v>164.8</v>
      </c>
      <c r="DA2334" s="1" t="str">
        <f t="shared" si="1283"/>
        <v>#DIV/0!</v>
      </c>
      <c r="DB2334" s="1" t="str">
        <f t="shared" si="1284"/>
        <v>#DIV/0!</v>
      </c>
      <c r="DC2334" s="1" t="str">
        <f t="shared" si="1285"/>
        <v>#DIV/0!</v>
      </c>
      <c r="DD2334" s="1" t="str">
        <f t="shared" si="1286"/>
        <v>#DIV/0!</v>
      </c>
      <c r="DF2334" s="1" t="str">
        <f t="shared" si="1287"/>
        <v>#DIV/0!</v>
      </c>
    </row>
    <row r="2335" ht="15.75" customHeight="1">
      <c r="CU2335" s="1">
        <v>5577.8398</v>
      </c>
      <c r="CV2335" s="1">
        <v>195.3</v>
      </c>
      <c r="CW2335" s="1">
        <v>175.2</v>
      </c>
      <c r="CX2335" s="1">
        <v>203.7</v>
      </c>
      <c r="CY2335" s="1">
        <v>173.5</v>
      </c>
      <c r="CZ2335" s="1">
        <v>173.8</v>
      </c>
      <c r="DA2335" s="1" t="str">
        <f t="shared" si="1283"/>
        <v>#DIV/0!</v>
      </c>
      <c r="DB2335" s="1" t="str">
        <f t="shared" si="1284"/>
        <v>#DIV/0!</v>
      </c>
      <c r="DC2335" s="1" t="str">
        <f t="shared" si="1285"/>
        <v>#DIV/0!</v>
      </c>
      <c r="DD2335" s="1" t="str">
        <f t="shared" si="1286"/>
        <v>#DIV/0!</v>
      </c>
      <c r="DF2335" s="1" t="str">
        <f t="shared" si="1287"/>
        <v>#DIV/0!</v>
      </c>
    </row>
    <row r="2336" ht="15.75" customHeight="1">
      <c r="CU2336" s="1">
        <v>5577.9922</v>
      </c>
      <c r="CV2336" s="1">
        <v>209.9</v>
      </c>
      <c r="CW2336" s="1">
        <v>186.9</v>
      </c>
      <c r="CX2336" s="1">
        <v>219.4</v>
      </c>
      <c r="CY2336" s="1">
        <v>182.8</v>
      </c>
      <c r="CZ2336" s="1">
        <v>185.2</v>
      </c>
      <c r="DA2336" s="1" t="str">
        <f t="shared" si="1283"/>
        <v>#DIV/0!</v>
      </c>
      <c r="DB2336" s="1" t="str">
        <f t="shared" si="1284"/>
        <v>#DIV/0!</v>
      </c>
      <c r="DC2336" s="1" t="str">
        <f t="shared" si="1285"/>
        <v>#DIV/0!</v>
      </c>
      <c r="DD2336" s="1" t="str">
        <f t="shared" si="1286"/>
        <v>#DIV/0!</v>
      </c>
      <c r="DF2336" s="1" t="str">
        <f t="shared" si="1287"/>
        <v>#DIV/0!</v>
      </c>
    </row>
    <row r="2337" ht="15.75" customHeight="1">
      <c r="CU2337" s="1">
        <v>5578.145</v>
      </c>
      <c r="CV2337" s="1">
        <v>220.7</v>
      </c>
      <c r="CW2337" s="1">
        <v>195.4</v>
      </c>
      <c r="CX2337" s="1">
        <v>231.0</v>
      </c>
      <c r="CY2337" s="1">
        <v>194.1</v>
      </c>
      <c r="CZ2337" s="1">
        <v>196.3</v>
      </c>
      <c r="DA2337" s="1" t="str">
        <f t="shared" si="1283"/>
        <v>#DIV/0!</v>
      </c>
      <c r="DB2337" s="1" t="str">
        <f t="shared" si="1284"/>
        <v>#DIV/0!</v>
      </c>
      <c r="DC2337" s="1" t="str">
        <f t="shared" si="1285"/>
        <v>#DIV/0!</v>
      </c>
      <c r="DD2337" s="1" t="str">
        <f t="shared" si="1286"/>
        <v>#DIV/0!</v>
      </c>
      <c r="DF2337" s="1" t="str">
        <f t="shared" si="1287"/>
        <v>#DIV/0!</v>
      </c>
    </row>
    <row r="2338" ht="15.75" customHeight="1">
      <c r="CU2338" s="1">
        <v>5578.2974</v>
      </c>
      <c r="CV2338" s="1">
        <v>228.2</v>
      </c>
      <c r="CW2338" s="1">
        <v>201.4</v>
      </c>
      <c r="CX2338" s="1">
        <v>240.5</v>
      </c>
      <c r="CY2338" s="1">
        <v>206.3</v>
      </c>
      <c r="CZ2338" s="1">
        <v>204.5</v>
      </c>
      <c r="DA2338" s="1" t="str">
        <f t="shared" si="1283"/>
        <v>#DIV/0!</v>
      </c>
      <c r="DB2338" s="1" t="str">
        <f t="shared" si="1284"/>
        <v>#DIV/0!</v>
      </c>
      <c r="DC2338" s="1" t="str">
        <f t="shared" si="1285"/>
        <v>#DIV/0!</v>
      </c>
      <c r="DD2338" s="1" t="str">
        <f t="shared" si="1286"/>
        <v>#DIV/0!</v>
      </c>
      <c r="DF2338" s="1" t="str">
        <f t="shared" si="1287"/>
        <v>#DIV/0!</v>
      </c>
    </row>
    <row r="2339" ht="15.75" customHeight="1">
      <c r="CU2339" s="1">
        <v>5578.4497</v>
      </c>
      <c r="CV2339" s="1">
        <v>237.6</v>
      </c>
      <c r="CW2339" s="1">
        <v>209.6</v>
      </c>
      <c r="CX2339" s="1">
        <v>254.4</v>
      </c>
      <c r="CY2339" s="1">
        <v>219.2</v>
      </c>
      <c r="CZ2339" s="1">
        <v>213.9</v>
      </c>
      <c r="DA2339" s="1" t="str">
        <f t="shared" si="1283"/>
        <v>#DIV/0!</v>
      </c>
      <c r="DB2339" s="1" t="str">
        <f t="shared" si="1284"/>
        <v>#DIV/0!</v>
      </c>
      <c r="DC2339" s="1" t="str">
        <f t="shared" si="1285"/>
        <v>#DIV/0!</v>
      </c>
      <c r="DD2339" s="1" t="str">
        <f t="shared" si="1286"/>
        <v>#DIV/0!</v>
      </c>
      <c r="DF2339" s="1" t="str">
        <f t="shared" si="1287"/>
        <v>#DIV/0!</v>
      </c>
    </row>
    <row r="2340" ht="15.75" customHeight="1">
      <c r="CU2340" s="1">
        <v>5578.6021</v>
      </c>
      <c r="CV2340" s="1">
        <v>255.2</v>
      </c>
      <c r="CW2340" s="1">
        <v>223.3</v>
      </c>
      <c r="CX2340" s="1">
        <v>276.8</v>
      </c>
      <c r="CY2340" s="1">
        <v>242.3</v>
      </c>
      <c r="CZ2340" s="1">
        <v>224.0</v>
      </c>
      <c r="DA2340" s="1" t="str">
        <f t="shared" si="1283"/>
        <v>#DIV/0!</v>
      </c>
      <c r="DB2340" s="1" t="str">
        <f t="shared" si="1284"/>
        <v>#DIV/0!</v>
      </c>
      <c r="DC2340" s="1" t="str">
        <f t="shared" si="1285"/>
        <v>#DIV/0!</v>
      </c>
      <c r="DD2340" s="1" t="str">
        <f t="shared" si="1286"/>
        <v>#DIV/0!</v>
      </c>
      <c r="DF2340" s="1" t="str">
        <f t="shared" si="1287"/>
        <v>#DIV/0!</v>
      </c>
    </row>
    <row r="2341" ht="15.75" customHeight="1">
      <c r="CU2341" s="1">
        <v>5578.7544</v>
      </c>
      <c r="CV2341" s="1">
        <v>283.4</v>
      </c>
      <c r="CW2341" s="1">
        <v>242.0</v>
      </c>
      <c r="CX2341" s="1">
        <v>305.5</v>
      </c>
      <c r="CY2341" s="1">
        <v>268.9</v>
      </c>
      <c r="CZ2341" s="1">
        <v>235.7</v>
      </c>
      <c r="DA2341" s="1" t="str">
        <f t="shared" si="1283"/>
        <v>#DIV/0!</v>
      </c>
      <c r="DB2341" s="1" t="str">
        <f t="shared" si="1284"/>
        <v>#DIV/0!</v>
      </c>
      <c r="DC2341" s="1" t="str">
        <f t="shared" si="1285"/>
        <v>#DIV/0!</v>
      </c>
      <c r="DD2341" s="1" t="str">
        <f t="shared" si="1286"/>
        <v>#DIV/0!</v>
      </c>
      <c r="DF2341" s="1" t="str">
        <f t="shared" si="1287"/>
        <v>#DIV/0!</v>
      </c>
    </row>
    <row r="2342" ht="15.75" customHeight="1">
      <c r="CU2342" s="1">
        <v>5578.9067</v>
      </c>
      <c r="CV2342" s="1">
        <v>320.2</v>
      </c>
      <c r="CW2342" s="1">
        <v>264.6</v>
      </c>
      <c r="CX2342" s="1">
        <v>343.9</v>
      </c>
      <c r="CY2342" s="1">
        <v>300.8</v>
      </c>
      <c r="CZ2342" s="1">
        <v>255.6</v>
      </c>
      <c r="DA2342" s="1" t="str">
        <f t="shared" si="1283"/>
        <v>#DIV/0!</v>
      </c>
      <c r="DB2342" s="1" t="str">
        <f t="shared" si="1284"/>
        <v>#DIV/0!</v>
      </c>
      <c r="DC2342" s="1" t="str">
        <f t="shared" si="1285"/>
        <v>#DIV/0!</v>
      </c>
      <c r="DD2342" s="1" t="str">
        <f t="shared" si="1286"/>
        <v>#DIV/0!</v>
      </c>
      <c r="DF2342" s="1" t="str">
        <f t="shared" si="1287"/>
        <v>#DIV/0!</v>
      </c>
    </row>
    <row r="2343" ht="15.75" customHeight="1">
      <c r="CU2343" s="1">
        <v>5579.0591</v>
      </c>
      <c r="CV2343" s="1">
        <v>347.0</v>
      </c>
      <c r="CW2343" s="1">
        <v>280.0</v>
      </c>
      <c r="CX2343" s="1">
        <v>368.6</v>
      </c>
      <c r="CY2343" s="1">
        <v>321.1</v>
      </c>
      <c r="CZ2343" s="1">
        <v>282.1</v>
      </c>
      <c r="DA2343" s="1" t="str">
        <f t="shared" si="1283"/>
        <v>#DIV/0!</v>
      </c>
      <c r="DB2343" s="1" t="str">
        <f t="shared" si="1284"/>
        <v>#DIV/0!</v>
      </c>
      <c r="DC2343" s="1" t="str">
        <f t="shared" si="1285"/>
        <v>#DIV/0!</v>
      </c>
      <c r="DD2343" s="1" t="str">
        <f t="shared" si="1286"/>
        <v>#DIV/0!</v>
      </c>
      <c r="DF2343" s="1" t="str">
        <f t="shared" si="1287"/>
        <v>#DIV/0!</v>
      </c>
    </row>
    <row r="2344" ht="15.75" customHeight="1">
      <c r="CU2344" s="1">
        <v>5579.2114</v>
      </c>
      <c r="CV2344" s="1">
        <v>347.1</v>
      </c>
      <c r="CW2344" s="1">
        <v>275.6</v>
      </c>
      <c r="CX2344" s="1">
        <v>366.2</v>
      </c>
      <c r="CY2344" s="1">
        <v>319.5</v>
      </c>
      <c r="CZ2344" s="1">
        <v>286.7</v>
      </c>
      <c r="DA2344" s="1" t="str">
        <f t="shared" si="1283"/>
        <v>#DIV/0!</v>
      </c>
      <c r="DB2344" s="1" t="str">
        <f t="shared" si="1284"/>
        <v>#DIV/0!</v>
      </c>
      <c r="DC2344" s="1" t="str">
        <f t="shared" si="1285"/>
        <v>#DIV/0!</v>
      </c>
      <c r="DD2344" s="1" t="str">
        <f t="shared" si="1286"/>
        <v>#DIV/0!</v>
      </c>
      <c r="DF2344" s="1" t="str">
        <f t="shared" si="1287"/>
        <v>#DIV/0!</v>
      </c>
    </row>
    <row r="2345" ht="15.75" customHeight="1">
      <c r="CU2345" s="1">
        <v>5579.3638</v>
      </c>
      <c r="CV2345" s="1">
        <v>321.1</v>
      </c>
      <c r="CW2345" s="1">
        <v>259.0</v>
      </c>
      <c r="CX2345" s="1">
        <v>346.1</v>
      </c>
      <c r="CY2345" s="1">
        <v>301.7</v>
      </c>
      <c r="CZ2345" s="1">
        <v>278.6</v>
      </c>
      <c r="DA2345" s="1" t="str">
        <f t="shared" si="1283"/>
        <v>#DIV/0!</v>
      </c>
      <c r="DB2345" s="1" t="str">
        <f t="shared" si="1284"/>
        <v>#DIV/0!</v>
      </c>
      <c r="DC2345" s="1" t="str">
        <f t="shared" si="1285"/>
        <v>#DIV/0!</v>
      </c>
      <c r="DD2345" s="1" t="str">
        <f t="shared" si="1286"/>
        <v>#DIV/0!</v>
      </c>
      <c r="DF2345" s="1" t="str">
        <f t="shared" si="1287"/>
        <v>#DIV/0!</v>
      </c>
    </row>
    <row r="2346" ht="15.75" customHeight="1">
      <c r="CU2346" s="1">
        <v>5579.5166</v>
      </c>
      <c r="CV2346" s="1">
        <v>284.8</v>
      </c>
      <c r="CW2346" s="1">
        <v>237.8</v>
      </c>
      <c r="CX2346" s="1">
        <v>317.3</v>
      </c>
      <c r="CY2346" s="1">
        <v>277.8</v>
      </c>
      <c r="CZ2346" s="1">
        <v>263.8</v>
      </c>
      <c r="DA2346" s="1" t="str">
        <f t="shared" si="1283"/>
        <v>#DIV/0!</v>
      </c>
      <c r="DB2346" s="1" t="str">
        <f t="shared" si="1284"/>
        <v>#DIV/0!</v>
      </c>
      <c r="DC2346" s="1" t="str">
        <f t="shared" si="1285"/>
        <v>#DIV/0!</v>
      </c>
      <c r="DD2346" s="1" t="str">
        <f t="shared" si="1286"/>
        <v>#DIV/0!</v>
      </c>
      <c r="DF2346" s="1" t="str">
        <f t="shared" si="1287"/>
        <v>#DIV/0!</v>
      </c>
    </row>
    <row r="2347" ht="15.75" customHeight="1">
      <c r="CU2347" s="1">
        <v>5579.6689</v>
      </c>
      <c r="CV2347" s="1">
        <v>250.3</v>
      </c>
      <c r="CW2347" s="1">
        <v>215.6</v>
      </c>
      <c r="CX2347" s="1">
        <v>285.1</v>
      </c>
      <c r="CY2347" s="1">
        <v>250.7</v>
      </c>
      <c r="CZ2347" s="1">
        <v>244.3</v>
      </c>
      <c r="DA2347" s="1" t="str">
        <f t="shared" si="1283"/>
        <v>#DIV/0!</v>
      </c>
      <c r="DB2347" s="1" t="str">
        <f t="shared" si="1284"/>
        <v>#DIV/0!</v>
      </c>
      <c r="DC2347" s="1" t="str">
        <f t="shared" si="1285"/>
        <v>#DIV/0!</v>
      </c>
      <c r="DD2347" s="1" t="str">
        <f t="shared" si="1286"/>
        <v>#DIV/0!</v>
      </c>
      <c r="DF2347" s="1" t="str">
        <f t="shared" si="1287"/>
        <v>#DIV/0!</v>
      </c>
    </row>
    <row r="2348" ht="15.75" customHeight="1">
      <c r="CU2348" s="1">
        <v>5579.8213</v>
      </c>
      <c r="CV2348" s="1">
        <v>222.6</v>
      </c>
      <c r="CW2348" s="1">
        <v>196.6</v>
      </c>
      <c r="CX2348" s="1">
        <v>256.1</v>
      </c>
      <c r="CY2348" s="1">
        <v>229.3</v>
      </c>
      <c r="CZ2348" s="1">
        <v>227.4</v>
      </c>
      <c r="DA2348" s="1" t="str">
        <f t="shared" si="1283"/>
        <v>#DIV/0!</v>
      </c>
      <c r="DB2348" s="1" t="str">
        <f t="shared" si="1284"/>
        <v>#DIV/0!</v>
      </c>
      <c r="DC2348" s="1" t="str">
        <f t="shared" si="1285"/>
        <v>#DIV/0!</v>
      </c>
      <c r="DD2348" s="1" t="str">
        <f t="shared" si="1286"/>
        <v>#DIV/0!</v>
      </c>
      <c r="DF2348" s="1" t="str">
        <f t="shared" si="1287"/>
        <v>#DIV/0!</v>
      </c>
    </row>
    <row r="2349" ht="15.75" customHeight="1">
      <c r="CU2349" s="1">
        <v>5579.9736</v>
      </c>
      <c r="CV2349" s="1">
        <v>202.2</v>
      </c>
      <c r="CW2349" s="1">
        <v>180.7</v>
      </c>
      <c r="CX2349" s="1">
        <v>231.9</v>
      </c>
      <c r="CY2349" s="1">
        <v>210.1</v>
      </c>
      <c r="CZ2349" s="1">
        <v>211.7</v>
      </c>
      <c r="DA2349" s="1" t="str">
        <f t="shared" si="1283"/>
        <v>#DIV/0!</v>
      </c>
      <c r="DB2349" s="1" t="str">
        <f t="shared" si="1284"/>
        <v>#DIV/0!</v>
      </c>
      <c r="DC2349" s="1" t="str">
        <f t="shared" si="1285"/>
        <v>#DIV/0!</v>
      </c>
      <c r="DD2349" s="1" t="str">
        <f t="shared" si="1286"/>
        <v>#DIV/0!</v>
      </c>
      <c r="DF2349" s="1" t="str">
        <f t="shared" si="1287"/>
        <v>#DIV/0!</v>
      </c>
    </row>
    <row r="2350" ht="15.75" customHeight="1">
      <c r="CU2350" s="1">
        <v>5580.126</v>
      </c>
      <c r="CV2350" s="1">
        <v>189.9</v>
      </c>
      <c r="CW2350" s="1">
        <v>171.4</v>
      </c>
      <c r="CX2350" s="1">
        <v>217.3</v>
      </c>
      <c r="CY2350" s="1">
        <v>199.4</v>
      </c>
      <c r="CZ2350" s="1">
        <v>199.8</v>
      </c>
      <c r="DA2350" s="1" t="str">
        <f t="shared" si="1283"/>
        <v>#DIV/0!</v>
      </c>
      <c r="DB2350" s="1" t="str">
        <f t="shared" si="1284"/>
        <v>#DIV/0!</v>
      </c>
      <c r="DC2350" s="1" t="str">
        <f t="shared" si="1285"/>
        <v>#DIV/0!</v>
      </c>
      <c r="DD2350" s="1" t="str">
        <f t="shared" si="1286"/>
        <v>#DIV/0!</v>
      </c>
      <c r="DF2350" s="1" t="str">
        <f t="shared" si="1287"/>
        <v>#DIV/0!</v>
      </c>
    </row>
    <row r="2351" ht="15.75" customHeight="1">
      <c r="CU2351" s="1">
        <v>5580.2783</v>
      </c>
      <c r="CV2351" s="1">
        <v>186.4</v>
      </c>
      <c r="CW2351" s="1">
        <v>168.9</v>
      </c>
      <c r="CX2351" s="1">
        <v>213.1</v>
      </c>
      <c r="CY2351" s="1">
        <v>198.5</v>
      </c>
      <c r="CZ2351" s="1">
        <v>195.9</v>
      </c>
      <c r="DA2351" s="1" t="str">
        <f t="shared" si="1283"/>
        <v>#DIV/0!</v>
      </c>
      <c r="DB2351" s="1" t="str">
        <f t="shared" si="1284"/>
        <v>#DIV/0!</v>
      </c>
      <c r="DC2351" s="1" t="str">
        <f t="shared" si="1285"/>
        <v>#DIV/0!</v>
      </c>
      <c r="DD2351" s="1" t="str">
        <f t="shared" si="1286"/>
        <v>#DIV/0!</v>
      </c>
      <c r="DF2351" s="1" t="str">
        <f t="shared" si="1287"/>
        <v>#DIV/0!</v>
      </c>
    </row>
    <row r="2352" ht="15.75" customHeight="1">
      <c r="CU2352" s="1">
        <v>5580.4307</v>
      </c>
      <c r="CV2352" s="1">
        <v>193.7</v>
      </c>
      <c r="CW2352" s="1">
        <v>175.1</v>
      </c>
      <c r="CX2352" s="1">
        <v>221.7</v>
      </c>
      <c r="CY2352" s="1">
        <v>207.9</v>
      </c>
      <c r="CZ2352" s="1">
        <v>203.2</v>
      </c>
      <c r="DA2352" s="1" t="str">
        <f t="shared" si="1283"/>
        <v>#DIV/0!</v>
      </c>
      <c r="DB2352" s="1" t="str">
        <f t="shared" si="1284"/>
        <v>#DIV/0!</v>
      </c>
      <c r="DC2352" s="1" t="str">
        <f t="shared" si="1285"/>
        <v>#DIV/0!</v>
      </c>
      <c r="DD2352" s="1" t="str">
        <f t="shared" si="1286"/>
        <v>#DIV/0!</v>
      </c>
      <c r="DF2352" s="1" t="str">
        <f t="shared" si="1287"/>
        <v>#DIV/0!</v>
      </c>
    </row>
    <row r="2353" ht="15.75" customHeight="1">
      <c r="CU2353" s="1">
        <v>5580.583</v>
      </c>
      <c r="CV2353" s="1">
        <v>218.6</v>
      </c>
      <c r="CW2353" s="1">
        <v>192.4</v>
      </c>
      <c r="CX2353" s="1">
        <v>247.1</v>
      </c>
      <c r="CY2353" s="1">
        <v>231.0</v>
      </c>
      <c r="CZ2353" s="1">
        <v>224.9</v>
      </c>
      <c r="DA2353" s="1" t="str">
        <f t="shared" si="1283"/>
        <v>#DIV/0!</v>
      </c>
      <c r="DB2353" s="1" t="str">
        <f t="shared" si="1284"/>
        <v>#DIV/0!</v>
      </c>
      <c r="DC2353" s="1" t="str">
        <f t="shared" si="1285"/>
        <v>#DIV/0!</v>
      </c>
      <c r="DD2353" s="1" t="str">
        <f t="shared" si="1286"/>
        <v>#DIV/0!</v>
      </c>
      <c r="DF2353" s="1" t="str">
        <f t="shared" si="1287"/>
        <v>#DIV/0!</v>
      </c>
    </row>
    <row r="2354" ht="15.75" customHeight="1">
      <c r="CU2354" s="1">
        <v>5580.7354</v>
      </c>
      <c r="CV2354" s="1">
        <v>266.9</v>
      </c>
      <c r="CW2354" s="1">
        <v>227.0</v>
      </c>
      <c r="CX2354" s="1">
        <v>298.5</v>
      </c>
      <c r="CY2354" s="1">
        <v>272.9</v>
      </c>
      <c r="CZ2354" s="1">
        <v>264.2</v>
      </c>
      <c r="DA2354" s="1" t="str">
        <f t="shared" si="1283"/>
        <v>#DIV/0!</v>
      </c>
      <c r="DB2354" s="1" t="str">
        <f t="shared" si="1284"/>
        <v>#DIV/0!</v>
      </c>
      <c r="DC2354" s="1" t="str">
        <f t="shared" si="1285"/>
        <v>#DIV/0!</v>
      </c>
      <c r="DD2354" s="1" t="str">
        <f t="shared" si="1286"/>
        <v>#DIV/0!</v>
      </c>
      <c r="DF2354" s="1" t="str">
        <f t="shared" si="1287"/>
        <v>#DIV/0!</v>
      </c>
    </row>
    <row r="2355" ht="15.75" customHeight="1">
      <c r="CU2355" s="1">
        <v>5580.8882</v>
      </c>
      <c r="CV2355" s="1">
        <v>341.3</v>
      </c>
      <c r="CW2355" s="1">
        <v>277.8</v>
      </c>
      <c r="CX2355" s="1">
        <v>377.3</v>
      </c>
      <c r="CY2355" s="1">
        <v>339.1</v>
      </c>
      <c r="CZ2355" s="1">
        <v>316.3</v>
      </c>
      <c r="DA2355" s="1" t="str">
        <f t="shared" si="1283"/>
        <v>#DIV/0!</v>
      </c>
      <c r="DB2355" s="1" t="str">
        <f t="shared" si="1284"/>
        <v>#DIV/0!</v>
      </c>
      <c r="DC2355" s="1" t="str">
        <f t="shared" si="1285"/>
        <v>#DIV/0!</v>
      </c>
      <c r="DD2355" s="1" t="str">
        <f t="shared" si="1286"/>
        <v>#DIV/0!</v>
      </c>
      <c r="DF2355" s="1" t="str">
        <f t="shared" si="1287"/>
        <v>#DIV/0!</v>
      </c>
    </row>
    <row r="2356" ht="15.75" customHeight="1">
      <c r="CU2356" s="1">
        <v>5581.0405</v>
      </c>
      <c r="CV2356" s="1">
        <v>462.4</v>
      </c>
      <c r="CW2356" s="1">
        <v>351.5</v>
      </c>
      <c r="CX2356" s="1">
        <v>493.2</v>
      </c>
      <c r="CY2356" s="1">
        <v>428.0</v>
      </c>
      <c r="CZ2356" s="1">
        <v>389.7</v>
      </c>
      <c r="DA2356" s="1" t="str">
        <f t="shared" si="1283"/>
        <v>#DIV/0!</v>
      </c>
      <c r="DB2356" s="1" t="str">
        <f t="shared" si="1284"/>
        <v>#DIV/0!</v>
      </c>
      <c r="DC2356" s="1" t="str">
        <f t="shared" si="1285"/>
        <v>#DIV/0!</v>
      </c>
      <c r="DD2356" s="1" t="str">
        <f t="shared" si="1286"/>
        <v>#DIV/0!</v>
      </c>
      <c r="DF2356" s="1" t="str">
        <f t="shared" si="1287"/>
        <v>#DIV/0!</v>
      </c>
    </row>
    <row r="2357" ht="15.75" customHeight="1">
      <c r="CU2357" s="1">
        <v>5581.1929</v>
      </c>
      <c r="CV2357" s="1">
        <v>596.9</v>
      </c>
      <c r="CW2357" s="1">
        <v>428.5</v>
      </c>
      <c r="CX2357" s="1">
        <v>618.0</v>
      </c>
      <c r="CY2357" s="1">
        <v>516.5</v>
      </c>
      <c r="CZ2357" s="1">
        <v>445.4</v>
      </c>
      <c r="DA2357" s="1" t="str">
        <f t="shared" si="1283"/>
        <v>#DIV/0!</v>
      </c>
      <c r="DB2357" s="1" t="str">
        <f t="shared" si="1284"/>
        <v>#DIV/0!</v>
      </c>
      <c r="DC2357" s="1" t="str">
        <f t="shared" si="1285"/>
        <v>#DIV/0!</v>
      </c>
      <c r="DD2357" s="1" t="str">
        <f t="shared" si="1286"/>
        <v>#DIV/0!</v>
      </c>
      <c r="DF2357" s="1" t="str">
        <f t="shared" si="1287"/>
        <v>#DIV/0!</v>
      </c>
    </row>
    <row r="2358" ht="15.75" customHeight="1">
      <c r="CU2358" s="1">
        <v>5581.3452</v>
      </c>
      <c r="CV2358" s="1">
        <v>667.7</v>
      </c>
      <c r="CW2358" s="1">
        <v>467.5</v>
      </c>
      <c r="CX2358" s="1">
        <v>702.0</v>
      </c>
      <c r="CY2358" s="1">
        <v>564.1</v>
      </c>
      <c r="CZ2358" s="1">
        <v>465.0</v>
      </c>
      <c r="DA2358" s="1" t="str">
        <f t="shared" si="1283"/>
        <v>#DIV/0!</v>
      </c>
      <c r="DB2358" s="1" t="str">
        <f t="shared" si="1284"/>
        <v>#DIV/0!</v>
      </c>
      <c r="DC2358" s="1" t="str">
        <f t="shared" si="1285"/>
        <v>#DIV/0!</v>
      </c>
      <c r="DD2358" s="1" t="str">
        <f t="shared" si="1286"/>
        <v>#DIV/0!</v>
      </c>
      <c r="DF2358" s="1" t="str">
        <f t="shared" si="1287"/>
        <v>#DIV/0!</v>
      </c>
    </row>
    <row r="2359" ht="15.75" customHeight="1">
      <c r="CU2359" s="1">
        <v>5581.4976</v>
      </c>
      <c r="CV2359" s="1">
        <v>644.1</v>
      </c>
      <c r="CW2359" s="1">
        <v>452.6</v>
      </c>
      <c r="CX2359" s="1">
        <v>712.5</v>
      </c>
      <c r="CY2359" s="1">
        <v>552.2</v>
      </c>
      <c r="CZ2359" s="1">
        <v>462.3</v>
      </c>
      <c r="DA2359" s="1" t="str">
        <f t="shared" si="1283"/>
        <v>#DIV/0!</v>
      </c>
      <c r="DB2359" s="1" t="str">
        <f t="shared" si="1284"/>
        <v>#DIV/0!</v>
      </c>
      <c r="DC2359" s="1" t="str">
        <f t="shared" si="1285"/>
        <v>#DIV/0!</v>
      </c>
      <c r="DD2359" s="1" t="str">
        <f t="shared" si="1286"/>
        <v>#DIV/0!</v>
      </c>
      <c r="DF2359" s="1" t="str">
        <f t="shared" si="1287"/>
        <v>#DIV/0!</v>
      </c>
    </row>
    <row r="2360" ht="15.75" customHeight="1">
      <c r="CU2360" s="1">
        <v>5581.6499</v>
      </c>
      <c r="CV2360" s="1">
        <v>579.6</v>
      </c>
      <c r="CW2360" s="1">
        <v>420.1</v>
      </c>
      <c r="CX2360" s="1">
        <v>673.4</v>
      </c>
      <c r="CY2360" s="1">
        <v>510.1</v>
      </c>
      <c r="CZ2360" s="1">
        <v>454.5</v>
      </c>
      <c r="DA2360" s="1" t="str">
        <f t="shared" si="1283"/>
        <v>#DIV/0!</v>
      </c>
      <c r="DB2360" s="1" t="str">
        <f t="shared" si="1284"/>
        <v>#DIV/0!</v>
      </c>
      <c r="DC2360" s="1" t="str">
        <f t="shared" si="1285"/>
        <v>#DIV/0!</v>
      </c>
      <c r="DD2360" s="1" t="str">
        <f t="shared" si="1286"/>
        <v>#DIV/0!</v>
      </c>
      <c r="DF2360" s="1" t="str">
        <f t="shared" si="1287"/>
        <v>#DIV/0!</v>
      </c>
    </row>
    <row r="2361" ht="15.75" customHeight="1">
      <c r="CU2361" s="1">
        <v>5581.8022</v>
      </c>
      <c r="CV2361" s="1">
        <v>541.5</v>
      </c>
      <c r="CW2361" s="1">
        <v>392.0</v>
      </c>
      <c r="CX2361" s="1">
        <v>634.0</v>
      </c>
      <c r="CY2361" s="1">
        <v>471.4</v>
      </c>
      <c r="CZ2361" s="1">
        <v>447.8</v>
      </c>
      <c r="DA2361" s="1" t="str">
        <f t="shared" si="1283"/>
        <v>#DIV/0!</v>
      </c>
      <c r="DB2361" s="1" t="str">
        <f t="shared" si="1284"/>
        <v>#DIV/0!</v>
      </c>
      <c r="DC2361" s="1" t="str">
        <f t="shared" si="1285"/>
        <v>#DIV/0!</v>
      </c>
      <c r="DD2361" s="1" t="str">
        <f t="shared" si="1286"/>
        <v>#DIV/0!</v>
      </c>
      <c r="DF2361" s="1" t="str">
        <f t="shared" si="1287"/>
        <v>#DIV/0!</v>
      </c>
    </row>
    <row r="2362" ht="15.75" customHeight="1">
      <c r="CU2362" s="1">
        <v>5581.9546</v>
      </c>
      <c r="CV2362" s="1">
        <v>531.7</v>
      </c>
      <c r="CW2362" s="1">
        <v>379.4</v>
      </c>
      <c r="CX2362" s="1">
        <v>612.9</v>
      </c>
      <c r="CY2362" s="1">
        <v>451.0</v>
      </c>
      <c r="CZ2362" s="1">
        <v>449.0</v>
      </c>
      <c r="DA2362" s="1" t="str">
        <f t="shared" si="1283"/>
        <v>#DIV/0!</v>
      </c>
      <c r="DB2362" s="1" t="str">
        <f t="shared" si="1284"/>
        <v>#DIV/0!</v>
      </c>
      <c r="DC2362" s="1" t="str">
        <f t="shared" si="1285"/>
        <v>#DIV/0!</v>
      </c>
      <c r="DD2362" s="1" t="str">
        <f t="shared" si="1286"/>
        <v>#DIV/0!</v>
      </c>
      <c r="DF2362" s="1" t="str">
        <f t="shared" si="1287"/>
        <v>#DIV/0!</v>
      </c>
    </row>
    <row r="2363" ht="15.75" customHeight="1">
      <c r="CU2363" s="1">
        <v>5582.1074</v>
      </c>
      <c r="CV2363" s="1">
        <v>555.8</v>
      </c>
      <c r="CW2363" s="1">
        <v>388.2</v>
      </c>
      <c r="CX2363" s="1">
        <v>631.6</v>
      </c>
      <c r="CY2363" s="1">
        <v>451.9</v>
      </c>
      <c r="CZ2363" s="1">
        <v>462.2</v>
      </c>
      <c r="DA2363" s="1" t="str">
        <f t="shared" si="1283"/>
        <v>#DIV/0!</v>
      </c>
      <c r="DB2363" s="1" t="str">
        <f t="shared" si="1284"/>
        <v>#DIV/0!</v>
      </c>
      <c r="DC2363" s="1" t="str">
        <f t="shared" si="1285"/>
        <v>#DIV/0!</v>
      </c>
      <c r="DD2363" s="1" t="str">
        <f t="shared" si="1286"/>
        <v>#DIV/0!</v>
      </c>
      <c r="DF2363" s="1" t="str">
        <f t="shared" si="1287"/>
        <v>#DIV/0!</v>
      </c>
    </row>
    <row r="2364" ht="15.75" customHeight="1">
      <c r="CU2364" s="1">
        <v>5582.2598</v>
      </c>
      <c r="CV2364" s="1">
        <v>617.2</v>
      </c>
      <c r="CW2364" s="1">
        <v>413.6</v>
      </c>
      <c r="CX2364" s="1">
        <v>683.9</v>
      </c>
      <c r="CY2364" s="1">
        <v>467.9</v>
      </c>
      <c r="CZ2364" s="1">
        <v>489.4</v>
      </c>
      <c r="DA2364" s="1" t="str">
        <f t="shared" si="1283"/>
        <v>#DIV/0!</v>
      </c>
      <c r="DB2364" s="1" t="str">
        <f t="shared" si="1284"/>
        <v>#DIV/0!</v>
      </c>
      <c r="DC2364" s="1" t="str">
        <f t="shared" si="1285"/>
        <v>#DIV/0!</v>
      </c>
      <c r="DD2364" s="1" t="str">
        <f t="shared" si="1286"/>
        <v>#DIV/0!</v>
      </c>
      <c r="DF2364" s="1" t="str">
        <f t="shared" si="1287"/>
        <v>#DIV/0!</v>
      </c>
    </row>
    <row r="2365" ht="15.75" customHeight="1">
      <c r="CU2365" s="1">
        <v>5582.4121</v>
      </c>
      <c r="CV2365" s="1">
        <v>782.6</v>
      </c>
      <c r="CW2365" s="1">
        <v>462.1</v>
      </c>
      <c r="CX2365" s="1">
        <v>779.0</v>
      </c>
      <c r="CY2365" s="1">
        <v>497.9</v>
      </c>
      <c r="CZ2365" s="1">
        <v>531.8</v>
      </c>
      <c r="DA2365" s="1" t="str">
        <f t="shared" si="1283"/>
        <v>#DIV/0!</v>
      </c>
      <c r="DB2365" s="1" t="str">
        <f t="shared" si="1284"/>
        <v>#DIV/0!</v>
      </c>
      <c r="DC2365" s="1" t="str">
        <f t="shared" si="1285"/>
        <v>#DIV/0!</v>
      </c>
      <c r="DD2365" s="1" t="str">
        <f t="shared" si="1286"/>
        <v>#DIV/0!</v>
      </c>
      <c r="DF2365" s="1" t="str">
        <f t="shared" si="1287"/>
        <v>#DIV/0!</v>
      </c>
    </row>
    <row r="2366" ht="15.75" customHeight="1">
      <c r="CU2366" s="1">
        <v>5582.5645</v>
      </c>
      <c r="CV2366" s="1">
        <v>971.8</v>
      </c>
      <c r="CW2366" s="1">
        <v>548.9</v>
      </c>
      <c r="CX2366" s="1">
        <v>933.3</v>
      </c>
      <c r="CY2366" s="1">
        <v>561.7</v>
      </c>
      <c r="CZ2366" s="1">
        <v>604.4</v>
      </c>
      <c r="DA2366" s="1" t="str">
        <f t="shared" si="1283"/>
        <v>#DIV/0!</v>
      </c>
      <c r="DB2366" s="1" t="str">
        <f t="shared" si="1284"/>
        <v>#DIV/0!</v>
      </c>
      <c r="DC2366" s="1" t="str">
        <f t="shared" si="1285"/>
        <v>#DIV/0!</v>
      </c>
      <c r="DD2366" s="1" t="str">
        <f t="shared" si="1286"/>
        <v>#DIV/0!</v>
      </c>
      <c r="DF2366" s="1" t="str">
        <f t="shared" si="1287"/>
        <v>#DIV/0!</v>
      </c>
    </row>
    <row r="2367" ht="15.75" customHeight="1">
      <c r="CU2367" s="1">
        <v>5582.7168</v>
      </c>
      <c r="CV2367" s="1">
        <v>1308.2</v>
      </c>
      <c r="CW2367" s="1">
        <v>668.6</v>
      </c>
      <c r="CX2367" s="1">
        <v>1140.6</v>
      </c>
      <c r="CY2367" s="1">
        <v>686.9</v>
      </c>
      <c r="CZ2367" s="1">
        <v>739.2</v>
      </c>
      <c r="DA2367" s="1" t="str">
        <f t="shared" si="1283"/>
        <v>#DIV/0!</v>
      </c>
      <c r="DB2367" s="1" t="str">
        <f t="shared" si="1284"/>
        <v>#DIV/0!</v>
      </c>
      <c r="DC2367" s="1" t="str">
        <f t="shared" si="1285"/>
        <v>#DIV/0!</v>
      </c>
      <c r="DD2367" s="1" t="str">
        <f t="shared" si="1286"/>
        <v>#DIV/0!</v>
      </c>
      <c r="DF2367" s="1" t="str">
        <f t="shared" si="1287"/>
        <v>#DIV/0!</v>
      </c>
    </row>
    <row r="2368" ht="15.75" customHeight="1">
      <c r="CU2368" s="1">
        <v>5582.8691</v>
      </c>
      <c r="CV2368" s="1">
        <v>1885.7</v>
      </c>
      <c r="CW2368" s="1">
        <v>928.8</v>
      </c>
      <c r="CX2368" s="1">
        <v>1482.8</v>
      </c>
      <c r="CY2368" s="1">
        <v>833.3</v>
      </c>
      <c r="CZ2368" s="1">
        <v>968.2</v>
      </c>
      <c r="DA2368" s="1" t="str">
        <f t="shared" si="1283"/>
        <v>#DIV/0!</v>
      </c>
      <c r="DB2368" s="1" t="str">
        <f t="shared" si="1284"/>
        <v>#DIV/0!</v>
      </c>
      <c r="DC2368" s="1" t="str">
        <f t="shared" si="1285"/>
        <v>#DIV/0!</v>
      </c>
      <c r="DD2368" s="1" t="str">
        <f t="shared" si="1286"/>
        <v>#DIV/0!</v>
      </c>
      <c r="DF2368" s="1" t="str">
        <f t="shared" si="1287"/>
        <v>#DIV/0!</v>
      </c>
    </row>
    <row r="2369" ht="15.75" customHeight="1">
      <c r="CU2369" s="1">
        <v>5583.0215</v>
      </c>
      <c r="CV2369" s="1">
        <v>1950.0</v>
      </c>
      <c r="CW2369" s="1">
        <v>1120.9</v>
      </c>
      <c r="CX2369" s="1">
        <v>1840.8</v>
      </c>
      <c r="CY2369" s="1">
        <v>1225.6</v>
      </c>
      <c r="CZ2369" s="1">
        <v>1428.9</v>
      </c>
      <c r="DA2369" s="1" t="str">
        <f t="shared" si="1283"/>
        <v>#DIV/0!</v>
      </c>
      <c r="DB2369" s="1" t="str">
        <f t="shared" si="1284"/>
        <v>#DIV/0!</v>
      </c>
      <c r="DC2369" s="1" t="str">
        <f t="shared" si="1285"/>
        <v>#DIV/0!</v>
      </c>
      <c r="DD2369" s="1" t="str">
        <f t="shared" si="1286"/>
        <v>#DIV/0!</v>
      </c>
      <c r="DF2369" s="1" t="str">
        <f t="shared" si="1287"/>
        <v>#DIV/0!</v>
      </c>
    </row>
    <row r="2370" ht="15.75" customHeight="1">
      <c r="CU2370" s="1">
        <v>5583.1738</v>
      </c>
      <c r="CV2370" s="1">
        <v>1950.0</v>
      </c>
      <c r="CW2370" s="1">
        <v>1309.3</v>
      </c>
      <c r="CX2370" s="1">
        <v>1950.0</v>
      </c>
      <c r="CY2370" s="1">
        <v>1721.3</v>
      </c>
      <c r="CZ2370" s="1">
        <v>1898.0</v>
      </c>
      <c r="DA2370" s="1" t="str">
        <f t="shared" si="1283"/>
        <v>#DIV/0!</v>
      </c>
      <c r="DB2370" s="1" t="str">
        <f t="shared" si="1284"/>
        <v>#DIV/0!</v>
      </c>
      <c r="DC2370" s="1" t="str">
        <f t="shared" si="1285"/>
        <v>#DIV/0!</v>
      </c>
      <c r="DD2370" s="1" t="str">
        <f t="shared" si="1286"/>
        <v>#DIV/0!</v>
      </c>
      <c r="DF2370" s="1" t="str">
        <f t="shared" si="1287"/>
        <v>#DIV/0!</v>
      </c>
    </row>
    <row r="2371" ht="15.75" customHeight="1">
      <c r="CU2371" s="1">
        <v>5583.3262</v>
      </c>
      <c r="CV2371" s="1">
        <v>1950.0</v>
      </c>
      <c r="CW2371" s="1">
        <v>1467.8</v>
      </c>
      <c r="CX2371" s="1">
        <v>1950.0</v>
      </c>
      <c r="CY2371" s="1">
        <v>1950.0</v>
      </c>
      <c r="CZ2371" s="1">
        <v>1950.0</v>
      </c>
      <c r="DA2371" s="1" t="str">
        <f t="shared" si="1283"/>
        <v>#DIV/0!</v>
      </c>
      <c r="DB2371" s="1" t="str">
        <f t="shared" si="1284"/>
        <v>#DIV/0!</v>
      </c>
      <c r="DC2371" s="1" t="str">
        <f t="shared" si="1285"/>
        <v>#DIV/0!</v>
      </c>
      <c r="DD2371" s="1" t="str">
        <f t="shared" si="1286"/>
        <v>#DIV/0!</v>
      </c>
      <c r="DF2371" s="1" t="str">
        <f t="shared" si="1287"/>
        <v>#DIV/0!</v>
      </c>
    </row>
    <row r="2372" ht="15.75" customHeight="1">
      <c r="CU2372" s="1">
        <v>5583.479</v>
      </c>
      <c r="CV2372" s="1">
        <v>1950.0</v>
      </c>
      <c r="CW2372" s="1">
        <v>1541.4</v>
      </c>
      <c r="CX2372" s="1">
        <v>1950.0</v>
      </c>
      <c r="CY2372" s="1">
        <v>1950.0</v>
      </c>
      <c r="CZ2372" s="1">
        <v>1950.0</v>
      </c>
      <c r="DA2372" s="1" t="str">
        <f t="shared" si="1283"/>
        <v>#DIV/0!</v>
      </c>
      <c r="DB2372" s="1" t="str">
        <f t="shared" si="1284"/>
        <v>#DIV/0!</v>
      </c>
      <c r="DC2372" s="1" t="str">
        <f t="shared" si="1285"/>
        <v>#DIV/0!</v>
      </c>
      <c r="DD2372" s="1" t="str">
        <f t="shared" si="1286"/>
        <v>#DIV/0!</v>
      </c>
      <c r="DF2372" s="1" t="str">
        <f t="shared" si="1287"/>
        <v>#DIV/0!</v>
      </c>
    </row>
    <row r="2373" ht="15.75" customHeight="1">
      <c r="CU2373" s="1">
        <v>5583.6313</v>
      </c>
      <c r="CV2373" s="1">
        <v>1950.0</v>
      </c>
      <c r="CW2373" s="1">
        <v>1541.6</v>
      </c>
      <c r="CX2373" s="1">
        <v>1950.0</v>
      </c>
      <c r="CY2373" s="1">
        <v>1924.4</v>
      </c>
      <c r="CZ2373" s="1">
        <v>1948.2</v>
      </c>
      <c r="DA2373" s="1" t="str">
        <f t="shared" si="1283"/>
        <v>#DIV/0!</v>
      </c>
      <c r="DB2373" s="1" t="str">
        <f t="shared" si="1284"/>
        <v>#DIV/0!</v>
      </c>
      <c r="DC2373" s="1" t="str">
        <f t="shared" si="1285"/>
        <v>#DIV/0!</v>
      </c>
      <c r="DD2373" s="1" t="str">
        <f t="shared" si="1286"/>
        <v>#DIV/0!</v>
      </c>
      <c r="DF2373" s="1" t="str">
        <f t="shared" si="1287"/>
        <v>#DIV/0!</v>
      </c>
    </row>
    <row r="2374" ht="15.75" customHeight="1">
      <c r="CU2374" s="1">
        <v>5583.7837</v>
      </c>
      <c r="CV2374" s="1">
        <v>1950.0</v>
      </c>
      <c r="CW2374" s="1">
        <v>1514.5</v>
      </c>
      <c r="CX2374" s="1">
        <v>1950.0</v>
      </c>
      <c r="CY2374" s="1">
        <v>1895.9</v>
      </c>
      <c r="CZ2374" s="1">
        <v>1941.2</v>
      </c>
      <c r="DA2374" s="1" t="str">
        <f t="shared" si="1283"/>
        <v>#DIV/0!</v>
      </c>
      <c r="DB2374" s="1" t="str">
        <f t="shared" si="1284"/>
        <v>#DIV/0!</v>
      </c>
      <c r="DC2374" s="1" t="str">
        <f t="shared" si="1285"/>
        <v>#DIV/0!</v>
      </c>
      <c r="DD2374" s="1" t="str">
        <f t="shared" si="1286"/>
        <v>#DIV/0!</v>
      </c>
      <c r="DF2374" s="1" t="str">
        <f t="shared" si="1287"/>
        <v>#DIV/0!</v>
      </c>
    </row>
    <row r="2375" ht="15.75" customHeight="1">
      <c r="CU2375" s="1">
        <v>5583.936</v>
      </c>
      <c r="CV2375" s="1">
        <v>1950.0</v>
      </c>
      <c r="CW2375" s="1">
        <v>1502.8</v>
      </c>
      <c r="CX2375" s="1">
        <v>1950.0</v>
      </c>
      <c r="CY2375" s="1">
        <v>1928.3</v>
      </c>
      <c r="CZ2375" s="1">
        <v>1950.0</v>
      </c>
      <c r="DA2375" s="1" t="str">
        <f t="shared" si="1283"/>
        <v>#DIV/0!</v>
      </c>
      <c r="DB2375" s="1" t="str">
        <f t="shared" si="1284"/>
        <v>#DIV/0!</v>
      </c>
      <c r="DC2375" s="1" t="str">
        <f t="shared" si="1285"/>
        <v>#DIV/0!</v>
      </c>
      <c r="DD2375" s="1" t="str">
        <f t="shared" si="1286"/>
        <v>#DIV/0!</v>
      </c>
      <c r="DF2375" s="1" t="str">
        <f t="shared" si="1287"/>
        <v>#DIV/0!</v>
      </c>
    </row>
    <row r="2376" ht="15.75" customHeight="1">
      <c r="CU2376" s="1">
        <v>5584.0884</v>
      </c>
      <c r="CV2376" s="1">
        <v>1950.0</v>
      </c>
      <c r="CW2376" s="1">
        <v>1528.7</v>
      </c>
      <c r="CX2376" s="1">
        <v>1950.0</v>
      </c>
      <c r="CY2376" s="1">
        <v>1919.0</v>
      </c>
      <c r="CZ2376" s="1">
        <v>1950.0</v>
      </c>
      <c r="DA2376" s="1" t="str">
        <f t="shared" si="1283"/>
        <v>#DIV/0!</v>
      </c>
      <c r="DB2376" s="1" t="str">
        <f t="shared" si="1284"/>
        <v>#DIV/0!</v>
      </c>
      <c r="DC2376" s="1" t="str">
        <f t="shared" si="1285"/>
        <v>#DIV/0!</v>
      </c>
      <c r="DD2376" s="1" t="str">
        <f t="shared" si="1286"/>
        <v>#DIV/0!</v>
      </c>
      <c r="DF2376" s="1" t="str">
        <f t="shared" si="1287"/>
        <v>#DIV/0!</v>
      </c>
    </row>
    <row r="2377" ht="15.75" customHeight="1">
      <c r="CU2377" s="1">
        <v>5584.2407</v>
      </c>
      <c r="CV2377" s="1">
        <v>1950.0</v>
      </c>
      <c r="CW2377" s="1">
        <v>1595.8</v>
      </c>
      <c r="CX2377" s="1">
        <v>1950.0</v>
      </c>
      <c r="CY2377" s="1">
        <v>1896.4</v>
      </c>
      <c r="CZ2377" s="1">
        <v>1950.0</v>
      </c>
      <c r="DA2377" s="1" t="str">
        <f t="shared" si="1283"/>
        <v>#DIV/0!</v>
      </c>
      <c r="DB2377" s="1" t="str">
        <f t="shared" si="1284"/>
        <v>#DIV/0!</v>
      </c>
      <c r="DC2377" s="1" t="str">
        <f t="shared" si="1285"/>
        <v>#DIV/0!</v>
      </c>
      <c r="DD2377" s="1" t="str">
        <f t="shared" si="1286"/>
        <v>#DIV/0!</v>
      </c>
      <c r="DF2377" s="1" t="str">
        <f t="shared" si="1287"/>
        <v>#DIV/0!</v>
      </c>
    </row>
    <row r="2378" ht="15.75" customHeight="1">
      <c r="CU2378" s="1">
        <v>5584.3931</v>
      </c>
      <c r="CV2378" s="1">
        <v>1950.0</v>
      </c>
      <c r="CW2378" s="1">
        <v>1692.4</v>
      </c>
      <c r="CX2378" s="1">
        <v>1950.0</v>
      </c>
      <c r="CY2378" s="1">
        <v>1933.8</v>
      </c>
      <c r="CZ2378" s="1">
        <v>1950.0</v>
      </c>
      <c r="DA2378" s="1" t="str">
        <f t="shared" si="1283"/>
        <v>#DIV/0!</v>
      </c>
      <c r="DB2378" s="1" t="str">
        <f t="shared" si="1284"/>
        <v>#DIV/0!</v>
      </c>
      <c r="DC2378" s="1" t="str">
        <f t="shared" si="1285"/>
        <v>#DIV/0!</v>
      </c>
      <c r="DD2378" s="1" t="str">
        <f t="shared" si="1286"/>
        <v>#DIV/0!</v>
      </c>
      <c r="DF2378" s="1" t="str">
        <f t="shared" si="1287"/>
        <v>#DIV/0!</v>
      </c>
    </row>
    <row r="2379" ht="15.75" customHeight="1">
      <c r="CU2379" s="1">
        <v>5584.5454</v>
      </c>
      <c r="CV2379" s="1">
        <v>1950.0</v>
      </c>
      <c r="CW2379" s="1">
        <v>1796.1</v>
      </c>
      <c r="CX2379" s="1">
        <v>1950.0</v>
      </c>
      <c r="CY2379" s="1">
        <v>1820.8</v>
      </c>
      <c r="CZ2379" s="1">
        <v>1950.0</v>
      </c>
      <c r="DA2379" s="1" t="str">
        <f t="shared" si="1283"/>
        <v>#DIV/0!</v>
      </c>
      <c r="DB2379" s="1" t="str">
        <f t="shared" si="1284"/>
        <v>#DIV/0!</v>
      </c>
      <c r="DC2379" s="1" t="str">
        <f t="shared" si="1285"/>
        <v>#DIV/0!</v>
      </c>
      <c r="DD2379" s="1" t="str">
        <f t="shared" si="1286"/>
        <v>#DIV/0!</v>
      </c>
      <c r="DF2379" s="1" t="str">
        <f t="shared" si="1287"/>
        <v>#DIV/0!</v>
      </c>
    </row>
    <row r="2380" ht="15.75" customHeight="1">
      <c r="CU2380" s="1">
        <v>5584.6978</v>
      </c>
      <c r="CV2380" s="1">
        <v>1950.0</v>
      </c>
      <c r="CW2380" s="1">
        <v>1882.6</v>
      </c>
      <c r="CX2380" s="1">
        <v>1950.0</v>
      </c>
      <c r="CY2380" s="1">
        <v>1857.8</v>
      </c>
      <c r="CZ2380" s="1">
        <v>1950.0</v>
      </c>
      <c r="DA2380" s="1" t="str">
        <f t="shared" si="1283"/>
        <v>#DIV/0!</v>
      </c>
      <c r="DB2380" s="1" t="str">
        <f t="shared" si="1284"/>
        <v>#DIV/0!</v>
      </c>
      <c r="DC2380" s="1" t="str">
        <f t="shared" si="1285"/>
        <v>#DIV/0!</v>
      </c>
      <c r="DD2380" s="1" t="str">
        <f t="shared" si="1286"/>
        <v>#DIV/0!</v>
      </c>
      <c r="DF2380" s="1" t="str">
        <f t="shared" si="1287"/>
        <v>#DIV/0!</v>
      </c>
    </row>
    <row r="2381" ht="15.75" customHeight="1">
      <c r="CU2381" s="1">
        <v>5584.8506</v>
      </c>
      <c r="CV2381" s="1">
        <v>1950.0</v>
      </c>
      <c r="CW2381" s="1">
        <v>1936.3</v>
      </c>
      <c r="CX2381" s="1">
        <v>1950.0</v>
      </c>
      <c r="CY2381" s="1">
        <v>1854.9</v>
      </c>
      <c r="CZ2381" s="1">
        <v>1950.0</v>
      </c>
      <c r="DA2381" s="1" t="str">
        <f t="shared" si="1283"/>
        <v>#DIV/0!</v>
      </c>
      <c r="DB2381" s="1" t="str">
        <f t="shared" si="1284"/>
        <v>#DIV/0!</v>
      </c>
      <c r="DC2381" s="1" t="str">
        <f t="shared" si="1285"/>
        <v>#DIV/0!</v>
      </c>
      <c r="DD2381" s="1" t="str">
        <f t="shared" si="1286"/>
        <v>#DIV/0!</v>
      </c>
      <c r="DF2381" s="1" t="str">
        <f t="shared" si="1287"/>
        <v>#DIV/0!</v>
      </c>
    </row>
    <row r="2382" ht="15.75" customHeight="1">
      <c r="CU2382" s="1">
        <v>5585.0029</v>
      </c>
      <c r="CV2382" s="1">
        <v>1950.0</v>
      </c>
      <c r="CW2382" s="1">
        <v>1950.0</v>
      </c>
      <c r="CX2382" s="1">
        <v>1950.0</v>
      </c>
      <c r="CY2382" s="1">
        <v>1862.8</v>
      </c>
      <c r="CZ2382" s="1">
        <v>1950.0</v>
      </c>
      <c r="DA2382" s="1" t="str">
        <f t="shared" si="1283"/>
        <v>#DIV/0!</v>
      </c>
      <c r="DB2382" s="1" t="str">
        <f t="shared" si="1284"/>
        <v>#DIV/0!</v>
      </c>
      <c r="DC2382" s="1" t="str">
        <f t="shared" si="1285"/>
        <v>#DIV/0!</v>
      </c>
      <c r="DD2382" s="1" t="str">
        <f t="shared" si="1286"/>
        <v>#DIV/0!</v>
      </c>
      <c r="DF2382" s="1" t="str">
        <f t="shared" si="1287"/>
        <v>#DIV/0!</v>
      </c>
    </row>
    <row r="2383" ht="15.75" customHeight="1">
      <c r="CU2383" s="1">
        <v>5585.1553</v>
      </c>
      <c r="CV2383" s="1">
        <v>1950.0</v>
      </c>
      <c r="CW2383" s="1">
        <v>1936.8</v>
      </c>
      <c r="CX2383" s="1">
        <v>1950.0</v>
      </c>
      <c r="CY2383" s="1">
        <v>1935.8</v>
      </c>
      <c r="CZ2383" s="1">
        <v>1950.0</v>
      </c>
      <c r="DA2383" s="1" t="str">
        <f t="shared" si="1283"/>
        <v>#DIV/0!</v>
      </c>
      <c r="DB2383" s="1" t="str">
        <f t="shared" si="1284"/>
        <v>#DIV/0!</v>
      </c>
      <c r="DC2383" s="1" t="str">
        <f t="shared" si="1285"/>
        <v>#DIV/0!</v>
      </c>
      <c r="DD2383" s="1" t="str">
        <f t="shared" si="1286"/>
        <v>#DIV/0!</v>
      </c>
      <c r="DF2383" s="1" t="str">
        <f t="shared" si="1287"/>
        <v>#DIV/0!</v>
      </c>
    </row>
    <row r="2384" ht="15.75" customHeight="1">
      <c r="CU2384" s="1">
        <v>5585.3076</v>
      </c>
      <c r="CV2384" s="1">
        <v>1950.0</v>
      </c>
      <c r="CW2384" s="1">
        <v>1891.4</v>
      </c>
      <c r="CX2384" s="1">
        <v>1950.0</v>
      </c>
      <c r="CY2384" s="1">
        <v>1950.0</v>
      </c>
      <c r="CZ2384" s="1">
        <v>1950.0</v>
      </c>
      <c r="DA2384" s="1" t="str">
        <f t="shared" si="1283"/>
        <v>#DIV/0!</v>
      </c>
      <c r="DB2384" s="1" t="str">
        <f t="shared" si="1284"/>
        <v>#DIV/0!</v>
      </c>
      <c r="DC2384" s="1" t="str">
        <f t="shared" si="1285"/>
        <v>#DIV/0!</v>
      </c>
      <c r="DD2384" s="1" t="str">
        <f t="shared" si="1286"/>
        <v>#DIV/0!</v>
      </c>
      <c r="DF2384" s="1" t="str">
        <f t="shared" si="1287"/>
        <v>#DIV/0!</v>
      </c>
    </row>
    <row r="2385" ht="15.75" customHeight="1">
      <c r="CU2385" s="1">
        <v>5585.46</v>
      </c>
      <c r="CV2385" s="1">
        <v>1950.0</v>
      </c>
      <c r="CW2385" s="1">
        <v>1826.3</v>
      </c>
      <c r="CX2385" s="1">
        <v>1950.0</v>
      </c>
      <c r="CY2385" s="1">
        <v>1950.0</v>
      </c>
      <c r="CZ2385" s="1">
        <v>1950.0</v>
      </c>
      <c r="DA2385" s="1" t="str">
        <f t="shared" si="1283"/>
        <v>#DIV/0!</v>
      </c>
      <c r="DB2385" s="1" t="str">
        <f t="shared" si="1284"/>
        <v>#DIV/0!</v>
      </c>
      <c r="DC2385" s="1" t="str">
        <f t="shared" si="1285"/>
        <v>#DIV/0!</v>
      </c>
      <c r="DD2385" s="1" t="str">
        <f t="shared" si="1286"/>
        <v>#DIV/0!</v>
      </c>
      <c r="DF2385" s="1" t="str">
        <f t="shared" si="1287"/>
        <v>#DIV/0!</v>
      </c>
    </row>
    <row r="2386" ht="15.75" customHeight="1">
      <c r="CU2386" s="1">
        <v>5585.6123</v>
      </c>
      <c r="CV2386" s="1">
        <v>1950.0</v>
      </c>
      <c r="CW2386" s="1">
        <v>1757.3</v>
      </c>
      <c r="CX2386" s="1">
        <v>1950.0</v>
      </c>
      <c r="CY2386" s="1">
        <v>1950.0</v>
      </c>
      <c r="CZ2386" s="1">
        <v>1950.0</v>
      </c>
      <c r="DA2386" s="1" t="str">
        <f t="shared" si="1283"/>
        <v>#DIV/0!</v>
      </c>
      <c r="DB2386" s="1" t="str">
        <f t="shared" si="1284"/>
        <v>#DIV/0!</v>
      </c>
      <c r="DC2386" s="1" t="str">
        <f t="shared" si="1285"/>
        <v>#DIV/0!</v>
      </c>
      <c r="DD2386" s="1" t="str">
        <f t="shared" si="1286"/>
        <v>#DIV/0!</v>
      </c>
      <c r="DF2386" s="1" t="str">
        <f t="shared" si="1287"/>
        <v>#DIV/0!</v>
      </c>
    </row>
    <row r="2387" ht="15.75" customHeight="1">
      <c r="CU2387" s="1">
        <v>5585.7646</v>
      </c>
      <c r="CV2387" s="1">
        <v>1950.0</v>
      </c>
      <c r="CW2387" s="1">
        <v>1703.0</v>
      </c>
      <c r="CX2387" s="1">
        <v>1950.0</v>
      </c>
      <c r="CY2387" s="1">
        <v>1950.0</v>
      </c>
      <c r="CZ2387" s="1">
        <v>1950.0</v>
      </c>
      <c r="DA2387" s="1" t="str">
        <f t="shared" si="1283"/>
        <v>#DIV/0!</v>
      </c>
      <c r="DB2387" s="1" t="str">
        <f t="shared" si="1284"/>
        <v>#DIV/0!</v>
      </c>
      <c r="DC2387" s="1" t="str">
        <f t="shared" si="1285"/>
        <v>#DIV/0!</v>
      </c>
      <c r="DD2387" s="1" t="str">
        <f t="shared" si="1286"/>
        <v>#DIV/0!</v>
      </c>
      <c r="DF2387" s="1" t="str">
        <f t="shared" si="1287"/>
        <v>#DIV/0!</v>
      </c>
    </row>
    <row r="2388" ht="15.75" customHeight="1">
      <c r="CU2388" s="1">
        <v>5585.917</v>
      </c>
      <c r="CV2388" s="1">
        <v>1950.0</v>
      </c>
      <c r="CW2388" s="1">
        <v>1678.1</v>
      </c>
      <c r="CX2388" s="1">
        <v>1950.0</v>
      </c>
      <c r="CY2388" s="1">
        <v>1950.0</v>
      </c>
      <c r="CZ2388" s="1">
        <v>1950.0</v>
      </c>
      <c r="DA2388" s="1" t="str">
        <f t="shared" si="1283"/>
        <v>#DIV/0!</v>
      </c>
      <c r="DB2388" s="1" t="str">
        <f t="shared" si="1284"/>
        <v>#DIV/0!</v>
      </c>
      <c r="DC2388" s="1" t="str">
        <f t="shared" si="1285"/>
        <v>#DIV/0!</v>
      </c>
      <c r="DD2388" s="1" t="str">
        <f t="shared" si="1286"/>
        <v>#DIV/0!</v>
      </c>
      <c r="DF2388" s="1" t="str">
        <f t="shared" si="1287"/>
        <v>#DIV/0!</v>
      </c>
    </row>
    <row r="2389" ht="15.75" customHeight="1">
      <c r="CU2389" s="1">
        <v>5586.0698</v>
      </c>
      <c r="CV2389" s="1">
        <v>1950.0</v>
      </c>
      <c r="CW2389" s="1">
        <v>1689.6</v>
      </c>
      <c r="CX2389" s="1">
        <v>1950.0</v>
      </c>
      <c r="CY2389" s="1">
        <v>1950.0</v>
      </c>
      <c r="CZ2389" s="1">
        <v>1950.0</v>
      </c>
      <c r="DA2389" s="1" t="str">
        <f t="shared" si="1283"/>
        <v>#DIV/0!</v>
      </c>
      <c r="DB2389" s="1" t="str">
        <f t="shared" si="1284"/>
        <v>#DIV/0!</v>
      </c>
      <c r="DC2389" s="1" t="str">
        <f t="shared" si="1285"/>
        <v>#DIV/0!</v>
      </c>
      <c r="DD2389" s="1" t="str">
        <f t="shared" si="1286"/>
        <v>#DIV/0!</v>
      </c>
      <c r="DF2389" s="1" t="str">
        <f t="shared" si="1287"/>
        <v>#DIV/0!</v>
      </c>
    </row>
    <row r="2390" ht="15.75" customHeight="1">
      <c r="CU2390" s="1">
        <v>5586.2222</v>
      </c>
      <c r="CV2390" s="1">
        <v>1950.0</v>
      </c>
      <c r="CW2390" s="1">
        <v>1734.3</v>
      </c>
      <c r="CX2390" s="1">
        <v>1950.0</v>
      </c>
      <c r="CY2390" s="1">
        <v>1950.0</v>
      </c>
      <c r="CZ2390" s="1">
        <v>1950.0</v>
      </c>
      <c r="DA2390" s="1" t="str">
        <f t="shared" si="1283"/>
        <v>#DIV/0!</v>
      </c>
      <c r="DB2390" s="1" t="str">
        <f t="shared" si="1284"/>
        <v>#DIV/0!</v>
      </c>
      <c r="DC2390" s="1" t="str">
        <f t="shared" si="1285"/>
        <v>#DIV/0!</v>
      </c>
      <c r="DD2390" s="1" t="str">
        <f t="shared" si="1286"/>
        <v>#DIV/0!</v>
      </c>
      <c r="DF2390" s="1" t="str">
        <f t="shared" si="1287"/>
        <v>#DIV/0!</v>
      </c>
    </row>
    <row r="2391" ht="15.75" customHeight="1">
      <c r="CU2391" s="1">
        <v>5586.3745</v>
      </c>
      <c r="CV2391" s="1">
        <v>1950.0</v>
      </c>
      <c r="CW2391" s="1">
        <v>1799.9</v>
      </c>
      <c r="CX2391" s="1">
        <v>1950.0</v>
      </c>
      <c r="CY2391" s="1">
        <v>1950.0</v>
      </c>
      <c r="CZ2391" s="1">
        <v>1950.0</v>
      </c>
      <c r="DA2391" s="1" t="str">
        <f t="shared" si="1283"/>
        <v>#DIV/0!</v>
      </c>
      <c r="DB2391" s="1" t="str">
        <f t="shared" si="1284"/>
        <v>#DIV/0!</v>
      </c>
      <c r="DC2391" s="1" t="str">
        <f t="shared" si="1285"/>
        <v>#DIV/0!</v>
      </c>
      <c r="DD2391" s="1" t="str">
        <f t="shared" si="1286"/>
        <v>#DIV/0!</v>
      </c>
      <c r="DF2391" s="1" t="str">
        <f t="shared" si="1287"/>
        <v>#DIV/0!</v>
      </c>
    </row>
    <row r="2392" ht="15.75" customHeight="1">
      <c r="CU2392" s="1">
        <v>5586.5269</v>
      </c>
      <c r="CV2392" s="1">
        <v>1950.0</v>
      </c>
      <c r="CW2392" s="1">
        <v>1868.1</v>
      </c>
      <c r="CX2392" s="1">
        <v>1950.0</v>
      </c>
      <c r="CY2392" s="1">
        <v>1950.0</v>
      </c>
      <c r="CZ2392" s="1">
        <v>1950.0</v>
      </c>
      <c r="DA2392" s="1" t="str">
        <f t="shared" si="1283"/>
        <v>#DIV/0!</v>
      </c>
      <c r="DB2392" s="1" t="str">
        <f t="shared" si="1284"/>
        <v>#DIV/0!</v>
      </c>
      <c r="DC2392" s="1" t="str">
        <f t="shared" si="1285"/>
        <v>#DIV/0!</v>
      </c>
      <c r="DD2392" s="1" t="str">
        <f t="shared" si="1286"/>
        <v>#DIV/0!</v>
      </c>
      <c r="DF2392" s="1" t="str">
        <f t="shared" si="1287"/>
        <v>#DIV/0!</v>
      </c>
    </row>
    <row r="2393" ht="15.75" customHeight="1">
      <c r="CU2393" s="1">
        <v>5586.6792</v>
      </c>
      <c r="CV2393" s="1">
        <v>1950.0</v>
      </c>
      <c r="CW2393" s="1">
        <v>1921.4</v>
      </c>
      <c r="CX2393" s="1">
        <v>1950.0</v>
      </c>
      <c r="CY2393" s="1">
        <v>1950.0</v>
      </c>
      <c r="CZ2393" s="1">
        <v>1950.0</v>
      </c>
      <c r="DA2393" s="1" t="str">
        <f t="shared" si="1283"/>
        <v>#DIV/0!</v>
      </c>
      <c r="DB2393" s="1" t="str">
        <f t="shared" si="1284"/>
        <v>#DIV/0!</v>
      </c>
      <c r="DC2393" s="1" t="str">
        <f t="shared" si="1285"/>
        <v>#DIV/0!</v>
      </c>
      <c r="DD2393" s="1" t="str">
        <f t="shared" si="1286"/>
        <v>#DIV/0!</v>
      </c>
      <c r="DF2393" s="1" t="str">
        <f t="shared" si="1287"/>
        <v>#DIV/0!</v>
      </c>
    </row>
    <row r="2394" ht="15.75" customHeight="1">
      <c r="CU2394" s="1">
        <v>5586.8315</v>
      </c>
      <c r="CV2394" s="1">
        <v>1950.0</v>
      </c>
      <c r="CW2394" s="1">
        <v>1947.7</v>
      </c>
      <c r="CX2394" s="1">
        <v>1950.0</v>
      </c>
      <c r="CY2394" s="1">
        <v>1950.0</v>
      </c>
      <c r="CZ2394" s="1">
        <v>1950.0</v>
      </c>
      <c r="DA2394" s="1" t="str">
        <f t="shared" si="1283"/>
        <v>#DIV/0!</v>
      </c>
      <c r="DB2394" s="1" t="str">
        <f t="shared" si="1284"/>
        <v>#DIV/0!</v>
      </c>
      <c r="DC2394" s="1" t="str">
        <f t="shared" si="1285"/>
        <v>#DIV/0!</v>
      </c>
      <c r="DD2394" s="1" t="str">
        <f t="shared" si="1286"/>
        <v>#DIV/0!</v>
      </c>
      <c r="DF2394" s="1" t="str">
        <f t="shared" si="1287"/>
        <v>#DIV/0!</v>
      </c>
    </row>
    <row r="2395" ht="15.75" customHeight="1">
      <c r="CU2395" s="1">
        <v>5586.9839</v>
      </c>
      <c r="CV2395" s="1">
        <v>1950.0</v>
      </c>
      <c r="CW2395" s="1">
        <v>1942.5</v>
      </c>
      <c r="CX2395" s="1">
        <v>1950.0</v>
      </c>
      <c r="CY2395" s="1">
        <v>1950.0</v>
      </c>
      <c r="CZ2395" s="1">
        <v>1950.0</v>
      </c>
      <c r="DA2395" s="1" t="str">
        <f t="shared" si="1283"/>
        <v>#DIV/0!</v>
      </c>
      <c r="DB2395" s="1" t="str">
        <f t="shared" si="1284"/>
        <v>#DIV/0!</v>
      </c>
      <c r="DC2395" s="1" t="str">
        <f t="shared" si="1285"/>
        <v>#DIV/0!</v>
      </c>
      <c r="DD2395" s="1" t="str">
        <f t="shared" si="1286"/>
        <v>#DIV/0!</v>
      </c>
      <c r="DF2395" s="1" t="str">
        <f t="shared" si="1287"/>
        <v>#DIV/0!</v>
      </c>
    </row>
    <row r="2396" ht="15.75" customHeight="1">
      <c r="CU2396" s="1">
        <v>5587.1362</v>
      </c>
      <c r="CV2396" s="1">
        <v>1950.0</v>
      </c>
      <c r="CW2396" s="1">
        <v>1902.0</v>
      </c>
      <c r="CX2396" s="1">
        <v>1950.0</v>
      </c>
      <c r="CY2396" s="1">
        <v>1950.0</v>
      </c>
      <c r="CZ2396" s="1">
        <v>1950.0</v>
      </c>
      <c r="DA2396" s="1" t="str">
        <f t="shared" si="1283"/>
        <v>#DIV/0!</v>
      </c>
      <c r="DB2396" s="1" t="str">
        <f t="shared" si="1284"/>
        <v>#DIV/0!</v>
      </c>
      <c r="DC2396" s="1" t="str">
        <f t="shared" si="1285"/>
        <v>#DIV/0!</v>
      </c>
      <c r="DD2396" s="1" t="str">
        <f t="shared" si="1286"/>
        <v>#DIV/0!</v>
      </c>
      <c r="DF2396" s="1" t="str">
        <f t="shared" si="1287"/>
        <v>#DIV/0!</v>
      </c>
    </row>
    <row r="2397" ht="15.75" customHeight="1">
      <c r="CU2397" s="1">
        <v>5587.2886</v>
      </c>
      <c r="CV2397" s="1">
        <v>1950.0</v>
      </c>
      <c r="CW2397" s="1">
        <v>1828.9</v>
      </c>
      <c r="CX2397" s="1">
        <v>1950.0</v>
      </c>
      <c r="CY2397" s="1">
        <v>1950.0</v>
      </c>
      <c r="CZ2397" s="1">
        <v>1950.0</v>
      </c>
      <c r="DA2397" s="1" t="str">
        <f t="shared" si="1283"/>
        <v>#DIV/0!</v>
      </c>
      <c r="DB2397" s="1" t="str">
        <f t="shared" si="1284"/>
        <v>#DIV/0!</v>
      </c>
      <c r="DC2397" s="1" t="str">
        <f t="shared" si="1285"/>
        <v>#DIV/0!</v>
      </c>
      <c r="DD2397" s="1" t="str">
        <f t="shared" si="1286"/>
        <v>#DIV/0!</v>
      </c>
      <c r="DF2397" s="1" t="str">
        <f t="shared" si="1287"/>
        <v>#DIV/0!</v>
      </c>
    </row>
    <row r="2398" ht="15.75" customHeight="1">
      <c r="CU2398" s="1">
        <v>5587.4414</v>
      </c>
      <c r="CV2398" s="1">
        <v>1950.0</v>
      </c>
      <c r="CW2398" s="1">
        <v>1732.9</v>
      </c>
      <c r="CX2398" s="1">
        <v>1950.0</v>
      </c>
      <c r="CY2398" s="1">
        <v>1950.0</v>
      </c>
      <c r="CZ2398" s="1">
        <v>1950.0</v>
      </c>
      <c r="DA2398" s="1" t="str">
        <f t="shared" si="1283"/>
        <v>#DIV/0!</v>
      </c>
      <c r="DB2398" s="1" t="str">
        <f t="shared" si="1284"/>
        <v>#DIV/0!</v>
      </c>
      <c r="DC2398" s="1" t="str">
        <f t="shared" si="1285"/>
        <v>#DIV/0!</v>
      </c>
      <c r="DD2398" s="1" t="str">
        <f t="shared" si="1286"/>
        <v>#DIV/0!</v>
      </c>
      <c r="DF2398" s="1" t="str">
        <f t="shared" si="1287"/>
        <v>#DIV/0!</v>
      </c>
    </row>
    <row r="2399" ht="15.75" customHeight="1">
      <c r="CU2399" s="1">
        <v>5587.5938</v>
      </c>
      <c r="CV2399" s="1">
        <v>1950.0</v>
      </c>
      <c r="CW2399" s="1">
        <v>1632.0</v>
      </c>
      <c r="CX2399" s="1">
        <v>1950.0</v>
      </c>
      <c r="CY2399" s="1">
        <v>1950.0</v>
      </c>
      <c r="CZ2399" s="1">
        <v>1874.1</v>
      </c>
      <c r="DA2399" s="1" t="str">
        <f t="shared" si="1283"/>
        <v>#DIV/0!</v>
      </c>
      <c r="DB2399" s="1" t="str">
        <f t="shared" si="1284"/>
        <v>#DIV/0!</v>
      </c>
      <c r="DC2399" s="1" t="str">
        <f t="shared" si="1285"/>
        <v>#DIV/0!</v>
      </c>
      <c r="DD2399" s="1" t="str">
        <f t="shared" si="1286"/>
        <v>#DIV/0!</v>
      </c>
      <c r="DF2399" s="1" t="str">
        <f t="shared" si="1287"/>
        <v>#DIV/0!</v>
      </c>
    </row>
    <row r="2400" ht="15.75" customHeight="1">
      <c r="CU2400" s="1">
        <v>5587.7461</v>
      </c>
      <c r="CV2400" s="1">
        <v>1950.0</v>
      </c>
      <c r="CW2400" s="1">
        <v>1545.3</v>
      </c>
      <c r="CX2400" s="1">
        <v>1950.0</v>
      </c>
      <c r="CY2400" s="1">
        <v>1950.0</v>
      </c>
      <c r="CZ2400" s="1">
        <v>1798.1</v>
      </c>
      <c r="DA2400" s="1" t="str">
        <f t="shared" si="1283"/>
        <v>#DIV/0!</v>
      </c>
      <c r="DB2400" s="1" t="str">
        <f t="shared" si="1284"/>
        <v>#DIV/0!</v>
      </c>
      <c r="DC2400" s="1" t="str">
        <f t="shared" si="1285"/>
        <v>#DIV/0!</v>
      </c>
      <c r="DD2400" s="1" t="str">
        <f t="shared" si="1286"/>
        <v>#DIV/0!</v>
      </c>
      <c r="DF2400" s="1" t="str">
        <f t="shared" si="1287"/>
        <v>#DIV/0!</v>
      </c>
    </row>
    <row r="2401" ht="15.75" customHeight="1">
      <c r="CU2401" s="1">
        <v>5587.8984</v>
      </c>
      <c r="CV2401" s="1">
        <v>1950.0</v>
      </c>
      <c r="CW2401" s="1">
        <v>1486.8</v>
      </c>
      <c r="CX2401" s="1">
        <v>1950.0</v>
      </c>
      <c r="CY2401" s="1">
        <v>1950.0</v>
      </c>
      <c r="CZ2401" s="1">
        <v>1675.1</v>
      </c>
      <c r="DA2401" s="1" t="str">
        <f t="shared" si="1283"/>
        <v>#DIV/0!</v>
      </c>
      <c r="DB2401" s="1" t="str">
        <f t="shared" si="1284"/>
        <v>#DIV/0!</v>
      </c>
      <c r="DC2401" s="1" t="str">
        <f t="shared" si="1285"/>
        <v>#DIV/0!</v>
      </c>
      <c r="DD2401" s="1" t="str">
        <f t="shared" si="1286"/>
        <v>#DIV/0!</v>
      </c>
      <c r="DF2401" s="1" t="str">
        <f t="shared" si="1287"/>
        <v>#DIV/0!</v>
      </c>
    </row>
    <row r="2402" ht="15.75" customHeight="1">
      <c r="CU2402" s="1">
        <v>5588.0508</v>
      </c>
      <c r="CV2402" s="1">
        <v>1950.0</v>
      </c>
      <c r="CW2402" s="1">
        <v>1464.2</v>
      </c>
      <c r="CX2402" s="1">
        <v>1950.0</v>
      </c>
      <c r="CY2402" s="1">
        <v>1950.0</v>
      </c>
      <c r="CZ2402" s="1">
        <v>1563.6</v>
      </c>
      <c r="DA2402" s="1" t="str">
        <f t="shared" si="1283"/>
        <v>#DIV/0!</v>
      </c>
      <c r="DB2402" s="1" t="str">
        <f t="shared" si="1284"/>
        <v>#DIV/0!</v>
      </c>
      <c r="DC2402" s="1" t="str">
        <f t="shared" si="1285"/>
        <v>#DIV/0!</v>
      </c>
      <c r="DD2402" s="1" t="str">
        <f t="shared" si="1286"/>
        <v>#DIV/0!</v>
      </c>
      <c r="DF2402" s="1" t="str">
        <f t="shared" si="1287"/>
        <v>#DIV/0!</v>
      </c>
    </row>
    <row r="2403" ht="15.75" customHeight="1">
      <c r="CU2403" s="1">
        <v>5588.2031</v>
      </c>
      <c r="CV2403" s="1">
        <v>1950.0</v>
      </c>
      <c r="CW2403" s="1">
        <v>1480.0</v>
      </c>
      <c r="CX2403" s="1">
        <v>1950.0</v>
      </c>
      <c r="CY2403" s="1">
        <v>1950.0</v>
      </c>
      <c r="CZ2403" s="1">
        <v>1574.3</v>
      </c>
      <c r="DA2403" s="1" t="str">
        <f t="shared" si="1283"/>
        <v>#DIV/0!</v>
      </c>
      <c r="DB2403" s="1" t="str">
        <f t="shared" si="1284"/>
        <v>#DIV/0!</v>
      </c>
      <c r="DC2403" s="1" t="str">
        <f t="shared" si="1285"/>
        <v>#DIV/0!</v>
      </c>
      <c r="DD2403" s="1" t="str">
        <f t="shared" si="1286"/>
        <v>#DIV/0!</v>
      </c>
      <c r="DF2403" s="1" t="str">
        <f t="shared" si="1287"/>
        <v>#DIV/0!</v>
      </c>
    </row>
    <row r="2404" ht="15.75" customHeight="1">
      <c r="CU2404" s="1">
        <v>5588.3555</v>
      </c>
      <c r="CV2404" s="1">
        <v>1950.0</v>
      </c>
      <c r="CW2404" s="1">
        <v>1532.3</v>
      </c>
      <c r="CX2404" s="1">
        <v>1950.0</v>
      </c>
      <c r="CY2404" s="1">
        <v>1950.0</v>
      </c>
      <c r="CZ2404" s="1">
        <v>1703.5</v>
      </c>
      <c r="DA2404" s="1" t="str">
        <f t="shared" si="1283"/>
        <v>#DIV/0!</v>
      </c>
      <c r="DB2404" s="1" t="str">
        <f t="shared" si="1284"/>
        <v>#DIV/0!</v>
      </c>
      <c r="DC2404" s="1" t="str">
        <f t="shared" si="1285"/>
        <v>#DIV/0!</v>
      </c>
      <c r="DD2404" s="1" t="str">
        <f t="shared" si="1286"/>
        <v>#DIV/0!</v>
      </c>
      <c r="DF2404" s="1" t="str">
        <f t="shared" si="1287"/>
        <v>#DIV/0!</v>
      </c>
    </row>
    <row r="2405" ht="15.75" customHeight="1">
      <c r="CU2405" s="1">
        <v>5588.5078</v>
      </c>
      <c r="CV2405" s="1">
        <v>1950.0</v>
      </c>
      <c r="CW2405" s="1">
        <v>1614.5</v>
      </c>
      <c r="CX2405" s="1">
        <v>1950.0</v>
      </c>
      <c r="CY2405" s="1">
        <v>1950.0</v>
      </c>
      <c r="CZ2405" s="1">
        <v>1796.1</v>
      </c>
      <c r="DA2405" s="1" t="str">
        <f t="shared" si="1283"/>
        <v>#DIV/0!</v>
      </c>
      <c r="DB2405" s="1" t="str">
        <f t="shared" si="1284"/>
        <v>#DIV/0!</v>
      </c>
      <c r="DC2405" s="1" t="str">
        <f t="shared" si="1285"/>
        <v>#DIV/0!</v>
      </c>
      <c r="DD2405" s="1" t="str">
        <f t="shared" si="1286"/>
        <v>#DIV/0!</v>
      </c>
      <c r="DF2405" s="1" t="str">
        <f t="shared" si="1287"/>
        <v>#DIV/0!</v>
      </c>
    </row>
    <row r="2406" ht="15.75" customHeight="1">
      <c r="CU2406" s="1">
        <v>5588.6602</v>
      </c>
      <c r="CV2406" s="1">
        <v>1950.0</v>
      </c>
      <c r="CW2406" s="1">
        <v>1713.8</v>
      </c>
      <c r="CX2406" s="1">
        <v>1950.0</v>
      </c>
      <c r="CY2406" s="1">
        <v>1950.0</v>
      </c>
      <c r="CZ2406" s="1">
        <v>1950.0</v>
      </c>
      <c r="DA2406" s="1" t="str">
        <f t="shared" si="1283"/>
        <v>#DIV/0!</v>
      </c>
      <c r="DB2406" s="1" t="str">
        <f t="shared" si="1284"/>
        <v>#DIV/0!</v>
      </c>
      <c r="DC2406" s="1" t="str">
        <f t="shared" si="1285"/>
        <v>#DIV/0!</v>
      </c>
      <c r="DD2406" s="1" t="str">
        <f t="shared" si="1286"/>
        <v>#DIV/0!</v>
      </c>
      <c r="DF2406" s="1" t="str">
        <f t="shared" si="1287"/>
        <v>#DIV/0!</v>
      </c>
    </row>
    <row r="2407" ht="15.75" customHeight="1">
      <c r="CU2407" s="1">
        <v>5588.813</v>
      </c>
      <c r="CV2407" s="1">
        <v>1950.0</v>
      </c>
      <c r="CW2407" s="1">
        <v>1812.5</v>
      </c>
      <c r="CX2407" s="1">
        <v>1950.0</v>
      </c>
      <c r="CY2407" s="1">
        <v>1950.0</v>
      </c>
      <c r="CZ2407" s="1">
        <v>1950.0</v>
      </c>
      <c r="DA2407" s="1" t="str">
        <f t="shared" si="1283"/>
        <v>#DIV/0!</v>
      </c>
      <c r="DB2407" s="1" t="str">
        <f t="shared" si="1284"/>
        <v>#DIV/0!</v>
      </c>
      <c r="DC2407" s="1" t="str">
        <f t="shared" si="1285"/>
        <v>#DIV/0!</v>
      </c>
      <c r="DD2407" s="1" t="str">
        <f t="shared" si="1286"/>
        <v>#DIV/0!</v>
      </c>
      <c r="DF2407" s="1" t="str">
        <f t="shared" si="1287"/>
        <v>#DIV/0!</v>
      </c>
    </row>
    <row r="2408" ht="15.75" customHeight="1">
      <c r="CU2408" s="1">
        <v>5588.9653</v>
      </c>
      <c r="CV2408" s="1">
        <v>1950.0</v>
      </c>
      <c r="CW2408" s="1">
        <v>1893.5</v>
      </c>
      <c r="CX2408" s="1">
        <v>1950.0</v>
      </c>
      <c r="CY2408" s="1">
        <v>1938.5</v>
      </c>
      <c r="CZ2408" s="1">
        <v>1950.0</v>
      </c>
      <c r="DA2408" s="1" t="str">
        <f t="shared" si="1283"/>
        <v>#DIV/0!</v>
      </c>
      <c r="DB2408" s="1" t="str">
        <f t="shared" si="1284"/>
        <v>#DIV/0!</v>
      </c>
      <c r="DC2408" s="1" t="str">
        <f t="shared" si="1285"/>
        <v>#DIV/0!</v>
      </c>
      <c r="DD2408" s="1" t="str">
        <f t="shared" si="1286"/>
        <v>#DIV/0!</v>
      </c>
      <c r="DF2408" s="1" t="str">
        <f t="shared" si="1287"/>
        <v>#DIV/0!</v>
      </c>
    </row>
    <row r="2409" ht="15.75" customHeight="1">
      <c r="CU2409" s="1">
        <v>5589.1177</v>
      </c>
      <c r="CV2409" s="1">
        <v>1950.0</v>
      </c>
      <c r="CW2409" s="1">
        <v>1944.0</v>
      </c>
      <c r="CX2409" s="1">
        <v>1950.0</v>
      </c>
      <c r="CY2409" s="1">
        <v>1926.0</v>
      </c>
      <c r="CZ2409" s="1">
        <v>1950.0</v>
      </c>
      <c r="DA2409" s="1" t="str">
        <f t="shared" si="1283"/>
        <v>#DIV/0!</v>
      </c>
      <c r="DB2409" s="1" t="str">
        <f t="shared" si="1284"/>
        <v>#DIV/0!</v>
      </c>
      <c r="DC2409" s="1" t="str">
        <f t="shared" si="1285"/>
        <v>#DIV/0!</v>
      </c>
      <c r="DD2409" s="1" t="str">
        <f t="shared" si="1286"/>
        <v>#DIV/0!</v>
      </c>
      <c r="DF2409" s="1" t="str">
        <f t="shared" si="1287"/>
        <v>#DIV/0!</v>
      </c>
    </row>
    <row r="2410" ht="15.75" customHeight="1">
      <c r="CU2410" s="1">
        <v>5589.27</v>
      </c>
      <c r="CV2410" s="1">
        <v>1950.0</v>
      </c>
      <c r="CW2410" s="1">
        <v>1950.0</v>
      </c>
      <c r="CX2410" s="1">
        <v>1950.0</v>
      </c>
      <c r="CY2410" s="1">
        <v>1914.2</v>
      </c>
      <c r="CZ2410" s="1">
        <v>1950.0</v>
      </c>
      <c r="DA2410" s="1" t="str">
        <f t="shared" si="1283"/>
        <v>#DIV/0!</v>
      </c>
      <c r="DB2410" s="1" t="str">
        <f t="shared" si="1284"/>
        <v>#DIV/0!</v>
      </c>
      <c r="DC2410" s="1" t="str">
        <f t="shared" si="1285"/>
        <v>#DIV/0!</v>
      </c>
      <c r="DD2410" s="1" t="str">
        <f t="shared" si="1286"/>
        <v>#DIV/0!</v>
      </c>
      <c r="DF2410" s="1" t="str">
        <f t="shared" si="1287"/>
        <v>#DIV/0!</v>
      </c>
    </row>
    <row r="2411" ht="15.75" customHeight="1">
      <c r="CU2411" s="1">
        <v>5589.4224</v>
      </c>
      <c r="CV2411" s="1">
        <v>1950.0</v>
      </c>
      <c r="CW2411" s="1">
        <v>1950.0</v>
      </c>
      <c r="CX2411" s="1">
        <v>1950.0</v>
      </c>
      <c r="CY2411" s="1">
        <v>1923.9</v>
      </c>
      <c r="CZ2411" s="1">
        <v>1950.0</v>
      </c>
      <c r="DA2411" s="1" t="str">
        <f t="shared" si="1283"/>
        <v>#DIV/0!</v>
      </c>
      <c r="DB2411" s="1" t="str">
        <f t="shared" si="1284"/>
        <v>#DIV/0!</v>
      </c>
      <c r="DC2411" s="1" t="str">
        <f t="shared" si="1285"/>
        <v>#DIV/0!</v>
      </c>
      <c r="DD2411" s="1" t="str">
        <f t="shared" si="1286"/>
        <v>#DIV/0!</v>
      </c>
      <c r="DF2411" s="1" t="str">
        <f t="shared" si="1287"/>
        <v>#DIV/0!</v>
      </c>
    </row>
    <row r="2412" ht="15.75" customHeight="1">
      <c r="CU2412" s="1">
        <v>5589.5747</v>
      </c>
      <c r="CV2412" s="1">
        <v>1950.0</v>
      </c>
      <c r="CW2412" s="1">
        <v>1950.0</v>
      </c>
      <c r="CX2412" s="1">
        <v>1950.0</v>
      </c>
      <c r="CY2412" s="1">
        <v>1946.0</v>
      </c>
      <c r="CZ2412" s="1">
        <v>1944.8</v>
      </c>
      <c r="DA2412" s="1" t="str">
        <f t="shared" si="1283"/>
        <v>#DIV/0!</v>
      </c>
      <c r="DB2412" s="1" t="str">
        <f t="shared" si="1284"/>
        <v>#DIV/0!</v>
      </c>
      <c r="DC2412" s="1" t="str">
        <f t="shared" si="1285"/>
        <v>#DIV/0!</v>
      </c>
      <c r="DD2412" s="1" t="str">
        <f t="shared" si="1286"/>
        <v>#DIV/0!</v>
      </c>
      <c r="DF2412" s="1" t="str">
        <f t="shared" si="1287"/>
        <v>#DIV/0!</v>
      </c>
    </row>
    <row r="2413" ht="15.75" customHeight="1">
      <c r="CU2413" s="1">
        <v>5589.7271</v>
      </c>
      <c r="CV2413" s="1">
        <v>1950.0</v>
      </c>
      <c r="CW2413" s="1">
        <v>1950.0</v>
      </c>
      <c r="CX2413" s="1">
        <v>1950.0</v>
      </c>
      <c r="CY2413" s="1">
        <v>1950.0</v>
      </c>
      <c r="CZ2413" s="1">
        <v>1908.4</v>
      </c>
      <c r="DA2413" s="1" t="str">
        <f t="shared" si="1283"/>
        <v>#DIV/0!</v>
      </c>
      <c r="DB2413" s="1" t="str">
        <f t="shared" si="1284"/>
        <v>#DIV/0!</v>
      </c>
      <c r="DC2413" s="1" t="str">
        <f t="shared" si="1285"/>
        <v>#DIV/0!</v>
      </c>
      <c r="DD2413" s="1" t="str">
        <f t="shared" si="1286"/>
        <v>#DIV/0!</v>
      </c>
      <c r="DF2413" s="1" t="str">
        <f t="shared" si="1287"/>
        <v>#DIV/0!</v>
      </c>
    </row>
    <row r="2414" ht="15.75" customHeight="1">
      <c r="CU2414" s="1">
        <v>5589.8794</v>
      </c>
      <c r="CV2414" s="1">
        <v>1950.0</v>
      </c>
      <c r="CW2414" s="1">
        <v>1950.0</v>
      </c>
      <c r="CX2414" s="1">
        <v>1950.0</v>
      </c>
      <c r="CY2414" s="1">
        <v>1950.0</v>
      </c>
      <c r="CZ2414" s="1">
        <v>1865.3</v>
      </c>
      <c r="DA2414" s="1" t="str">
        <f t="shared" si="1283"/>
        <v>#DIV/0!</v>
      </c>
      <c r="DB2414" s="1" t="str">
        <f t="shared" si="1284"/>
        <v>#DIV/0!</v>
      </c>
      <c r="DC2414" s="1" t="str">
        <f t="shared" si="1285"/>
        <v>#DIV/0!</v>
      </c>
      <c r="DD2414" s="1" t="str">
        <f t="shared" si="1286"/>
        <v>#DIV/0!</v>
      </c>
      <c r="DF2414" s="1" t="str">
        <f t="shared" si="1287"/>
        <v>#DIV/0!</v>
      </c>
    </row>
    <row r="2415" ht="15.75" customHeight="1">
      <c r="CU2415" s="1">
        <v>5590.0322</v>
      </c>
      <c r="CV2415" s="1">
        <v>1950.0</v>
      </c>
      <c r="CW2415" s="1">
        <v>1950.0</v>
      </c>
      <c r="CX2415" s="1">
        <v>1950.0</v>
      </c>
      <c r="CY2415" s="1">
        <v>1950.0</v>
      </c>
      <c r="CZ2415" s="1">
        <v>1831.5</v>
      </c>
      <c r="DA2415" s="1" t="str">
        <f t="shared" si="1283"/>
        <v>#DIV/0!</v>
      </c>
      <c r="DB2415" s="1" t="str">
        <f t="shared" si="1284"/>
        <v>#DIV/0!</v>
      </c>
      <c r="DC2415" s="1" t="str">
        <f t="shared" si="1285"/>
        <v>#DIV/0!</v>
      </c>
      <c r="DD2415" s="1" t="str">
        <f t="shared" si="1286"/>
        <v>#DIV/0!</v>
      </c>
      <c r="DF2415" s="1" t="str">
        <f t="shared" si="1287"/>
        <v>#DIV/0!</v>
      </c>
    </row>
    <row r="2416" ht="15.75" customHeight="1">
      <c r="CU2416" s="1">
        <v>5590.1846</v>
      </c>
      <c r="CV2416" s="1">
        <v>1950.0</v>
      </c>
      <c r="CW2416" s="1">
        <v>1950.0</v>
      </c>
      <c r="CX2416" s="1">
        <v>1950.0</v>
      </c>
      <c r="CY2416" s="1">
        <v>1950.0</v>
      </c>
      <c r="CZ2416" s="1">
        <v>1819.1</v>
      </c>
      <c r="DA2416" s="1" t="str">
        <f t="shared" si="1283"/>
        <v>#DIV/0!</v>
      </c>
      <c r="DB2416" s="1" t="str">
        <f t="shared" si="1284"/>
        <v>#DIV/0!</v>
      </c>
      <c r="DC2416" s="1" t="str">
        <f t="shared" si="1285"/>
        <v>#DIV/0!</v>
      </c>
      <c r="DD2416" s="1" t="str">
        <f t="shared" si="1286"/>
        <v>#DIV/0!</v>
      </c>
      <c r="DF2416" s="1" t="str">
        <f t="shared" si="1287"/>
        <v>#DIV/0!</v>
      </c>
    </row>
    <row r="2417" ht="15.75" customHeight="1">
      <c r="CU2417" s="1">
        <v>5590.3369</v>
      </c>
      <c r="CV2417" s="1">
        <v>1950.0</v>
      </c>
      <c r="CW2417" s="1">
        <v>1950.0</v>
      </c>
      <c r="CX2417" s="1">
        <v>1950.0</v>
      </c>
      <c r="CY2417" s="1">
        <v>1950.0</v>
      </c>
      <c r="CZ2417" s="1">
        <v>1833.0</v>
      </c>
      <c r="DA2417" s="1" t="str">
        <f t="shared" si="1283"/>
        <v>#DIV/0!</v>
      </c>
      <c r="DB2417" s="1" t="str">
        <f t="shared" si="1284"/>
        <v>#DIV/0!</v>
      </c>
      <c r="DC2417" s="1" t="str">
        <f t="shared" si="1285"/>
        <v>#DIV/0!</v>
      </c>
      <c r="DD2417" s="1" t="str">
        <f t="shared" si="1286"/>
        <v>#DIV/0!</v>
      </c>
      <c r="DF2417" s="1" t="str">
        <f t="shared" si="1287"/>
        <v>#DIV/0!</v>
      </c>
    </row>
    <row r="2418" ht="15.75" customHeight="1">
      <c r="CU2418" s="1">
        <v>5590.4893</v>
      </c>
      <c r="CV2418" s="1">
        <v>1950.0</v>
      </c>
      <c r="CW2418" s="1">
        <v>1950.0</v>
      </c>
      <c r="CX2418" s="1">
        <v>1950.0</v>
      </c>
      <c r="CY2418" s="1">
        <v>1950.0</v>
      </c>
      <c r="CZ2418" s="1">
        <v>1867.8</v>
      </c>
      <c r="DA2418" s="1" t="str">
        <f t="shared" si="1283"/>
        <v>#DIV/0!</v>
      </c>
      <c r="DB2418" s="1" t="str">
        <f t="shared" si="1284"/>
        <v>#DIV/0!</v>
      </c>
      <c r="DC2418" s="1" t="str">
        <f t="shared" si="1285"/>
        <v>#DIV/0!</v>
      </c>
      <c r="DD2418" s="1" t="str">
        <f t="shared" si="1286"/>
        <v>#DIV/0!</v>
      </c>
      <c r="DF2418" s="1" t="str">
        <f t="shared" si="1287"/>
        <v>#DIV/0!</v>
      </c>
    </row>
    <row r="2419" ht="15.75" customHeight="1">
      <c r="CU2419" s="1">
        <v>5590.6416</v>
      </c>
      <c r="CV2419" s="1">
        <v>1950.0</v>
      </c>
      <c r="CW2419" s="1">
        <v>1950.0</v>
      </c>
      <c r="CX2419" s="1">
        <v>1950.0</v>
      </c>
      <c r="CY2419" s="1">
        <v>1950.0</v>
      </c>
      <c r="CZ2419" s="1">
        <v>1910.6</v>
      </c>
      <c r="DA2419" s="1" t="str">
        <f t="shared" si="1283"/>
        <v>#DIV/0!</v>
      </c>
      <c r="DB2419" s="1" t="str">
        <f t="shared" si="1284"/>
        <v>#DIV/0!</v>
      </c>
      <c r="DC2419" s="1" t="str">
        <f t="shared" si="1285"/>
        <v>#DIV/0!</v>
      </c>
      <c r="DD2419" s="1" t="str">
        <f t="shared" si="1286"/>
        <v>#DIV/0!</v>
      </c>
      <c r="DF2419" s="1" t="str">
        <f t="shared" si="1287"/>
        <v>#DIV/0!</v>
      </c>
    </row>
    <row r="2420" ht="15.75" customHeight="1">
      <c r="CU2420" s="1">
        <v>5590.7939</v>
      </c>
      <c r="CV2420" s="1">
        <v>1950.0</v>
      </c>
      <c r="CW2420" s="1">
        <v>1950.0</v>
      </c>
      <c r="CX2420" s="1">
        <v>1950.0</v>
      </c>
      <c r="CY2420" s="1">
        <v>1950.0</v>
      </c>
      <c r="CZ2420" s="1">
        <v>1944.4</v>
      </c>
      <c r="DA2420" s="1" t="str">
        <f t="shared" si="1283"/>
        <v>#DIV/0!</v>
      </c>
      <c r="DB2420" s="1" t="str">
        <f t="shared" si="1284"/>
        <v>#DIV/0!</v>
      </c>
      <c r="DC2420" s="1" t="str">
        <f t="shared" si="1285"/>
        <v>#DIV/0!</v>
      </c>
      <c r="DD2420" s="1" t="str">
        <f t="shared" si="1286"/>
        <v>#DIV/0!</v>
      </c>
      <c r="DF2420" s="1" t="str">
        <f t="shared" si="1287"/>
        <v>#DIV/0!</v>
      </c>
    </row>
    <row r="2421" ht="15.75" customHeight="1">
      <c r="CU2421" s="1">
        <v>5590.9463</v>
      </c>
      <c r="CV2421" s="1">
        <v>1950.0</v>
      </c>
      <c r="CW2421" s="1">
        <v>1950.0</v>
      </c>
      <c r="CX2421" s="1">
        <v>1950.0</v>
      </c>
      <c r="CY2421" s="1">
        <v>1950.0</v>
      </c>
      <c r="CZ2421" s="1">
        <v>1950.0</v>
      </c>
      <c r="DA2421" s="1" t="str">
        <f t="shared" si="1283"/>
        <v>#DIV/0!</v>
      </c>
      <c r="DB2421" s="1" t="str">
        <f t="shared" si="1284"/>
        <v>#DIV/0!</v>
      </c>
      <c r="DC2421" s="1" t="str">
        <f t="shared" si="1285"/>
        <v>#DIV/0!</v>
      </c>
      <c r="DD2421" s="1" t="str">
        <f t="shared" si="1286"/>
        <v>#DIV/0!</v>
      </c>
      <c r="DF2421" s="1" t="str">
        <f t="shared" si="1287"/>
        <v>#DIV/0!</v>
      </c>
    </row>
    <row r="2422" ht="15.75" customHeight="1">
      <c r="CU2422" s="1">
        <v>5591.0986</v>
      </c>
      <c r="CV2422" s="1">
        <v>1950.0</v>
      </c>
      <c r="CW2422" s="1">
        <v>1950.0</v>
      </c>
      <c r="CX2422" s="1">
        <v>1950.0</v>
      </c>
      <c r="CY2422" s="1">
        <v>1950.0</v>
      </c>
      <c r="CZ2422" s="1">
        <v>1924.2</v>
      </c>
      <c r="DA2422" s="1" t="str">
        <f t="shared" si="1283"/>
        <v>#DIV/0!</v>
      </c>
      <c r="DB2422" s="1" t="str">
        <f t="shared" si="1284"/>
        <v>#DIV/0!</v>
      </c>
      <c r="DC2422" s="1" t="str">
        <f t="shared" si="1285"/>
        <v>#DIV/0!</v>
      </c>
      <c r="DD2422" s="1" t="str">
        <f t="shared" si="1286"/>
        <v>#DIV/0!</v>
      </c>
      <c r="DF2422" s="1" t="str">
        <f t="shared" si="1287"/>
        <v>#DIV/0!</v>
      </c>
    </row>
    <row r="2423" ht="15.75" customHeight="1">
      <c r="CU2423" s="1">
        <v>5591.251</v>
      </c>
      <c r="CV2423" s="1">
        <v>1950.0</v>
      </c>
      <c r="CW2423" s="1">
        <v>1950.0</v>
      </c>
      <c r="CX2423" s="1">
        <v>1950.0</v>
      </c>
      <c r="CY2423" s="1">
        <v>1950.0</v>
      </c>
      <c r="CZ2423" s="1">
        <v>1836.2</v>
      </c>
      <c r="DA2423" s="1" t="str">
        <f t="shared" si="1283"/>
        <v>#DIV/0!</v>
      </c>
      <c r="DB2423" s="1" t="str">
        <f t="shared" si="1284"/>
        <v>#DIV/0!</v>
      </c>
      <c r="DC2423" s="1" t="str">
        <f t="shared" si="1285"/>
        <v>#DIV/0!</v>
      </c>
      <c r="DD2423" s="1" t="str">
        <f t="shared" si="1286"/>
        <v>#DIV/0!</v>
      </c>
      <c r="DF2423" s="1" t="str">
        <f t="shared" si="1287"/>
        <v>#DIV/0!</v>
      </c>
    </row>
    <row r="2424" ht="15.75" customHeight="1">
      <c r="CU2424" s="1">
        <v>5591.4038</v>
      </c>
      <c r="CV2424" s="1">
        <v>1950.0</v>
      </c>
      <c r="CW2424" s="1">
        <v>1950.0</v>
      </c>
      <c r="CX2424" s="1">
        <v>1950.0</v>
      </c>
      <c r="CY2424" s="1">
        <v>1950.0</v>
      </c>
      <c r="CZ2424" s="1">
        <v>1683.7</v>
      </c>
      <c r="DA2424" s="1" t="str">
        <f t="shared" si="1283"/>
        <v>#DIV/0!</v>
      </c>
      <c r="DB2424" s="1" t="str">
        <f t="shared" si="1284"/>
        <v>#DIV/0!</v>
      </c>
      <c r="DC2424" s="1" t="str">
        <f t="shared" si="1285"/>
        <v>#DIV/0!</v>
      </c>
      <c r="DD2424" s="1" t="str">
        <f t="shared" si="1286"/>
        <v>#DIV/0!</v>
      </c>
      <c r="DF2424" s="1" t="str">
        <f t="shared" si="1287"/>
        <v>#DIV/0!</v>
      </c>
    </row>
    <row r="2425" ht="15.75" customHeight="1">
      <c r="CU2425" s="1">
        <v>5591.5562</v>
      </c>
      <c r="CV2425" s="1">
        <v>1950.0</v>
      </c>
      <c r="CW2425" s="1">
        <v>1950.0</v>
      </c>
      <c r="CX2425" s="1">
        <v>1950.0</v>
      </c>
      <c r="CY2425" s="1">
        <v>1950.0</v>
      </c>
      <c r="CZ2425" s="1">
        <v>1487.4</v>
      </c>
      <c r="DA2425" s="1" t="str">
        <f t="shared" si="1283"/>
        <v>#DIV/0!</v>
      </c>
      <c r="DB2425" s="1" t="str">
        <f t="shared" si="1284"/>
        <v>#DIV/0!</v>
      </c>
      <c r="DC2425" s="1" t="str">
        <f t="shared" si="1285"/>
        <v>#DIV/0!</v>
      </c>
      <c r="DD2425" s="1" t="str">
        <f t="shared" si="1286"/>
        <v>#DIV/0!</v>
      </c>
      <c r="DF2425" s="1" t="str">
        <f t="shared" si="1287"/>
        <v>#DIV/0!</v>
      </c>
    </row>
    <row r="2426" ht="15.75" customHeight="1">
      <c r="CU2426" s="1">
        <v>5591.7085</v>
      </c>
      <c r="CV2426" s="1">
        <v>1950.0</v>
      </c>
      <c r="CW2426" s="1">
        <v>1950.0</v>
      </c>
      <c r="CX2426" s="1">
        <v>1950.0</v>
      </c>
      <c r="CY2426" s="1">
        <v>1950.0</v>
      </c>
      <c r="CZ2426" s="1">
        <v>1291.3</v>
      </c>
      <c r="DA2426" s="1" t="str">
        <f t="shared" si="1283"/>
        <v>#DIV/0!</v>
      </c>
      <c r="DB2426" s="1" t="str">
        <f t="shared" si="1284"/>
        <v>#DIV/0!</v>
      </c>
      <c r="DC2426" s="1" t="str">
        <f t="shared" si="1285"/>
        <v>#DIV/0!</v>
      </c>
      <c r="DD2426" s="1" t="str">
        <f t="shared" si="1286"/>
        <v>#DIV/0!</v>
      </c>
      <c r="DF2426" s="1" t="str">
        <f t="shared" si="1287"/>
        <v>#DIV/0!</v>
      </c>
    </row>
    <row r="2427" ht="15.75" customHeight="1">
      <c r="CU2427" s="1">
        <v>5591.8608</v>
      </c>
      <c r="CV2427" s="1">
        <v>1950.0</v>
      </c>
      <c r="CW2427" s="1">
        <v>1950.0</v>
      </c>
      <c r="CX2427" s="1">
        <v>1950.0</v>
      </c>
      <c r="CY2427" s="1">
        <v>1950.0</v>
      </c>
      <c r="CZ2427" s="1">
        <v>1136.7</v>
      </c>
      <c r="DA2427" s="1" t="str">
        <f t="shared" si="1283"/>
        <v>#DIV/0!</v>
      </c>
      <c r="DB2427" s="1" t="str">
        <f t="shared" si="1284"/>
        <v>#DIV/0!</v>
      </c>
      <c r="DC2427" s="1" t="str">
        <f t="shared" si="1285"/>
        <v>#DIV/0!</v>
      </c>
      <c r="DD2427" s="1" t="str">
        <f t="shared" si="1286"/>
        <v>#DIV/0!</v>
      </c>
      <c r="DF2427" s="1" t="str">
        <f t="shared" si="1287"/>
        <v>#DIV/0!</v>
      </c>
    </row>
    <row r="2428" ht="15.75" customHeight="1">
      <c r="CU2428" s="1">
        <v>5592.0132</v>
      </c>
      <c r="CV2428" s="1">
        <v>1950.0</v>
      </c>
      <c r="CW2428" s="1">
        <v>1950.0</v>
      </c>
      <c r="CX2428" s="1">
        <v>1950.0</v>
      </c>
      <c r="CY2428" s="1">
        <v>1950.0</v>
      </c>
      <c r="CZ2428" s="1">
        <v>1045.5</v>
      </c>
      <c r="DA2428" s="1" t="str">
        <f t="shared" si="1283"/>
        <v>#DIV/0!</v>
      </c>
      <c r="DB2428" s="1" t="str">
        <f t="shared" si="1284"/>
        <v>#DIV/0!</v>
      </c>
      <c r="DC2428" s="1" t="str">
        <f t="shared" si="1285"/>
        <v>#DIV/0!</v>
      </c>
      <c r="DD2428" s="1" t="str">
        <f t="shared" si="1286"/>
        <v>#DIV/0!</v>
      </c>
      <c r="DF2428" s="1" t="str">
        <f t="shared" si="1287"/>
        <v>#DIV/0!</v>
      </c>
    </row>
    <row r="2429" ht="15.75" customHeight="1">
      <c r="CU2429" s="1">
        <v>5592.1655</v>
      </c>
      <c r="CV2429" s="1">
        <v>1950.0</v>
      </c>
      <c r="CW2429" s="1">
        <v>1950.0</v>
      </c>
      <c r="CX2429" s="1">
        <v>1950.0</v>
      </c>
      <c r="CY2429" s="1">
        <v>1950.0</v>
      </c>
      <c r="CZ2429" s="1">
        <v>1025.8</v>
      </c>
      <c r="DA2429" s="1" t="str">
        <f t="shared" si="1283"/>
        <v>#DIV/0!</v>
      </c>
      <c r="DB2429" s="1" t="str">
        <f t="shared" si="1284"/>
        <v>#DIV/0!</v>
      </c>
      <c r="DC2429" s="1" t="str">
        <f t="shared" si="1285"/>
        <v>#DIV/0!</v>
      </c>
      <c r="DD2429" s="1" t="str">
        <f t="shared" si="1286"/>
        <v>#DIV/0!</v>
      </c>
      <c r="DF2429" s="1" t="str">
        <f t="shared" si="1287"/>
        <v>#DIV/0!</v>
      </c>
    </row>
    <row r="2430" ht="15.75" customHeight="1">
      <c r="CU2430" s="1">
        <v>5592.3179</v>
      </c>
      <c r="CV2430" s="1">
        <v>1950.0</v>
      </c>
      <c r="CW2430" s="1">
        <v>1942.1</v>
      </c>
      <c r="CX2430" s="1">
        <v>1950.0</v>
      </c>
      <c r="CY2430" s="1">
        <v>1950.0</v>
      </c>
      <c r="CZ2430" s="1">
        <v>1084.7</v>
      </c>
      <c r="DA2430" s="1" t="str">
        <f t="shared" si="1283"/>
        <v>#DIV/0!</v>
      </c>
      <c r="DB2430" s="1" t="str">
        <f t="shared" si="1284"/>
        <v>#DIV/0!</v>
      </c>
      <c r="DC2430" s="1" t="str">
        <f t="shared" si="1285"/>
        <v>#DIV/0!</v>
      </c>
      <c r="DD2430" s="1" t="str">
        <f t="shared" si="1286"/>
        <v>#DIV/0!</v>
      </c>
      <c r="DF2430" s="1" t="str">
        <f t="shared" si="1287"/>
        <v>#DIV/0!</v>
      </c>
    </row>
    <row r="2431" ht="15.75" customHeight="1">
      <c r="CU2431" s="1">
        <v>5592.4702</v>
      </c>
      <c r="CV2431" s="1">
        <v>1950.0</v>
      </c>
      <c r="CW2431" s="1">
        <v>1860.1</v>
      </c>
      <c r="CX2431" s="1">
        <v>1950.0</v>
      </c>
      <c r="CY2431" s="1">
        <v>1950.0</v>
      </c>
      <c r="CZ2431" s="1">
        <v>1210.7</v>
      </c>
      <c r="DA2431" s="1" t="str">
        <f t="shared" si="1283"/>
        <v>#DIV/0!</v>
      </c>
      <c r="DB2431" s="1" t="str">
        <f t="shared" si="1284"/>
        <v>#DIV/0!</v>
      </c>
      <c r="DC2431" s="1" t="str">
        <f t="shared" si="1285"/>
        <v>#DIV/0!</v>
      </c>
      <c r="DD2431" s="1" t="str">
        <f t="shared" si="1286"/>
        <v>#DIV/0!</v>
      </c>
      <c r="DF2431" s="1" t="str">
        <f t="shared" si="1287"/>
        <v>#DIV/0!</v>
      </c>
    </row>
    <row r="2432" ht="15.75" customHeight="1">
      <c r="CU2432" s="1">
        <v>5592.6226</v>
      </c>
      <c r="CV2432" s="1">
        <v>1922.7</v>
      </c>
      <c r="CW2432" s="1">
        <v>1699.7</v>
      </c>
      <c r="CX2432" s="1">
        <v>1950.0</v>
      </c>
      <c r="CY2432" s="1">
        <v>1950.0</v>
      </c>
      <c r="CZ2432" s="1">
        <v>1481.6</v>
      </c>
      <c r="DA2432" s="1" t="str">
        <f t="shared" si="1283"/>
        <v>#DIV/0!</v>
      </c>
      <c r="DB2432" s="1" t="str">
        <f t="shared" si="1284"/>
        <v>#DIV/0!</v>
      </c>
      <c r="DC2432" s="1" t="str">
        <f t="shared" si="1285"/>
        <v>#DIV/0!</v>
      </c>
      <c r="DD2432" s="1" t="str">
        <f t="shared" si="1286"/>
        <v>#DIV/0!</v>
      </c>
      <c r="DF2432" s="1" t="str">
        <f t="shared" si="1287"/>
        <v>#DIV/0!</v>
      </c>
    </row>
    <row r="2433" ht="15.75" customHeight="1">
      <c r="CU2433" s="1">
        <v>5592.7754</v>
      </c>
      <c r="CV2433" s="1">
        <v>1823.4</v>
      </c>
      <c r="CW2433" s="1">
        <v>1473.0</v>
      </c>
      <c r="CX2433" s="1">
        <v>1950.0</v>
      </c>
      <c r="CY2433" s="1">
        <v>1950.0</v>
      </c>
      <c r="CZ2433" s="1">
        <v>1882.2</v>
      </c>
      <c r="DA2433" s="1" t="str">
        <f t="shared" si="1283"/>
        <v>#DIV/0!</v>
      </c>
      <c r="DB2433" s="1" t="str">
        <f t="shared" si="1284"/>
        <v>#DIV/0!</v>
      </c>
      <c r="DC2433" s="1" t="str">
        <f t="shared" si="1285"/>
        <v>#DIV/0!</v>
      </c>
      <c r="DD2433" s="1" t="str">
        <f t="shared" si="1286"/>
        <v>#DIV/0!</v>
      </c>
      <c r="DF2433" s="1" t="str">
        <f t="shared" si="1287"/>
        <v>#DIV/0!</v>
      </c>
    </row>
    <row r="2434" ht="15.75" customHeight="1">
      <c r="CU2434" s="1">
        <v>5592.9277</v>
      </c>
      <c r="CV2434" s="1">
        <v>1652.2</v>
      </c>
      <c r="CW2434" s="1">
        <v>1214.5</v>
      </c>
      <c r="CX2434" s="1">
        <v>1942.2</v>
      </c>
      <c r="CY2434" s="1">
        <v>1926.6</v>
      </c>
      <c r="CZ2434" s="1">
        <v>1927.9</v>
      </c>
      <c r="DA2434" s="1" t="str">
        <f t="shared" si="1283"/>
        <v>#DIV/0!</v>
      </c>
      <c r="DB2434" s="1" t="str">
        <f t="shared" si="1284"/>
        <v>#DIV/0!</v>
      </c>
      <c r="DC2434" s="1" t="str">
        <f t="shared" si="1285"/>
        <v>#DIV/0!</v>
      </c>
      <c r="DD2434" s="1" t="str">
        <f t="shared" si="1286"/>
        <v>#DIV/0!</v>
      </c>
      <c r="DF2434" s="1" t="str">
        <f t="shared" si="1287"/>
        <v>#DIV/0!</v>
      </c>
    </row>
    <row r="2435" ht="15.75" customHeight="1">
      <c r="CU2435" s="1">
        <v>5593.0801</v>
      </c>
      <c r="CV2435" s="1">
        <v>1411.0</v>
      </c>
      <c r="CW2435" s="1">
        <v>977.7</v>
      </c>
      <c r="CX2435" s="1">
        <v>1652.5</v>
      </c>
      <c r="CY2435" s="1">
        <v>1478.7</v>
      </c>
      <c r="CZ2435" s="1">
        <v>1552.4</v>
      </c>
      <c r="DA2435" s="1" t="str">
        <f t="shared" si="1283"/>
        <v>#DIV/0!</v>
      </c>
      <c r="DB2435" s="1" t="str">
        <f t="shared" si="1284"/>
        <v>#DIV/0!</v>
      </c>
      <c r="DC2435" s="1" t="str">
        <f t="shared" si="1285"/>
        <v>#DIV/0!</v>
      </c>
      <c r="DD2435" s="1" t="str">
        <f t="shared" si="1286"/>
        <v>#DIV/0!</v>
      </c>
      <c r="DF2435" s="1" t="str">
        <f t="shared" si="1287"/>
        <v>#DIV/0!</v>
      </c>
    </row>
    <row r="2436" ht="15.75" customHeight="1">
      <c r="CU2436" s="1">
        <v>5593.2324</v>
      </c>
      <c r="CV2436" s="1">
        <v>1168.0</v>
      </c>
      <c r="CW2436" s="1">
        <v>766.8</v>
      </c>
      <c r="CX2436" s="1">
        <v>1091.7</v>
      </c>
      <c r="CY2436" s="1">
        <v>862.6</v>
      </c>
      <c r="CZ2436" s="1">
        <v>996.3</v>
      </c>
      <c r="DA2436" s="1" t="str">
        <f t="shared" si="1283"/>
        <v>#DIV/0!</v>
      </c>
      <c r="DB2436" s="1" t="str">
        <f t="shared" si="1284"/>
        <v>#DIV/0!</v>
      </c>
      <c r="DC2436" s="1" t="str">
        <f t="shared" si="1285"/>
        <v>#DIV/0!</v>
      </c>
      <c r="DD2436" s="1" t="str">
        <f t="shared" si="1286"/>
        <v>#DIV/0!</v>
      </c>
      <c r="DF2436" s="1" t="str">
        <f t="shared" si="1287"/>
        <v>#DIV/0!</v>
      </c>
    </row>
    <row r="2437" ht="15.75" customHeight="1">
      <c r="CU2437" s="1">
        <v>5593.3848</v>
      </c>
      <c r="CV2437" s="1">
        <v>806.8</v>
      </c>
      <c r="CW2437" s="1">
        <v>504.2</v>
      </c>
      <c r="CX2437" s="1">
        <v>685.6</v>
      </c>
      <c r="CY2437" s="1">
        <v>560.0</v>
      </c>
      <c r="CZ2437" s="1">
        <v>612.2</v>
      </c>
      <c r="DA2437" s="1" t="str">
        <f t="shared" si="1283"/>
        <v>#DIV/0!</v>
      </c>
      <c r="DB2437" s="1" t="str">
        <f t="shared" si="1284"/>
        <v>#DIV/0!</v>
      </c>
      <c r="DC2437" s="1" t="str">
        <f t="shared" si="1285"/>
        <v>#DIV/0!</v>
      </c>
      <c r="DD2437" s="1" t="str">
        <f t="shared" si="1286"/>
        <v>#DIV/0!</v>
      </c>
      <c r="DF2437" s="1" t="str">
        <f t="shared" si="1287"/>
        <v>#DIV/0!</v>
      </c>
    </row>
    <row r="2438" ht="15.75" customHeight="1">
      <c r="CU2438" s="1">
        <v>5593.5371</v>
      </c>
      <c r="CV2438" s="1">
        <v>455.3</v>
      </c>
      <c r="CW2438" s="1">
        <v>356.3</v>
      </c>
      <c r="CX2438" s="1">
        <v>481.6</v>
      </c>
      <c r="CY2438" s="1">
        <v>399.0</v>
      </c>
      <c r="CZ2438" s="1">
        <v>420.4</v>
      </c>
      <c r="DA2438" s="1" t="str">
        <f t="shared" si="1283"/>
        <v>#DIV/0!</v>
      </c>
      <c r="DB2438" s="1" t="str">
        <f t="shared" si="1284"/>
        <v>#DIV/0!</v>
      </c>
      <c r="DC2438" s="1" t="str">
        <f t="shared" si="1285"/>
        <v>#DIV/0!</v>
      </c>
      <c r="DD2438" s="1" t="str">
        <f t="shared" si="1286"/>
        <v>#DIV/0!</v>
      </c>
      <c r="DF2438" s="1" t="str">
        <f t="shared" si="1287"/>
        <v>#DIV/0!</v>
      </c>
    </row>
    <row r="2439" ht="15.75" customHeight="1">
      <c r="CU2439" s="1">
        <v>5593.6895</v>
      </c>
      <c r="CV2439" s="1">
        <v>307.1</v>
      </c>
      <c r="CW2439" s="1">
        <v>270.9</v>
      </c>
      <c r="CX2439" s="1">
        <v>350.1</v>
      </c>
      <c r="CY2439" s="1">
        <v>288.3</v>
      </c>
      <c r="CZ2439" s="1">
        <v>301.8</v>
      </c>
      <c r="DA2439" s="1" t="str">
        <f t="shared" si="1283"/>
        <v>#DIV/0!</v>
      </c>
      <c r="DB2439" s="1" t="str">
        <f t="shared" si="1284"/>
        <v>#DIV/0!</v>
      </c>
      <c r="DC2439" s="1" t="str">
        <f t="shared" si="1285"/>
        <v>#DIV/0!</v>
      </c>
      <c r="DD2439" s="1" t="str">
        <f t="shared" si="1286"/>
        <v>#DIV/0!</v>
      </c>
      <c r="DF2439" s="1" t="str">
        <f t="shared" si="1287"/>
        <v>#DIV/0!</v>
      </c>
    </row>
    <row r="2440" ht="15.75" customHeight="1">
      <c r="CU2440" s="1">
        <v>5593.8418</v>
      </c>
      <c r="CV2440" s="1">
        <v>232.1</v>
      </c>
      <c r="CW2440" s="1">
        <v>215.5</v>
      </c>
      <c r="CX2440" s="1">
        <v>261.9</v>
      </c>
      <c r="CY2440" s="1">
        <v>231.4</v>
      </c>
      <c r="CZ2440" s="1">
        <v>225.4</v>
      </c>
      <c r="DA2440" s="1" t="str">
        <f t="shared" si="1283"/>
        <v>#DIV/0!</v>
      </c>
      <c r="DB2440" s="1" t="str">
        <f t="shared" si="1284"/>
        <v>#DIV/0!</v>
      </c>
      <c r="DC2440" s="1" t="str">
        <f t="shared" si="1285"/>
        <v>#DIV/0!</v>
      </c>
      <c r="DD2440" s="1" t="str">
        <f t="shared" si="1286"/>
        <v>#DIV/0!</v>
      </c>
      <c r="DF2440" s="1" t="str">
        <f t="shared" si="1287"/>
        <v>#DIV/0!</v>
      </c>
    </row>
    <row r="2441" ht="15.75" customHeight="1">
      <c r="CU2441" s="1">
        <v>5593.9946</v>
      </c>
      <c r="CV2441" s="1">
        <v>190.9</v>
      </c>
      <c r="CW2441" s="1">
        <v>177.3</v>
      </c>
      <c r="CX2441" s="1">
        <v>211.5</v>
      </c>
      <c r="CY2441" s="1">
        <v>191.6</v>
      </c>
      <c r="CZ2441" s="1">
        <v>182.5</v>
      </c>
      <c r="DA2441" s="1" t="str">
        <f t="shared" si="1283"/>
        <v>#DIV/0!</v>
      </c>
      <c r="DB2441" s="1" t="str">
        <f t="shared" si="1284"/>
        <v>#DIV/0!</v>
      </c>
      <c r="DC2441" s="1" t="str">
        <f t="shared" si="1285"/>
        <v>#DIV/0!</v>
      </c>
      <c r="DD2441" s="1" t="str">
        <f t="shared" si="1286"/>
        <v>#DIV/0!</v>
      </c>
      <c r="DF2441" s="1" t="str">
        <f t="shared" si="1287"/>
        <v>#DIV/0!</v>
      </c>
    </row>
    <row r="2442" ht="15.75" customHeight="1">
      <c r="CU2442" s="1">
        <v>5594.147</v>
      </c>
      <c r="CV2442" s="1">
        <v>162.0</v>
      </c>
      <c r="CW2442" s="1">
        <v>150.5</v>
      </c>
      <c r="CX2442" s="1">
        <v>179.1</v>
      </c>
      <c r="CY2442" s="1">
        <v>165.2</v>
      </c>
      <c r="CZ2442" s="1">
        <v>153.8</v>
      </c>
      <c r="DA2442" s="1" t="str">
        <f t="shared" si="1283"/>
        <v>#DIV/0!</v>
      </c>
      <c r="DB2442" s="1" t="str">
        <f t="shared" si="1284"/>
        <v>#DIV/0!</v>
      </c>
      <c r="DC2442" s="1" t="str">
        <f t="shared" si="1285"/>
        <v>#DIV/0!</v>
      </c>
      <c r="DD2442" s="1" t="str">
        <f t="shared" si="1286"/>
        <v>#DIV/0!</v>
      </c>
      <c r="DF2442" s="1" t="str">
        <f t="shared" si="1287"/>
        <v>#DIV/0!</v>
      </c>
    </row>
    <row r="2443" ht="15.75" customHeight="1">
      <c r="CU2443" s="1">
        <v>5594.2993</v>
      </c>
      <c r="CV2443" s="1">
        <v>140.1</v>
      </c>
      <c r="CW2443" s="1">
        <v>130.5</v>
      </c>
      <c r="CX2443" s="1">
        <v>153.6</v>
      </c>
      <c r="CY2443" s="1">
        <v>148.2</v>
      </c>
      <c r="CZ2443" s="1">
        <v>135.5</v>
      </c>
      <c r="DA2443" s="1" t="str">
        <f t="shared" si="1283"/>
        <v>#DIV/0!</v>
      </c>
      <c r="DB2443" s="1" t="str">
        <f t="shared" si="1284"/>
        <v>#DIV/0!</v>
      </c>
      <c r="DC2443" s="1" t="str">
        <f t="shared" si="1285"/>
        <v>#DIV/0!</v>
      </c>
      <c r="DD2443" s="1" t="str">
        <f t="shared" si="1286"/>
        <v>#DIV/0!</v>
      </c>
      <c r="DF2443" s="1" t="str">
        <f t="shared" si="1287"/>
        <v>#DIV/0!</v>
      </c>
    </row>
    <row r="2444" ht="15.75" customHeight="1">
      <c r="CU2444" s="1">
        <v>5594.4517</v>
      </c>
      <c r="CV2444" s="1">
        <v>122.8</v>
      </c>
      <c r="CW2444" s="1">
        <v>115.2</v>
      </c>
      <c r="CX2444" s="1">
        <v>134.9</v>
      </c>
      <c r="CY2444" s="1">
        <v>135.6</v>
      </c>
      <c r="CZ2444" s="1">
        <v>122.1</v>
      </c>
      <c r="DA2444" s="1" t="str">
        <f t="shared" si="1283"/>
        <v>#DIV/0!</v>
      </c>
      <c r="DB2444" s="1" t="str">
        <f t="shared" si="1284"/>
        <v>#DIV/0!</v>
      </c>
      <c r="DC2444" s="1" t="str">
        <f t="shared" si="1285"/>
        <v>#DIV/0!</v>
      </c>
      <c r="DD2444" s="1" t="str">
        <f t="shared" si="1286"/>
        <v>#DIV/0!</v>
      </c>
      <c r="DF2444" s="1" t="str">
        <f t="shared" si="1287"/>
        <v>#DIV/0!</v>
      </c>
    </row>
    <row r="2445" ht="15.75" customHeight="1">
      <c r="CU2445" s="1">
        <v>5594.604</v>
      </c>
      <c r="CV2445" s="1">
        <v>110.4</v>
      </c>
      <c r="CW2445" s="1">
        <v>103.7</v>
      </c>
      <c r="CX2445" s="1">
        <v>121.3</v>
      </c>
      <c r="CY2445" s="1">
        <v>125.1</v>
      </c>
      <c r="CZ2445" s="1">
        <v>114.1</v>
      </c>
      <c r="DA2445" s="1" t="str">
        <f t="shared" si="1283"/>
        <v>#DIV/0!</v>
      </c>
      <c r="DB2445" s="1" t="str">
        <f t="shared" si="1284"/>
        <v>#DIV/0!</v>
      </c>
      <c r="DC2445" s="1" t="str">
        <f t="shared" si="1285"/>
        <v>#DIV/0!</v>
      </c>
      <c r="DD2445" s="1" t="str">
        <f t="shared" si="1286"/>
        <v>#DIV/0!</v>
      </c>
      <c r="DF2445" s="1" t="str">
        <f t="shared" si="1287"/>
        <v>#DIV/0!</v>
      </c>
    </row>
    <row r="2446" ht="15.75" customHeight="1">
      <c r="CU2446" s="1">
        <v>5594.7563</v>
      </c>
      <c r="CV2446" s="1">
        <v>103.5</v>
      </c>
      <c r="CW2446" s="1">
        <v>96.13</v>
      </c>
      <c r="CX2446" s="1">
        <v>112.4</v>
      </c>
      <c r="CY2446" s="1">
        <v>116.7</v>
      </c>
      <c r="CZ2446" s="1">
        <v>110.2</v>
      </c>
      <c r="DA2446" s="1" t="str">
        <f t="shared" si="1283"/>
        <v>#DIV/0!</v>
      </c>
      <c r="DB2446" s="1" t="str">
        <f t="shared" si="1284"/>
        <v>#DIV/0!</v>
      </c>
      <c r="DC2446" s="1" t="str">
        <f t="shared" si="1285"/>
        <v>#DIV/0!</v>
      </c>
      <c r="DD2446" s="1" t="str">
        <f t="shared" si="1286"/>
        <v>#DIV/0!</v>
      </c>
      <c r="DF2446" s="1" t="str">
        <f t="shared" si="1287"/>
        <v>#DIV/0!</v>
      </c>
    </row>
    <row r="2447" ht="15.75" customHeight="1">
      <c r="CU2447" s="1">
        <v>5594.9087</v>
      </c>
      <c r="CV2447" s="1">
        <v>99.88</v>
      </c>
      <c r="CW2447" s="1">
        <v>91.6</v>
      </c>
      <c r="CX2447" s="1">
        <v>106.8</v>
      </c>
      <c r="CY2447" s="1">
        <v>109.5</v>
      </c>
      <c r="CZ2447" s="1">
        <v>109.2</v>
      </c>
      <c r="DA2447" s="1" t="str">
        <f t="shared" si="1283"/>
        <v>#DIV/0!</v>
      </c>
      <c r="DB2447" s="1" t="str">
        <f t="shared" si="1284"/>
        <v>#DIV/0!</v>
      </c>
      <c r="DC2447" s="1" t="str">
        <f t="shared" si="1285"/>
        <v>#DIV/0!</v>
      </c>
      <c r="DD2447" s="1" t="str">
        <f t="shared" si="1286"/>
        <v>#DIV/0!</v>
      </c>
      <c r="DF2447" s="1" t="str">
        <f t="shared" si="1287"/>
        <v>#DIV/0!</v>
      </c>
    </row>
    <row r="2448" ht="15.75" customHeight="1">
      <c r="CU2448" s="1">
        <v>5595.061</v>
      </c>
      <c r="CV2448" s="1">
        <v>95.02</v>
      </c>
      <c r="CW2448" s="1">
        <v>88.24</v>
      </c>
      <c r="CX2448" s="1">
        <v>101.9</v>
      </c>
      <c r="CY2448" s="1">
        <v>103.2</v>
      </c>
      <c r="CZ2448" s="1">
        <v>106.1</v>
      </c>
      <c r="DA2448" s="1" t="str">
        <f t="shared" si="1283"/>
        <v>#DIV/0!</v>
      </c>
      <c r="DB2448" s="1" t="str">
        <f t="shared" si="1284"/>
        <v>#DIV/0!</v>
      </c>
      <c r="DC2448" s="1" t="str">
        <f t="shared" si="1285"/>
        <v>#DIV/0!</v>
      </c>
      <c r="DD2448" s="1" t="str">
        <f t="shared" si="1286"/>
        <v>#DIV/0!</v>
      </c>
      <c r="DF2448" s="1" t="str">
        <f t="shared" si="1287"/>
        <v>#DIV/0!</v>
      </c>
    </row>
    <row r="2449" ht="15.75" customHeight="1">
      <c r="CU2449" s="1">
        <v>5595.2134</v>
      </c>
      <c r="CV2449" s="1">
        <v>93.92</v>
      </c>
      <c r="CW2449" s="1">
        <v>85.21</v>
      </c>
      <c r="CX2449" s="1">
        <v>97.01</v>
      </c>
      <c r="CY2449" s="1">
        <v>97.43</v>
      </c>
      <c r="CZ2449" s="1">
        <v>101.6</v>
      </c>
      <c r="DA2449" s="1" t="str">
        <f t="shared" si="1283"/>
        <v>#DIV/0!</v>
      </c>
      <c r="DB2449" s="1" t="str">
        <f t="shared" si="1284"/>
        <v>#DIV/0!</v>
      </c>
      <c r="DC2449" s="1" t="str">
        <f t="shared" si="1285"/>
        <v>#DIV/0!</v>
      </c>
      <c r="DD2449" s="1" t="str">
        <f t="shared" si="1286"/>
        <v>#DIV/0!</v>
      </c>
      <c r="DF2449" s="1" t="str">
        <f t="shared" si="1287"/>
        <v>#DIV/0!</v>
      </c>
    </row>
    <row r="2450" ht="15.75" customHeight="1">
      <c r="CU2450" s="1">
        <v>5595.3662</v>
      </c>
      <c r="CV2450" s="1">
        <v>92.29</v>
      </c>
      <c r="CW2450" s="1">
        <v>80.64</v>
      </c>
      <c r="CX2450" s="1">
        <v>90.21</v>
      </c>
      <c r="CY2450" s="1">
        <v>90.14</v>
      </c>
      <c r="CZ2450" s="1">
        <v>94.59</v>
      </c>
      <c r="DA2450" s="1" t="str">
        <f t="shared" si="1283"/>
        <v>#DIV/0!</v>
      </c>
      <c r="DB2450" s="1" t="str">
        <f t="shared" si="1284"/>
        <v>#DIV/0!</v>
      </c>
      <c r="DC2450" s="1" t="str">
        <f t="shared" si="1285"/>
        <v>#DIV/0!</v>
      </c>
      <c r="DD2450" s="1" t="str">
        <f t="shared" si="1286"/>
        <v>#DIV/0!</v>
      </c>
      <c r="DF2450" s="1" t="str">
        <f t="shared" si="1287"/>
        <v>#DIV/0!</v>
      </c>
    </row>
    <row r="2451" ht="15.75" customHeight="1">
      <c r="CU2451" s="1">
        <v>5595.5186</v>
      </c>
      <c r="CV2451" s="1">
        <v>83.57</v>
      </c>
      <c r="CW2451" s="1">
        <v>73.76</v>
      </c>
      <c r="CX2451" s="1">
        <v>80.97</v>
      </c>
      <c r="CY2451" s="1">
        <v>80.61</v>
      </c>
      <c r="CZ2451" s="1">
        <v>84.26</v>
      </c>
      <c r="DA2451" s="1" t="str">
        <f t="shared" si="1283"/>
        <v>#DIV/0!</v>
      </c>
      <c r="DB2451" s="1" t="str">
        <f t="shared" si="1284"/>
        <v>#DIV/0!</v>
      </c>
      <c r="DC2451" s="1" t="str">
        <f t="shared" si="1285"/>
        <v>#DIV/0!</v>
      </c>
      <c r="DD2451" s="1" t="str">
        <f t="shared" si="1286"/>
        <v>#DIV/0!</v>
      </c>
      <c r="DF2451" s="1" t="str">
        <f t="shared" si="1287"/>
        <v>#DIV/0!</v>
      </c>
    </row>
    <row r="2452" ht="15.75" customHeight="1">
      <c r="CU2452" s="1">
        <v>5595.6709</v>
      </c>
      <c r="CV2452" s="1">
        <v>72.29</v>
      </c>
      <c r="CW2452" s="1">
        <v>64.88</v>
      </c>
      <c r="CX2452" s="1">
        <v>69.9</v>
      </c>
      <c r="CY2452" s="1">
        <v>69.17</v>
      </c>
      <c r="CZ2452" s="1">
        <v>71.68</v>
      </c>
      <c r="DA2452" s="1" t="str">
        <f t="shared" si="1283"/>
        <v>#DIV/0!</v>
      </c>
      <c r="DB2452" s="1" t="str">
        <f t="shared" si="1284"/>
        <v>#DIV/0!</v>
      </c>
      <c r="DC2452" s="1" t="str">
        <f t="shared" si="1285"/>
        <v>#DIV/0!</v>
      </c>
      <c r="DD2452" s="1" t="str">
        <f t="shared" si="1286"/>
        <v>#DIV/0!</v>
      </c>
      <c r="DF2452" s="1" t="str">
        <f t="shared" si="1287"/>
        <v>#DIV/0!</v>
      </c>
    </row>
    <row r="2453" ht="15.75" customHeight="1">
      <c r="CU2453" s="1">
        <v>5595.8232</v>
      </c>
      <c r="CV2453" s="1">
        <v>61.26</v>
      </c>
      <c r="CW2453" s="1">
        <v>55.62</v>
      </c>
      <c r="CX2453" s="1">
        <v>58.89</v>
      </c>
      <c r="CY2453" s="1">
        <v>58.18</v>
      </c>
      <c r="CZ2453" s="1">
        <v>59.67</v>
      </c>
      <c r="DA2453" s="1" t="str">
        <f t="shared" si="1283"/>
        <v>#DIV/0!</v>
      </c>
      <c r="DB2453" s="1" t="str">
        <f t="shared" si="1284"/>
        <v>#DIV/0!</v>
      </c>
      <c r="DC2453" s="1" t="str">
        <f t="shared" si="1285"/>
        <v>#DIV/0!</v>
      </c>
      <c r="DD2453" s="1" t="str">
        <f t="shared" si="1286"/>
        <v>#DIV/0!</v>
      </c>
      <c r="DF2453" s="1" t="str">
        <f t="shared" si="1287"/>
        <v>#DIV/0!</v>
      </c>
    </row>
    <row r="2454" ht="15.75" customHeight="1">
      <c r="CU2454" s="1">
        <v>5595.9756</v>
      </c>
      <c r="CV2454" s="1">
        <v>52.11</v>
      </c>
      <c r="CW2454" s="1">
        <v>47.94</v>
      </c>
      <c r="CX2454" s="1">
        <v>49.97</v>
      </c>
      <c r="CY2454" s="1">
        <v>49.41</v>
      </c>
      <c r="CZ2454" s="1">
        <v>49.96</v>
      </c>
      <c r="DA2454" s="1" t="str">
        <f t="shared" si="1283"/>
        <v>#DIV/0!</v>
      </c>
      <c r="DB2454" s="1" t="str">
        <f t="shared" si="1284"/>
        <v>#DIV/0!</v>
      </c>
      <c r="DC2454" s="1" t="str">
        <f t="shared" si="1285"/>
        <v>#DIV/0!</v>
      </c>
      <c r="DD2454" s="1" t="str">
        <f t="shared" si="1286"/>
        <v>#DIV/0!</v>
      </c>
      <c r="DF2454" s="1" t="str">
        <f t="shared" si="1287"/>
        <v>#DIV/0!</v>
      </c>
    </row>
    <row r="2455" ht="15.75" customHeight="1">
      <c r="CU2455" s="1">
        <v>5596.1279</v>
      </c>
      <c r="CV2455" s="1">
        <v>45.83</v>
      </c>
      <c r="CW2455" s="1">
        <v>42.58</v>
      </c>
      <c r="CX2455" s="1">
        <v>43.87</v>
      </c>
      <c r="CY2455" s="1">
        <v>43.57</v>
      </c>
      <c r="CZ2455" s="1">
        <v>43.64</v>
      </c>
      <c r="DA2455" s="1" t="str">
        <f t="shared" si="1283"/>
        <v>#DIV/0!</v>
      </c>
      <c r="DB2455" s="1" t="str">
        <f t="shared" si="1284"/>
        <v>#DIV/0!</v>
      </c>
      <c r="DC2455" s="1" t="str">
        <f t="shared" si="1285"/>
        <v>#DIV/0!</v>
      </c>
      <c r="DD2455" s="1" t="str">
        <f t="shared" si="1286"/>
        <v>#DIV/0!</v>
      </c>
      <c r="DF2455" s="1" t="str">
        <f t="shared" si="1287"/>
        <v>#DIV/0!</v>
      </c>
    </row>
    <row r="2456" ht="15.75" customHeight="1">
      <c r="CU2456" s="1">
        <v>5596.2803</v>
      </c>
      <c r="CV2456" s="1">
        <v>43.33</v>
      </c>
      <c r="CW2456" s="1">
        <v>40.4</v>
      </c>
      <c r="CX2456" s="1">
        <v>41.32</v>
      </c>
      <c r="CY2456" s="1">
        <v>41.01</v>
      </c>
      <c r="CZ2456" s="1">
        <v>40.7</v>
      </c>
      <c r="DA2456" s="1" t="str">
        <f t="shared" si="1283"/>
        <v>#DIV/0!</v>
      </c>
      <c r="DB2456" s="1" t="str">
        <f t="shared" si="1284"/>
        <v>#DIV/0!</v>
      </c>
      <c r="DC2456" s="1" t="str">
        <f t="shared" si="1285"/>
        <v>#DIV/0!</v>
      </c>
      <c r="DD2456" s="1" t="str">
        <f t="shared" si="1286"/>
        <v>#DIV/0!</v>
      </c>
      <c r="DF2456" s="1" t="str">
        <f t="shared" si="1287"/>
        <v>#DIV/0!</v>
      </c>
    </row>
    <row r="2457" ht="15.75" customHeight="1">
      <c r="CU2457" s="1">
        <v>5596.4326</v>
      </c>
      <c r="CV2457" s="1">
        <v>43.94</v>
      </c>
      <c r="CW2457" s="1">
        <v>40.88</v>
      </c>
      <c r="CX2457" s="1">
        <v>41.66</v>
      </c>
      <c r="CY2457" s="1">
        <v>41.14</v>
      </c>
      <c r="CZ2457" s="1">
        <v>40.75</v>
      </c>
      <c r="DA2457" s="1" t="str">
        <f t="shared" si="1283"/>
        <v>#DIV/0!</v>
      </c>
      <c r="DB2457" s="1" t="str">
        <f t="shared" si="1284"/>
        <v>#DIV/0!</v>
      </c>
      <c r="DC2457" s="1" t="str">
        <f t="shared" si="1285"/>
        <v>#DIV/0!</v>
      </c>
      <c r="DD2457" s="1" t="str">
        <f t="shared" si="1286"/>
        <v>#DIV/0!</v>
      </c>
      <c r="DF2457" s="1" t="str">
        <f t="shared" si="1287"/>
        <v>#DIV/0!</v>
      </c>
    </row>
    <row r="2458" ht="15.75" customHeight="1">
      <c r="CU2458" s="1">
        <v>5596.585</v>
      </c>
      <c r="CV2458" s="1">
        <v>46.73</v>
      </c>
      <c r="CW2458" s="1">
        <v>42.75</v>
      </c>
      <c r="CX2458" s="1">
        <v>43.52</v>
      </c>
      <c r="CY2458" s="1">
        <v>42.86</v>
      </c>
      <c r="CZ2458" s="1">
        <v>42.33</v>
      </c>
      <c r="DA2458" s="1" t="str">
        <f t="shared" si="1283"/>
        <v>#DIV/0!</v>
      </c>
      <c r="DB2458" s="1" t="str">
        <f t="shared" si="1284"/>
        <v>#DIV/0!</v>
      </c>
      <c r="DC2458" s="1" t="str">
        <f t="shared" si="1285"/>
        <v>#DIV/0!</v>
      </c>
      <c r="DD2458" s="1" t="str">
        <f t="shared" si="1286"/>
        <v>#DIV/0!</v>
      </c>
      <c r="DF2458" s="1" t="str">
        <f t="shared" si="1287"/>
        <v>#DIV/0!</v>
      </c>
    </row>
    <row r="2459" ht="15.75" customHeight="1">
      <c r="CU2459" s="1">
        <v>5596.7378</v>
      </c>
      <c r="CV2459" s="1">
        <v>50.11</v>
      </c>
      <c r="CW2459" s="1">
        <v>44.58</v>
      </c>
      <c r="CX2459" s="1">
        <v>45.46</v>
      </c>
      <c r="CY2459" s="1">
        <v>44.52</v>
      </c>
      <c r="CZ2459" s="1">
        <v>43.59</v>
      </c>
      <c r="DA2459" s="1" t="str">
        <f t="shared" si="1283"/>
        <v>#DIV/0!</v>
      </c>
      <c r="DB2459" s="1" t="str">
        <f t="shared" si="1284"/>
        <v>#DIV/0!</v>
      </c>
      <c r="DC2459" s="1" t="str">
        <f t="shared" si="1285"/>
        <v>#DIV/0!</v>
      </c>
      <c r="DD2459" s="1" t="str">
        <f t="shared" si="1286"/>
        <v>#DIV/0!</v>
      </c>
      <c r="DF2459" s="1" t="str">
        <f t="shared" si="1287"/>
        <v>#DIV/0!</v>
      </c>
    </row>
    <row r="2460" ht="15.75" customHeight="1">
      <c r="CU2460" s="1">
        <v>5596.8901</v>
      </c>
      <c r="CV2460" s="1">
        <v>52.11</v>
      </c>
      <c r="CW2460" s="1">
        <v>45.65</v>
      </c>
      <c r="CX2460" s="1">
        <v>46.57</v>
      </c>
      <c r="CY2460" s="1">
        <v>44.45</v>
      </c>
      <c r="CZ2460" s="1">
        <v>44.9</v>
      </c>
      <c r="DA2460" s="1" t="str">
        <f t="shared" si="1283"/>
        <v>#DIV/0!</v>
      </c>
      <c r="DB2460" s="1" t="str">
        <f t="shared" si="1284"/>
        <v>#DIV/0!</v>
      </c>
      <c r="DC2460" s="1" t="str">
        <f t="shared" si="1285"/>
        <v>#DIV/0!</v>
      </c>
      <c r="DD2460" s="1" t="str">
        <f t="shared" si="1286"/>
        <v>#DIV/0!</v>
      </c>
      <c r="DF2460" s="1" t="str">
        <f t="shared" si="1287"/>
        <v>#DIV/0!</v>
      </c>
    </row>
    <row r="2461" ht="15.75" customHeight="1">
      <c r="CU2461" s="1">
        <v>5597.0425</v>
      </c>
      <c r="CV2461" s="1">
        <v>51.52</v>
      </c>
      <c r="CW2461" s="1">
        <v>44.17</v>
      </c>
      <c r="CX2461" s="1">
        <v>44.91</v>
      </c>
      <c r="CY2461" s="1">
        <v>42.59</v>
      </c>
      <c r="CZ2461" s="1">
        <v>43.61</v>
      </c>
      <c r="DA2461" s="1" t="str">
        <f t="shared" si="1283"/>
        <v>#DIV/0!</v>
      </c>
      <c r="DB2461" s="1" t="str">
        <f t="shared" si="1284"/>
        <v>#DIV/0!</v>
      </c>
      <c r="DC2461" s="1" t="str">
        <f t="shared" si="1285"/>
        <v>#DIV/0!</v>
      </c>
      <c r="DD2461" s="1" t="str">
        <f t="shared" si="1286"/>
        <v>#DIV/0!</v>
      </c>
      <c r="DF2461" s="1" t="str">
        <f t="shared" si="1287"/>
        <v>#DIV/0!</v>
      </c>
    </row>
    <row r="2462" ht="15.75" customHeight="1">
      <c r="CU2462" s="1">
        <v>5597.1948</v>
      </c>
      <c r="CV2462" s="1">
        <v>48.63</v>
      </c>
      <c r="CW2462" s="1">
        <v>40.98</v>
      </c>
      <c r="CX2462" s="1">
        <v>41.56</v>
      </c>
      <c r="CY2462" s="1">
        <v>39.97</v>
      </c>
      <c r="CZ2462" s="1">
        <v>40.3</v>
      </c>
      <c r="DA2462" s="1" t="str">
        <f t="shared" si="1283"/>
        <v>#DIV/0!</v>
      </c>
      <c r="DB2462" s="1" t="str">
        <f t="shared" si="1284"/>
        <v>#DIV/0!</v>
      </c>
      <c r="DC2462" s="1" t="str">
        <f t="shared" si="1285"/>
        <v>#DIV/0!</v>
      </c>
      <c r="DD2462" s="1" t="str">
        <f t="shared" si="1286"/>
        <v>#DIV/0!</v>
      </c>
      <c r="DF2462" s="1" t="str">
        <f t="shared" si="1287"/>
        <v>#DIV/0!</v>
      </c>
    </row>
    <row r="2463" ht="15.75" customHeight="1">
      <c r="CU2463" s="1">
        <v>5597.3472</v>
      </c>
      <c r="CV2463" s="1">
        <v>44.48</v>
      </c>
      <c r="CW2463" s="1">
        <v>37.87</v>
      </c>
      <c r="CX2463" s="1">
        <v>38.64</v>
      </c>
      <c r="CY2463" s="1">
        <v>37.21</v>
      </c>
      <c r="CZ2463" s="1">
        <v>37.36</v>
      </c>
      <c r="DA2463" s="1" t="str">
        <f t="shared" si="1283"/>
        <v>#DIV/0!</v>
      </c>
      <c r="DB2463" s="1" t="str">
        <f t="shared" si="1284"/>
        <v>#DIV/0!</v>
      </c>
      <c r="DC2463" s="1" t="str">
        <f t="shared" si="1285"/>
        <v>#DIV/0!</v>
      </c>
      <c r="DD2463" s="1" t="str">
        <f t="shared" si="1286"/>
        <v>#DIV/0!</v>
      </c>
      <c r="DF2463" s="1" t="str">
        <f t="shared" si="1287"/>
        <v>#DIV/0!</v>
      </c>
    </row>
    <row r="2464" ht="15.75" customHeight="1">
      <c r="CU2464" s="1">
        <v>5597.4995</v>
      </c>
      <c r="CV2464" s="1">
        <v>40.7</v>
      </c>
      <c r="CW2464" s="1">
        <v>35.63</v>
      </c>
      <c r="CX2464" s="1">
        <v>35.89</v>
      </c>
      <c r="CY2464" s="1">
        <v>34.93</v>
      </c>
      <c r="CZ2464" s="1">
        <v>34.86</v>
      </c>
      <c r="DA2464" s="1" t="str">
        <f t="shared" si="1283"/>
        <v>#DIV/0!</v>
      </c>
      <c r="DB2464" s="1" t="str">
        <f t="shared" si="1284"/>
        <v>#DIV/0!</v>
      </c>
      <c r="DC2464" s="1" t="str">
        <f t="shared" si="1285"/>
        <v>#DIV/0!</v>
      </c>
      <c r="DD2464" s="1" t="str">
        <f t="shared" si="1286"/>
        <v>#DIV/0!</v>
      </c>
      <c r="DF2464" s="1" t="str">
        <f t="shared" si="1287"/>
        <v>#DIV/0!</v>
      </c>
    </row>
    <row r="2465" ht="15.75" customHeight="1">
      <c r="CU2465" s="1">
        <v>5597.6519</v>
      </c>
      <c r="CV2465" s="1">
        <v>36.97</v>
      </c>
      <c r="CW2465" s="1">
        <v>33.25</v>
      </c>
      <c r="CX2465" s="1">
        <v>33.37</v>
      </c>
      <c r="CY2465" s="1">
        <v>32.69</v>
      </c>
      <c r="CZ2465" s="1">
        <v>32.31</v>
      </c>
      <c r="DA2465" s="1" t="str">
        <f t="shared" si="1283"/>
        <v>#DIV/0!</v>
      </c>
      <c r="DB2465" s="1" t="str">
        <f t="shared" si="1284"/>
        <v>#DIV/0!</v>
      </c>
      <c r="DC2465" s="1" t="str">
        <f t="shared" si="1285"/>
        <v>#DIV/0!</v>
      </c>
      <c r="DD2465" s="1" t="str">
        <f t="shared" si="1286"/>
        <v>#DIV/0!</v>
      </c>
      <c r="DF2465" s="1" t="str">
        <f t="shared" si="1287"/>
        <v>#DIV/0!</v>
      </c>
    </row>
    <row r="2466" ht="15.75" customHeight="1">
      <c r="CU2466" s="1">
        <v>5597.8042</v>
      </c>
      <c r="CV2466" s="1">
        <v>34.59</v>
      </c>
      <c r="CW2466" s="1">
        <v>32.32</v>
      </c>
      <c r="CX2466" s="1">
        <v>32.42</v>
      </c>
      <c r="CY2466" s="1">
        <v>31.78</v>
      </c>
      <c r="CZ2466" s="1">
        <v>31.5</v>
      </c>
      <c r="DA2466" s="1" t="str">
        <f t="shared" si="1283"/>
        <v>#DIV/0!</v>
      </c>
      <c r="DB2466" s="1" t="str">
        <f t="shared" si="1284"/>
        <v>#DIV/0!</v>
      </c>
      <c r="DC2466" s="1" t="str">
        <f t="shared" si="1285"/>
        <v>#DIV/0!</v>
      </c>
      <c r="DD2466" s="1" t="str">
        <f t="shared" si="1286"/>
        <v>#DIV/0!</v>
      </c>
      <c r="DF2466" s="1" t="str">
        <f t="shared" si="1287"/>
        <v>#DIV/0!</v>
      </c>
    </row>
    <row r="2467" ht="15.75" customHeight="1">
      <c r="CU2467" s="1">
        <v>5597.957</v>
      </c>
      <c r="CV2467" s="1">
        <v>34.54</v>
      </c>
      <c r="CW2467" s="1">
        <v>32.57</v>
      </c>
      <c r="CX2467" s="1">
        <v>32.63</v>
      </c>
      <c r="CY2467" s="1">
        <v>32.2</v>
      </c>
      <c r="CZ2467" s="1">
        <v>31.81</v>
      </c>
      <c r="DA2467" s="1" t="str">
        <f t="shared" si="1283"/>
        <v>#DIV/0!</v>
      </c>
      <c r="DB2467" s="1" t="str">
        <f t="shared" si="1284"/>
        <v>#DIV/0!</v>
      </c>
      <c r="DC2467" s="1" t="str">
        <f t="shared" si="1285"/>
        <v>#DIV/0!</v>
      </c>
      <c r="DD2467" s="1" t="str">
        <f t="shared" si="1286"/>
        <v>#DIV/0!</v>
      </c>
      <c r="DF2467" s="1" t="str">
        <f t="shared" si="1287"/>
        <v>#DIV/0!</v>
      </c>
    </row>
    <row r="2468" ht="15.75" customHeight="1">
      <c r="CU2468" s="1">
        <v>5598.1094</v>
      </c>
      <c r="CV2468" s="1">
        <v>36.92</v>
      </c>
      <c r="CW2468" s="1">
        <v>34.3</v>
      </c>
      <c r="CX2468" s="1">
        <v>34.33</v>
      </c>
      <c r="CY2468" s="1">
        <v>33.99</v>
      </c>
      <c r="CZ2468" s="1">
        <v>33.64</v>
      </c>
      <c r="DA2468" s="1" t="str">
        <f t="shared" si="1283"/>
        <v>#DIV/0!</v>
      </c>
      <c r="DB2468" s="1" t="str">
        <f t="shared" si="1284"/>
        <v>#DIV/0!</v>
      </c>
      <c r="DC2468" s="1" t="str">
        <f t="shared" si="1285"/>
        <v>#DIV/0!</v>
      </c>
      <c r="DD2468" s="1" t="str">
        <f t="shared" si="1286"/>
        <v>#DIV/0!</v>
      </c>
      <c r="DF2468" s="1" t="str">
        <f t="shared" si="1287"/>
        <v>#DIV/0!</v>
      </c>
    </row>
    <row r="2469" ht="15.75" customHeight="1">
      <c r="CU2469" s="1">
        <v>5598.2617</v>
      </c>
      <c r="CV2469" s="1">
        <v>41.82</v>
      </c>
      <c r="CW2469" s="1">
        <v>37.85</v>
      </c>
      <c r="CX2469" s="1">
        <v>37.84</v>
      </c>
      <c r="CY2469" s="1">
        <v>37.53</v>
      </c>
      <c r="CZ2469" s="1">
        <v>37.46</v>
      </c>
      <c r="DA2469" s="1" t="str">
        <f t="shared" si="1283"/>
        <v>#DIV/0!</v>
      </c>
      <c r="DB2469" s="1" t="str">
        <f t="shared" si="1284"/>
        <v>#DIV/0!</v>
      </c>
      <c r="DC2469" s="1" t="str">
        <f t="shared" si="1285"/>
        <v>#DIV/0!</v>
      </c>
      <c r="DD2469" s="1" t="str">
        <f t="shared" si="1286"/>
        <v>#DIV/0!</v>
      </c>
      <c r="DF2469" s="1" t="str">
        <f t="shared" si="1287"/>
        <v>#DIV/0!</v>
      </c>
    </row>
    <row r="2470" ht="15.75" customHeight="1">
      <c r="CU2470" s="1">
        <v>5598.4141</v>
      </c>
      <c r="CV2470" s="1">
        <v>49.01</v>
      </c>
      <c r="CW2470" s="1">
        <v>43.06</v>
      </c>
      <c r="CX2470" s="1">
        <v>43.37</v>
      </c>
      <c r="CY2470" s="1">
        <v>42.91</v>
      </c>
      <c r="CZ2470" s="1">
        <v>43.3</v>
      </c>
      <c r="DA2470" s="1" t="str">
        <f t="shared" si="1283"/>
        <v>#DIV/0!</v>
      </c>
      <c r="DB2470" s="1" t="str">
        <f t="shared" si="1284"/>
        <v>#DIV/0!</v>
      </c>
      <c r="DC2470" s="1" t="str">
        <f t="shared" si="1285"/>
        <v>#DIV/0!</v>
      </c>
      <c r="DD2470" s="1" t="str">
        <f t="shared" si="1286"/>
        <v>#DIV/0!</v>
      </c>
      <c r="DF2470" s="1" t="str">
        <f t="shared" si="1287"/>
        <v>#DIV/0!</v>
      </c>
    </row>
    <row r="2471" ht="15.75" customHeight="1">
      <c r="CU2471" s="1">
        <v>5598.5664</v>
      </c>
      <c r="CV2471" s="1">
        <v>57.32</v>
      </c>
      <c r="CW2471" s="1">
        <v>49.64</v>
      </c>
      <c r="CX2471" s="1">
        <v>50.18</v>
      </c>
      <c r="CY2471" s="1">
        <v>49.41</v>
      </c>
      <c r="CZ2471" s="1">
        <v>50.59</v>
      </c>
      <c r="DA2471" s="1" t="str">
        <f t="shared" si="1283"/>
        <v>#DIV/0!</v>
      </c>
      <c r="DB2471" s="1" t="str">
        <f t="shared" si="1284"/>
        <v>#DIV/0!</v>
      </c>
      <c r="DC2471" s="1" t="str">
        <f t="shared" si="1285"/>
        <v>#DIV/0!</v>
      </c>
      <c r="DD2471" s="1" t="str">
        <f t="shared" si="1286"/>
        <v>#DIV/0!</v>
      </c>
      <c r="DF2471" s="1" t="str">
        <f t="shared" si="1287"/>
        <v>#DIV/0!</v>
      </c>
    </row>
    <row r="2472" ht="15.75" customHeight="1">
      <c r="CU2472" s="1">
        <v>5598.7188</v>
      </c>
      <c r="CV2472" s="1">
        <v>64.87</v>
      </c>
      <c r="CW2472" s="1">
        <v>56.02</v>
      </c>
      <c r="CX2472" s="1">
        <v>57.35</v>
      </c>
      <c r="CY2472" s="1">
        <v>56.28</v>
      </c>
      <c r="CZ2472" s="1">
        <v>58.32</v>
      </c>
      <c r="DA2472" s="1" t="str">
        <f t="shared" si="1283"/>
        <v>#DIV/0!</v>
      </c>
      <c r="DB2472" s="1" t="str">
        <f t="shared" si="1284"/>
        <v>#DIV/0!</v>
      </c>
      <c r="DC2472" s="1" t="str">
        <f t="shared" si="1285"/>
        <v>#DIV/0!</v>
      </c>
      <c r="DD2472" s="1" t="str">
        <f t="shared" si="1286"/>
        <v>#DIV/0!</v>
      </c>
      <c r="DF2472" s="1" t="str">
        <f t="shared" si="1287"/>
        <v>#DIV/0!</v>
      </c>
    </row>
    <row r="2473" ht="15.75" customHeight="1">
      <c r="CU2473" s="1">
        <v>5598.8711</v>
      </c>
      <c r="CV2473" s="1">
        <v>69.86</v>
      </c>
      <c r="CW2473" s="1">
        <v>59.96</v>
      </c>
      <c r="CX2473" s="1">
        <v>62.23</v>
      </c>
      <c r="CY2473" s="1">
        <v>61.07</v>
      </c>
      <c r="CZ2473" s="1">
        <v>63.19</v>
      </c>
      <c r="DA2473" s="1" t="str">
        <f t="shared" si="1283"/>
        <v>#DIV/0!</v>
      </c>
      <c r="DB2473" s="1" t="str">
        <f t="shared" si="1284"/>
        <v>#DIV/0!</v>
      </c>
      <c r="DC2473" s="1" t="str">
        <f t="shared" si="1285"/>
        <v>#DIV/0!</v>
      </c>
      <c r="DD2473" s="1" t="str">
        <f t="shared" si="1286"/>
        <v>#DIV/0!</v>
      </c>
      <c r="DF2473" s="1" t="str">
        <f t="shared" si="1287"/>
        <v>#DIV/0!</v>
      </c>
    </row>
    <row r="2474" ht="15.75" customHeight="1">
      <c r="CU2474" s="1">
        <v>5599.0234</v>
      </c>
      <c r="CV2474" s="1">
        <v>70.51</v>
      </c>
      <c r="CW2474" s="1">
        <v>60.5</v>
      </c>
      <c r="CX2474" s="1">
        <v>63.17</v>
      </c>
      <c r="CY2474" s="1">
        <v>61.21</v>
      </c>
      <c r="CZ2474" s="1">
        <v>63.2</v>
      </c>
      <c r="DA2474" s="1" t="str">
        <f t="shared" si="1283"/>
        <v>#DIV/0!</v>
      </c>
      <c r="DB2474" s="1" t="str">
        <f t="shared" si="1284"/>
        <v>#DIV/0!</v>
      </c>
      <c r="DC2474" s="1" t="str">
        <f t="shared" si="1285"/>
        <v>#DIV/0!</v>
      </c>
      <c r="DD2474" s="1" t="str">
        <f t="shared" si="1286"/>
        <v>#DIV/0!</v>
      </c>
      <c r="DF2474" s="1" t="str">
        <f t="shared" si="1287"/>
        <v>#DIV/0!</v>
      </c>
    </row>
    <row r="2475" ht="15.75" customHeight="1">
      <c r="CU2475" s="1">
        <v>5599.1758</v>
      </c>
      <c r="CV2475" s="1">
        <v>64.45</v>
      </c>
      <c r="CW2475" s="1">
        <v>58.04</v>
      </c>
      <c r="CX2475" s="1">
        <v>60.38</v>
      </c>
      <c r="CY2475" s="1">
        <v>58.48</v>
      </c>
      <c r="CZ2475" s="1">
        <v>59.27</v>
      </c>
      <c r="DA2475" s="1" t="str">
        <f t="shared" si="1283"/>
        <v>#DIV/0!</v>
      </c>
      <c r="DB2475" s="1" t="str">
        <f t="shared" si="1284"/>
        <v>#DIV/0!</v>
      </c>
      <c r="DC2475" s="1" t="str">
        <f t="shared" si="1285"/>
        <v>#DIV/0!</v>
      </c>
      <c r="DD2475" s="1" t="str">
        <f t="shared" si="1286"/>
        <v>#DIV/0!</v>
      </c>
      <c r="DF2475" s="1" t="str">
        <f t="shared" si="1287"/>
        <v>#DIV/0!</v>
      </c>
    </row>
    <row r="2476" ht="15.75" customHeight="1">
      <c r="CU2476" s="1">
        <v>5599.3286</v>
      </c>
      <c r="CV2476" s="1">
        <v>57.24</v>
      </c>
      <c r="CW2476" s="1">
        <v>52.73</v>
      </c>
      <c r="CX2476" s="1">
        <v>54.64</v>
      </c>
      <c r="CY2476" s="1">
        <v>53.48</v>
      </c>
      <c r="CZ2476" s="1">
        <v>53.3</v>
      </c>
      <c r="DA2476" s="1" t="str">
        <f t="shared" si="1283"/>
        <v>#DIV/0!</v>
      </c>
      <c r="DB2476" s="1" t="str">
        <f t="shared" si="1284"/>
        <v>#DIV/0!</v>
      </c>
      <c r="DC2476" s="1" t="str">
        <f t="shared" si="1285"/>
        <v>#DIV/0!</v>
      </c>
      <c r="DD2476" s="1" t="str">
        <f t="shared" si="1286"/>
        <v>#DIV/0!</v>
      </c>
      <c r="DF2476" s="1" t="str">
        <f t="shared" si="1287"/>
        <v>#DIV/0!</v>
      </c>
    </row>
    <row r="2477" ht="15.75" customHeight="1">
      <c r="CU2477" s="1">
        <v>5599.481</v>
      </c>
      <c r="CV2477" s="1">
        <v>49.92</v>
      </c>
      <c r="CW2477" s="1">
        <v>46.44</v>
      </c>
      <c r="CX2477" s="1">
        <v>48.17</v>
      </c>
      <c r="CY2477" s="1">
        <v>47.15</v>
      </c>
      <c r="CZ2477" s="1">
        <v>45.63</v>
      </c>
      <c r="DA2477" s="1" t="str">
        <f t="shared" si="1283"/>
        <v>#DIV/0!</v>
      </c>
      <c r="DB2477" s="1" t="str">
        <f t="shared" si="1284"/>
        <v>#DIV/0!</v>
      </c>
      <c r="DC2477" s="1" t="str">
        <f t="shared" si="1285"/>
        <v>#DIV/0!</v>
      </c>
      <c r="DD2477" s="1" t="str">
        <f t="shared" si="1286"/>
        <v>#DIV/0!</v>
      </c>
      <c r="DF2477" s="1" t="str">
        <f t="shared" si="1287"/>
        <v>#DIV/0!</v>
      </c>
    </row>
    <row r="2478" ht="15.75" customHeight="1">
      <c r="CU2478" s="1">
        <v>5599.6333</v>
      </c>
      <c r="CV2478" s="1">
        <v>43.25</v>
      </c>
      <c r="CW2478" s="1">
        <v>40.58</v>
      </c>
      <c r="CX2478" s="1">
        <v>42.17</v>
      </c>
      <c r="CY2478" s="1">
        <v>41.48</v>
      </c>
      <c r="CZ2478" s="1">
        <v>40.57</v>
      </c>
      <c r="DA2478" s="1" t="str">
        <f t="shared" si="1283"/>
        <v>#DIV/0!</v>
      </c>
      <c r="DB2478" s="1" t="str">
        <f t="shared" si="1284"/>
        <v>#DIV/0!</v>
      </c>
      <c r="DC2478" s="1" t="str">
        <f t="shared" si="1285"/>
        <v>#DIV/0!</v>
      </c>
      <c r="DD2478" s="1" t="str">
        <f t="shared" si="1286"/>
        <v>#DIV/0!</v>
      </c>
      <c r="DF2478" s="1" t="str">
        <f t="shared" si="1287"/>
        <v>#DIV/0!</v>
      </c>
    </row>
    <row r="2479" ht="15.75" customHeight="1">
      <c r="CU2479" s="1">
        <v>5599.7856</v>
      </c>
      <c r="CV2479" s="1">
        <v>38.12</v>
      </c>
      <c r="CW2479" s="1">
        <v>36.42</v>
      </c>
      <c r="CX2479" s="1">
        <v>37.81</v>
      </c>
      <c r="CY2479" s="1">
        <v>37.39</v>
      </c>
      <c r="CZ2479" s="1">
        <v>36.46</v>
      </c>
      <c r="DA2479" s="1" t="str">
        <f t="shared" si="1283"/>
        <v>#DIV/0!</v>
      </c>
      <c r="DB2479" s="1" t="str">
        <f t="shared" si="1284"/>
        <v>#DIV/0!</v>
      </c>
      <c r="DC2479" s="1" t="str">
        <f t="shared" si="1285"/>
        <v>#DIV/0!</v>
      </c>
      <c r="DD2479" s="1" t="str">
        <f t="shared" si="1286"/>
        <v>#DIV/0!</v>
      </c>
      <c r="DF2479" s="1" t="str">
        <f t="shared" si="1287"/>
        <v>#DIV/0!</v>
      </c>
    </row>
    <row r="2480" ht="15.75" customHeight="1">
      <c r="CU2480" s="1">
        <v>5599.938</v>
      </c>
      <c r="CV2480" s="1">
        <v>36.24</v>
      </c>
      <c r="CW2480" s="1">
        <v>34.84</v>
      </c>
      <c r="CX2480" s="1">
        <v>36.1</v>
      </c>
      <c r="CY2480" s="1">
        <v>35.88</v>
      </c>
      <c r="CZ2480" s="1">
        <v>34.65</v>
      </c>
      <c r="DA2480" s="1" t="str">
        <f t="shared" si="1283"/>
        <v>#DIV/0!</v>
      </c>
      <c r="DB2480" s="1" t="str">
        <f t="shared" si="1284"/>
        <v>#DIV/0!</v>
      </c>
      <c r="DC2480" s="1" t="str">
        <f t="shared" si="1285"/>
        <v>#DIV/0!</v>
      </c>
      <c r="DD2480" s="1" t="str">
        <f t="shared" si="1286"/>
        <v>#DIV/0!</v>
      </c>
      <c r="DF2480" s="1" t="str">
        <f t="shared" si="1287"/>
        <v>#DIV/0!</v>
      </c>
    </row>
    <row r="2481" ht="15.75" customHeight="1">
      <c r="CU2481" s="1">
        <v>5600.0903</v>
      </c>
      <c r="CV2481" s="1">
        <v>38.11</v>
      </c>
      <c r="CW2481" s="1">
        <v>36.32</v>
      </c>
      <c r="CX2481" s="1">
        <v>37.63</v>
      </c>
      <c r="CY2481" s="1">
        <v>37.43</v>
      </c>
      <c r="CZ2481" s="1">
        <v>36.41</v>
      </c>
      <c r="DA2481" s="1" t="str">
        <f t="shared" si="1283"/>
        <v>#DIV/0!</v>
      </c>
      <c r="DB2481" s="1" t="str">
        <f t="shared" si="1284"/>
        <v>#DIV/0!</v>
      </c>
      <c r="DC2481" s="1" t="str">
        <f t="shared" si="1285"/>
        <v>#DIV/0!</v>
      </c>
      <c r="DD2481" s="1" t="str">
        <f t="shared" si="1286"/>
        <v>#DIV/0!</v>
      </c>
      <c r="DF2481" s="1" t="str">
        <f t="shared" si="1287"/>
        <v>#DIV/0!</v>
      </c>
    </row>
    <row r="2482" ht="15.75" customHeight="1">
      <c r="CU2482" s="1">
        <v>5600.2427</v>
      </c>
      <c r="CV2482" s="1">
        <v>42.89</v>
      </c>
      <c r="CW2482" s="1">
        <v>40.75</v>
      </c>
      <c r="CX2482" s="1">
        <v>42.37</v>
      </c>
      <c r="CY2482" s="1">
        <v>42.43</v>
      </c>
      <c r="CZ2482" s="1">
        <v>41.24</v>
      </c>
      <c r="DA2482" s="1" t="str">
        <f t="shared" si="1283"/>
        <v>#DIV/0!</v>
      </c>
      <c r="DB2482" s="1" t="str">
        <f t="shared" si="1284"/>
        <v>#DIV/0!</v>
      </c>
      <c r="DC2482" s="1" t="str">
        <f t="shared" si="1285"/>
        <v>#DIV/0!</v>
      </c>
      <c r="DD2482" s="1" t="str">
        <f t="shared" si="1286"/>
        <v>#DIV/0!</v>
      </c>
      <c r="DF2482" s="1" t="str">
        <f t="shared" si="1287"/>
        <v>#DIV/0!</v>
      </c>
    </row>
    <row r="2483" ht="15.75" customHeight="1">
      <c r="CU2483" s="1">
        <v>5600.395</v>
      </c>
      <c r="CV2483" s="1">
        <v>49.97</v>
      </c>
      <c r="CW2483" s="1">
        <v>47.47</v>
      </c>
      <c r="CX2483" s="1">
        <v>49.85</v>
      </c>
      <c r="CY2483" s="1">
        <v>50.19</v>
      </c>
      <c r="CZ2483" s="1">
        <v>48.84</v>
      </c>
      <c r="DA2483" s="1" t="str">
        <f t="shared" si="1283"/>
        <v>#DIV/0!</v>
      </c>
      <c r="DB2483" s="1" t="str">
        <f t="shared" si="1284"/>
        <v>#DIV/0!</v>
      </c>
      <c r="DC2483" s="1" t="str">
        <f t="shared" si="1285"/>
        <v>#DIV/0!</v>
      </c>
      <c r="DD2483" s="1" t="str">
        <f t="shared" si="1286"/>
        <v>#DIV/0!</v>
      </c>
      <c r="DF2483" s="1" t="str">
        <f t="shared" si="1287"/>
        <v>#DIV/0!</v>
      </c>
    </row>
    <row r="2484" ht="15.75" customHeight="1">
      <c r="CU2484" s="1">
        <v>5600.5474</v>
      </c>
      <c r="CV2484" s="1">
        <v>57.78</v>
      </c>
      <c r="CW2484" s="1">
        <v>54.99</v>
      </c>
      <c r="CX2484" s="1">
        <v>58.51</v>
      </c>
      <c r="CY2484" s="1">
        <v>59.25</v>
      </c>
      <c r="CZ2484" s="1">
        <v>58.16</v>
      </c>
      <c r="DA2484" s="1" t="str">
        <f t="shared" si="1283"/>
        <v>#DIV/0!</v>
      </c>
      <c r="DB2484" s="1" t="str">
        <f t="shared" si="1284"/>
        <v>#DIV/0!</v>
      </c>
      <c r="DC2484" s="1" t="str">
        <f t="shared" si="1285"/>
        <v>#DIV/0!</v>
      </c>
      <c r="DD2484" s="1" t="str">
        <f t="shared" si="1286"/>
        <v>#DIV/0!</v>
      </c>
      <c r="DF2484" s="1" t="str">
        <f t="shared" si="1287"/>
        <v>#DIV/0!</v>
      </c>
    </row>
    <row r="2485" ht="15.75" customHeight="1">
      <c r="CU2485" s="1">
        <v>5600.7002</v>
      </c>
      <c r="CV2485" s="1">
        <v>62.97</v>
      </c>
      <c r="CW2485" s="1">
        <v>60.19</v>
      </c>
      <c r="CX2485" s="1">
        <v>64.71</v>
      </c>
      <c r="CY2485" s="1">
        <v>65.68</v>
      </c>
      <c r="CZ2485" s="1">
        <v>64.34</v>
      </c>
      <c r="DA2485" s="1" t="str">
        <f t="shared" si="1283"/>
        <v>#DIV/0!</v>
      </c>
      <c r="DB2485" s="1" t="str">
        <f t="shared" si="1284"/>
        <v>#DIV/0!</v>
      </c>
      <c r="DC2485" s="1" t="str">
        <f t="shared" si="1285"/>
        <v>#DIV/0!</v>
      </c>
      <c r="DD2485" s="1" t="str">
        <f t="shared" si="1286"/>
        <v>#DIV/0!</v>
      </c>
      <c r="DF2485" s="1" t="str">
        <f t="shared" si="1287"/>
        <v>#DIV/0!</v>
      </c>
    </row>
    <row r="2486" ht="15.75" customHeight="1">
      <c r="CU2486" s="1">
        <v>5600.8525</v>
      </c>
      <c r="CV2486" s="1">
        <v>63.39</v>
      </c>
      <c r="CW2486" s="1">
        <v>60.26</v>
      </c>
      <c r="CX2486" s="1">
        <v>64.87</v>
      </c>
      <c r="CY2486" s="1">
        <v>65.7</v>
      </c>
      <c r="CZ2486" s="1">
        <v>63.72</v>
      </c>
      <c r="DA2486" s="1" t="str">
        <f t="shared" si="1283"/>
        <v>#DIV/0!</v>
      </c>
      <c r="DB2486" s="1" t="str">
        <f t="shared" si="1284"/>
        <v>#DIV/0!</v>
      </c>
      <c r="DC2486" s="1" t="str">
        <f t="shared" si="1285"/>
        <v>#DIV/0!</v>
      </c>
      <c r="DD2486" s="1" t="str">
        <f t="shared" si="1286"/>
        <v>#DIV/0!</v>
      </c>
      <c r="DF2486" s="1" t="str">
        <f t="shared" si="1287"/>
        <v>#DIV/0!</v>
      </c>
    </row>
    <row r="2487" ht="15.75" customHeight="1">
      <c r="CU2487" s="1">
        <v>5601.0049</v>
      </c>
      <c r="CV2487" s="1">
        <v>57.57</v>
      </c>
      <c r="CW2487" s="1">
        <v>54.82</v>
      </c>
      <c r="CX2487" s="1">
        <v>58.78</v>
      </c>
      <c r="CY2487" s="1">
        <v>59.27</v>
      </c>
      <c r="CZ2487" s="1">
        <v>57.48</v>
      </c>
      <c r="DA2487" s="1" t="str">
        <f t="shared" si="1283"/>
        <v>#DIV/0!</v>
      </c>
      <c r="DB2487" s="1" t="str">
        <f t="shared" si="1284"/>
        <v>#DIV/0!</v>
      </c>
      <c r="DC2487" s="1" t="str">
        <f t="shared" si="1285"/>
        <v>#DIV/0!</v>
      </c>
      <c r="DD2487" s="1" t="str">
        <f t="shared" si="1286"/>
        <v>#DIV/0!</v>
      </c>
      <c r="DF2487" s="1" t="str">
        <f t="shared" si="1287"/>
        <v>#DIV/0!</v>
      </c>
    </row>
    <row r="2488" ht="15.75" customHeight="1">
      <c r="CU2488" s="1">
        <v>5601.1572</v>
      </c>
      <c r="CV2488" s="1">
        <v>49.11</v>
      </c>
      <c r="CW2488" s="1">
        <v>47.71</v>
      </c>
      <c r="CX2488" s="1">
        <v>51.42</v>
      </c>
      <c r="CY2488" s="1">
        <v>51.78</v>
      </c>
      <c r="CZ2488" s="1">
        <v>50.26</v>
      </c>
      <c r="DA2488" s="1" t="str">
        <f t="shared" si="1283"/>
        <v>#DIV/0!</v>
      </c>
      <c r="DB2488" s="1" t="str">
        <f t="shared" si="1284"/>
        <v>#DIV/0!</v>
      </c>
      <c r="DC2488" s="1" t="str">
        <f t="shared" si="1285"/>
        <v>#DIV/0!</v>
      </c>
      <c r="DD2488" s="1" t="str">
        <f t="shared" si="1286"/>
        <v>#DIV/0!</v>
      </c>
      <c r="DF2488" s="1" t="str">
        <f t="shared" si="1287"/>
        <v>#DIV/0!</v>
      </c>
    </row>
    <row r="2489" ht="15.75" customHeight="1">
      <c r="CU2489" s="1">
        <v>5601.3096</v>
      </c>
      <c r="CV2489" s="1">
        <v>44.76</v>
      </c>
      <c r="CW2489" s="1">
        <v>43.39</v>
      </c>
      <c r="CX2489" s="1">
        <v>46.13</v>
      </c>
      <c r="CY2489" s="1">
        <v>46.28</v>
      </c>
      <c r="CZ2489" s="1">
        <v>44.32</v>
      </c>
      <c r="DA2489" s="1" t="str">
        <f t="shared" si="1283"/>
        <v>#DIV/0!</v>
      </c>
      <c r="DB2489" s="1" t="str">
        <f t="shared" si="1284"/>
        <v>#DIV/0!</v>
      </c>
      <c r="DC2489" s="1" t="str">
        <f t="shared" si="1285"/>
        <v>#DIV/0!</v>
      </c>
      <c r="DD2489" s="1" t="str">
        <f t="shared" si="1286"/>
        <v>#DIV/0!</v>
      </c>
      <c r="DF2489" s="1" t="str">
        <f t="shared" si="1287"/>
        <v>#DIV/0!</v>
      </c>
    </row>
    <row r="2490" ht="15.75" customHeight="1">
      <c r="CU2490" s="1">
        <v>5601.4619</v>
      </c>
      <c r="CV2490" s="1">
        <v>40.88</v>
      </c>
      <c r="CW2490" s="1">
        <v>39.79</v>
      </c>
      <c r="CX2490" s="1">
        <v>41.87</v>
      </c>
      <c r="CY2490" s="1">
        <v>42.07</v>
      </c>
      <c r="CZ2490" s="1">
        <v>40.27</v>
      </c>
      <c r="DA2490" s="1" t="str">
        <f t="shared" si="1283"/>
        <v>#DIV/0!</v>
      </c>
      <c r="DB2490" s="1" t="str">
        <f t="shared" si="1284"/>
        <v>#DIV/0!</v>
      </c>
      <c r="DC2490" s="1" t="str">
        <f t="shared" si="1285"/>
        <v>#DIV/0!</v>
      </c>
      <c r="DD2490" s="1" t="str">
        <f t="shared" si="1286"/>
        <v>#DIV/0!</v>
      </c>
      <c r="DF2490" s="1" t="str">
        <f t="shared" si="1287"/>
        <v>#DIV/0!</v>
      </c>
    </row>
    <row r="2491" ht="15.75" customHeight="1">
      <c r="CU2491" s="1">
        <v>5601.6143</v>
      </c>
      <c r="CV2491" s="1">
        <v>39.0</v>
      </c>
      <c r="CW2491" s="1">
        <v>37.93</v>
      </c>
      <c r="CX2491" s="1">
        <v>39.72</v>
      </c>
      <c r="CY2491" s="1">
        <v>39.82</v>
      </c>
      <c r="CZ2491" s="1">
        <v>39.13</v>
      </c>
      <c r="DA2491" s="1" t="str">
        <f t="shared" si="1283"/>
        <v>#DIV/0!</v>
      </c>
      <c r="DB2491" s="1" t="str">
        <f t="shared" si="1284"/>
        <v>#DIV/0!</v>
      </c>
      <c r="DC2491" s="1" t="str">
        <f t="shared" si="1285"/>
        <v>#DIV/0!</v>
      </c>
      <c r="DD2491" s="1" t="str">
        <f t="shared" si="1286"/>
        <v>#DIV/0!</v>
      </c>
      <c r="DF2491" s="1" t="str">
        <f t="shared" si="1287"/>
        <v>#DIV/0!</v>
      </c>
    </row>
    <row r="2492" ht="15.75" customHeight="1">
      <c r="CU2492" s="1">
        <v>5601.7666</v>
      </c>
      <c r="CV2492" s="1">
        <v>39.98</v>
      </c>
      <c r="CW2492" s="1">
        <v>38.32</v>
      </c>
      <c r="CX2492" s="1">
        <v>39.97</v>
      </c>
      <c r="CY2492" s="1">
        <v>39.61</v>
      </c>
      <c r="CZ2492" s="1">
        <v>39.62</v>
      </c>
      <c r="DA2492" s="1" t="str">
        <f t="shared" si="1283"/>
        <v>#DIV/0!</v>
      </c>
      <c r="DB2492" s="1" t="str">
        <f t="shared" si="1284"/>
        <v>#DIV/0!</v>
      </c>
      <c r="DC2492" s="1" t="str">
        <f t="shared" si="1285"/>
        <v>#DIV/0!</v>
      </c>
      <c r="DD2492" s="1" t="str">
        <f t="shared" si="1286"/>
        <v>#DIV/0!</v>
      </c>
      <c r="DF2492" s="1" t="str">
        <f t="shared" si="1287"/>
        <v>#DIV/0!</v>
      </c>
    </row>
    <row r="2493" ht="15.75" customHeight="1">
      <c r="CU2493" s="1">
        <v>5601.9194</v>
      </c>
      <c r="CV2493" s="1">
        <v>41.81</v>
      </c>
      <c r="CW2493" s="1">
        <v>40.08</v>
      </c>
      <c r="CX2493" s="1">
        <v>41.53</v>
      </c>
      <c r="CY2493" s="1">
        <v>40.97</v>
      </c>
      <c r="CZ2493" s="1">
        <v>41.19</v>
      </c>
      <c r="DA2493" s="1" t="str">
        <f t="shared" si="1283"/>
        <v>#DIV/0!</v>
      </c>
      <c r="DB2493" s="1" t="str">
        <f t="shared" si="1284"/>
        <v>#DIV/0!</v>
      </c>
      <c r="DC2493" s="1" t="str">
        <f t="shared" si="1285"/>
        <v>#DIV/0!</v>
      </c>
      <c r="DD2493" s="1" t="str">
        <f t="shared" si="1286"/>
        <v>#DIV/0!</v>
      </c>
      <c r="DF2493" s="1" t="str">
        <f t="shared" si="1287"/>
        <v>#DIV/0!</v>
      </c>
    </row>
    <row r="2494" ht="15.75" customHeight="1">
      <c r="CU2494" s="1">
        <v>5602.0718</v>
      </c>
      <c r="CV2494" s="1">
        <v>44.28</v>
      </c>
      <c r="CW2494" s="1">
        <v>42.81</v>
      </c>
      <c r="CX2494" s="1">
        <v>44.08</v>
      </c>
      <c r="CY2494" s="1">
        <v>43.12</v>
      </c>
      <c r="CZ2494" s="1">
        <v>44.86</v>
      </c>
      <c r="DA2494" s="1" t="str">
        <f t="shared" si="1283"/>
        <v>#DIV/0!</v>
      </c>
      <c r="DB2494" s="1" t="str">
        <f t="shared" si="1284"/>
        <v>#DIV/0!</v>
      </c>
      <c r="DC2494" s="1" t="str">
        <f t="shared" si="1285"/>
        <v>#DIV/0!</v>
      </c>
      <c r="DD2494" s="1" t="str">
        <f t="shared" si="1286"/>
        <v>#DIV/0!</v>
      </c>
      <c r="DF2494" s="1" t="str">
        <f t="shared" si="1287"/>
        <v>#DIV/0!</v>
      </c>
    </row>
    <row r="2495" ht="15.75" customHeight="1">
      <c r="CU2495" s="1">
        <v>5602.2241</v>
      </c>
      <c r="CV2495" s="1">
        <v>48.92</v>
      </c>
      <c r="CW2495" s="1">
        <v>46.64</v>
      </c>
      <c r="CX2495" s="1">
        <v>47.64</v>
      </c>
      <c r="CY2495" s="1">
        <v>46.11</v>
      </c>
      <c r="CZ2495" s="1">
        <v>48.6</v>
      </c>
      <c r="DA2495" s="1" t="str">
        <f t="shared" si="1283"/>
        <v>#DIV/0!</v>
      </c>
      <c r="DB2495" s="1" t="str">
        <f t="shared" si="1284"/>
        <v>#DIV/0!</v>
      </c>
      <c r="DC2495" s="1" t="str">
        <f t="shared" si="1285"/>
        <v>#DIV/0!</v>
      </c>
      <c r="DD2495" s="1" t="str">
        <f t="shared" si="1286"/>
        <v>#DIV/0!</v>
      </c>
      <c r="DF2495" s="1" t="str">
        <f t="shared" si="1287"/>
        <v>#DIV/0!</v>
      </c>
    </row>
    <row r="2496" ht="15.75" customHeight="1">
      <c r="CU2496" s="1">
        <v>5602.3765</v>
      </c>
      <c r="CV2496" s="1">
        <v>54.99</v>
      </c>
      <c r="CW2496" s="1">
        <v>51.94</v>
      </c>
      <c r="CX2496" s="1">
        <v>53.08</v>
      </c>
      <c r="CY2496" s="1">
        <v>50.73</v>
      </c>
      <c r="CZ2496" s="1">
        <v>52.08</v>
      </c>
      <c r="DA2496" s="1" t="str">
        <f t="shared" si="1283"/>
        <v>#DIV/0!</v>
      </c>
      <c r="DB2496" s="1" t="str">
        <f t="shared" si="1284"/>
        <v>#DIV/0!</v>
      </c>
      <c r="DC2496" s="1" t="str">
        <f t="shared" si="1285"/>
        <v>#DIV/0!</v>
      </c>
      <c r="DD2496" s="1" t="str">
        <f t="shared" si="1286"/>
        <v>#DIV/0!</v>
      </c>
      <c r="DF2496" s="1" t="str">
        <f t="shared" si="1287"/>
        <v>#DIV/0!</v>
      </c>
    </row>
    <row r="2497" ht="15.75" customHeight="1">
      <c r="CU2497" s="1">
        <v>5602.5288</v>
      </c>
      <c r="CV2497" s="1">
        <v>62.25</v>
      </c>
      <c r="CW2497" s="1">
        <v>57.96</v>
      </c>
      <c r="CX2497" s="1">
        <v>59.43</v>
      </c>
      <c r="CY2497" s="1">
        <v>55.93</v>
      </c>
      <c r="CZ2497" s="1">
        <v>56.62</v>
      </c>
      <c r="DA2497" s="1" t="str">
        <f t="shared" si="1283"/>
        <v>#DIV/0!</v>
      </c>
      <c r="DB2497" s="1" t="str">
        <f t="shared" si="1284"/>
        <v>#DIV/0!</v>
      </c>
      <c r="DC2497" s="1" t="str">
        <f t="shared" si="1285"/>
        <v>#DIV/0!</v>
      </c>
      <c r="DD2497" s="1" t="str">
        <f t="shared" si="1286"/>
        <v>#DIV/0!</v>
      </c>
      <c r="DF2497" s="1" t="str">
        <f t="shared" si="1287"/>
        <v>#DIV/0!</v>
      </c>
    </row>
    <row r="2498" ht="15.75" customHeight="1">
      <c r="CU2498" s="1">
        <v>5602.6812</v>
      </c>
      <c r="CV2498" s="1">
        <v>73.29</v>
      </c>
      <c r="CW2498" s="1">
        <v>67.09</v>
      </c>
      <c r="CX2498" s="1">
        <v>68.37</v>
      </c>
      <c r="CY2498" s="1">
        <v>62.54</v>
      </c>
      <c r="CZ2498" s="1">
        <v>61.9</v>
      </c>
      <c r="DA2498" s="1" t="str">
        <f t="shared" si="1283"/>
        <v>#DIV/0!</v>
      </c>
      <c r="DB2498" s="1" t="str">
        <f t="shared" si="1284"/>
        <v>#DIV/0!</v>
      </c>
      <c r="DC2498" s="1" t="str">
        <f t="shared" si="1285"/>
        <v>#DIV/0!</v>
      </c>
      <c r="DD2498" s="1" t="str">
        <f t="shared" si="1286"/>
        <v>#DIV/0!</v>
      </c>
      <c r="DF2498" s="1" t="str">
        <f t="shared" si="1287"/>
        <v>#DIV/0!</v>
      </c>
    </row>
    <row r="2499" ht="15.75" customHeight="1">
      <c r="CU2499" s="1">
        <v>5602.8335</v>
      </c>
      <c r="CV2499" s="1">
        <v>84.51</v>
      </c>
      <c r="CW2499" s="1">
        <v>76.51</v>
      </c>
      <c r="CX2499" s="1">
        <v>78.5</v>
      </c>
      <c r="CY2499" s="1">
        <v>70.49</v>
      </c>
      <c r="CZ2499" s="1">
        <v>70.31</v>
      </c>
      <c r="DA2499" s="1" t="str">
        <f t="shared" si="1283"/>
        <v>#DIV/0!</v>
      </c>
      <c r="DB2499" s="1" t="str">
        <f t="shared" si="1284"/>
        <v>#DIV/0!</v>
      </c>
      <c r="DC2499" s="1" t="str">
        <f t="shared" si="1285"/>
        <v>#DIV/0!</v>
      </c>
      <c r="DD2499" s="1" t="str">
        <f t="shared" si="1286"/>
        <v>#DIV/0!</v>
      </c>
      <c r="DF2499" s="1" t="str">
        <f t="shared" si="1287"/>
        <v>#DIV/0!</v>
      </c>
    </row>
    <row r="2500" ht="15.75" customHeight="1">
      <c r="CU2500" s="1">
        <v>5602.9858</v>
      </c>
      <c r="CV2500" s="1">
        <v>93.74</v>
      </c>
      <c r="CW2500" s="1">
        <v>83.92</v>
      </c>
      <c r="CX2500" s="1">
        <v>86.53</v>
      </c>
      <c r="CY2500" s="1">
        <v>77.71</v>
      </c>
      <c r="CZ2500" s="1">
        <v>78.12</v>
      </c>
      <c r="DA2500" s="1" t="str">
        <f t="shared" si="1283"/>
        <v>#DIV/0!</v>
      </c>
      <c r="DB2500" s="1" t="str">
        <f t="shared" si="1284"/>
        <v>#DIV/0!</v>
      </c>
      <c r="DC2500" s="1" t="str">
        <f t="shared" si="1285"/>
        <v>#DIV/0!</v>
      </c>
      <c r="DD2500" s="1" t="str">
        <f t="shared" si="1286"/>
        <v>#DIV/0!</v>
      </c>
      <c r="DF2500" s="1" t="str">
        <f t="shared" si="1287"/>
        <v>#DIV/0!</v>
      </c>
    </row>
    <row r="2501" ht="15.75" customHeight="1">
      <c r="CU2501" s="1">
        <v>5603.1382</v>
      </c>
      <c r="CV2501" s="1">
        <v>95.83</v>
      </c>
      <c r="CW2501" s="1">
        <v>85.05</v>
      </c>
      <c r="CX2501" s="1">
        <v>87.7</v>
      </c>
      <c r="CY2501" s="1">
        <v>79.62</v>
      </c>
      <c r="CZ2501" s="1">
        <v>79.29</v>
      </c>
      <c r="DA2501" s="1" t="str">
        <f t="shared" si="1283"/>
        <v>#DIV/0!</v>
      </c>
      <c r="DB2501" s="1" t="str">
        <f t="shared" si="1284"/>
        <v>#DIV/0!</v>
      </c>
      <c r="DC2501" s="1" t="str">
        <f t="shared" si="1285"/>
        <v>#DIV/0!</v>
      </c>
      <c r="DD2501" s="1" t="str">
        <f t="shared" si="1286"/>
        <v>#DIV/0!</v>
      </c>
      <c r="DF2501" s="1" t="str">
        <f t="shared" si="1287"/>
        <v>#DIV/0!</v>
      </c>
    </row>
    <row r="2502" ht="15.75" customHeight="1">
      <c r="CU2502" s="1">
        <v>5603.291</v>
      </c>
      <c r="CV2502" s="1">
        <v>89.02</v>
      </c>
      <c r="CW2502" s="1">
        <v>78.45</v>
      </c>
      <c r="CX2502" s="1">
        <v>80.87</v>
      </c>
      <c r="CY2502" s="1">
        <v>74.4</v>
      </c>
      <c r="CZ2502" s="1">
        <v>73.11</v>
      </c>
      <c r="DA2502" s="1" t="str">
        <f t="shared" si="1283"/>
        <v>#DIV/0!</v>
      </c>
      <c r="DB2502" s="1" t="str">
        <f t="shared" si="1284"/>
        <v>#DIV/0!</v>
      </c>
      <c r="DC2502" s="1" t="str">
        <f t="shared" si="1285"/>
        <v>#DIV/0!</v>
      </c>
      <c r="DD2502" s="1" t="str">
        <f t="shared" si="1286"/>
        <v>#DIV/0!</v>
      </c>
      <c r="DF2502" s="1" t="str">
        <f t="shared" si="1287"/>
        <v>#DIV/0!</v>
      </c>
    </row>
    <row r="2503" ht="15.75" customHeight="1">
      <c r="CU2503" s="1">
        <v>5603.4434</v>
      </c>
      <c r="CV2503" s="1">
        <v>77.63</v>
      </c>
      <c r="CW2503" s="1">
        <v>68.63</v>
      </c>
      <c r="CX2503" s="1">
        <v>71.01</v>
      </c>
      <c r="CY2503" s="1">
        <v>66.1</v>
      </c>
      <c r="CZ2503" s="1">
        <v>64.08</v>
      </c>
      <c r="DA2503" s="1" t="str">
        <f t="shared" si="1283"/>
        <v>#DIV/0!</v>
      </c>
      <c r="DB2503" s="1" t="str">
        <f t="shared" si="1284"/>
        <v>#DIV/0!</v>
      </c>
      <c r="DC2503" s="1" t="str">
        <f t="shared" si="1285"/>
        <v>#DIV/0!</v>
      </c>
      <c r="DD2503" s="1" t="str">
        <f t="shared" si="1286"/>
        <v>#DIV/0!</v>
      </c>
      <c r="DF2503" s="1" t="str">
        <f t="shared" si="1287"/>
        <v>#DIV/0!</v>
      </c>
    </row>
    <row r="2504" ht="15.75" customHeight="1">
      <c r="CU2504" s="1">
        <v>5603.5957</v>
      </c>
      <c r="CV2504" s="1">
        <v>67.85</v>
      </c>
      <c r="CW2504" s="1">
        <v>60.45</v>
      </c>
      <c r="CX2504" s="1">
        <v>62.95</v>
      </c>
      <c r="CY2504" s="1">
        <v>59.13</v>
      </c>
      <c r="CZ2504" s="1">
        <v>56.75</v>
      </c>
      <c r="DA2504" s="1" t="str">
        <f t="shared" si="1283"/>
        <v>#DIV/0!</v>
      </c>
      <c r="DB2504" s="1" t="str">
        <f t="shared" si="1284"/>
        <v>#DIV/0!</v>
      </c>
      <c r="DC2504" s="1" t="str">
        <f t="shared" si="1285"/>
        <v>#DIV/0!</v>
      </c>
      <c r="DD2504" s="1" t="str">
        <f t="shared" si="1286"/>
        <v>#DIV/0!</v>
      </c>
      <c r="DF2504" s="1" t="str">
        <f t="shared" si="1287"/>
        <v>#DIV/0!</v>
      </c>
    </row>
    <row r="2505" ht="15.75" customHeight="1">
      <c r="CU2505" s="1">
        <v>5603.748</v>
      </c>
      <c r="CV2505" s="1">
        <v>61.96</v>
      </c>
      <c r="CW2505" s="1">
        <v>55.69</v>
      </c>
      <c r="CX2505" s="1">
        <v>58.35</v>
      </c>
      <c r="CY2505" s="1">
        <v>55.31</v>
      </c>
      <c r="CZ2505" s="1">
        <v>52.41</v>
      </c>
      <c r="DA2505" s="1" t="str">
        <f t="shared" si="1283"/>
        <v>#DIV/0!</v>
      </c>
      <c r="DB2505" s="1" t="str">
        <f t="shared" si="1284"/>
        <v>#DIV/0!</v>
      </c>
      <c r="DC2505" s="1" t="str">
        <f t="shared" si="1285"/>
        <v>#DIV/0!</v>
      </c>
      <c r="DD2505" s="1" t="str">
        <f t="shared" si="1286"/>
        <v>#DIV/0!</v>
      </c>
      <c r="DF2505" s="1" t="str">
        <f t="shared" si="1287"/>
        <v>#DIV/0!</v>
      </c>
    </row>
    <row r="2506" ht="15.75" customHeight="1">
      <c r="CU2506" s="1">
        <v>5603.9004</v>
      </c>
      <c r="CV2506" s="1">
        <v>59.54</v>
      </c>
      <c r="CW2506" s="1">
        <v>53.82</v>
      </c>
      <c r="CX2506" s="1">
        <v>56.76</v>
      </c>
      <c r="CY2506" s="1">
        <v>54.2</v>
      </c>
      <c r="CZ2506" s="1">
        <v>50.69</v>
      </c>
      <c r="DA2506" s="1" t="str">
        <f t="shared" si="1283"/>
        <v>#DIV/0!</v>
      </c>
      <c r="DB2506" s="1" t="str">
        <f t="shared" si="1284"/>
        <v>#DIV/0!</v>
      </c>
      <c r="DC2506" s="1" t="str">
        <f t="shared" si="1285"/>
        <v>#DIV/0!</v>
      </c>
      <c r="DD2506" s="1" t="str">
        <f t="shared" si="1286"/>
        <v>#DIV/0!</v>
      </c>
      <c r="DF2506" s="1" t="str">
        <f t="shared" si="1287"/>
        <v>#DIV/0!</v>
      </c>
    </row>
    <row r="2507" ht="15.75" customHeight="1">
      <c r="CU2507" s="1">
        <v>5604.0527</v>
      </c>
      <c r="CV2507" s="1">
        <v>59.4</v>
      </c>
      <c r="CW2507" s="1">
        <v>53.67</v>
      </c>
      <c r="CX2507" s="1">
        <v>57.02</v>
      </c>
      <c r="CY2507" s="1">
        <v>54.5</v>
      </c>
      <c r="CZ2507" s="1">
        <v>51.26</v>
      </c>
      <c r="DA2507" s="1" t="str">
        <f t="shared" si="1283"/>
        <v>#DIV/0!</v>
      </c>
      <c r="DB2507" s="1" t="str">
        <f t="shared" si="1284"/>
        <v>#DIV/0!</v>
      </c>
      <c r="DC2507" s="1" t="str">
        <f t="shared" si="1285"/>
        <v>#DIV/0!</v>
      </c>
      <c r="DD2507" s="1" t="str">
        <f t="shared" si="1286"/>
        <v>#DIV/0!</v>
      </c>
      <c r="DF2507" s="1" t="str">
        <f t="shared" si="1287"/>
        <v>#DIV/0!</v>
      </c>
    </row>
    <row r="2508" ht="15.75" customHeight="1">
      <c r="CU2508" s="1">
        <v>5604.2051</v>
      </c>
      <c r="CV2508" s="1">
        <v>59.31</v>
      </c>
      <c r="CW2508" s="1">
        <v>54.0</v>
      </c>
      <c r="CX2508" s="1">
        <v>57.79</v>
      </c>
      <c r="CY2508" s="1">
        <v>55.17</v>
      </c>
      <c r="CZ2508" s="1">
        <v>51.85</v>
      </c>
      <c r="DA2508" s="1" t="str">
        <f t="shared" si="1283"/>
        <v>#DIV/0!</v>
      </c>
      <c r="DB2508" s="1" t="str">
        <f t="shared" si="1284"/>
        <v>#DIV/0!</v>
      </c>
      <c r="DC2508" s="1" t="str">
        <f t="shared" si="1285"/>
        <v>#DIV/0!</v>
      </c>
      <c r="DD2508" s="1" t="str">
        <f t="shared" si="1286"/>
        <v>#DIV/0!</v>
      </c>
      <c r="DF2508" s="1" t="str">
        <f t="shared" si="1287"/>
        <v>#DIV/0!</v>
      </c>
    </row>
    <row r="2509" ht="15.75" customHeight="1">
      <c r="CU2509" s="1">
        <v>5604.3574</v>
      </c>
      <c r="CV2509" s="1">
        <v>58.61</v>
      </c>
      <c r="CW2509" s="1">
        <v>53.84</v>
      </c>
      <c r="CX2509" s="1">
        <v>57.92</v>
      </c>
      <c r="CY2509" s="1">
        <v>55.24</v>
      </c>
      <c r="CZ2509" s="1">
        <v>52.34</v>
      </c>
      <c r="DA2509" s="1" t="str">
        <f t="shared" si="1283"/>
        <v>#DIV/0!</v>
      </c>
      <c r="DB2509" s="1" t="str">
        <f t="shared" si="1284"/>
        <v>#DIV/0!</v>
      </c>
      <c r="DC2509" s="1" t="str">
        <f t="shared" si="1285"/>
        <v>#DIV/0!</v>
      </c>
      <c r="DD2509" s="1" t="str">
        <f t="shared" si="1286"/>
        <v>#DIV/0!</v>
      </c>
      <c r="DF2509" s="1" t="str">
        <f t="shared" si="1287"/>
        <v>#DIV/0!</v>
      </c>
    </row>
    <row r="2510" ht="15.75" customHeight="1">
      <c r="CU2510" s="1">
        <v>5604.5098</v>
      </c>
      <c r="CV2510" s="1">
        <v>56.78</v>
      </c>
      <c r="CW2510" s="1">
        <v>52.74</v>
      </c>
      <c r="CX2510" s="1">
        <v>56.87</v>
      </c>
      <c r="CY2510" s="1">
        <v>54.63</v>
      </c>
      <c r="CZ2510" s="1">
        <v>52.39</v>
      </c>
      <c r="DA2510" s="1" t="str">
        <f t="shared" si="1283"/>
        <v>#DIV/0!</v>
      </c>
      <c r="DB2510" s="1" t="str">
        <f t="shared" si="1284"/>
        <v>#DIV/0!</v>
      </c>
      <c r="DC2510" s="1" t="str">
        <f t="shared" si="1285"/>
        <v>#DIV/0!</v>
      </c>
      <c r="DD2510" s="1" t="str">
        <f t="shared" si="1286"/>
        <v>#DIV/0!</v>
      </c>
      <c r="DF2510" s="1" t="str">
        <f t="shared" si="1287"/>
        <v>#DIV/0!</v>
      </c>
    </row>
    <row r="2511" ht="15.75" customHeight="1">
      <c r="CU2511" s="1">
        <v>5604.6626</v>
      </c>
      <c r="CV2511" s="1">
        <v>54.16</v>
      </c>
      <c r="CW2511" s="1">
        <v>50.92</v>
      </c>
      <c r="CX2511" s="1">
        <v>54.96</v>
      </c>
      <c r="CY2511" s="1">
        <v>53.59</v>
      </c>
      <c r="CZ2511" s="1">
        <v>52.37</v>
      </c>
      <c r="DA2511" s="1" t="str">
        <f t="shared" si="1283"/>
        <v>#DIV/0!</v>
      </c>
      <c r="DB2511" s="1" t="str">
        <f t="shared" si="1284"/>
        <v>#DIV/0!</v>
      </c>
      <c r="DC2511" s="1" t="str">
        <f t="shared" si="1285"/>
        <v>#DIV/0!</v>
      </c>
      <c r="DD2511" s="1" t="str">
        <f t="shared" si="1286"/>
        <v>#DIV/0!</v>
      </c>
      <c r="DF2511" s="1" t="str">
        <f t="shared" si="1287"/>
        <v>#DIV/0!</v>
      </c>
    </row>
    <row r="2512" ht="15.75" customHeight="1">
      <c r="CU2512" s="1">
        <v>5604.8149</v>
      </c>
      <c r="CV2512" s="1">
        <v>51.42</v>
      </c>
      <c r="CW2512" s="1">
        <v>49.08</v>
      </c>
      <c r="CX2512" s="1">
        <v>53.01</v>
      </c>
      <c r="CY2512" s="1">
        <v>52.53</v>
      </c>
      <c r="CZ2512" s="1">
        <v>52.11</v>
      </c>
      <c r="DA2512" s="1" t="str">
        <f t="shared" si="1283"/>
        <v>#DIV/0!</v>
      </c>
      <c r="DB2512" s="1" t="str">
        <f t="shared" si="1284"/>
        <v>#DIV/0!</v>
      </c>
      <c r="DC2512" s="1" t="str">
        <f t="shared" si="1285"/>
        <v>#DIV/0!</v>
      </c>
      <c r="DD2512" s="1" t="str">
        <f t="shared" si="1286"/>
        <v>#DIV/0!</v>
      </c>
      <c r="DF2512" s="1" t="str">
        <f t="shared" si="1287"/>
        <v>#DIV/0!</v>
      </c>
    </row>
    <row r="2513" ht="15.75" customHeight="1">
      <c r="CU2513" s="1">
        <v>5604.9673</v>
      </c>
      <c r="CV2513" s="1">
        <v>49.59</v>
      </c>
      <c r="CW2513" s="1">
        <v>47.77</v>
      </c>
      <c r="CX2513" s="1">
        <v>51.76</v>
      </c>
      <c r="CY2513" s="1">
        <v>52.1</v>
      </c>
      <c r="CZ2513" s="1">
        <v>52.39</v>
      </c>
      <c r="DA2513" s="1" t="str">
        <f t="shared" si="1283"/>
        <v>#DIV/0!</v>
      </c>
      <c r="DB2513" s="1" t="str">
        <f t="shared" si="1284"/>
        <v>#DIV/0!</v>
      </c>
      <c r="DC2513" s="1" t="str">
        <f t="shared" si="1285"/>
        <v>#DIV/0!</v>
      </c>
      <c r="DD2513" s="1" t="str">
        <f t="shared" si="1286"/>
        <v>#DIV/0!</v>
      </c>
      <c r="DF2513" s="1" t="str">
        <f t="shared" si="1287"/>
        <v>#DIV/0!</v>
      </c>
    </row>
    <row r="2514" ht="15.75" customHeight="1">
      <c r="CU2514" s="1">
        <v>5605.1196</v>
      </c>
      <c r="CV2514" s="1">
        <v>49.0</v>
      </c>
      <c r="CW2514" s="1">
        <v>47.49</v>
      </c>
      <c r="CX2514" s="1">
        <v>51.66</v>
      </c>
      <c r="CY2514" s="1">
        <v>52.47</v>
      </c>
      <c r="CZ2514" s="1">
        <v>53.5</v>
      </c>
      <c r="DA2514" s="1" t="str">
        <f t="shared" si="1283"/>
        <v>#DIV/0!</v>
      </c>
      <c r="DB2514" s="1" t="str">
        <f t="shared" si="1284"/>
        <v>#DIV/0!</v>
      </c>
      <c r="DC2514" s="1" t="str">
        <f t="shared" si="1285"/>
        <v>#DIV/0!</v>
      </c>
      <c r="DD2514" s="1" t="str">
        <f t="shared" si="1286"/>
        <v>#DIV/0!</v>
      </c>
      <c r="DF2514" s="1" t="str">
        <f t="shared" si="1287"/>
        <v>#DIV/0!</v>
      </c>
    </row>
    <row r="2515" ht="15.75" customHeight="1">
      <c r="CU2515" s="1">
        <v>5605.272</v>
      </c>
      <c r="CV2515" s="1">
        <v>49.65</v>
      </c>
      <c r="CW2515" s="1">
        <v>48.38</v>
      </c>
      <c r="CX2515" s="1">
        <v>52.73</v>
      </c>
      <c r="CY2515" s="1">
        <v>53.53</v>
      </c>
      <c r="CZ2515" s="1">
        <v>55.55</v>
      </c>
      <c r="DA2515" s="1" t="str">
        <f t="shared" si="1283"/>
        <v>#DIV/0!</v>
      </c>
      <c r="DB2515" s="1" t="str">
        <f t="shared" si="1284"/>
        <v>#DIV/0!</v>
      </c>
      <c r="DC2515" s="1" t="str">
        <f t="shared" si="1285"/>
        <v>#DIV/0!</v>
      </c>
      <c r="DD2515" s="1" t="str">
        <f t="shared" si="1286"/>
        <v>#DIV/0!</v>
      </c>
      <c r="DF2515" s="1" t="str">
        <f t="shared" si="1287"/>
        <v>#DIV/0!</v>
      </c>
    </row>
    <row r="2516" ht="15.75" customHeight="1">
      <c r="CU2516" s="1">
        <v>5605.4243</v>
      </c>
      <c r="CV2516" s="1">
        <v>51.23</v>
      </c>
      <c r="CW2516" s="1">
        <v>50.08</v>
      </c>
      <c r="CX2516" s="1">
        <v>54.53</v>
      </c>
      <c r="CY2516" s="1">
        <v>55.02</v>
      </c>
      <c r="CZ2516" s="1">
        <v>57.89</v>
      </c>
      <c r="DA2516" s="1" t="str">
        <f t="shared" si="1283"/>
        <v>#DIV/0!</v>
      </c>
      <c r="DB2516" s="1" t="str">
        <f t="shared" si="1284"/>
        <v>#DIV/0!</v>
      </c>
      <c r="DC2516" s="1" t="str">
        <f t="shared" si="1285"/>
        <v>#DIV/0!</v>
      </c>
      <c r="DD2516" s="1" t="str">
        <f t="shared" si="1286"/>
        <v>#DIV/0!</v>
      </c>
      <c r="DF2516" s="1" t="str">
        <f t="shared" si="1287"/>
        <v>#DIV/0!</v>
      </c>
    </row>
    <row r="2517" ht="15.75" customHeight="1">
      <c r="CU2517" s="1">
        <v>5605.5767</v>
      </c>
      <c r="CV2517" s="1">
        <v>53.33</v>
      </c>
      <c r="CW2517" s="1">
        <v>52.12</v>
      </c>
      <c r="CX2517" s="1">
        <v>56.75</v>
      </c>
      <c r="CY2517" s="1">
        <v>56.62</v>
      </c>
      <c r="CZ2517" s="1">
        <v>59.85</v>
      </c>
      <c r="DA2517" s="1" t="str">
        <f t="shared" si="1283"/>
        <v>#DIV/0!</v>
      </c>
      <c r="DB2517" s="1" t="str">
        <f t="shared" si="1284"/>
        <v>#DIV/0!</v>
      </c>
      <c r="DC2517" s="1" t="str">
        <f t="shared" si="1285"/>
        <v>#DIV/0!</v>
      </c>
      <c r="DD2517" s="1" t="str">
        <f t="shared" si="1286"/>
        <v>#DIV/0!</v>
      </c>
      <c r="DF2517" s="1" t="str">
        <f t="shared" si="1287"/>
        <v>#DIV/0!</v>
      </c>
    </row>
    <row r="2518" ht="15.75" customHeight="1">
      <c r="CU2518" s="1">
        <v>5605.729</v>
      </c>
      <c r="CV2518" s="1">
        <v>55.87</v>
      </c>
      <c r="CW2518" s="1">
        <v>54.49</v>
      </c>
      <c r="CX2518" s="1">
        <v>58.95</v>
      </c>
      <c r="CY2518" s="1">
        <v>58.21</v>
      </c>
      <c r="CZ2518" s="1">
        <v>61.62</v>
      </c>
      <c r="DA2518" s="1" t="str">
        <f t="shared" si="1283"/>
        <v>#DIV/0!</v>
      </c>
      <c r="DB2518" s="1" t="str">
        <f t="shared" si="1284"/>
        <v>#DIV/0!</v>
      </c>
      <c r="DC2518" s="1" t="str">
        <f t="shared" si="1285"/>
        <v>#DIV/0!</v>
      </c>
      <c r="DD2518" s="1" t="str">
        <f t="shared" si="1286"/>
        <v>#DIV/0!</v>
      </c>
      <c r="DF2518" s="1" t="str">
        <f t="shared" si="1287"/>
        <v>#DIV/0!</v>
      </c>
    </row>
    <row r="2519" ht="15.75" customHeight="1">
      <c r="CU2519" s="1">
        <v>5605.8813</v>
      </c>
      <c r="CV2519" s="1">
        <v>58.92</v>
      </c>
      <c r="CW2519" s="1">
        <v>57.21</v>
      </c>
      <c r="CX2519" s="1">
        <v>61.31</v>
      </c>
      <c r="CY2519" s="1">
        <v>60.06</v>
      </c>
      <c r="CZ2519" s="1">
        <v>62.77</v>
      </c>
      <c r="DA2519" s="1" t="str">
        <f t="shared" si="1283"/>
        <v>#DIV/0!</v>
      </c>
      <c r="DB2519" s="1" t="str">
        <f t="shared" si="1284"/>
        <v>#DIV/0!</v>
      </c>
      <c r="DC2519" s="1" t="str">
        <f t="shared" si="1285"/>
        <v>#DIV/0!</v>
      </c>
      <c r="DD2519" s="1" t="str">
        <f t="shared" si="1286"/>
        <v>#DIV/0!</v>
      </c>
      <c r="DF2519" s="1" t="str">
        <f t="shared" si="1287"/>
        <v>#DIV/0!</v>
      </c>
    </row>
    <row r="2520" ht="15.75" customHeight="1">
      <c r="CU2520" s="1">
        <v>5606.0342</v>
      </c>
      <c r="CV2520" s="1">
        <v>63.69</v>
      </c>
      <c r="CW2520" s="1">
        <v>61.02</v>
      </c>
      <c r="CX2520" s="1">
        <v>65.19</v>
      </c>
      <c r="CY2520" s="1">
        <v>63.83</v>
      </c>
      <c r="CZ2520" s="1">
        <v>65.68</v>
      </c>
      <c r="DA2520" s="1" t="str">
        <f t="shared" si="1283"/>
        <v>#DIV/0!</v>
      </c>
      <c r="DB2520" s="1" t="str">
        <f t="shared" si="1284"/>
        <v>#DIV/0!</v>
      </c>
      <c r="DC2520" s="1" t="str">
        <f t="shared" si="1285"/>
        <v>#DIV/0!</v>
      </c>
      <c r="DD2520" s="1" t="str">
        <f t="shared" si="1286"/>
        <v>#DIV/0!</v>
      </c>
      <c r="DF2520" s="1" t="str">
        <f t="shared" si="1287"/>
        <v>#DIV/0!</v>
      </c>
    </row>
    <row r="2521" ht="15.75" customHeight="1">
      <c r="CU2521" s="1">
        <v>5606.1865</v>
      </c>
      <c r="CV2521" s="1">
        <v>70.84</v>
      </c>
      <c r="CW2521" s="1">
        <v>68.89</v>
      </c>
      <c r="CX2521" s="1">
        <v>73.55</v>
      </c>
      <c r="CY2521" s="1">
        <v>71.58</v>
      </c>
      <c r="CZ2521" s="1">
        <v>72.76</v>
      </c>
      <c r="DA2521" s="1" t="str">
        <f t="shared" si="1283"/>
        <v>#DIV/0!</v>
      </c>
      <c r="DB2521" s="1" t="str">
        <f t="shared" si="1284"/>
        <v>#DIV/0!</v>
      </c>
      <c r="DC2521" s="1" t="str">
        <f t="shared" si="1285"/>
        <v>#DIV/0!</v>
      </c>
      <c r="DD2521" s="1" t="str">
        <f t="shared" si="1286"/>
        <v>#DIV/0!</v>
      </c>
      <c r="DF2521" s="1" t="str">
        <f t="shared" si="1287"/>
        <v>#DIV/0!</v>
      </c>
    </row>
    <row r="2522" ht="15.75" customHeight="1">
      <c r="CU2522" s="1">
        <v>5606.3389</v>
      </c>
      <c r="CV2522" s="1">
        <v>81.85</v>
      </c>
      <c r="CW2522" s="1">
        <v>81.91</v>
      </c>
      <c r="CX2522" s="1">
        <v>86.92</v>
      </c>
      <c r="CY2522" s="1">
        <v>83.78</v>
      </c>
      <c r="CZ2522" s="1">
        <v>83.96</v>
      </c>
      <c r="DA2522" s="1" t="str">
        <f t="shared" si="1283"/>
        <v>#DIV/0!</v>
      </c>
      <c r="DB2522" s="1" t="str">
        <f t="shared" si="1284"/>
        <v>#DIV/0!</v>
      </c>
      <c r="DC2522" s="1" t="str">
        <f t="shared" si="1285"/>
        <v>#DIV/0!</v>
      </c>
      <c r="DD2522" s="1" t="str">
        <f t="shared" si="1286"/>
        <v>#DIV/0!</v>
      </c>
      <c r="DF2522" s="1" t="str">
        <f t="shared" si="1287"/>
        <v>#DIV/0!</v>
      </c>
    </row>
    <row r="2523" ht="15.75" customHeight="1">
      <c r="CU2523" s="1">
        <v>5606.4912</v>
      </c>
      <c r="CV2523" s="1">
        <v>99.44</v>
      </c>
      <c r="CW2523" s="1">
        <v>98.27</v>
      </c>
      <c r="CX2523" s="1">
        <v>105.0</v>
      </c>
      <c r="CY2523" s="1">
        <v>100.7</v>
      </c>
      <c r="CZ2523" s="1">
        <v>98.48</v>
      </c>
      <c r="DA2523" s="1" t="str">
        <f t="shared" si="1283"/>
        <v>#DIV/0!</v>
      </c>
      <c r="DB2523" s="1" t="str">
        <f t="shared" si="1284"/>
        <v>#DIV/0!</v>
      </c>
      <c r="DC2523" s="1" t="str">
        <f t="shared" si="1285"/>
        <v>#DIV/0!</v>
      </c>
      <c r="DD2523" s="1" t="str">
        <f t="shared" si="1286"/>
        <v>#DIV/0!</v>
      </c>
      <c r="DF2523" s="1" t="str">
        <f t="shared" si="1287"/>
        <v>#DIV/0!</v>
      </c>
    </row>
    <row r="2524" ht="15.75" customHeight="1">
      <c r="CU2524" s="1">
        <v>5606.6436</v>
      </c>
      <c r="CV2524" s="1">
        <v>127.4</v>
      </c>
      <c r="CW2524" s="1">
        <v>125.7</v>
      </c>
      <c r="CX2524" s="1">
        <v>137.6</v>
      </c>
      <c r="CY2524" s="1">
        <v>129.8</v>
      </c>
      <c r="CZ2524" s="1">
        <v>122.8</v>
      </c>
      <c r="DA2524" s="1" t="str">
        <f t="shared" si="1283"/>
        <v>#DIV/0!</v>
      </c>
      <c r="DB2524" s="1" t="str">
        <f t="shared" si="1284"/>
        <v>#DIV/0!</v>
      </c>
      <c r="DC2524" s="1" t="str">
        <f t="shared" si="1285"/>
        <v>#DIV/0!</v>
      </c>
      <c r="DD2524" s="1" t="str">
        <f t="shared" si="1286"/>
        <v>#DIV/0!</v>
      </c>
      <c r="DF2524" s="1" t="str">
        <f t="shared" si="1287"/>
        <v>#DIV/0!</v>
      </c>
    </row>
    <row r="2525" ht="15.75" customHeight="1">
      <c r="CU2525" s="1">
        <v>5606.7959</v>
      </c>
      <c r="CV2525" s="1">
        <v>174.6</v>
      </c>
      <c r="CW2525" s="1">
        <v>167.5</v>
      </c>
      <c r="CX2525" s="1">
        <v>187.3</v>
      </c>
      <c r="CY2525" s="1">
        <v>166.9</v>
      </c>
      <c r="CZ2525" s="1">
        <v>157.9</v>
      </c>
      <c r="DA2525" s="1" t="str">
        <f t="shared" si="1283"/>
        <v>#DIV/0!</v>
      </c>
      <c r="DB2525" s="1" t="str">
        <f t="shared" si="1284"/>
        <v>#DIV/0!</v>
      </c>
      <c r="DC2525" s="1" t="str">
        <f t="shared" si="1285"/>
        <v>#DIV/0!</v>
      </c>
      <c r="DD2525" s="1" t="str">
        <f t="shared" si="1286"/>
        <v>#DIV/0!</v>
      </c>
      <c r="DF2525" s="1" t="str">
        <f t="shared" si="1287"/>
        <v>#DIV/0!</v>
      </c>
    </row>
    <row r="2526" ht="15.75" customHeight="1">
      <c r="CU2526" s="1">
        <v>5606.9482</v>
      </c>
      <c r="CV2526" s="1">
        <v>254.5</v>
      </c>
      <c r="CW2526" s="1">
        <v>215.8</v>
      </c>
      <c r="CX2526" s="1">
        <v>250.4</v>
      </c>
      <c r="CY2526" s="1">
        <v>213.4</v>
      </c>
      <c r="CZ2526" s="1">
        <v>204.4</v>
      </c>
      <c r="DA2526" s="1" t="str">
        <f t="shared" si="1283"/>
        <v>#DIV/0!</v>
      </c>
      <c r="DB2526" s="1" t="str">
        <f t="shared" si="1284"/>
        <v>#DIV/0!</v>
      </c>
      <c r="DC2526" s="1" t="str">
        <f t="shared" si="1285"/>
        <v>#DIV/0!</v>
      </c>
      <c r="DD2526" s="1" t="str">
        <f t="shared" si="1286"/>
        <v>#DIV/0!</v>
      </c>
      <c r="DF2526" s="1" t="str">
        <f t="shared" si="1287"/>
        <v>#DIV/0!</v>
      </c>
    </row>
    <row r="2527" ht="15.75" customHeight="1">
      <c r="CU2527" s="1">
        <v>5607.1006</v>
      </c>
      <c r="CV2527" s="1">
        <v>363.1</v>
      </c>
      <c r="CW2527" s="1">
        <v>273.4</v>
      </c>
      <c r="CX2527" s="1">
        <v>339.0</v>
      </c>
      <c r="CY2527" s="1">
        <v>272.7</v>
      </c>
      <c r="CZ2527" s="1">
        <v>260.3</v>
      </c>
      <c r="DA2527" s="1" t="str">
        <f t="shared" si="1283"/>
        <v>#DIV/0!</v>
      </c>
      <c r="DB2527" s="1" t="str">
        <f t="shared" si="1284"/>
        <v>#DIV/0!</v>
      </c>
      <c r="DC2527" s="1" t="str">
        <f t="shared" si="1285"/>
        <v>#DIV/0!</v>
      </c>
      <c r="DD2527" s="1" t="str">
        <f t="shared" si="1286"/>
        <v>#DIV/0!</v>
      </c>
      <c r="DF2527" s="1" t="str">
        <f t="shared" si="1287"/>
        <v>#DIV/0!</v>
      </c>
    </row>
    <row r="2528" ht="15.75" customHeight="1">
      <c r="CU2528" s="1">
        <v>5607.2534</v>
      </c>
      <c r="CV2528" s="1">
        <v>513.8</v>
      </c>
      <c r="CW2528" s="1">
        <v>342.6</v>
      </c>
      <c r="CX2528" s="1">
        <v>466.1</v>
      </c>
      <c r="CY2528" s="1">
        <v>340.5</v>
      </c>
      <c r="CZ2528" s="1">
        <v>324.6</v>
      </c>
      <c r="DA2528" s="1" t="str">
        <f t="shared" si="1283"/>
        <v>#DIV/0!</v>
      </c>
      <c r="DB2528" s="1" t="str">
        <f t="shared" si="1284"/>
        <v>#DIV/0!</v>
      </c>
      <c r="DC2528" s="1" t="str">
        <f t="shared" si="1285"/>
        <v>#DIV/0!</v>
      </c>
      <c r="DD2528" s="1" t="str">
        <f t="shared" si="1286"/>
        <v>#DIV/0!</v>
      </c>
      <c r="DF2528" s="1" t="str">
        <f t="shared" si="1287"/>
        <v>#DIV/0!</v>
      </c>
    </row>
    <row r="2529" ht="15.75" customHeight="1">
      <c r="CU2529" s="1">
        <v>5607.4058</v>
      </c>
      <c r="CV2529" s="1">
        <v>740.0</v>
      </c>
      <c r="CW2529" s="1">
        <v>429.4</v>
      </c>
      <c r="CX2529" s="1">
        <v>647.4</v>
      </c>
      <c r="CY2529" s="1">
        <v>411.2</v>
      </c>
      <c r="CZ2529" s="1">
        <v>407.8</v>
      </c>
      <c r="DA2529" s="1" t="str">
        <f t="shared" si="1283"/>
        <v>#DIV/0!</v>
      </c>
      <c r="DB2529" s="1" t="str">
        <f t="shared" si="1284"/>
        <v>#DIV/0!</v>
      </c>
      <c r="DC2529" s="1" t="str">
        <f t="shared" si="1285"/>
        <v>#DIV/0!</v>
      </c>
      <c r="DD2529" s="1" t="str">
        <f t="shared" si="1286"/>
        <v>#DIV/0!</v>
      </c>
      <c r="DF2529" s="1" t="str">
        <f t="shared" si="1287"/>
        <v>#DIV/0!</v>
      </c>
    </row>
    <row r="2530" ht="15.75" customHeight="1">
      <c r="CU2530" s="1">
        <v>5607.5581</v>
      </c>
      <c r="CV2530" s="1">
        <v>1070.3</v>
      </c>
      <c r="CW2530" s="1">
        <v>549.3</v>
      </c>
      <c r="CX2530" s="1">
        <v>898.9</v>
      </c>
      <c r="CY2530" s="1">
        <v>515.4</v>
      </c>
      <c r="CZ2530" s="1">
        <v>519.8</v>
      </c>
      <c r="DA2530" s="1" t="str">
        <f t="shared" si="1283"/>
        <v>#DIV/0!</v>
      </c>
      <c r="DB2530" s="1" t="str">
        <f t="shared" si="1284"/>
        <v>#DIV/0!</v>
      </c>
      <c r="DC2530" s="1" t="str">
        <f t="shared" si="1285"/>
        <v>#DIV/0!</v>
      </c>
      <c r="DD2530" s="1" t="str">
        <f t="shared" si="1286"/>
        <v>#DIV/0!</v>
      </c>
      <c r="DF2530" s="1" t="str">
        <f t="shared" si="1287"/>
        <v>#DIV/0!</v>
      </c>
    </row>
    <row r="2531" ht="15.75" customHeight="1">
      <c r="CU2531" s="1">
        <v>5607.7104</v>
      </c>
      <c r="CV2531" s="1">
        <v>1276.7</v>
      </c>
      <c r="CW2531" s="1">
        <v>738.3</v>
      </c>
      <c r="CX2531" s="1">
        <v>1249.8</v>
      </c>
      <c r="CY2531" s="1">
        <v>702.1</v>
      </c>
      <c r="CZ2531" s="1">
        <v>669.1</v>
      </c>
      <c r="DA2531" s="1" t="str">
        <f t="shared" si="1283"/>
        <v>#DIV/0!</v>
      </c>
      <c r="DB2531" s="1" t="str">
        <f t="shared" si="1284"/>
        <v>#DIV/0!</v>
      </c>
      <c r="DC2531" s="1" t="str">
        <f t="shared" si="1285"/>
        <v>#DIV/0!</v>
      </c>
      <c r="DD2531" s="1" t="str">
        <f t="shared" si="1286"/>
        <v>#DIV/0!</v>
      </c>
      <c r="DF2531" s="1" t="str">
        <f t="shared" si="1287"/>
        <v>#DIV/0!</v>
      </c>
    </row>
    <row r="2532" ht="15.75" customHeight="1">
      <c r="CU2532" s="1">
        <v>5607.8628</v>
      </c>
      <c r="CV2532" s="1">
        <v>1549.7</v>
      </c>
      <c r="CW2532" s="1">
        <v>907.8</v>
      </c>
      <c r="CX2532" s="1">
        <v>1681.0</v>
      </c>
      <c r="CY2532" s="1">
        <v>1012.2</v>
      </c>
      <c r="CZ2532" s="1">
        <v>872.8</v>
      </c>
      <c r="DA2532" s="1" t="str">
        <f t="shared" si="1283"/>
        <v>#DIV/0!</v>
      </c>
      <c r="DB2532" s="1" t="str">
        <f t="shared" si="1284"/>
        <v>#DIV/0!</v>
      </c>
      <c r="DC2532" s="1" t="str">
        <f t="shared" si="1285"/>
        <v>#DIV/0!</v>
      </c>
      <c r="DD2532" s="1" t="str">
        <f t="shared" si="1286"/>
        <v>#DIV/0!</v>
      </c>
      <c r="DF2532" s="1" t="str">
        <f t="shared" si="1287"/>
        <v>#DIV/0!</v>
      </c>
    </row>
    <row r="2533" ht="15.75" customHeight="1">
      <c r="CU2533" s="1">
        <v>5608.0151</v>
      </c>
      <c r="CV2533" s="1">
        <v>1655.0</v>
      </c>
      <c r="CW2533" s="1">
        <v>1000.0</v>
      </c>
      <c r="CX2533" s="1">
        <v>1906.9</v>
      </c>
      <c r="CY2533" s="1">
        <v>1471.3</v>
      </c>
      <c r="CZ2533" s="1">
        <v>1098.2</v>
      </c>
      <c r="DA2533" s="1" t="str">
        <f t="shared" si="1283"/>
        <v>#DIV/0!</v>
      </c>
      <c r="DB2533" s="1" t="str">
        <f t="shared" si="1284"/>
        <v>#DIV/0!</v>
      </c>
      <c r="DC2533" s="1" t="str">
        <f t="shared" si="1285"/>
        <v>#DIV/0!</v>
      </c>
      <c r="DD2533" s="1" t="str">
        <f t="shared" si="1286"/>
        <v>#DIV/0!</v>
      </c>
      <c r="DF2533" s="1" t="str">
        <f t="shared" si="1287"/>
        <v>#DIV/0!</v>
      </c>
    </row>
    <row r="2534" ht="15.75" customHeight="1">
      <c r="CU2534" s="1">
        <v>5608.1675</v>
      </c>
      <c r="CV2534" s="1">
        <v>1651.9</v>
      </c>
      <c r="CW2534" s="1">
        <v>1013.3</v>
      </c>
      <c r="CX2534" s="1">
        <v>1950.0</v>
      </c>
      <c r="CY2534" s="1">
        <v>1683.9</v>
      </c>
      <c r="CZ2534" s="1">
        <v>1068.2</v>
      </c>
      <c r="DA2534" s="1" t="str">
        <f t="shared" si="1283"/>
        <v>#DIV/0!</v>
      </c>
      <c r="DB2534" s="1" t="str">
        <f t="shared" si="1284"/>
        <v>#DIV/0!</v>
      </c>
      <c r="DC2534" s="1" t="str">
        <f t="shared" si="1285"/>
        <v>#DIV/0!</v>
      </c>
      <c r="DD2534" s="1" t="str">
        <f t="shared" si="1286"/>
        <v>#DIV/0!</v>
      </c>
      <c r="DF2534" s="1" t="str">
        <f t="shared" si="1287"/>
        <v>#DIV/0!</v>
      </c>
    </row>
    <row r="2535" ht="15.75" customHeight="1">
      <c r="CU2535" s="1">
        <v>5608.3198</v>
      </c>
      <c r="CV2535" s="1">
        <v>1534.8</v>
      </c>
      <c r="CW2535" s="1">
        <v>904.4</v>
      </c>
      <c r="CX2535" s="1">
        <v>1806.4</v>
      </c>
      <c r="CY2535" s="1">
        <v>1457.6</v>
      </c>
      <c r="CZ2535" s="1">
        <v>808.2</v>
      </c>
      <c r="DA2535" s="1" t="str">
        <f t="shared" si="1283"/>
        <v>#DIV/0!</v>
      </c>
      <c r="DB2535" s="1" t="str">
        <f t="shared" si="1284"/>
        <v>#DIV/0!</v>
      </c>
      <c r="DC2535" s="1" t="str">
        <f t="shared" si="1285"/>
        <v>#DIV/0!</v>
      </c>
      <c r="DD2535" s="1" t="str">
        <f t="shared" si="1286"/>
        <v>#DIV/0!</v>
      </c>
      <c r="DF2535" s="1" t="str">
        <f t="shared" si="1287"/>
        <v>#DIV/0!</v>
      </c>
    </row>
    <row r="2536" ht="15.75" customHeight="1">
      <c r="CU2536" s="1">
        <v>5608.4722</v>
      </c>
      <c r="CV2536" s="1">
        <v>1257.6</v>
      </c>
      <c r="CW2536" s="1">
        <v>795.5</v>
      </c>
      <c r="CX2536" s="1">
        <v>1282.1</v>
      </c>
      <c r="CY2536" s="1">
        <v>937.7</v>
      </c>
      <c r="CZ2536" s="1">
        <v>646.2</v>
      </c>
      <c r="DA2536" s="1" t="str">
        <f t="shared" si="1283"/>
        <v>#DIV/0!</v>
      </c>
      <c r="DB2536" s="1" t="str">
        <f t="shared" si="1284"/>
        <v>#DIV/0!</v>
      </c>
      <c r="DC2536" s="1" t="str">
        <f t="shared" si="1285"/>
        <v>#DIV/0!</v>
      </c>
      <c r="DD2536" s="1" t="str">
        <f t="shared" si="1286"/>
        <v>#DIV/0!</v>
      </c>
      <c r="DF2536" s="1" t="str">
        <f t="shared" si="1287"/>
        <v>#DIV/0!</v>
      </c>
    </row>
    <row r="2537" ht="15.75" customHeight="1">
      <c r="CU2537" s="1">
        <v>5608.625</v>
      </c>
      <c r="CV2537" s="1">
        <v>884.7</v>
      </c>
      <c r="CW2537" s="1">
        <v>545.0</v>
      </c>
      <c r="CX2537" s="1">
        <v>770.4</v>
      </c>
      <c r="CY2537" s="1">
        <v>602.8</v>
      </c>
      <c r="CZ2537" s="1">
        <v>524.2</v>
      </c>
      <c r="DA2537" s="1" t="str">
        <f t="shared" si="1283"/>
        <v>#DIV/0!</v>
      </c>
      <c r="DB2537" s="1" t="str">
        <f t="shared" si="1284"/>
        <v>#DIV/0!</v>
      </c>
      <c r="DC2537" s="1" t="str">
        <f t="shared" si="1285"/>
        <v>#DIV/0!</v>
      </c>
      <c r="DD2537" s="1" t="str">
        <f t="shared" si="1286"/>
        <v>#DIV/0!</v>
      </c>
      <c r="DF2537" s="1" t="str">
        <f t="shared" si="1287"/>
        <v>#DIV/0!</v>
      </c>
    </row>
    <row r="2538" ht="15.75" customHeight="1">
      <c r="CU2538" s="1">
        <v>5608.7773</v>
      </c>
      <c r="CV2538" s="1">
        <v>523.8</v>
      </c>
      <c r="CW2538" s="1">
        <v>348.1</v>
      </c>
      <c r="CX2538" s="1">
        <v>513.6</v>
      </c>
      <c r="CY2538" s="1">
        <v>399.3</v>
      </c>
      <c r="CZ2538" s="1">
        <v>356.7</v>
      </c>
      <c r="DA2538" s="1" t="str">
        <f t="shared" si="1283"/>
        <v>#DIV/0!</v>
      </c>
      <c r="DB2538" s="1" t="str">
        <f t="shared" si="1284"/>
        <v>#DIV/0!</v>
      </c>
      <c r="DC2538" s="1" t="str">
        <f t="shared" si="1285"/>
        <v>#DIV/0!</v>
      </c>
      <c r="DD2538" s="1" t="str">
        <f t="shared" si="1286"/>
        <v>#DIV/0!</v>
      </c>
      <c r="DF2538" s="1" t="str">
        <f t="shared" si="1287"/>
        <v>#DIV/0!</v>
      </c>
    </row>
    <row r="2539" ht="15.75" customHeight="1">
      <c r="CU2539" s="1">
        <v>5608.9297</v>
      </c>
      <c r="CV2539" s="1">
        <v>315.9</v>
      </c>
      <c r="CW2539" s="1">
        <v>263.6</v>
      </c>
      <c r="CX2539" s="1">
        <v>379.6</v>
      </c>
      <c r="CY2539" s="1">
        <v>309.9</v>
      </c>
      <c r="CZ2539" s="1">
        <v>286.1</v>
      </c>
      <c r="DA2539" s="1" t="str">
        <f t="shared" si="1283"/>
        <v>#DIV/0!</v>
      </c>
      <c r="DB2539" s="1" t="str">
        <f t="shared" si="1284"/>
        <v>#DIV/0!</v>
      </c>
      <c r="DC2539" s="1" t="str">
        <f t="shared" si="1285"/>
        <v>#DIV/0!</v>
      </c>
      <c r="DD2539" s="1" t="str">
        <f t="shared" si="1286"/>
        <v>#DIV/0!</v>
      </c>
      <c r="DF2539" s="1" t="str">
        <f t="shared" si="1287"/>
        <v>#DIV/0!</v>
      </c>
    </row>
    <row r="2540" ht="15.75" customHeight="1">
      <c r="CU2540" s="1">
        <v>5609.082</v>
      </c>
      <c r="CV2540" s="1">
        <v>222.4</v>
      </c>
      <c r="CW2540" s="1">
        <v>207.6</v>
      </c>
      <c r="CX2540" s="1">
        <v>278.5</v>
      </c>
      <c r="CY2540" s="1">
        <v>241.1</v>
      </c>
      <c r="CZ2540" s="1">
        <v>224.7</v>
      </c>
      <c r="DA2540" s="1" t="str">
        <f t="shared" si="1283"/>
        <v>#DIV/0!</v>
      </c>
      <c r="DB2540" s="1" t="str">
        <f t="shared" si="1284"/>
        <v>#DIV/0!</v>
      </c>
      <c r="DC2540" s="1" t="str">
        <f t="shared" si="1285"/>
        <v>#DIV/0!</v>
      </c>
      <c r="DD2540" s="1" t="str">
        <f t="shared" si="1286"/>
        <v>#DIV/0!</v>
      </c>
      <c r="DF2540" s="1" t="str">
        <f t="shared" si="1287"/>
        <v>#DIV/0!</v>
      </c>
    </row>
    <row r="2541" ht="15.75" customHeight="1">
      <c r="CU2541" s="1">
        <v>5609.2344</v>
      </c>
      <c r="CV2541" s="1">
        <v>180.9</v>
      </c>
      <c r="CW2541" s="1">
        <v>174.7</v>
      </c>
      <c r="CX2541" s="1">
        <v>226.9</v>
      </c>
      <c r="CY2541" s="1">
        <v>199.1</v>
      </c>
      <c r="CZ2541" s="1">
        <v>179.2</v>
      </c>
      <c r="DA2541" s="1" t="str">
        <f t="shared" si="1283"/>
        <v>#DIV/0!</v>
      </c>
      <c r="DB2541" s="1" t="str">
        <f t="shared" si="1284"/>
        <v>#DIV/0!</v>
      </c>
      <c r="DC2541" s="1" t="str">
        <f t="shared" si="1285"/>
        <v>#DIV/0!</v>
      </c>
      <c r="DD2541" s="1" t="str">
        <f t="shared" si="1286"/>
        <v>#DIV/0!</v>
      </c>
      <c r="DF2541" s="1" t="str">
        <f t="shared" si="1287"/>
        <v>#DIV/0!</v>
      </c>
    </row>
    <row r="2542" ht="15.75" customHeight="1">
      <c r="CU2542" s="1">
        <v>5609.3867</v>
      </c>
      <c r="CV2542" s="1">
        <v>166.7</v>
      </c>
      <c r="CW2542" s="1">
        <v>170.2</v>
      </c>
      <c r="CX2542" s="1">
        <v>218.7</v>
      </c>
      <c r="CY2542" s="1">
        <v>186.0</v>
      </c>
      <c r="CZ2542" s="1">
        <v>171.4</v>
      </c>
      <c r="DA2542" s="1" t="str">
        <f t="shared" si="1283"/>
        <v>#DIV/0!</v>
      </c>
      <c r="DB2542" s="1" t="str">
        <f t="shared" si="1284"/>
        <v>#DIV/0!</v>
      </c>
      <c r="DC2542" s="1" t="str">
        <f t="shared" si="1285"/>
        <v>#DIV/0!</v>
      </c>
      <c r="DD2542" s="1" t="str">
        <f t="shared" si="1286"/>
        <v>#DIV/0!</v>
      </c>
      <c r="DF2542" s="1" t="str">
        <f t="shared" si="1287"/>
        <v>#DIV/0!</v>
      </c>
    </row>
    <row r="2543" ht="15.75" customHeight="1">
      <c r="CU2543" s="1">
        <v>5609.5391</v>
      </c>
      <c r="CV2543" s="1">
        <v>173.1</v>
      </c>
      <c r="CW2543" s="1">
        <v>183.9</v>
      </c>
      <c r="CX2543" s="1">
        <v>239.0</v>
      </c>
      <c r="CY2543" s="1">
        <v>199.6</v>
      </c>
      <c r="CZ2543" s="1">
        <v>181.4</v>
      </c>
      <c r="DA2543" s="1" t="str">
        <f t="shared" si="1283"/>
        <v>#DIV/0!</v>
      </c>
      <c r="DB2543" s="1" t="str">
        <f t="shared" si="1284"/>
        <v>#DIV/0!</v>
      </c>
      <c r="DC2543" s="1" t="str">
        <f t="shared" si="1285"/>
        <v>#DIV/0!</v>
      </c>
      <c r="DD2543" s="1" t="str">
        <f t="shared" si="1286"/>
        <v>#DIV/0!</v>
      </c>
      <c r="DF2543" s="1" t="str">
        <f t="shared" si="1287"/>
        <v>#DIV/0!</v>
      </c>
    </row>
    <row r="2544" ht="15.75" customHeight="1">
      <c r="CU2544" s="1">
        <v>5609.6914</v>
      </c>
      <c r="CV2544" s="1">
        <v>202.0</v>
      </c>
      <c r="CW2544" s="1">
        <v>213.6</v>
      </c>
      <c r="CX2544" s="1">
        <v>280.4</v>
      </c>
      <c r="CY2544" s="1">
        <v>226.8</v>
      </c>
      <c r="CZ2544" s="1">
        <v>201.8</v>
      </c>
      <c r="DA2544" s="1" t="str">
        <f t="shared" si="1283"/>
        <v>#DIV/0!</v>
      </c>
      <c r="DB2544" s="1" t="str">
        <f t="shared" si="1284"/>
        <v>#DIV/0!</v>
      </c>
      <c r="DC2544" s="1" t="str">
        <f t="shared" si="1285"/>
        <v>#DIV/0!</v>
      </c>
      <c r="DD2544" s="1" t="str">
        <f t="shared" si="1286"/>
        <v>#DIV/0!</v>
      </c>
      <c r="DF2544" s="1" t="str">
        <f t="shared" si="1287"/>
        <v>#DIV/0!</v>
      </c>
    </row>
    <row r="2545" ht="15.75" customHeight="1">
      <c r="CU2545" s="1">
        <v>5609.8438</v>
      </c>
      <c r="CV2545" s="1">
        <v>249.3</v>
      </c>
      <c r="CW2545" s="1">
        <v>254.3</v>
      </c>
      <c r="CX2545" s="1">
        <v>351.2</v>
      </c>
      <c r="CY2545" s="1">
        <v>273.1</v>
      </c>
      <c r="CZ2545" s="1">
        <v>242.0</v>
      </c>
      <c r="DA2545" s="1" t="str">
        <f t="shared" si="1283"/>
        <v>#DIV/0!</v>
      </c>
      <c r="DB2545" s="1" t="str">
        <f t="shared" si="1284"/>
        <v>#DIV/0!</v>
      </c>
      <c r="DC2545" s="1" t="str">
        <f t="shared" si="1285"/>
        <v>#DIV/0!</v>
      </c>
      <c r="DD2545" s="1" t="str">
        <f t="shared" si="1286"/>
        <v>#DIV/0!</v>
      </c>
      <c r="DF2545" s="1" t="str">
        <f t="shared" si="1287"/>
        <v>#DIV/0!</v>
      </c>
    </row>
    <row r="2546" ht="15.75" customHeight="1">
      <c r="CU2546" s="1">
        <v>5609.9966</v>
      </c>
      <c r="CV2546" s="1">
        <v>318.6</v>
      </c>
      <c r="CW2546" s="1">
        <v>310.3</v>
      </c>
      <c r="CX2546" s="1">
        <v>404.3</v>
      </c>
      <c r="CY2546" s="1">
        <v>328.4</v>
      </c>
      <c r="CZ2546" s="1">
        <v>291.3</v>
      </c>
      <c r="DA2546" s="1" t="str">
        <f t="shared" si="1283"/>
        <v>#DIV/0!</v>
      </c>
      <c r="DB2546" s="1" t="str">
        <f t="shared" si="1284"/>
        <v>#DIV/0!</v>
      </c>
      <c r="DC2546" s="1" t="str">
        <f t="shared" si="1285"/>
        <v>#DIV/0!</v>
      </c>
      <c r="DD2546" s="1" t="str">
        <f t="shared" si="1286"/>
        <v>#DIV/0!</v>
      </c>
      <c r="DF2546" s="1" t="str">
        <f t="shared" si="1287"/>
        <v>#DIV/0!</v>
      </c>
    </row>
    <row r="2547" ht="15.75" customHeight="1">
      <c r="CU2547" s="1">
        <v>5610.1489</v>
      </c>
      <c r="CV2547" s="1">
        <v>341.7</v>
      </c>
      <c r="CW2547" s="1">
        <v>298.4</v>
      </c>
      <c r="CX2547" s="1">
        <v>364.3</v>
      </c>
      <c r="CY2547" s="1">
        <v>322.7</v>
      </c>
      <c r="CZ2547" s="1">
        <v>277.9</v>
      </c>
      <c r="DA2547" s="1" t="str">
        <f t="shared" si="1283"/>
        <v>#DIV/0!</v>
      </c>
      <c r="DB2547" s="1" t="str">
        <f t="shared" si="1284"/>
        <v>#DIV/0!</v>
      </c>
      <c r="DC2547" s="1" t="str">
        <f t="shared" si="1285"/>
        <v>#DIV/0!</v>
      </c>
      <c r="DD2547" s="1" t="str">
        <f t="shared" si="1286"/>
        <v>#DIV/0!</v>
      </c>
      <c r="DF2547" s="1" t="str">
        <f t="shared" si="1287"/>
        <v>#DIV/0!</v>
      </c>
    </row>
    <row r="2548" ht="15.75" customHeight="1">
      <c r="CU2548" s="1">
        <v>5610.3013</v>
      </c>
      <c r="CV2548" s="1">
        <v>259.3</v>
      </c>
      <c r="CW2548" s="1">
        <v>228.1</v>
      </c>
      <c r="CX2548" s="1">
        <v>284.7</v>
      </c>
      <c r="CY2548" s="1">
        <v>251.8</v>
      </c>
      <c r="CZ2548" s="1">
        <v>215.3</v>
      </c>
      <c r="DA2548" s="1" t="str">
        <f t="shared" si="1283"/>
        <v>#DIV/0!</v>
      </c>
      <c r="DB2548" s="1" t="str">
        <f t="shared" si="1284"/>
        <v>#DIV/0!</v>
      </c>
      <c r="DC2548" s="1" t="str">
        <f t="shared" si="1285"/>
        <v>#DIV/0!</v>
      </c>
      <c r="DD2548" s="1" t="str">
        <f t="shared" si="1286"/>
        <v>#DIV/0!</v>
      </c>
      <c r="DF2548" s="1" t="str">
        <f t="shared" si="1287"/>
        <v>#DIV/0!</v>
      </c>
    </row>
    <row r="2549" ht="15.75" customHeight="1">
      <c r="CU2549" s="1">
        <v>5610.4536</v>
      </c>
      <c r="CV2549" s="1">
        <v>171.1</v>
      </c>
      <c r="CW2549" s="1">
        <v>159.4</v>
      </c>
      <c r="CX2549" s="1">
        <v>201.1</v>
      </c>
      <c r="CY2549" s="1">
        <v>177.7</v>
      </c>
      <c r="CZ2549" s="1">
        <v>152.7</v>
      </c>
      <c r="DA2549" s="1" t="str">
        <f t="shared" si="1283"/>
        <v>#DIV/0!</v>
      </c>
      <c r="DB2549" s="1" t="str">
        <f t="shared" si="1284"/>
        <v>#DIV/0!</v>
      </c>
      <c r="DC2549" s="1" t="str">
        <f t="shared" si="1285"/>
        <v>#DIV/0!</v>
      </c>
      <c r="DD2549" s="1" t="str">
        <f t="shared" si="1286"/>
        <v>#DIV/0!</v>
      </c>
      <c r="DF2549" s="1" t="str">
        <f t="shared" si="1287"/>
        <v>#DIV/0!</v>
      </c>
    </row>
    <row r="2550" ht="15.75" customHeight="1">
      <c r="CU2550" s="1">
        <v>5610.606</v>
      </c>
      <c r="CV2550" s="1">
        <v>118.8</v>
      </c>
      <c r="CW2550" s="1">
        <v>114.8</v>
      </c>
      <c r="CX2550" s="1">
        <v>141.0</v>
      </c>
      <c r="CY2550" s="1">
        <v>128.4</v>
      </c>
      <c r="CZ2550" s="1">
        <v>110.4</v>
      </c>
      <c r="DA2550" s="1" t="str">
        <f t="shared" si="1283"/>
        <v>#DIV/0!</v>
      </c>
      <c r="DB2550" s="1" t="str">
        <f t="shared" si="1284"/>
        <v>#DIV/0!</v>
      </c>
      <c r="DC2550" s="1" t="str">
        <f t="shared" si="1285"/>
        <v>#DIV/0!</v>
      </c>
      <c r="DD2550" s="1" t="str">
        <f t="shared" si="1286"/>
        <v>#DIV/0!</v>
      </c>
      <c r="DF2550" s="1" t="str">
        <f t="shared" si="1287"/>
        <v>#DIV/0!</v>
      </c>
    </row>
    <row r="2551" ht="15.75" customHeight="1">
      <c r="CU2551" s="1">
        <v>5610.7583</v>
      </c>
      <c r="CV2551" s="1">
        <v>90.51</v>
      </c>
      <c r="CW2551" s="1">
        <v>89.55</v>
      </c>
      <c r="CX2551" s="1">
        <v>106.1</v>
      </c>
      <c r="CY2551" s="1">
        <v>100.2</v>
      </c>
      <c r="CZ2551" s="1">
        <v>86.56</v>
      </c>
      <c r="DA2551" s="1" t="str">
        <f t="shared" si="1283"/>
        <v>#DIV/0!</v>
      </c>
      <c r="DB2551" s="1" t="str">
        <f t="shared" si="1284"/>
        <v>#DIV/0!</v>
      </c>
      <c r="DC2551" s="1" t="str">
        <f t="shared" si="1285"/>
        <v>#DIV/0!</v>
      </c>
      <c r="DD2551" s="1" t="str">
        <f t="shared" si="1286"/>
        <v>#DIV/0!</v>
      </c>
      <c r="DF2551" s="1" t="str">
        <f t="shared" si="1287"/>
        <v>#DIV/0!</v>
      </c>
    </row>
    <row r="2552" ht="15.75" customHeight="1">
      <c r="CU2552" s="1">
        <v>5610.9106</v>
      </c>
      <c r="CV2552" s="1">
        <v>73.23</v>
      </c>
      <c r="CW2552" s="1">
        <v>74.1</v>
      </c>
      <c r="CX2552" s="1">
        <v>85.34</v>
      </c>
      <c r="CY2552" s="1">
        <v>81.94</v>
      </c>
      <c r="CZ2552" s="1">
        <v>70.98</v>
      </c>
      <c r="DA2552" s="1" t="str">
        <f t="shared" si="1283"/>
        <v>#DIV/0!</v>
      </c>
      <c r="DB2552" s="1" t="str">
        <f t="shared" si="1284"/>
        <v>#DIV/0!</v>
      </c>
      <c r="DC2552" s="1" t="str">
        <f t="shared" si="1285"/>
        <v>#DIV/0!</v>
      </c>
      <c r="DD2552" s="1" t="str">
        <f t="shared" si="1286"/>
        <v>#DIV/0!</v>
      </c>
      <c r="DF2552" s="1" t="str">
        <f t="shared" si="1287"/>
        <v>#DIV/0!</v>
      </c>
    </row>
    <row r="2553" ht="15.75" customHeight="1">
      <c r="CU2553" s="1">
        <v>5611.063</v>
      </c>
      <c r="CV2553" s="1">
        <v>64.83</v>
      </c>
      <c r="CW2553" s="1">
        <v>66.04</v>
      </c>
      <c r="CX2553" s="1">
        <v>74.65</v>
      </c>
      <c r="CY2553" s="1">
        <v>72.26</v>
      </c>
      <c r="CZ2553" s="1">
        <v>64.28</v>
      </c>
      <c r="DA2553" s="1" t="str">
        <f t="shared" si="1283"/>
        <v>#DIV/0!</v>
      </c>
      <c r="DB2553" s="1" t="str">
        <f t="shared" si="1284"/>
        <v>#DIV/0!</v>
      </c>
      <c r="DC2553" s="1" t="str">
        <f t="shared" si="1285"/>
        <v>#DIV/0!</v>
      </c>
      <c r="DD2553" s="1" t="str">
        <f t="shared" si="1286"/>
        <v>#DIV/0!</v>
      </c>
      <c r="DF2553" s="1" t="str">
        <f t="shared" si="1287"/>
        <v>#DIV/0!</v>
      </c>
    </row>
    <row r="2554" ht="15.75" customHeight="1">
      <c r="CU2554" s="1">
        <v>5611.2158</v>
      </c>
      <c r="CV2554" s="1">
        <v>61.38</v>
      </c>
      <c r="CW2554" s="1">
        <v>63.6</v>
      </c>
      <c r="CX2554" s="1">
        <v>71.28</v>
      </c>
      <c r="CY2554" s="1">
        <v>68.7</v>
      </c>
      <c r="CZ2554" s="1">
        <v>62.77</v>
      </c>
      <c r="DA2554" s="1" t="str">
        <f t="shared" si="1283"/>
        <v>#DIV/0!</v>
      </c>
      <c r="DB2554" s="1" t="str">
        <f t="shared" si="1284"/>
        <v>#DIV/0!</v>
      </c>
      <c r="DC2554" s="1" t="str">
        <f t="shared" si="1285"/>
        <v>#DIV/0!</v>
      </c>
      <c r="DD2554" s="1" t="str">
        <f t="shared" si="1286"/>
        <v>#DIV/0!</v>
      </c>
      <c r="DF2554" s="1" t="str">
        <f t="shared" si="1287"/>
        <v>#DIV/0!</v>
      </c>
    </row>
    <row r="2555" ht="15.75" customHeight="1">
      <c r="CU2555" s="1">
        <v>5611.3682</v>
      </c>
      <c r="CV2555" s="1">
        <v>62.89</v>
      </c>
      <c r="CW2555" s="1">
        <v>66.42</v>
      </c>
      <c r="CX2555" s="1">
        <v>74.54</v>
      </c>
      <c r="CY2555" s="1">
        <v>70.91</v>
      </c>
      <c r="CZ2555" s="1">
        <v>66.33</v>
      </c>
      <c r="DA2555" s="1" t="str">
        <f t="shared" si="1283"/>
        <v>#DIV/0!</v>
      </c>
      <c r="DB2555" s="1" t="str">
        <f t="shared" si="1284"/>
        <v>#DIV/0!</v>
      </c>
      <c r="DC2555" s="1" t="str">
        <f t="shared" si="1285"/>
        <v>#DIV/0!</v>
      </c>
      <c r="DD2555" s="1" t="str">
        <f t="shared" si="1286"/>
        <v>#DIV/0!</v>
      </c>
      <c r="DF2555" s="1" t="str">
        <f t="shared" si="1287"/>
        <v>#DIV/0!</v>
      </c>
    </row>
    <row r="2556" ht="15.75" customHeight="1">
      <c r="CU2556" s="1">
        <v>5611.5205</v>
      </c>
      <c r="CV2556" s="1">
        <v>71.84</v>
      </c>
      <c r="CW2556" s="1">
        <v>75.81</v>
      </c>
      <c r="CX2556" s="1">
        <v>86.22</v>
      </c>
      <c r="CY2556" s="1">
        <v>80.8</v>
      </c>
      <c r="CZ2556" s="1">
        <v>76.72</v>
      </c>
      <c r="DA2556" s="1" t="str">
        <f t="shared" si="1283"/>
        <v>#DIV/0!</v>
      </c>
      <c r="DB2556" s="1" t="str">
        <f t="shared" si="1284"/>
        <v>#DIV/0!</v>
      </c>
      <c r="DC2556" s="1" t="str">
        <f t="shared" si="1285"/>
        <v>#DIV/0!</v>
      </c>
      <c r="DD2556" s="1" t="str">
        <f t="shared" si="1286"/>
        <v>#DIV/0!</v>
      </c>
      <c r="DF2556" s="1" t="str">
        <f t="shared" si="1287"/>
        <v>#DIV/0!</v>
      </c>
    </row>
    <row r="2557" ht="15.75" customHeight="1">
      <c r="CU2557" s="1">
        <v>5611.6729</v>
      </c>
      <c r="CV2557" s="1">
        <v>87.81</v>
      </c>
      <c r="CW2557" s="1">
        <v>92.7</v>
      </c>
      <c r="CX2557" s="1">
        <v>107.8</v>
      </c>
      <c r="CY2557" s="1">
        <v>98.94</v>
      </c>
      <c r="CZ2557" s="1">
        <v>99.05</v>
      </c>
      <c r="DA2557" s="1" t="str">
        <f t="shared" si="1283"/>
        <v>#DIV/0!</v>
      </c>
      <c r="DB2557" s="1" t="str">
        <f t="shared" si="1284"/>
        <v>#DIV/0!</v>
      </c>
      <c r="DC2557" s="1" t="str">
        <f t="shared" si="1285"/>
        <v>#DIV/0!</v>
      </c>
      <c r="DD2557" s="1" t="str">
        <f t="shared" si="1286"/>
        <v>#DIV/0!</v>
      </c>
      <c r="DF2557" s="1" t="str">
        <f t="shared" si="1287"/>
        <v>#DIV/0!</v>
      </c>
    </row>
    <row r="2558" ht="15.75" customHeight="1">
      <c r="CU2558" s="1">
        <v>5611.8252</v>
      </c>
      <c r="CV2558" s="1">
        <v>113.3</v>
      </c>
      <c r="CW2558" s="1">
        <v>119.3</v>
      </c>
      <c r="CX2558" s="1">
        <v>143.0</v>
      </c>
      <c r="CY2558" s="1">
        <v>126.8</v>
      </c>
      <c r="CZ2558" s="1">
        <v>130.4</v>
      </c>
      <c r="DA2558" s="1" t="str">
        <f t="shared" si="1283"/>
        <v>#DIV/0!</v>
      </c>
      <c r="DB2558" s="1" t="str">
        <f t="shared" si="1284"/>
        <v>#DIV/0!</v>
      </c>
      <c r="DC2558" s="1" t="str">
        <f t="shared" si="1285"/>
        <v>#DIV/0!</v>
      </c>
      <c r="DD2558" s="1" t="str">
        <f t="shared" si="1286"/>
        <v>#DIV/0!</v>
      </c>
      <c r="DF2558" s="1" t="str">
        <f t="shared" si="1287"/>
        <v>#DIV/0!</v>
      </c>
    </row>
    <row r="2559" ht="15.75" customHeight="1">
      <c r="CU2559" s="1">
        <v>5611.9775</v>
      </c>
      <c r="CV2559" s="1">
        <v>146.3</v>
      </c>
      <c r="CW2559" s="1">
        <v>153.2</v>
      </c>
      <c r="CX2559" s="1">
        <v>181.3</v>
      </c>
      <c r="CY2559" s="1">
        <v>162.1</v>
      </c>
      <c r="CZ2559" s="1">
        <v>159.9</v>
      </c>
      <c r="DA2559" s="1" t="str">
        <f t="shared" si="1283"/>
        <v>#DIV/0!</v>
      </c>
      <c r="DB2559" s="1" t="str">
        <f t="shared" si="1284"/>
        <v>#DIV/0!</v>
      </c>
      <c r="DC2559" s="1" t="str">
        <f t="shared" si="1285"/>
        <v>#DIV/0!</v>
      </c>
      <c r="DD2559" s="1" t="str">
        <f t="shared" si="1286"/>
        <v>#DIV/0!</v>
      </c>
      <c r="DF2559" s="1" t="str">
        <f t="shared" si="1287"/>
        <v>#DIV/0!</v>
      </c>
    </row>
    <row r="2560" ht="15.75" customHeight="1">
      <c r="CU2560" s="1">
        <v>5612.1299</v>
      </c>
      <c r="CV2560" s="1">
        <v>168.6</v>
      </c>
      <c r="CW2560" s="1">
        <v>161.3</v>
      </c>
      <c r="CX2560" s="1">
        <v>185.1</v>
      </c>
      <c r="CY2560" s="1">
        <v>176.7</v>
      </c>
      <c r="CZ2560" s="1">
        <v>165.3</v>
      </c>
      <c r="DA2560" s="1" t="str">
        <f t="shared" si="1283"/>
        <v>#DIV/0!</v>
      </c>
      <c r="DB2560" s="1" t="str">
        <f t="shared" si="1284"/>
        <v>#DIV/0!</v>
      </c>
      <c r="DC2560" s="1" t="str">
        <f t="shared" si="1285"/>
        <v>#DIV/0!</v>
      </c>
      <c r="DD2560" s="1" t="str">
        <f t="shared" si="1286"/>
        <v>#DIV/0!</v>
      </c>
      <c r="DF2560" s="1" t="str">
        <f t="shared" si="1287"/>
        <v>#DIV/0!</v>
      </c>
    </row>
    <row r="2561" ht="15.75" customHeight="1">
      <c r="CU2561" s="1">
        <v>5612.2822</v>
      </c>
      <c r="CV2561" s="1">
        <v>145.4</v>
      </c>
      <c r="CW2561" s="1">
        <v>135.6</v>
      </c>
      <c r="CX2561" s="1">
        <v>157.5</v>
      </c>
      <c r="CY2561" s="1">
        <v>152.3</v>
      </c>
      <c r="CZ2561" s="1">
        <v>144.2</v>
      </c>
      <c r="DA2561" s="1" t="str">
        <f t="shared" si="1283"/>
        <v>#DIV/0!</v>
      </c>
      <c r="DB2561" s="1" t="str">
        <f t="shared" si="1284"/>
        <v>#DIV/0!</v>
      </c>
      <c r="DC2561" s="1" t="str">
        <f t="shared" si="1285"/>
        <v>#DIV/0!</v>
      </c>
      <c r="DD2561" s="1" t="str">
        <f t="shared" si="1286"/>
        <v>#DIV/0!</v>
      </c>
      <c r="DF2561" s="1" t="str">
        <f t="shared" si="1287"/>
        <v>#DIV/0!</v>
      </c>
    </row>
    <row r="2562" ht="15.75" customHeight="1">
      <c r="CU2562" s="1">
        <v>5612.4346</v>
      </c>
      <c r="CV2562" s="1">
        <v>107.5</v>
      </c>
      <c r="CW2562" s="1">
        <v>102.8</v>
      </c>
      <c r="CX2562" s="1">
        <v>120.7</v>
      </c>
      <c r="CY2562" s="1">
        <v>116.5</v>
      </c>
      <c r="CZ2562" s="1">
        <v>111.5</v>
      </c>
      <c r="DA2562" s="1" t="str">
        <f t="shared" si="1283"/>
        <v>#DIV/0!</v>
      </c>
      <c r="DB2562" s="1" t="str">
        <f t="shared" si="1284"/>
        <v>#DIV/0!</v>
      </c>
      <c r="DC2562" s="1" t="str">
        <f t="shared" si="1285"/>
        <v>#DIV/0!</v>
      </c>
      <c r="DD2562" s="1" t="str">
        <f t="shared" si="1286"/>
        <v>#DIV/0!</v>
      </c>
      <c r="DF2562" s="1" t="str">
        <f t="shared" si="1287"/>
        <v>#DIV/0!</v>
      </c>
    </row>
    <row r="2563" ht="15.75" customHeight="1">
      <c r="CU2563" s="1">
        <v>5612.5874</v>
      </c>
      <c r="CV2563" s="1">
        <v>80.16</v>
      </c>
      <c r="CW2563" s="1">
        <v>78.43</v>
      </c>
      <c r="CX2563" s="1">
        <v>91.13</v>
      </c>
      <c r="CY2563" s="1">
        <v>89.63</v>
      </c>
      <c r="CZ2563" s="1">
        <v>81.64</v>
      </c>
      <c r="DA2563" s="1" t="str">
        <f t="shared" si="1283"/>
        <v>#DIV/0!</v>
      </c>
      <c r="DB2563" s="1" t="str">
        <f t="shared" si="1284"/>
        <v>#DIV/0!</v>
      </c>
      <c r="DC2563" s="1" t="str">
        <f t="shared" si="1285"/>
        <v>#DIV/0!</v>
      </c>
      <c r="DD2563" s="1" t="str">
        <f t="shared" si="1286"/>
        <v>#DIV/0!</v>
      </c>
      <c r="DF2563" s="1" t="str">
        <f t="shared" si="1287"/>
        <v>#DIV/0!</v>
      </c>
    </row>
    <row r="2564" ht="15.75" customHeight="1">
      <c r="CU2564" s="1">
        <v>5612.7397</v>
      </c>
      <c r="CV2564" s="1">
        <v>63.32</v>
      </c>
      <c r="CW2564" s="1">
        <v>62.78</v>
      </c>
      <c r="CX2564" s="1">
        <v>71.4</v>
      </c>
      <c r="CY2564" s="1">
        <v>71.74</v>
      </c>
      <c r="CZ2564" s="1">
        <v>65.08</v>
      </c>
      <c r="DA2564" s="1" t="str">
        <f t="shared" si="1283"/>
        <v>#DIV/0!</v>
      </c>
      <c r="DB2564" s="1" t="str">
        <f t="shared" si="1284"/>
        <v>#DIV/0!</v>
      </c>
      <c r="DC2564" s="1" t="str">
        <f t="shared" si="1285"/>
        <v>#DIV/0!</v>
      </c>
      <c r="DD2564" s="1" t="str">
        <f t="shared" si="1286"/>
        <v>#DIV/0!</v>
      </c>
      <c r="DF2564" s="1" t="str">
        <f t="shared" si="1287"/>
        <v>#DIV/0!</v>
      </c>
    </row>
    <row r="2565" ht="15.75" customHeight="1">
      <c r="CU2565" s="1">
        <v>5612.8921</v>
      </c>
      <c r="CV2565" s="1">
        <v>52.78</v>
      </c>
      <c r="CW2565" s="1">
        <v>52.81</v>
      </c>
      <c r="CX2565" s="1">
        <v>58.87</v>
      </c>
      <c r="CY2565" s="1">
        <v>59.15</v>
      </c>
      <c r="CZ2565" s="1">
        <v>54.01</v>
      </c>
      <c r="DA2565" s="1" t="str">
        <f t="shared" si="1283"/>
        <v>#DIV/0!</v>
      </c>
      <c r="DB2565" s="1" t="str">
        <f t="shared" si="1284"/>
        <v>#DIV/0!</v>
      </c>
      <c r="DC2565" s="1" t="str">
        <f t="shared" si="1285"/>
        <v>#DIV/0!</v>
      </c>
      <c r="DD2565" s="1" t="str">
        <f t="shared" si="1286"/>
        <v>#DIV/0!</v>
      </c>
      <c r="DF2565" s="1" t="str">
        <f t="shared" si="1287"/>
        <v>#DIV/0!</v>
      </c>
    </row>
    <row r="2566" ht="15.75" customHeight="1">
      <c r="CU2566" s="1">
        <v>5613.0444</v>
      </c>
      <c r="CV2566" s="1">
        <v>46.27</v>
      </c>
      <c r="CW2566" s="1">
        <v>46.32</v>
      </c>
      <c r="CX2566" s="1">
        <v>50.7</v>
      </c>
      <c r="CY2566" s="1">
        <v>50.81</v>
      </c>
      <c r="CZ2566" s="1">
        <v>47.06</v>
      </c>
      <c r="DA2566" s="1" t="str">
        <f t="shared" si="1283"/>
        <v>#DIV/0!</v>
      </c>
      <c r="DB2566" s="1" t="str">
        <f t="shared" si="1284"/>
        <v>#DIV/0!</v>
      </c>
      <c r="DC2566" s="1" t="str">
        <f t="shared" si="1285"/>
        <v>#DIV/0!</v>
      </c>
      <c r="DD2566" s="1" t="str">
        <f t="shared" si="1286"/>
        <v>#DIV/0!</v>
      </c>
      <c r="DF2566" s="1" t="str">
        <f t="shared" si="1287"/>
        <v>#DIV/0!</v>
      </c>
    </row>
    <row r="2567" ht="15.75" customHeight="1">
      <c r="CU2567" s="1">
        <v>5613.1968</v>
      </c>
      <c r="CV2567" s="1">
        <v>41.62</v>
      </c>
      <c r="CW2567" s="1">
        <v>42.13</v>
      </c>
      <c r="CX2567" s="1">
        <v>45.53</v>
      </c>
      <c r="CY2567" s="1">
        <v>45.37</v>
      </c>
      <c r="CZ2567" s="1">
        <v>42.36</v>
      </c>
      <c r="DA2567" s="1" t="str">
        <f t="shared" si="1283"/>
        <v>#DIV/0!</v>
      </c>
      <c r="DB2567" s="1" t="str">
        <f t="shared" si="1284"/>
        <v>#DIV/0!</v>
      </c>
      <c r="DC2567" s="1" t="str">
        <f t="shared" si="1285"/>
        <v>#DIV/0!</v>
      </c>
      <c r="DD2567" s="1" t="str">
        <f t="shared" si="1286"/>
        <v>#DIV/0!</v>
      </c>
      <c r="DF2567" s="1" t="str">
        <f t="shared" si="1287"/>
        <v>#DIV/0!</v>
      </c>
    </row>
    <row r="2568" ht="15.75" customHeight="1">
      <c r="CU2568" s="1">
        <v>5613.3491</v>
      </c>
      <c r="CV2568" s="1">
        <v>39.04</v>
      </c>
      <c r="CW2568" s="1">
        <v>39.17</v>
      </c>
      <c r="CX2568" s="1">
        <v>42.15</v>
      </c>
      <c r="CY2568" s="1">
        <v>42.07</v>
      </c>
      <c r="CZ2568" s="1">
        <v>39.64</v>
      </c>
      <c r="DA2568" s="1" t="str">
        <f t="shared" si="1283"/>
        <v>#DIV/0!</v>
      </c>
      <c r="DB2568" s="1" t="str">
        <f t="shared" si="1284"/>
        <v>#DIV/0!</v>
      </c>
      <c r="DC2568" s="1" t="str">
        <f t="shared" si="1285"/>
        <v>#DIV/0!</v>
      </c>
      <c r="DD2568" s="1" t="str">
        <f t="shared" si="1286"/>
        <v>#DIV/0!</v>
      </c>
      <c r="DF2568" s="1" t="str">
        <f t="shared" si="1287"/>
        <v>#DIV/0!</v>
      </c>
    </row>
    <row r="2569" ht="15.75" customHeight="1">
      <c r="CU2569" s="1">
        <v>5613.5015</v>
      </c>
      <c r="CV2569" s="1">
        <v>37.83</v>
      </c>
      <c r="CW2569" s="1">
        <v>37.93</v>
      </c>
      <c r="CX2569" s="1">
        <v>41.03</v>
      </c>
      <c r="CY2569" s="1">
        <v>41.28</v>
      </c>
      <c r="CZ2569" s="1">
        <v>39.19</v>
      </c>
      <c r="DA2569" s="1" t="str">
        <f t="shared" si="1283"/>
        <v>#DIV/0!</v>
      </c>
      <c r="DB2569" s="1" t="str">
        <f t="shared" si="1284"/>
        <v>#DIV/0!</v>
      </c>
      <c r="DC2569" s="1" t="str">
        <f t="shared" si="1285"/>
        <v>#DIV/0!</v>
      </c>
      <c r="DD2569" s="1" t="str">
        <f t="shared" si="1286"/>
        <v>#DIV/0!</v>
      </c>
      <c r="DF2569" s="1" t="str">
        <f t="shared" si="1287"/>
        <v>#DIV/0!</v>
      </c>
    </row>
    <row r="2570" ht="15.75" customHeight="1">
      <c r="CU2570" s="1">
        <v>5613.6538</v>
      </c>
      <c r="CV2570" s="1">
        <v>38.31</v>
      </c>
      <c r="CW2570" s="1">
        <v>39.09</v>
      </c>
      <c r="CX2570" s="1">
        <v>42.56</v>
      </c>
      <c r="CY2570" s="1">
        <v>43.12</v>
      </c>
      <c r="CZ2570" s="1">
        <v>40.84</v>
      </c>
      <c r="DA2570" s="1" t="str">
        <f t="shared" si="1283"/>
        <v>#DIV/0!</v>
      </c>
      <c r="DB2570" s="1" t="str">
        <f t="shared" si="1284"/>
        <v>#DIV/0!</v>
      </c>
      <c r="DC2570" s="1" t="str">
        <f t="shared" si="1285"/>
        <v>#DIV/0!</v>
      </c>
      <c r="DD2570" s="1" t="str">
        <f t="shared" si="1286"/>
        <v>#DIV/0!</v>
      </c>
      <c r="DF2570" s="1" t="str">
        <f t="shared" si="1287"/>
        <v>#DIV/0!</v>
      </c>
    </row>
    <row r="2571" ht="15.75" customHeight="1">
      <c r="CU2571" s="1">
        <v>5613.8062</v>
      </c>
      <c r="CV2571" s="1">
        <v>42.34</v>
      </c>
      <c r="CW2571" s="1">
        <v>43.14</v>
      </c>
      <c r="CX2571" s="1">
        <v>47.33</v>
      </c>
      <c r="CY2571" s="1">
        <v>48.54</v>
      </c>
      <c r="CZ2571" s="1">
        <v>46.03</v>
      </c>
      <c r="DA2571" s="1" t="str">
        <f t="shared" si="1283"/>
        <v>#DIV/0!</v>
      </c>
      <c r="DB2571" s="1" t="str">
        <f t="shared" si="1284"/>
        <v>#DIV/0!</v>
      </c>
      <c r="DC2571" s="1" t="str">
        <f t="shared" si="1285"/>
        <v>#DIV/0!</v>
      </c>
      <c r="DD2571" s="1" t="str">
        <f t="shared" si="1286"/>
        <v>#DIV/0!</v>
      </c>
      <c r="DF2571" s="1" t="str">
        <f t="shared" si="1287"/>
        <v>#DIV/0!</v>
      </c>
    </row>
    <row r="2572" ht="15.75" customHeight="1">
      <c r="CU2572" s="1">
        <v>5613.959</v>
      </c>
      <c r="CV2572" s="1">
        <v>48.78</v>
      </c>
      <c r="CW2572" s="1">
        <v>50.56</v>
      </c>
      <c r="CX2572" s="1">
        <v>55.98</v>
      </c>
      <c r="CY2572" s="1">
        <v>58.32</v>
      </c>
      <c r="CZ2572" s="1">
        <v>55.65</v>
      </c>
      <c r="DA2572" s="1" t="str">
        <f t="shared" si="1283"/>
        <v>#DIV/0!</v>
      </c>
      <c r="DB2572" s="1" t="str">
        <f t="shared" si="1284"/>
        <v>#DIV/0!</v>
      </c>
      <c r="DC2572" s="1" t="str">
        <f t="shared" si="1285"/>
        <v>#DIV/0!</v>
      </c>
      <c r="DD2572" s="1" t="str">
        <f t="shared" si="1286"/>
        <v>#DIV/0!</v>
      </c>
      <c r="DF2572" s="1" t="str">
        <f t="shared" si="1287"/>
        <v>#DIV/0!</v>
      </c>
    </row>
    <row r="2573" ht="15.75" customHeight="1">
      <c r="CU2573" s="1">
        <v>5614.1113</v>
      </c>
      <c r="CV2573" s="1">
        <v>58.13</v>
      </c>
      <c r="CW2573" s="1">
        <v>60.09</v>
      </c>
      <c r="CX2573" s="1">
        <v>67.1</v>
      </c>
      <c r="CY2573" s="1">
        <v>71.13</v>
      </c>
      <c r="CZ2573" s="1">
        <v>68.57</v>
      </c>
      <c r="DA2573" s="1" t="str">
        <f t="shared" si="1283"/>
        <v>#DIV/0!</v>
      </c>
      <c r="DB2573" s="1" t="str">
        <f t="shared" si="1284"/>
        <v>#DIV/0!</v>
      </c>
      <c r="DC2573" s="1" t="str">
        <f t="shared" si="1285"/>
        <v>#DIV/0!</v>
      </c>
      <c r="DD2573" s="1" t="str">
        <f t="shared" si="1286"/>
        <v>#DIV/0!</v>
      </c>
      <c r="DF2573" s="1" t="str">
        <f t="shared" si="1287"/>
        <v>#DIV/0!</v>
      </c>
    </row>
    <row r="2574" ht="15.75" customHeight="1">
      <c r="CU2574" s="1">
        <v>5614.2637</v>
      </c>
      <c r="CV2574" s="1">
        <v>67.47</v>
      </c>
      <c r="CW2574" s="1">
        <v>67.84</v>
      </c>
      <c r="CX2574" s="1">
        <v>76.41</v>
      </c>
      <c r="CY2574" s="1">
        <v>82.01</v>
      </c>
      <c r="CZ2574" s="1">
        <v>80.25</v>
      </c>
      <c r="DA2574" s="1" t="str">
        <f t="shared" si="1283"/>
        <v>#DIV/0!</v>
      </c>
      <c r="DB2574" s="1" t="str">
        <f t="shared" si="1284"/>
        <v>#DIV/0!</v>
      </c>
      <c r="DC2574" s="1" t="str">
        <f t="shared" si="1285"/>
        <v>#DIV/0!</v>
      </c>
      <c r="DD2574" s="1" t="str">
        <f t="shared" si="1286"/>
        <v>#DIV/0!</v>
      </c>
      <c r="DF2574" s="1" t="str">
        <f t="shared" si="1287"/>
        <v>#DIV/0!</v>
      </c>
    </row>
    <row r="2575" ht="15.75" customHeight="1">
      <c r="CU2575" s="1">
        <v>5614.416</v>
      </c>
      <c r="CV2575" s="1">
        <v>67.07</v>
      </c>
      <c r="CW2575" s="1">
        <v>68.71</v>
      </c>
      <c r="CX2575" s="1">
        <v>77.87</v>
      </c>
      <c r="CY2575" s="1">
        <v>83.94</v>
      </c>
      <c r="CZ2575" s="1">
        <v>84.76</v>
      </c>
      <c r="DA2575" s="1" t="str">
        <f t="shared" si="1283"/>
        <v>#DIV/0!</v>
      </c>
      <c r="DB2575" s="1" t="str">
        <f t="shared" si="1284"/>
        <v>#DIV/0!</v>
      </c>
      <c r="DC2575" s="1" t="str">
        <f t="shared" si="1285"/>
        <v>#DIV/0!</v>
      </c>
      <c r="DD2575" s="1" t="str">
        <f t="shared" si="1286"/>
        <v>#DIV/0!</v>
      </c>
      <c r="DF2575" s="1" t="str">
        <f t="shared" si="1287"/>
        <v>#DIV/0!</v>
      </c>
    </row>
    <row r="2576" ht="15.75" customHeight="1">
      <c r="CU2576" s="1">
        <v>5614.5684</v>
      </c>
      <c r="CV2576" s="1">
        <v>60.87</v>
      </c>
      <c r="CW2576" s="1">
        <v>62.41</v>
      </c>
      <c r="CX2576" s="1">
        <v>70.66</v>
      </c>
      <c r="CY2576" s="1">
        <v>75.84</v>
      </c>
      <c r="CZ2576" s="1">
        <v>78.99</v>
      </c>
      <c r="DA2576" s="1" t="str">
        <f t="shared" si="1283"/>
        <v>#DIV/0!</v>
      </c>
      <c r="DB2576" s="1" t="str">
        <f t="shared" si="1284"/>
        <v>#DIV/0!</v>
      </c>
      <c r="DC2576" s="1" t="str">
        <f t="shared" si="1285"/>
        <v>#DIV/0!</v>
      </c>
      <c r="DD2576" s="1" t="str">
        <f t="shared" si="1286"/>
        <v>#DIV/0!</v>
      </c>
      <c r="DF2576" s="1" t="str">
        <f t="shared" si="1287"/>
        <v>#DIV/0!</v>
      </c>
    </row>
    <row r="2577" ht="15.75" customHeight="1">
      <c r="CU2577" s="1">
        <v>5614.7207</v>
      </c>
      <c r="CV2577" s="1">
        <v>52.34</v>
      </c>
      <c r="CW2577" s="1">
        <v>53.3</v>
      </c>
      <c r="CX2577" s="1">
        <v>59.62</v>
      </c>
      <c r="CY2577" s="1">
        <v>63.37</v>
      </c>
      <c r="CZ2577" s="1">
        <v>67.0</v>
      </c>
      <c r="DA2577" s="1" t="str">
        <f t="shared" si="1283"/>
        <v>#DIV/0!</v>
      </c>
      <c r="DB2577" s="1" t="str">
        <f t="shared" si="1284"/>
        <v>#DIV/0!</v>
      </c>
      <c r="DC2577" s="1" t="str">
        <f t="shared" si="1285"/>
        <v>#DIV/0!</v>
      </c>
      <c r="DD2577" s="1" t="str">
        <f t="shared" si="1286"/>
        <v>#DIV/0!</v>
      </c>
      <c r="DF2577" s="1" t="str">
        <f t="shared" si="1287"/>
        <v>#DIV/0!</v>
      </c>
    </row>
    <row r="2578" ht="15.75" customHeight="1">
      <c r="CU2578" s="1">
        <v>5614.873</v>
      </c>
      <c r="CV2578" s="1">
        <v>45.38</v>
      </c>
      <c r="CW2578" s="1">
        <v>46.07</v>
      </c>
      <c r="CX2578" s="1">
        <v>50.64</v>
      </c>
      <c r="CY2578" s="1">
        <v>53.25</v>
      </c>
      <c r="CZ2578" s="1">
        <v>57.42</v>
      </c>
      <c r="DA2578" s="1" t="str">
        <f t="shared" si="1283"/>
        <v>#DIV/0!</v>
      </c>
      <c r="DB2578" s="1" t="str">
        <f t="shared" si="1284"/>
        <v>#DIV/0!</v>
      </c>
      <c r="DC2578" s="1" t="str">
        <f t="shared" si="1285"/>
        <v>#DIV/0!</v>
      </c>
      <c r="DD2578" s="1" t="str">
        <f t="shared" si="1286"/>
        <v>#DIV/0!</v>
      </c>
      <c r="DF2578" s="1" t="str">
        <f t="shared" si="1287"/>
        <v>#DIV/0!</v>
      </c>
    </row>
    <row r="2579" ht="15.75" customHeight="1">
      <c r="CU2579" s="1">
        <v>5615.0254</v>
      </c>
      <c r="CV2579" s="1">
        <v>40.7</v>
      </c>
      <c r="CW2579" s="1">
        <v>41.35</v>
      </c>
      <c r="CX2579" s="1">
        <v>44.11</v>
      </c>
      <c r="CY2579" s="1">
        <v>45.65</v>
      </c>
      <c r="CZ2579" s="1">
        <v>50.57</v>
      </c>
      <c r="DA2579" s="1" t="str">
        <f t="shared" si="1283"/>
        <v>#DIV/0!</v>
      </c>
      <c r="DB2579" s="1" t="str">
        <f t="shared" si="1284"/>
        <v>#DIV/0!</v>
      </c>
      <c r="DC2579" s="1" t="str">
        <f t="shared" si="1285"/>
        <v>#DIV/0!</v>
      </c>
      <c r="DD2579" s="1" t="str">
        <f t="shared" si="1286"/>
        <v>#DIV/0!</v>
      </c>
      <c r="DF2579" s="1" t="str">
        <f t="shared" si="1287"/>
        <v>#DIV/0!</v>
      </c>
    </row>
    <row r="2580" ht="15.75" customHeight="1">
      <c r="CU2580" s="1">
        <v>5615.1782</v>
      </c>
      <c r="CV2580" s="1">
        <v>37.95</v>
      </c>
      <c r="CW2580" s="1">
        <v>38.48</v>
      </c>
      <c r="CX2580" s="1">
        <v>40.05</v>
      </c>
      <c r="CY2580" s="1">
        <v>39.35</v>
      </c>
      <c r="CZ2580" s="1">
        <v>43.36</v>
      </c>
      <c r="DA2580" s="1" t="str">
        <f t="shared" si="1283"/>
        <v>#DIV/0!</v>
      </c>
      <c r="DB2580" s="1" t="str">
        <f t="shared" si="1284"/>
        <v>#DIV/0!</v>
      </c>
      <c r="DC2580" s="1" t="str">
        <f t="shared" si="1285"/>
        <v>#DIV/0!</v>
      </c>
      <c r="DD2580" s="1" t="str">
        <f t="shared" si="1286"/>
        <v>#DIV/0!</v>
      </c>
      <c r="DF2580" s="1" t="str">
        <f t="shared" si="1287"/>
        <v>#DIV/0!</v>
      </c>
    </row>
    <row r="2581" ht="15.75" customHeight="1">
      <c r="CU2581" s="1">
        <v>5615.3306</v>
      </c>
      <c r="CV2581" s="1">
        <v>36.94</v>
      </c>
      <c r="CW2581" s="1">
        <v>37.21</v>
      </c>
      <c r="CX2581" s="1">
        <v>38.0</v>
      </c>
      <c r="CY2581" s="1">
        <v>36.75</v>
      </c>
      <c r="CZ2581" s="1">
        <v>38.45</v>
      </c>
      <c r="DA2581" s="1" t="str">
        <f t="shared" si="1283"/>
        <v>#DIV/0!</v>
      </c>
      <c r="DB2581" s="1" t="str">
        <f t="shared" si="1284"/>
        <v>#DIV/0!</v>
      </c>
      <c r="DC2581" s="1" t="str">
        <f t="shared" si="1285"/>
        <v>#DIV/0!</v>
      </c>
      <c r="DD2581" s="1" t="str">
        <f t="shared" si="1286"/>
        <v>#DIV/0!</v>
      </c>
      <c r="DF2581" s="1" t="str">
        <f t="shared" si="1287"/>
        <v>#DIV/0!</v>
      </c>
    </row>
    <row r="2582" ht="15.75" customHeight="1">
      <c r="CU2582" s="1">
        <v>5615.4829</v>
      </c>
      <c r="CV2582" s="1">
        <v>38.37</v>
      </c>
      <c r="CW2582" s="1">
        <v>37.52</v>
      </c>
      <c r="CX2582" s="1">
        <v>37.82</v>
      </c>
      <c r="CY2582" s="1">
        <v>36.22</v>
      </c>
      <c r="CZ2582" s="1">
        <v>37.34</v>
      </c>
      <c r="DA2582" s="1" t="str">
        <f t="shared" si="1283"/>
        <v>#DIV/0!</v>
      </c>
      <c r="DB2582" s="1" t="str">
        <f t="shared" si="1284"/>
        <v>#DIV/0!</v>
      </c>
      <c r="DC2582" s="1" t="str">
        <f t="shared" si="1285"/>
        <v>#DIV/0!</v>
      </c>
      <c r="DD2582" s="1" t="str">
        <f t="shared" si="1286"/>
        <v>#DIV/0!</v>
      </c>
      <c r="DF2582" s="1" t="str">
        <f t="shared" si="1287"/>
        <v>#DIV/0!</v>
      </c>
    </row>
    <row r="2583" ht="15.75" customHeight="1">
      <c r="CU2583" s="1">
        <v>5615.6353</v>
      </c>
      <c r="CV2583" s="1">
        <v>39.18</v>
      </c>
      <c r="CW2583" s="1">
        <v>38.22</v>
      </c>
      <c r="CX2583" s="1">
        <v>37.83</v>
      </c>
      <c r="CY2583" s="1">
        <v>36.05</v>
      </c>
      <c r="CZ2583" s="1">
        <v>36.63</v>
      </c>
      <c r="DA2583" s="1" t="str">
        <f t="shared" si="1283"/>
        <v>#DIV/0!</v>
      </c>
      <c r="DB2583" s="1" t="str">
        <f t="shared" si="1284"/>
        <v>#DIV/0!</v>
      </c>
      <c r="DC2583" s="1" t="str">
        <f t="shared" si="1285"/>
        <v>#DIV/0!</v>
      </c>
      <c r="DD2583" s="1" t="str">
        <f t="shared" si="1286"/>
        <v>#DIV/0!</v>
      </c>
      <c r="DF2583" s="1" t="str">
        <f t="shared" si="1287"/>
        <v>#DIV/0!</v>
      </c>
    </row>
    <row r="2584" ht="15.75" customHeight="1">
      <c r="CU2584" s="1">
        <v>5615.7876</v>
      </c>
      <c r="CV2584" s="1">
        <v>39.19</v>
      </c>
      <c r="CW2584" s="1">
        <v>38.42</v>
      </c>
      <c r="CX2584" s="1">
        <v>38.24</v>
      </c>
      <c r="CY2584" s="1">
        <v>36.69</v>
      </c>
      <c r="CZ2584" s="1">
        <v>36.82</v>
      </c>
      <c r="DA2584" s="1" t="str">
        <f t="shared" si="1283"/>
        <v>#DIV/0!</v>
      </c>
      <c r="DB2584" s="1" t="str">
        <f t="shared" si="1284"/>
        <v>#DIV/0!</v>
      </c>
      <c r="DC2584" s="1" t="str">
        <f t="shared" si="1285"/>
        <v>#DIV/0!</v>
      </c>
      <c r="DD2584" s="1" t="str">
        <f t="shared" si="1286"/>
        <v>#DIV/0!</v>
      </c>
      <c r="DF2584" s="1" t="str">
        <f t="shared" si="1287"/>
        <v>#DIV/0!</v>
      </c>
    </row>
    <row r="2585" ht="15.75" customHeight="1">
      <c r="CU2585" s="1">
        <v>5615.9399</v>
      </c>
      <c r="CV2585" s="1">
        <v>39.55</v>
      </c>
      <c r="CW2585" s="1">
        <v>38.93</v>
      </c>
      <c r="CX2585" s="1">
        <v>38.99</v>
      </c>
      <c r="CY2585" s="1">
        <v>37.73</v>
      </c>
      <c r="CZ2585" s="1">
        <v>37.56</v>
      </c>
      <c r="DA2585" s="1" t="str">
        <f t="shared" si="1283"/>
        <v>#DIV/0!</v>
      </c>
      <c r="DB2585" s="1" t="str">
        <f t="shared" si="1284"/>
        <v>#DIV/0!</v>
      </c>
      <c r="DC2585" s="1" t="str">
        <f t="shared" si="1285"/>
        <v>#DIV/0!</v>
      </c>
      <c r="DD2585" s="1" t="str">
        <f t="shared" si="1286"/>
        <v>#DIV/0!</v>
      </c>
      <c r="DF2585" s="1" t="str">
        <f t="shared" si="1287"/>
        <v>#DIV/0!</v>
      </c>
    </row>
    <row r="2586" ht="15.75" customHeight="1">
      <c r="CU2586" s="1">
        <v>5616.0923</v>
      </c>
      <c r="CV2586" s="1">
        <v>43.05</v>
      </c>
      <c r="CW2586" s="1">
        <v>41.4</v>
      </c>
      <c r="CX2586" s="1">
        <v>41.55</v>
      </c>
      <c r="CY2586" s="1">
        <v>42.06</v>
      </c>
      <c r="CZ2586" s="1">
        <v>40.9</v>
      </c>
      <c r="DA2586" s="1" t="str">
        <f t="shared" si="1283"/>
        <v>#DIV/0!</v>
      </c>
      <c r="DB2586" s="1" t="str">
        <f t="shared" si="1284"/>
        <v>#DIV/0!</v>
      </c>
      <c r="DC2586" s="1" t="str">
        <f t="shared" si="1285"/>
        <v>#DIV/0!</v>
      </c>
      <c r="DD2586" s="1" t="str">
        <f t="shared" si="1286"/>
        <v>#DIV/0!</v>
      </c>
      <c r="DF2586" s="1" t="str">
        <f t="shared" si="1287"/>
        <v>#DIV/0!</v>
      </c>
    </row>
    <row r="2587" ht="15.75" customHeight="1">
      <c r="CU2587" s="1">
        <v>5616.2446</v>
      </c>
      <c r="CV2587" s="1">
        <v>50.39</v>
      </c>
      <c r="CW2587" s="1">
        <v>47.65</v>
      </c>
      <c r="CX2587" s="1">
        <v>48.47</v>
      </c>
      <c r="CY2587" s="1">
        <v>50.42</v>
      </c>
      <c r="CZ2587" s="1">
        <v>48.29</v>
      </c>
      <c r="DA2587" s="1" t="str">
        <f t="shared" si="1283"/>
        <v>#DIV/0!</v>
      </c>
      <c r="DB2587" s="1" t="str">
        <f t="shared" si="1284"/>
        <v>#DIV/0!</v>
      </c>
      <c r="DC2587" s="1" t="str">
        <f t="shared" si="1285"/>
        <v>#DIV/0!</v>
      </c>
      <c r="DD2587" s="1" t="str">
        <f t="shared" si="1286"/>
        <v>#DIV/0!</v>
      </c>
      <c r="DF2587" s="1" t="str">
        <f t="shared" si="1287"/>
        <v>#DIV/0!</v>
      </c>
    </row>
    <row r="2588" ht="15.75" customHeight="1">
      <c r="CU2588" s="1">
        <v>5616.397</v>
      </c>
      <c r="CV2588" s="1">
        <v>61.95</v>
      </c>
      <c r="CW2588" s="1">
        <v>57.17</v>
      </c>
      <c r="CX2588" s="1">
        <v>59.79</v>
      </c>
      <c r="CY2588" s="1">
        <v>61.2</v>
      </c>
      <c r="CZ2588" s="1">
        <v>59.73</v>
      </c>
      <c r="DA2588" s="1" t="str">
        <f t="shared" si="1283"/>
        <v>#DIV/0!</v>
      </c>
      <c r="DB2588" s="1" t="str">
        <f t="shared" si="1284"/>
        <v>#DIV/0!</v>
      </c>
      <c r="DC2588" s="1" t="str">
        <f t="shared" si="1285"/>
        <v>#DIV/0!</v>
      </c>
      <c r="DD2588" s="1" t="str">
        <f t="shared" si="1286"/>
        <v>#DIV/0!</v>
      </c>
      <c r="DF2588" s="1" t="str">
        <f t="shared" si="1287"/>
        <v>#DIV/0!</v>
      </c>
    </row>
    <row r="2589" ht="15.75" customHeight="1">
      <c r="CU2589" s="1">
        <v>5616.5498</v>
      </c>
      <c r="CV2589" s="1">
        <v>81.19</v>
      </c>
      <c r="CW2589" s="1">
        <v>70.98</v>
      </c>
      <c r="CX2589" s="1">
        <v>75.27</v>
      </c>
      <c r="CY2589" s="1">
        <v>74.9</v>
      </c>
      <c r="CZ2589" s="1">
        <v>75.3</v>
      </c>
      <c r="DA2589" s="1" t="str">
        <f t="shared" si="1283"/>
        <v>#DIV/0!</v>
      </c>
      <c r="DB2589" s="1" t="str">
        <f t="shared" si="1284"/>
        <v>#DIV/0!</v>
      </c>
      <c r="DC2589" s="1" t="str">
        <f t="shared" si="1285"/>
        <v>#DIV/0!</v>
      </c>
      <c r="DD2589" s="1" t="str">
        <f t="shared" si="1286"/>
        <v>#DIV/0!</v>
      </c>
      <c r="DF2589" s="1" t="str">
        <f t="shared" si="1287"/>
        <v>#DIV/0!</v>
      </c>
    </row>
    <row r="2590" ht="15.75" customHeight="1">
      <c r="CU2590" s="1">
        <v>5616.7021</v>
      </c>
      <c r="CV2590" s="1">
        <v>113.8</v>
      </c>
      <c r="CW2590" s="1">
        <v>96.77</v>
      </c>
      <c r="CX2590" s="1">
        <v>104.8</v>
      </c>
      <c r="CY2590" s="1">
        <v>103.0</v>
      </c>
      <c r="CZ2590" s="1">
        <v>106.5</v>
      </c>
      <c r="DA2590" s="1" t="str">
        <f t="shared" si="1283"/>
        <v>#DIV/0!</v>
      </c>
      <c r="DB2590" s="1" t="str">
        <f t="shared" si="1284"/>
        <v>#DIV/0!</v>
      </c>
      <c r="DC2590" s="1" t="str">
        <f t="shared" si="1285"/>
        <v>#DIV/0!</v>
      </c>
      <c r="DD2590" s="1" t="str">
        <f t="shared" si="1286"/>
        <v>#DIV/0!</v>
      </c>
      <c r="DF2590" s="1" t="str">
        <f t="shared" si="1287"/>
        <v>#DIV/0!</v>
      </c>
    </row>
    <row r="2591" ht="15.75" customHeight="1">
      <c r="CU2591" s="1">
        <v>5616.8545</v>
      </c>
      <c r="CV2591" s="1">
        <v>170.1</v>
      </c>
      <c r="CW2591" s="1">
        <v>143.0</v>
      </c>
      <c r="CX2591" s="1">
        <v>159.8</v>
      </c>
      <c r="CY2591" s="1">
        <v>147.3</v>
      </c>
      <c r="CZ2591" s="1">
        <v>164.5</v>
      </c>
      <c r="DA2591" s="1" t="str">
        <f t="shared" si="1283"/>
        <v>#DIV/0!</v>
      </c>
      <c r="DB2591" s="1" t="str">
        <f t="shared" si="1284"/>
        <v>#DIV/0!</v>
      </c>
      <c r="DC2591" s="1" t="str">
        <f t="shared" si="1285"/>
        <v>#DIV/0!</v>
      </c>
      <c r="DD2591" s="1" t="str">
        <f t="shared" si="1286"/>
        <v>#DIV/0!</v>
      </c>
      <c r="DF2591" s="1" t="str">
        <f t="shared" si="1287"/>
        <v>#DIV/0!</v>
      </c>
    </row>
    <row r="2592" ht="15.75" customHeight="1">
      <c r="CU2592" s="1">
        <v>5617.0068</v>
      </c>
      <c r="CV2592" s="1">
        <v>281.5</v>
      </c>
      <c r="CW2592" s="1">
        <v>226.3</v>
      </c>
      <c r="CX2592" s="1">
        <v>262.0</v>
      </c>
      <c r="CY2592" s="1">
        <v>231.8</v>
      </c>
      <c r="CZ2592" s="1">
        <v>268.9</v>
      </c>
      <c r="DA2592" s="1" t="str">
        <f t="shared" si="1283"/>
        <v>#DIV/0!</v>
      </c>
      <c r="DB2592" s="1" t="str">
        <f t="shared" si="1284"/>
        <v>#DIV/0!</v>
      </c>
      <c r="DC2592" s="1" t="str">
        <f t="shared" si="1285"/>
        <v>#DIV/0!</v>
      </c>
      <c r="DD2592" s="1" t="str">
        <f t="shared" si="1286"/>
        <v>#DIV/0!</v>
      </c>
      <c r="DF2592" s="1" t="str">
        <f t="shared" si="1287"/>
        <v>#DIV/0!</v>
      </c>
    </row>
    <row r="2593" ht="15.75" customHeight="1">
      <c r="CU2593" s="1">
        <v>5617.1592</v>
      </c>
      <c r="CV2593" s="1">
        <v>570.5</v>
      </c>
      <c r="CW2593" s="1">
        <v>398.6</v>
      </c>
      <c r="CX2593" s="1">
        <v>456.9</v>
      </c>
      <c r="CY2593" s="1">
        <v>427.2</v>
      </c>
      <c r="CZ2593" s="1">
        <v>422.0</v>
      </c>
      <c r="DA2593" s="1" t="str">
        <f t="shared" si="1283"/>
        <v>#DIV/0!</v>
      </c>
      <c r="DB2593" s="1" t="str">
        <f t="shared" si="1284"/>
        <v>#DIV/0!</v>
      </c>
      <c r="DC2593" s="1" t="str">
        <f t="shared" si="1285"/>
        <v>#DIV/0!</v>
      </c>
      <c r="DD2593" s="1" t="str">
        <f t="shared" si="1286"/>
        <v>#DIV/0!</v>
      </c>
      <c r="DF2593" s="1" t="str">
        <f t="shared" si="1287"/>
        <v>#DIV/0!</v>
      </c>
    </row>
    <row r="2594" ht="15.75" customHeight="1">
      <c r="CU2594" s="1">
        <v>5617.3115</v>
      </c>
      <c r="CV2594" s="1">
        <v>1071.7</v>
      </c>
      <c r="CW2594" s="1">
        <v>640.0</v>
      </c>
      <c r="CX2594" s="1">
        <v>666.8</v>
      </c>
      <c r="CY2594" s="1">
        <v>601.4</v>
      </c>
      <c r="CZ2594" s="1">
        <v>621.2</v>
      </c>
      <c r="DA2594" s="1" t="str">
        <f t="shared" si="1283"/>
        <v>#DIV/0!</v>
      </c>
      <c r="DB2594" s="1" t="str">
        <f t="shared" si="1284"/>
        <v>#DIV/0!</v>
      </c>
      <c r="DC2594" s="1" t="str">
        <f t="shared" si="1285"/>
        <v>#DIV/0!</v>
      </c>
      <c r="DD2594" s="1" t="str">
        <f t="shared" si="1286"/>
        <v>#DIV/0!</v>
      </c>
      <c r="DF2594" s="1" t="str">
        <f t="shared" si="1287"/>
        <v>#DIV/0!</v>
      </c>
    </row>
    <row r="2595" ht="15.75" customHeight="1">
      <c r="CU2595" s="1">
        <v>5617.4639</v>
      </c>
      <c r="CV2595" s="1">
        <v>1437.2</v>
      </c>
      <c r="CW2595" s="1">
        <v>879.5</v>
      </c>
      <c r="CX2595" s="1">
        <v>1099.4</v>
      </c>
      <c r="CY2595" s="1">
        <v>841.3</v>
      </c>
      <c r="CZ2595" s="1">
        <v>1005.7</v>
      </c>
      <c r="DA2595" s="1" t="str">
        <f t="shared" si="1283"/>
        <v>#DIV/0!</v>
      </c>
      <c r="DB2595" s="1" t="str">
        <f t="shared" si="1284"/>
        <v>#DIV/0!</v>
      </c>
      <c r="DC2595" s="1" t="str">
        <f t="shared" si="1285"/>
        <v>#DIV/0!</v>
      </c>
      <c r="DD2595" s="1" t="str">
        <f t="shared" si="1286"/>
        <v>#DIV/0!</v>
      </c>
      <c r="DF2595" s="1" t="str">
        <f t="shared" si="1287"/>
        <v>#DIV/0!</v>
      </c>
    </row>
    <row r="2596" ht="15.75" customHeight="1">
      <c r="CU2596" s="1">
        <v>5617.6162</v>
      </c>
      <c r="CV2596" s="1">
        <v>1765.3</v>
      </c>
      <c r="CW2596" s="1">
        <v>933.6</v>
      </c>
      <c r="CX2596" s="1">
        <v>1495.7</v>
      </c>
      <c r="CY2596" s="1">
        <v>1055.3</v>
      </c>
      <c r="CZ2596" s="1">
        <v>1208.8</v>
      </c>
      <c r="DA2596" s="1" t="str">
        <f t="shared" si="1283"/>
        <v>#DIV/0!</v>
      </c>
      <c r="DB2596" s="1" t="str">
        <f t="shared" si="1284"/>
        <v>#DIV/0!</v>
      </c>
      <c r="DC2596" s="1" t="str">
        <f t="shared" si="1285"/>
        <v>#DIV/0!</v>
      </c>
      <c r="DD2596" s="1" t="str">
        <f t="shared" si="1286"/>
        <v>#DIV/0!</v>
      </c>
      <c r="DF2596" s="1" t="str">
        <f t="shared" si="1287"/>
        <v>#DIV/0!</v>
      </c>
    </row>
    <row r="2597" ht="15.75" customHeight="1">
      <c r="CU2597" s="1">
        <v>5617.7686</v>
      </c>
      <c r="CV2597" s="1">
        <v>1839.4</v>
      </c>
      <c r="CW2597" s="1">
        <v>940.4</v>
      </c>
      <c r="CX2597" s="1">
        <v>1708.1</v>
      </c>
      <c r="CY2597" s="1">
        <v>985.3</v>
      </c>
      <c r="CZ2597" s="1">
        <v>848.6</v>
      </c>
      <c r="DA2597" s="1" t="str">
        <f t="shared" si="1283"/>
        <v>#DIV/0!</v>
      </c>
      <c r="DB2597" s="1" t="str">
        <f t="shared" si="1284"/>
        <v>#DIV/0!</v>
      </c>
      <c r="DC2597" s="1" t="str">
        <f t="shared" si="1285"/>
        <v>#DIV/0!</v>
      </c>
      <c r="DD2597" s="1" t="str">
        <f t="shared" si="1286"/>
        <v>#DIV/0!</v>
      </c>
      <c r="DF2597" s="1" t="str">
        <f t="shared" si="1287"/>
        <v>#DIV/0!</v>
      </c>
    </row>
    <row r="2598" ht="15.75" customHeight="1">
      <c r="CU2598" s="1">
        <v>5617.9214</v>
      </c>
      <c r="CV2598" s="1">
        <v>1920.6</v>
      </c>
      <c r="CW2598" s="1">
        <v>899.4</v>
      </c>
      <c r="CX2598" s="1">
        <v>1835.3</v>
      </c>
      <c r="CY2598" s="1">
        <v>863.9</v>
      </c>
      <c r="CZ2598" s="1">
        <v>768.3</v>
      </c>
      <c r="DA2598" s="1" t="str">
        <f t="shared" si="1283"/>
        <v>#DIV/0!</v>
      </c>
      <c r="DB2598" s="1" t="str">
        <f t="shared" si="1284"/>
        <v>#DIV/0!</v>
      </c>
      <c r="DC2598" s="1" t="str">
        <f t="shared" si="1285"/>
        <v>#DIV/0!</v>
      </c>
      <c r="DD2598" s="1" t="str">
        <f t="shared" si="1286"/>
        <v>#DIV/0!</v>
      </c>
      <c r="DF2598" s="1" t="str">
        <f t="shared" si="1287"/>
        <v>#DIV/0!</v>
      </c>
    </row>
    <row r="2599" ht="15.75" customHeight="1">
      <c r="CU2599" s="1">
        <v>5618.0737</v>
      </c>
      <c r="CV2599" s="1">
        <v>1874.9</v>
      </c>
      <c r="CW2599" s="1">
        <v>839.3</v>
      </c>
      <c r="CX2599" s="1">
        <v>1833.8</v>
      </c>
      <c r="CY2599" s="1">
        <v>738.5</v>
      </c>
      <c r="CZ2599" s="1">
        <v>707.8</v>
      </c>
      <c r="DA2599" s="1" t="str">
        <f t="shared" si="1283"/>
        <v>#DIV/0!</v>
      </c>
      <c r="DB2599" s="1" t="str">
        <f t="shared" si="1284"/>
        <v>#DIV/0!</v>
      </c>
      <c r="DC2599" s="1" t="str">
        <f t="shared" si="1285"/>
        <v>#DIV/0!</v>
      </c>
      <c r="DD2599" s="1" t="str">
        <f t="shared" si="1286"/>
        <v>#DIV/0!</v>
      </c>
      <c r="DF2599" s="1" t="str">
        <f t="shared" si="1287"/>
        <v>#DIV/0!</v>
      </c>
    </row>
    <row r="2600" ht="15.75" customHeight="1">
      <c r="CU2600" s="1">
        <v>5618.2261</v>
      </c>
      <c r="CV2600" s="1">
        <v>1784.0</v>
      </c>
      <c r="CW2600" s="1">
        <v>780.7</v>
      </c>
      <c r="CX2600" s="1">
        <v>1677.6</v>
      </c>
      <c r="CY2600" s="1">
        <v>656.3</v>
      </c>
      <c r="CZ2600" s="1">
        <v>631.4</v>
      </c>
      <c r="DA2600" s="1" t="str">
        <f t="shared" si="1283"/>
        <v>#DIV/0!</v>
      </c>
      <c r="DB2600" s="1" t="str">
        <f t="shared" si="1284"/>
        <v>#DIV/0!</v>
      </c>
      <c r="DC2600" s="1" t="str">
        <f t="shared" si="1285"/>
        <v>#DIV/0!</v>
      </c>
      <c r="DD2600" s="1" t="str">
        <f t="shared" si="1286"/>
        <v>#DIV/0!</v>
      </c>
      <c r="DF2600" s="1" t="str">
        <f t="shared" si="1287"/>
        <v>#DIV/0!</v>
      </c>
    </row>
    <row r="2601" ht="15.75" customHeight="1">
      <c r="CU2601" s="1">
        <v>5618.3784</v>
      </c>
      <c r="CV2601" s="1">
        <v>1615.5</v>
      </c>
      <c r="CW2601" s="1">
        <v>715.8</v>
      </c>
      <c r="CX2601" s="1">
        <v>1421.1</v>
      </c>
      <c r="CY2601" s="1">
        <v>542.7</v>
      </c>
      <c r="CZ2601" s="1">
        <v>677.1</v>
      </c>
      <c r="DA2601" s="1" t="str">
        <f t="shared" si="1283"/>
        <v>#DIV/0!</v>
      </c>
      <c r="DB2601" s="1" t="str">
        <f t="shared" si="1284"/>
        <v>#DIV/0!</v>
      </c>
      <c r="DC2601" s="1" t="str">
        <f t="shared" si="1285"/>
        <v>#DIV/0!</v>
      </c>
      <c r="DD2601" s="1" t="str">
        <f t="shared" si="1286"/>
        <v>#DIV/0!</v>
      </c>
      <c r="DF2601" s="1" t="str">
        <f t="shared" si="1287"/>
        <v>#DIV/0!</v>
      </c>
    </row>
    <row r="2602" ht="15.75" customHeight="1">
      <c r="CU2602" s="1">
        <v>5618.5308</v>
      </c>
      <c r="CV2602" s="1">
        <v>1349.3</v>
      </c>
      <c r="CW2602" s="1">
        <v>623.9</v>
      </c>
      <c r="CX2602" s="1">
        <v>1077.9</v>
      </c>
      <c r="CY2602" s="1">
        <v>568.0</v>
      </c>
      <c r="CZ2602" s="1">
        <v>672.0</v>
      </c>
      <c r="DA2602" s="1" t="str">
        <f t="shared" si="1283"/>
        <v>#DIV/0!</v>
      </c>
      <c r="DB2602" s="1" t="str">
        <f t="shared" si="1284"/>
        <v>#DIV/0!</v>
      </c>
      <c r="DC2602" s="1" t="str">
        <f t="shared" si="1285"/>
        <v>#DIV/0!</v>
      </c>
      <c r="DD2602" s="1" t="str">
        <f t="shared" si="1286"/>
        <v>#DIV/0!</v>
      </c>
      <c r="DF2602" s="1" t="str">
        <f t="shared" si="1287"/>
        <v>#DIV/0!</v>
      </c>
    </row>
    <row r="2603" ht="15.75" customHeight="1">
      <c r="CU2603" s="1">
        <v>5618.6831</v>
      </c>
      <c r="CV2603" s="1">
        <v>920.2</v>
      </c>
      <c r="CW2603" s="1">
        <v>502.8</v>
      </c>
      <c r="CX2603" s="1">
        <v>760.5</v>
      </c>
      <c r="CY2603" s="1">
        <v>544.0</v>
      </c>
      <c r="CZ2603" s="1">
        <v>525.9</v>
      </c>
      <c r="DA2603" s="1" t="str">
        <f t="shared" si="1283"/>
        <v>#DIV/0!</v>
      </c>
      <c r="DB2603" s="1" t="str">
        <f t="shared" si="1284"/>
        <v>#DIV/0!</v>
      </c>
      <c r="DC2603" s="1" t="str">
        <f t="shared" si="1285"/>
        <v>#DIV/0!</v>
      </c>
      <c r="DD2603" s="1" t="str">
        <f t="shared" si="1286"/>
        <v>#DIV/0!</v>
      </c>
      <c r="DF2603" s="1" t="str">
        <f t="shared" si="1287"/>
        <v>#DIV/0!</v>
      </c>
    </row>
    <row r="2604" ht="15.75" customHeight="1">
      <c r="CU2604" s="1">
        <v>5618.8354</v>
      </c>
      <c r="CV2604" s="1">
        <v>560.0</v>
      </c>
      <c r="CW2604" s="1">
        <v>363.9</v>
      </c>
      <c r="CX2604" s="1">
        <v>505.3</v>
      </c>
      <c r="CY2604" s="1">
        <v>401.3</v>
      </c>
      <c r="CZ2604" s="1">
        <v>386.2</v>
      </c>
      <c r="DA2604" s="1" t="str">
        <f t="shared" si="1283"/>
        <v>#DIV/0!</v>
      </c>
      <c r="DB2604" s="1" t="str">
        <f t="shared" si="1284"/>
        <v>#DIV/0!</v>
      </c>
      <c r="DC2604" s="1" t="str">
        <f t="shared" si="1285"/>
        <v>#DIV/0!</v>
      </c>
      <c r="DD2604" s="1" t="str">
        <f t="shared" si="1286"/>
        <v>#DIV/0!</v>
      </c>
      <c r="DF2604" s="1" t="str">
        <f t="shared" si="1287"/>
        <v>#DIV/0!</v>
      </c>
    </row>
    <row r="2605" ht="15.75" customHeight="1">
      <c r="CU2605" s="1">
        <v>5618.9878</v>
      </c>
      <c r="CV2605" s="1">
        <v>344.2</v>
      </c>
      <c r="CW2605" s="1">
        <v>248.7</v>
      </c>
      <c r="CX2605" s="1">
        <v>328.5</v>
      </c>
      <c r="CY2605" s="1">
        <v>281.4</v>
      </c>
      <c r="CZ2605" s="1">
        <v>274.8</v>
      </c>
      <c r="DA2605" s="1" t="str">
        <f t="shared" si="1283"/>
        <v>#DIV/0!</v>
      </c>
      <c r="DB2605" s="1" t="str">
        <f t="shared" si="1284"/>
        <v>#DIV/0!</v>
      </c>
      <c r="DC2605" s="1" t="str">
        <f t="shared" si="1285"/>
        <v>#DIV/0!</v>
      </c>
      <c r="DD2605" s="1" t="str">
        <f t="shared" si="1286"/>
        <v>#DIV/0!</v>
      </c>
      <c r="DF2605" s="1" t="str">
        <f t="shared" si="1287"/>
        <v>#DIV/0!</v>
      </c>
    </row>
    <row r="2606" ht="15.75" customHeight="1">
      <c r="CU2606" s="1">
        <v>5619.1406</v>
      </c>
      <c r="CV2606" s="1">
        <v>218.7</v>
      </c>
      <c r="CW2606" s="1">
        <v>175.6</v>
      </c>
      <c r="CX2606" s="1">
        <v>222.6</v>
      </c>
      <c r="CY2606" s="1">
        <v>202.7</v>
      </c>
      <c r="CZ2606" s="1">
        <v>194.0</v>
      </c>
      <c r="DA2606" s="1" t="str">
        <f t="shared" si="1283"/>
        <v>#DIV/0!</v>
      </c>
      <c r="DB2606" s="1" t="str">
        <f t="shared" si="1284"/>
        <v>#DIV/0!</v>
      </c>
      <c r="DC2606" s="1" t="str">
        <f t="shared" si="1285"/>
        <v>#DIV/0!</v>
      </c>
      <c r="DD2606" s="1" t="str">
        <f t="shared" si="1286"/>
        <v>#DIV/0!</v>
      </c>
      <c r="DF2606" s="1" t="str">
        <f t="shared" si="1287"/>
        <v>#DIV/0!</v>
      </c>
    </row>
    <row r="2607" ht="15.75" customHeight="1">
      <c r="CU2607" s="1">
        <v>5619.293</v>
      </c>
      <c r="CV2607" s="1">
        <v>153.2</v>
      </c>
      <c r="CW2607" s="1">
        <v>133.4</v>
      </c>
      <c r="CX2607" s="1">
        <v>163.2</v>
      </c>
      <c r="CY2607" s="1">
        <v>155.6</v>
      </c>
      <c r="CZ2607" s="1">
        <v>145.8</v>
      </c>
      <c r="DA2607" s="1" t="str">
        <f t="shared" si="1283"/>
        <v>#DIV/0!</v>
      </c>
      <c r="DB2607" s="1" t="str">
        <f t="shared" si="1284"/>
        <v>#DIV/0!</v>
      </c>
      <c r="DC2607" s="1" t="str">
        <f t="shared" si="1285"/>
        <v>#DIV/0!</v>
      </c>
      <c r="DD2607" s="1" t="str">
        <f t="shared" si="1286"/>
        <v>#DIV/0!</v>
      </c>
      <c r="DF2607" s="1" t="str">
        <f t="shared" si="1287"/>
        <v>#DIV/0!</v>
      </c>
    </row>
    <row r="2608" ht="15.75" customHeight="1">
      <c r="CU2608" s="1">
        <v>5619.4453</v>
      </c>
      <c r="CV2608" s="1">
        <v>117.3</v>
      </c>
      <c r="CW2608" s="1">
        <v>106.8</v>
      </c>
      <c r="CX2608" s="1">
        <v>125.9</v>
      </c>
      <c r="CY2608" s="1">
        <v>122.5</v>
      </c>
      <c r="CZ2608" s="1">
        <v>116.9</v>
      </c>
      <c r="DA2608" s="1" t="str">
        <f t="shared" si="1283"/>
        <v>#DIV/0!</v>
      </c>
      <c r="DB2608" s="1" t="str">
        <f t="shared" si="1284"/>
        <v>#DIV/0!</v>
      </c>
      <c r="DC2608" s="1" t="str">
        <f t="shared" si="1285"/>
        <v>#DIV/0!</v>
      </c>
      <c r="DD2608" s="1" t="str">
        <f t="shared" si="1286"/>
        <v>#DIV/0!</v>
      </c>
      <c r="DF2608" s="1" t="str">
        <f t="shared" si="1287"/>
        <v>#DIV/0!</v>
      </c>
    </row>
    <row r="2609" ht="15.75" customHeight="1">
      <c r="CU2609" s="1">
        <v>5619.5977</v>
      </c>
      <c r="CV2609" s="1">
        <v>99.48</v>
      </c>
      <c r="CW2609" s="1">
        <v>92.29</v>
      </c>
      <c r="CX2609" s="1">
        <v>106.0</v>
      </c>
      <c r="CY2609" s="1">
        <v>102.7</v>
      </c>
      <c r="CZ2609" s="1">
        <v>102.1</v>
      </c>
      <c r="DA2609" s="1" t="str">
        <f t="shared" si="1283"/>
        <v>#DIV/0!</v>
      </c>
      <c r="DB2609" s="1" t="str">
        <f t="shared" si="1284"/>
        <v>#DIV/0!</v>
      </c>
      <c r="DC2609" s="1" t="str">
        <f t="shared" si="1285"/>
        <v>#DIV/0!</v>
      </c>
      <c r="DD2609" s="1" t="str">
        <f t="shared" si="1286"/>
        <v>#DIV/0!</v>
      </c>
      <c r="DF2609" s="1" t="str">
        <f t="shared" si="1287"/>
        <v>#DIV/0!</v>
      </c>
    </row>
    <row r="2610" ht="15.75" customHeight="1">
      <c r="CU2610" s="1">
        <v>5619.75</v>
      </c>
      <c r="CV2610" s="1">
        <v>92.66</v>
      </c>
      <c r="CW2610" s="1">
        <v>87.0</v>
      </c>
      <c r="CX2610" s="1">
        <v>98.21</v>
      </c>
      <c r="CY2610" s="1">
        <v>94.06</v>
      </c>
      <c r="CZ2610" s="1">
        <v>96.92</v>
      </c>
      <c r="DA2610" s="1" t="str">
        <f t="shared" si="1283"/>
        <v>#DIV/0!</v>
      </c>
      <c r="DB2610" s="1" t="str">
        <f t="shared" si="1284"/>
        <v>#DIV/0!</v>
      </c>
      <c r="DC2610" s="1" t="str">
        <f t="shared" si="1285"/>
        <v>#DIV/0!</v>
      </c>
      <c r="DD2610" s="1" t="str">
        <f t="shared" si="1286"/>
        <v>#DIV/0!</v>
      </c>
      <c r="DF2610" s="1" t="str">
        <f t="shared" si="1287"/>
        <v>#DIV/0!</v>
      </c>
    </row>
    <row r="2611" ht="15.75" customHeight="1">
      <c r="CU2611" s="1">
        <v>5619.9023</v>
      </c>
      <c r="CV2611" s="1">
        <v>94.95</v>
      </c>
      <c r="CW2611" s="1">
        <v>90.16</v>
      </c>
      <c r="CX2611" s="1">
        <v>101.3</v>
      </c>
      <c r="CY2611" s="1">
        <v>96.43</v>
      </c>
      <c r="CZ2611" s="1">
        <v>101.1</v>
      </c>
      <c r="DA2611" s="1" t="str">
        <f t="shared" si="1283"/>
        <v>#DIV/0!</v>
      </c>
      <c r="DB2611" s="1" t="str">
        <f t="shared" si="1284"/>
        <v>#DIV/0!</v>
      </c>
      <c r="DC2611" s="1" t="str">
        <f t="shared" si="1285"/>
        <v>#DIV/0!</v>
      </c>
      <c r="DD2611" s="1" t="str">
        <f t="shared" si="1286"/>
        <v>#DIV/0!</v>
      </c>
      <c r="DF2611" s="1" t="str">
        <f t="shared" si="1287"/>
        <v>#DIV/0!</v>
      </c>
    </row>
    <row r="2612" ht="15.75" customHeight="1">
      <c r="CU2612" s="1">
        <v>5620.0547</v>
      </c>
      <c r="CV2612" s="1">
        <v>108.3</v>
      </c>
      <c r="CW2612" s="1">
        <v>103.7</v>
      </c>
      <c r="CX2612" s="1">
        <v>117.3</v>
      </c>
      <c r="CY2612" s="1">
        <v>110.8</v>
      </c>
      <c r="CZ2612" s="1">
        <v>118.0</v>
      </c>
      <c r="DA2612" s="1" t="str">
        <f t="shared" si="1283"/>
        <v>#DIV/0!</v>
      </c>
      <c r="DB2612" s="1" t="str">
        <f t="shared" si="1284"/>
        <v>#DIV/0!</v>
      </c>
      <c r="DC2612" s="1" t="str">
        <f t="shared" si="1285"/>
        <v>#DIV/0!</v>
      </c>
      <c r="DD2612" s="1" t="str">
        <f t="shared" si="1286"/>
        <v>#DIV/0!</v>
      </c>
      <c r="DF2612" s="1" t="str">
        <f t="shared" si="1287"/>
        <v>#DIV/0!</v>
      </c>
    </row>
    <row r="2613" ht="15.75" customHeight="1">
      <c r="CU2613" s="1">
        <v>5620.207</v>
      </c>
      <c r="CV2613" s="1">
        <v>137.3</v>
      </c>
      <c r="CW2613" s="1">
        <v>130.0</v>
      </c>
      <c r="CX2613" s="1">
        <v>147.0</v>
      </c>
      <c r="CY2613" s="1">
        <v>137.5</v>
      </c>
      <c r="CZ2613" s="1">
        <v>150.4</v>
      </c>
      <c r="DA2613" s="1" t="str">
        <f t="shared" si="1283"/>
        <v>#DIV/0!</v>
      </c>
      <c r="DB2613" s="1" t="str">
        <f t="shared" si="1284"/>
        <v>#DIV/0!</v>
      </c>
      <c r="DC2613" s="1" t="str">
        <f t="shared" si="1285"/>
        <v>#DIV/0!</v>
      </c>
      <c r="DD2613" s="1" t="str">
        <f t="shared" si="1286"/>
        <v>#DIV/0!</v>
      </c>
      <c r="DF2613" s="1" t="str">
        <f t="shared" si="1287"/>
        <v>#DIV/0!</v>
      </c>
    </row>
    <row r="2614" ht="15.75" customHeight="1">
      <c r="CU2614" s="1">
        <v>5620.3594</v>
      </c>
      <c r="CV2614" s="1">
        <v>181.4</v>
      </c>
      <c r="CW2614" s="1">
        <v>167.6</v>
      </c>
      <c r="CX2614" s="1">
        <v>197.4</v>
      </c>
      <c r="CY2614" s="1">
        <v>180.0</v>
      </c>
      <c r="CZ2614" s="1">
        <v>207.5</v>
      </c>
      <c r="DA2614" s="1" t="str">
        <f t="shared" si="1283"/>
        <v>#DIV/0!</v>
      </c>
      <c r="DB2614" s="1" t="str">
        <f t="shared" si="1284"/>
        <v>#DIV/0!</v>
      </c>
      <c r="DC2614" s="1" t="str">
        <f t="shared" si="1285"/>
        <v>#DIV/0!</v>
      </c>
      <c r="DD2614" s="1" t="str">
        <f t="shared" si="1286"/>
        <v>#DIV/0!</v>
      </c>
      <c r="DF2614" s="1" t="str">
        <f t="shared" si="1287"/>
        <v>#DIV/0!</v>
      </c>
    </row>
    <row r="2615" ht="15.75" customHeight="1">
      <c r="CU2615" s="1">
        <v>5620.5122</v>
      </c>
      <c r="CV2615" s="1">
        <v>261.2</v>
      </c>
      <c r="CW2615" s="1">
        <v>234.4</v>
      </c>
      <c r="CX2615" s="1">
        <v>284.5</v>
      </c>
      <c r="CY2615" s="1">
        <v>259.3</v>
      </c>
      <c r="CZ2615" s="1">
        <v>291.8</v>
      </c>
      <c r="DA2615" s="1" t="str">
        <f t="shared" si="1283"/>
        <v>#DIV/0!</v>
      </c>
      <c r="DB2615" s="1" t="str">
        <f t="shared" si="1284"/>
        <v>#DIV/0!</v>
      </c>
      <c r="DC2615" s="1" t="str">
        <f t="shared" si="1285"/>
        <v>#DIV/0!</v>
      </c>
      <c r="DD2615" s="1" t="str">
        <f t="shared" si="1286"/>
        <v>#DIV/0!</v>
      </c>
      <c r="DF2615" s="1" t="str">
        <f t="shared" si="1287"/>
        <v>#DIV/0!</v>
      </c>
    </row>
    <row r="2616" ht="15.75" customHeight="1">
      <c r="CU2616" s="1">
        <v>5620.6646</v>
      </c>
      <c r="CV2616" s="1">
        <v>369.0</v>
      </c>
      <c r="CW2616" s="1">
        <v>315.2</v>
      </c>
      <c r="CX2616" s="1">
        <v>389.5</v>
      </c>
      <c r="CY2616" s="1">
        <v>359.0</v>
      </c>
      <c r="CZ2616" s="1">
        <v>389.9</v>
      </c>
      <c r="DA2616" s="1" t="str">
        <f t="shared" si="1283"/>
        <v>#DIV/0!</v>
      </c>
      <c r="DB2616" s="1" t="str">
        <f t="shared" si="1284"/>
        <v>#DIV/0!</v>
      </c>
      <c r="DC2616" s="1" t="str">
        <f t="shared" si="1285"/>
        <v>#DIV/0!</v>
      </c>
      <c r="DD2616" s="1" t="str">
        <f t="shared" si="1286"/>
        <v>#DIV/0!</v>
      </c>
      <c r="DF2616" s="1" t="str">
        <f t="shared" si="1287"/>
        <v>#DIV/0!</v>
      </c>
    </row>
    <row r="2617" ht="15.75" customHeight="1">
      <c r="CU2617" s="1">
        <v>5620.8169</v>
      </c>
      <c r="CV2617" s="1">
        <v>450.9</v>
      </c>
      <c r="CW2617" s="1">
        <v>375.2</v>
      </c>
      <c r="CX2617" s="1">
        <v>485.0</v>
      </c>
      <c r="CY2617" s="1">
        <v>442.7</v>
      </c>
      <c r="CZ2617" s="1">
        <v>491.9</v>
      </c>
      <c r="DA2617" s="1" t="str">
        <f t="shared" si="1283"/>
        <v>#DIV/0!</v>
      </c>
      <c r="DB2617" s="1" t="str">
        <f t="shared" si="1284"/>
        <v>#DIV/0!</v>
      </c>
      <c r="DC2617" s="1" t="str">
        <f t="shared" si="1285"/>
        <v>#DIV/0!</v>
      </c>
      <c r="DD2617" s="1" t="str">
        <f t="shared" si="1286"/>
        <v>#DIV/0!</v>
      </c>
      <c r="DF2617" s="1" t="str">
        <f t="shared" si="1287"/>
        <v>#DIV/0!</v>
      </c>
    </row>
    <row r="2618" ht="15.75" customHeight="1">
      <c r="CU2618" s="1">
        <v>5620.9692</v>
      </c>
      <c r="CV2618" s="1">
        <v>481.4</v>
      </c>
      <c r="CW2618" s="1">
        <v>397.4</v>
      </c>
      <c r="CX2618" s="1">
        <v>556.4</v>
      </c>
      <c r="CY2618" s="1">
        <v>503.6</v>
      </c>
      <c r="CZ2618" s="1">
        <v>557.7</v>
      </c>
      <c r="DA2618" s="1" t="str">
        <f t="shared" si="1283"/>
        <v>#DIV/0!</v>
      </c>
      <c r="DB2618" s="1" t="str">
        <f t="shared" si="1284"/>
        <v>#DIV/0!</v>
      </c>
      <c r="DC2618" s="1" t="str">
        <f t="shared" si="1285"/>
        <v>#DIV/0!</v>
      </c>
      <c r="DD2618" s="1" t="str">
        <f t="shared" si="1286"/>
        <v>#DIV/0!</v>
      </c>
      <c r="DF2618" s="1" t="str">
        <f t="shared" si="1287"/>
        <v>#DIV/0!</v>
      </c>
    </row>
    <row r="2619" ht="15.75" customHeight="1">
      <c r="CU2619" s="1">
        <v>5621.1216</v>
      </c>
      <c r="CV2619" s="1">
        <v>470.7</v>
      </c>
      <c r="CW2619" s="1">
        <v>386.8</v>
      </c>
      <c r="CX2619" s="1">
        <v>576.2</v>
      </c>
      <c r="CY2619" s="1">
        <v>519.2</v>
      </c>
      <c r="CZ2619" s="1">
        <v>544.6</v>
      </c>
      <c r="DA2619" s="1" t="str">
        <f t="shared" si="1283"/>
        <v>#DIV/0!</v>
      </c>
      <c r="DB2619" s="1" t="str">
        <f t="shared" si="1284"/>
        <v>#DIV/0!</v>
      </c>
      <c r="DC2619" s="1" t="str">
        <f t="shared" si="1285"/>
        <v>#DIV/0!</v>
      </c>
      <c r="DD2619" s="1" t="str">
        <f t="shared" si="1286"/>
        <v>#DIV/0!</v>
      </c>
      <c r="DF2619" s="1" t="str">
        <f t="shared" si="1287"/>
        <v>#DIV/0!</v>
      </c>
    </row>
    <row r="2620" ht="15.75" customHeight="1">
      <c r="CU2620" s="1">
        <v>5621.2739</v>
      </c>
      <c r="CV2620" s="1">
        <v>425.0</v>
      </c>
      <c r="CW2620" s="1">
        <v>359.6</v>
      </c>
      <c r="CX2620" s="1">
        <v>538.6</v>
      </c>
      <c r="CY2620" s="1">
        <v>483.1</v>
      </c>
      <c r="CZ2620" s="1">
        <v>503.3</v>
      </c>
      <c r="DA2620" s="1" t="str">
        <f t="shared" si="1283"/>
        <v>#DIV/0!</v>
      </c>
      <c r="DB2620" s="1" t="str">
        <f t="shared" si="1284"/>
        <v>#DIV/0!</v>
      </c>
      <c r="DC2620" s="1" t="str">
        <f t="shared" si="1285"/>
        <v>#DIV/0!</v>
      </c>
      <c r="DD2620" s="1" t="str">
        <f t="shared" si="1286"/>
        <v>#DIV/0!</v>
      </c>
      <c r="DF2620" s="1" t="str">
        <f t="shared" si="1287"/>
        <v>#DIV/0!</v>
      </c>
    </row>
    <row r="2621" ht="15.75" customHeight="1">
      <c r="CU2621" s="1">
        <v>5621.4263</v>
      </c>
      <c r="CV2621" s="1">
        <v>376.5</v>
      </c>
      <c r="CW2621" s="1">
        <v>327.2</v>
      </c>
      <c r="CX2621" s="1">
        <v>471.0</v>
      </c>
      <c r="CY2621" s="1">
        <v>419.4</v>
      </c>
      <c r="CZ2621" s="1">
        <v>433.6</v>
      </c>
      <c r="DA2621" s="1" t="str">
        <f t="shared" si="1283"/>
        <v>#DIV/0!</v>
      </c>
      <c r="DB2621" s="1" t="str">
        <f t="shared" si="1284"/>
        <v>#DIV/0!</v>
      </c>
      <c r="DC2621" s="1" t="str">
        <f t="shared" si="1285"/>
        <v>#DIV/0!</v>
      </c>
      <c r="DD2621" s="1" t="str">
        <f t="shared" si="1286"/>
        <v>#DIV/0!</v>
      </c>
      <c r="DF2621" s="1" t="str">
        <f t="shared" si="1287"/>
        <v>#DIV/0!</v>
      </c>
    </row>
    <row r="2622" ht="15.75" customHeight="1">
      <c r="CU2622" s="1">
        <v>5621.5786</v>
      </c>
      <c r="CV2622" s="1">
        <v>331.0</v>
      </c>
      <c r="CW2622" s="1">
        <v>293.5</v>
      </c>
      <c r="CX2622" s="1">
        <v>401.6</v>
      </c>
      <c r="CY2622" s="1">
        <v>354.1</v>
      </c>
      <c r="CZ2622" s="1">
        <v>368.2</v>
      </c>
      <c r="DA2622" s="1" t="str">
        <f t="shared" si="1283"/>
        <v>#DIV/0!</v>
      </c>
      <c r="DB2622" s="1" t="str">
        <f t="shared" si="1284"/>
        <v>#DIV/0!</v>
      </c>
      <c r="DC2622" s="1" t="str">
        <f t="shared" si="1285"/>
        <v>#DIV/0!</v>
      </c>
      <c r="DD2622" s="1" t="str">
        <f t="shared" si="1286"/>
        <v>#DIV/0!</v>
      </c>
      <c r="DF2622" s="1" t="str">
        <f t="shared" si="1287"/>
        <v>#DIV/0!</v>
      </c>
    </row>
    <row r="2623" ht="15.75" customHeight="1">
      <c r="CU2623" s="1">
        <v>5621.731</v>
      </c>
      <c r="CV2623" s="1">
        <v>281.6</v>
      </c>
      <c r="CW2623" s="1">
        <v>260.3</v>
      </c>
      <c r="CX2623" s="1">
        <v>341.2</v>
      </c>
      <c r="CY2623" s="1">
        <v>297.3</v>
      </c>
      <c r="CZ2623" s="1">
        <v>313.0</v>
      </c>
      <c r="DA2623" s="1" t="str">
        <f t="shared" si="1283"/>
        <v>#DIV/0!</v>
      </c>
      <c r="DB2623" s="1" t="str">
        <f t="shared" si="1284"/>
        <v>#DIV/0!</v>
      </c>
      <c r="DC2623" s="1" t="str">
        <f t="shared" si="1285"/>
        <v>#DIV/0!</v>
      </c>
      <c r="DD2623" s="1" t="str">
        <f t="shared" si="1286"/>
        <v>#DIV/0!</v>
      </c>
      <c r="DF2623" s="1" t="str">
        <f t="shared" si="1287"/>
        <v>#DIV/0!</v>
      </c>
    </row>
    <row r="2624" ht="15.75" customHeight="1">
      <c r="CU2624" s="1">
        <v>5621.8838</v>
      </c>
      <c r="CV2624" s="1">
        <v>246.9</v>
      </c>
      <c r="CW2624" s="1">
        <v>231.3</v>
      </c>
      <c r="CX2624" s="1">
        <v>292.9</v>
      </c>
      <c r="CY2624" s="1">
        <v>255.7</v>
      </c>
      <c r="CZ2624" s="1">
        <v>268.1</v>
      </c>
      <c r="DA2624" s="1" t="str">
        <f t="shared" si="1283"/>
        <v>#DIV/0!</v>
      </c>
      <c r="DB2624" s="1" t="str">
        <f t="shared" si="1284"/>
        <v>#DIV/0!</v>
      </c>
      <c r="DC2624" s="1" t="str">
        <f t="shared" si="1285"/>
        <v>#DIV/0!</v>
      </c>
      <c r="DD2624" s="1" t="str">
        <f t="shared" si="1286"/>
        <v>#DIV/0!</v>
      </c>
      <c r="DF2624" s="1" t="str">
        <f t="shared" si="1287"/>
        <v>#DIV/0!</v>
      </c>
    </row>
    <row r="2625" ht="15.75" customHeight="1">
      <c r="CU2625" s="1">
        <v>5622.0361</v>
      </c>
      <c r="CV2625" s="1">
        <v>220.0</v>
      </c>
      <c r="CW2625" s="1">
        <v>208.3</v>
      </c>
      <c r="CX2625" s="1">
        <v>258.0</v>
      </c>
      <c r="CY2625" s="1">
        <v>226.8</v>
      </c>
      <c r="CZ2625" s="1">
        <v>235.6</v>
      </c>
      <c r="DA2625" s="1" t="str">
        <f t="shared" si="1283"/>
        <v>#DIV/0!</v>
      </c>
      <c r="DB2625" s="1" t="str">
        <f t="shared" si="1284"/>
        <v>#DIV/0!</v>
      </c>
      <c r="DC2625" s="1" t="str">
        <f t="shared" si="1285"/>
        <v>#DIV/0!</v>
      </c>
      <c r="DD2625" s="1" t="str">
        <f t="shared" si="1286"/>
        <v>#DIV/0!</v>
      </c>
      <c r="DF2625" s="1" t="str">
        <f t="shared" si="1287"/>
        <v>#DIV/0!</v>
      </c>
    </row>
    <row r="2626" ht="15.75" customHeight="1">
      <c r="CU2626" s="1">
        <v>5622.1885</v>
      </c>
      <c r="CV2626" s="1">
        <v>204.0</v>
      </c>
      <c r="CW2626" s="1">
        <v>191.9</v>
      </c>
      <c r="CX2626" s="1">
        <v>233.3</v>
      </c>
      <c r="CY2626" s="1">
        <v>208.1</v>
      </c>
      <c r="CZ2626" s="1">
        <v>212.7</v>
      </c>
      <c r="DA2626" s="1" t="str">
        <f t="shared" si="1283"/>
        <v>#DIV/0!</v>
      </c>
      <c r="DB2626" s="1" t="str">
        <f t="shared" si="1284"/>
        <v>#DIV/0!</v>
      </c>
      <c r="DC2626" s="1" t="str">
        <f t="shared" si="1285"/>
        <v>#DIV/0!</v>
      </c>
      <c r="DD2626" s="1" t="str">
        <f t="shared" si="1286"/>
        <v>#DIV/0!</v>
      </c>
      <c r="DF2626" s="1" t="str">
        <f t="shared" si="1287"/>
        <v>#DIV/0!</v>
      </c>
    </row>
    <row r="2627" ht="15.75" customHeight="1">
      <c r="CU2627" s="1">
        <v>5622.3408</v>
      </c>
      <c r="CV2627" s="1">
        <v>197.7</v>
      </c>
      <c r="CW2627" s="1">
        <v>181.7</v>
      </c>
      <c r="CX2627" s="1">
        <v>217.1</v>
      </c>
      <c r="CY2627" s="1">
        <v>196.4</v>
      </c>
      <c r="CZ2627" s="1">
        <v>198.0</v>
      </c>
      <c r="DA2627" s="1" t="str">
        <f t="shared" si="1283"/>
        <v>#DIV/0!</v>
      </c>
      <c r="DB2627" s="1" t="str">
        <f t="shared" si="1284"/>
        <v>#DIV/0!</v>
      </c>
      <c r="DC2627" s="1" t="str">
        <f t="shared" si="1285"/>
        <v>#DIV/0!</v>
      </c>
      <c r="DD2627" s="1" t="str">
        <f t="shared" si="1286"/>
        <v>#DIV/0!</v>
      </c>
      <c r="DF2627" s="1" t="str">
        <f t="shared" si="1287"/>
        <v>#DIV/0!</v>
      </c>
    </row>
    <row r="2628" ht="15.75" customHeight="1">
      <c r="CU2628" s="1">
        <v>5622.4932</v>
      </c>
      <c r="CV2628" s="1">
        <v>197.2</v>
      </c>
      <c r="CW2628" s="1">
        <v>178.7</v>
      </c>
      <c r="CX2628" s="1">
        <v>210.4</v>
      </c>
      <c r="CY2628" s="1">
        <v>197.0</v>
      </c>
      <c r="CZ2628" s="1">
        <v>193.6</v>
      </c>
      <c r="DA2628" s="1" t="str">
        <f t="shared" si="1283"/>
        <v>#DIV/0!</v>
      </c>
      <c r="DB2628" s="1" t="str">
        <f t="shared" si="1284"/>
        <v>#DIV/0!</v>
      </c>
      <c r="DC2628" s="1" t="str">
        <f t="shared" si="1285"/>
        <v>#DIV/0!</v>
      </c>
      <c r="DD2628" s="1" t="str">
        <f t="shared" si="1286"/>
        <v>#DIV/0!</v>
      </c>
      <c r="DF2628" s="1" t="str">
        <f t="shared" si="1287"/>
        <v>#DIV/0!</v>
      </c>
    </row>
    <row r="2629" ht="15.75" customHeight="1">
      <c r="CU2629" s="1">
        <v>5622.6455</v>
      </c>
      <c r="CV2629" s="1">
        <v>198.6</v>
      </c>
      <c r="CW2629" s="1">
        <v>177.7</v>
      </c>
      <c r="CX2629" s="1">
        <v>206.8</v>
      </c>
      <c r="CY2629" s="1">
        <v>197.8</v>
      </c>
      <c r="CZ2629" s="1">
        <v>188.7</v>
      </c>
      <c r="DA2629" s="1" t="str">
        <f t="shared" si="1283"/>
        <v>#DIV/0!</v>
      </c>
      <c r="DB2629" s="1" t="str">
        <f t="shared" si="1284"/>
        <v>#DIV/0!</v>
      </c>
      <c r="DC2629" s="1" t="str">
        <f t="shared" si="1285"/>
        <v>#DIV/0!</v>
      </c>
      <c r="DD2629" s="1" t="str">
        <f t="shared" si="1286"/>
        <v>#DIV/0!</v>
      </c>
      <c r="DF2629" s="1" t="str">
        <f t="shared" si="1287"/>
        <v>#DIV/0!</v>
      </c>
    </row>
    <row r="2630" ht="15.75" customHeight="1">
      <c r="CU2630" s="1">
        <v>5622.7979</v>
      </c>
      <c r="CV2630" s="1">
        <v>205.1</v>
      </c>
      <c r="CW2630" s="1">
        <v>179.6</v>
      </c>
      <c r="CX2630" s="1">
        <v>206.2</v>
      </c>
      <c r="CY2630" s="1">
        <v>192.3</v>
      </c>
      <c r="CZ2630" s="1">
        <v>183.0</v>
      </c>
      <c r="DA2630" s="1" t="str">
        <f t="shared" si="1283"/>
        <v>#DIV/0!</v>
      </c>
      <c r="DB2630" s="1" t="str">
        <f t="shared" si="1284"/>
        <v>#DIV/0!</v>
      </c>
      <c r="DC2630" s="1" t="str">
        <f t="shared" si="1285"/>
        <v>#DIV/0!</v>
      </c>
      <c r="DD2630" s="1" t="str">
        <f t="shared" si="1286"/>
        <v>#DIV/0!</v>
      </c>
      <c r="DF2630" s="1" t="str">
        <f t="shared" si="1287"/>
        <v>#DIV/0!</v>
      </c>
    </row>
    <row r="2631" ht="15.75" customHeight="1">
      <c r="CU2631" s="1">
        <v>5622.9502</v>
      </c>
      <c r="CV2631" s="1">
        <v>215.7</v>
      </c>
      <c r="CW2631" s="1">
        <v>185.3</v>
      </c>
      <c r="CX2631" s="1">
        <v>210.0</v>
      </c>
      <c r="CY2631" s="1">
        <v>191.0</v>
      </c>
      <c r="CZ2631" s="1">
        <v>182.4</v>
      </c>
      <c r="DA2631" s="1" t="str">
        <f t="shared" si="1283"/>
        <v>#DIV/0!</v>
      </c>
      <c r="DB2631" s="1" t="str">
        <f t="shared" si="1284"/>
        <v>#DIV/0!</v>
      </c>
      <c r="DC2631" s="1" t="str">
        <f t="shared" si="1285"/>
        <v>#DIV/0!</v>
      </c>
      <c r="DD2631" s="1" t="str">
        <f t="shared" si="1286"/>
        <v>#DIV/0!</v>
      </c>
      <c r="DF2631" s="1" t="str">
        <f t="shared" si="1287"/>
        <v>#DIV/0!</v>
      </c>
    </row>
    <row r="2632" ht="15.75" customHeight="1">
      <c r="CU2632" s="1">
        <v>5623.103</v>
      </c>
      <c r="CV2632" s="1">
        <v>232.6</v>
      </c>
      <c r="CW2632" s="1">
        <v>196.9</v>
      </c>
      <c r="CX2632" s="1">
        <v>219.9</v>
      </c>
      <c r="CY2632" s="1">
        <v>194.3</v>
      </c>
      <c r="CZ2632" s="1">
        <v>187.5</v>
      </c>
      <c r="DA2632" s="1" t="str">
        <f t="shared" si="1283"/>
        <v>#DIV/0!</v>
      </c>
      <c r="DB2632" s="1" t="str">
        <f t="shared" si="1284"/>
        <v>#DIV/0!</v>
      </c>
      <c r="DC2632" s="1" t="str">
        <f t="shared" si="1285"/>
        <v>#DIV/0!</v>
      </c>
      <c r="DD2632" s="1" t="str">
        <f t="shared" si="1286"/>
        <v>#DIV/0!</v>
      </c>
      <c r="DF2632" s="1" t="str">
        <f t="shared" si="1287"/>
        <v>#DIV/0!</v>
      </c>
    </row>
    <row r="2633" ht="15.75" customHeight="1">
      <c r="CU2633" s="1">
        <v>5623.2554</v>
      </c>
      <c r="CV2633" s="1">
        <v>247.9</v>
      </c>
      <c r="CW2633" s="1">
        <v>203.9</v>
      </c>
      <c r="CX2633" s="1">
        <v>224.8</v>
      </c>
      <c r="CY2633" s="1">
        <v>190.4</v>
      </c>
      <c r="CZ2633" s="1">
        <v>187.2</v>
      </c>
      <c r="DA2633" s="1" t="str">
        <f t="shared" si="1283"/>
        <v>#DIV/0!</v>
      </c>
      <c r="DB2633" s="1" t="str">
        <f t="shared" si="1284"/>
        <v>#DIV/0!</v>
      </c>
      <c r="DC2633" s="1" t="str">
        <f t="shared" si="1285"/>
        <v>#DIV/0!</v>
      </c>
      <c r="DD2633" s="1" t="str">
        <f t="shared" si="1286"/>
        <v>#DIV/0!</v>
      </c>
      <c r="DF2633" s="1" t="str">
        <f t="shared" si="1287"/>
        <v>#DIV/0!</v>
      </c>
    </row>
    <row r="2634" ht="15.75" customHeight="1">
      <c r="CU2634" s="1">
        <v>5623.4077</v>
      </c>
      <c r="CV2634" s="1">
        <v>229.5</v>
      </c>
      <c r="CW2634" s="1">
        <v>192.4</v>
      </c>
      <c r="CX2634" s="1">
        <v>209.9</v>
      </c>
      <c r="CY2634" s="1">
        <v>172.4</v>
      </c>
      <c r="CZ2634" s="1">
        <v>171.1</v>
      </c>
      <c r="DA2634" s="1" t="str">
        <f t="shared" si="1283"/>
        <v>#DIV/0!</v>
      </c>
      <c r="DB2634" s="1" t="str">
        <f t="shared" si="1284"/>
        <v>#DIV/0!</v>
      </c>
      <c r="DC2634" s="1" t="str">
        <f t="shared" si="1285"/>
        <v>#DIV/0!</v>
      </c>
      <c r="DD2634" s="1" t="str">
        <f t="shared" si="1286"/>
        <v>#DIV/0!</v>
      </c>
      <c r="DF2634" s="1" t="str">
        <f t="shared" si="1287"/>
        <v>#DIV/0!</v>
      </c>
    </row>
    <row r="2635" ht="15.75" customHeight="1">
      <c r="CU2635" s="1">
        <v>5623.5601</v>
      </c>
      <c r="CV2635" s="1">
        <v>186.8</v>
      </c>
      <c r="CW2635" s="1">
        <v>160.0</v>
      </c>
      <c r="CX2635" s="1">
        <v>172.6</v>
      </c>
      <c r="CY2635" s="1">
        <v>142.5</v>
      </c>
      <c r="CZ2635" s="1">
        <v>138.2</v>
      </c>
      <c r="DA2635" s="1" t="str">
        <f t="shared" si="1283"/>
        <v>#DIV/0!</v>
      </c>
      <c r="DB2635" s="1" t="str">
        <f t="shared" si="1284"/>
        <v>#DIV/0!</v>
      </c>
      <c r="DC2635" s="1" t="str">
        <f t="shared" si="1285"/>
        <v>#DIV/0!</v>
      </c>
      <c r="DD2635" s="1" t="str">
        <f t="shared" si="1286"/>
        <v>#DIV/0!</v>
      </c>
      <c r="DF2635" s="1" t="str">
        <f t="shared" si="1287"/>
        <v>#DIV/0!</v>
      </c>
    </row>
    <row r="2636" ht="15.75" customHeight="1">
      <c r="CU2636" s="1">
        <v>5623.7124</v>
      </c>
      <c r="CV2636" s="1">
        <v>141.9</v>
      </c>
      <c r="CW2636" s="1">
        <v>123.0</v>
      </c>
      <c r="CX2636" s="1">
        <v>131.1</v>
      </c>
      <c r="CY2636" s="1">
        <v>111.2</v>
      </c>
      <c r="CZ2636" s="1">
        <v>105.6</v>
      </c>
      <c r="DA2636" s="1" t="str">
        <f t="shared" si="1283"/>
        <v>#DIV/0!</v>
      </c>
      <c r="DB2636" s="1" t="str">
        <f t="shared" si="1284"/>
        <v>#DIV/0!</v>
      </c>
      <c r="DC2636" s="1" t="str">
        <f t="shared" si="1285"/>
        <v>#DIV/0!</v>
      </c>
      <c r="DD2636" s="1" t="str">
        <f t="shared" si="1286"/>
        <v>#DIV/0!</v>
      </c>
      <c r="DF2636" s="1" t="str">
        <f t="shared" si="1287"/>
        <v>#DIV/0!</v>
      </c>
    </row>
    <row r="2637" ht="15.75" customHeight="1">
      <c r="CU2637" s="1">
        <v>5623.8647</v>
      </c>
      <c r="CV2637" s="1">
        <v>108.4</v>
      </c>
      <c r="CW2637" s="1">
        <v>94.68</v>
      </c>
      <c r="CX2637" s="1">
        <v>100.1</v>
      </c>
      <c r="CY2637" s="1">
        <v>88.05</v>
      </c>
      <c r="CZ2637" s="1">
        <v>84.12</v>
      </c>
      <c r="DA2637" s="1" t="str">
        <f t="shared" si="1283"/>
        <v>#DIV/0!</v>
      </c>
      <c r="DB2637" s="1" t="str">
        <f t="shared" si="1284"/>
        <v>#DIV/0!</v>
      </c>
      <c r="DC2637" s="1" t="str">
        <f t="shared" si="1285"/>
        <v>#DIV/0!</v>
      </c>
      <c r="DD2637" s="1" t="str">
        <f t="shared" si="1286"/>
        <v>#DIV/0!</v>
      </c>
      <c r="DF2637" s="1" t="str">
        <f t="shared" si="1287"/>
        <v>#DIV/0!</v>
      </c>
    </row>
    <row r="2638" ht="15.75" customHeight="1">
      <c r="CU2638" s="1">
        <v>5624.0171</v>
      </c>
      <c r="CV2638" s="1">
        <v>85.5</v>
      </c>
      <c r="CW2638" s="1">
        <v>76.33</v>
      </c>
      <c r="CX2638" s="1">
        <v>80.35</v>
      </c>
      <c r="CY2638" s="1">
        <v>71.76</v>
      </c>
      <c r="CZ2638" s="1">
        <v>69.41</v>
      </c>
      <c r="DA2638" s="1" t="str">
        <f t="shared" si="1283"/>
        <v>#DIV/0!</v>
      </c>
      <c r="DB2638" s="1" t="str">
        <f t="shared" si="1284"/>
        <v>#DIV/0!</v>
      </c>
      <c r="DC2638" s="1" t="str">
        <f t="shared" si="1285"/>
        <v>#DIV/0!</v>
      </c>
      <c r="DD2638" s="1" t="str">
        <f t="shared" si="1286"/>
        <v>#DIV/0!</v>
      </c>
      <c r="DF2638" s="1" t="str">
        <f t="shared" si="1287"/>
        <v>#DIV/0!</v>
      </c>
    </row>
    <row r="2639" ht="15.75" customHeight="1">
      <c r="CU2639" s="1">
        <v>5624.1694</v>
      </c>
      <c r="CV2639" s="1">
        <v>73.81</v>
      </c>
      <c r="CW2639" s="1">
        <v>66.82</v>
      </c>
      <c r="CX2639" s="1">
        <v>70.26</v>
      </c>
      <c r="CY2639" s="1">
        <v>63.1</v>
      </c>
      <c r="CZ2639" s="1">
        <v>60.93</v>
      </c>
      <c r="DA2639" s="1" t="str">
        <f t="shared" si="1283"/>
        <v>#DIV/0!</v>
      </c>
      <c r="DB2639" s="1" t="str">
        <f t="shared" si="1284"/>
        <v>#DIV/0!</v>
      </c>
      <c r="DC2639" s="1" t="str">
        <f t="shared" si="1285"/>
        <v>#DIV/0!</v>
      </c>
      <c r="DD2639" s="1" t="str">
        <f t="shared" si="1286"/>
        <v>#DIV/0!</v>
      </c>
      <c r="DF2639" s="1" t="str">
        <f t="shared" si="1287"/>
        <v>#DIV/0!</v>
      </c>
    </row>
    <row r="2640" ht="15.75" customHeight="1">
      <c r="CU2640" s="1">
        <v>5624.3218</v>
      </c>
      <c r="CV2640" s="1">
        <v>70.64</v>
      </c>
      <c r="CW2640" s="1">
        <v>64.13</v>
      </c>
      <c r="CX2640" s="1">
        <v>67.61</v>
      </c>
      <c r="CY2640" s="1">
        <v>61.33</v>
      </c>
      <c r="CZ2640" s="1">
        <v>59.24</v>
      </c>
      <c r="DA2640" s="1" t="str">
        <f t="shared" si="1283"/>
        <v>#DIV/0!</v>
      </c>
      <c r="DB2640" s="1" t="str">
        <f t="shared" si="1284"/>
        <v>#DIV/0!</v>
      </c>
      <c r="DC2640" s="1" t="str">
        <f t="shared" si="1285"/>
        <v>#DIV/0!</v>
      </c>
      <c r="DD2640" s="1" t="str">
        <f t="shared" si="1286"/>
        <v>#DIV/0!</v>
      </c>
      <c r="DF2640" s="1" t="str">
        <f t="shared" si="1287"/>
        <v>#DIV/0!</v>
      </c>
    </row>
    <row r="2641" ht="15.75" customHeight="1">
      <c r="CU2641" s="1">
        <v>5624.4746</v>
      </c>
      <c r="CV2641" s="1">
        <v>74.72</v>
      </c>
      <c r="CW2641" s="1">
        <v>67.61</v>
      </c>
      <c r="CX2641" s="1">
        <v>71.71</v>
      </c>
      <c r="CY2641" s="1">
        <v>65.44</v>
      </c>
      <c r="CZ2641" s="1">
        <v>63.44</v>
      </c>
      <c r="DA2641" s="1" t="str">
        <f t="shared" si="1283"/>
        <v>#DIV/0!</v>
      </c>
      <c r="DB2641" s="1" t="str">
        <f t="shared" si="1284"/>
        <v>#DIV/0!</v>
      </c>
      <c r="DC2641" s="1" t="str">
        <f t="shared" si="1285"/>
        <v>#DIV/0!</v>
      </c>
      <c r="DD2641" s="1" t="str">
        <f t="shared" si="1286"/>
        <v>#DIV/0!</v>
      </c>
      <c r="DF2641" s="1" t="str">
        <f t="shared" si="1287"/>
        <v>#DIV/0!</v>
      </c>
    </row>
    <row r="2642" ht="15.75" customHeight="1">
      <c r="CU2642" s="1">
        <v>5624.627</v>
      </c>
      <c r="CV2642" s="1">
        <v>88.1</v>
      </c>
      <c r="CW2642" s="1">
        <v>78.21</v>
      </c>
      <c r="CX2642" s="1">
        <v>83.9</v>
      </c>
      <c r="CY2642" s="1">
        <v>76.77</v>
      </c>
      <c r="CZ2642" s="1">
        <v>74.37</v>
      </c>
      <c r="DA2642" s="1" t="str">
        <f t="shared" si="1283"/>
        <v>#DIV/0!</v>
      </c>
      <c r="DB2642" s="1" t="str">
        <f t="shared" si="1284"/>
        <v>#DIV/0!</v>
      </c>
      <c r="DC2642" s="1" t="str">
        <f t="shared" si="1285"/>
        <v>#DIV/0!</v>
      </c>
      <c r="DD2642" s="1" t="str">
        <f t="shared" si="1286"/>
        <v>#DIV/0!</v>
      </c>
      <c r="DF2642" s="1" t="str">
        <f t="shared" si="1287"/>
        <v>#DIV/0!</v>
      </c>
    </row>
    <row r="2643" ht="15.75" customHeight="1">
      <c r="CU2643" s="1">
        <v>5624.7793</v>
      </c>
      <c r="CV2643" s="1">
        <v>110.3</v>
      </c>
      <c r="CW2643" s="1">
        <v>96.72</v>
      </c>
      <c r="CX2643" s="1">
        <v>105.3</v>
      </c>
      <c r="CY2643" s="1">
        <v>96.02</v>
      </c>
      <c r="CZ2643" s="1">
        <v>93.19</v>
      </c>
      <c r="DA2643" s="1" t="str">
        <f t="shared" si="1283"/>
        <v>#DIV/0!</v>
      </c>
      <c r="DB2643" s="1" t="str">
        <f t="shared" si="1284"/>
        <v>#DIV/0!</v>
      </c>
      <c r="DC2643" s="1" t="str">
        <f t="shared" si="1285"/>
        <v>#DIV/0!</v>
      </c>
      <c r="DD2643" s="1" t="str">
        <f t="shared" si="1286"/>
        <v>#DIV/0!</v>
      </c>
      <c r="DF2643" s="1" t="str">
        <f t="shared" si="1287"/>
        <v>#DIV/0!</v>
      </c>
    </row>
    <row r="2644" ht="15.75" customHeight="1">
      <c r="CU2644" s="1">
        <v>5624.9316</v>
      </c>
      <c r="CV2644" s="1">
        <v>141.6</v>
      </c>
      <c r="CW2644" s="1">
        <v>123.5</v>
      </c>
      <c r="CX2644" s="1">
        <v>137.7</v>
      </c>
      <c r="CY2644" s="1">
        <v>125.5</v>
      </c>
      <c r="CZ2644" s="1">
        <v>122.3</v>
      </c>
      <c r="DA2644" s="1" t="str">
        <f t="shared" si="1283"/>
        <v>#DIV/0!</v>
      </c>
      <c r="DB2644" s="1" t="str">
        <f t="shared" si="1284"/>
        <v>#DIV/0!</v>
      </c>
      <c r="DC2644" s="1" t="str">
        <f t="shared" si="1285"/>
        <v>#DIV/0!</v>
      </c>
      <c r="DD2644" s="1" t="str">
        <f t="shared" si="1286"/>
        <v>#DIV/0!</v>
      </c>
      <c r="DF2644" s="1" t="str">
        <f t="shared" si="1287"/>
        <v>#DIV/0!</v>
      </c>
    </row>
    <row r="2645" ht="15.75" customHeight="1">
      <c r="CU2645" s="1">
        <v>5625.084</v>
      </c>
      <c r="CV2645" s="1">
        <v>191.8</v>
      </c>
      <c r="CW2645" s="1">
        <v>162.1</v>
      </c>
      <c r="CX2645" s="1">
        <v>185.1</v>
      </c>
      <c r="CY2645" s="1">
        <v>170.0</v>
      </c>
      <c r="CZ2645" s="1">
        <v>160.7</v>
      </c>
      <c r="DA2645" s="1" t="str">
        <f t="shared" si="1283"/>
        <v>#DIV/0!</v>
      </c>
      <c r="DB2645" s="1" t="str">
        <f t="shared" si="1284"/>
        <v>#DIV/0!</v>
      </c>
      <c r="DC2645" s="1" t="str">
        <f t="shared" si="1285"/>
        <v>#DIV/0!</v>
      </c>
      <c r="DD2645" s="1" t="str">
        <f t="shared" si="1286"/>
        <v>#DIV/0!</v>
      </c>
      <c r="DF2645" s="1" t="str">
        <f t="shared" si="1287"/>
        <v>#DIV/0!</v>
      </c>
    </row>
    <row r="2646" ht="15.75" customHeight="1">
      <c r="CU2646" s="1">
        <v>5625.2363</v>
      </c>
      <c r="CV2646" s="1">
        <v>245.7</v>
      </c>
      <c r="CW2646" s="1">
        <v>204.5</v>
      </c>
      <c r="CX2646" s="1">
        <v>237.3</v>
      </c>
      <c r="CY2646" s="1">
        <v>216.7</v>
      </c>
      <c r="CZ2646" s="1">
        <v>201.0</v>
      </c>
      <c r="DA2646" s="1" t="str">
        <f t="shared" si="1283"/>
        <v>#DIV/0!</v>
      </c>
      <c r="DB2646" s="1" t="str">
        <f t="shared" si="1284"/>
        <v>#DIV/0!</v>
      </c>
      <c r="DC2646" s="1" t="str">
        <f t="shared" si="1285"/>
        <v>#DIV/0!</v>
      </c>
      <c r="DD2646" s="1" t="str">
        <f t="shared" si="1286"/>
        <v>#DIV/0!</v>
      </c>
      <c r="DF2646" s="1" t="str">
        <f t="shared" si="1287"/>
        <v>#DIV/0!</v>
      </c>
    </row>
    <row r="2647" ht="15.75" customHeight="1">
      <c r="CU2647" s="1">
        <v>5625.3887</v>
      </c>
      <c r="CV2647" s="1">
        <v>269.5</v>
      </c>
      <c r="CW2647" s="1">
        <v>230.4</v>
      </c>
      <c r="CX2647" s="1">
        <v>272.2</v>
      </c>
      <c r="CY2647" s="1">
        <v>249.8</v>
      </c>
      <c r="CZ2647" s="1">
        <v>233.2</v>
      </c>
      <c r="DA2647" s="1" t="str">
        <f t="shared" si="1283"/>
        <v>#DIV/0!</v>
      </c>
      <c r="DB2647" s="1" t="str">
        <f t="shared" si="1284"/>
        <v>#DIV/0!</v>
      </c>
      <c r="DC2647" s="1" t="str">
        <f t="shared" si="1285"/>
        <v>#DIV/0!</v>
      </c>
      <c r="DD2647" s="1" t="str">
        <f t="shared" si="1286"/>
        <v>#DIV/0!</v>
      </c>
      <c r="DF2647" s="1" t="str">
        <f t="shared" si="1287"/>
        <v>#DIV/0!</v>
      </c>
    </row>
    <row r="2648" ht="15.75" customHeight="1">
      <c r="CU2648" s="1">
        <v>5625.541</v>
      </c>
      <c r="CV2648" s="1">
        <v>269.4</v>
      </c>
      <c r="CW2648" s="1">
        <v>232.1</v>
      </c>
      <c r="CX2648" s="1">
        <v>280.7</v>
      </c>
      <c r="CY2648" s="1">
        <v>260.3</v>
      </c>
      <c r="CZ2648" s="1">
        <v>241.9</v>
      </c>
      <c r="DA2648" s="1" t="str">
        <f t="shared" si="1283"/>
        <v>#DIV/0!</v>
      </c>
      <c r="DB2648" s="1" t="str">
        <f t="shared" si="1284"/>
        <v>#DIV/0!</v>
      </c>
      <c r="DC2648" s="1" t="str">
        <f t="shared" si="1285"/>
        <v>#DIV/0!</v>
      </c>
      <c r="DD2648" s="1" t="str">
        <f t="shared" si="1286"/>
        <v>#DIV/0!</v>
      </c>
      <c r="DF2648" s="1" t="str">
        <f t="shared" si="1287"/>
        <v>#DIV/0!</v>
      </c>
    </row>
    <row r="2649" ht="15.75" customHeight="1">
      <c r="CU2649" s="1">
        <v>5625.6934</v>
      </c>
      <c r="CV2649" s="1">
        <v>247.2</v>
      </c>
      <c r="CW2649" s="1">
        <v>212.6</v>
      </c>
      <c r="CX2649" s="1">
        <v>261.4</v>
      </c>
      <c r="CY2649" s="1">
        <v>245.2</v>
      </c>
      <c r="CZ2649" s="1">
        <v>223.3</v>
      </c>
      <c r="DA2649" s="1" t="str">
        <f t="shared" si="1283"/>
        <v>#DIV/0!</v>
      </c>
      <c r="DB2649" s="1" t="str">
        <f t="shared" si="1284"/>
        <v>#DIV/0!</v>
      </c>
      <c r="DC2649" s="1" t="str">
        <f t="shared" si="1285"/>
        <v>#DIV/0!</v>
      </c>
      <c r="DD2649" s="1" t="str">
        <f t="shared" si="1286"/>
        <v>#DIV/0!</v>
      </c>
      <c r="DF2649" s="1" t="str">
        <f t="shared" si="1287"/>
        <v>#DIV/0!</v>
      </c>
    </row>
    <row r="2650" ht="15.75" customHeight="1">
      <c r="CU2650" s="1">
        <v>5625.8462</v>
      </c>
      <c r="CV2650" s="1">
        <v>202.4</v>
      </c>
      <c r="CW2650" s="1">
        <v>181.4</v>
      </c>
      <c r="CX2650" s="1">
        <v>223.3</v>
      </c>
      <c r="CY2650" s="1">
        <v>212.0</v>
      </c>
      <c r="CZ2650" s="1">
        <v>195.4</v>
      </c>
      <c r="DA2650" s="1" t="str">
        <f t="shared" si="1283"/>
        <v>#DIV/0!</v>
      </c>
      <c r="DB2650" s="1" t="str">
        <f t="shared" si="1284"/>
        <v>#DIV/0!</v>
      </c>
      <c r="DC2650" s="1" t="str">
        <f t="shared" si="1285"/>
        <v>#DIV/0!</v>
      </c>
      <c r="DD2650" s="1" t="str">
        <f t="shared" si="1286"/>
        <v>#DIV/0!</v>
      </c>
      <c r="DF2650" s="1" t="str">
        <f t="shared" si="1287"/>
        <v>#DIV/0!</v>
      </c>
    </row>
    <row r="2651" ht="15.75" customHeight="1">
      <c r="CU2651" s="1">
        <v>5625.9985</v>
      </c>
      <c r="CV2651" s="1">
        <v>160.8</v>
      </c>
      <c r="CW2651" s="1">
        <v>148.2</v>
      </c>
      <c r="CX2651" s="1">
        <v>179.4</v>
      </c>
      <c r="CY2651" s="1">
        <v>173.0</v>
      </c>
      <c r="CZ2651" s="1">
        <v>163.9</v>
      </c>
      <c r="DA2651" s="1" t="str">
        <f t="shared" si="1283"/>
        <v>#DIV/0!</v>
      </c>
      <c r="DB2651" s="1" t="str">
        <f t="shared" si="1284"/>
        <v>#DIV/0!</v>
      </c>
      <c r="DC2651" s="1" t="str">
        <f t="shared" si="1285"/>
        <v>#DIV/0!</v>
      </c>
      <c r="DD2651" s="1" t="str">
        <f t="shared" si="1286"/>
        <v>#DIV/0!</v>
      </c>
      <c r="DF2651" s="1" t="str">
        <f t="shared" si="1287"/>
        <v>#DIV/0!</v>
      </c>
    </row>
    <row r="2652" ht="15.75" customHeight="1">
      <c r="CU2652" s="1">
        <v>5626.1509</v>
      </c>
      <c r="CV2652" s="1">
        <v>128.8</v>
      </c>
      <c r="CW2652" s="1">
        <v>121.3</v>
      </c>
      <c r="CX2652" s="1">
        <v>142.9</v>
      </c>
      <c r="CY2652" s="1">
        <v>138.2</v>
      </c>
      <c r="CZ2652" s="1">
        <v>132.8</v>
      </c>
      <c r="DA2652" s="1" t="str">
        <f t="shared" si="1283"/>
        <v>#DIV/0!</v>
      </c>
      <c r="DB2652" s="1" t="str">
        <f t="shared" si="1284"/>
        <v>#DIV/0!</v>
      </c>
      <c r="DC2652" s="1" t="str">
        <f t="shared" si="1285"/>
        <v>#DIV/0!</v>
      </c>
      <c r="DD2652" s="1" t="str">
        <f t="shared" si="1286"/>
        <v>#DIV/0!</v>
      </c>
      <c r="DF2652" s="1" t="str">
        <f t="shared" si="1287"/>
        <v>#DIV/0!</v>
      </c>
    </row>
    <row r="2653" ht="15.75" customHeight="1">
      <c r="CU2653" s="1">
        <v>5626.3032</v>
      </c>
      <c r="CV2653" s="1">
        <v>107.6</v>
      </c>
      <c r="CW2653" s="1">
        <v>101.8</v>
      </c>
      <c r="CX2653" s="1">
        <v>117.0</v>
      </c>
      <c r="CY2653" s="1">
        <v>113.0</v>
      </c>
      <c r="CZ2653" s="1">
        <v>112.1</v>
      </c>
      <c r="DA2653" s="1" t="str">
        <f t="shared" si="1283"/>
        <v>#DIV/0!</v>
      </c>
      <c r="DB2653" s="1" t="str">
        <f t="shared" si="1284"/>
        <v>#DIV/0!</v>
      </c>
      <c r="DC2653" s="1" t="str">
        <f t="shared" si="1285"/>
        <v>#DIV/0!</v>
      </c>
      <c r="DD2653" s="1" t="str">
        <f t="shared" si="1286"/>
        <v>#DIV/0!</v>
      </c>
      <c r="DF2653" s="1" t="str">
        <f t="shared" si="1287"/>
        <v>#DIV/0!</v>
      </c>
    </row>
    <row r="2654" ht="15.75" customHeight="1">
      <c r="CU2654" s="1">
        <v>5626.4556</v>
      </c>
      <c r="CV2654" s="1">
        <v>92.92</v>
      </c>
      <c r="CW2654" s="1">
        <v>88.26</v>
      </c>
      <c r="CX2654" s="1">
        <v>99.04</v>
      </c>
      <c r="CY2654" s="1">
        <v>95.49</v>
      </c>
      <c r="CZ2654" s="1">
        <v>96.13</v>
      </c>
      <c r="DA2654" s="1" t="str">
        <f t="shared" si="1283"/>
        <v>#DIV/0!</v>
      </c>
      <c r="DB2654" s="1" t="str">
        <f t="shared" si="1284"/>
        <v>#DIV/0!</v>
      </c>
      <c r="DC2654" s="1" t="str">
        <f t="shared" si="1285"/>
        <v>#DIV/0!</v>
      </c>
      <c r="DD2654" s="1" t="str">
        <f t="shared" si="1286"/>
        <v>#DIV/0!</v>
      </c>
      <c r="DF2654" s="1" t="str">
        <f t="shared" si="1287"/>
        <v>#DIV/0!</v>
      </c>
    </row>
    <row r="2655" ht="15.75" customHeight="1">
      <c r="CU2655" s="1">
        <v>5626.6079</v>
      </c>
      <c r="CV2655" s="1">
        <v>83.06</v>
      </c>
      <c r="CW2655" s="1">
        <v>79.29</v>
      </c>
      <c r="CX2655" s="1">
        <v>87.47</v>
      </c>
      <c r="CY2655" s="1">
        <v>84.41</v>
      </c>
      <c r="CZ2655" s="1">
        <v>83.37</v>
      </c>
      <c r="DA2655" s="1" t="str">
        <f t="shared" si="1283"/>
        <v>#DIV/0!</v>
      </c>
      <c r="DB2655" s="1" t="str">
        <f t="shared" si="1284"/>
        <v>#DIV/0!</v>
      </c>
      <c r="DC2655" s="1" t="str">
        <f t="shared" si="1285"/>
        <v>#DIV/0!</v>
      </c>
      <c r="DD2655" s="1" t="str">
        <f t="shared" si="1286"/>
        <v>#DIV/0!</v>
      </c>
      <c r="DF2655" s="1" t="str">
        <f t="shared" si="1287"/>
        <v>#DIV/0!</v>
      </c>
    </row>
    <row r="2656" ht="15.75" customHeight="1">
      <c r="CU2656" s="1">
        <v>5626.7603</v>
      </c>
      <c r="CV2656" s="1">
        <v>77.91</v>
      </c>
      <c r="CW2656" s="1">
        <v>74.37</v>
      </c>
      <c r="CX2656" s="1">
        <v>81.16</v>
      </c>
      <c r="CY2656" s="1">
        <v>78.59</v>
      </c>
      <c r="CZ2656" s="1">
        <v>77.26</v>
      </c>
      <c r="DA2656" s="1" t="str">
        <f t="shared" si="1283"/>
        <v>#DIV/0!</v>
      </c>
      <c r="DB2656" s="1" t="str">
        <f t="shared" si="1284"/>
        <v>#DIV/0!</v>
      </c>
      <c r="DC2656" s="1" t="str">
        <f t="shared" si="1285"/>
        <v>#DIV/0!</v>
      </c>
      <c r="DD2656" s="1" t="str">
        <f t="shared" si="1286"/>
        <v>#DIV/0!</v>
      </c>
      <c r="DF2656" s="1" t="str">
        <f t="shared" si="1287"/>
        <v>#DIV/0!</v>
      </c>
    </row>
    <row r="2657" ht="15.75" customHeight="1">
      <c r="CU2657" s="1">
        <v>5626.9126</v>
      </c>
      <c r="CV2657" s="1">
        <v>79.0</v>
      </c>
      <c r="CW2657" s="1">
        <v>74.0</v>
      </c>
      <c r="CX2657" s="1">
        <v>80.25</v>
      </c>
      <c r="CY2657" s="1">
        <v>77.95</v>
      </c>
      <c r="CZ2657" s="1">
        <v>77.05</v>
      </c>
      <c r="DA2657" s="1" t="str">
        <f t="shared" si="1283"/>
        <v>#DIV/0!</v>
      </c>
      <c r="DB2657" s="1" t="str">
        <f t="shared" si="1284"/>
        <v>#DIV/0!</v>
      </c>
      <c r="DC2657" s="1" t="str">
        <f t="shared" si="1285"/>
        <v>#DIV/0!</v>
      </c>
      <c r="DD2657" s="1" t="str">
        <f t="shared" si="1286"/>
        <v>#DIV/0!</v>
      </c>
      <c r="DF2657" s="1" t="str">
        <f t="shared" si="1287"/>
        <v>#DIV/0!</v>
      </c>
    </row>
    <row r="2658" ht="15.75" customHeight="1">
      <c r="CU2658" s="1">
        <v>5627.0654</v>
      </c>
      <c r="CV2658" s="1">
        <v>83.09</v>
      </c>
      <c r="CW2658" s="1">
        <v>78.14</v>
      </c>
      <c r="CX2658" s="1">
        <v>84.22</v>
      </c>
      <c r="CY2658" s="1">
        <v>81.4</v>
      </c>
      <c r="CZ2658" s="1">
        <v>80.49</v>
      </c>
      <c r="DA2658" s="1" t="str">
        <f t="shared" si="1283"/>
        <v>#DIV/0!</v>
      </c>
      <c r="DB2658" s="1" t="str">
        <f t="shared" si="1284"/>
        <v>#DIV/0!</v>
      </c>
      <c r="DC2658" s="1" t="str">
        <f t="shared" si="1285"/>
        <v>#DIV/0!</v>
      </c>
      <c r="DD2658" s="1" t="str">
        <f t="shared" si="1286"/>
        <v>#DIV/0!</v>
      </c>
      <c r="DF2658" s="1" t="str">
        <f t="shared" si="1287"/>
        <v>#DIV/0!</v>
      </c>
    </row>
    <row r="2659" ht="15.75" customHeight="1">
      <c r="CU2659" s="1">
        <v>5627.2178</v>
      </c>
      <c r="CV2659" s="1">
        <v>89.79</v>
      </c>
      <c r="CW2659" s="1">
        <v>86.02</v>
      </c>
      <c r="CX2659" s="1">
        <v>92.13</v>
      </c>
      <c r="CY2659" s="1">
        <v>88.74</v>
      </c>
      <c r="CZ2659" s="1">
        <v>87.86</v>
      </c>
      <c r="DA2659" s="1" t="str">
        <f t="shared" si="1283"/>
        <v>#DIV/0!</v>
      </c>
      <c r="DB2659" s="1" t="str">
        <f t="shared" si="1284"/>
        <v>#DIV/0!</v>
      </c>
      <c r="DC2659" s="1" t="str">
        <f t="shared" si="1285"/>
        <v>#DIV/0!</v>
      </c>
      <c r="DD2659" s="1" t="str">
        <f t="shared" si="1286"/>
        <v>#DIV/0!</v>
      </c>
      <c r="DF2659" s="1" t="str">
        <f t="shared" si="1287"/>
        <v>#DIV/0!</v>
      </c>
    </row>
    <row r="2660" ht="15.75" customHeight="1">
      <c r="CU2660" s="1">
        <v>5627.3701</v>
      </c>
      <c r="CV2660" s="1">
        <v>102.0</v>
      </c>
      <c r="CW2660" s="1">
        <v>97.83</v>
      </c>
      <c r="CX2660" s="1">
        <v>104.3</v>
      </c>
      <c r="CY2660" s="1">
        <v>100.0</v>
      </c>
      <c r="CZ2660" s="1">
        <v>100.8</v>
      </c>
      <c r="DA2660" s="1" t="str">
        <f t="shared" si="1283"/>
        <v>#DIV/0!</v>
      </c>
      <c r="DB2660" s="1" t="str">
        <f t="shared" si="1284"/>
        <v>#DIV/0!</v>
      </c>
      <c r="DC2660" s="1" t="str">
        <f t="shared" si="1285"/>
        <v>#DIV/0!</v>
      </c>
      <c r="DD2660" s="1" t="str">
        <f t="shared" si="1286"/>
        <v>#DIV/0!</v>
      </c>
      <c r="DF2660" s="1" t="str">
        <f t="shared" si="1287"/>
        <v>#DIV/0!</v>
      </c>
    </row>
    <row r="2661" ht="15.75" customHeight="1">
      <c r="CU2661" s="1">
        <v>5627.5225</v>
      </c>
      <c r="CV2661" s="1">
        <v>119.3</v>
      </c>
      <c r="CW2661" s="1">
        <v>114.2</v>
      </c>
      <c r="CX2661" s="1">
        <v>122.1</v>
      </c>
      <c r="CY2661" s="1">
        <v>114.1</v>
      </c>
      <c r="CZ2661" s="1">
        <v>116.1</v>
      </c>
      <c r="DA2661" s="1" t="str">
        <f t="shared" si="1283"/>
        <v>#DIV/0!</v>
      </c>
      <c r="DB2661" s="1" t="str">
        <f t="shared" si="1284"/>
        <v>#DIV/0!</v>
      </c>
      <c r="DC2661" s="1" t="str">
        <f t="shared" si="1285"/>
        <v>#DIV/0!</v>
      </c>
      <c r="DD2661" s="1" t="str">
        <f t="shared" si="1286"/>
        <v>#DIV/0!</v>
      </c>
      <c r="DF2661" s="1" t="str">
        <f t="shared" si="1287"/>
        <v>#DIV/0!</v>
      </c>
    </row>
    <row r="2662" ht="15.75" customHeight="1">
      <c r="CU2662" s="1">
        <v>5627.6748</v>
      </c>
      <c r="CV2662" s="1">
        <v>141.9</v>
      </c>
      <c r="CW2662" s="1">
        <v>135.7</v>
      </c>
      <c r="CX2662" s="1">
        <v>147.2</v>
      </c>
      <c r="CY2662" s="1">
        <v>132.0</v>
      </c>
      <c r="CZ2662" s="1">
        <v>137.7</v>
      </c>
      <c r="DA2662" s="1" t="str">
        <f t="shared" si="1283"/>
        <v>#DIV/0!</v>
      </c>
      <c r="DB2662" s="1" t="str">
        <f t="shared" si="1284"/>
        <v>#DIV/0!</v>
      </c>
      <c r="DC2662" s="1" t="str">
        <f t="shared" si="1285"/>
        <v>#DIV/0!</v>
      </c>
      <c r="DD2662" s="1" t="str">
        <f t="shared" si="1286"/>
        <v>#DIV/0!</v>
      </c>
      <c r="DF2662" s="1" t="str">
        <f t="shared" si="1287"/>
        <v>#DIV/0!</v>
      </c>
    </row>
    <row r="2663" ht="15.75" customHeight="1">
      <c r="CU2663" s="1">
        <v>5627.8271</v>
      </c>
      <c r="CV2663" s="1">
        <v>181.0</v>
      </c>
      <c r="CW2663" s="1">
        <v>164.8</v>
      </c>
      <c r="CX2663" s="1">
        <v>183.7</v>
      </c>
      <c r="CY2663" s="1">
        <v>156.1</v>
      </c>
      <c r="CZ2663" s="1">
        <v>166.3</v>
      </c>
      <c r="DA2663" s="1" t="str">
        <f t="shared" si="1283"/>
        <v>#DIV/0!</v>
      </c>
      <c r="DB2663" s="1" t="str">
        <f t="shared" si="1284"/>
        <v>#DIV/0!</v>
      </c>
      <c r="DC2663" s="1" t="str">
        <f t="shared" si="1285"/>
        <v>#DIV/0!</v>
      </c>
      <c r="DD2663" s="1" t="str">
        <f t="shared" si="1286"/>
        <v>#DIV/0!</v>
      </c>
      <c r="DF2663" s="1" t="str">
        <f t="shared" si="1287"/>
        <v>#DIV/0!</v>
      </c>
    </row>
    <row r="2664" ht="15.75" customHeight="1">
      <c r="CU2664" s="1">
        <v>5627.9795</v>
      </c>
      <c r="CV2664" s="1">
        <v>225.9</v>
      </c>
      <c r="CW2664" s="1">
        <v>201.1</v>
      </c>
      <c r="CX2664" s="1">
        <v>231.6</v>
      </c>
      <c r="CY2664" s="1">
        <v>190.0</v>
      </c>
      <c r="CZ2664" s="1">
        <v>207.5</v>
      </c>
      <c r="DA2664" s="1" t="str">
        <f t="shared" si="1283"/>
        <v>#DIV/0!</v>
      </c>
      <c r="DB2664" s="1" t="str">
        <f t="shared" si="1284"/>
        <v>#DIV/0!</v>
      </c>
      <c r="DC2664" s="1" t="str">
        <f t="shared" si="1285"/>
        <v>#DIV/0!</v>
      </c>
      <c r="DD2664" s="1" t="str">
        <f t="shared" si="1286"/>
        <v>#DIV/0!</v>
      </c>
      <c r="DF2664" s="1" t="str">
        <f t="shared" si="1287"/>
        <v>#DIV/0!</v>
      </c>
    </row>
    <row r="2665" ht="15.75" customHeight="1">
      <c r="CU2665" s="1">
        <v>5628.1318</v>
      </c>
      <c r="CV2665" s="1">
        <v>269.3</v>
      </c>
      <c r="CW2665" s="1">
        <v>233.5</v>
      </c>
      <c r="CX2665" s="1">
        <v>272.6</v>
      </c>
      <c r="CY2665" s="1">
        <v>229.3</v>
      </c>
      <c r="CZ2665" s="1">
        <v>250.4</v>
      </c>
      <c r="DA2665" s="1" t="str">
        <f t="shared" si="1283"/>
        <v>#DIV/0!</v>
      </c>
      <c r="DB2665" s="1" t="str">
        <f t="shared" si="1284"/>
        <v>#DIV/0!</v>
      </c>
      <c r="DC2665" s="1" t="str">
        <f t="shared" si="1285"/>
        <v>#DIV/0!</v>
      </c>
      <c r="DD2665" s="1" t="str">
        <f t="shared" si="1286"/>
        <v>#DIV/0!</v>
      </c>
      <c r="DF2665" s="1" t="str">
        <f t="shared" si="1287"/>
        <v>#DIV/0!</v>
      </c>
    </row>
    <row r="2666" ht="15.75" customHeight="1">
      <c r="CU2666" s="1">
        <v>5628.2842</v>
      </c>
      <c r="CV2666" s="1">
        <v>283.3</v>
      </c>
      <c r="CW2666" s="1">
        <v>233.3</v>
      </c>
      <c r="CX2666" s="1">
        <v>271.1</v>
      </c>
      <c r="CY2666" s="1">
        <v>244.1</v>
      </c>
      <c r="CZ2666" s="1">
        <v>251.8</v>
      </c>
      <c r="DA2666" s="1" t="str">
        <f t="shared" si="1283"/>
        <v>#DIV/0!</v>
      </c>
      <c r="DB2666" s="1" t="str">
        <f t="shared" si="1284"/>
        <v>#DIV/0!</v>
      </c>
      <c r="DC2666" s="1" t="str">
        <f t="shared" si="1285"/>
        <v>#DIV/0!</v>
      </c>
      <c r="DD2666" s="1" t="str">
        <f t="shared" si="1286"/>
        <v>#DIV/0!</v>
      </c>
      <c r="DF2666" s="1" t="str">
        <f t="shared" si="1287"/>
        <v>#DIV/0!</v>
      </c>
    </row>
    <row r="2667" ht="15.75" customHeight="1">
      <c r="CU2667" s="1">
        <v>5628.437</v>
      </c>
      <c r="CV2667" s="1">
        <v>243.6</v>
      </c>
      <c r="CW2667" s="1">
        <v>197.0</v>
      </c>
      <c r="CX2667" s="1">
        <v>232.1</v>
      </c>
      <c r="CY2667" s="1">
        <v>213.7</v>
      </c>
      <c r="CZ2667" s="1">
        <v>218.2</v>
      </c>
      <c r="DA2667" s="1" t="str">
        <f t="shared" si="1283"/>
        <v>#DIV/0!</v>
      </c>
      <c r="DB2667" s="1" t="str">
        <f t="shared" si="1284"/>
        <v>#DIV/0!</v>
      </c>
      <c r="DC2667" s="1" t="str">
        <f t="shared" si="1285"/>
        <v>#DIV/0!</v>
      </c>
      <c r="DD2667" s="1" t="str">
        <f t="shared" si="1286"/>
        <v>#DIV/0!</v>
      </c>
      <c r="DF2667" s="1" t="str">
        <f t="shared" si="1287"/>
        <v>#DIV/0!</v>
      </c>
    </row>
    <row r="2668" ht="15.75" customHeight="1">
      <c r="CU2668" s="1">
        <v>5628.5894</v>
      </c>
      <c r="CV2668" s="1">
        <v>186.7</v>
      </c>
      <c r="CW2668" s="1">
        <v>160.3</v>
      </c>
      <c r="CX2668" s="1">
        <v>193.0</v>
      </c>
      <c r="CY2668" s="1">
        <v>183.4</v>
      </c>
      <c r="CZ2668" s="1">
        <v>185.3</v>
      </c>
      <c r="DA2668" s="1" t="str">
        <f t="shared" si="1283"/>
        <v>#DIV/0!</v>
      </c>
      <c r="DB2668" s="1" t="str">
        <f t="shared" si="1284"/>
        <v>#DIV/0!</v>
      </c>
      <c r="DC2668" s="1" t="str">
        <f t="shared" si="1285"/>
        <v>#DIV/0!</v>
      </c>
      <c r="DD2668" s="1" t="str">
        <f t="shared" si="1286"/>
        <v>#DIV/0!</v>
      </c>
      <c r="DF2668" s="1" t="str">
        <f t="shared" si="1287"/>
        <v>#DIV/0!</v>
      </c>
    </row>
    <row r="2669" ht="15.75" customHeight="1">
      <c r="CU2669" s="1">
        <v>5628.7417</v>
      </c>
      <c r="CV2669" s="1">
        <v>153.7</v>
      </c>
      <c r="CW2669" s="1">
        <v>137.3</v>
      </c>
      <c r="CX2669" s="1">
        <v>163.6</v>
      </c>
      <c r="CY2669" s="1">
        <v>162.4</v>
      </c>
      <c r="CZ2669" s="1">
        <v>159.0</v>
      </c>
      <c r="DA2669" s="1" t="str">
        <f t="shared" si="1283"/>
        <v>#DIV/0!</v>
      </c>
      <c r="DB2669" s="1" t="str">
        <f t="shared" si="1284"/>
        <v>#DIV/0!</v>
      </c>
      <c r="DC2669" s="1" t="str">
        <f t="shared" si="1285"/>
        <v>#DIV/0!</v>
      </c>
      <c r="DD2669" s="1" t="str">
        <f t="shared" si="1286"/>
        <v>#DIV/0!</v>
      </c>
      <c r="DF2669" s="1" t="str">
        <f t="shared" si="1287"/>
        <v>#DIV/0!</v>
      </c>
    </row>
    <row r="2670" ht="15.75" customHeight="1">
      <c r="CU2670" s="1">
        <v>5628.894</v>
      </c>
      <c r="CV2670" s="1">
        <v>131.7</v>
      </c>
      <c r="CW2670" s="1">
        <v>120.1</v>
      </c>
      <c r="CX2670" s="1">
        <v>142.3</v>
      </c>
      <c r="CY2670" s="1">
        <v>142.7</v>
      </c>
      <c r="CZ2670" s="1">
        <v>140.6</v>
      </c>
      <c r="DA2670" s="1" t="str">
        <f t="shared" si="1283"/>
        <v>#DIV/0!</v>
      </c>
      <c r="DB2670" s="1" t="str">
        <f t="shared" si="1284"/>
        <v>#DIV/0!</v>
      </c>
      <c r="DC2670" s="1" t="str">
        <f t="shared" si="1285"/>
        <v>#DIV/0!</v>
      </c>
      <c r="DD2670" s="1" t="str">
        <f t="shared" si="1286"/>
        <v>#DIV/0!</v>
      </c>
      <c r="DF2670" s="1" t="str">
        <f t="shared" si="1287"/>
        <v>#DIV/0!</v>
      </c>
    </row>
    <row r="2671" ht="15.75" customHeight="1">
      <c r="CU2671" s="1">
        <v>5629.0464</v>
      </c>
      <c r="CV2671" s="1">
        <v>121.7</v>
      </c>
      <c r="CW2671" s="1">
        <v>112.5</v>
      </c>
      <c r="CX2671" s="1">
        <v>132.3</v>
      </c>
      <c r="CY2671" s="1">
        <v>130.7</v>
      </c>
      <c r="CZ2671" s="1">
        <v>131.6</v>
      </c>
      <c r="DA2671" s="1" t="str">
        <f t="shared" si="1283"/>
        <v>#DIV/0!</v>
      </c>
      <c r="DB2671" s="1" t="str">
        <f t="shared" si="1284"/>
        <v>#DIV/0!</v>
      </c>
      <c r="DC2671" s="1" t="str">
        <f t="shared" si="1285"/>
        <v>#DIV/0!</v>
      </c>
      <c r="DD2671" s="1" t="str">
        <f t="shared" si="1286"/>
        <v>#DIV/0!</v>
      </c>
      <c r="DF2671" s="1" t="str">
        <f t="shared" si="1287"/>
        <v>#DIV/0!</v>
      </c>
    </row>
    <row r="2672" ht="15.75" customHeight="1">
      <c r="CU2672" s="1">
        <v>5629.1987</v>
      </c>
      <c r="CV2672" s="1">
        <v>120.0</v>
      </c>
      <c r="CW2672" s="1">
        <v>110.4</v>
      </c>
      <c r="CX2672" s="1">
        <v>128.7</v>
      </c>
      <c r="CY2672" s="1">
        <v>126.0</v>
      </c>
      <c r="CZ2672" s="1">
        <v>129.1</v>
      </c>
      <c r="DA2672" s="1" t="str">
        <f t="shared" si="1283"/>
        <v>#DIV/0!</v>
      </c>
      <c r="DB2672" s="1" t="str">
        <f t="shared" si="1284"/>
        <v>#DIV/0!</v>
      </c>
      <c r="DC2672" s="1" t="str">
        <f t="shared" si="1285"/>
        <v>#DIV/0!</v>
      </c>
      <c r="DD2672" s="1" t="str">
        <f t="shared" si="1286"/>
        <v>#DIV/0!</v>
      </c>
      <c r="DF2672" s="1" t="str">
        <f t="shared" si="1287"/>
        <v>#DIV/0!</v>
      </c>
    </row>
    <row r="2673" ht="15.75" customHeight="1">
      <c r="CU2673" s="1">
        <v>5629.3511</v>
      </c>
      <c r="CV2673" s="1">
        <v>123.2</v>
      </c>
      <c r="CW2673" s="1">
        <v>113.6</v>
      </c>
      <c r="CX2673" s="1">
        <v>131.0</v>
      </c>
      <c r="CY2673" s="1">
        <v>126.3</v>
      </c>
      <c r="CZ2673" s="1">
        <v>132.4</v>
      </c>
      <c r="DA2673" s="1" t="str">
        <f t="shared" si="1283"/>
        <v>#DIV/0!</v>
      </c>
      <c r="DB2673" s="1" t="str">
        <f t="shared" si="1284"/>
        <v>#DIV/0!</v>
      </c>
      <c r="DC2673" s="1" t="str">
        <f t="shared" si="1285"/>
        <v>#DIV/0!</v>
      </c>
      <c r="DD2673" s="1" t="str">
        <f t="shared" si="1286"/>
        <v>#DIV/0!</v>
      </c>
      <c r="DF2673" s="1" t="str">
        <f t="shared" si="1287"/>
        <v>#DIV/0!</v>
      </c>
    </row>
    <row r="2674" ht="15.75" customHeight="1">
      <c r="CU2674" s="1">
        <v>5629.5034</v>
      </c>
      <c r="CV2674" s="1">
        <v>129.2</v>
      </c>
      <c r="CW2674" s="1">
        <v>119.5</v>
      </c>
      <c r="CX2674" s="1">
        <v>137.1</v>
      </c>
      <c r="CY2674" s="1">
        <v>129.9</v>
      </c>
      <c r="CZ2674" s="1">
        <v>138.0</v>
      </c>
      <c r="DA2674" s="1" t="str">
        <f t="shared" si="1283"/>
        <v>#DIV/0!</v>
      </c>
      <c r="DB2674" s="1" t="str">
        <f t="shared" si="1284"/>
        <v>#DIV/0!</v>
      </c>
      <c r="DC2674" s="1" t="str">
        <f t="shared" si="1285"/>
        <v>#DIV/0!</v>
      </c>
      <c r="DD2674" s="1" t="str">
        <f t="shared" si="1286"/>
        <v>#DIV/0!</v>
      </c>
      <c r="DF2674" s="1" t="str">
        <f t="shared" si="1287"/>
        <v>#DIV/0!</v>
      </c>
    </row>
    <row r="2675" ht="15.75" customHeight="1">
      <c r="CU2675" s="1">
        <v>5629.6558</v>
      </c>
      <c r="CV2675" s="1">
        <v>140.1</v>
      </c>
      <c r="CW2675" s="1">
        <v>128.5</v>
      </c>
      <c r="CX2675" s="1">
        <v>147.1</v>
      </c>
      <c r="CY2675" s="1">
        <v>136.9</v>
      </c>
      <c r="CZ2675" s="1">
        <v>147.1</v>
      </c>
      <c r="DA2675" s="1" t="str">
        <f t="shared" si="1283"/>
        <v>#DIV/0!</v>
      </c>
      <c r="DB2675" s="1" t="str">
        <f t="shared" si="1284"/>
        <v>#DIV/0!</v>
      </c>
      <c r="DC2675" s="1" t="str">
        <f t="shared" si="1285"/>
        <v>#DIV/0!</v>
      </c>
      <c r="DD2675" s="1" t="str">
        <f t="shared" si="1286"/>
        <v>#DIV/0!</v>
      </c>
      <c r="DF2675" s="1" t="str">
        <f t="shared" si="1287"/>
        <v>#DIV/0!</v>
      </c>
    </row>
    <row r="2676" ht="15.75" customHeight="1">
      <c r="CU2676" s="1">
        <v>5629.8086</v>
      </c>
      <c r="CV2676" s="1">
        <v>158.7</v>
      </c>
      <c r="CW2676" s="1">
        <v>143.8</v>
      </c>
      <c r="CX2676" s="1">
        <v>165.3</v>
      </c>
      <c r="CY2676" s="1">
        <v>154.9</v>
      </c>
      <c r="CZ2676" s="1">
        <v>164.3</v>
      </c>
      <c r="DA2676" s="1" t="str">
        <f t="shared" si="1283"/>
        <v>#DIV/0!</v>
      </c>
      <c r="DB2676" s="1" t="str">
        <f t="shared" si="1284"/>
        <v>#DIV/0!</v>
      </c>
      <c r="DC2676" s="1" t="str">
        <f t="shared" si="1285"/>
        <v>#DIV/0!</v>
      </c>
      <c r="DD2676" s="1" t="str">
        <f t="shared" si="1286"/>
        <v>#DIV/0!</v>
      </c>
      <c r="DF2676" s="1" t="str">
        <f t="shared" si="1287"/>
        <v>#DIV/0!</v>
      </c>
    </row>
    <row r="2677" ht="15.75" customHeight="1">
      <c r="CU2677" s="1">
        <v>5629.9609</v>
      </c>
      <c r="CV2677" s="1">
        <v>191.0</v>
      </c>
      <c r="CW2677" s="1">
        <v>176.7</v>
      </c>
      <c r="CX2677" s="1">
        <v>205.1</v>
      </c>
      <c r="CY2677" s="1">
        <v>190.4</v>
      </c>
      <c r="CZ2677" s="1">
        <v>200.6</v>
      </c>
      <c r="DA2677" s="1" t="str">
        <f t="shared" si="1283"/>
        <v>#DIV/0!</v>
      </c>
      <c r="DB2677" s="1" t="str">
        <f t="shared" si="1284"/>
        <v>#DIV/0!</v>
      </c>
      <c r="DC2677" s="1" t="str">
        <f t="shared" si="1285"/>
        <v>#DIV/0!</v>
      </c>
      <c r="DD2677" s="1" t="str">
        <f t="shared" si="1286"/>
        <v>#DIV/0!</v>
      </c>
      <c r="DF2677" s="1" t="str">
        <f t="shared" si="1287"/>
        <v>#DIV/0!</v>
      </c>
    </row>
    <row r="2678" ht="15.75" customHeight="1">
      <c r="CU2678" s="1">
        <v>5630.1133</v>
      </c>
      <c r="CV2678" s="1">
        <v>252.2</v>
      </c>
      <c r="CW2678" s="1">
        <v>229.3</v>
      </c>
      <c r="CX2678" s="1">
        <v>266.5</v>
      </c>
      <c r="CY2678" s="1">
        <v>245.3</v>
      </c>
      <c r="CZ2678" s="1">
        <v>260.0</v>
      </c>
      <c r="DA2678" s="1" t="str">
        <f t="shared" si="1283"/>
        <v>#DIV/0!</v>
      </c>
      <c r="DB2678" s="1" t="str">
        <f t="shared" si="1284"/>
        <v>#DIV/0!</v>
      </c>
      <c r="DC2678" s="1" t="str">
        <f t="shared" si="1285"/>
        <v>#DIV/0!</v>
      </c>
      <c r="DD2678" s="1" t="str">
        <f t="shared" si="1286"/>
        <v>#DIV/0!</v>
      </c>
      <c r="DF2678" s="1" t="str">
        <f t="shared" si="1287"/>
        <v>#DIV/0!</v>
      </c>
    </row>
    <row r="2679" ht="15.75" customHeight="1">
      <c r="CU2679" s="1">
        <v>5630.2656</v>
      </c>
      <c r="CV2679" s="1">
        <v>376.5</v>
      </c>
      <c r="CW2679" s="1">
        <v>325.4</v>
      </c>
      <c r="CX2679" s="1">
        <v>397.2</v>
      </c>
      <c r="CY2679" s="1">
        <v>367.0</v>
      </c>
      <c r="CZ2679" s="1">
        <v>371.6</v>
      </c>
      <c r="DA2679" s="1" t="str">
        <f t="shared" si="1283"/>
        <v>#DIV/0!</v>
      </c>
      <c r="DB2679" s="1" t="str">
        <f t="shared" si="1284"/>
        <v>#DIV/0!</v>
      </c>
      <c r="DC2679" s="1" t="str">
        <f t="shared" si="1285"/>
        <v>#DIV/0!</v>
      </c>
      <c r="DD2679" s="1" t="str">
        <f t="shared" si="1286"/>
        <v>#DIV/0!</v>
      </c>
      <c r="DF2679" s="1" t="str">
        <f t="shared" si="1287"/>
        <v>#DIV/0!</v>
      </c>
    </row>
    <row r="2680" ht="15.75" customHeight="1">
      <c r="CU2680" s="1">
        <v>5630.418</v>
      </c>
      <c r="CV2680" s="1">
        <v>668.5</v>
      </c>
      <c r="CW2680" s="1">
        <v>523.4</v>
      </c>
      <c r="CX2680" s="1">
        <v>625.5</v>
      </c>
      <c r="CY2680" s="1">
        <v>556.2</v>
      </c>
      <c r="CZ2680" s="1">
        <v>552.0</v>
      </c>
      <c r="DA2680" s="1" t="str">
        <f t="shared" si="1283"/>
        <v>#DIV/0!</v>
      </c>
      <c r="DB2680" s="1" t="str">
        <f t="shared" si="1284"/>
        <v>#DIV/0!</v>
      </c>
      <c r="DC2680" s="1" t="str">
        <f t="shared" si="1285"/>
        <v>#DIV/0!</v>
      </c>
      <c r="DD2680" s="1" t="str">
        <f t="shared" si="1286"/>
        <v>#DIV/0!</v>
      </c>
      <c r="DF2680" s="1" t="str">
        <f t="shared" si="1287"/>
        <v>#DIV/0!</v>
      </c>
    </row>
    <row r="2681" ht="15.75" customHeight="1">
      <c r="CU2681" s="1">
        <v>5630.5703</v>
      </c>
      <c r="CV2681" s="1">
        <v>1035.7</v>
      </c>
      <c r="CW2681" s="1">
        <v>775.4</v>
      </c>
      <c r="CX2681" s="1">
        <v>858.2</v>
      </c>
      <c r="CY2681" s="1">
        <v>771.3</v>
      </c>
      <c r="CZ2681" s="1">
        <v>786.7</v>
      </c>
      <c r="DA2681" s="1" t="str">
        <f t="shared" si="1283"/>
        <v>#DIV/0!</v>
      </c>
      <c r="DB2681" s="1" t="str">
        <f t="shared" si="1284"/>
        <v>#DIV/0!</v>
      </c>
      <c r="DC2681" s="1" t="str">
        <f t="shared" si="1285"/>
        <v>#DIV/0!</v>
      </c>
      <c r="DD2681" s="1" t="str">
        <f t="shared" si="1286"/>
        <v>#DIV/0!</v>
      </c>
      <c r="DF2681" s="1" t="str">
        <f t="shared" si="1287"/>
        <v>#DIV/0!</v>
      </c>
    </row>
    <row r="2682" ht="15.75" customHeight="1">
      <c r="CU2682" s="1">
        <v>5630.7227</v>
      </c>
      <c r="CV2682" s="1">
        <v>1590.2</v>
      </c>
      <c r="CW2682" s="1">
        <v>990.5</v>
      </c>
      <c r="CX2682" s="1">
        <v>1256.9</v>
      </c>
      <c r="CY2682" s="1">
        <v>1017.2</v>
      </c>
      <c r="CZ2682" s="1">
        <v>1002.9</v>
      </c>
      <c r="DA2682" s="1" t="str">
        <f t="shared" si="1283"/>
        <v>#DIV/0!</v>
      </c>
      <c r="DB2682" s="1" t="str">
        <f t="shared" si="1284"/>
        <v>#DIV/0!</v>
      </c>
      <c r="DC2682" s="1" t="str">
        <f t="shared" si="1285"/>
        <v>#DIV/0!</v>
      </c>
      <c r="DD2682" s="1" t="str">
        <f t="shared" si="1286"/>
        <v>#DIV/0!</v>
      </c>
      <c r="DF2682" s="1" t="str">
        <f t="shared" si="1287"/>
        <v>#DIV/0!</v>
      </c>
    </row>
    <row r="2683" ht="15.75" customHeight="1">
      <c r="CU2683" s="1">
        <v>5630.875</v>
      </c>
      <c r="CV2683" s="1">
        <v>1858.7</v>
      </c>
      <c r="CW2683" s="1">
        <v>1030.1</v>
      </c>
      <c r="CX2683" s="1">
        <v>1630.3</v>
      </c>
      <c r="CY2683" s="1">
        <v>1255.3</v>
      </c>
      <c r="CZ2683" s="1">
        <v>1173.9</v>
      </c>
      <c r="DA2683" s="1" t="str">
        <f t="shared" si="1283"/>
        <v>#DIV/0!</v>
      </c>
      <c r="DB2683" s="1" t="str">
        <f t="shared" si="1284"/>
        <v>#DIV/0!</v>
      </c>
      <c r="DC2683" s="1" t="str">
        <f t="shared" si="1285"/>
        <v>#DIV/0!</v>
      </c>
      <c r="DD2683" s="1" t="str">
        <f t="shared" si="1286"/>
        <v>#DIV/0!</v>
      </c>
      <c r="DF2683" s="1" t="str">
        <f t="shared" si="1287"/>
        <v>#DIV/0!</v>
      </c>
    </row>
    <row r="2684" ht="15.75" customHeight="1">
      <c r="CU2684" s="1">
        <v>5631.0278</v>
      </c>
      <c r="CV2684" s="1">
        <v>1937.1</v>
      </c>
      <c r="CW2684" s="1">
        <v>1053.3</v>
      </c>
      <c r="CX2684" s="1">
        <v>1834.1</v>
      </c>
      <c r="CY2684" s="1">
        <v>1259.5</v>
      </c>
      <c r="CZ2684" s="1">
        <v>1352.6</v>
      </c>
      <c r="DA2684" s="1" t="str">
        <f t="shared" si="1283"/>
        <v>#DIV/0!</v>
      </c>
      <c r="DB2684" s="1" t="str">
        <f t="shared" si="1284"/>
        <v>#DIV/0!</v>
      </c>
      <c r="DC2684" s="1" t="str">
        <f t="shared" si="1285"/>
        <v>#DIV/0!</v>
      </c>
      <c r="DD2684" s="1" t="str">
        <f t="shared" si="1286"/>
        <v>#DIV/0!</v>
      </c>
      <c r="DF2684" s="1" t="str">
        <f t="shared" si="1287"/>
        <v>#DIV/0!</v>
      </c>
    </row>
    <row r="2685" ht="15.75" customHeight="1">
      <c r="CU2685" s="1">
        <v>5631.1802</v>
      </c>
      <c r="CV2685" s="1">
        <v>1950.0</v>
      </c>
      <c r="CW2685" s="1">
        <v>1053.3</v>
      </c>
      <c r="CX2685" s="1">
        <v>1935.2</v>
      </c>
      <c r="CY2685" s="1">
        <v>1177.7</v>
      </c>
      <c r="CZ2685" s="1">
        <v>1396.2</v>
      </c>
      <c r="DA2685" s="1" t="str">
        <f t="shared" si="1283"/>
        <v>#DIV/0!</v>
      </c>
      <c r="DB2685" s="1" t="str">
        <f t="shared" si="1284"/>
        <v>#DIV/0!</v>
      </c>
      <c r="DC2685" s="1" t="str">
        <f t="shared" si="1285"/>
        <v>#DIV/0!</v>
      </c>
      <c r="DD2685" s="1" t="str">
        <f t="shared" si="1286"/>
        <v>#DIV/0!</v>
      </c>
      <c r="DF2685" s="1" t="str">
        <f t="shared" si="1287"/>
        <v>#DIV/0!</v>
      </c>
    </row>
    <row r="2686" ht="15.75" customHeight="1">
      <c r="CU2686" s="1">
        <v>5631.3325</v>
      </c>
      <c r="CV2686" s="1">
        <v>1950.0</v>
      </c>
      <c r="CW2686" s="1">
        <v>1026.2</v>
      </c>
      <c r="CX2686" s="1">
        <v>1950.0</v>
      </c>
      <c r="CY2686" s="1">
        <v>1201.0</v>
      </c>
      <c r="CZ2686" s="1">
        <v>1368.3</v>
      </c>
      <c r="DA2686" s="1" t="str">
        <f t="shared" si="1283"/>
        <v>#DIV/0!</v>
      </c>
      <c r="DB2686" s="1" t="str">
        <f t="shared" si="1284"/>
        <v>#DIV/0!</v>
      </c>
      <c r="DC2686" s="1" t="str">
        <f t="shared" si="1285"/>
        <v>#DIV/0!</v>
      </c>
      <c r="DD2686" s="1" t="str">
        <f t="shared" si="1286"/>
        <v>#DIV/0!</v>
      </c>
      <c r="DF2686" s="1" t="str">
        <f t="shared" si="1287"/>
        <v>#DIV/0!</v>
      </c>
    </row>
    <row r="2687" ht="15.75" customHeight="1">
      <c r="CU2687" s="1">
        <v>5631.4849</v>
      </c>
      <c r="CV2687" s="1">
        <v>1950.0</v>
      </c>
      <c r="CW2687" s="1">
        <v>986.0</v>
      </c>
      <c r="CX2687" s="1">
        <v>1950.0</v>
      </c>
      <c r="CY2687" s="1">
        <v>1242.6</v>
      </c>
      <c r="CZ2687" s="1">
        <v>1278.5</v>
      </c>
      <c r="DA2687" s="1" t="str">
        <f t="shared" si="1283"/>
        <v>#DIV/0!</v>
      </c>
      <c r="DB2687" s="1" t="str">
        <f t="shared" si="1284"/>
        <v>#DIV/0!</v>
      </c>
      <c r="DC2687" s="1" t="str">
        <f t="shared" si="1285"/>
        <v>#DIV/0!</v>
      </c>
      <c r="DD2687" s="1" t="str">
        <f t="shared" si="1286"/>
        <v>#DIV/0!</v>
      </c>
      <c r="DF2687" s="1" t="str">
        <f t="shared" si="1287"/>
        <v>#DIV/0!</v>
      </c>
    </row>
    <row r="2688" ht="15.75" customHeight="1">
      <c r="CU2688" s="1">
        <v>5631.6372</v>
      </c>
      <c r="CV2688" s="1">
        <v>1950.0</v>
      </c>
      <c r="CW2688" s="1">
        <v>945.2</v>
      </c>
      <c r="CX2688" s="1">
        <v>1950.0</v>
      </c>
      <c r="CY2688" s="1">
        <v>1242.9</v>
      </c>
      <c r="CZ2688" s="1">
        <v>1160.6</v>
      </c>
      <c r="DA2688" s="1" t="str">
        <f t="shared" si="1283"/>
        <v>#DIV/0!</v>
      </c>
      <c r="DB2688" s="1" t="str">
        <f t="shared" si="1284"/>
        <v>#DIV/0!</v>
      </c>
      <c r="DC2688" s="1" t="str">
        <f t="shared" si="1285"/>
        <v>#DIV/0!</v>
      </c>
      <c r="DD2688" s="1" t="str">
        <f t="shared" si="1286"/>
        <v>#DIV/0!</v>
      </c>
      <c r="DF2688" s="1" t="str">
        <f t="shared" si="1287"/>
        <v>#DIV/0!</v>
      </c>
    </row>
    <row r="2689" ht="15.75" customHeight="1">
      <c r="CU2689" s="1">
        <v>5631.7896</v>
      </c>
      <c r="CV2689" s="1">
        <v>1950.0</v>
      </c>
      <c r="CW2689" s="1">
        <v>912.5</v>
      </c>
      <c r="CX2689" s="1">
        <v>1950.0</v>
      </c>
      <c r="CY2689" s="1">
        <v>1297.4</v>
      </c>
      <c r="CZ2689" s="1">
        <v>1047.9</v>
      </c>
      <c r="DA2689" s="1" t="str">
        <f t="shared" si="1283"/>
        <v>#DIV/0!</v>
      </c>
      <c r="DB2689" s="1" t="str">
        <f t="shared" si="1284"/>
        <v>#DIV/0!</v>
      </c>
      <c r="DC2689" s="1" t="str">
        <f t="shared" si="1285"/>
        <v>#DIV/0!</v>
      </c>
      <c r="DD2689" s="1" t="str">
        <f t="shared" si="1286"/>
        <v>#DIV/0!</v>
      </c>
      <c r="DF2689" s="1" t="str">
        <f t="shared" si="1287"/>
        <v>#DIV/0!</v>
      </c>
    </row>
    <row r="2690" ht="15.75" customHeight="1">
      <c r="CU2690" s="1">
        <v>5631.9419</v>
      </c>
      <c r="CV2690" s="1">
        <v>1950.0</v>
      </c>
      <c r="CW2690" s="1">
        <v>891.5</v>
      </c>
      <c r="CX2690" s="1">
        <v>1950.0</v>
      </c>
      <c r="CY2690" s="1">
        <v>1403.8</v>
      </c>
      <c r="CZ2690" s="1">
        <v>999.6</v>
      </c>
      <c r="DA2690" s="1" t="str">
        <f t="shared" si="1283"/>
        <v>#DIV/0!</v>
      </c>
      <c r="DB2690" s="1" t="str">
        <f t="shared" si="1284"/>
        <v>#DIV/0!</v>
      </c>
      <c r="DC2690" s="1" t="str">
        <f t="shared" si="1285"/>
        <v>#DIV/0!</v>
      </c>
      <c r="DD2690" s="1" t="str">
        <f t="shared" si="1286"/>
        <v>#DIV/0!</v>
      </c>
      <c r="DF2690" s="1" t="str">
        <f t="shared" si="1287"/>
        <v>#DIV/0!</v>
      </c>
    </row>
    <row r="2691" ht="15.75" customHeight="1">
      <c r="CU2691" s="1">
        <v>5632.0942</v>
      </c>
      <c r="CV2691" s="1">
        <v>1931.2</v>
      </c>
      <c r="CW2691" s="1">
        <v>879.6</v>
      </c>
      <c r="CX2691" s="1">
        <v>1950.0</v>
      </c>
      <c r="CY2691" s="1">
        <v>1420.4</v>
      </c>
      <c r="CZ2691" s="1">
        <v>982.7</v>
      </c>
      <c r="DA2691" s="1" t="str">
        <f t="shared" si="1283"/>
        <v>#DIV/0!</v>
      </c>
      <c r="DB2691" s="1" t="str">
        <f t="shared" si="1284"/>
        <v>#DIV/0!</v>
      </c>
      <c r="DC2691" s="1" t="str">
        <f t="shared" si="1285"/>
        <v>#DIV/0!</v>
      </c>
      <c r="DD2691" s="1" t="str">
        <f t="shared" si="1286"/>
        <v>#DIV/0!</v>
      </c>
      <c r="DF2691" s="1" t="str">
        <f t="shared" si="1287"/>
        <v>#DIV/0!</v>
      </c>
    </row>
    <row r="2692" ht="15.75" customHeight="1">
      <c r="CU2692" s="1">
        <v>5632.2466</v>
      </c>
      <c r="CV2692" s="1">
        <v>1860.7</v>
      </c>
      <c r="CW2692" s="1">
        <v>875.1</v>
      </c>
      <c r="CX2692" s="1">
        <v>1950.0</v>
      </c>
      <c r="CY2692" s="1">
        <v>1354.7</v>
      </c>
      <c r="CZ2692" s="1">
        <v>962.9</v>
      </c>
      <c r="DA2692" s="1" t="str">
        <f t="shared" si="1283"/>
        <v>#DIV/0!</v>
      </c>
      <c r="DB2692" s="1" t="str">
        <f t="shared" si="1284"/>
        <v>#DIV/0!</v>
      </c>
      <c r="DC2692" s="1" t="str">
        <f t="shared" si="1285"/>
        <v>#DIV/0!</v>
      </c>
      <c r="DD2692" s="1" t="str">
        <f t="shared" si="1286"/>
        <v>#DIV/0!</v>
      </c>
      <c r="DF2692" s="1" t="str">
        <f t="shared" si="1287"/>
        <v>#DIV/0!</v>
      </c>
    </row>
    <row r="2693" ht="15.75" customHeight="1">
      <c r="CU2693" s="1">
        <v>5632.3994</v>
      </c>
      <c r="CV2693" s="1">
        <v>1753.3</v>
      </c>
      <c r="CW2693" s="1">
        <v>870.2</v>
      </c>
      <c r="CX2693" s="1">
        <v>1925.7</v>
      </c>
      <c r="CY2693" s="1">
        <v>1194.6</v>
      </c>
      <c r="CZ2693" s="1">
        <v>919.0</v>
      </c>
      <c r="DA2693" s="1" t="str">
        <f t="shared" si="1283"/>
        <v>#DIV/0!</v>
      </c>
      <c r="DB2693" s="1" t="str">
        <f t="shared" si="1284"/>
        <v>#DIV/0!</v>
      </c>
      <c r="DC2693" s="1" t="str">
        <f t="shared" si="1285"/>
        <v>#DIV/0!</v>
      </c>
      <c r="DD2693" s="1" t="str">
        <f t="shared" si="1286"/>
        <v>#DIV/0!</v>
      </c>
      <c r="DF2693" s="1" t="str">
        <f t="shared" si="1287"/>
        <v>#DIV/0!</v>
      </c>
    </row>
    <row r="2694" ht="15.75" customHeight="1">
      <c r="CU2694" s="1">
        <v>5632.5518</v>
      </c>
      <c r="CV2694" s="1">
        <v>1648.1</v>
      </c>
      <c r="CW2694" s="1">
        <v>868.3</v>
      </c>
      <c r="CX2694" s="1">
        <v>1854.2</v>
      </c>
      <c r="CY2694" s="1">
        <v>1001.9</v>
      </c>
      <c r="CZ2694" s="1">
        <v>849.4</v>
      </c>
      <c r="DA2694" s="1" t="str">
        <f t="shared" si="1283"/>
        <v>#DIV/0!</v>
      </c>
      <c r="DB2694" s="1" t="str">
        <f t="shared" si="1284"/>
        <v>#DIV/0!</v>
      </c>
      <c r="DC2694" s="1" t="str">
        <f t="shared" si="1285"/>
        <v>#DIV/0!</v>
      </c>
      <c r="DD2694" s="1" t="str">
        <f t="shared" si="1286"/>
        <v>#DIV/0!</v>
      </c>
      <c r="DF2694" s="1" t="str">
        <f t="shared" si="1287"/>
        <v>#DIV/0!</v>
      </c>
    </row>
    <row r="2695" ht="15.75" customHeight="1">
      <c r="CU2695" s="1">
        <v>5632.7041</v>
      </c>
      <c r="CV2695" s="1">
        <v>1432.9</v>
      </c>
      <c r="CW2695" s="1">
        <v>833.4</v>
      </c>
      <c r="CX2695" s="1">
        <v>1692.4</v>
      </c>
      <c r="CY2695" s="1">
        <v>818.4</v>
      </c>
      <c r="CZ2695" s="1">
        <v>760.7</v>
      </c>
      <c r="DA2695" s="1" t="str">
        <f t="shared" si="1283"/>
        <v>#DIV/0!</v>
      </c>
      <c r="DB2695" s="1" t="str">
        <f t="shared" si="1284"/>
        <v>#DIV/0!</v>
      </c>
      <c r="DC2695" s="1" t="str">
        <f t="shared" si="1285"/>
        <v>#DIV/0!</v>
      </c>
      <c r="DD2695" s="1" t="str">
        <f t="shared" si="1286"/>
        <v>#DIV/0!</v>
      </c>
      <c r="DF2695" s="1" t="str">
        <f t="shared" si="1287"/>
        <v>#DIV/0!</v>
      </c>
    </row>
    <row r="2696" ht="15.75" customHeight="1">
      <c r="CU2696" s="1">
        <v>5632.8564</v>
      </c>
      <c r="CV2696" s="1">
        <v>1195.6</v>
      </c>
      <c r="CW2696" s="1">
        <v>765.0</v>
      </c>
      <c r="CX2696" s="1">
        <v>1511.3</v>
      </c>
      <c r="CY2696" s="1">
        <v>666.6</v>
      </c>
      <c r="CZ2696" s="1">
        <v>666.0</v>
      </c>
      <c r="DA2696" s="1" t="str">
        <f t="shared" si="1283"/>
        <v>#DIV/0!</v>
      </c>
      <c r="DB2696" s="1" t="str">
        <f t="shared" si="1284"/>
        <v>#DIV/0!</v>
      </c>
      <c r="DC2696" s="1" t="str">
        <f t="shared" si="1285"/>
        <v>#DIV/0!</v>
      </c>
      <c r="DD2696" s="1" t="str">
        <f t="shared" si="1286"/>
        <v>#DIV/0!</v>
      </c>
      <c r="DF2696" s="1" t="str">
        <f t="shared" si="1287"/>
        <v>#DIV/0!</v>
      </c>
    </row>
    <row r="2697" ht="15.75" customHeight="1">
      <c r="CU2697" s="1">
        <v>5633.0088</v>
      </c>
      <c r="CV2697" s="1">
        <v>1070.2</v>
      </c>
      <c r="CW2697" s="1">
        <v>697.9</v>
      </c>
      <c r="CX2697" s="1">
        <v>1326.4</v>
      </c>
      <c r="CY2697" s="1">
        <v>582.9</v>
      </c>
      <c r="CZ2697" s="1">
        <v>585.5</v>
      </c>
      <c r="DA2697" s="1" t="str">
        <f t="shared" si="1283"/>
        <v>#DIV/0!</v>
      </c>
      <c r="DB2697" s="1" t="str">
        <f t="shared" si="1284"/>
        <v>#DIV/0!</v>
      </c>
      <c r="DC2697" s="1" t="str">
        <f t="shared" si="1285"/>
        <v>#DIV/0!</v>
      </c>
      <c r="DD2697" s="1" t="str">
        <f t="shared" si="1286"/>
        <v>#DIV/0!</v>
      </c>
      <c r="DF2697" s="1" t="str">
        <f t="shared" si="1287"/>
        <v>#DIV/0!</v>
      </c>
    </row>
    <row r="2698" ht="15.75" customHeight="1">
      <c r="CU2698" s="1">
        <v>5633.1611</v>
      </c>
      <c r="CV2698" s="1">
        <v>962.4</v>
      </c>
      <c r="CW2698" s="1">
        <v>642.6</v>
      </c>
      <c r="CX2698" s="1">
        <v>1183.3</v>
      </c>
      <c r="CY2698" s="1">
        <v>532.9</v>
      </c>
      <c r="CZ2698" s="1">
        <v>534.1</v>
      </c>
      <c r="DA2698" s="1" t="str">
        <f t="shared" si="1283"/>
        <v>#DIV/0!</v>
      </c>
      <c r="DB2698" s="1" t="str">
        <f t="shared" si="1284"/>
        <v>#DIV/0!</v>
      </c>
      <c r="DC2698" s="1" t="str">
        <f t="shared" si="1285"/>
        <v>#DIV/0!</v>
      </c>
      <c r="DD2698" s="1" t="str">
        <f t="shared" si="1286"/>
        <v>#DIV/0!</v>
      </c>
      <c r="DF2698" s="1" t="str">
        <f t="shared" si="1287"/>
        <v>#DIV/0!</v>
      </c>
    </row>
    <row r="2699" ht="15.75" customHeight="1">
      <c r="CU2699" s="1">
        <v>5633.3135</v>
      </c>
      <c r="CV2699" s="1">
        <v>880.1</v>
      </c>
      <c r="CW2699" s="1">
        <v>600.0</v>
      </c>
      <c r="CX2699" s="1">
        <v>1094.5</v>
      </c>
      <c r="CY2699" s="1">
        <v>518.3</v>
      </c>
      <c r="CZ2699" s="1">
        <v>508.6</v>
      </c>
      <c r="DA2699" s="1" t="str">
        <f t="shared" si="1283"/>
        <v>#DIV/0!</v>
      </c>
      <c r="DB2699" s="1" t="str">
        <f t="shared" si="1284"/>
        <v>#DIV/0!</v>
      </c>
      <c r="DC2699" s="1" t="str">
        <f t="shared" si="1285"/>
        <v>#DIV/0!</v>
      </c>
      <c r="DD2699" s="1" t="str">
        <f t="shared" si="1286"/>
        <v>#DIV/0!</v>
      </c>
      <c r="DF2699" s="1" t="str">
        <f t="shared" si="1287"/>
        <v>#DIV/0!</v>
      </c>
    </row>
    <row r="2700" ht="15.75" customHeight="1">
      <c r="CU2700" s="1">
        <v>5633.4658</v>
      </c>
      <c r="CV2700" s="1">
        <v>905.4</v>
      </c>
      <c r="CW2700" s="1">
        <v>591.2</v>
      </c>
      <c r="CX2700" s="1">
        <v>1101.7</v>
      </c>
      <c r="CY2700" s="1">
        <v>543.0</v>
      </c>
      <c r="CZ2700" s="1">
        <v>516.7</v>
      </c>
      <c r="DA2700" s="1" t="str">
        <f t="shared" si="1283"/>
        <v>#DIV/0!</v>
      </c>
      <c r="DB2700" s="1" t="str">
        <f t="shared" si="1284"/>
        <v>#DIV/0!</v>
      </c>
      <c r="DC2700" s="1" t="str">
        <f t="shared" si="1285"/>
        <v>#DIV/0!</v>
      </c>
      <c r="DD2700" s="1" t="str">
        <f t="shared" si="1286"/>
        <v>#DIV/0!</v>
      </c>
      <c r="DF2700" s="1" t="str">
        <f t="shared" si="1287"/>
        <v>#DIV/0!</v>
      </c>
    </row>
    <row r="2701" ht="15.75" customHeight="1">
      <c r="CU2701" s="1">
        <v>5633.6182</v>
      </c>
      <c r="CV2701" s="1">
        <v>1013.2</v>
      </c>
      <c r="CW2701" s="1">
        <v>619.3</v>
      </c>
      <c r="CX2701" s="1">
        <v>1205.8</v>
      </c>
      <c r="CY2701" s="1">
        <v>616.8</v>
      </c>
      <c r="CZ2701" s="1">
        <v>565.4</v>
      </c>
      <c r="DA2701" s="1" t="str">
        <f t="shared" si="1283"/>
        <v>#DIV/0!</v>
      </c>
      <c r="DB2701" s="1" t="str">
        <f t="shared" si="1284"/>
        <v>#DIV/0!</v>
      </c>
      <c r="DC2701" s="1" t="str">
        <f t="shared" si="1285"/>
        <v>#DIV/0!</v>
      </c>
      <c r="DD2701" s="1" t="str">
        <f t="shared" si="1286"/>
        <v>#DIV/0!</v>
      </c>
      <c r="DF2701" s="1" t="str">
        <f t="shared" si="1287"/>
        <v>#DIV/0!</v>
      </c>
    </row>
    <row r="2702" ht="15.75" customHeight="1">
      <c r="CU2702" s="1">
        <v>5633.771</v>
      </c>
      <c r="CV2702" s="1">
        <v>1122.0</v>
      </c>
      <c r="CW2702" s="1">
        <v>658.0</v>
      </c>
      <c r="CX2702" s="1">
        <v>1336.9</v>
      </c>
      <c r="CY2702" s="1">
        <v>741.3</v>
      </c>
      <c r="CZ2702" s="1">
        <v>636.4</v>
      </c>
      <c r="DA2702" s="1" t="str">
        <f t="shared" si="1283"/>
        <v>#DIV/0!</v>
      </c>
      <c r="DB2702" s="1" t="str">
        <f t="shared" si="1284"/>
        <v>#DIV/0!</v>
      </c>
      <c r="DC2702" s="1" t="str">
        <f t="shared" si="1285"/>
        <v>#DIV/0!</v>
      </c>
      <c r="DD2702" s="1" t="str">
        <f t="shared" si="1286"/>
        <v>#DIV/0!</v>
      </c>
      <c r="DF2702" s="1" t="str">
        <f t="shared" si="1287"/>
        <v>#DIV/0!</v>
      </c>
    </row>
    <row r="2703" ht="15.75" customHeight="1">
      <c r="CU2703" s="1">
        <v>5633.9233</v>
      </c>
      <c r="CV2703" s="1">
        <v>1338.6</v>
      </c>
      <c r="CW2703" s="1">
        <v>712.1</v>
      </c>
      <c r="CX2703" s="1">
        <v>1498.9</v>
      </c>
      <c r="CY2703" s="1">
        <v>862.9</v>
      </c>
      <c r="CZ2703" s="1">
        <v>773.7</v>
      </c>
      <c r="DA2703" s="1" t="str">
        <f t="shared" si="1283"/>
        <v>#DIV/0!</v>
      </c>
      <c r="DB2703" s="1" t="str">
        <f t="shared" si="1284"/>
        <v>#DIV/0!</v>
      </c>
      <c r="DC2703" s="1" t="str">
        <f t="shared" si="1285"/>
        <v>#DIV/0!</v>
      </c>
      <c r="DD2703" s="1" t="str">
        <f t="shared" si="1286"/>
        <v>#DIV/0!</v>
      </c>
      <c r="DF2703" s="1" t="str">
        <f t="shared" si="1287"/>
        <v>#DIV/0!</v>
      </c>
    </row>
    <row r="2704" ht="15.75" customHeight="1">
      <c r="CU2704" s="1">
        <v>5634.0757</v>
      </c>
      <c r="CV2704" s="1">
        <v>1390.6</v>
      </c>
      <c r="CW2704" s="1">
        <v>708.2</v>
      </c>
      <c r="CX2704" s="1">
        <v>1491.7</v>
      </c>
      <c r="CY2704" s="1">
        <v>903.7</v>
      </c>
      <c r="CZ2704" s="1">
        <v>893.6</v>
      </c>
      <c r="DA2704" s="1" t="str">
        <f t="shared" si="1283"/>
        <v>#DIV/0!</v>
      </c>
      <c r="DB2704" s="1" t="str">
        <f t="shared" si="1284"/>
        <v>#DIV/0!</v>
      </c>
      <c r="DC2704" s="1" t="str">
        <f t="shared" si="1285"/>
        <v>#DIV/0!</v>
      </c>
      <c r="DD2704" s="1" t="str">
        <f t="shared" si="1286"/>
        <v>#DIV/0!</v>
      </c>
      <c r="DF2704" s="1" t="str">
        <f t="shared" si="1287"/>
        <v>#DIV/0!</v>
      </c>
    </row>
    <row r="2705" ht="15.75" customHeight="1">
      <c r="CU2705" s="1">
        <v>5634.228</v>
      </c>
      <c r="CV2705" s="1">
        <v>1205.0</v>
      </c>
      <c r="CW2705" s="1">
        <v>648.8</v>
      </c>
      <c r="CX2705" s="1">
        <v>1297.8</v>
      </c>
      <c r="CY2705" s="1">
        <v>838.7</v>
      </c>
      <c r="CZ2705" s="1">
        <v>864.0</v>
      </c>
      <c r="DA2705" s="1" t="str">
        <f t="shared" si="1283"/>
        <v>#DIV/0!</v>
      </c>
      <c r="DB2705" s="1" t="str">
        <f t="shared" si="1284"/>
        <v>#DIV/0!</v>
      </c>
      <c r="DC2705" s="1" t="str">
        <f t="shared" si="1285"/>
        <v>#DIV/0!</v>
      </c>
      <c r="DD2705" s="1" t="str">
        <f t="shared" si="1286"/>
        <v>#DIV/0!</v>
      </c>
      <c r="DF2705" s="1" t="str">
        <f t="shared" si="1287"/>
        <v>#DIV/0!</v>
      </c>
    </row>
    <row r="2706" ht="15.75" customHeight="1">
      <c r="CU2706" s="1">
        <v>5634.3804</v>
      </c>
      <c r="CV2706" s="1">
        <v>928.2</v>
      </c>
      <c r="CW2706" s="1">
        <v>546.1</v>
      </c>
      <c r="CX2706" s="1">
        <v>1037.9</v>
      </c>
      <c r="CY2706" s="1">
        <v>702.1</v>
      </c>
      <c r="CZ2706" s="1">
        <v>777.6</v>
      </c>
      <c r="DA2706" s="1" t="str">
        <f t="shared" si="1283"/>
        <v>#DIV/0!</v>
      </c>
      <c r="DB2706" s="1" t="str">
        <f t="shared" si="1284"/>
        <v>#DIV/0!</v>
      </c>
      <c r="DC2706" s="1" t="str">
        <f t="shared" si="1285"/>
        <v>#DIV/0!</v>
      </c>
      <c r="DD2706" s="1" t="str">
        <f t="shared" si="1286"/>
        <v>#DIV/0!</v>
      </c>
      <c r="DF2706" s="1" t="str">
        <f t="shared" si="1287"/>
        <v>#DIV/0!</v>
      </c>
    </row>
    <row r="2707" ht="15.75" customHeight="1">
      <c r="CU2707" s="1">
        <v>5634.5327</v>
      </c>
      <c r="CV2707" s="1">
        <v>703.7</v>
      </c>
      <c r="CW2707" s="1">
        <v>466.2</v>
      </c>
      <c r="CX2707" s="1">
        <v>827.9</v>
      </c>
      <c r="CY2707" s="1">
        <v>568.2</v>
      </c>
      <c r="CZ2707" s="1">
        <v>672.4</v>
      </c>
      <c r="DA2707" s="1" t="str">
        <f t="shared" si="1283"/>
        <v>#DIV/0!</v>
      </c>
      <c r="DB2707" s="1" t="str">
        <f t="shared" si="1284"/>
        <v>#DIV/0!</v>
      </c>
      <c r="DC2707" s="1" t="str">
        <f t="shared" si="1285"/>
        <v>#DIV/0!</v>
      </c>
      <c r="DD2707" s="1" t="str">
        <f t="shared" si="1286"/>
        <v>#DIV/0!</v>
      </c>
      <c r="DF2707" s="1" t="str">
        <f t="shared" si="1287"/>
        <v>#DIV/0!</v>
      </c>
    </row>
    <row r="2708" ht="15.75" customHeight="1">
      <c r="CU2708" s="1">
        <v>5634.6851</v>
      </c>
      <c r="CV2708" s="1">
        <v>569.6</v>
      </c>
      <c r="CW2708" s="1">
        <v>421.3</v>
      </c>
      <c r="CX2708" s="1">
        <v>673.0</v>
      </c>
      <c r="CY2708" s="1">
        <v>457.9</v>
      </c>
      <c r="CZ2708" s="1">
        <v>570.7</v>
      </c>
      <c r="DA2708" s="1" t="str">
        <f t="shared" si="1283"/>
        <v>#DIV/0!</v>
      </c>
      <c r="DB2708" s="1" t="str">
        <f t="shared" si="1284"/>
        <v>#DIV/0!</v>
      </c>
      <c r="DC2708" s="1" t="str">
        <f t="shared" si="1285"/>
        <v>#DIV/0!</v>
      </c>
      <c r="DD2708" s="1" t="str">
        <f t="shared" si="1286"/>
        <v>#DIV/0!</v>
      </c>
      <c r="DF2708" s="1" t="str">
        <f t="shared" si="1287"/>
        <v>#DIV/0!</v>
      </c>
    </row>
    <row r="2709" ht="15.75" customHeight="1">
      <c r="CU2709" s="1">
        <v>5634.8374</v>
      </c>
      <c r="CV2709" s="1">
        <v>479.4</v>
      </c>
      <c r="CW2709" s="1">
        <v>375.4</v>
      </c>
      <c r="CX2709" s="1">
        <v>558.6</v>
      </c>
      <c r="CY2709" s="1">
        <v>404.9</v>
      </c>
      <c r="CZ2709" s="1">
        <v>476.4</v>
      </c>
      <c r="DA2709" s="1" t="str">
        <f t="shared" si="1283"/>
        <v>#DIV/0!</v>
      </c>
      <c r="DB2709" s="1" t="str">
        <f t="shared" si="1284"/>
        <v>#DIV/0!</v>
      </c>
      <c r="DC2709" s="1" t="str">
        <f t="shared" si="1285"/>
        <v>#DIV/0!</v>
      </c>
      <c r="DD2709" s="1" t="str">
        <f t="shared" si="1286"/>
        <v>#DIV/0!</v>
      </c>
      <c r="DF2709" s="1" t="str">
        <f t="shared" si="1287"/>
        <v>#DIV/0!</v>
      </c>
    </row>
    <row r="2710" ht="15.75" customHeight="1">
      <c r="CU2710" s="1">
        <v>5634.9897</v>
      </c>
      <c r="CV2710" s="1">
        <v>431.2</v>
      </c>
      <c r="CW2710" s="1">
        <v>352.9</v>
      </c>
      <c r="CX2710" s="1">
        <v>502.9</v>
      </c>
      <c r="CY2710" s="1">
        <v>377.7</v>
      </c>
      <c r="CZ2710" s="1">
        <v>431.9</v>
      </c>
      <c r="DA2710" s="1" t="str">
        <f t="shared" si="1283"/>
        <v>#DIV/0!</v>
      </c>
      <c r="DB2710" s="1" t="str">
        <f t="shared" si="1284"/>
        <v>#DIV/0!</v>
      </c>
      <c r="DC2710" s="1" t="str">
        <f t="shared" si="1285"/>
        <v>#DIV/0!</v>
      </c>
      <c r="DD2710" s="1" t="str">
        <f t="shared" si="1286"/>
        <v>#DIV/0!</v>
      </c>
      <c r="DF2710" s="1" t="str">
        <f t="shared" si="1287"/>
        <v>#DIV/0!</v>
      </c>
    </row>
    <row r="2711" ht="15.75" customHeight="1">
      <c r="CU2711" s="1">
        <v>5635.1426</v>
      </c>
      <c r="CV2711" s="1">
        <v>397.3</v>
      </c>
      <c r="CW2711" s="1">
        <v>331.9</v>
      </c>
      <c r="CX2711" s="1">
        <v>442.4</v>
      </c>
      <c r="CY2711" s="1">
        <v>341.5</v>
      </c>
      <c r="CZ2711" s="1">
        <v>376.7</v>
      </c>
      <c r="DA2711" s="1" t="str">
        <f t="shared" si="1283"/>
        <v>#DIV/0!</v>
      </c>
      <c r="DB2711" s="1" t="str">
        <f t="shared" si="1284"/>
        <v>#DIV/0!</v>
      </c>
      <c r="DC2711" s="1" t="str">
        <f t="shared" si="1285"/>
        <v>#DIV/0!</v>
      </c>
      <c r="DD2711" s="1" t="str">
        <f t="shared" si="1286"/>
        <v>#DIV/0!</v>
      </c>
      <c r="DF2711" s="1" t="str">
        <f t="shared" si="1287"/>
        <v>#DIV/0!</v>
      </c>
    </row>
    <row r="2712" ht="15.75" customHeight="1">
      <c r="CU2712" s="1">
        <v>5635.2949</v>
      </c>
      <c r="CV2712" s="1">
        <v>369.2</v>
      </c>
      <c r="CW2712" s="1">
        <v>308.0</v>
      </c>
      <c r="CX2712" s="1">
        <v>413.0</v>
      </c>
      <c r="CY2712" s="1">
        <v>336.8</v>
      </c>
      <c r="CZ2712" s="1">
        <v>358.8</v>
      </c>
      <c r="DA2712" s="1" t="str">
        <f t="shared" si="1283"/>
        <v>#DIV/0!</v>
      </c>
      <c r="DB2712" s="1" t="str">
        <f t="shared" si="1284"/>
        <v>#DIV/0!</v>
      </c>
      <c r="DC2712" s="1" t="str">
        <f t="shared" si="1285"/>
        <v>#DIV/0!</v>
      </c>
      <c r="DD2712" s="1" t="str">
        <f t="shared" si="1286"/>
        <v>#DIV/0!</v>
      </c>
      <c r="DF2712" s="1" t="str">
        <f t="shared" si="1287"/>
        <v>#DIV/0!</v>
      </c>
    </row>
    <row r="2713" ht="15.75" customHeight="1">
      <c r="CU2713" s="1">
        <v>5635.4473</v>
      </c>
      <c r="CV2713" s="1">
        <v>342.8</v>
      </c>
      <c r="CW2713" s="1">
        <v>285.7</v>
      </c>
      <c r="CX2713" s="1">
        <v>376.1</v>
      </c>
      <c r="CY2713" s="1">
        <v>326.2</v>
      </c>
      <c r="CZ2713" s="1">
        <v>332.6</v>
      </c>
      <c r="DA2713" s="1" t="str">
        <f t="shared" si="1283"/>
        <v>#DIV/0!</v>
      </c>
      <c r="DB2713" s="1" t="str">
        <f t="shared" si="1284"/>
        <v>#DIV/0!</v>
      </c>
      <c r="DC2713" s="1" t="str">
        <f t="shared" si="1285"/>
        <v>#DIV/0!</v>
      </c>
      <c r="DD2713" s="1" t="str">
        <f t="shared" si="1286"/>
        <v>#DIV/0!</v>
      </c>
      <c r="DF2713" s="1" t="str">
        <f t="shared" si="1287"/>
        <v>#DIV/0!</v>
      </c>
    </row>
    <row r="2714" ht="15.75" customHeight="1">
      <c r="CU2714" s="1">
        <v>5635.5996</v>
      </c>
      <c r="CV2714" s="1">
        <v>296.0</v>
      </c>
      <c r="CW2714" s="1">
        <v>253.3</v>
      </c>
      <c r="CX2714" s="1">
        <v>321.2</v>
      </c>
      <c r="CY2714" s="1">
        <v>280.0</v>
      </c>
      <c r="CZ2714" s="1">
        <v>285.0</v>
      </c>
      <c r="DA2714" s="1" t="str">
        <f t="shared" si="1283"/>
        <v>#DIV/0!</v>
      </c>
      <c r="DB2714" s="1" t="str">
        <f t="shared" si="1284"/>
        <v>#DIV/0!</v>
      </c>
      <c r="DC2714" s="1" t="str">
        <f t="shared" si="1285"/>
        <v>#DIV/0!</v>
      </c>
      <c r="DD2714" s="1" t="str">
        <f t="shared" si="1286"/>
        <v>#DIV/0!</v>
      </c>
      <c r="DF2714" s="1" t="str">
        <f t="shared" si="1287"/>
        <v>#DIV/0!</v>
      </c>
    </row>
    <row r="2715" ht="15.75" customHeight="1">
      <c r="CU2715" s="1">
        <v>5635.752</v>
      </c>
      <c r="CV2715" s="1">
        <v>243.5</v>
      </c>
      <c r="CW2715" s="1">
        <v>206.3</v>
      </c>
      <c r="CX2715" s="1">
        <v>254.2</v>
      </c>
      <c r="CY2715" s="1">
        <v>229.0</v>
      </c>
      <c r="CZ2715" s="1">
        <v>229.5</v>
      </c>
      <c r="DA2715" s="1" t="str">
        <f t="shared" si="1283"/>
        <v>#DIV/0!</v>
      </c>
      <c r="DB2715" s="1" t="str">
        <f t="shared" si="1284"/>
        <v>#DIV/0!</v>
      </c>
      <c r="DC2715" s="1" t="str">
        <f t="shared" si="1285"/>
        <v>#DIV/0!</v>
      </c>
      <c r="DD2715" s="1" t="str">
        <f t="shared" si="1286"/>
        <v>#DIV/0!</v>
      </c>
      <c r="DF2715" s="1" t="str">
        <f t="shared" si="1287"/>
        <v>#DIV/0!</v>
      </c>
    </row>
    <row r="2716" ht="15.75" customHeight="1">
      <c r="CU2716" s="1">
        <v>5635.9043</v>
      </c>
      <c r="CV2716" s="1">
        <v>196.4</v>
      </c>
      <c r="CW2716" s="1">
        <v>167.2</v>
      </c>
      <c r="CX2716" s="1">
        <v>201.7</v>
      </c>
      <c r="CY2716" s="1">
        <v>185.3</v>
      </c>
      <c r="CZ2716" s="1">
        <v>184.3</v>
      </c>
      <c r="DA2716" s="1" t="str">
        <f t="shared" si="1283"/>
        <v>#DIV/0!</v>
      </c>
      <c r="DB2716" s="1" t="str">
        <f t="shared" si="1284"/>
        <v>#DIV/0!</v>
      </c>
      <c r="DC2716" s="1" t="str">
        <f t="shared" si="1285"/>
        <v>#DIV/0!</v>
      </c>
      <c r="DD2716" s="1" t="str">
        <f t="shared" si="1286"/>
        <v>#DIV/0!</v>
      </c>
      <c r="DF2716" s="1" t="str">
        <f t="shared" si="1287"/>
        <v>#DIV/0!</v>
      </c>
    </row>
    <row r="2717" ht="15.75" customHeight="1">
      <c r="CU2717" s="1">
        <v>5636.0566</v>
      </c>
      <c r="CV2717" s="1">
        <v>159.9</v>
      </c>
      <c r="CW2717" s="1">
        <v>141.2</v>
      </c>
      <c r="CX2717" s="1">
        <v>169.2</v>
      </c>
      <c r="CY2717" s="1">
        <v>157.8</v>
      </c>
      <c r="CZ2717" s="1">
        <v>155.2</v>
      </c>
      <c r="DA2717" s="1" t="str">
        <f t="shared" si="1283"/>
        <v>#DIV/0!</v>
      </c>
      <c r="DB2717" s="1" t="str">
        <f t="shared" si="1284"/>
        <v>#DIV/0!</v>
      </c>
      <c r="DC2717" s="1" t="str">
        <f t="shared" si="1285"/>
        <v>#DIV/0!</v>
      </c>
      <c r="DD2717" s="1" t="str">
        <f t="shared" si="1286"/>
        <v>#DIV/0!</v>
      </c>
      <c r="DF2717" s="1" t="str">
        <f t="shared" si="1287"/>
        <v>#DIV/0!</v>
      </c>
    </row>
    <row r="2718" ht="15.75" customHeight="1">
      <c r="CU2718" s="1">
        <v>5636.209</v>
      </c>
      <c r="CV2718" s="1">
        <v>134.1</v>
      </c>
      <c r="CW2718" s="1">
        <v>121.5</v>
      </c>
      <c r="CX2718" s="1">
        <v>140.0</v>
      </c>
      <c r="CY2718" s="1">
        <v>131.6</v>
      </c>
      <c r="CZ2718" s="1">
        <v>130.8</v>
      </c>
      <c r="DA2718" s="1" t="str">
        <f t="shared" si="1283"/>
        <v>#DIV/0!</v>
      </c>
      <c r="DB2718" s="1" t="str">
        <f t="shared" si="1284"/>
        <v>#DIV/0!</v>
      </c>
      <c r="DC2718" s="1" t="str">
        <f t="shared" si="1285"/>
        <v>#DIV/0!</v>
      </c>
      <c r="DD2718" s="1" t="str">
        <f t="shared" si="1286"/>
        <v>#DIV/0!</v>
      </c>
      <c r="DF2718" s="1" t="str">
        <f t="shared" si="1287"/>
        <v>#DIV/0!</v>
      </c>
    </row>
    <row r="2719" ht="15.75" customHeight="1">
      <c r="CU2719" s="1">
        <v>5636.3618</v>
      </c>
      <c r="CV2719" s="1">
        <v>118.2</v>
      </c>
      <c r="CW2719" s="1">
        <v>108.5</v>
      </c>
      <c r="CX2719" s="1">
        <v>122.7</v>
      </c>
      <c r="CY2719" s="1">
        <v>115.3</v>
      </c>
      <c r="CZ2719" s="1">
        <v>115.9</v>
      </c>
      <c r="DA2719" s="1" t="str">
        <f t="shared" si="1283"/>
        <v>#DIV/0!</v>
      </c>
      <c r="DB2719" s="1" t="str">
        <f t="shared" si="1284"/>
        <v>#DIV/0!</v>
      </c>
      <c r="DC2719" s="1" t="str">
        <f t="shared" si="1285"/>
        <v>#DIV/0!</v>
      </c>
      <c r="DD2719" s="1" t="str">
        <f t="shared" si="1286"/>
        <v>#DIV/0!</v>
      </c>
      <c r="DF2719" s="1" t="str">
        <f t="shared" si="1287"/>
        <v>#DIV/0!</v>
      </c>
    </row>
    <row r="2720" ht="15.75" customHeight="1">
      <c r="CU2720" s="1">
        <v>5636.5142</v>
      </c>
      <c r="CV2720" s="1">
        <v>111.3</v>
      </c>
      <c r="CW2720" s="1">
        <v>105.2</v>
      </c>
      <c r="CX2720" s="1">
        <v>117.4</v>
      </c>
      <c r="CY2720" s="1">
        <v>108.0</v>
      </c>
      <c r="CZ2720" s="1">
        <v>110.0</v>
      </c>
      <c r="DA2720" s="1" t="str">
        <f t="shared" si="1283"/>
        <v>#DIV/0!</v>
      </c>
      <c r="DB2720" s="1" t="str">
        <f t="shared" si="1284"/>
        <v>#DIV/0!</v>
      </c>
      <c r="DC2720" s="1" t="str">
        <f t="shared" si="1285"/>
        <v>#DIV/0!</v>
      </c>
      <c r="DD2720" s="1" t="str">
        <f t="shared" si="1286"/>
        <v>#DIV/0!</v>
      </c>
      <c r="DF2720" s="1" t="str">
        <f t="shared" si="1287"/>
        <v>#DIV/0!</v>
      </c>
    </row>
    <row r="2721" ht="15.75" customHeight="1">
      <c r="CU2721" s="1">
        <v>5636.6665</v>
      </c>
      <c r="CV2721" s="1">
        <v>114.7</v>
      </c>
      <c r="CW2721" s="1">
        <v>110.5</v>
      </c>
      <c r="CX2721" s="1">
        <v>122.4</v>
      </c>
      <c r="CY2721" s="1">
        <v>111.8</v>
      </c>
      <c r="CZ2721" s="1">
        <v>113.9</v>
      </c>
      <c r="DA2721" s="1" t="str">
        <f t="shared" si="1283"/>
        <v>#DIV/0!</v>
      </c>
      <c r="DB2721" s="1" t="str">
        <f t="shared" si="1284"/>
        <v>#DIV/0!</v>
      </c>
      <c r="DC2721" s="1" t="str">
        <f t="shared" si="1285"/>
        <v>#DIV/0!</v>
      </c>
      <c r="DD2721" s="1" t="str">
        <f t="shared" si="1286"/>
        <v>#DIV/0!</v>
      </c>
      <c r="DF2721" s="1" t="str">
        <f t="shared" si="1287"/>
        <v>#DIV/0!</v>
      </c>
    </row>
    <row r="2722" ht="15.75" customHeight="1">
      <c r="CU2722" s="1">
        <v>5636.8188</v>
      </c>
      <c r="CV2722" s="1">
        <v>131.0</v>
      </c>
      <c r="CW2722" s="1">
        <v>126.2</v>
      </c>
      <c r="CX2722" s="1">
        <v>139.7</v>
      </c>
      <c r="CY2722" s="1">
        <v>126.3</v>
      </c>
      <c r="CZ2722" s="1">
        <v>128.6</v>
      </c>
      <c r="DA2722" s="1" t="str">
        <f t="shared" si="1283"/>
        <v>#DIV/0!</v>
      </c>
      <c r="DB2722" s="1" t="str">
        <f t="shared" si="1284"/>
        <v>#DIV/0!</v>
      </c>
      <c r="DC2722" s="1" t="str">
        <f t="shared" si="1285"/>
        <v>#DIV/0!</v>
      </c>
      <c r="DD2722" s="1" t="str">
        <f t="shared" si="1286"/>
        <v>#DIV/0!</v>
      </c>
      <c r="DF2722" s="1" t="str">
        <f t="shared" si="1287"/>
        <v>#DIV/0!</v>
      </c>
    </row>
    <row r="2723" ht="15.75" customHeight="1">
      <c r="CU2723" s="1">
        <v>5636.9712</v>
      </c>
      <c r="CV2723" s="1">
        <v>164.1</v>
      </c>
      <c r="CW2723" s="1">
        <v>157.0</v>
      </c>
      <c r="CX2723" s="1">
        <v>175.4</v>
      </c>
      <c r="CY2723" s="1">
        <v>154.5</v>
      </c>
      <c r="CZ2723" s="1">
        <v>158.6</v>
      </c>
      <c r="DA2723" s="1" t="str">
        <f t="shared" si="1283"/>
        <v>#DIV/0!</v>
      </c>
      <c r="DB2723" s="1" t="str">
        <f t="shared" si="1284"/>
        <v>#DIV/0!</v>
      </c>
      <c r="DC2723" s="1" t="str">
        <f t="shared" si="1285"/>
        <v>#DIV/0!</v>
      </c>
      <c r="DD2723" s="1" t="str">
        <f t="shared" si="1286"/>
        <v>#DIV/0!</v>
      </c>
      <c r="DF2723" s="1" t="str">
        <f t="shared" si="1287"/>
        <v>#DIV/0!</v>
      </c>
    </row>
    <row r="2724" ht="15.75" customHeight="1">
      <c r="CU2724" s="1">
        <v>5637.1235</v>
      </c>
      <c r="CV2724" s="1">
        <v>222.8</v>
      </c>
      <c r="CW2724" s="1">
        <v>205.0</v>
      </c>
      <c r="CX2724" s="1">
        <v>236.7</v>
      </c>
      <c r="CY2724" s="1">
        <v>197.2</v>
      </c>
      <c r="CZ2724" s="1">
        <v>203.9</v>
      </c>
      <c r="DA2724" s="1" t="str">
        <f t="shared" si="1283"/>
        <v>#DIV/0!</v>
      </c>
      <c r="DB2724" s="1" t="str">
        <f t="shared" si="1284"/>
        <v>#DIV/0!</v>
      </c>
      <c r="DC2724" s="1" t="str">
        <f t="shared" si="1285"/>
        <v>#DIV/0!</v>
      </c>
      <c r="DD2724" s="1" t="str">
        <f t="shared" si="1286"/>
        <v>#DIV/0!</v>
      </c>
      <c r="DF2724" s="1" t="str">
        <f t="shared" si="1287"/>
        <v>#DIV/0!</v>
      </c>
    </row>
    <row r="2725" ht="15.75" customHeight="1">
      <c r="CU2725" s="1">
        <v>5637.2759</v>
      </c>
      <c r="CV2725" s="1">
        <v>320.8</v>
      </c>
      <c r="CW2725" s="1">
        <v>286.9</v>
      </c>
      <c r="CX2725" s="1">
        <v>347.2</v>
      </c>
      <c r="CY2725" s="1">
        <v>284.4</v>
      </c>
      <c r="CZ2725" s="1">
        <v>286.6</v>
      </c>
      <c r="DA2725" s="1" t="str">
        <f t="shared" si="1283"/>
        <v>#DIV/0!</v>
      </c>
      <c r="DB2725" s="1" t="str">
        <f t="shared" si="1284"/>
        <v>#DIV/0!</v>
      </c>
      <c r="DC2725" s="1" t="str">
        <f t="shared" si="1285"/>
        <v>#DIV/0!</v>
      </c>
      <c r="DD2725" s="1" t="str">
        <f t="shared" si="1286"/>
        <v>#DIV/0!</v>
      </c>
      <c r="DF2725" s="1" t="str">
        <f t="shared" si="1287"/>
        <v>#DIV/0!</v>
      </c>
    </row>
    <row r="2726" ht="15.75" customHeight="1">
      <c r="CU2726" s="1">
        <v>5637.4282</v>
      </c>
      <c r="CV2726" s="1">
        <v>485.0</v>
      </c>
      <c r="CW2726" s="1">
        <v>411.5</v>
      </c>
      <c r="CX2726" s="1">
        <v>521.7</v>
      </c>
      <c r="CY2726" s="1">
        <v>434.0</v>
      </c>
      <c r="CZ2726" s="1">
        <v>415.6</v>
      </c>
      <c r="DA2726" s="1" t="str">
        <f t="shared" si="1283"/>
        <v>#DIV/0!</v>
      </c>
      <c r="DB2726" s="1" t="str">
        <f t="shared" si="1284"/>
        <v>#DIV/0!</v>
      </c>
      <c r="DC2726" s="1" t="str">
        <f t="shared" si="1285"/>
        <v>#DIV/0!</v>
      </c>
      <c r="DD2726" s="1" t="str">
        <f t="shared" si="1286"/>
        <v>#DIV/0!</v>
      </c>
      <c r="DF2726" s="1" t="str">
        <f t="shared" si="1287"/>
        <v>#DIV/0!</v>
      </c>
    </row>
    <row r="2727" ht="15.75" customHeight="1">
      <c r="CU2727" s="1">
        <v>5637.5806</v>
      </c>
      <c r="CV2727" s="1">
        <v>767.5</v>
      </c>
      <c r="CW2727" s="1">
        <v>570.4</v>
      </c>
      <c r="CX2727" s="1">
        <v>707.5</v>
      </c>
      <c r="CY2727" s="1">
        <v>570.6</v>
      </c>
      <c r="CZ2727" s="1">
        <v>517.7</v>
      </c>
      <c r="DA2727" s="1" t="str">
        <f t="shared" si="1283"/>
        <v>#DIV/0!</v>
      </c>
      <c r="DB2727" s="1" t="str">
        <f t="shared" si="1284"/>
        <v>#DIV/0!</v>
      </c>
      <c r="DC2727" s="1" t="str">
        <f t="shared" si="1285"/>
        <v>#DIV/0!</v>
      </c>
      <c r="DD2727" s="1" t="str">
        <f t="shared" si="1286"/>
        <v>#DIV/0!</v>
      </c>
      <c r="DF2727" s="1" t="str">
        <f t="shared" si="1287"/>
        <v>#DIV/0!</v>
      </c>
    </row>
    <row r="2728" ht="15.75" customHeight="1">
      <c r="CU2728" s="1">
        <v>5637.7334</v>
      </c>
      <c r="CV2728" s="1">
        <v>935.3</v>
      </c>
      <c r="CW2728" s="1">
        <v>673.4</v>
      </c>
      <c r="CX2728" s="1">
        <v>826.7</v>
      </c>
      <c r="CY2728" s="1">
        <v>632.5</v>
      </c>
      <c r="CZ2728" s="1">
        <v>579.6</v>
      </c>
      <c r="DA2728" s="1" t="str">
        <f t="shared" si="1283"/>
        <v>#DIV/0!</v>
      </c>
      <c r="DB2728" s="1" t="str">
        <f t="shared" si="1284"/>
        <v>#DIV/0!</v>
      </c>
      <c r="DC2728" s="1" t="str">
        <f t="shared" si="1285"/>
        <v>#DIV/0!</v>
      </c>
      <c r="DD2728" s="1" t="str">
        <f t="shared" si="1286"/>
        <v>#DIV/0!</v>
      </c>
      <c r="DF2728" s="1" t="str">
        <f t="shared" si="1287"/>
        <v>#DIV/0!</v>
      </c>
    </row>
    <row r="2729" ht="15.75" customHeight="1">
      <c r="CU2729" s="1">
        <v>5637.8857</v>
      </c>
      <c r="CV2729" s="1">
        <v>849.4</v>
      </c>
      <c r="CW2729" s="1">
        <v>642.6</v>
      </c>
      <c r="CX2729" s="1">
        <v>782.1</v>
      </c>
      <c r="CY2729" s="1">
        <v>613.4</v>
      </c>
      <c r="CZ2729" s="1">
        <v>597.1</v>
      </c>
      <c r="DA2729" s="1" t="str">
        <f t="shared" si="1283"/>
        <v>#DIV/0!</v>
      </c>
      <c r="DB2729" s="1" t="str">
        <f t="shared" si="1284"/>
        <v>#DIV/0!</v>
      </c>
      <c r="DC2729" s="1" t="str">
        <f t="shared" si="1285"/>
        <v>#DIV/0!</v>
      </c>
      <c r="DD2729" s="1" t="str">
        <f t="shared" si="1286"/>
        <v>#DIV/0!</v>
      </c>
      <c r="DF2729" s="1" t="str">
        <f t="shared" si="1287"/>
        <v>#DIV/0!</v>
      </c>
    </row>
    <row r="2730" ht="15.75" customHeight="1">
      <c r="CU2730" s="1">
        <v>5638.0381</v>
      </c>
      <c r="CV2730" s="1">
        <v>605.4</v>
      </c>
      <c r="CW2730" s="1">
        <v>498.9</v>
      </c>
      <c r="CX2730" s="1">
        <v>596.5</v>
      </c>
      <c r="CY2730" s="1">
        <v>531.5</v>
      </c>
      <c r="CZ2730" s="1">
        <v>460.1</v>
      </c>
      <c r="DA2730" s="1" t="str">
        <f t="shared" si="1283"/>
        <v>#DIV/0!</v>
      </c>
      <c r="DB2730" s="1" t="str">
        <f t="shared" si="1284"/>
        <v>#DIV/0!</v>
      </c>
      <c r="DC2730" s="1" t="str">
        <f t="shared" si="1285"/>
        <v>#DIV/0!</v>
      </c>
      <c r="DD2730" s="1" t="str">
        <f t="shared" si="1286"/>
        <v>#DIV/0!</v>
      </c>
      <c r="DF2730" s="1" t="str">
        <f t="shared" si="1287"/>
        <v>#DIV/0!</v>
      </c>
    </row>
    <row r="2731" ht="15.75" customHeight="1">
      <c r="CU2731" s="1">
        <v>5638.1904</v>
      </c>
      <c r="CV2731" s="1">
        <v>365.5</v>
      </c>
      <c r="CW2731" s="1">
        <v>328.2</v>
      </c>
      <c r="CX2731" s="1">
        <v>427.5</v>
      </c>
      <c r="CY2731" s="1">
        <v>370.5</v>
      </c>
      <c r="CZ2731" s="1">
        <v>288.1</v>
      </c>
      <c r="DA2731" s="1" t="str">
        <f t="shared" si="1283"/>
        <v>#DIV/0!</v>
      </c>
      <c r="DB2731" s="1" t="str">
        <f t="shared" si="1284"/>
        <v>#DIV/0!</v>
      </c>
      <c r="DC2731" s="1" t="str">
        <f t="shared" si="1285"/>
        <v>#DIV/0!</v>
      </c>
      <c r="DD2731" s="1" t="str">
        <f t="shared" si="1286"/>
        <v>#DIV/0!</v>
      </c>
      <c r="DF2731" s="1" t="str">
        <f t="shared" si="1287"/>
        <v>#DIV/0!</v>
      </c>
    </row>
    <row r="2732" ht="15.75" customHeight="1">
      <c r="CU2732" s="1">
        <v>5638.3428</v>
      </c>
      <c r="CV2732" s="1">
        <v>221.9</v>
      </c>
      <c r="CW2732" s="1">
        <v>213.9</v>
      </c>
      <c r="CX2732" s="1">
        <v>277.1</v>
      </c>
      <c r="CY2732" s="1">
        <v>235.8</v>
      </c>
      <c r="CZ2732" s="1">
        <v>200.9</v>
      </c>
      <c r="DA2732" s="1" t="str">
        <f t="shared" si="1283"/>
        <v>#DIV/0!</v>
      </c>
      <c r="DB2732" s="1" t="str">
        <f t="shared" si="1284"/>
        <v>#DIV/0!</v>
      </c>
      <c r="DC2732" s="1" t="str">
        <f t="shared" si="1285"/>
        <v>#DIV/0!</v>
      </c>
      <c r="DD2732" s="1" t="str">
        <f t="shared" si="1286"/>
        <v>#DIV/0!</v>
      </c>
      <c r="DF2732" s="1" t="str">
        <f t="shared" si="1287"/>
        <v>#DIV/0!</v>
      </c>
    </row>
    <row r="2733" ht="15.75" customHeight="1">
      <c r="CU2733" s="1">
        <v>5638.4951</v>
      </c>
      <c r="CV2733" s="1">
        <v>157.4</v>
      </c>
      <c r="CW2733" s="1">
        <v>154.6</v>
      </c>
      <c r="CX2733" s="1">
        <v>191.4</v>
      </c>
      <c r="CY2733" s="1">
        <v>171.0</v>
      </c>
      <c r="CZ2733" s="1">
        <v>159.5</v>
      </c>
      <c r="DA2733" s="1" t="str">
        <f t="shared" si="1283"/>
        <v>#DIV/0!</v>
      </c>
      <c r="DB2733" s="1" t="str">
        <f t="shared" si="1284"/>
        <v>#DIV/0!</v>
      </c>
      <c r="DC2733" s="1" t="str">
        <f t="shared" si="1285"/>
        <v>#DIV/0!</v>
      </c>
      <c r="DD2733" s="1" t="str">
        <f t="shared" si="1286"/>
        <v>#DIV/0!</v>
      </c>
      <c r="DF2733" s="1" t="str">
        <f t="shared" si="1287"/>
        <v>#DIV/0!</v>
      </c>
    </row>
    <row r="2734" ht="15.75" customHeight="1">
      <c r="CU2734" s="1">
        <v>5638.6475</v>
      </c>
      <c r="CV2734" s="1">
        <v>123.3</v>
      </c>
      <c r="CW2734" s="1">
        <v>121.9</v>
      </c>
      <c r="CX2734" s="1">
        <v>145.9</v>
      </c>
      <c r="CY2734" s="1">
        <v>132.7</v>
      </c>
      <c r="CZ2734" s="1">
        <v>129.3</v>
      </c>
      <c r="DA2734" s="1" t="str">
        <f t="shared" si="1283"/>
        <v>#DIV/0!</v>
      </c>
      <c r="DB2734" s="1" t="str">
        <f t="shared" si="1284"/>
        <v>#DIV/0!</v>
      </c>
      <c r="DC2734" s="1" t="str">
        <f t="shared" si="1285"/>
        <v>#DIV/0!</v>
      </c>
      <c r="DD2734" s="1" t="str">
        <f t="shared" si="1286"/>
        <v>#DIV/0!</v>
      </c>
      <c r="DF2734" s="1" t="str">
        <f t="shared" si="1287"/>
        <v>#DIV/0!</v>
      </c>
    </row>
    <row r="2735" ht="15.75" customHeight="1">
      <c r="CU2735" s="1">
        <v>5638.7998</v>
      </c>
      <c r="CV2735" s="1">
        <v>110.0</v>
      </c>
      <c r="CW2735" s="1">
        <v>108.9</v>
      </c>
      <c r="CX2735" s="1">
        <v>127.3</v>
      </c>
      <c r="CY2735" s="1">
        <v>118.0</v>
      </c>
      <c r="CZ2735" s="1">
        <v>120.1</v>
      </c>
      <c r="DA2735" s="1" t="str">
        <f t="shared" si="1283"/>
        <v>#DIV/0!</v>
      </c>
      <c r="DB2735" s="1" t="str">
        <f t="shared" si="1284"/>
        <v>#DIV/0!</v>
      </c>
      <c r="DC2735" s="1" t="str">
        <f t="shared" si="1285"/>
        <v>#DIV/0!</v>
      </c>
      <c r="DD2735" s="1" t="str">
        <f t="shared" si="1286"/>
        <v>#DIV/0!</v>
      </c>
      <c r="DF2735" s="1" t="str">
        <f t="shared" si="1287"/>
        <v>#DIV/0!</v>
      </c>
    </row>
    <row r="2736" ht="15.75" customHeight="1">
      <c r="CU2736" s="1">
        <v>5638.9521</v>
      </c>
      <c r="CV2736" s="1">
        <v>108.9</v>
      </c>
      <c r="CW2736" s="1">
        <v>108.5</v>
      </c>
      <c r="CX2736" s="1">
        <v>125.7</v>
      </c>
      <c r="CY2736" s="1">
        <v>116.9</v>
      </c>
      <c r="CZ2736" s="1">
        <v>119.7</v>
      </c>
      <c r="DA2736" s="1" t="str">
        <f t="shared" si="1283"/>
        <v>#DIV/0!</v>
      </c>
      <c r="DB2736" s="1" t="str">
        <f t="shared" si="1284"/>
        <v>#DIV/0!</v>
      </c>
      <c r="DC2736" s="1" t="str">
        <f t="shared" si="1285"/>
        <v>#DIV/0!</v>
      </c>
      <c r="DD2736" s="1" t="str">
        <f t="shared" si="1286"/>
        <v>#DIV/0!</v>
      </c>
      <c r="DF2736" s="1" t="str">
        <f t="shared" si="1287"/>
        <v>#DIV/0!</v>
      </c>
    </row>
    <row r="2737" ht="15.75" customHeight="1">
      <c r="CU2737" s="1">
        <v>5639.105</v>
      </c>
      <c r="CV2737" s="1">
        <v>118.8</v>
      </c>
      <c r="CW2737" s="1">
        <v>119.3</v>
      </c>
      <c r="CX2737" s="1">
        <v>138.4</v>
      </c>
      <c r="CY2737" s="1">
        <v>126.9</v>
      </c>
      <c r="CZ2737" s="1">
        <v>128.3</v>
      </c>
      <c r="DA2737" s="1" t="str">
        <f t="shared" si="1283"/>
        <v>#DIV/0!</v>
      </c>
      <c r="DB2737" s="1" t="str">
        <f t="shared" si="1284"/>
        <v>#DIV/0!</v>
      </c>
      <c r="DC2737" s="1" t="str">
        <f t="shared" si="1285"/>
        <v>#DIV/0!</v>
      </c>
      <c r="DD2737" s="1" t="str">
        <f t="shared" si="1286"/>
        <v>#DIV/0!</v>
      </c>
      <c r="DF2737" s="1" t="str">
        <f t="shared" si="1287"/>
        <v>#DIV/0!</v>
      </c>
    </row>
    <row r="2738" ht="15.75" customHeight="1">
      <c r="CU2738" s="1">
        <v>5639.2573</v>
      </c>
      <c r="CV2738" s="1">
        <v>145.3</v>
      </c>
      <c r="CW2738" s="1">
        <v>143.9</v>
      </c>
      <c r="CX2738" s="1">
        <v>169.1</v>
      </c>
      <c r="CY2738" s="1">
        <v>149.4</v>
      </c>
      <c r="CZ2738" s="1">
        <v>151.6</v>
      </c>
      <c r="DA2738" s="1" t="str">
        <f t="shared" si="1283"/>
        <v>#DIV/0!</v>
      </c>
      <c r="DB2738" s="1" t="str">
        <f t="shared" si="1284"/>
        <v>#DIV/0!</v>
      </c>
      <c r="DC2738" s="1" t="str">
        <f t="shared" si="1285"/>
        <v>#DIV/0!</v>
      </c>
      <c r="DD2738" s="1" t="str">
        <f t="shared" si="1286"/>
        <v>#DIV/0!</v>
      </c>
      <c r="DF2738" s="1" t="str">
        <f t="shared" si="1287"/>
        <v>#DIV/0!</v>
      </c>
    </row>
    <row r="2739" ht="15.75" customHeight="1">
      <c r="CU2739" s="1">
        <v>5639.4097</v>
      </c>
      <c r="CV2739" s="1">
        <v>185.7</v>
      </c>
      <c r="CW2739" s="1">
        <v>186.0</v>
      </c>
      <c r="CX2739" s="1">
        <v>222.7</v>
      </c>
      <c r="CY2739" s="1">
        <v>186.5</v>
      </c>
      <c r="CZ2739" s="1">
        <v>190.1</v>
      </c>
      <c r="DA2739" s="1" t="str">
        <f t="shared" si="1283"/>
        <v>#DIV/0!</v>
      </c>
      <c r="DB2739" s="1" t="str">
        <f t="shared" si="1284"/>
        <v>#DIV/0!</v>
      </c>
      <c r="DC2739" s="1" t="str">
        <f t="shared" si="1285"/>
        <v>#DIV/0!</v>
      </c>
      <c r="DD2739" s="1" t="str">
        <f t="shared" si="1286"/>
        <v>#DIV/0!</v>
      </c>
      <c r="DF2739" s="1" t="str">
        <f t="shared" si="1287"/>
        <v>#DIV/0!</v>
      </c>
    </row>
    <row r="2740" ht="15.75" customHeight="1">
      <c r="CU2740" s="1">
        <v>5639.562</v>
      </c>
      <c r="CV2740" s="1">
        <v>252.6</v>
      </c>
      <c r="CW2740" s="1">
        <v>250.6</v>
      </c>
      <c r="CX2740" s="1">
        <v>303.1</v>
      </c>
      <c r="CY2740" s="1">
        <v>237.1</v>
      </c>
      <c r="CZ2740" s="1">
        <v>249.6</v>
      </c>
      <c r="DA2740" s="1" t="str">
        <f t="shared" si="1283"/>
        <v>#DIV/0!</v>
      </c>
      <c r="DB2740" s="1" t="str">
        <f t="shared" si="1284"/>
        <v>#DIV/0!</v>
      </c>
      <c r="DC2740" s="1" t="str">
        <f t="shared" si="1285"/>
        <v>#DIV/0!</v>
      </c>
      <c r="DD2740" s="1" t="str">
        <f t="shared" si="1286"/>
        <v>#DIV/0!</v>
      </c>
      <c r="DF2740" s="1" t="str">
        <f t="shared" si="1287"/>
        <v>#DIV/0!</v>
      </c>
    </row>
    <row r="2741" ht="15.75" customHeight="1">
      <c r="CU2741" s="1">
        <v>5639.7144</v>
      </c>
      <c r="CV2741" s="1">
        <v>321.6</v>
      </c>
      <c r="CW2741" s="1">
        <v>324.4</v>
      </c>
      <c r="CX2741" s="1">
        <v>390.3</v>
      </c>
      <c r="CY2741" s="1">
        <v>288.2</v>
      </c>
      <c r="CZ2741" s="1">
        <v>291.3</v>
      </c>
      <c r="DA2741" s="1" t="str">
        <f t="shared" si="1283"/>
        <v>#DIV/0!</v>
      </c>
      <c r="DB2741" s="1" t="str">
        <f t="shared" si="1284"/>
        <v>#DIV/0!</v>
      </c>
      <c r="DC2741" s="1" t="str">
        <f t="shared" si="1285"/>
        <v>#DIV/0!</v>
      </c>
      <c r="DD2741" s="1" t="str">
        <f t="shared" si="1286"/>
        <v>#DIV/0!</v>
      </c>
      <c r="DF2741" s="1" t="str">
        <f t="shared" si="1287"/>
        <v>#DIV/0!</v>
      </c>
    </row>
    <row r="2742" ht="15.75" customHeight="1">
      <c r="CU2742" s="1">
        <v>5639.8667</v>
      </c>
      <c r="CV2742" s="1">
        <v>363.8</v>
      </c>
      <c r="CW2742" s="1">
        <v>365.9</v>
      </c>
      <c r="CX2742" s="1">
        <v>448.2</v>
      </c>
      <c r="CY2742" s="1">
        <v>314.5</v>
      </c>
      <c r="CZ2742" s="1">
        <v>304.3</v>
      </c>
      <c r="DA2742" s="1" t="str">
        <f t="shared" si="1283"/>
        <v>#DIV/0!</v>
      </c>
      <c r="DB2742" s="1" t="str">
        <f t="shared" si="1284"/>
        <v>#DIV/0!</v>
      </c>
      <c r="DC2742" s="1" t="str">
        <f t="shared" si="1285"/>
        <v>#DIV/0!</v>
      </c>
      <c r="DD2742" s="1" t="str">
        <f t="shared" si="1286"/>
        <v>#DIV/0!</v>
      </c>
      <c r="DF2742" s="1" t="str">
        <f t="shared" si="1287"/>
        <v>#DIV/0!</v>
      </c>
    </row>
    <row r="2743" ht="15.75" customHeight="1">
      <c r="CU2743" s="1">
        <v>5640.019</v>
      </c>
      <c r="CV2743" s="1">
        <v>389.4</v>
      </c>
      <c r="CW2743" s="1">
        <v>376.5</v>
      </c>
      <c r="CX2743" s="1">
        <v>482.5</v>
      </c>
      <c r="CY2743" s="1">
        <v>320.1</v>
      </c>
      <c r="CZ2743" s="1">
        <v>297.2</v>
      </c>
      <c r="DA2743" s="1" t="str">
        <f t="shared" si="1283"/>
        <v>#DIV/0!</v>
      </c>
      <c r="DB2743" s="1" t="str">
        <f t="shared" si="1284"/>
        <v>#DIV/0!</v>
      </c>
      <c r="DC2743" s="1" t="str">
        <f t="shared" si="1285"/>
        <v>#DIV/0!</v>
      </c>
      <c r="DD2743" s="1" t="str">
        <f t="shared" si="1286"/>
        <v>#DIV/0!</v>
      </c>
      <c r="DF2743" s="1" t="str">
        <f t="shared" si="1287"/>
        <v>#DIV/0!</v>
      </c>
    </row>
    <row r="2744" ht="15.75" customHeight="1">
      <c r="CU2744" s="1">
        <v>5640.1714</v>
      </c>
      <c r="CV2744" s="1">
        <v>423.8</v>
      </c>
      <c r="CW2744" s="1">
        <v>393.2</v>
      </c>
      <c r="CX2744" s="1">
        <v>533.9</v>
      </c>
      <c r="CY2744" s="1">
        <v>341.5</v>
      </c>
      <c r="CZ2744" s="1">
        <v>315.0</v>
      </c>
      <c r="DA2744" s="1" t="str">
        <f t="shared" si="1283"/>
        <v>#DIV/0!</v>
      </c>
      <c r="DB2744" s="1" t="str">
        <f t="shared" si="1284"/>
        <v>#DIV/0!</v>
      </c>
      <c r="DC2744" s="1" t="str">
        <f t="shared" si="1285"/>
        <v>#DIV/0!</v>
      </c>
      <c r="DD2744" s="1" t="str">
        <f t="shared" si="1286"/>
        <v>#DIV/0!</v>
      </c>
      <c r="DF2744" s="1" t="str">
        <f t="shared" si="1287"/>
        <v>#DIV/0!</v>
      </c>
    </row>
    <row r="2745" ht="15.75" customHeight="1">
      <c r="CU2745" s="1">
        <v>5640.3242</v>
      </c>
      <c r="CV2745" s="1">
        <v>505.8</v>
      </c>
      <c r="CW2745" s="1">
        <v>437.5</v>
      </c>
      <c r="CX2745" s="1">
        <v>629.5</v>
      </c>
      <c r="CY2745" s="1">
        <v>380.7</v>
      </c>
      <c r="CZ2745" s="1">
        <v>334.3</v>
      </c>
      <c r="DA2745" s="1" t="str">
        <f t="shared" si="1283"/>
        <v>#DIV/0!</v>
      </c>
      <c r="DB2745" s="1" t="str">
        <f t="shared" si="1284"/>
        <v>#DIV/0!</v>
      </c>
      <c r="DC2745" s="1" t="str">
        <f t="shared" si="1285"/>
        <v>#DIV/0!</v>
      </c>
      <c r="DD2745" s="1" t="str">
        <f t="shared" si="1286"/>
        <v>#DIV/0!</v>
      </c>
      <c r="DF2745" s="1" t="str">
        <f t="shared" si="1287"/>
        <v>#DIV/0!</v>
      </c>
    </row>
    <row r="2746" ht="15.75" customHeight="1">
      <c r="CU2746" s="1">
        <v>5640.4766</v>
      </c>
      <c r="CV2746" s="1">
        <v>655.3</v>
      </c>
      <c r="CW2746" s="1">
        <v>514.0</v>
      </c>
      <c r="CX2746" s="1">
        <v>782.4</v>
      </c>
      <c r="CY2746" s="1">
        <v>446.4</v>
      </c>
      <c r="CZ2746" s="1">
        <v>369.6</v>
      </c>
      <c r="DA2746" s="1" t="str">
        <f t="shared" si="1283"/>
        <v>#DIV/0!</v>
      </c>
      <c r="DB2746" s="1" t="str">
        <f t="shared" si="1284"/>
        <v>#DIV/0!</v>
      </c>
      <c r="DC2746" s="1" t="str">
        <f t="shared" si="1285"/>
        <v>#DIV/0!</v>
      </c>
      <c r="DD2746" s="1" t="str">
        <f t="shared" si="1286"/>
        <v>#DIV/0!</v>
      </c>
      <c r="DF2746" s="1" t="str">
        <f t="shared" si="1287"/>
        <v>#DIV/0!</v>
      </c>
    </row>
    <row r="2747" ht="15.75" customHeight="1">
      <c r="CU2747" s="1">
        <v>5640.6289</v>
      </c>
      <c r="CV2747" s="1">
        <v>950.2</v>
      </c>
      <c r="CW2747" s="1">
        <v>614.9</v>
      </c>
      <c r="CX2747" s="1">
        <v>888.0</v>
      </c>
      <c r="CY2747" s="1">
        <v>549.4</v>
      </c>
      <c r="CZ2747" s="1">
        <v>426.9</v>
      </c>
      <c r="DA2747" s="1" t="str">
        <f t="shared" si="1283"/>
        <v>#DIV/0!</v>
      </c>
      <c r="DB2747" s="1" t="str">
        <f t="shared" si="1284"/>
        <v>#DIV/0!</v>
      </c>
      <c r="DC2747" s="1" t="str">
        <f t="shared" si="1285"/>
        <v>#DIV/0!</v>
      </c>
      <c r="DD2747" s="1" t="str">
        <f t="shared" si="1286"/>
        <v>#DIV/0!</v>
      </c>
      <c r="DF2747" s="1" t="str">
        <f t="shared" si="1287"/>
        <v>#DIV/0!</v>
      </c>
    </row>
    <row r="2748" ht="15.75" customHeight="1">
      <c r="CU2748" s="1">
        <v>5640.7813</v>
      </c>
      <c r="CV2748" s="1">
        <v>1010.8</v>
      </c>
      <c r="CW2748" s="1">
        <v>614.4</v>
      </c>
      <c r="CX2748" s="1">
        <v>807.9</v>
      </c>
      <c r="CY2748" s="1">
        <v>550.2</v>
      </c>
      <c r="CZ2748" s="1">
        <v>443.3</v>
      </c>
      <c r="DA2748" s="1" t="str">
        <f t="shared" si="1283"/>
        <v>#DIV/0!</v>
      </c>
      <c r="DB2748" s="1" t="str">
        <f t="shared" si="1284"/>
        <v>#DIV/0!</v>
      </c>
      <c r="DC2748" s="1" t="str">
        <f t="shared" si="1285"/>
        <v>#DIV/0!</v>
      </c>
      <c r="DD2748" s="1" t="str">
        <f t="shared" si="1286"/>
        <v>#DIV/0!</v>
      </c>
      <c r="DF2748" s="1" t="str">
        <f t="shared" si="1287"/>
        <v>#DIV/0!</v>
      </c>
    </row>
    <row r="2749" ht="15.75" customHeight="1">
      <c r="CU2749" s="1">
        <v>5640.9336</v>
      </c>
      <c r="CV2749" s="1">
        <v>810.6</v>
      </c>
      <c r="CW2749" s="1">
        <v>499.8</v>
      </c>
      <c r="CX2749" s="1">
        <v>659.2</v>
      </c>
      <c r="CY2749" s="1">
        <v>482.1</v>
      </c>
      <c r="CZ2749" s="1">
        <v>402.7</v>
      </c>
      <c r="DA2749" s="1" t="str">
        <f t="shared" si="1283"/>
        <v>#DIV/0!</v>
      </c>
      <c r="DB2749" s="1" t="str">
        <f t="shared" si="1284"/>
        <v>#DIV/0!</v>
      </c>
      <c r="DC2749" s="1" t="str">
        <f t="shared" si="1285"/>
        <v>#DIV/0!</v>
      </c>
      <c r="DD2749" s="1" t="str">
        <f t="shared" si="1286"/>
        <v>#DIV/0!</v>
      </c>
      <c r="DF2749" s="1" t="str">
        <f t="shared" si="1287"/>
        <v>#DIV/0!</v>
      </c>
    </row>
    <row r="2750" ht="15.75" customHeight="1">
      <c r="CU2750" s="1">
        <v>5641.0859</v>
      </c>
      <c r="CV2750" s="1">
        <v>504.5</v>
      </c>
      <c r="CW2750" s="1">
        <v>360.2</v>
      </c>
      <c r="CX2750" s="1">
        <v>493.2</v>
      </c>
      <c r="CY2750" s="1">
        <v>375.5</v>
      </c>
      <c r="CZ2750" s="1">
        <v>302.5</v>
      </c>
      <c r="DA2750" s="1" t="str">
        <f t="shared" si="1283"/>
        <v>#DIV/0!</v>
      </c>
      <c r="DB2750" s="1" t="str">
        <f t="shared" si="1284"/>
        <v>#DIV/0!</v>
      </c>
      <c r="DC2750" s="1" t="str">
        <f t="shared" si="1285"/>
        <v>#DIV/0!</v>
      </c>
      <c r="DD2750" s="1" t="str">
        <f t="shared" si="1286"/>
        <v>#DIV/0!</v>
      </c>
      <c r="DF2750" s="1" t="str">
        <f t="shared" si="1287"/>
        <v>#DIV/0!</v>
      </c>
    </row>
    <row r="2751" ht="15.75" customHeight="1">
      <c r="CU2751" s="1">
        <v>5641.2383</v>
      </c>
      <c r="CV2751" s="1">
        <v>310.8</v>
      </c>
      <c r="CW2751" s="1">
        <v>252.5</v>
      </c>
      <c r="CX2751" s="1">
        <v>336.7</v>
      </c>
      <c r="CY2751" s="1">
        <v>266.8</v>
      </c>
      <c r="CZ2751" s="1">
        <v>235.1</v>
      </c>
      <c r="DA2751" s="1" t="str">
        <f t="shared" si="1283"/>
        <v>#DIV/0!</v>
      </c>
      <c r="DB2751" s="1" t="str">
        <f t="shared" si="1284"/>
        <v>#DIV/0!</v>
      </c>
      <c r="DC2751" s="1" t="str">
        <f t="shared" si="1285"/>
        <v>#DIV/0!</v>
      </c>
      <c r="DD2751" s="1" t="str">
        <f t="shared" si="1286"/>
        <v>#DIV/0!</v>
      </c>
      <c r="DF2751" s="1" t="str">
        <f t="shared" si="1287"/>
        <v>#DIV/0!</v>
      </c>
    </row>
    <row r="2752" ht="15.75" customHeight="1">
      <c r="CU2752" s="1">
        <v>5641.3906</v>
      </c>
      <c r="CV2752" s="1">
        <v>225.9</v>
      </c>
      <c r="CW2752" s="1">
        <v>192.5</v>
      </c>
      <c r="CX2752" s="1">
        <v>241.2</v>
      </c>
      <c r="CY2752" s="1">
        <v>204.7</v>
      </c>
      <c r="CZ2752" s="1">
        <v>195.8</v>
      </c>
      <c r="DA2752" s="1" t="str">
        <f t="shared" si="1283"/>
        <v>#DIV/0!</v>
      </c>
      <c r="DB2752" s="1" t="str">
        <f t="shared" si="1284"/>
        <v>#DIV/0!</v>
      </c>
      <c r="DC2752" s="1" t="str">
        <f t="shared" si="1285"/>
        <v>#DIV/0!</v>
      </c>
      <c r="DD2752" s="1" t="str">
        <f t="shared" si="1286"/>
        <v>#DIV/0!</v>
      </c>
      <c r="DF2752" s="1" t="str">
        <f t="shared" si="1287"/>
        <v>#DIV/0!</v>
      </c>
    </row>
    <row r="2753" ht="15.75" customHeight="1">
      <c r="CU2753" s="1">
        <v>5641.543</v>
      </c>
      <c r="CV2753" s="1">
        <v>175.6</v>
      </c>
      <c r="CW2753" s="1">
        <v>155.6</v>
      </c>
      <c r="CX2753" s="1">
        <v>187.3</v>
      </c>
      <c r="CY2753" s="1">
        <v>167.5</v>
      </c>
      <c r="CZ2753" s="1">
        <v>168.7</v>
      </c>
      <c r="DA2753" s="1" t="str">
        <f t="shared" si="1283"/>
        <v>#DIV/0!</v>
      </c>
      <c r="DB2753" s="1" t="str">
        <f t="shared" si="1284"/>
        <v>#DIV/0!</v>
      </c>
      <c r="DC2753" s="1" t="str">
        <f t="shared" si="1285"/>
        <v>#DIV/0!</v>
      </c>
      <c r="DD2753" s="1" t="str">
        <f t="shared" si="1286"/>
        <v>#DIV/0!</v>
      </c>
      <c r="DF2753" s="1" t="str">
        <f t="shared" si="1287"/>
        <v>#DIV/0!</v>
      </c>
    </row>
    <row r="2754" ht="15.75" customHeight="1">
      <c r="CU2754" s="1">
        <v>5641.6958</v>
      </c>
      <c r="CV2754" s="1">
        <v>149.4</v>
      </c>
      <c r="CW2754" s="1">
        <v>134.9</v>
      </c>
      <c r="CX2754" s="1">
        <v>157.0</v>
      </c>
      <c r="CY2754" s="1">
        <v>144.9</v>
      </c>
      <c r="CZ2754" s="1">
        <v>147.5</v>
      </c>
      <c r="DA2754" s="1" t="str">
        <f t="shared" si="1283"/>
        <v>#DIV/0!</v>
      </c>
      <c r="DB2754" s="1" t="str">
        <f t="shared" si="1284"/>
        <v>#DIV/0!</v>
      </c>
      <c r="DC2754" s="1" t="str">
        <f t="shared" si="1285"/>
        <v>#DIV/0!</v>
      </c>
      <c r="DD2754" s="1" t="str">
        <f t="shared" si="1286"/>
        <v>#DIV/0!</v>
      </c>
      <c r="DF2754" s="1" t="str">
        <f t="shared" si="1287"/>
        <v>#DIV/0!</v>
      </c>
    </row>
    <row r="2755" ht="15.75" customHeight="1">
      <c r="CU2755" s="1">
        <v>5641.8481</v>
      </c>
      <c r="CV2755" s="1">
        <v>135.1</v>
      </c>
      <c r="CW2755" s="1">
        <v>123.6</v>
      </c>
      <c r="CX2755" s="1">
        <v>140.8</v>
      </c>
      <c r="CY2755" s="1">
        <v>130.5</v>
      </c>
      <c r="CZ2755" s="1">
        <v>132.5</v>
      </c>
      <c r="DA2755" s="1" t="str">
        <f t="shared" si="1283"/>
        <v>#DIV/0!</v>
      </c>
      <c r="DB2755" s="1" t="str">
        <f t="shared" si="1284"/>
        <v>#DIV/0!</v>
      </c>
      <c r="DC2755" s="1" t="str">
        <f t="shared" si="1285"/>
        <v>#DIV/0!</v>
      </c>
      <c r="DD2755" s="1" t="str">
        <f t="shared" si="1286"/>
        <v>#DIV/0!</v>
      </c>
      <c r="DF2755" s="1" t="str">
        <f t="shared" si="1287"/>
        <v>#DIV/0!</v>
      </c>
    </row>
    <row r="2756" ht="15.75" customHeight="1">
      <c r="CU2756" s="1">
        <v>5642.0005</v>
      </c>
      <c r="CV2756" s="1">
        <v>130.3</v>
      </c>
      <c r="CW2756" s="1">
        <v>120.2</v>
      </c>
      <c r="CX2756" s="1">
        <v>135.3</v>
      </c>
      <c r="CY2756" s="1">
        <v>123.3</v>
      </c>
      <c r="CZ2756" s="1">
        <v>125.7</v>
      </c>
      <c r="DA2756" s="1" t="str">
        <f t="shared" si="1283"/>
        <v>#DIV/0!</v>
      </c>
      <c r="DB2756" s="1" t="str">
        <f t="shared" si="1284"/>
        <v>#DIV/0!</v>
      </c>
      <c r="DC2756" s="1" t="str">
        <f t="shared" si="1285"/>
        <v>#DIV/0!</v>
      </c>
      <c r="DD2756" s="1" t="str">
        <f t="shared" si="1286"/>
        <v>#DIV/0!</v>
      </c>
      <c r="DF2756" s="1" t="str">
        <f t="shared" si="1287"/>
        <v>#DIV/0!</v>
      </c>
    </row>
    <row r="2757" ht="15.75" customHeight="1">
      <c r="CU2757" s="1">
        <v>5642.1528</v>
      </c>
      <c r="CV2757" s="1">
        <v>136.9</v>
      </c>
      <c r="CW2757" s="1">
        <v>125.8</v>
      </c>
      <c r="CX2757" s="1">
        <v>141.0</v>
      </c>
      <c r="CY2757" s="1">
        <v>125.6</v>
      </c>
      <c r="CZ2757" s="1">
        <v>128.9</v>
      </c>
      <c r="DA2757" s="1" t="str">
        <f t="shared" si="1283"/>
        <v>#DIV/0!</v>
      </c>
      <c r="DB2757" s="1" t="str">
        <f t="shared" si="1284"/>
        <v>#DIV/0!</v>
      </c>
      <c r="DC2757" s="1" t="str">
        <f t="shared" si="1285"/>
        <v>#DIV/0!</v>
      </c>
      <c r="DD2757" s="1" t="str">
        <f t="shared" si="1286"/>
        <v>#DIV/0!</v>
      </c>
      <c r="DF2757" s="1" t="str">
        <f t="shared" si="1287"/>
        <v>#DIV/0!</v>
      </c>
    </row>
    <row r="2758" ht="15.75" customHeight="1">
      <c r="CU2758" s="1">
        <v>5642.3052</v>
      </c>
      <c r="CV2758" s="1">
        <v>158.9</v>
      </c>
      <c r="CW2758" s="1">
        <v>144.1</v>
      </c>
      <c r="CX2758" s="1">
        <v>161.9</v>
      </c>
      <c r="CY2758" s="1">
        <v>142.1</v>
      </c>
      <c r="CZ2758" s="1">
        <v>144.7</v>
      </c>
      <c r="DA2758" s="1" t="str">
        <f t="shared" si="1283"/>
        <v>#DIV/0!</v>
      </c>
      <c r="DB2758" s="1" t="str">
        <f t="shared" si="1284"/>
        <v>#DIV/0!</v>
      </c>
      <c r="DC2758" s="1" t="str">
        <f t="shared" si="1285"/>
        <v>#DIV/0!</v>
      </c>
      <c r="DD2758" s="1" t="str">
        <f t="shared" si="1286"/>
        <v>#DIV/0!</v>
      </c>
      <c r="DF2758" s="1" t="str">
        <f t="shared" si="1287"/>
        <v>#DIV/0!</v>
      </c>
    </row>
    <row r="2759" ht="15.75" customHeight="1">
      <c r="CU2759" s="1">
        <v>5642.4575</v>
      </c>
      <c r="CV2759" s="1">
        <v>197.0</v>
      </c>
      <c r="CW2759" s="1">
        <v>176.4</v>
      </c>
      <c r="CX2759" s="1">
        <v>198.0</v>
      </c>
      <c r="CY2759" s="1">
        <v>168.3</v>
      </c>
      <c r="CZ2759" s="1">
        <v>172.0</v>
      </c>
      <c r="DA2759" s="1" t="str">
        <f t="shared" si="1283"/>
        <v>#DIV/0!</v>
      </c>
      <c r="DB2759" s="1" t="str">
        <f t="shared" si="1284"/>
        <v>#DIV/0!</v>
      </c>
      <c r="DC2759" s="1" t="str">
        <f t="shared" si="1285"/>
        <v>#DIV/0!</v>
      </c>
      <c r="DD2759" s="1" t="str">
        <f t="shared" si="1286"/>
        <v>#DIV/0!</v>
      </c>
      <c r="DF2759" s="1" t="str">
        <f t="shared" si="1287"/>
        <v>#DIV/0!</v>
      </c>
    </row>
    <row r="2760" ht="15.75" customHeight="1">
      <c r="CU2760" s="1">
        <v>5642.6099</v>
      </c>
      <c r="CV2760" s="1">
        <v>250.5</v>
      </c>
      <c r="CW2760" s="1">
        <v>216.9</v>
      </c>
      <c r="CX2760" s="1">
        <v>251.4</v>
      </c>
      <c r="CY2760" s="1">
        <v>202.9</v>
      </c>
      <c r="CZ2760" s="1">
        <v>207.3</v>
      </c>
      <c r="DA2760" s="1" t="str">
        <f t="shared" si="1283"/>
        <v>#DIV/0!</v>
      </c>
      <c r="DB2760" s="1" t="str">
        <f t="shared" si="1284"/>
        <v>#DIV/0!</v>
      </c>
      <c r="DC2760" s="1" t="str">
        <f t="shared" si="1285"/>
        <v>#DIV/0!</v>
      </c>
      <c r="DD2760" s="1" t="str">
        <f t="shared" si="1286"/>
        <v>#DIV/0!</v>
      </c>
      <c r="DF2760" s="1" t="str">
        <f t="shared" si="1287"/>
        <v>#DIV/0!</v>
      </c>
    </row>
    <row r="2761" ht="15.75" customHeight="1">
      <c r="CU2761" s="1">
        <v>5642.7622</v>
      </c>
      <c r="CV2761" s="1">
        <v>352.0</v>
      </c>
      <c r="CW2761" s="1">
        <v>287.7</v>
      </c>
      <c r="CX2761" s="1">
        <v>346.7</v>
      </c>
      <c r="CY2761" s="1">
        <v>264.1</v>
      </c>
      <c r="CZ2761" s="1">
        <v>262.7</v>
      </c>
      <c r="DA2761" s="1" t="str">
        <f t="shared" si="1283"/>
        <v>#DIV/0!</v>
      </c>
      <c r="DB2761" s="1" t="str">
        <f t="shared" si="1284"/>
        <v>#DIV/0!</v>
      </c>
      <c r="DC2761" s="1" t="str">
        <f t="shared" si="1285"/>
        <v>#DIV/0!</v>
      </c>
      <c r="DD2761" s="1" t="str">
        <f t="shared" si="1286"/>
        <v>#DIV/0!</v>
      </c>
      <c r="DF2761" s="1" t="str">
        <f t="shared" si="1287"/>
        <v>#DIV/0!</v>
      </c>
    </row>
    <row r="2762" ht="15.75" customHeight="1">
      <c r="CU2762" s="1">
        <v>5642.9146</v>
      </c>
      <c r="CV2762" s="1">
        <v>534.9</v>
      </c>
      <c r="CW2762" s="1">
        <v>402.5</v>
      </c>
      <c r="CX2762" s="1">
        <v>500.0</v>
      </c>
      <c r="CY2762" s="1">
        <v>374.5</v>
      </c>
      <c r="CZ2762" s="1">
        <v>352.5</v>
      </c>
      <c r="DA2762" s="1" t="str">
        <f t="shared" si="1283"/>
        <v>#DIV/0!</v>
      </c>
      <c r="DB2762" s="1" t="str">
        <f t="shared" si="1284"/>
        <v>#DIV/0!</v>
      </c>
      <c r="DC2762" s="1" t="str">
        <f t="shared" si="1285"/>
        <v>#DIV/0!</v>
      </c>
      <c r="DD2762" s="1" t="str">
        <f t="shared" si="1286"/>
        <v>#DIV/0!</v>
      </c>
      <c r="DF2762" s="1" t="str">
        <f t="shared" si="1287"/>
        <v>#DIV/0!</v>
      </c>
    </row>
    <row r="2763" ht="15.75" customHeight="1">
      <c r="CU2763" s="1">
        <v>5643.0674</v>
      </c>
      <c r="CV2763" s="1">
        <v>874.6</v>
      </c>
      <c r="CW2763" s="1">
        <v>541.5</v>
      </c>
      <c r="CX2763" s="1">
        <v>682.1</v>
      </c>
      <c r="CY2763" s="1">
        <v>506.0</v>
      </c>
      <c r="CZ2763" s="1">
        <v>491.9</v>
      </c>
      <c r="DA2763" s="1" t="str">
        <f t="shared" si="1283"/>
        <v>#DIV/0!</v>
      </c>
      <c r="DB2763" s="1" t="str">
        <f t="shared" si="1284"/>
        <v>#DIV/0!</v>
      </c>
      <c r="DC2763" s="1" t="str">
        <f t="shared" si="1285"/>
        <v>#DIV/0!</v>
      </c>
      <c r="DD2763" s="1" t="str">
        <f t="shared" si="1286"/>
        <v>#DIV/0!</v>
      </c>
      <c r="DF2763" s="1" t="str">
        <f t="shared" si="1287"/>
        <v>#DIV/0!</v>
      </c>
    </row>
    <row r="2764" ht="15.75" customHeight="1">
      <c r="CU2764" s="1">
        <v>5643.2197</v>
      </c>
      <c r="CV2764" s="1">
        <v>1434.0</v>
      </c>
      <c r="CW2764" s="1">
        <v>699.9</v>
      </c>
      <c r="CX2764" s="1">
        <v>939.0</v>
      </c>
      <c r="CY2764" s="1">
        <v>653.7</v>
      </c>
      <c r="CZ2764" s="1">
        <v>663.9</v>
      </c>
      <c r="DA2764" s="1" t="str">
        <f t="shared" si="1283"/>
        <v>#DIV/0!</v>
      </c>
      <c r="DB2764" s="1" t="str">
        <f t="shared" si="1284"/>
        <v>#DIV/0!</v>
      </c>
      <c r="DC2764" s="1" t="str">
        <f t="shared" si="1285"/>
        <v>#DIV/0!</v>
      </c>
      <c r="DD2764" s="1" t="str">
        <f t="shared" si="1286"/>
        <v>#DIV/0!</v>
      </c>
      <c r="DF2764" s="1" t="str">
        <f t="shared" si="1287"/>
        <v>#DIV/0!</v>
      </c>
    </row>
    <row r="2765" ht="15.75" customHeight="1">
      <c r="CU2765" s="1">
        <v>5643.3721</v>
      </c>
      <c r="CV2765" s="1">
        <v>1752.1</v>
      </c>
      <c r="CW2765" s="1">
        <v>864.0</v>
      </c>
      <c r="CX2765" s="1">
        <v>1350.5</v>
      </c>
      <c r="CY2765" s="1">
        <v>826.9</v>
      </c>
      <c r="CZ2765" s="1">
        <v>855.1</v>
      </c>
      <c r="DA2765" s="1" t="str">
        <f t="shared" si="1283"/>
        <v>#DIV/0!</v>
      </c>
      <c r="DB2765" s="1" t="str">
        <f t="shared" si="1284"/>
        <v>#DIV/0!</v>
      </c>
      <c r="DC2765" s="1" t="str">
        <f t="shared" si="1285"/>
        <v>#DIV/0!</v>
      </c>
      <c r="DD2765" s="1" t="str">
        <f t="shared" si="1286"/>
        <v>#DIV/0!</v>
      </c>
      <c r="DF2765" s="1" t="str">
        <f t="shared" si="1287"/>
        <v>#DIV/0!</v>
      </c>
    </row>
    <row r="2766" ht="15.75" customHeight="1">
      <c r="CU2766" s="1">
        <v>5643.5244</v>
      </c>
      <c r="CV2766" s="1">
        <v>1813.6</v>
      </c>
      <c r="CW2766" s="1">
        <v>955.4</v>
      </c>
      <c r="CX2766" s="1">
        <v>1722.1</v>
      </c>
      <c r="CY2766" s="1">
        <v>1010.8</v>
      </c>
      <c r="CZ2766" s="1">
        <v>1113.9</v>
      </c>
      <c r="DA2766" s="1" t="str">
        <f t="shared" si="1283"/>
        <v>#DIV/0!</v>
      </c>
      <c r="DB2766" s="1" t="str">
        <f t="shared" si="1284"/>
        <v>#DIV/0!</v>
      </c>
      <c r="DC2766" s="1" t="str">
        <f t="shared" si="1285"/>
        <v>#DIV/0!</v>
      </c>
      <c r="DD2766" s="1" t="str">
        <f t="shared" si="1286"/>
        <v>#DIV/0!</v>
      </c>
      <c r="DF2766" s="1" t="str">
        <f t="shared" si="1287"/>
        <v>#DIV/0!</v>
      </c>
    </row>
    <row r="2767" ht="15.75" customHeight="1">
      <c r="CU2767" s="1">
        <v>5643.6768</v>
      </c>
      <c r="CV2767" s="1">
        <v>1815.0</v>
      </c>
      <c r="CW2767" s="1">
        <v>1013.7</v>
      </c>
      <c r="CX2767" s="1">
        <v>1898.1</v>
      </c>
      <c r="CY2767" s="1">
        <v>1171.2</v>
      </c>
      <c r="CZ2767" s="1">
        <v>1451.4</v>
      </c>
      <c r="DA2767" s="1" t="str">
        <f t="shared" si="1283"/>
        <v>#DIV/0!</v>
      </c>
      <c r="DB2767" s="1" t="str">
        <f t="shared" si="1284"/>
        <v>#DIV/0!</v>
      </c>
      <c r="DC2767" s="1" t="str">
        <f t="shared" si="1285"/>
        <v>#DIV/0!</v>
      </c>
      <c r="DD2767" s="1" t="str">
        <f t="shared" si="1286"/>
        <v>#DIV/0!</v>
      </c>
      <c r="DF2767" s="1" t="str">
        <f t="shared" si="1287"/>
        <v>#DIV/0!</v>
      </c>
    </row>
    <row r="2768" ht="15.75" customHeight="1">
      <c r="CU2768" s="1">
        <v>5643.8291</v>
      </c>
      <c r="CV2768" s="1">
        <v>1755.7</v>
      </c>
      <c r="CW2768" s="1">
        <v>1041.8</v>
      </c>
      <c r="CX2768" s="1">
        <v>1950.0</v>
      </c>
      <c r="CY2768" s="1">
        <v>1047.6</v>
      </c>
      <c r="CZ2768" s="1">
        <v>1682.7</v>
      </c>
      <c r="DA2768" s="1" t="str">
        <f t="shared" si="1283"/>
        <v>#DIV/0!</v>
      </c>
      <c r="DB2768" s="1" t="str">
        <f t="shared" si="1284"/>
        <v>#DIV/0!</v>
      </c>
      <c r="DC2768" s="1" t="str">
        <f t="shared" si="1285"/>
        <v>#DIV/0!</v>
      </c>
      <c r="DD2768" s="1" t="str">
        <f t="shared" si="1286"/>
        <v>#DIV/0!</v>
      </c>
      <c r="DF2768" s="1" t="str">
        <f t="shared" si="1287"/>
        <v>#DIV/0!</v>
      </c>
    </row>
    <row r="2769" ht="15.75" customHeight="1">
      <c r="CU2769" s="1">
        <v>5643.9814</v>
      </c>
      <c r="CV2769" s="1">
        <v>1651.3</v>
      </c>
      <c r="CW2769" s="1">
        <v>1028.6</v>
      </c>
      <c r="CX2769" s="1">
        <v>1950.0</v>
      </c>
      <c r="CY2769" s="1">
        <v>948.6</v>
      </c>
      <c r="CZ2769" s="1">
        <v>1670.5</v>
      </c>
      <c r="DA2769" s="1" t="str">
        <f t="shared" si="1283"/>
        <v>#DIV/0!</v>
      </c>
      <c r="DB2769" s="1" t="str">
        <f t="shared" si="1284"/>
        <v>#DIV/0!</v>
      </c>
      <c r="DC2769" s="1" t="str">
        <f t="shared" si="1285"/>
        <v>#DIV/0!</v>
      </c>
      <c r="DD2769" s="1" t="str">
        <f t="shared" si="1286"/>
        <v>#DIV/0!</v>
      </c>
      <c r="DF2769" s="1" t="str">
        <f t="shared" si="1287"/>
        <v>#DIV/0!</v>
      </c>
    </row>
    <row r="2770" ht="15.75" customHeight="1">
      <c r="CU2770" s="1">
        <v>5644.1338</v>
      </c>
      <c r="CV2770" s="1">
        <v>1539.4</v>
      </c>
      <c r="CW2770" s="1">
        <v>988.7</v>
      </c>
      <c r="CX2770" s="1">
        <v>1950.0</v>
      </c>
      <c r="CY2770" s="1">
        <v>942.5</v>
      </c>
      <c r="CZ2770" s="1">
        <v>1443.5</v>
      </c>
      <c r="DA2770" s="1" t="str">
        <f t="shared" si="1283"/>
        <v>#DIV/0!</v>
      </c>
      <c r="DB2770" s="1" t="str">
        <f t="shared" si="1284"/>
        <v>#DIV/0!</v>
      </c>
      <c r="DC2770" s="1" t="str">
        <f t="shared" si="1285"/>
        <v>#DIV/0!</v>
      </c>
      <c r="DD2770" s="1" t="str">
        <f t="shared" si="1286"/>
        <v>#DIV/0!</v>
      </c>
      <c r="DF2770" s="1" t="str">
        <f t="shared" si="1287"/>
        <v>#DIV/0!</v>
      </c>
    </row>
    <row r="2771" ht="15.75" customHeight="1">
      <c r="CU2771" s="1">
        <v>5644.2866</v>
      </c>
      <c r="CV2771" s="1">
        <v>1451.1</v>
      </c>
      <c r="CW2771" s="1">
        <v>945.1</v>
      </c>
      <c r="CX2771" s="1">
        <v>1950.0</v>
      </c>
      <c r="CY2771" s="1">
        <v>882.9</v>
      </c>
      <c r="CZ2771" s="1">
        <v>1304.7</v>
      </c>
      <c r="DA2771" s="1" t="str">
        <f t="shared" si="1283"/>
        <v>#DIV/0!</v>
      </c>
      <c r="DB2771" s="1" t="str">
        <f t="shared" si="1284"/>
        <v>#DIV/0!</v>
      </c>
      <c r="DC2771" s="1" t="str">
        <f t="shared" si="1285"/>
        <v>#DIV/0!</v>
      </c>
      <c r="DD2771" s="1" t="str">
        <f t="shared" si="1286"/>
        <v>#DIV/0!</v>
      </c>
      <c r="DF2771" s="1" t="str">
        <f t="shared" si="1287"/>
        <v>#DIV/0!</v>
      </c>
    </row>
    <row r="2772" ht="15.75" customHeight="1">
      <c r="CU2772" s="1">
        <v>5644.439</v>
      </c>
      <c r="CV2772" s="1">
        <v>1405.8</v>
      </c>
      <c r="CW2772" s="1">
        <v>916.9</v>
      </c>
      <c r="CX2772" s="1">
        <v>1950.0</v>
      </c>
      <c r="CY2772" s="1">
        <v>857.5</v>
      </c>
      <c r="CZ2772" s="1">
        <v>1078.6</v>
      </c>
      <c r="DA2772" s="1" t="str">
        <f t="shared" si="1283"/>
        <v>#DIV/0!</v>
      </c>
      <c r="DB2772" s="1" t="str">
        <f t="shared" si="1284"/>
        <v>#DIV/0!</v>
      </c>
      <c r="DC2772" s="1" t="str">
        <f t="shared" si="1285"/>
        <v>#DIV/0!</v>
      </c>
      <c r="DD2772" s="1" t="str">
        <f t="shared" si="1286"/>
        <v>#DIV/0!</v>
      </c>
      <c r="DF2772" s="1" t="str">
        <f t="shared" si="1287"/>
        <v>#DIV/0!</v>
      </c>
    </row>
    <row r="2773" ht="15.75" customHeight="1">
      <c r="CU2773" s="1">
        <v>5644.5913</v>
      </c>
      <c r="CV2773" s="1">
        <v>1411.9</v>
      </c>
      <c r="CW2773" s="1">
        <v>914.3</v>
      </c>
      <c r="CX2773" s="1">
        <v>1950.0</v>
      </c>
      <c r="CY2773" s="1">
        <v>988.4</v>
      </c>
      <c r="CZ2773" s="1">
        <v>1026.6</v>
      </c>
      <c r="DA2773" s="1" t="str">
        <f t="shared" si="1283"/>
        <v>#DIV/0!</v>
      </c>
      <c r="DB2773" s="1" t="str">
        <f t="shared" si="1284"/>
        <v>#DIV/0!</v>
      </c>
      <c r="DC2773" s="1" t="str">
        <f t="shared" si="1285"/>
        <v>#DIV/0!</v>
      </c>
      <c r="DD2773" s="1" t="str">
        <f t="shared" si="1286"/>
        <v>#DIV/0!</v>
      </c>
      <c r="DF2773" s="1" t="str">
        <f t="shared" si="1287"/>
        <v>#DIV/0!</v>
      </c>
    </row>
    <row r="2774" ht="15.75" customHeight="1">
      <c r="CU2774" s="1">
        <v>5644.7437</v>
      </c>
      <c r="CV2774" s="1">
        <v>1468.4</v>
      </c>
      <c r="CW2774" s="1">
        <v>939.3</v>
      </c>
      <c r="CX2774" s="1">
        <v>1950.0</v>
      </c>
      <c r="CY2774" s="1">
        <v>1189.2</v>
      </c>
      <c r="CZ2774" s="1">
        <v>1098.1</v>
      </c>
      <c r="DA2774" s="1" t="str">
        <f t="shared" si="1283"/>
        <v>#DIV/0!</v>
      </c>
      <c r="DB2774" s="1" t="str">
        <f t="shared" si="1284"/>
        <v>#DIV/0!</v>
      </c>
      <c r="DC2774" s="1" t="str">
        <f t="shared" si="1285"/>
        <v>#DIV/0!</v>
      </c>
      <c r="DD2774" s="1" t="str">
        <f t="shared" si="1286"/>
        <v>#DIV/0!</v>
      </c>
      <c r="DF2774" s="1" t="str">
        <f t="shared" si="1287"/>
        <v>#DIV/0!</v>
      </c>
    </row>
    <row r="2775" ht="15.75" customHeight="1">
      <c r="CU2775" s="1">
        <v>5644.896</v>
      </c>
      <c r="CV2775" s="1">
        <v>1563.7</v>
      </c>
      <c r="CW2775" s="1">
        <v>987.9</v>
      </c>
      <c r="CX2775" s="1">
        <v>1950.0</v>
      </c>
      <c r="CY2775" s="1">
        <v>1341.6</v>
      </c>
      <c r="CZ2775" s="1">
        <v>1194.9</v>
      </c>
      <c r="DA2775" s="1" t="str">
        <f t="shared" si="1283"/>
        <v>#DIV/0!</v>
      </c>
      <c r="DB2775" s="1" t="str">
        <f t="shared" si="1284"/>
        <v>#DIV/0!</v>
      </c>
      <c r="DC2775" s="1" t="str">
        <f t="shared" si="1285"/>
        <v>#DIV/0!</v>
      </c>
      <c r="DD2775" s="1" t="str">
        <f t="shared" si="1286"/>
        <v>#DIV/0!</v>
      </c>
      <c r="DF2775" s="1" t="str">
        <f t="shared" si="1287"/>
        <v>#DIV/0!</v>
      </c>
    </row>
    <row r="2776" ht="15.75" customHeight="1">
      <c r="CU2776" s="1">
        <v>5645.0483</v>
      </c>
      <c r="CV2776" s="1">
        <v>1674.4</v>
      </c>
      <c r="CW2776" s="1">
        <v>1050.5</v>
      </c>
      <c r="CX2776" s="1">
        <v>1950.0</v>
      </c>
      <c r="CY2776" s="1">
        <v>1487.0</v>
      </c>
      <c r="CZ2776" s="1">
        <v>1343.8</v>
      </c>
      <c r="DA2776" s="1" t="str">
        <f t="shared" si="1283"/>
        <v>#DIV/0!</v>
      </c>
      <c r="DB2776" s="1" t="str">
        <f t="shared" si="1284"/>
        <v>#DIV/0!</v>
      </c>
      <c r="DC2776" s="1" t="str">
        <f t="shared" si="1285"/>
        <v>#DIV/0!</v>
      </c>
      <c r="DD2776" s="1" t="str">
        <f t="shared" si="1286"/>
        <v>#DIV/0!</v>
      </c>
      <c r="DF2776" s="1" t="str">
        <f t="shared" si="1287"/>
        <v>#DIV/0!</v>
      </c>
    </row>
    <row r="2777" ht="15.75" customHeight="1">
      <c r="CU2777" s="1">
        <v>5645.2007</v>
      </c>
      <c r="CV2777" s="1">
        <v>1766.2</v>
      </c>
      <c r="CW2777" s="1">
        <v>1111.4</v>
      </c>
      <c r="CX2777" s="1">
        <v>1950.0</v>
      </c>
      <c r="CY2777" s="1">
        <v>1498.2</v>
      </c>
      <c r="CZ2777" s="1">
        <v>1406.7</v>
      </c>
      <c r="DA2777" s="1" t="str">
        <f t="shared" si="1283"/>
        <v>#DIV/0!</v>
      </c>
      <c r="DB2777" s="1" t="str">
        <f t="shared" si="1284"/>
        <v>#DIV/0!</v>
      </c>
      <c r="DC2777" s="1" t="str">
        <f t="shared" si="1285"/>
        <v>#DIV/0!</v>
      </c>
      <c r="DD2777" s="1" t="str">
        <f t="shared" si="1286"/>
        <v>#DIV/0!</v>
      </c>
      <c r="DF2777" s="1" t="str">
        <f t="shared" si="1287"/>
        <v>#DIV/0!</v>
      </c>
    </row>
    <row r="2778" ht="15.75" customHeight="1">
      <c r="CU2778" s="1">
        <v>5645.353</v>
      </c>
      <c r="CV2778" s="1">
        <v>1805.3</v>
      </c>
      <c r="CW2778" s="1">
        <v>1150.9</v>
      </c>
      <c r="CX2778" s="1">
        <v>1950.0</v>
      </c>
      <c r="CY2778" s="1">
        <v>1367.1</v>
      </c>
      <c r="CZ2778" s="1">
        <v>1403.8</v>
      </c>
      <c r="DA2778" s="1" t="str">
        <f t="shared" si="1283"/>
        <v>#DIV/0!</v>
      </c>
      <c r="DB2778" s="1" t="str">
        <f t="shared" si="1284"/>
        <v>#DIV/0!</v>
      </c>
      <c r="DC2778" s="1" t="str">
        <f t="shared" si="1285"/>
        <v>#DIV/0!</v>
      </c>
      <c r="DD2778" s="1" t="str">
        <f t="shared" si="1286"/>
        <v>#DIV/0!</v>
      </c>
      <c r="DF2778" s="1" t="str">
        <f t="shared" si="1287"/>
        <v>#DIV/0!</v>
      </c>
    </row>
    <row r="2779" ht="15.75" customHeight="1">
      <c r="CU2779" s="1">
        <v>5645.5054</v>
      </c>
      <c r="CV2779" s="1">
        <v>1775.7</v>
      </c>
      <c r="CW2779" s="1">
        <v>1152.1</v>
      </c>
      <c r="CX2779" s="1">
        <v>1950.0</v>
      </c>
      <c r="CY2779" s="1">
        <v>1208.2</v>
      </c>
      <c r="CZ2779" s="1">
        <v>1350.6</v>
      </c>
      <c r="DA2779" s="1" t="str">
        <f t="shared" si="1283"/>
        <v>#DIV/0!</v>
      </c>
      <c r="DB2779" s="1" t="str">
        <f t="shared" si="1284"/>
        <v>#DIV/0!</v>
      </c>
      <c r="DC2779" s="1" t="str">
        <f t="shared" si="1285"/>
        <v>#DIV/0!</v>
      </c>
      <c r="DD2779" s="1" t="str">
        <f t="shared" si="1286"/>
        <v>#DIV/0!</v>
      </c>
      <c r="DF2779" s="1" t="str">
        <f t="shared" si="1287"/>
        <v>#DIV/0!</v>
      </c>
    </row>
    <row r="2780" ht="15.75" customHeight="1">
      <c r="CU2780" s="1">
        <v>5645.6582</v>
      </c>
      <c r="CV2780" s="1">
        <v>1686.2</v>
      </c>
      <c r="CW2780" s="1">
        <v>1108.3</v>
      </c>
      <c r="CX2780" s="1">
        <v>1950.0</v>
      </c>
      <c r="CY2780" s="1">
        <v>950.4</v>
      </c>
      <c r="CZ2780" s="1">
        <v>1129.2</v>
      </c>
      <c r="DA2780" s="1" t="str">
        <f t="shared" si="1283"/>
        <v>#DIV/0!</v>
      </c>
      <c r="DB2780" s="1" t="str">
        <f t="shared" si="1284"/>
        <v>#DIV/0!</v>
      </c>
      <c r="DC2780" s="1" t="str">
        <f t="shared" si="1285"/>
        <v>#DIV/0!</v>
      </c>
      <c r="DD2780" s="1" t="str">
        <f t="shared" si="1286"/>
        <v>#DIV/0!</v>
      </c>
      <c r="DF2780" s="1" t="str">
        <f t="shared" si="1287"/>
        <v>#DIV/0!</v>
      </c>
    </row>
    <row r="2781" ht="15.75" customHeight="1">
      <c r="CU2781" s="1">
        <v>5645.8105</v>
      </c>
      <c r="CV2781" s="1">
        <v>1571.1</v>
      </c>
      <c r="CW2781" s="1">
        <v>1029.1</v>
      </c>
      <c r="CX2781" s="1">
        <v>1919.6</v>
      </c>
      <c r="CY2781" s="1">
        <v>821.9</v>
      </c>
      <c r="CZ2781" s="1">
        <v>924.3</v>
      </c>
      <c r="DA2781" s="1" t="str">
        <f t="shared" si="1283"/>
        <v>#DIV/0!</v>
      </c>
      <c r="DB2781" s="1" t="str">
        <f t="shared" si="1284"/>
        <v>#DIV/0!</v>
      </c>
      <c r="DC2781" s="1" t="str">
        <f t="shared" si="1285"/>
        <v>#DIV/0!</v>
      </c>
      <c r="DD2781" s="1" t="str">
        <f t="shared" si="1286"/>
        <v>#DIV/0!</v>
      </c>
      <c r="DF2781" s="1" t="str">
        <f t="shared" si="1287"/>
        <v>#DIV/0!</v>
      </c>
    </row>
    <row r="2782" ht="15.75" customHeight="1">
      <c r="CU2782" s="1">
        <v>5645.9629</v>
      </c>
      <c r="CV2782" s="1">
        <v>1334.2</v>
      </c>
      <c r="CW2782" s="1">
        <v>941.9</v>
      </c>
      <c r="CX2782" s="1">
        <v>1792.5</v>
      </c>
      <c r="CY2782" s="1">
        <v>744.2</v>
      </c>
      <c r="CZ2782" s="1">
        <v>831.1</v>
      </c>
      <c r="DA2782" s="1" t="str">
        <f t="shared" si="1283"/>
        <v>#DIV/0!</v>
      </c>
      <c r="DB2782" s="1" t="str">
        <f t="shared" si="1284"/>
        <v>#DIV/0!</v>
      </c>
      <c r="DC2782" s="1" t="str">
        <f t="shared" si="1285"/>
        <v>#DIV/0!</v>
      </c>
      <c r="DD2782" s="1" t="str">
        <f t="shared" si="1286"/>
        <v>#DIV/0!</v>
      </c>
      <c r="DF2782" s="1" t="str">
        <f t="shared" si="1287"/>
        <v>#DIV/0!</v>
      </c>
    </row>
    <row r="2783" ht="15.75" customHeight="1">
      <c r="CU2783" s="1">
        <v>5646.1152</v>
      </c>
      <c r="CV2783" s="1">
        <v>1177.8</v>
      </c>
      <c r="CW2783" s="1">
        <v>820.7</v>
      </c>
      <c r="CX2783" s="1">
        <v>1565.6</v>
      </c>
      <c r="CY2783" s="1">
        <v>643.9</v>
      </c>
      <c r="CZ2783" s="1">
        <v>756.7</v>
      </c>
      <c r="DA2783" s="1" t="str">
        <f t="shared" si="1283"/>
        <v>#DIV/0!</v>
      </c>
      <c r="DB2783" s="1" t="str">
        <f t="shared" si="1284"/>
        <v>#DIV/0!</v>
      </c>
      <c r="DC2783" s="1" t="str">
        <f t="shared" si="1285"/>
        <v>#DIV/0!</v>
      </c>
      <c r="DD2783" s="1" t="str">
        <f t="shared" si="1286"/>
        <v>#DIV/0!</v>
      </c>
      <c r="DF2783" s="1" t="str">
        <f t="shared" si="1287"/>
        <v>#DIV/0!</v>
      </c>
    </row>
    <row r="2784" ht="15.75" customHeight="1">
      <c r="CU2784" s="1">
        <v>5646.2676</v>
      </c>
      <c r="CV2784" s="1">
        <v>1097.6</v>
      </c>
      <c r="CW2784" s="1">
        <v>704.3</v>
      </c>
      <c r="CX2784" s="1">
        <v>1302.8</v>
      </c>
      <c r="CY2784" s="1">
        <v>628.8</v>
      </c>
      <c r="CZ2784" s="1">
        <v>706.6</v>
      </c>
      <c r="DA2784" s="1" t="str">
        <f t="shared" si="1283"/>
        <v>#DIV/0!</v>
      </c>
      <c r="DB2784" s="1" t="str">
        <f t="shared" si="1284"/>
        <v>#DIV/0!</v>
      </c>
      <c r="DC2784" s="1" t="str">
        <f t="shared" si="1285"/>
        <v>#DIV/0!</v>
      </c>
      <c r="DD2784" s="1" t="str">
        <f t="shared" si="1286"/>
        <v>#DIV/0!</v>
      </c>
      <c r="DF2784" s="1" t="str">
        <f t="shared" si="1287"/>
        <v>#DIV/0!</v>
      </c>
    </row>
    <row r="2785" ht="15.75" customHeight="1">
      <c r="CU2785" s="1">
        <v>5646.4199</v>
      </c>
      <c r="CV2785" s="1">
        <v>981.8</v>
      </c>
      <c r="CW2785" s="1">
        <v>596.6</v>
      </c>
      <c r="CX2785" s="1">
        <v>1025.4</v>
      </c>
      <c r="CY2785" s="1">
        <v>588.7</v>
      </c>
      <c r="CZ2785" s="1">
        <v>598.2</v>
      </c>
      <c r="DA2785" s="1" t="str">
        <f t="shared" si="1283"/>
        <v>#DIV/0!</v>
      </c>
      <c r="DB2785" s="1" t="str">
        <f t="shared" si="1284"/>
        <v>#DIV/0!</v>
      </c>
      <c r="DC2785" s="1" t="str">
        <f t="shared" si="1285"/>
        <v>#DIV/0!</v>
      </c>
      <c r="DD2785" s="1" t="str">
        <f t="shared" si="1286"/>
        <v>#DIV/0!</v>
      </c>
      <c r="DF2785" s="1" t="str">
        <f t="shared" si="1287"/>
        <v>#DIV/0!</v>
      </c>
    </row>
    <row r="2786" ht="15.75" customHeight="1">
      <c r="CU2786" s="1">
        <v>5646.5723</v>
      </c>
      <c r="CV2786" s="1">
        <v>784.9</v>
      </c>
      <c r="CW2786" s="1">
        <v>487.8</v>
      </c>
      <c r="CX2786" s="1">
        <v>773.2</v>
      </c>
      <c r="CY2786" s="1">
        <v>502.6</v>
      </c>
      <c r="CZ2786" s="1">
        <v>492.9</v>
      </c>
      <c r="DA2786" s="1" t="str">
        <f t="shared" si="1283"/>
        <v>#DIV/0!</v>
      </c>
      <c r="DB2786" s="1" t="str">
        <f t="shared" si="1284"/>
        <v>#DIV/0!</v>
      </c>
      <c r="DC2786" s="1" t="str">
        <f t="shared" si="1285"/>
        <v>#DIV/0!</v>
      </c>
      <c r="DD2786" s="1" t="str">
        <f t="shared" si="1286"/>
        <v>#DIV/0!</v>
      </c>
      <c r="DF2786" s="1" t="str">
        <f t="shared" si="1287"/>
        <v>#DIV/0!</v>
      </c>
    </row>
    <row r="2787" ht="15.75" customHeight="1">
      <c r="CU2787" s="1">
        <v>5646.7246</v>
      </c>
      <c r="CV2787" s="1">
        <v>578.3</v>
      </c>
      <c r="CW2787" s="1">
        <v>384.7</v>
      </c>
      <c r="CX2787" s="1">
        <v>569.3</v>
      </c>
      <c r="CY2787" s="1">
        <v>410.0</v>
      </c>
      <c r="CZ2787" s="1">
        <v>392.5</v>
      </c>
      <c r="DA2787" s="1" t="str">
        <f t="shared" si="1283"/>
        <v>#DIV/0!</v>
      </c>
      <c r="DB2787" s="1" t="str">
        <f t="shared" si="1284"/>
        <v>#DIV/0!</v>
      </c>
      <c r="DC2787" s="1" t="str">
        <f t="shared" si="1285"/>
        <v>#DIV/0!</v>
      </c>
      <c r="DD2787" s="1" t="str">
        <f t="shared" si="1286"/>
        <v>#DIV/0!</v>
      </c>
      <c r="DF2787" s="1" t="str">
        <f t="shared" si="1287"/>
        <v>#DIV/0!</v>
      </c>
    </row>
    <row r="2788" ht="15.75" customHeight="1">
      <c r="CU2788" s="1">
        <v>5646.877</v>
      </c>
      <c r="CV2788" s="1">
        <v>411.9</v>
      </c>
      <c r="CW2788" s="1">
        <v>302.8</v>
      </c>
      <c r="CX2788" s="1">
        <v>422.7</v>
      </c>
      <c r="CY2788" s="1">
        <v>326.3</v>
      </c>
      <c r="CZ2788" s="1">
        <v>306.5</v>
      </c>
      <c r="DA2788" s="1" t="str">
        <f t="shared" si="1283"/>
        <v>#DIV/0!</v>
      </c>
      <c r="DB2788" s="1" t="str">
        <f t="shared" si="1284"/>
        <v>#DIV/0!</v>
      </c>
      <c r="DC2788" s="1" t="str">
        <f t="shared" si="1285"/>
        <v>#DIV/0!</v>
      </c>
      <c r="DD2788" s="1" t="str">
        <f t="shared" si="1286"/>
        <v>#DIV/0!</v>
      </c>
      <c r="DF2788" s="1" t="str">
        <f t="shared" si="1287"/>
        <v>#DIV/0!</v>
      </c>
    </row>
    <row r="2789" ht="15.75" customHeight="1">
      <c r="CU2789" s="1">
        <v>5647.0298</v>
      </c>
      <c r="CV2789" s="1">
        <v>303.0</v>
      </c>
      <c r="CW2789" s="1">
        <v>248.3</v>
      </c>
      <c r="CX2789" s="1">
        <v>329.3</v>
      </c>
      <c r="CY2789" s="1">
        <v>268.9</v>
      </c>
      <c r="CZ2789" s="1">
        <v>241.4</v>
      </c>
      <c r="DA2789" s="1" t="str">
        <f t="shared" si="1283"/>
        <v>#DIV/0!</v>
      </c>
      <c r="DB2789" s="1" t="str">
        <f t="shared" si="1284"/>
        <v>#DIV/0!</v>
      </c>
      <c r="DC2789" s="1" t="str">
        <f t="shared" si="1285"/>
        <v>#DIV/0!</v>
      </c>
      <c r="DD2789" s="1" t="str">
        <f t="shared" si="1286"/>
        <v>#DIV/0!</v>
      </c>
      <c r="DF2789" s="1" t="str">
        <f t="shared" si="1287"/>
        <v>#DIV/0!</v>
      </c>
    </row>
    <row r="2790" ht="15.75" customHeight="1">
      <c r="CU2790" s="1">
        <v>5647.1821</v>
      </c>
      <c r="CV2790" s="1">
        <v>241.7</v>
      </c>
      <c r="CW2790" s="1">
        <v>207.5</v>
      </c>
      <c r="CX2790" s="1">
        <v>262.0</v>
      </c>
      <c r="CY2790" s="1">
        <v>220.1</v>
      </c>
      <c r="CZ2790" s="1">
        <v>201.1</v>
      </c>
      <c r="DA2790" s="1" t="str">
        <f t="shared" si="1283"/>
        <v>#DIV/0!</v>
      </c>
      <c r="DB2790" s="1" t="str">
        <f t="shared" si="1284"/>
        <v>#DIV/0!</v>
      </c>
      <c r="DC2790" s="1" t="str">
        <f t="shared" si="1285"/>
        <v>#DIV/0!</v>
      </c>
      <c r="DD2790" s="1" t="str">
        <f t="shared" si="1286"/>
        <v>#DIV/0!</v>
      </c>
      <c r="DF2790" s="1" t="str">
        <f t="shared" si="1287"/>
        <v>#DIV/0!</v>
      </c>
    </row>
    <row r="2791" ht="15.75" customHeight="1">
      <c r="CU2791" s="1">
        <v>5647.3345</v>
      </c>
      <c r="CV2791" s="1">
        <v>214.3</v>
      </c>
      <c r="CW2791" s="1">
        <v>189.0</v>
      </c>
      <c r="CX2791" s="1">
        <v>231.9</v>
      </c>
      <c r="CY2791" s="1">
        <v>196.4</v>
      </c>
      <c r="CZ2791" s="1">
        <v>183.7</v>
      </c>
      <c r="DA2791" s="1" t="str">
        <f t="shared" si="1283"/>
        <v>#DIV/0!</v>
      </c>
      <c r="DB2791" s="1" t="str">
        <f t="shared" si="1284"/>
        <v>#DIV/0!</v>
      </c>
      <c r="DC2791" s="1" t="str">
        <f t="shared" si="1285"/>
        <v>#DIV/0!</v>
      </c>
      <c r="DD2791" s="1" t="str">
        <f t="shared" si="1286"/>
        <v>#DIV/0!</v>
      </c>
      <c r="DF2791" s="1" t="str">
        <f t="shared" si="1287"/>
        <v>#DIV/0!</v>
      </c>
    </row>
    <row r="2792" ht="15.75" customHeight="1">
      <c r="CU2792" s="1">
        <v>5647.4868</v>
      </c>
      <c r="CV2792" s="1">
        <v>213.0</v>
      </c>
      <c r="CW2792" s="1">
        <v>192.5</v>
      </c>
      <c r="CX2792" s="1">
        <v>233.0</v>
      </c>
      <c r="CY2792" s="1">
        <v>195.2</v>
      </c>
      <c r="CZ2792" s="1">
        <v>184.0</v>
      </c>
      <c r="DA2792" s="1" t="str">
        <f t="shared" si="1283"/>
        <v>#DIV/0!</v>
      </c>
      <c r="DB2792" s="1" t="str">
        <f t="shared" si="1284"/>
        <v>#DIV/0!</v>
      </c>
      <c r="DC2792" s="1" t="str">
        <f t="shared" si="1285"/>
        <v>#DIV/0!</v>
      </c>
      <c r="DD2792" s="1" t="str">
        <f t="shared" si="1286"/>
        <v>#DIV/0!</v>
      </c>
      <c r="DF2792" s="1" t="str">
        <f t="shared" si="1287"/>
        <v>#DIV/0!</v>
      </c>
    </row>
    <row r="2793" ht="15.75" customHeight="1">
      <c r="CU2793" s="1">
        <v>5647.6392</v>
      </c>
      <c r="CV2793" s="1">
        <v>236.6</v>
      </c>
      <c r="CW2793" s="1">
        <v>213.9</v>
      </c>
      <c r="CX2793" s="1">
        <v>258.8</v>
      </c>
      <c r="CY2793" s="1">
        <v>213.4</v>
      </c>
      <c r="CZ2793" s="1">
        <v>202.1</v>
      </c>
      <c r="DA2793" s="1" t="str">
        <f t="shared" si="1283"/>
        <v>#DIV/0!</v>
      </c>
      <c r="DB2793" s="1" t="str">
        <f t="shared" si="1284"/>
        <v>#DIV/0!</v>
      </c>
      <c r="DC2793" s="1" t="str">
        <f t="shared" si="1285"/>
        <v>#DIV/0!</v>
      </c>
      <c r="DD2793" s="1" t="str">
        <f t="shared" si="1286"/>
        <v>#DIV/0!</v>
      </c>
      <c r="DF2793" s="1" t="str">
        <f t="shared" si="1287"/>
        <v>#DIV/0!</v>
      </c>
    </row>
    <row r="2794" ht="15.75" customHeight="1">
      <c r="CU2794" s="1">
        <v>5647.7915</v>
      </c>
      <c r="CV2794" s="1">
        <v>286.0</v>
      </c>
      <c r="CW2794" s="1">
        <v>251.6</v>
      </c>
      <c r="CX2794" s="1">
        <v>306.2</v>
      </c>
      <c r="CY2794" s="1">
        <v>245.4</v>
      </c>
      <c r="CZ2794" s="1">
        <v>231.8</v>
      </c>
      <c r="DA2794" s="1" t="str">
        <f t="shared" si="1283"/>
        <v>#DIV/0!</v>
      </c>
      <c r="DB2794" s="1" t="str">
        <f t="shared" si="1284"/>
        <v>#DIV/0!</v>
      </c>
      <c r="DC2794" s="1" t="str">
        <f t="shared" si="1285"/>
        <v>#DIV/0!</v>
      </c>
      <c r="DD2794" s="1" t="str">
        <f t="shared" si="1286"/>
        <v>#DIV/0!</v>
      </c>
      <c r="DF2794" s="1" t="str">
        <f t="shared" si="1287"/>
        <v>#DIV/0!</v>
      </c>
    </row>
    <row r="2795" ht="15.75" customHeight="1">
      <c r="CU2795" s="1">
        <v>5647.9438</v>
      </c>
      <c r="CV2795" s="1">
        <v>350.7</v>
      </c>
      <c r="CW2795" s="1">
        <v>300.8</v>
      </c>
      <c r="CX2795" s="1">
        <v>375.1</v>
      </c>
      <c r="CY2795" s="1">
        <v>284.8</v>
      </c>
      <c r="CZ2795" s="1">
        <v>268.4</v>
      </c>
      <c r="DA2795" s="1" t="str">
        <f t="shared" si="1283"/>
        <v>#DIV/0!</v>
      </c>
      <c r="DB2795" s="1" t="str">
        <f t="shared" si="1284"/>
        <v>#DIV/0!</v>
      </c>
      <c r="DC2795" s="1" t="str">
        <f t="shared" si="1285"/>
        <v>#DIV/0!</v>
      </c>
      <c r="DD2795" s="1" t="str">
        <f t="shared" si="1286"/>
        <v>#DIV/0!</v>
      </c>
      <c r="DF2795" s="1" t="str">
        <f t="shared" si="1287"/>
        <v>#DIV/0!</v>
      </c>
    </row>
    <row r="2796" ht="15.75" customHeight="1">
      <c r="CU2796" s="1">
        <v>5648.0962</v>
      </c>
      <c r="CV2796" s="1">
        <v>435.1</v>
      </c>
      <c r="CW2796" s="1">
        <v>362.1</v>
      </c>
      <c r="CX2796" s="1">
        <v>462.0</v>
      </c>
      <c r="CY2796" s="1">
        <v>331.7</v>
      </c>
      <c r="CZ2796" s="1">
        <v>319.7</v>
      </c>
      <c r="DA2796" s="1" t="str">
        <f t="shared" si="1283"/>
        <v>#DIV/0!</v>
      </c>
      <c r="DB2796" s="1" t="str">
        <f t="shared" si="1284"/>
        <v>#DIV/0!</v>
      </c>
      <c r="DC2796" s="1" t="str">
        <f t="shared" si="1285"/>
        <v>#DIV/0!</v>
      </c>
      <c r="DD2796" s="1" t="str">
        <f t="shared" si="1286"/>
        <v>#DIV/0!</v>
      </c>
      <c r="DF2796" s="1" t="str">
        <f t="shared" si="1287"/>
        <v>#DIV/0!</v>
      </c>
    </row>
    <row r="2797" ht="15.75" customHeight="1">
      <c r="CU2797" s="1">
        <v>5648.249</v>
      </c>
      <c r="CV2797" s="1">
        <v>504.9</v>
      </c>
      <c r="CW2797" s="1">
        <v>408.2</v>
      </c>
      <c r="CX2797" s="1">
        <v>540.3</v>
      </c>
      <c r="CY2797" s="1">
        <v>374.1</v>
      </c>
      <c r="CZ2797" s="1">
        <v>373.9</v>
      </c>
      <c r="DA2797" s="1" t="str">
        <f t="shared" si="1283"/>
        <v>#DIV/0!</v>
      </c>
      <c r="DB2797" s="1" t="str">
        <f t="shared" si="1284"/>
        <v>#DIV/0!</v>
      </c>
      <c r="DC2797" s="1" t="str">
        <f t="shared" si="1285"/>
        <v>#DIV/0!</v>
      </c>
      <c r="DD2797" s="1" t="str">
        <f t="shared" si="1286"/>
        <v>#DIV/0!</v>
      </c>
      <c r="DF2797" s="1" t="str">
        <f t="shared" si="1287"/>
        <v>#DIV/0!</v>
      </c>
    </row>
    <row r="2798" ht="15.75" customHeight="1">
      <c r="CU2798" s="1">
        <v>5648.4014</v>
      </c>
      <c r="CV2798" s="1">
        <v>532.1</v>
      </c>
      <c r="CW2798" s="1">
        <v>431.7</v>
      </c>
      <c r="CX2798" s="1">
        <v>602.6</v>
      </c>
      <c r="CY2798" s="1">
        <v>405.3</v>
      </c>
      <c r="CZ2798" s="1">
        <v>398.2</v>
      </c>
      <c r="DA2798" s="1" t="str">
        <f t="shared" si="1283"/>
        <v>#DIV/0!</v>
      </c>
      <c r="DB2798" s="1" t="str">
        <f t="shared" si="1284"/>
        <v>#DIV/0!</v>
      </c>
      <c r="DC2798" s="1" t="str">
        <f t="shared" si="1285"/>
        <v>#DIV/0!</v>
      </c>
      <c r="DD2798" s="1" t="str">
        <f t="shared" si="1286"/>
        <v>#DIV/0!</v>
      </c>
      <c r="DF2798" s="1" t="str">
        <f t="shared" si="1287"/>
        <v>#DIV/0!</v>
      </c>
    </row>
    <row r="2799" ht="15.75" customHeight="1">
      <c r="CU2799" s="1">
        <v>5648.5537</v>
      </c>
      <c r="CV2799" s="1">
        <v>533.9</v>
      </c>
      <c r="CW2799" s="1">
        <v>432.9</v>
      </c>
      <c r="CX2799" s="1">
        <v>635.6</v>
      </c>
      <c r="CY2799" s="1">
        <v>426.5</v>
      </c>
      <c r="CZ2799" s="1">
        <v>411.7</v>
      </c>
      <c r="DA2799" s="1" t="str">
        <f t="shared" si="1283"/>
        <v>#DIV/0!</v>
      </c>
      <c r="DB2799" s="1" t="str">
        <f t="shared" si="1284"/>
        <v>#DIV/0!</v>
      </c>
      <c r="DC2799" s="1" t="str">
        <f t="shared" si="1285"/>
        <v>#DIV/0!</v>
      </c>
      <c r="DD2799" s="1" t="str">
        <f t="shared" si="1286"/>
        <v>#DIV/0!</v>
      </c>
      <c r="DF2799" s="1" t="str">
        <f t="shared" si="1287"/>
        <v>#DIV/0!</v>
      </c>
    </row>
    <row r="2800" ht="15.75" customHeight="1">
      <c r="CU2800" s="1">
        <v>5648.7061</v>
      </c>
      <c r="CV2800" s="1">
        <v>528.4</v>
      </c>
      <c r="CW2800" s="1">
        <v>432.3</v>
      </c>
      <c r="CX2800" s="1">
        <v>654.3</v>
      </c>
      <c r="CY2800" s="1">
        <v>439.8</v>
      </c>
      <c r="CZ2800" s="1">
        <v>414.5</v>
      </c>
      <c r="DA2800" s="1" t="str">
        <f t="shared" si="1283"/>
        <v>#DIV/0!</v>
      </c>
      <c r="DB2800" s="1" t="str">
        <f t="shared" si="1284"/>
        <v>#DIV/0!</v>
      </c>
      <c r="DC2800" s="1" t="str">
        <f t="shared" si="1285"/>
        <v>#DIV/0!</v>
      </c>
      <c r="DD2800" s="1" t="str">
        <f t="shared" si="1286"/>
        <v>#DIV/0!</v>
      </c>
      <c r="DF2800" s="1" t="str">
        <f t="shared" si="1287"/>
        <v>#DIV/0!</v>
      </c>
    </row>
    <row r="2801" ht="15.75" customHeight="1">
      <c r="CU2801" s="1">
        <v>5648.8584</v>
      </c>
      <c r="CV2801" s="1">
        <v>526.2</v>
      </c>
      <c r="CW2801" s="1">
        <v>432.3</v>
      </c>
      <c r="CX2801" s="1">
        <v>663.5</v>
      </c>
      <c r="CY2801" s="1">
        <v>444.8</v>
      </c>
      <c r="CZ2801" s="1">
        <v>408.5</v>
      </c>
      <c r="DA2801" s="1" t="str">
        <f t="shared" si="1283"/>
        <v>#DIV/0!</v>
      </c>
      <c r="DB2801" s="1" t="str">
        <f t="shared" si="1284"/>
        <v>#DIV/0!</v>
      </c>
      <c r="DC2801" s="1" t="str">
        <f t="shared" si="1285"/>
        <v>#DIV/0!</v>
      </c>
      <c r="DD2801" s="1" t="str">
        <f t="shared" si="1286"/>
        <v>#DIV/0!</v>
      </c>
      <c r="DF2801" s="1" t="str">
        <f t="shared" si="1287"/>
        <v>#DIV/0!</v>
      </c>
    </row>
    <row r="2802" ht="15.75" customHeight="1">
      <c r="CU2802" s="1">
        <v>5649.0107</v>
      </c>
      <c r="CV2802" s="1">
        <v>520.4</v>
      </c>
      <c r="CW2802" s="1">
        <v>425.2</v>
      </c>
      <c r="CX2802" s="1">
        <v>648.7</v>
      </c>
      <c r="CY2802" s="1">
        <v>445.7</v>
      </c>
      <c r="CZ2802" s="1">
        <v>387.4</v>
      </c>
      <c r="DA2802" s="1" t="str">
        <f t="shared" si="1283"/>
        <v>#DIV/0!</v>
      </c>
      <c r="DB2802" s="1" t="str">
        <f t="shared" si="1284"/>
        <v>#DIV/0!</v>
      </c>
      <c r="DC2802" s="1" t="str">
        <f t="shared" si="1285"/>
        <v>#DIV/0!</v>
      </c>
      <c r="DD2802" s="1" t="str">
        <f t="shared" si="1286"/>
        <v>#DIV/0!</v>
      </c>
      <c r="DF2802" s="1" t="str">
        <f t="shared" si="1287"/>
        <v>#DIV/0!</v>
      </c>
    </row>
    <row r="2803" ht="15.75" customHeight="1">
      <c r="CU2803" s="1">
        <v>5649.1631</v>
      </c>
      <c r="CV2803" s="1">
        <v>501.6</v>
      </c>
      <c r="CW2803" s="1">
        <v>409.5</v>
      </c>
      <c r="CX2803" s="1">
        <v>614.2</v>
      </c>
      <c r="CY2803" s="1">
        <v>436.8</v>
      </c>
      <c r="CZ2803" s="1">
        <v>366.9</v>
      </c>
      <c r="DA2803" s="1" t="str">
        <f t="shared" si="1283"/>
        <v>#DIV/0!</v>
      </c>
      <c r="DB2803" s="1" t="str">
        <f t="shared" si="1284"/>
        <v>#DIV/0!</v>
      </c>
      <c r="DC2803" s="1" t="str">
        <f t="shared" si="1285"/>
        <v>#DIV/0!</v>
      </c>
      <c r="DD2803" s="1" t="str">
        <f t="shared" si="1286"/>
        <v>#DIV/0!</v>
      </c>
      <c r="DF2803" s="1" t="str">
        <f t="shared" si="1287"/>
        <v>#DIV/0!</v>
      </c>
    </row>
    <row r="2804" ht="15.75" customHeight="1">
      <c r="CU2804" s="1">
        <v>5649.3154</v>
      </c>
      <c r="CV2804" s="1">
        <v>456.5</v>
      </c>
      <c r="CW2804" s="1">
        <v>381.9</v>
      </c>
      <c r="CX2804" s="1">
        <v>560.3</v>
      </c>
      <c r="CY2804" s="1">
        <v>412.7</v>
      </c>
      <c r="CZ2804" s="1">
        <v>348.4</v>
      </c>
      <c r="DA2804" s="1" t="str">
        <f t="shared" si="1283"/>
        <v>#DIV/0!</v>
      </c>
      <c r="DB2804" s="1" t="str">
        <f t="shared" si="1284"/>
        <v>#DIV/0!</v>
      </c>
      <c r="DC2804" s="1" t="str">
        <f t="shared" si="1285"/>
        <v>#DIV/0!</v>
      </c>
      <c r="DD2804" s="1" t="str">
        <f t="shared" si="1286"/>
        <v>#DIV/0!</v>
      </c>
      <c r="DF2804" s="1" t="str">
        <f t="shared" si="1287"/>
        <v>#DIV/0!</v>
      </c>
    </row>
    <row r="2805" ht="15.75" customHeight="1">
      <c r="CU2805" s="1">
        <v>5649.4678</v>
      </c>
      <c r="CV2805" s="1">
        <v>396.5</v>
      </c>
      <c r="CW2805" s="1">
        <v>345.3</v>
      </c>
      <c r="CX2805" s="1">
        <v>493.0</v>
      </c>
      <c r="CY2805" s="1">
        <v>374.3</v>
      </c>
      <c r="CZ2805" s="1">
        <v>327.5</v>
      </c>
      <c r="DA2805" s="1" t="str">
        <f t="shared" si="1283"/>
        <v>#DIV/0!</v>
      </c>
      <c r="DB2805" s="1" t="str">
        <f t="shared" si="1284"/>
        <v>#DIV/0!</v>
      </c>
      <c r="DC2805" s="1" t="str">
        <f t="shared" si="1285"/>
        <v>#DIV/0!</v>
      </c>
      <c r="DD2805" s="1" t="str">
        <f t="shared" si="1286"/>
        <v>#DIV/0!</v>
      </c>
      <c r="DF2805" s="1" t="str">
        <f t="shared" si="1287"/>
        <v>#DIV/0!</v>
      </c>
    </row>
    <row r="2806" ht="15.75" customHeight="1">
      <c r="CU2806" s="1">
        <v>5649.6206</v>
      </c>
      <c r="CV2806" s="1">
        <v>345.4</v>
      </c>
      <c r="CW2806" s="1">
        <v>309.8</v>
      </c>
      <c r="CX2806" s="1">
        <v>427.8</v>
      </c>
      <c r="CY2806" s="1">
        <v>336.1</v>
      </c>
      <c r="CZ2806" s="1">
        <v>300.1</v>
      </c>
      <c r="DA2806" s="1" t="str">
        <f t="shared" si="1283"/>
        <v>#DIV/0!</v>
      </c>
      <c r="DB2806" s="1" t="str">
        <f t="shared" si="1284"/>
        <v>#DIV/0!</v>
      </c>
      <c r="DC2806" s="1" t="str">
        <f t="shared" si="1285"/>
        <v>#DIV/0!</v>
      </c>
      <c r="DD2806" s="1" t="str">
        <f t="shared" si="1286"/>
        <v>#DIV/0!</v>
      </c>
      <c r="DF2806" s="1" t="str">
        <f t="shared" si="1287"/>
        <v>#DIV/0!</v>
      </c>
    </row>
    <row r="2807" ht="15.75" customHeight="1">
      <c r="CU2807" s="1">
        <v>5649.7729</v>
      </c>
      <c r="CV2807" s="1">
        <v>307.5</v>
      </c>
      <c r="CW2807" s="1">
        <v>280.8</v>
      </c>
      <c r="CX2807" s="1">
        <v>375.0</v>
      </c>
      <c r="CY2807" s="1">
        <v>303.1</v>
      </c>
      <c r="CZ2807" s="1">
        <v>276.3</v>
      </c>
      <c r="DA2807" s="1" t="str">
        <f t="shared" si="1283"/>
        <v>#DIV/0!</v>
      </c>
      <c r="DB2807" s="1" t="str">
        <f t="shared" si="1284"/>
        <v>#DIV/0!</v>
      </c>
      <c r="DC2807" s="1" t="str">
        <f t="shared" si="1285"/>
        <v>#DIV/0!</v>
      </c>
      <c r="DD2807" s="1" t="str">
        <f t="shared" si="1286"/>
        <v>#DIV/0!</v>
      </c>
      <c r="DF2807" s="1" t="str">
        <f t="shared" si="1287"/>
        <v>#DIV/0!</v>
      </c>
    </row>
    <row r="2808" ht="15.75" customHeight="1">
      <c r="CU2808" s="1">
        <v>5649.9253</v>
      </c>
      <c r="CV2808" s="1">
        <v>284.2</v>
      </c>
      <c r="CW2808" s="1">
        <v>262.6</v>
      </c>
      <c r="CX2808" s="1">
        <v>342.2</v>
      </c>
      <c r="CY2808" s="1">
        <v>280.3</v>
      </c>
      <c r="CZ2808" s="1">
        <v>260.7</v>
      </c>
      <c r="DA2808" s="1" t="str">
        <f t="shared" si="1283"/>
        <v>#DIV/0!</v>
      </c>
      <c r="DB2808" s="1" t="str">
        <f t="shared" si="1284"/>
        <v>#DIV/0!</v>
      </c>
      <c r="DC2808" s="1" t="str">
        <f t="shared" si="1285"/>
        <v>#DIV/0!</v>
      </c>
      <c r="DD2808" s="1" t="str">
        <f t="shared" si="1286"/>
        <v>#DIV/0!</v>
      </c>
      <c r="DF2808" s="1" t="str">
        <f t="shared" si="1287"/>
        <v>#DIV/0!</v>
      </c>
    </row>
    <row r="2809" ht="15.75" customHeight="1">
      <c r="CU2809" s="1">
        <v>5650.0776</v>
      </c>
      <c r="CV2809" s="1">
        <v>277.2</v>
      </c>
      <c r="CW2809" s="1">
        <v>258.0</v>
      </c>
      <c r="CX2809" s="1">
        <v>332.5</v>
      </c>
      <c r="CY2809" s="1">
        <v>272.2</v>
      </c>
      <c r="CZ2809" s="1">
        <v>259.9</v>
      </c>
      <c r="DA2809" s="1" t="str">
        <f t="shared" si="1283"/>
        <v>#DIV/0!</v>
      </c>
      <c r="DB2809" s="1" t="str">
        <f t="shared" si="1284"/>
        <v>#DIV/0!</v>
      </c>
      <c r="DC2809" s="1" t="str">
        <f t="shared" si="1285"/>
        <v>#DIV/0!</v>
      </c>
      <c r="DD2809" s="1" t="str">
        <f t="shared" si="1286"/>
        <v>#DIV/0!</v>
      </c>
      <c r="DF2809" s="1" t="str">
        <f t="shared" si="1287"/>
        <v>#DIV/0!</v>
      </c>
    </row>
    <row r="2810" ht="15.75" customHeight="1">
      <c r="CU2810" s="1">
        <v>5650.23</v>
      </c>
      <c r="CV2810" s="1">
        <v>293.8</v>
      </c>
      <c r="CW2810" s="1">
        <v>275.7</v>
      </c>
      <c r="CX2810" s="1">
        <v>356.8</v>
      </c>
      <c r="CY2810" s="1">
        <v>283.9</v>
      </c>
      <c r="CZ2810" s="1">
        <v>282.9</v>
      </c>
      <c r="DA2810" s="1" t="str">
        <f t="shared" si="1283"/>
        <v>#DIV/0!</v>
      </c>
      <c r="DB2810" s="1" t="str">
        <f t="shared" si="1284"/>
        <v>#DIV/0!</v>
      </c>
      <c r="DC2810" s="1" t="str">
        <f t="shared" si="1285"/>
        <v>#DIV/0!</v>
      </c>
      <c r="DD2810" s="1" t="str">
        <f t="shared" si="1286"/>
        <v>#DIV/0!</v>
      </c>
      <c r="DF2810" s="1" t="str">
        <f t="shared" si="1287"/>
        <v>#DIV/0!</v>
      </c>
    </row>
    <row r="2811" ht="15.75" customHeight="1">
      <c r="CU2811" s="1">
        <v>5650.3823</v>
      </c>
      <c r="CV2811" s="1">
        <v>355.8</v>
      </c>
      <c r="CW2811" s="1">
        <v>329.3</v>
      </c>
      <c r="CX2811" s="1">
        <v>432.4</v>
      </c>
      <c r="CY2811" s="1">
        <v>329.6</v>
      </c>
      <c r="CZ2811" s="1">
        <v>341.7</v>
      </c>
      <c r="DA2811" s="1" t="str">
        <f t="shared" si="1283"/>
        <v>#DIV/0!</v>
      </c>
      <c r="DB2811" s="1" t="str">
        <f t="shared" si="1284"/>
        <v>#DIV/0!</v>
      </c>
      <c r="DC2811" s="1" t="str">
        <f t="shared" si="1285"/>
        <v>#DIV/0!</v>
      </c>
      <c r="DD2811" s="1" t="str">
        <f t="shared" si="1286"/>
        <v>#DIV/0!</v>
      </c>
      <c r="DF2811" s="1" t="str">
        <f t="shared" si="1287"/>
        <v>#DIV/0!</v>
      </c>
    </row>
    <row r="2812" ht="15.75" customHeight="1">
      <c r="CU2812" s="1">
        <v>5650.5347</v>
      </c>
      <c r="CV2812" s="1">
        <v>488.9</v>
      </c>
      <c r="CW2812" s="1">
        <v>440.1</v>
      </c>
      <c r="CX2812" s="1">
        <v>582.1</v>
      </c>
      <c r="CY2812" s="1">
        <v>425.8</v>
      </c>
      <c r="CZ2812" s="1">
        <v>452.9</v>
      </c>
      <c r="DA2812" s="1" t="str">
        <f t="shared" si="1283"/>
        <v>#DIV/0!</v>
      </c>
      <c r="DB2812" s="1" t="str">
        <f t="shared" si="1284"/>
        <v>#DIV/0!</v>
      </c>
      <c r="DC2812" s="1" t="str">
        <f t="shared" si="1285"/>
        <v>#DIV/0!</v>
      </c>
      <c r="DD2812" s="1" t="str">
        <f t="shared" si="1286"/>
        <v>#DIV/0!</v>
      </c>
      <c r="DF2812" s="1" t="str">
        <f t="shared" si="1287"/>
        <v>#DIV/0!</v>
      </c>
    </row>
    <row r="2813" ht="15.75" customHeight="1">
      <c r="CU2813" s="1">
        <v>5650.687</v>
      </c>
      <c r="CV2813" s="1">
        <v>761.3</v>
      </c>
      <c r="CW2813" s="1">
        <v>654.9</v>
      </c>
      <c r="CX2813" s="1">
        <v>824.9</v>
      </c>
      <c r="CY2813" s="1">
        <v>588.1</v>
      </c>
      <c r="CZ2813" s="1">
        <v>629.3</v>
      </c>
      <c r="DA2813" s="1" t="str">
        <f t="shared" si="1283"/>
        <v>#DIV/0!</v>
      </c>
      <c r="DB2813" s="1" t="str">
        <f t="shared" si="1284"/>
        <v>#DIV/0!</v>
      </c>
      <c r="DC2813" s="1" t="str">
        <f t="shared" si="1285"/>
        <v>#DIV/0!</v>
      </c>
      <c r="DD2813" s="1" t="str">
        <f t="shared" si="1286"/>
        <v>#DIV/0!</v>
      </c>
      <c r="DF2813" s="1" t="str">
        <f t="shared" si="1287"/>
        <v>#DIV/0!</v>
      </c>
    </row>
    <row r="2814" ht="15.75" customHeight="1">
      <c r="CU2814" s="1">
        <v>5650.8394</v>
      </c>
      <c r="CV2814" s="1">
        <v>1247.3</v>
      </c>
      <c r="CW2814" s="1">
        <v>1052.3</v>
      </c>
      <c r="CX2814" s="1">
        <v>1287.0</v>
      </c>
      <c r="CY2814" s="1">
        <v>855.7</v>
      </c>
      <c r="CZ2814" s="1">
        <v>991.4</v>
      </c>
      <c r="DA2814" s="1" t="str">
        <f t="shared" si="1283"/>
        <v>#DIV/0!</v>
      </c>
      <c r="DB2814" s="1" t="str">
        <f t="shared" si="1284"/>
        <v>#DIV/0!</v>
      </c>
      <c r="DC2814" s="1" t="str">
        <f t="shared" si="1285"/>
        <v>#DIV/0!</v>
      </c>
      <c r="DD2814" s="1" t="str">
        <f t="shared" si="1286"/>
        <v>#DIV/0!</v>
      </c>
      <c r="DF2814" s="1" t="str">
        <f t="shared" si="1287"/>
        <v>#DIV/0!</v>
      </c>
    </row>
    <row r="2815" ht="15.75" customHeight="1">
      <c r="CU2815" s="1">
        <v>5650.9922</v>
      </c>
      <c r="CV2815" s="1">
        <v>1430.8</v>
      </c>
      <c r="CW2815" s="1">
        <v>1201.2</v>
      </c>
      <c r="CX2815" s="1">
        <v>1809.6</v>
      </c>
      <c r="CY2815" s="1">
        <v>1179.5</v>
      </c>
      <c r="CZ2815" s="1">
        <v>1199.3</v>
      </c>
      <c r="DA2815" s="1" t="str">
        <f t="shared" si="1283"/>
        <v>#DIV/0!</v>
      </c>
      <c r="DB2815" s="1" t="str">
        <f t="shared" si="1284"/>
        <v>#DIV/0!</v>
      </c>
      <c r="DC2815" s="1" t="str">
        <f t="shared" si="1285"/>
        <v>#DIV/0!</v>
      </c>
      <c r="DD2815" s="1" t="str">
        <f t="shared" si="1286"/>
        <v>#DIV/0!</v>
      </c>
      <c r="DF2815" s="1" t="str">
        <f t="shared" si="1287"/>
        <v>#DIV/0!</v>
      </c>
    </row>
    <row r="2816" ht="15.75" customHeight="1">
      <c r="CU2816" s="1">
        <v>5651.1445</v>
      </c>
      <c r="CV2816" s="1">
        <v>1650.5</v>
      </c>
      <c r="CW2816" s="1">
        <v>1360.0</v>
      </c>
      <c r="CX2816" s="1">
        <v>1950.0</v>
      </c>
      <c r="CY2816" s="1">
        <v>1524.6</v>
      </c>
      <c r="CZ2816" s="1">
        <v>1209.2</v>
      </c>
      <c r="DA2816" s="1" t="str">
        <f t="shared" si="1283"/>
        <v>#DIV/0!</v>
      </c>
      <c r="DB2816" s="1" t="str">
        <f t="shared" si="1284"/>
        <v>#DIV/0!</v>
      </c>
      <c r="DC2816" s="1" t="str">
        <f t="shared" si="1285"/>
        <v>#DIV/0!</v>
      </c>
      <c r="DD2816" s="1" t="str">
        <f t="shared" si="1286"/>
        <v>#DIV/0!</v>
      </c>
      <c r="DF2816" s="1" t="str">
        <f t="shared" si="1287"/>
        <v>#DIV/0!</v>
      </c>
    </row>
    <row r="2817" ht="15.75" customHeight="1">
      <c r="CU2817" s="1">
        <v>5651.2969</v>
      </c>
      <c r="CV2817" s="1">
        <v>1818.9</v>
      </c>
      <c r="CW2817" s="1">
        <v>1456.1</v>
      </c>
      <c r="CX2817" s="1">
        <v>1950.0</v>
      </c>
      <c r="CY2817" s="1">
        <v>1808.8</v>
      </c>
      <c r="CZ2817" s="1">
        <v>1355.2</v>
      </c>
      <c r="DA2817" s="1" t="str">
        <f t="shared" si="1283"/>
        <v>#DIV/0!</v>
      </c>
      <c r="DB2817" s="1" t="str">
        <f t="shared" si="1284"/>
        <v>#DIV/0!</v>
      </c>
      <c r="DC2817" s="1" t="str">
        <f t="shared" si="1285"/>
        <v>#DIV/0!</v>
      </c>
      <c r="DD2817" s="1" t="str">
        <f t="shared" si="1286"/>
        <v>#DIV/0!</v>
      </c>
      <c r="DF2817" s="1" t="str">
        <f t="shared" si="1287"/>
        <v>#DIV/0!</v>
      </c>
    </row>
    <row r="2818" ht="15.75" customHeight="1">
      <c r="CU2818" s="1">
        <v>5651.4492</v>
      </c>
      <c r="CV2818" s="1">
        <v>1918.3</v>
      </c>
      <c r="CW2818" s="1">
        <v>1458.1</v>
      </c>
      <c r="CX2818" s="1">
        <v>1950.0</v>
      </c>
      <c r="CY2818" s="1">
        <v>1662.2</v>
      </c>
      <c r="CZ2818" s="1">
        <v>1594.8</v>
      </c>
      <c r="DA2818" s="1" t="str">
        <f t="shared" si="1283"/>
        <v>#DIV/0!</v>
      </c>
      <c r="DB2818" s="1" t="str">
        <f t="shared" si="1284"/>
        <v>#DIV/0!</v>
      </c>
      <c r="DC2818" s="1" t="str">
        <f t="shared" si="1285"/>
        <v>#DIV/0!</v>
      </c>
      <c r="DD2818" s="1" t="str">
        <f t="shared" si="1286"/>
        <v>#DIV/0!</v>
      </c>
      <c r="DF2818" s="1" t="str">
        <f t="shared" si="1287"/>
        <v>#DIV/0!</v>
      </c>
    </row>
    <row r="2819" ht="15.75" customHeight="1">
      <c r="CU2819" s="1">
        <v>5651.6016</v>
      </c>
      <c r="CV2819" s="1">
        <v>1950.0</v>
      </c>
      <c r="CW2819" s="1">
        <v>1407.0</v>
      </c>
      <c r="CX2819" s="1">
        <v>1950.0</v>
      </c>
      <c r="CY2819" s="1">
        <v>1554.8</v>
      </c>
      <c r="CZ2819" s="1">
        <v>1543.8</v>
      </c>
      <c r="DA2819" s="1" t="str">
        <f t="shared" si="1283"/>
        <v>#DIV/0!</v>
      </c>
      <c r="DB2819" s="1" t="str">
        <f t="shared" si="1284"/>
        <v>#DIV/0!</v>
      </c>
      <c r="DC2819" s="1" t="str">
        <f t="shared" si="1285"/>
        <v>#DIV/0!</v>
      </c>
      <c r="DD2819" s="1" t="str">
        <f t="shared" si="1286"/>
        <v>#DIV/0!</v>
      </c>
      <c r="DF2819" s="1" t="str">
        <f t="shared" si="1287"/>
        <v>#DIV/0!</v>
      </c>
    </row>
    <row r="2820" ht="15.75" customHeight="1">
      <c r="CU2820" s="1">
        <v>5651.7539</v>
      </c>
      <c r="CV2820" s="1">
        <v>1950.0</v>
      </c>
      <c r="CW2820" s="1">
        <v>1344.9</v>
      </c>
      <c r="CX2820" s="1">
        <v>1950.0</v>
      </c>
      <c r="CY2820" s="1">
        <v>1423.1</v>
      </c>
      <c r="CZ2820" s="1">
        <v>1536.2</v>
      </c>
      <c r="DA2820" s="1" t="str">
        <f t="shared" si="1283"/>
        <v>#DIV/0!</v>
      </c>
      <c r="DB2820" s="1" t="str">
        <f t="shared" si="1284"/>
        <v>#DIV/0!</v>
      </c>
      <c r="DC2820" s="1" t="str">
        <f t="shared" si="1285"/>
        <v>#DIV/0!</v>
      </c>
      <c r="DD2820" s="1" t="str">
        <f t="shared" si="1286"/>
        <v>#DIV/0!</v>
      </c>
      <c r="DF2820" s="1" t="str">
        <f t="shared" si="1287"/>
        <v>#DIV/0!</v>
      </c>
    </row>
    <row r="2821" ht="15.75" customHeight="1">
      <c r="CU2821" s="1">
        <v>5651.9063</v>
      </c>
      <c r="CV2821" s="1">
        <v>1950.0</v>
      </c>
      <c r="CW2821" s="1">
        <v>1290.9</v>
      </c>
      <c r="CX2821" s="1">
        <v>1950.0</v>
      </c>
      <c r="CY2821" s="1">
        <v>1279.2</v>
      </c>
      <c r="CZ2821" s="1">
        <v>1434.1</v>
      </c>
      <c r="DA2821" s="1" t="str">
        <f t="shared" si="1283"/>
        <v>#DIV/0!</v>
      </c>
      <c r="DB2821" s="1" t="str">
        <f t="shared" si="1284"/>
        <v>#DIV/0!</v>
      </c>
      <c r="DC2821" s="1" t="str">
        <f t="shared" si="1285"/>
        <v>#DIV/0!</v>
      </c>
      <c r="DD2821" s="1" t="str">
        <f t="shared" si="1286"/>
        <v>#DIV/0!</v>
      </c>
      <c r="DF2821" s="1" t="str">
        <f t="shared" si="1287"/>
        <v>#DIV/0!</v>
      </c>
    </row>
    <row r="2822" ht="15.75" customHeight="1">
      <c r="CU2822" s="1">
        <v>5652.0586</v>
      </c>
      <c r="CV2822" s="1">
        <v>1950.0</v>
      </c>
      <c r="CW2822" s="1">
        <v>1240.1</v>
      </c>
      <c r="CX2822" s="1">
        <v>1950.0</v>
      </c>
      <c r="CY2822" s="1">
        <v>1115.4</v>
      </c>
      <c r="CZ2822" s="1">
        <v>1373.6</v>
      </c>
      <c r="DA2822" s="1" t="str">
        <f t="shared" si="1283"/>
        <v>#DIV/0!</v>
      </c>
      <c r="DB2822" s="1" t="str">
        <f t="shared" si="1284"/>
        <v>#DIV/0!</v>
      </c>
      <c r="DC2822" s="1" t="str">
        <f t="shared" si="1285"/>
        <v>#DIV/0!</v>
      </c>
      <c r="DD2822" s="1" t="str">
        <f t="shared" si="1286"/>
        <v>#DIV/0!</v>
      </c>
      <c r="DF2822" s="1" t="str">
        <f t="shared" si="1287"/>
        <v>#DIV/0!</v>
      </c>
    </row>
    <row r="2823" ht="15.75" customHeight="1">
      <c r="CU2823" s="1">
        <v>5652.2114</v>
      </c>
      <c r="CV2823" s="1">
        <v>1926.3</v>
      </c>
      <c r="CW2823" s="1">
        <v>1178.0</v>
      </c>
      <c r="CX2823" s="1">
        <v>1950.0</v>
      </c>
      <c r="CY2823" s="1">
        <v>1014.8</v>
      </c>
      <c r="CZ2823" s="1">
        <v>1306.2</v>
      </c>
      <c r="DA2823" s="1" t="str">
        <f t="shared" si="1283"/>
        <v>#DIV/0!</v>
      </c>
      <c r="DB2823" s="1" t="str">
        <f t="shared" si="1284"/>
        <v>#DIV/0!</v>
      </c>
      <c r="DC2823" s="1" t="str">
        <f t="shared" si="1285"/>
        <v>#DIV/0!</v>
      </c>
      <c r="DD2823" s="1" t="str">
        <f t="shared" si="1286"/>
        <v>#DIV/0!</v>
      </c>
      <c r="DF2823" s="1" t="str">
        <f t="shared" si="1287"/>
        <v>#DIV/0!</v>
      </c>
    </row>
    <row r="2824" ht="15.75" customHeight="1">
      <c r="CU2824" s="1">
        <v>5652.3638</v>
      </c>
      <c r="CV2824" s="1">
        <v>1846.4</v>
      </c>
      <c r="CW2824" s="1">
        <v>1082.4</v>
      </c>
      <c r="CX2824" s="1">
        <v>1908.1</v>
      </c>
      <c r="CY2824" s="1">
        <v>842.3</v>
      </c>
      <c r="CZ2824" s="1">
        <v>1390.5</v>
      </c>
      <c r="DA2824" s="1" t="str">
        <f t="shared" si="1283"/>
        <v>#DIV/0!</v>
      </c>
      <c r="DB2824" s="1" t="str">
        <f t="shared" si="1284"/>
        <v>#DIV/0!</v>
      </c>
      <c r="DC2824" s="1" t="str">
        <f t="shared" si="1285"/>
        <v>#DIV/0!</v>
      </c>
      <c r="DD2824" s="1" t="str">
        <f t="shared" si="1286"/>
        <v>#DIV/0!</v>
      </c>
      <c r="DF2824" s="1" t="str">
        <f t="shared" si="1287"/>
        <v>#DIV/0!</v>
      </c>
    </row>
    <row r="2825" ht="15.75" customHeight="1">
      <c r="CU2825" s="1">
        <v>5652.5161</v>
      </c>
      <c r="CV2825" s="1">
        <v>1720.7</v>
      </c>
      <c r="CW2825" s="1">
        <v>957.7</v>
      </c>
      <c r="CX2825" s="1">
        <v>1762.9</v>
      </c>
      <c r="CY2825" s="1">
        <v>883.8</v>
      </c>
      <c r="CZ2825" s="1">
        <v>1164.5</v>
      </c>
      <c r="DA2825" s="1" t="str">
        <f t="shared" si="1283"/>
        <v>#DIV/0!</v>
      </c>
      <c r="DB2825" s="1" t="str">
        <f t="shared" si="1284"/>
        <v>#DIV/0!</v>
      </c>
      <c r="DC2825" s="1" t="str">
        <f t="shared" si="1285"/>
        <v>#DIV/0!</v>
      </c>
      <c r="DD2825" s="1" t="str">
        <f t="shared" si="1286"/>
        <v>#DIV/0!</v>
      </c>
      <c r="DF2825" s="1" t="str">
        <f t="shared" si="1287"/>
        <v>#DIV/0!</v>
      </c>
    </row>
    <row r="2826" ht="15.75" customHeight="1">
      <c r="CU2826" s="1">
        <v>5652.6685</v>
      </c>
      <c r="CV2826" s="1">
        <v>1602.1</v>
      </c>
      <c r="CW2826" s="1">
        <v>847.7</v>
      </c>
      <c r="CX2826" s="1">
        <v>1427.0</v>
      </c>
      <c r="CY2826" s="1">
        <v>881.2</v>
      </c>
      <c r="CZ2826" s="1">
        <v>891.3</v>
      </c>
      <c r="DA2826" s="1" t="str">
        <f t="shared" si="1283"/>
        <v>#DIV/0!</v>
      </c>
      <c r="DB2826" s="1" t="str">
        <f t="shared" si="1284"/>
        <v>#DIV/0!</v>
      </c>
      <c r="DC2826" s="1" t="str">
        <f t="shared" si="1285"/>
        <v>#DIV/0!</v>
      </c>
      <c r="DD2826" s="1" t="str">
        <f t="shared" si="1286"/>
        <v>#DIV/0!</v>
      </c>
      <c r="DF2826" s="1" t="str">
        <f t="shared" si="1287"/>
        <v>#DIV/0!</v>
      </c>
    </row>
    <row r="2827" ht="15.75" customHeight="1">
      <c r="CU2827" s="1">
        <v>5652.8208</v>
      </c>
      <c r="CV2827" s="1">
        <v>1085.5</v>
      </c>
      <c r="CW2827" s="1">
        <v>613.4</v>
      </c>
      <c r="CX2827" s="1">
        <v>1004.3</v>
      </c>
      <c r="CY2827" s="1">
        <v>689.5</v>
      </c>
      <c r="CZ2827" s="1">
        <v>627.6</v>
      </c>
      <c r="DA2827" s="1" t="str">
        <f t="shared" si="1283"/>
        <v>#DIV/0!</v>
      </c>
      <c r="DB2827" s="1" t="str">
        <f t="shared" si="1284"/>
        <v>#DIV/0!</v>
      </c>
      <c r="DC2827" s="1" t="str">
        <f t="shared" si="1285"/>
        <v>#DIV/0!</v>
      </c>
      <c r="DD2827" s="1" t="str">
        <f t="shared" si="1286"/>
        <v>#DIV/0!</v>
      </c>
      <c r="DF2827" s="1" t="str">
        <f t="shared" si="1287"/>
        <v>#DIV/0!</v>
      </c>
    </row>
    <row r="2828" ht="15.75" customHeight="1">
      <c r="CU2828" s="1">
        <v>5652.9731</v>
      </c>
      <c r="CV2828" s="1">
        <v>725.1</v>
      </c>
      <c r="CW2828" s="1">
        <v>472.7</v>
      </c>
      <c r="CX2828" s="1">
        <v>794.3</v>
      </c>
      <c r="CY2828" s="1">
        <v>595.9</v>
      </c>
      <c r="CZ2828" s="1">
        <v>508.8</v>
      </c>
      <c r="DA2828" s="1" t="str">
        <f t="shared" si="1283"/>
        <v>#DIV/0!</v>
      </c>
      <c r="DB2828" s="1" t="str">
        <f t="shared" si="1284"/>
        <v>#DIV/0!</v>
      </c>
      <c r="DC2828" s="1" t="str">
        <f t="shared" si="1285"/>
        <v>#DIV/0!</v>
      </c>
      <c r="DD2828" s="1" t="str">
        <f t="shared" si="1286"/>
        <v>#DIV/0!</v>
      </c>
      <c r="DF2828" s="1" t="str">
        <f t="shared" si="1287"/>
        <v>#DIV/0!</v>
      </c>
    </row>
    <row r="2829" ht="15.75" customHeight="1">
      <c r="CU2829" s="1">
        <v>5653.1255</v>
      </c>
      <c r="CV2829" s="1">
        <v>530.8</v>
      </c>
      <c r="CW2829" s="1">
        <v>380.9</v>
      </c>
      <c r="CX2829" s="1">
        <v>597.0</v>
      </c>
      <c r="CY2829" s="1">
        <v>502.4</v>
      </c>
      <c r="CZ2829" s="1">
        <v>428.7</v>
      </c>
      <c r="DA2829" s="1" t="str">
        <f t="shared" si="1283"/>
        <v>#DIV/0!</v>
      </c>
      <c r="DB2829" s="1" t="str">
        <f t="shared" si="1284"/>
        <v>#DIV/0!</v>
      </c>
      <c r="DC2829" s="1" t="str">
        <f t="shared" si="1285"/>
        <v>#DIV/0!</v>
      </c>
      <c r="DD2829" s="1" t="str">
        <f t="shared" si="1286"/>
        <v>#DIV/0!</v>
      </c>
      <c r="DF2829" s="1" t="str">
        <f t="shared" si="1287"/>
        <v>#DIV/0!</v>
      </c>
    </row>
    <row r="2830" ht="15.75" customHeight="1">
      <c r="CU2830" s="1">
        <v>5653.2778</v>
      </c>
      <c r="CV2830" s="1">
        <v>468.3</v>
      </c>
      <c r="CW2830" s="1">
        <v>337.0</v>
      </c>
      <c r="CX2830" s="1">
        <v>515.4</v>
      </c>
      <c r="CY2830" s="1">
        <v>460.6</v>
      </c>
      <c r="CZ2830" s="1">
        <v>440.6</v>
      </c>
      <c r="DA2830" s="1" t="str">
        <f t="shared" si="1283"/>
        <v>#DIV/0!</v>
      </c>
      <c r="DB2830" s="1" t="str">
        <f t="shared" si="1284"/>
        <v>#DIV/0!</v>
      </c>
      <c r="DC2830" s="1" t="str">
        <f t="shared" si="1285"/>
        <v>#DIV/0!</v>
      </c>
      <c r="DD2830" s="1" t="str">
        <f t="shared" si="1286"/>
        <v>#DIV/0!</v>
      </c>
      <c r="DF2830" s="1" t="str">
        <f t="shared" si="1287"/>
        <v>#DIV/0!</v>
      </c>
    </row>
    <row r="2831" ht="15.75" customHeight="1">
      <c r="CU2831" s="1">
        <v>5653.4302</v>
      </c>
      <c r="CV2831" s="1">
        <v>484.7</v>
      </c>
      <c r="CW2831" s="1">
        <v>345.7</v>
      </c>
      <c r="CX2831" s="1">
        <v>526.1</v>
      </c>
      <c r="CY2831" s="1">
        <v>463.2</v>
      </c>
      <c r="CZ2831" s="1">
        <v>486.4</v>
      </c>
      <c r="DA2831" s="1" t="str">
        <f t="shared" si="1283"/>
        <v>#DIV/0!</v>
      </c>
      <c r="DB2831" s="1" t="str">
        <f t="shared" si="1284"/>
        <v>#DIV/0!</v>
      </c>
      <c r="DC2831" s="1" t="str">
        <f t="shared" si="1285"/>
        <v>#DIV/0!</v>
      </c>
      <c r="DD2831" s="1" t="str">
        <f t="shared" si="1286"/>
        <v>#DIV/0!</v>
      </c>
      <c r="DF2831" s="1" t="str">
        <f t="shared" si="1287"/>
        <v>#DIV/0!</v>
      </c>
    </row>
    <row r="2832" ht="15.75" customHeight="1">
      <c r="CU2832" s="1">
        <v>5653.583</v>
      </c>
      <c r="CV2832" s="1">
        <v>578.2</v>
      </c>
      <c r="CW2832" s="1">
        <v>408.2</v>
      </c>
      <c r="CX2832" s="1">
        <v>627.2</v>
      </c>
      <c r="CY2832" s="1">
        <v>504.4</v>
      </c>
      <c r="CZ2832" s="1">
        <v>551.0</v>
      </c>
      <c r="DA2832" s="1" t="str">
        <f t="shared" si="1283"/>
        <v>#DIV/0!</v>
      </c>
      <c r="DB2832" s="1" t="str">
        <f t="shared" si="1284"/>
        <v>#DIV/0!</v>
      </c>
      <c r="DC2832" s="1" t="str">
        <f t="shared" si="1285"/>
        <v>#DIV/0!</v>
      </c>
      <c r="DD2832" s="1" t="str">
        <f t="shared" si="1286"/>
        <v>#DIV/0!</v>
      </c>
      <c r="DF2832" s="1" t="str">
        <f t="shared" si="1287"/>
        <v>#DIV/0!</v>
      </c>
    </row>
    <row r="2833" ht="15.75" customHeight="1">
      <c r="CU2833" s="1">
        <v>5653.7354</v>
      </c>
      <c r="CV2833" s="1">
        <v>796.0</v>
      </c>
      <c r="CW2833" s="1">
        <v>538.4</v>
      </c>
      <c r="CX2833" s="1">
        <v>828.1</v>
      </c>
      <c r="CY2833" s="1">
        <v>608.2</v>
      </c>
      <c r="CZ2833" s="1">
        <v>657.5</v>
      </c>
      <c r="DA2833" s="1" t="str">
        <f t="shared" si="1283"/>
        <v>#DIV/0!</v>
      </c>
      <c r="DB2833" s="1" t="str">
        <f t="shared" si="1284"/>
        <v>#DIV/0!</v>
      </c>
      <c r="DC2833" s="1" t="str">
        <f t="shared" si="1285"/>
        <v>#DIV/0!</v>
      </c>
      <c r="DD2833" s="1" t="str">
        <f t="shared" si="1286"/>
        <v>#DIV/0!</v>
      </c>
      <c r="DF2833" s="1" t="str">
        <f t="shared" si="1287"/>
        <v>#DIV/0!</v>
      </c>
    </row>
    <row r="2834" ht="15.75" customHeight="1">
      <c r="CU2834" s="1">
        <v>5653.8877</v>
      </c>
      <c r="CV2834" s="1">
        <v>1207.0</v>
      </c>
      <c r="CW2834" s="1">
        <v>740.7</v>
      </c>
      <c r="CX2834" s="1">
        <v>1093.8</v>
      </c>
      <c r="CY2834" s="1">
        <v>756.1</v>
      </c>
      <c r="CZ2834" s="1">
        <v>854.7</v>
      </c>
      <c r="DA2834" s="1" t="str">
        <f t="shared" si="1283"/>
        <v>#DIV/0!</v>
      </c>
      <c r="DB2834" s="1" t="str">
        <f t="shared" si="1284"/>
        <v>#DIV/0!</v>
      </c>
      <c r="DC2834" s="1" t="str">
        <f t="shared" si="1285"/>
        <v>#DIV/0!</v>
      </c>
      <c r="DD2834" s="1" t="str">
        <f t="shared" si="1286"/>
        <v>#DIV/0!</v>
      </c>
      <c r="DF2834" s="1" t="str">
        <f t="shared" si="1287"/>
        <v>#DIV/0!</v>
      </c>
    </row>
    <row r="2835" ht="15.75" customHeight="1">
      <c r="CU2835" s="1">
        <v>5654.04</v>
      </c>
      <c r="CV2835" s="1">
        <v>1687.3</v>
      </c>
      <c r="CW2835" s="1">
        <v>1022.9</v>
      </c>
      <c r="CX2835" s="1">
        <v>1552.4</v>
      </c>
      <c r="CY2835" s="1">
        <v>1037.1</v>
      </c>
      <c r="CZ2835" s="1">
        <v>1233.5</v>
      </c>
      <c r="DA2835" s="1" t="str">
        <f t="shared" si="1283"/>
        <v>#DIV/0!</v>
      </c>
      <c r="DB2835" s="1" t="str">
        <f t="shared" si="1284"/>
        <v>#DIV/0!</v>
      </c>
      <c r="DC2835" s="1" t="str">
        <f t="shared" si="1285"/>
        <v>#DIV/0!</v>
      </c>
      <c r="DD2835" s="1" t="str">
        <f t="shared" si="1286"/>
        <v>#DIV/0!</v>
      </c>
      <c r="DF2835" s="1" t="str">
        <f t="shared" si="1287"/>
        <v>#DIV/0!</v>
      </c>
    </row>
    <row r="2836" ht="15.75" customHeight="1">
      <c r="CU2836" s="1">
        <v>5654.1924</v>
      </c>
      <c r="CV2836" s="1">
        <v>1768.1</v>
      </c>
      <c r="CW2836" s="1">
        <v>1164.3</v>
      </c>
      <c r="CX2836" s="1">
        <v>1858.8</v>
      </c>
      <c r="CY2836" s="1">
        <v>1494.2</v>
      </c>
      <c r="CZ2836" s="1">
        <v>1679.5</v>
      </c>
      <c r="DA2836" s="1" t="str">
        <f t="shared" si="1283"/>
        <v>#DIV/0!</v>
      </c>
      <c r="DB2836" s="1" t="str">
        <f t="shared" si="1284"/>
        <v>#DIV/0!</v>
      </c>
      <c r="DC2836" s="1" t="str">
        <f t="shared" si="1285"/>
        <v>#DIV/0!</v>
      </c>
      <c r="DD2836" s="1" t="str">
        <f t="shared" si="1286"/>
        <v>#DIV/0!</v>
      </c>
      <c r="DF2836" s="1" t="str">
        <f t="shared" si="1287"/>
        <v>#DIV/0!</v>
      </c>
    </row>
    <row r="2837" ht="15.75" customHeight="1">
      <c r="CU2837" s="1">
        <v>5654.3447</v>
      </c>
      <c r="CV2837" s="1">
        <v>1858.3</v>
      </c>
      <c r="CW2837" s="1">
        <v>1314.8</v>
      </c>
      <c r="CX2837" s="1">
        <v>1950.0</v>
      </c>
      <c r="CY2837" s="1">
        <v>1839.8</v>
      </c>
      <c r="CZ2837" s="1">
        <v>1928.6</v>
      </c>
      <c r="DA2837" s="1" t="str">
        <f t="shared" si="1283"/>
        <v>#DIV/0!</v>
      </c>
      <c r="DB2837" s="1" t="str">
        <f t="shared" si="1284"/>
        <v>#DIV/0!</v>
      </c>
      <c r="DC2837" s="1" t="str">
        <f t="shared" si="1285"/>
        <v>#DIV/0!</v>
      </c>
      <c r="DD2837" s="1" t="str">
        <f t="shared" si="1286"/>
        <v>#DIV/0!</v>
      </c>
      <c r="DF2837" s="1" t="str">
        <f t="shared" si="1287"/>
        <v>#DIV/0!</v>
      </c>
    </row>
    <row r="2838" ht="15.75" customHeight="1">
      <c r="CU2838" s="1">
        <v>5654.4971</v>
      </c>
      <c r="CV2838" s="1">
        <v>1883.1</v>
      </c>
      <c r="CW2838" s="1">
        <v>1368.8</v>
      </c>
      <c r="CX2838" s="1">
        <v>1950.0</v>
      </c>
      <c r="CY2838" s="1">
        <v>1950.0</v>
      </c>
      <c r="CZ2838" s="1">
        <v>1950.0</v>
      </c>
      <c r="DA2838" s="1" t="str">
        <f t="shared" si="1283"/>
        <v>#DIV/0!</v>
      </c>
      <c r="DB2838" s="1" t="str">
        <f t="shared" si="1284"/>
        <v>#DIV/0!</v>
      </c>
      <c r="DC2838" s="1" t="str">
        <f t="shared" si="1285"/>
        <v>#DIV/0!</v>
      </c>
      <c r="DD2838" s="1" t="str">
        <f t="shared" si="1286"/>
        <v>#DIV/0!</v>
      </c>
      <c r="DF2838" s="1" t="str">
        <f t="shared" si="1287"/>
        <v>#DIV/0!</v>
      </c>
    </row>
    <row r="2839" ht="15.75" customHeight="1">
      <c r="CU2839" s="1">
        <v>5654.6494</v>
      </c>
      <c r="CV2839" s="1">
        <v>1832.0</v>
      </c>
      <c r="CW2839" s="1">
        <v>1295.3</v>
      </c>
      <c r="CX2839" s="1">
        <v>1950.0</v>
      </c>
      <c r="CY2839" s="1">
        <v>1929.2</v>
      </c>
      <c r="CZ2839" s="1">
        <v>1934.8</v>
      </c>
      <c r="DA2839" s="1" t="str">
        <f t="shared" si="1283"/>
        <v>#DIV/0!</v>
      </c>
      <c r="DB2839" s="1" t="str">
        <f t="shared" si="1284"/>
        <v>#DIV/0!</v>
      </c>
      <c r="DC2839" s="1" t="str">
        <f t="shared" si="1285"/>
        <v>#DIV/0!</v>
      </c>
      <c r="DD2839" s="1" t="str">
        <f t="shared" si="1286"/>
        <v>#DIV/0!</v>
      </c>
      <c r="DF2839" s="1" t="str">
        <f t="shared" si="1287"/>
        <v>#DIV/0!</v>
      </c>
    </row>
    <row r="2840" ht="15.75" customHeight="1">
      <c r="CU2840" s="1">
        <v>5654.8018</v>
      </c>
      <c r="CV2840" s="1">
        <v>1698.1</v>
      </c>
      <c r="CW2840" s="1">
        <v>1133.0</v>
      </c>
      <c r="CX2840" s="1">
        <v>1910.6</v>
      </c>
      <c r="CY2840" s="1">
        <v>1771.0</v>
      </c>
      <c r="CZ2840" s="1">
        <v>1784.9</v>
      </c>
      <c r="DA2840" s="1" t="str">
        <f t="shared" si="1283"/>
        <v>#DIV/0!</v>
      </c>
      <c r="DB2840" s="1" t="str">
        <f t="shared" si="1284"/>
        <v>#DIV/0!</v>
      </c>
      <c r="DC2840" s="1" t="str">
        <f t="shared" si="1285"/>
        <v>#DIV/0!</v>
      </c>
      <c r="DD2840" s="1" t="str">
        <f t="shared" si="1286"/>
        <v>#DIV/0!</v>
      </c>
      <c r="DF2840" s="1" t="str">
        <f t="shared" si="1287"/>
        <v>#DIV/0!</v>
      </c>
    </row>
    <row r="2841" ht="15.75" customHeight="1">
      <c r="CU2841" s="1">
        <v>5654.9546</v>
      </c>
      <c r="CV2841" s="1">
        <v>1489.7</v>
      </c>
      <c r="CW2841" s="1">
        <v>957.3</v>
      </c>
      <c r="CX2841" s="1">
        <v>1713.4</v>
      </c>
      <c r="CY2841" s="1">
        <v>1324.0</v>
      </c>
      <c r="CZ2841" s="1">
        <v>1371.7</v>
      </c>
      <c r="DA2841" s="1" t="str">
        <f t="shared" si="1283"/>
        <v>#DIV/0!</v>
      </c>
      <c r="DB2841" s="1" t="str">
        <f t="shared" si="1284"/>
        <v>#DIV/0!</v>
      </c>
      <c r="DC2841" s="1" t="str">
        <f t="shared" si="1285"/>
        <v>#DIV/0!</v>
      </c>
      <c r="DD2841" s="1" t="str">
        <f t="shared" si="1286"/>
        <v>#DIV/0!</v>
      </c>
      <c r="DF2841" s="1" t="str">
        <f t="shared" si="1287"/>
        <v>#DIV/0!</v>
      </c>
    </row>
    <row r="2842" ht="15.75" customHeight="1">
      <c r="CU2842" s="1">
        <v>5655.1069</v>
      </c>
      <c r="CV2842" s="1">
        <v>1322.8</v>
      </c>
      <c r="CW2842" s="1">
        <v>791.5</v>
      </c>
      <c r="CX2842" s="1">
        <v>1320.3</v>
      </c>
      <c r="CY2842" s="1">
        <v>976.3</v>
      </c>
      <c r="CZ2842" s="1">
        <v>996.6</v>
      </c>
      <c r="DA2842" s="1" t="str">
        <f t="shared" si="1283"/>
        <v>#DIV/0!</v>
      </c>
      <c r="DB2842" s="1" t="str">
        <f t="shared" si="1284"/>
        <v>#DIV/0!</v>
      </c>
      <c r="DC2842" s="1" t="str">
        <f t="shared" si="1285"/>
        <v>#DIV/0!</v>
      </c>
      <c r="DD2842" s="1" t="str">
        <f t="shared" si="1286"/>
        <v>#DIV/0!</v>
      </c>
      <c r="DF2842" s="1" t="str">
        <f t="shared" si="1287"/>
        <v>#DIV/0!</v>
      </c>
    </row>
    <row r="2843" ht="15.75" customHeight="1">
      <c r="CU2843" s="1">
        <v>5655.2593</v>
      </c>
      <c r="CV2843" s="1">
        <v>896.9</v>
      </c>
      <c r="CW2843" s="1">
        <v>564.7</v>
      </c>
      <c r="CX2843" s="1">
        <v>936.2</v>
      </c>
      <c r="CY2843" s="1">
        <v>700.0</v>
      </c>
      <c r="CZ2843" s="1">
        <v>710.4</v>
      </c>
      <c r="DA2843" s="1" t="str">
        <f t="shared" si="1283"/>
        <v>#DIV/0!</v>
      </c>
      <c r="DB2843" s="1" t="str">
        <f t="shared" si="1284"/>
        <v>#DIV/0!</v>
      </c>
      <c r="DC2843" s="1" t="str">
        <f t="shared" si="1285"/>
        <v>#DIV/0!</v>
      </c>
      <c r="DD2843" s="1" t="str">
        <f t="shared" si="1286"/>
        <v>#DIV/0!</v>
      </c>
      <c r="DF2843" s="1" t="str">
        <f t="shared" si="1287"/>
        <v>#DIV/0!</v>
      </c>
    </row>
    <row r="2844" ht="15.75" customHeight="1">
      <c r="CU2844" s="1">
        <v>5655.4116</v>
      </c>
      <c r="CV2844" s="1">
        <v>587.0</v>
      </c>
      <c r="CW2844" s="1">
        <v>437.5</v>
      </c>
      <c r="CX2844" s="1">
        <v>701.2</v>
      </c>
      <c r="CY2844" s="1">
        <v>517.6</v>
      </c>
      <c r="CZ2844" s="1">
        <v>532.1</v>
      </c>
      <c r="DA2844" s="1" t="str">
        <f t="shared" si="1283"/>
        <v>#DIV/0!</v>
      </c>
      <c r="DB2844" s="1" t="str">
        <f t="shared" si="1284"/>
        <v>#DIV/0!</v>
      </c>
      <c r="DC2844" s="1" t="str">
        <f t="shared" si="1285"/>
        <v>#DIV/0!</v>
      </c>
      <c r="DD2844" s="1" t="str">
        <f t="shared" si="1286"/>
        <v>#DIV/0!</v>
      </c>
      <c r="DF2844" s="1" t="str">
        <f t="shared" si="1287"/>
        <v>#DIV/0!</v>
      </c>
    </row>
    <row r="2845" ht="15.75" customHeight="1">
      <c r="CU2845" s="1">
        <v>5655.564</v>
      </c>
      <c r="CV2845" s="1">
        <v>458.4</v>
      </c>
      <c r="CW2845" s="1">
        <v>367.7</v>
      </c>
      <c r="CX2845" s="1">
        <v>557.4</v>
      </c>
      <c r="CY2845" s="1">
        <v>412.6</v>
      </c>
      <c r="CZ2845" s="1">
        <v>414.9</v>
      </c>
      <c r="DA2845" s="1" t="str">
        <f t="shared" si="1283"/>
        <v>#DIV/0!</v>
      </c>
      <c r="DB2845" s="1" t="str">
        <f t="shared" si="1284"/>
        <v>#DIV/0!</v>
      </c>
      <c r="DC2845" s="1" t="str">
        <f t="shared" si="1285"/>
        <v>#DIV/0!</v>
      </c>
      <c r="DD2845" s="1" t="str">
        <f t="shared" si="1286"/>
        <v>#DIV/0!</v>
      </c>
      <c r="DF2845" s="1" t="str">
        <f t="shared" si="1287"/>
        <v>#DIV/0!</v>
      </c>
    </row>
    <row r="2846" ht="15.75" customHeight="1">
      <c r="CU2846" s="1">
        <v>5655.7163</v>
      </c>
      <c r="CV2846" s="1">
        <v>362.4</v>
      </c>
      <c r="CW2846" s="1">
        <v>311.6</v>
      </c>
      <c r="CX2846" s="1">
        <v>437.0</v>
      </c>
      <c r="CY2846" s="1">
        <v>339.3</v>
      </c>
      <c r="CZ2846" s="1">
        <v>344.9</v>
      </c>
      <c r="DA2846" s="1" t="str">
        <f t="shared" si="1283"/>
        <v>#DIV/0!</v>
      </c>
      <c r="DB2846" s="1" t="str">
        <f t="shared" si="1284"/>
        <v>#DIV/0!</v>
      </c>
      <c r="DC2846" s="1" t="str">
        <f t="shared" si="1285"/>
        <v>#DIV/0!</v>
      </c>
      <c r="DD2846" s="1" t="str">
        <f t="shared" si="1286"/>
        <v>#DIV/0!</v>
      </c>
      <c r="DF2846" s="1" t="str">
        <f t="shared" si="1287"/>
        <v>#DIV/0!</v>
      </c>
    </row>
    <row r="2847" ht="15.75" customHeight="1">
      <c r="CU2847" s="1">
        <v>5655.8687</v>
      </c>
      <c r="CV2847" s="1">
        <v>317.1</v>
      </c>
      <c r="CW2847" s="1">
        <v>278.9</v>
      </c>
      <c r="CX2847" s="1">
        <v>372.6</v>
      </c>
      <c r="CY2847" s="1">
        <v>296.4</v>
      </c>
      <c r="CZ2847" s="1">
        <v>318.8</v>
      </c>
      <c r="DA2847" s="1" t="str">
        <f t="shared" si="1283"/>
        <v>#DIV/0!</v>
      </c>
      <c r="DB2847" s="1" t="str">
        <f t="shared" si="1284"/>
        <v>#DIV/0!</v>
      </c>
      <c r="DC2847" s="1" t="str">
        <f t="shared" si="1285"/>
        <v>#DIV/0!</v>
      </c>
      <c r="DD2847" s="1" t="str">
        <f t="shared" si="1286"/>
        <v>#DIV/0!</v>
      </c>
      <c r="DF2847" s="1" t="str">
        <f t="shared" si="1287"/>
        <v>#DIV/0!</v>
      </c>
    </row>
    <row r="2848" ht="15.75" customHeight="1">
      <c r="CU2848" s="1">
        <v>5656.021</v>
      </c>
      <c r="CV2848" s="1">
        <v>305.6</v>
      </c>
      <c r="CW2848" s="1">
        <v>281.6</v>
      </c>
      <c r="CX2848" s="1">
        <v>367.3</v>
      </c>
      <c r="CY2848" s="1">
        <v>284.9</v>
      </c>
      <c r="CZ2848" s="1">
        <v>325.2</v>
      </c>
      <c r="DA2848" s="1" t="str">
        <f t="shared" si="1283"/>
        <v>#DIV/0!</v>
      </c>
      <c r="DB2848" s="1" t="str">
        <f t="shared" si="1284"/>
        <v>#DIV/0!</v>
      </c>
      <c r="DC2848" s="1" t="str">
        <f t="shared" si="1285"/>
        <v>#DIV/0!</v>
      </c>
      <c r="DD2848" s="1" t="str">
        <f t="shared" si="1286"/>
        <v>#DIV/0!</v>
      </c>
      <c r="DF2848" s="1" t="str">
        <f t="shared" si="1287"/>
        <v>#DIV/0!</v>
      </c>
    </row>
    <row r="2849" ht="15.75" customHeight="1">
      <c r="CU2849" s="1">
        <v>5656.1738</v>
      </c>
      <c r="CV2849" s="1">
        <v>318.3</v>
      </c>
      <c r="CW2849" s="1">
        <v>310.4</v>
      </c>
      <c r="CX2849" s="1">
        <v>399.9</v>
      </c>
      <c r="CY2849" s="1">
        <v>304.8</v>
      </c>
      <c r="CZ2849" s="1">
        <v>355.6</v>
      </c>
      <c r="DA2849" s="1" t="str">
        <f t="shared" si="1283"/>
        <v>#DIV/0!</v>
      </c>
      <c r="DB2849" s="1" t="str">
        <f t="shared" si="1284"/>
        <v>#DIV/0!</v>
      </c>
      <c r="DC2849" s="1" t="str">
        <f t="shared" si="1285"/>
        <v>#DIV/0!</v>
      </c>
      <c r="DD2849" s="1" t="str">
        <f t="shared" si="1286"/>
        <v>#DIV/0!</v>
      </c>
      <c r="DF2849" s="1" t="str">
        <f t="shared" si="1287"/>
        <v>#DIV/0!</v>
      </c>
    </row>
    <row r="2850" ht="15.75" customHeight="1">
      <c r="CU2850" s="1">
        <v>5656.3262</v>
      </c>
      <c r="CV2850" s="1">
        <v>372.9</v>
      </c>
      <c r="CW2850" s="1">
        <v>362.5</v>
      </c>
      <c r="CX2850" s="1">
        <v>467.3</v>
      </c>
      <c r="CY2850" s="1">
        <v>341.9</v>
      </c>
      <c r="CZ2850" s="1">
        <v>394.2</v>
      </c>
      <c r="DA2850" s="1" t="str">
        <f t="shared" si="1283"/>
        <v>#DIV/0!</v>
      </c>
      <c r="DB2850" s="1" t="str">
        <f t="shared" si="1284"/>
        <v>#DIV/0!</v>
      </c>
      <c r="DC2850" s="1" t="str">
        <f t="shared" si="1285"/>
        <v>#DIV/0!</v>
      </c>
      <c r="DD2850" s="1" t="str">
        <f t="shared" si="1286"/>
        <v>#DIV/0!</v>
      </c>
      <c r="DF2850" s="1" t="str">
        <f t="shared" si="1287"/>
        <v>#DIV/0!</v>
      </c>
    </row>
    <row r="2851" ht="15.75" customHeight="1">
      <c r="CU2851" s="1">
        <v>5656.4785</v>
      </c>
      <c r="CV2851" s="1">
        <v>476.4</v>
      </c>
      <c r="CW2851" s="1">
        <v>441.6</v>
      </c>
      <c r="CX2851" s="1">
        <v>579.4</v>
      </c>
      <c r="CY2851" s="1">
        <v>396.7</v>
      </c>
      <c r="CZ2851" s="1">
        <v>443.7</v>
      </c>
      <c r="DA2851" s="1" t="str">
        <f t="shared" si="1283"/>
        <v>#DIV/0!</v>
      </c>
      <c r="DB2851" s="1" t="str">
        <f t="shared" si="1284"/>
        <v>#DIV/0!</v>
      </c>
      <c r="DC2851" s="1" t="str">
        <f t="shared" si="1285"/>
        <v>#DIV/0!</v>
      </c>
      <c r="DD2851" s="1" t="str">
        <f t="shared" si="1286"/>
        <v>#DIV/0!</v>
      </c>
      <c r="DF2851" s="1" t="str">
        <f t="shared" si="1287"/>
        <v>#DIV/0!</v>
      </c>
    </row>
    <row r="2852" ht="15.75" customHeight="1">
      <c r="CU2852" s="1">
        <v>5656.6309</v>
      </c>
      <c r="CV2852" s="1">
        <v>646.3</v>
      </c>
      <c r="CW2852" s="1">
        <v>560.3</v>
      </c>
      <c r="CX2852" s="1">
        <v>750.4</v>
      </c>
      <c r="CY2852" s="1">
        <v>470.2</v>
      </c>
      <c r="CZ2852" s="1">
        <v>507.3</v>
      </c>
      <c r="DA2852" s="1" t="str">
        <f t="shared" si="1283"/>
        <v>#DIV/0!</v>
      </c>
      <c r="DB2852" s="1" t="str">
        <f t="shared" si="1284"/>
        <v>#DIV/0!</v>
      </c>
      <c r="DC2852" s="1" t="str">
        <f t="shared" si="1285"/>
        <v>#DIV/0!</v>
      </c>
      <c r="DD2852" s="1" t="str">
        <f t="shared" si="1286"/>
        <v>#DIV/0!</v>
      </c>
      <c r="DF2852" s="1" t="str">
        <f t="shared" si="1287"/>
        <v>#DIV/0!</v>
      </c>
    </row>
    <row r="2853" ht="15.75" customHeight="1">
      <c r="CU2853" s="1">
        <v>5656.7832</v>
      </c>
      <c r="CV2853" s="1">
        <v>1042.9</v>
      </c>
      <c r="CW2853" s="1">
        <v>727.0</v>
      </c>
      <c r="CX2853" s="1">
        <v>984.0</v>
      </c>
      <c r="CY2853" s="1">
        <v>611.9</v>
      </c>
      <c r="CZ2853" s="1">
        <v>601.5</v>
      </c>
      <c r="DA2853" s="1" t="str">
        <f t="shared" si="1283"/>
        <v>#DIV/0!</v>
      </c>
      <c r="DB2853" s="1" t="str">
        <f t="shared" si="1284"/>
        <v>#DIV/0!</v>
      </c>
      <c r="DC2853" s="1" t="str">
        <f t="shared" si="1285"/>
        <v>#DIV/0!</v>
      </c>
      <c r="DD2853" s="1" t="str">
        <f t="shared" si="1286"/>
        <v>#DIV/0!</v>
      </c>
      <c r="DF2853" s="1" t="str">
        <f t="shared" si="1287"/>
        <v>#DIV/0!</v>
      </c>
    </row>
    <row r="2854" ht="15.75" customHeight="1">
      <c r="CU2854" s="1">
        <v>5656.9355</v>
      </c>
      <c r="CV2854" s="1">
        <v>1401.8</v>
      </c>
      <c r="CW2854" s="1">
        <v>949.4</v>
      </c>
      <c r="CX2854" s="1">
        <v>1311.9</v>
      </c>
      <c r="CY2854" s="1">
        <v>846.6</v>
      </c>
      <c r="CZ2854" s="1">
        <v>769.0</v>
      </c>
      <c r="DA2854" s="1" t="str">
        <f t="shared" si="1283"/>
        <v>#DIV/0!</v>
      </c>
      <c r="DB2854" s="1" t="str">
        <f t="shared" si="1284"/>
        <v>#DIV/0!</v>
      </c>
      <c r="DC2854" s="1" t="str">
        <f t="shared" si="1285"/>
        <v>#DIV/0!</v>
      </c>
      <c r="DD2854" s="1" t="str">
        <f t="shared" si="1286"/>
        <v>#DIV/0!</v>
      </c>
      <c r="DF2854" s="1" t="str">
        <f t="shared" si="1287"/>
        <v>#DIV/0!</v>
      </c>
    </row>
    <row r="2855" ht="15.75" customHeight="1">
      <c r="CU2855" s="1">
        <v>5657.0879</v>
      </c>
      <c r="CV2855" s="1">
        <v>1582.3</v>
      </c>
      <c r="CW2855" s="1">
        <v>1186.3</v>
      </c>
      <c r="CX2855" s="1">
        <v>1739.5</v>
      </c>
      <c r="CY2855" s="1">
        <v>1073.9</v>
      </c>
      <c r="CZ2855" s="1">
        <v>1016.7</v>
      </c>
      <c r="DA2855" s="1" t="str">
        <f t="shared" si="1283"/>
        <v>#DIV/0!</v>
      </c>
      <c r="DB2855" s="1" t="str">
        <f t="shared" si="1284"/>
        <v>#DIV/0!</v>
      </c>
      <c r="DC2855" s="1" t="str">
        <f t="shared" si="1285"/>
        <v>#DIV/0!</v>
      </c>
      <c r="DD2855" s="1" t="str">
        <f t="shared" si="1286"/>
        <v>#DIV/0!</v>
      </c>
      <c r="DF2855" s="1" t="str">
        <f t="shared" si="1287"/>
        <v>#DIV/0!</v>
      </c>
    </row>
    <row r="2856" ht="15.75" customHeight="1">
      <c r="CU2856" s="1">
        <v>5657.2402</v>
      </c>
      <c r="CV2856" s="1">
        <v>1765.7</v>
      </c>
      <c r="CW2856" s="1">
        <v>1333.7</v>
      </c>
      <c r="CX2856" s="1">
        <v>1927.8</v>
      </c>
      <c r="CY2856" s="1">
        <v>1468.8</v>
      </c>
      <c r="CZ2856" s="1">
        <v>1355.2</v>
      </c>
      <c r="DA2856" s="1" t="str">
        <f t="shared" si="1283"/>
        <v>#DIV/0!</v>
      </c>
      <c r="DB2856" s="1" t="str">
        <f t="shared" si="1284"/>
        <v>#DIV/0!</v>
      </c>
      <c r="DC2856" s="1" t="str">
        <f t="shared" si="1285"/>
        <v>#DIV/0!</v>
      </c>
      <c r="DD2856" s="1" t="str">
        <f t="shared" si="1286"/>
        <v>#DIV/0!</v>
      </c>
      <c r="DF2856" s="1" t="str">
        <f t="shared" si="1287"/>
        <v>#DIV/0!</v>
      </c>
    </row>
    <row r="2857" ht="15.75" customHeight="1">
      <c r="CU2857" s="1">
        <v>5657.3926</v>
      </c>
      <c r="CV2857" s="1">
        <v>1872.0</v>
      </c>
      <c r="CW2857" s="1">
        <v>1462.5</v>
      </c>
      <c r="CX2857" s="1">
        <v>1950.0</v>
      </c>
      <c r="CY2857" s="1">
        <v>1918.5</v>
      </c>
      <c r="CZ2857" s="1">
        <v>1721.5</v>
      </c>
      <c r="DA2857" s="1" t="str">
        <f t="shared" si="1283"/>
        <v>#DIV/0!</v>
      </c>
      <c r="DB2857" s="1" t="str">
        <f t="shared" si="1284"/>
        <v>#DIV/0!</v>
      </c>
      <c r="DC2857" s="1" t="str">
        <f t="shared" si="1285"/>
        <v>#DIV/0!</v>
      </c>
      <c r="DD2857" s="1" t="str">
        <f t="shared" si="1286"/>
        <v>#DIV/0!</v>
      </c>
      <c r="DF2857" s="1" t="str">
        <f t="shared" si="1287"/>
        <v>#DIV/0!</v>
      </c>
    </row>
    <row r="2858" ht="15.75" customHeight="1">
      <c r="CU2858" s="1">
        <v>5657.5454</v>
      </c>
      <c r="CV2858" s="1">
        <v>1898.1</v>
      </c>
      <c r="CW2858" s="1">
        <v>1485.8</v>
      </c>
      <c r="CX2858" s="1">
        <v>1950.0</v>
      </c>
      <c r="CY2858" s="1">
        <v>1950.0</v>
      </c>
      <c r="CZ2858" s="1">
        <v>1937.0</v>
      </c>
      <c r="DA2858" s="1" t="str">
        <f t="shared" si="1283"/>
        <v>#DIV/0!</v>
      </c>
      <c r="DB2858" s="1" t="str">
        <f t="shared" si="1284"/>
        <v>#DIV/0!</v>
      </c>
      <c r="DC2858" s="1" t="str">
        <f t="shared" si="1285"/>
        <v>#DIV/0!</v>
      </c>
      <c r="DD2858" s="1" t="str">
        <f t="shared" si="1286"/>
        <v>#DIV/0!</v>
      </c>
      <c r="DF2858" s="1" t="str">
        <f t="shared" si="1287"/>
        <v>#DIV/0!</v>
      </c>
    </row>
    <row r="2859" ht="15.75" customHeight="1">
      <c r="CU2859" s="1">
        <v>5657.6978</v>
      </c>
      <c r="CV2859" s="1">
        <v>1844.4</v>
      </c>
      <c r="CW2859" s="1">
        <v>1363.9</v>
      </c>
      <c r="CX2859" s="1">
        <v>1950.0</v>
      </c>
      <c r="CY2859" s="1">
        <v>1950.0</v>
      </c>
      <c r="CZ2859" s="1">
        <v>1950.0</v>
      </c>
      <c r="DA2859" s="1" t="str">
        <f t="shared" si="1283"/>
        <v>#DIV/0!</v>
      </c>
      <c r="DB2859" s="1" t="str">
        <f t="shared" si="1284"/>
        <v>#DIV/0!</v>
      </c>
      <c r="DC2859" s="1" t="str">
        <f t="shared" si="1285"/>
        <v>#DIV/0!</v>
      </c>
      <c r="DD2859" s="1" t="str">
        <f t="shared" si="1286"/>
        <v>#DIV/0!</v>
      </c>
      <c r="DF2859" s="1" t="str">
        <f t="shared" si="1287"/>
        <v>#DIV/0!</v>
      </c>
    </row>
    <row r="2860" ht="15.75" customHeight="1">
      <c r="CU2860" s="1">
        <v>5657.8501</v>
      </c>
      <c r="CV2860" s="1">
        <v>1708.5</v>
      </c>
      <c r="CW2860" s="1">
        <v>1136.7</v>
      </c>
      <c r="CX2860" s="1">
        <v>1910.4</v>
      </c>
      <c r="CY2860" s="1">
        <v>1781.9</v>
      </c>
      <c r="CZ2860" s="1">
        <v>1873.6</v>
      </c>
      <c r="DA2860" s="1" t="str">
        <f t="shared" si="1283"/>
        <v>#DIV/0!</v>
      </c>
      <c r="DB2860" s="1" t="str">
        <f t="shared" si="1284"/>
        <v>#DIV/0!</v>
      </c>
      <c r="DC2860" s="1" t="str">
        <f t="shared" si="1285"/>
        <v>#DIV/0!</v>
      </c>
      <c r="DD2860" s="1" t="str">
        <f t="shared" si="1286"/>
        <v>#DIV/0!</v>
      </c>
      <c r="DF2860" s="1" t="str">
        <f t="shared" si="1287"/>
        <v>#DIV/0!</v>
      </c>
    </row>
    <row r="2861" ht="15.75" customHeight="1">
      <c r="CU2861" s="1">
        <v>5658.0024</v>
      </c>
      <c r="CV2861" s="1">
        <v>1368.7</v>
      </c>
      <c r="CW2861" s="1">
        <v>974.0</v>
      </c>
      <c r="CX2861" s="1">
        <v>1339.8</v>
      </c>
      <c r="CY2861" s="1">
        <v>1091.2</v>
      </c>
      <c r="CZ2861" s="1">
        <v>1073.5</v>
      </c>
      <c r="DA2861" s="1" t="str">
        <f t="shared" si="1283"/>
        <v>#DIV/0!</v>
      </c>
      <c r="DB2861" s="1" t="str">
        <f t="shared" si="1284"/>
        <v>#DIV/0!</v>
      </c>
      <c r="DC2861" s="1" t="str">
        <f t="shared" si="1285"/>
        <v>#DIV/0!</v>
      </c>
      <c r="DD2861" s="1" t="str">
        <f t="shared" si="1286"/>
        <v>#DIV/0!</v>
      </c>
      <c r="DF2861" s="1" t="str">
        <f t="shared" si="1287"/>
        <v>#DIV/0!</v>
      </c>
    </row>
    <row r="2862" ht="15.75" customHeight="1">
      <c r="CU2862" s="1">
        <v>5658.1548</v>
      </c>
      <c r="CV2862" s="1">
        <v>965.2</v>
      </c>
      <c r="CW2862" s="1">
        <v>609.7</v>
      </c>
      <c r="CX2862" s="1">
        <v>738.7</v>
      </c>
      <c r="CY2862" s="1">
        <v>629.4</v>
      </c>
      <c r="CZ2862" s="1">
        <v>616.9</v>
      </c>
      <c r="DA2862" s="1" t="str">
        <f t="shared" si="1283"/>
        <v>#DIV/0!</v>
      </c>
      <c r="DB2862" s="1" t="str">
        <f t="shared" si="1284"/>
        <v>#DIV/0!</v>
      </c>
      <c r="DC2862" s="1" t="str">
        <f t="shared" si="1285"/>
        <v>#DIV/0!</v>
      </c>
      <c r="DD2862" s="1" t="str">
        <f t="shared" si="1286"/>
        <v>#DIV/0!</v>
      </c>
      <c r="DF2862" s="1" t="str">
        <f t="shared" si="1287"/>
        <v>#DIV/0!</v>
      </c>
    </row>
    <row r="2863" ht="15.75" customHeight="1">
      <c r="CU2863" s="1">
        <v>5658.3071</v>
      </c>
      <c r="CV2863" s="1">
        <v>547.1</v>
      </c>
      <c r="CW2863" s="1">
        <v>380.8</v>
      </c>
      <c r="CX2863" s="1">
        <v>491.8</v>
      </c>
      <c r="CY2863" s="1">
        <v>395.2</v>
      </c>
      <c r="CZ2863" s="1">
        <v>399.7</v>
      </c>
      <c r="DA2863" s="1" t="str">
        <f t="shared" si="1283"/>
        <v>#DIV/0!</v>
      </c>
      <c r="DB2863" s="1" t="str">
        <f t="shared" si="1284"/>
        <v>#DIV/0!</v>
      </c>
      <c r="DC2863" s="1" t="str">
        <f t="shared" si="1285"/>
        <v>#DIV/0!</v>
      </c>
      <c r="DD2863" s="1" t="str">
        <f t="shared" si="1286"/>
        <v>#DIV/0!</v>
      </c>
      <c r="DF2863" s="1" t="str">
        <f t="shared" si="1287"/>
        <v>#DIV/0!</v>
      </c>
    </row>
    <row r="2864" ht="15.75" customHeight="1">
      <c r="CU2864" s="1">
        <v>5658.4595</v>
      </c>
      <c r="CV2864" s="1">
        <v>330.1</v>
      </c>
      <c r="CW2864" s="1">
        <v>288.9</v>
      </c>
      <c r="CX2864" s="1">
        <v>364.3</v>
      </c>
      <c r="CY2864" s="1">
        <v>294.0</v>
      </c>
      <c r="CZ2864" s="1">
        <v>295.2</v>
      </c>
      <c r="DA2864" s="1" t="str">
        <f t="shared" si="1283"/>
        <v>#DIV/0!</v>
      </c>
      <c r="DB2864" s="1" t="str">
        <f t="shared" si="1284"/>
        <v>#DIV/0!</v>
      </c>
      <c r="DC2864" s="1" t="str">
        <f t="shared" si="1285"/>
        <v>#DIV/0!</v>
      </c>
      <c r="DD2864" s="1" t="str">
        <f t="shared" si="1286"/>
        <v>#DIV/0!</v>
      </c>
      <c r="DF2864" s="1" t="str">
        <f t="shared" si="1287"/>
        <v>#DIV/0!</v>
      </c>
    </row>
    <row r="2865" ht="15.75" customHeight="1">
      <c r="CU2865" s="1">
        <v>5658.6118</v>
      </c>
      <c r="CV2865" s="1">
        <v>243.1</v>
      </c>
      <c r="CW2865" s="1">
        <v>222.5</v>
      </c>
      <c r="CX2865" s="1">
        <v>266.6</v>
      </c>
      <c r="CY2865" s="1">
        <v>221.6</v>
      </c>
      <c r="CZ2865" s="1">
        <v>215.4</v>
      </c>
      <c r="DA2865" s="1" t="str">
        <f t="shared" si="1283"/>
        <v>#DIV/0!</v>
      </c>
      <c r="DB2865" s="1" t="str">
        <f t="shared" si="1284"/>
        <v>#DIV/0!</v>
      </c>
      <c r="DC2865" s="1" t="str">
        <f t="shared" si="1285"/>
        <v>#DIV/0!</v>
      </c>
      <c r="DD2865" s="1" t="str">
        <f t="shared" si="1286"/>
        <v>#DIV/0!</v>
      </c>
      <c r="DF2865" s="1" t="str">
        <f t="shared" si="1287"/>
        <v>#DIV/0!</v>
      </c>
    </row>
    <row r="2866" ht="15.75" customHeight="1">
      <c r="CU2866" s="1">
        <v>5658.7642</v>
      </c>
      <c r="CV2866" s="1">
        <v>209.4</v>
      </c>
      <c r="CW2866" s="1">
        <v>197.0</v>
      </c>
      <c r="CX2866" s="1">
        <v>230.3</v>
      </c>
      <c r="CY2866" s="1">
        <v>190.9</v>
      </c>
      <c r="CZ2866" s="1">
        <v>187.8</v>
      </c>
      <c r="DA2866" s="1" t="str">
        <f t="shared" si="1283"/>
        <v>#DIV/0!</v>
      </c>
      <c r="DB2866" s="1" t="str">
        <f t="shared" si="1284"/>
        <v>#DIV/0!</v>
      </c>
      <c r="DC2866" s="1" t="str">
        <f t="shared" si="1285"/>
        <v>#DIV/0!</v>
      </c>
      <c r="DD2866" s="1" t="str">
        <f t="shared" si="1286"/>
        <v>#DIV/0!</v>
      </c>
      <c r="DF2866" s="1" t="str">
        <f t="shared" si="1287"/>
        <v>#DIV/0!</v>
      </c>
    </row>
    <row r="2867" ht="15.75" customHeight="1">
      <c r="CU2867" s="1">
        <v>5658.917</v>
      </c>
      <c r="CV2867" s="1">
        <v>206.4</v>
      </c>
      <c r="CW2867" s="1">
        <v>201.7</v>
      </c>
      <c r="CX2867" s="1">
        <v>232.6</v>
      </c>
      <c r="CY2867" s="1">
        <v>191.4</v>
      </c>
      <c r="CZ2867" s="1">
        <v>186.0</v>
      </c>
      <c r="DA2867" s="1" t="str">
        <f t="shared" si="1283"/>
        <v>#DIV/0!</v>
      </c>
      <c r="DB2867" s="1" t="str">
        <f t="shared" si="1284"/>
        <v>#DIV/0!</v>
      </c>
      <c r="DC2867" s="1" t="str">
        <f t="shared" si="1285"/>
        <v>#DIV/0!</v>
      </c>
      <c r="DD2867" s="1" t="str">
        <f t="shared" si="1286"/>
        <v>#DIV/0!</v>
      </c>
      <c r="DF2867" s="1" t="str">
        <f t="shared" si="1287"/>
        <v>#DIV/0!</v>
      </c>
    </row>
    <row r="2868" ht="15.75" customHeight="1">
      <c r="CU2868" s="1">
        <v>5659.0693</v>
      </c>
      <c r="CV2868" s="1">
        <v>229.0</v>
      </c>
      <c r="CW2868" s="1">
        <v>225.9</v>
      </c>
      <c r="CX2868" s="1">
        <v>257.7</v>
      </c>
      <c r="CY2868" s="1">
        <v>206.2</v>
      </c>
      <c r="CZ2868" s="1">
        <v>198.4</v>
      </c>
      <c r="DA2868" s="1" t="str">
        <f t="shared" si="1283"/>
        <v>#DIV/0!</v>
      </c>
      <c r="DB2868" s="1" t="str">
        <f t="shared" si="1284"/>
        <v>#DIV/0!</v>
      </c>
      <c r="DC2868" s="1" t="str">
        <f t="shared" si="1285"/>
        <v>#DIV/0!</v>
      </c>
      <c r="DD2868" s="1" t="str">
        <f t="shared" si="1286"/>
        <v>#DIV/0!</v>
      </c>
      <c r="DF2868" s="1" t="str">
        <f t="shared" si="1287"/>
        <v>#DIV/0!</v>
      </c>
    </row>
    <row r="2869" ht="15.75" customHeight="1">
      <c r="CU2869" s="1">
        <v>5659.2217</v>
      </c>
      <c r="CV2869" s="1">
        <v>274.5</v>
      </c>
      <c r="CW2869" s="1">
        <v>251.5</v>
      </c>
      <c r="CX2869" s="1">
        <v>291.0</v>
      </c>
      <c r="CY2869" s="1">
        <v>222.8</v>
      </c>
      <c r="CZ2869" s="1">
        <v>212.1</v>
      </c>
      <c r="DA2869" s="1" t="str">
        <f t="shared" si="1283"/>
        <v>#DIV/0!</v>
      </c>
      <c r="DB2869" s="1" t="str">
        <f t="shared" si="1284"/>
        <v>#DIV/0!</v>
      </c>
      <c r="DC2869" s="1" t="str">
        <f t="shared" si="1285"/>
        <v>#DIV/0!</v>
      </c>
      <c r="DD2869" s="1" t="str">
        <f t="shared" si="1286"/>
        <v>#DIV/0!</v>
      </c>
      <c r="DF2869" s="1" t="str">
        <f t="shared" si="1287"/>
        <v>#DIV/0!</v>
      </c>
    </row>
    <row r="2870" ht="15.75" customHeight="1">
      <c r="CU2870" s="1">
        <v>5659.374</v>
      </c>
      <c r="CV2870" s="1">
        <v>326.6</v>
      </c>
      <c r="CW2870" s="1">
        <v>288.5</v>
      </c>
      <c r="CX2870" s="1">
        <v>332.5</v>
      </c>
      <c r="CY2870" s="1">
        <v>242.4</v>
      </c>
      <c r="CZ2870" s="1">
        <v>229.8</v>
      </c>
      <c r="DA2870" s="1" t="str">
        <f t="shared" si="1283"/>
        <v>#DIV/0!</v>
      </c>
      <c r="DB2870" s="1" t="str">
        <f t="shared" si="1284"/>
        <v>#DIV/0!</v>
      </c>
      <c r="DC2870" s="1" t="str">
        <f t="shared" si="1285"/>
        <v>#DIV/0!</v>
      </c>
      <c r="DD2870" s="1" t="str">
        <f t="shared" si="1286"/>
        <v>#DIV/0!</v>
      </c>
      <c r="DF2870" s="1" t="str">
        <f t="shared" si="1287"/>
        <v>#DIV/0!</v>
      </c>
    </row>
    <row r="2871" ht="15.75" customHeight="1">
      <c r="CU2871" s="1">
        <v>5659.5264</v>
      </c>
      <c r="CV2871" s="1">
        <v>348.2</v>
      </c>
      <c r="CW2871" s="1">
        <v>291.2</v>
      </c>
      <c r="CX2871" s="1">
        <v>336.7</v>
      </c>
      <c r="CY2871" s="1">
        <v>247.3</v>
      </c>
      <c r="CZ2871" s="1">
        <v>234.7</v>
      </c>
      <c r="DA2871" s="1" t="str">
        <f t="shared" si="1283"/>
        <v>#DIV/0!</v>
      </c>
      <c r="DB2871" s="1" t="str">
        <f t="shared" si="1284"/>
        <v>#DIV/0!</v>
      </c>
      <c r="DC2871" s="1" t="str">
        <f t="shared" si="1285"/>
        <v>#DIV/0!</v>
      </c>
      <c r="DD2871" s="1" t="str">
        <f t="shared" si="1286"/>
        <v>#DIV/0!</v>
      </c>
      <c r="DF2871" s="1" t="str">
        <f t="shared" si="1287"/>
        <v>#DIV/0!</v>
      </c>
    </row>
    <row r="2872" ht="15.75" customHeight="1">
      <c r="CU2872" s="1">
        <v>5659.6787</v>
      </c>
      <c r="CV2872" s="1">
        <v>322.3</v>
      </c>
      <c r="CW2872" s="1">
        <v>263.9</v>
      </c>
      <c r="CX2872" s="1">
        <v>311.1</v>
      </c>
      <c r="CY2872" s="1">
        <v>235.2</v>
      </c>
      <c r="CZ2872" s="1">
        <v>222.4</v>
      </c>
      <c r="DA2872" s="1" t="str">
        <f t="shared" si="1283"/>
        <v>#DIV/0!</v>
      </c>
      <c r="DB2872" s="1" t="str">
        <f t="shared" si="1284"/>
        <v>#DIV/0!</v>
      </c>
      <c r="DC2872" s="1" t="str">
        <f t="shared" si="1285"/>
        <v>#DIV/0!</v>
      </c>
      <c r="DD2872" s="1" t="str">
        <f t="shared" si="1286"/>
        <v>#DIV/0!</v>
      </c>
      <c r="DF2872" s="1" t="str">
        <f t="shared" si="1287"/>
        <v>#DIV/0!</v>
      </c>
    </row>
    <row r="2873" ht="15.75" customHeight="1">
      <c r="CU2873" s="1">
        <v>5659.8311</v>
      </c>
      <c r="CV2873" s="1">
        <v>282.5</v>
      </c>
      <c r="CW2873" s="1">
        <v>232.9</v>
      </c>
      <c r="CX2873" s="1">
        <v>279.8</v>
      </c>
      <c r="CY2873" s="1">
        <v>220.4</v>
      </c>
      <c r="CZ2873" s="1">
        <v>208.0</v>
      </c>
      <c r="DA2873" s="1" t="str">
        <f t="shared" si="1283"/>
        <v>#DIV/0!</v>
      </c>
      <c r="DB2873" s="1" t="str">
        <f t="shared" si="1284"/>
        <v>#DIV/0!</v>
      </c>
      <c r="DC2873" s="1" t="str">
        <f t="shared" si="1285"/>
        <v>#DIV/0!</v>
      </c>
      <c r="DD2873" s="1" t="str">
        <f t="shared" si="1286"/>
        <v>#DIV/0!</v>
      </c>
      <c r="DF2873" s="1" t="str">
        <f t="shared" si="1287"/>
        <v>#DIV/0!</v>
      </c>
    </row>
    <row r="2874" ht="15.75" customHeight="1">
      <c r="CU2874" s="1">
        <v>5659.9834</v>
      </c>
      <c r="CV2874" s="1">
        <v>254.2</v>
      </c>
      <c r="CW2874" s="1">
        <v>210.1</v>
      </c>
      <c r="CX2874" s="1">
        <v>255.1</v>
      </c>
      <c r="CY2874" s="1">
        <v>210.5</v>
      </c>
      <c r="CZ2874" s="1">
        <v>200.9</v>
      </c>
      <c r="DA2874" s="1" t="str">
        <f t="shared" si="1283"/>
        <v>#DIV/0!</v>
      </c>
      <c r="DB2874" s="1" t="str">
        <f t="shared" si="1284"/>
        <v>#DIV/0!</v>
      </c>
      <c r="DC2874" s="1" t="str">
        <f t="shared" si="1285"/>
        <v>#DIV/0!</v>
      </c>
      <c r="DD2874" s="1" t="str">
        <f t="shared" si="1286"/>
        <v>#DIV/0!</v>
      </c>
      <c r="DF2874" s="1" t="str">
        <f t="shared" si="1287"/>
        <v>#DIV/0!</v>
      </c>
    </row>
    <row r="2875" ht="15.75" customHeight="1">
      <c r="CU2875" s="1">
        <v>5660.1362</v>
      </c>
      <c r="CV2875" s="1">
        <v>235.7</v>
      </c>
      <c r="CW2875" s="1">
        <v>196.1</v>
      </c>
      <c r="CX2875" s="1">
        <v>239.1</v>
      </c>
      <c r="CY2875" s="1">
        <v>205.2</v>
      </c>
      <c r="CZ2875" s="1">
        <v>195.7</v>
      </c>
      <c r="DA2875" s="1" t="str">
        <f t="shared" si="1283"/>
        <v>#DIV/0!</v>
      </c>
      <c r="DB2875" s="1" t="str">
        <f t="shared" si="1284"/>
        <v>#DIV/0!</v>
      </c>
      <c r="DC2875" s="1" t="str">
        <f t="shared" si="1285"/>
        <v>#DIV/0!</v>
      </c>
      <c r="DD2875" s="1" t="str">
        <f t="shared" si="1286"/>
        <v>#DIV/0!</v>
      </c>
      <c r="DF2875" s="1" t="str">
        <f t="shared" si="1287"/>
        <v>#DIV/0!</v>
      </c>
    </row>
    <row r="2876" ht="15.75" customHeight="1">
      <c r="CU2876" s="1">
        <v>5660.2886</v>
      </c>
      <c r="CV2876" s="1">
        <v>224.8</v>
      </c>
      <c r="CW2876" s="1">
        <v>188.0</v>
      </c>
      <c r="CX2876" s="1">
        <v>229.1</v>
      </c>
      <c r="CY2876" s="1">
        <v>205.6</v>
      </c>
      <c r="CZ2876" s="1">
        <v>197.3</v>
      </c>
      <c r="DA2876" s="1" t="str">
        <f t="shared" si="1283"/>
        <v>#DIV/0!</v>
      </c>
      <c r="DB2876" s="1" t="str">
        <f t="shared" si="1284"/>
        <v>#DIV/0!</v>
      </c>
      <c r="DC2876" s="1" t="str">
        <f t="shared" si="1285"/>
        <v>#DIV/0!</v>
      </c>
      <c r="DD2876" s="1" t="str">
        <f t="shared" si="1286"/>
        <v>#DIV/0!</v>
      </c>
      <c r="DF2876" s="1" t="str">
        <f t="shared" si="1287"/>
        <v>#DIV/0!</v>
      </c>
    </row>
    <row r="2877" ht="15.75" customHeight="1">
      <c r="CU2877" s="1">
        <v>5660.4409</v>
      </c>
      <c r="CV2877" s="1">
        <v>218.9</v>
      </c>
      <c r="CW2877" s="1">
        <v>184.1</v>
      </c>
      <c r="CX2877" s="1">
        <v>224.1</v>
      </c>
      <c r="CY2877" s="1">
        <v>204.8</v>
      </c>
      <c r="CZ2877" s="1">
        <v>200.0</v>
      </c>
      <c r="DA2877" s="1" t="str">
        <f t="shared" si="1283"/>
        <v>#DIV/0!</v>
      </c>
      <c r="DB2877" s="1" t="str">
        <f t="shared" si="1284"/>
        <v>#DIV/0!</v>
      </c>
      <c r="DC2877" s="1" t="str">
        <f t="shared" si="1285"/>
        <v>#DIV/0!</v>
      </c>
      <c r="DD2877" s="1" t="str">
        <f t="shared" si="1286"/>
        <v>#DIV/0!</v>
      </c>
      <c r="DF2877" s="1" t="str">
        <f t="shared" si="1287"/>
        <v>#DIV/0!</v>
      </c>
    </row>
    <row r="2878" ht="15.75" customHeight="1">
      <c r="CU2878" s="1">
        <v>5660.5933</v>
      </c>
      <c r="CV2878" s="1">
        <v>213.6</v>
      </c>
      <c r="CW2878" s="1">
        <v>181.2</v>
      </c>
      <c r="CX2878" s="1">
        <v>220.4</v>
      </c>
      <c r="CY2878" s="1">
        <v>201.5</v>
      </c>
      <c r="CZ2878" s="1">
        <v>199.3</v>
      </c>
      <c r="DA2878" s="1" t="str">
        <f t="shared" si="1283"/>
        <v>#DIV/0!</v>
      </c>
      <c r="DB2878" s="1" t="str">
        <f t="shared" si="1284"/>
        <v>#DIV/0!</v>
      </c>
      <c r="DC2878" s="1" t="str">
        <f t="shared" si="1285"/>
        <v>#DIV/0!</v>
      </c>
      <c r="DD2878" s="1" t="str">
        <f t="shared" si="1286"/>
        <v>#DIV/0!</v>
      </c>
      <c r="DF2878" s="1" t="str">
        <f t="shared" si="1287"/>
        <v>#DIV/0!</v>
      </c>
    </row>
    <row r="2879" ht="15.75" customHeight="1">
      <c r="CU2879" s="1">
        <v>5660.7456</v>
      </c>
      <c r="CV2879" s="1">
        <v>209.3</v>
      </c>
      <c r="CW2879" s="1">
        <v>179.7</v>
      </c>
      <c r="CX2879" s="1">
        <v>217.6</v>
      </c>
      <c r="CY2879" s="1">
        <v>196.4</v>
      </c>
      <c r="CZ2879" s="1">
        <v>197.2</v>
      </c>
      <c r="DA2879" s="1" t="str">
        <f t="shared" si="1283"/>
        <v>#DIV/0!</v>
      </c>
      <c r="DB2879" s="1" t="str">
        <f t="shared" si="1284"/>
        <v>#DIV/0!</v>
      </c>
      <c r="DC2879" s="1" t="str">
        <f t="shared" si="1285"/>
        <v>#DIV/0!</v>
      </c>
      <c r="DD2879" s="1" t="str">
        <f t="shared" si="1286"/>
        <v>#DIV/0!</v>
      </c>
      <c r="DF2879" s="1" t="str">
        <f t="shared" si="1287"/>
        <v>#DIV/0!</v>
      </c>
    </row>
    <row r="2880" ht="15.75" customHeight="1">
      <c r="CU2880" s="1">
        <v>5660.8979</v>
      </c>
      <c r="CV2880" s="1">
        <v>208.1</v>
      </c>
      <c r="CW2880" s="1">
        <v>180.2</v>
      </c>
      <c r="CX2880" s="1">
        <v>217.2</v>
      </c>
      <c r="CY2880" s="1">
        <v>192.6</v>
      </c>
      <c r="CZ2880" s="1">
        <v>194.1</v>
      </c>
      <c r="DA2880" s="1" t="str">
        <f t="shared" si="1283"/>
        <v>#DIV/0!</v>
      </c>
      <c r="DB2880" s="1" t="str">
        <f t="shared" si="1284"/>
        <v>#DIV/0!</v>
      </c>
      <c r="DC2880" s="1" t="str">
        <f t="shared" si="1285"/>
        <v>#DIV/0!</v>
      </c>
      <c r="DD2880" s="1" t="str">
        <f t="shared" si="1286"/>
        <v>#DIV/0!</v>
      </c>
      <c r="DF2880" s="1" t="str">
        <f t="shared" si="1287"/>
        <v>#DIV/0!</v>
      </c>
    </row>
    <row r="2881" ht="15.75" customHeight="1">
      <c r="CU2881" s="1">
        <v>5661.0503</v>
      </c>
      <c r="CV2881" s="1">
        <v>208.8</v>
      </c>
      <c r="CW2881" s="1">
        <v>182.9</v>
      </c>
      <c r="CX2881" s="1">
        <v>219.1</v>
      </c>
      <c r="CY2881" s="1">
        <v>193.6</v>
      </c>
      <c r="CZ2881" s="1">
        <v>195.2</v>
      </c>
      <c r="DA2881" s="1" t="str">
        <f t="shared" si="1283"/>
        <v>#DIV/0!</v>
      </c>
      <c r="DB2881" s="1" t="str">
        <f t="shared" si="1284"/>
        <v>#DIV/0!</v>
      </c>
      <c r="DC2881" s="1" t="str">
        <f t="shared" si="1285"/>
        <v>#DIV/0!</v>
      </c>
      <c r="DD2881" s="1" t="str">
        <f t="shared" si="1286"/>
        <v>#DIV/0!</v>
      </c>
      <c r="DF2881" s="1" t="str">
        <f t="shared" si="1287"/>
        <v>#DIV/0!</v>
      </c>
    </row>
    <row r="2882" ht="15.75" customHeight="1">
      <c r="CU2882" s="1">
        <v>5661.2026</v>
      </c>
      <c r="CV2882" s="1">
        <v>209.5</v>
      </c>
      <c r="CW2882" s="1">
        <v>185.8</v>
      </c>
      <c r="CX2882" s="1">
        <v>221.3</v>
      </c>
      <c r="CY2882" s="1">
        <v>193.1</v>
      </c>
      <c r="CZ2882" s="1">
        <v>195.3</v>
      </c>
      <c r="DA2882" s="1" t="str">
        <f t="shared" si="1283"/>
        <v>#DIV/0!</v>
      </c>
      <c r="DB2882" s="1" t="str">
        <f t="shared" si="1284"/>
        <v>#DIV/0!</v>
      </c>
      <c r="DC2882" s="1" t="str">
        <f t="shared" si="1285"/>
        <v>#DIV/0!</v>
      </c>
      <c r="DD2882" s="1" t="str">
        <f t="shared" si="1286"/>
        <v>#DIV/0!</v>
      </c>
      <c r="DF2882" s="1" t="str">
        <f t="shared" si="1287"/>
        <v>#DIV/0!</v>
      </c>
    </row>
    <row r="2883" ht="15.75" customHeight="1">
      <c r="CU2883" s="1">
        <v>5661.355</v>
      </c>
      <c r="CV2883" s="1">
        <v>209.1</v>
      </c>
      <c r="CW2883" s="1">
        <v>187.0</v>
      </c>
      <c r="CX2883" s="1">
        <v>220.6</v>
      </c>
      <c r="CY2883" s="1">
        <v>196.8</v>
      </c>
      <c r="CZ2883" s="1">
        <v>200.7</v>
      </c>
      <c r="DA2883" s="1" t="str">
        <f t="shared" si="1283"/>
        <v>#DIV/0!</v>
      </c>
      <c r="DB2883" s="1" t="str">
        <f t="shared" si="1284"/>
        <v>#DIV/0!</v>
      </c>
      <c r="DC2883" s="1" t="str">
        <f t="shared" si="1285"/>
        <v>#DIV/0!</v>
      </c>
      <c r="DD2883" s="1" t="str">
        <f t="shared" si="1286"/>
        <v>#DIV/0!</v>
      </c>
      <c r="DF2883" s="1" t="str">
        <f t="shared" si="1287"/>
        <v>#DIV/0!</v>
      </c>
    </row>
    <row r="2884" ht="15.75" customHeight="1">
      <c r="CU2884" s="1">
        <v>5661.5078</v>
      </c>
      <c r="CV2884" s="1">
        <v>207.3</v>
      </c>
      <c r="CW2884" s="1">
        <v>185.9</v>
      </c>
      <c r="CX2884" s="1">
        <v>217.9</v>
      </c>
      <c r="CY2884" s="1">
        <v>198.9</v>
      </c>
      <c r="CZ2884" s="1">
        <v>203.5</v>
      </c>
      <c r="DA2884" s="1" t="str">
        <f t="shared" si="1283"/>
        <v>#DIV/0!</v>
      </c>
      <c r="DB2884" s="1" t="str">
        <f t="shared" si="1284"/>
        <v>#DIV/0!</v>
      </c>
      <c r="DC2884" s="1" t="str">
        <f t="shared" si="1285"/>
        <v>#DIV/0!</v>
      </c>
      <c r="DD2884" s="1" t="str">
        <f t="shared" si="1286"/>
        <v>#DIV/0!</v>
      </c>
      <c r="DF2884" s="1" t="str">
        <f t="shared" si="1287"/>
        <v>#DIV/0!</v>
      </c>
    </row>
    <row r="2885" ht="15.75" customHeight="1">
      <c r="CU2885" s="1">
        <v>5661.6602</v>
      </c>
      <c r="CV2885" s="1">
        <v>208.3</v>
      </c>
      <c r="CW2885" s="1">
        <v>187.1</v>
      </c>
      <c r="CX2885" s="1">
        <v>219.8</v>
      </c>
      <c r="CY2885" s="1">
        <v>206.7</v>
      </c>
      <c r="CZ2885" s="1">
        <v>214.2</v>
      </c>
      <c r="DA2885" s="1" t="str">
        <f t="shared" si="1283"/>
        <v>#DIV/0!</v>
      </c>
      <c r="DB2885" s="1" t="str">
        <f t="shared" si="1284"/>
        <v>#DIV/0!</v>
      </c>
      <c r="DC2885" s="1" t="str">
        <f t="shared" si="1285"/>
        <v>#DIV/0!</v>
      </c>
      <c r="DD2885" s="1" t="str">
        <f t="shared" si="1286"/>
        <v>#DIV/0!</v>
      </c>
      <c r="DF2885" s="1" t="str">
        <f t="shared" si="1287"/>
        <v>#DIV/0!</v>
      </c>
    </row>
    <row r="2886" ht="15.75" customHeight="1">
      <c r="CU2886" s="1">
        <v>5661.8125</v>
      </c>
      <c r="CV2886" s="1">
        <v>222.7</v>
      </c>
      <c r="CW2886" s="1">
        <v>198.6</v>
      </c>
      <c r="CX2886" s="1">
        <v>236.2</v>
      </c>
      <c r="CY2886" s="1">
        <v>222.2</v>
      </c>
      <c r="CZ2886" s="1">
        <v>239.1</v>
      </c>
      <c r="DA2886" s="1" t="str">
        <f t="shared" si="1283"/>
        <v>#DIV/0!</v>
      </c>
      <c r="DB2886" s="1" t="str">
        <f t="shared" si="1284"/>
        <v>#DIV/0!</v>
      </c>
      <c r="DC2886" s="1" t="str">
        <f t="shared" si="1285"/>
        <v>#DIV/0!</v>
      </c>
      <c r="DD2886" s="1" t="str">
        <f t="shared" si="1286"/>
        <v>#DIV/0!</v>
      </c>
      <c r="DF2886" s="1" t="str">
        <f t="shared" si="1287"/>
        <v>#DIV/0!</v>
      </c>
    </row>
    <row r="2887" ht="15.75" customHeight="1">
      <c r="CU2887" s="1">
        <v>5661.9648</v>
      </c>
      <c r="CV2887" s="1">
        <v>260.3</v>
      </c>
      <c r="CW2887" s="1">
        <v>227.4</v>
      </c>
      <c r="CX2887" s="1">
        <v>276.4</v>
      </c>
      <c r="CY2887" s="1">
        <v>252.4</v>
      </c>
      <c r="CZ2887" s="1">
        <v>271.5</v>
      </c>
      <c r="DA2887" s="1" t="str">
        <f t="shared" si="1283"/>
        <v>#DIV/0!</v>
      </c>
      <c r="DB2887" s="1" t="str">
        <f t="shared" si="1284"/>
        <v>#DIV/0!</v>
      </c>
      <c r="DC2887" s="1" t="str">
        <f t="shared" si="1285"/>
        <v>#DIV/0!</v>
      </c>
      <c r="DD2887" s="1" t="str">
        <f t="shared" si="1286"/>
        <v>#DIV/0!</v>
      </c>
      <c r="DF2887" s="1" t="str">
        <f t="shared" si="1287"/>
        <v>#DIV/0!</v>
      </c>
    </row>
    <row r="2888" ht="15.75" customHeight="1">
      <c r="CU2888" s="1">
        <v>5662.1172</v>
      </c>
      <c r="CV2888" s="1">
        <v>340.9</v>
      </c>
      <c r="CW2888" s="1">
        <v>280.8</v>
      </c>
      <c r="CX2888" s="1">
        <v>349.2</v>
      </c>
      <c r="CY2888" s="1">
        <v>302.7</v>
      </c>
      <c r="CZ2888" s="1">
        <v>310.0</v>
      </c>
      <c r="DA2888" s="1" t="str">
        <f t="shared" si="1283"/>
        <v>#DIV/0!</v>
      </c>
      <c r="DB2888" s="1" t="str">
        <f t="shared" si="1284"/>
        <v>#DIV/0!</v>
      </c>
      <c r="DC2888" s="1" t="str">
        <f t="shared" si="1285"/>
        <v>#DIV/0!</v>
      </c>
      <c r="DD2888" s="1" t="str">
        <f t="shared" si="1286"/>
        <v>#DIV/0!</v>
      </c>
      <c r="DF2888" s="1" t="str">
        <f t="shared" si="1287"/>
        <v>#DIV/0!</v>
      </c>
    </row>
    <row r="2889" ht="15.75" customHeight="1">
      <c r="CU2889" s="1">
        <v>5662.2695</v>
      </c>
      <c r="CV2889" s="1">
        <v>491.2</v>
      </c>
      <c r="CW2889" s="1">
        <v>367.4</v>
      </c>
      <c r="CX2889" s="1">
        <v>458.6</v>
      </c>
      <c r="CY2889" s="1">
        <v>384.7</v>
      </c>
      <c r="CZ2889" s="1">
        <v>384.0</v>
      </c>
      <c r="DA2889" s="1" t="str">
        <f t="shared" si="1283"/>
        <v>#DIV/0!</v>
      </c>
      <c r="DB2889" s="1" t="str">
        <f t="shared" si="1284"/>
        <v>#DIV/0!</v>
      </c>
      <c r="DC2889" s="1" t="str">
        <f t="shared" si="1285"/>
        <v>#DIV/0!</v>
      </c>
      <c r="DD2889" s="1" t="str">
        <f t="shared" si="1286"/>
        <v>#DIV/0!</v>
      </c>
      <c r="DF2889" s="1" t="str">
        <f t="shared" si="1287"/>
        <v>#DIV/0!</v>
      </c>
    </row>
    <row r="2890" ht="15.75" customHeight="1">
      <c r="CU2890" s="1">
        <v>5662.4219</v>
      </c>
      <c r="CV2890" s="1">
        <v>663.7</v>
      </c>
      <c r="CW2890" s="1">
        <v>453.8</v>
      </c>
      <c r="CX2890" s="1">
        <v>551.2</v>
      </c>
      <c r="CY2890" s="1">
        <v>455.6</v>
      </c>
      <c r="CZ2890" s="1">
        <v>419.8</v>
      </c>
      <c r="DA2890" s="1" t="str">
        <f t="shared" si="1283"/>
        <v>#DIV/0!</v>
      </c>
      <c r="DB2890" s="1" t="str">
        <f t="shared" si="1284"/>
        <v>#DIV/0!</v>
      </c>
      <c r="DC2890" s="1" t="str">
        <f t="shared" si="1285"/>
        <v>#DIV/0!</v>
      </c>
      <c r="DD2890" s="1" t="str">
        <f t="shared" si="1286"/>
        <v>#DIV/0!</v>
      </c>
      <c r="DF2890" s="1" t="str">
        <f t="shared" si="1287"/>
        <v>#DIV/0!</v>
      </c>
    </row>
    <row r="2891" ht="15.75" customHeight="1">
      <c r="CU2891" s="1">
        <v>5662.5742</v>
      </c>
      <c r="CV2891" s="1">
        <v>626.9</v>
      </c>
      <c r="CW2891" s="1">
        <v>453.5</v>
      </c>
      <c r="CX2891" s="1">
        <v>558.7</v>
      </c>
      <c r="CY2891" s="1">
        <v>438.3</v>
      </c>
      <c r="CZ2891" s="1">
        <v>401.5</v>
      </c>
      <c r="DA2891" s="1" t="str">
        <f t="shared" si="1283"/>
        <v>#DIV/0!</v>
      </c>
      <c r="DB2891" s="1" t="str">
        <f t="shared" si="1284"/>
        <v>#DIV/0!</v>
      </c>
      <c r="DC2891" s="1" t="str">
        <f t="shared" si="1285"/>
        <v>#DIV/0!</v>
      </c>
      <c r="DD2891" s="1" t="str">
        <f t="shared" si="1286"/>
        <v>#DIV/0!</v>
      </c>
      <c r="DF2891" s="1" t="str">
        <f t="shared" si="1287"/>
        <v>#DIV/0!</v>
      </c>
    </row>
    <row r="2892" ht="15.75" customHeight="1">
      <c r="CU2892" s="1">
        <v>5662.7266</v>
      </c>
      <c r="CV2892" s="1">
        <v>469.4</v>
      </c>
      <c r="CW2892" s="1">
        <v>356.5</v>
      </c>
      <c r="CX2892" s="1">
        <v>457.0</v>
      </c>
      <c r="CY2892" s="1">
        <v>352.3</v>
      </c>
      <c r="CZ2892" s="1">
        <v>336.5</v>
      </c>
      <c r="DA2892" s="1" t="str">
        <f t="shared" si="1283"/>
        <v>#DIV/0!</v>
      </c>
      <c r="DB2892" s="1" t="str">
        <f t="shared" si="1284"/>
        <v>#DIV/0!</v>
      </c>
      <c r="DC2892" s="1" t="str">
        <f t="shared" si="1285"/>
        <v>#DIV/0!</v>
      </c>
      <c r="DD2892" s="1" t="str">
        <f t="shared" si="1286"/>
        <v>#DIV/0!</v>
      </c>
      <c r="DF2892" s="1" t="str">
        <f t="shared" si="1287"/>
        <v>#DIV/0!</v>
      </c>
    </row>
    <row r="2893" ht="15.75" customHeight="1">
      <c r="CU2893" s="1">
        <v>5662.8794</v>
      </c>
      <c r="CV2893" s="1">
        <v>327.4</v>
      </c>
      <c r="CW2893" s="1">
        <v>265.4</v>
      </c>
      <c r="CX2893" s="1">
        <v>334.3</v>
      </c>
      <c r="CY2893" s="1">
        <v>269.2</v>
      </c>
      <c r="CZ2893" s="1">
        <v>258.2</v>
      </c>
      <c r="DA2893" s="1" t="str">
        <f t="shared" si="1283"/>
        <v>#DIV/0!</v>
      </c>
      <c r="DB2893" s="1" t="str">
        <f t="shared" si="1284"/>
        <v>#DIV/0!</v>
      </c>
      <c r="DC2893" s="1" t="str">
        <f t="shared" si="1285"/>
        <v>#DIV/0!</v>
      </c>
      <c r="DD2893" s="1" t="str">
        <f t="shared" si="1286"/>
        <v>#DIV/0!</v>
      </c>
      <c r="DF2893" s="1" t="str">
        <f t="shared" si="1287"/>
        <v>#DIV/0!</v>
      </c>
    </row>
    <row r="2894" ht="15.75" customHeight="1">
      <c r="CU2894" s="1">
        <v>5663.0317</v>
      </c>
      <c r="CV2894" s="1">
        <v>242.2</v>
      </c>
      <c r="CW2894" s="1">
        <v>207.6</v>
      </c>
      <c r="CX2894" s="1">
        <v>250.9</v>
      </c>
      <c r="CY2894" s="1">
        <v>212.5</v>
      </c>
      <c r="CZ2894" s="1">
        <v>201.0</v>
      </c>
      <c r="DA2894" s="1" t="str">
        <f t="shared" si="1283"/>
        <v>#DIV/0!</v>
      </c>
      <c r="DB2894" s="1" t="str">
        <f t="shared" si="1284"/>
        <v>#DIV/0!</v>
      </c>
      <c r="DC2894" s="1" t="str">
        <f t="shared" si="1285"/>
        <v>#DIV/0!</v>
      </c>
      <c r="DD2894" s="1" t="str">
        <f t="shared" si="1286"/>
        <v>#DIV/0!</v>
      </c>
      <c r="DF2894" s="1" t="str">
        <f t="shared" si="1287"/>
        <v>#DIV/0!</v>
      </c>
    </row>
    <row r="2895" ht="15.75" customHeight="1">
      <c r="CU2895" s="1">
        <v>5663.1841</v>
      </c>
      <c r="CV2895" s="1">
        <v>195.9</v>
      </c>
      <c r="CW2895" s="1">
        <v>173.5</v>
      </c>
      <c r="CX2895" s="1">
        <v>203.2</v>
      </c>
      <c r="CY2895" s="1">
        <v>178.3</v>
      </c>
      <c r="CZ2895" s="1">
        <v>165.4</v>
      </c>
      <c r="DA2895" s="1" t="str">
        <f t="shared" si="1283"/>
        <v>#DIV/0!</v>
      </c>
      <c r="DB2895" s="1" t="str">
        <f t="shared" si="1284"/>
        <v>#DIV/0!</v>
      </c>
      <c r="DC2895" s="1" t="str">
        <f t="shared" si="1285"/>
        <v>#DIV/0!</v>
      </c>
      <c r="DD2895" s="1" t="str">
        <f t="shared" si="1286"/>
        <v>#DIV/0!</v>
      </c>
      <c r="DF2895" s="1" t="str">
        <f t="shared" si="1287"/>
        <v>#DIV/0!</v>
      </c>
    </row>
    <row r="2896" ht="15.75" customHeight="1">
      <c r="CU2896" s="1">
        <v>5663.3364</v>
      </c>
      <c r="CV2896" s="1">
        <v>171.8</v>
      </c>
      <c r="CW2896" s="1">
        <v>155.0</v>
      </c>
      <c r="CX2896" s="1">
        <v>177.9</v>
      </c>
      <c r="CY2896" s="1">
        <v>158.9</v>
      </c>
      <c r="CZ2896" s="1">
        <v>147.9</v>
      </c>
      <c r="DA2896" s="1" t="str">
        <f t="shared" si="1283"/>
        <v>#DIV/0!</v>
      </c>
      <c r="DB2896" s="1" t="str">
        <f t="shared" si="1284"/>
        <v>#DIV/0!</v>
      </c>
      <c r="DC2896" s="1" t="str">
        <f t="shared" si="1285"/>
        <v>#DIV/0!</v>
      </c>
      <c r="DD2896" s="1" t="str">
        <f t="shared" si="1286"/>
        <v>#DIV/0!</v>
      </c>
      <c r="DF2896" s="1" t="str">
        <f t="shared" si="1287"/>
        <v>#DIV/0!</v>
      </c>
    </row>
    <row r="2897" ht="15.75" customHeight="1">
      <c r="CU2897" s="1">
        <v>5663.4888</v>
      </c>
      <c r="CV2897" s="1">
        <v>162.5</v>
      </c>
      <c r="CW2897" s="1">
        <v>147.8</v>
      </c>
      <c r="CX2897" s="1">
        <v>168.1</v>
      </c>
      <c r="CY2897" s="1">
        <v>150.6</v>
      </c>
      <c r="CZ2897" s="1">
        <v>142.9</v>
      </c>
      <c r="DA2897" s="1" t="str">
        <f t="shared" si="1283"/>
        <v>#DIV/0!</v>
      </c>
      <c r="DB2897" s="1" t="str">
        <f t="shared" si="1284"/>
        <v>#DIV/0!</v>
      </c>
      <c r="DC2897" s="1" t="str">
        <f t="shared" si="1285"/>
        <v>#DIV/0!</v>
      </c>
      <c r="DD2897" s="1" t="str">
        <f t="shared" si="1286"/>
        <v>#DIV/0!</v>
      </c>
      <c r="DF2897" s="1" t="str">
        <f t="shared" si="1287"/>
        <v>#DIV/0!</v>
      </c>
    </row>
    <row r="2898" ht="15.75" customHeight="1">
      <c r="CU2898" s="1">
        <v>5663.6411</v>
      </c>
      <c r="CV2898" s="1">
        <v>168.4</v>
      </c>
      <c r="CW2898" s="1">
        <v>153.8</v>
      </c>
      <c r="CX2898" s="1">
        <v>174.9</v>
      </c>
      <c r="CY2898" s="1">
        <v>154.0</v>
      </c>
      <c r="CZ2898" s="1">
        <v>148.4</v>
      </c>
      <c r="DA2898" s="1" t="str">
        <f t="shared" si="1283"/>
        <v>#DIV/0!</v>
      </c>
      <c r="DB2898" s="1" t="str">
        <f t="shared" si="1284"/>
        <v>#DIV/0!</v>
      </c>
      <c r="DC2898" s="1" t="str">
        <f t="shared" si="1285"/>
        <v>#DIV/0!</v>
      </c>
      <c r="DD2898" s="1" t="str">
        <f t="shared" si="1286"/>
        <v>#DIV/0!</v>
      </c>
      <c r="DF2898" s="1" t="str">
        <f t="shared" si="1287"/>
        <v>#DIV/0!</v>
      </c>
    </row>
    <row r="2899" ht="15.75" customHeight="1">
      <c r="CU2899" s="1">
        <v>5663.7935</v>
      </c>
      <c r="CV2899" s="1">
        <v>187.0</v>
      </c>
      <c r="CW2899" s="1">
        <v>169.3</v>
      </c>
      <c r="CX2899" s="1">
        <v>191.5</v>
      </c>
      <c r="CY2899" s="1">
        <v>167.1</v>
      </c>
      <c r="CZ2899" s="1">
        <v>162.0</v>
      </c>
      <c r="DA2899" s="1" t="str">
        <f t="shared" si="1283"/>
        <v>#DIV/0!</v>
      </c>
      <c r="DB2899" s="1" t="str">
        <f t="shared" si="1284"/>
        <v>#DIV/0!</v>
      </c>
      <c r="DC2899" s="1" t="str">
        <f t="shared" si="1285"/>
        <v>#DIV/0!</v>
      </c>
      <c r="DD2899" s="1" t="str">
        <f t="shared" si="1286"/>
        <v>#DIV/0!</v>
      </c>
      <c r="DF2899" s="1" t="str">
        <f t="shared" si="1287"/>
        <v>#DIV/0!</v>
      </c>
    </row>
    <row r="2900" ht="15.75" customHeight="1">
      <c r="CU2900" s="1">
        <v>5663.9458</v>
      </c>
      <c r="CV2900" s="1">
        <v>210.6</v>
      </c>
      <c r="CW2900" s="1">
        <v>184.5</v>
      </c>
      <c r="CX2900" s="1">
        <v>210.0</v>
      </c>
      <c r="CY2900" s="1">
        <v>179.6</v>
      </c>
      <c r="CZ2900" s="1">
        <v>176.2</v>
      </c>
      <c r="DA2900" s="1" t="str">
        <f t="shared" si="1283"/>
        <v>#DIV/0!</v>
      </c>
      <c r="DB2900" s="1" t="str">
        <f t="shared" si="1284"/>
        <v>#DIV/0!</v>
      </c>
      <c r="DC2900" s="1" t="str">
        <f t="shared" si="1285"/>
        <v>#DIV/0!</v>
      </c>
      <c r="DD2900" s="1" t="str">
        <f t="shared" si="1286"/>
        <v>#DIV/0!</v>
      </c>
      <c r="DF2900" s="1" t="str">
        <f t="shared" si="1287"/>
        <v>#DIV/0!</v>
      </c>
    </row>
    <row r="2901" ht="15.75" customHeight="1">
      <c r="CU2901" s="1">
        <v>5664.0981</v>
      </c>
      <c r="CV2901" s="1">
        <v>239.7</v>
      </c>
      <c r="CW2901" s="1">
        <v>205.0</v>
      </c>
      <c r="CX2901" s="1">
        <v>235.1</v>
      </c>
      <c r="CY2901" s="1">
        <v>195.0</v>
      </c>
      <c r="CZ2901" s="1">
        <v>193.1</v>
      </c>
      <c r="DA2901" s="1" t="str">
        <f t="shared" si="1283"/>
        <v>#DIV/0!</v>
      </c>
      <c r="DB2901" s="1" t="str">
        <f t="shared" si="1284"/>
        <v>#DIV/0!</v>
      </c>
      <c r="DC2901" s="1" t="str">
        <f t="shared" si="1285"/>
        <v>#DIV/0!</v>
      </c>
      <c r="DD2901" s="1" t="str">
        <f t="shared" si="1286"/>
        <v>#DIV/0!</v>
      </c>
      <c r="DF2901" s="1" t="str">
        <f t="shared" si="1287"/>
        <v>#DIV/0!</v>
      </c>
    </row>
    <row r="2902" ht="15.75" customHeight="1">
      <c r="CU2902" s="1">
        <v>5664.251</v>
      </c>
      <c r="CV2902" s="1">
        <v>262.9</v>
      </c>
      <c r="CW2902" s="1">
        <v>218.6</v>
      </c>
      <c r="CX2902" s="1">
        <v>251.0</v>
      </c>
      <c r="CY2902" s="1">
        <v>207.7</v>
      </c>
      <c r="CZ2902" s="1">
        <v>206.4</v>
      </c>
      <c r="DA2902" s="1" t="str">
        <f t="shared" si="1283"/>
        <v>#DIV/0!</v>
      </c>
      <c r="DB2902" s="1" t="str">
        <f t="shared" si="1284"/>
        <v>#DIV/0!</v>
      </c>
      <c r="DC2902" s="1" t="str">
        <f t="shared" si="1285"/>
        <v>#DIV/0!</v>
      </c>
      <c r="DD2902" s="1" t="str">
        <f t="shared" si="1286"/>
        <v>#DIV/0!</v>
      </c>
      <c r="DF2902" s="1" t="str">
        <f t="shared" si="1287"/>
        <v>#DIV/0!</v>
      </c>
    </row>
    <row r="2903" ht="15.75" customHeight="1">
      <c r="CU2903" s="1">
        <v>5664.4033</v>
      </c>
      <c r="CV2903" s="1">
        <v>269.5</v>
      </c>
      <c r="CW2903" s="1">
        <v>218.9</v>
      </c>
      <c r="CX2903" s="1">
        <v>253.7</v>
      </c>
      <c r="CY2903" s="1">
        <v>213.9</v>
      </c>
      <c r="CZ2903" s="1">
        <v>208.6</v>
      </c>
      <c r="DA2903" s="1" t="str">
        <f t="shared" si="1283"/>
        <v>#DIV/0!</v>
      </c>
      <c r="DB2903" s="1" t="str">
        <f t="shared" si="1284"/>
        <v>#DIV/0!</v>
      </c>
      <c r="DC2903" s="1" t="str">
        <f t="shared" si="1285"/>
        <v>#DIV/0!</v>
      </c>
      <c r="DD2903" s="1" t="str">
        <f t="shared" si="1286"/>
        <v>#DIV/0!</v>
      </c>
      <c r="DF2903" s="1" t="str">
        <f t="shared" si="1287"/>
        <v>#DIV/0!</v>
      </c>
    </row>
    <row r="2904" ht="15.75" customHeight="1">
      <c r="CU2904" s="1">
        <v>5664.5557</v>
      </c>
      <c r="CV2904" s="1">
        <v>262.6</v>
      </c>
      <c r="CW2904" s="1">
        <v>214.0</v>
      </c>
      <c r="CX2904" s="1">
        <v>252.3</v>
      </c>
      <c r="CY2904" s="1">
        <v>213.0</v>
      </c>
      <c r="CZ2904" s="1">
        <v>206.5</v>
      </c>
      <c r="DA2904" s="1" t="str">
        <f t="shared" si="1283"/>
        <v>#DIV/0!</v>
      </c>
      <c r="DB2904" s="1" t="str">
        <f t="shared" si="1284"/>
        <v>#DIV/0!</v>
      </c>
      <c r="DC2904" s="1" t="str">
        <f t="shared" si="1285"/>
        <v>#DIV/0!</v>
      </c>
      <c r="DD2904" s="1" t="str">
        <f t="shared" si="1286"/>
        <v>#DIV/0!</v>
      </c>
      <c r="DF2904" s="1" t="str">
        <f t="shared" si="1287"/>
        <v>#DIV/0!</v>
      </c>
    </row>
    <row r="2905" ht="15.75" customHeight="1">
      <c r="CU2905" s="1">
        <v>5664.708</v>
      </c>
      <c r="CV2905" s="1">
        <v>252.4</v>
      </c>
      <c r="CW2905" s="1">
        <v>212.2</v>
      </c>
      <c r="CX2905" s="1">
        <v>249.6</v>
      </c>
      <c r="CY2905" s="1">
        <v>215.3</v>
      </c>
      <c r="CZ2905" s="1">
        <v>206.4</v>
      </c>
      <c r="DA2905" s="1" t="str">
        <f t="shared" si="1283"/>
        <v>#DIV/0!</v>
      </c>
      <c r="DB2905" s="1" t="str">
        <f t="shared" si="1284"/>
        <v>#DIV/0!</v>
      </c>
      <c r="DC2905" s="1" t="str">
        <f t="shared" si="1285"/>
        <v>#DIV/0!</v>
      </c>
      <c r="DD2905" s="1" t="str">
        <f t="shared" si="1286"/>
        <v>#DIV/0!</v>
      </c>
      <c r="DF2905" s="1" t="str">
        <f t="shared" si="1287"/>
        <v>#DIV/0!</v>
      </c>
    </row>
    <row r="2906" ht="15.75" customHeight="1">
      <c r="CU2906" s="1">
        <v>5664.8604</v>
      </c>
      <c r="CV2906" s="1">
        <v>246.8</v>
      </c>
      <c r="CW2906" s="1">
        <v>209.0</v>
      </c>
      <c r="CX2906" s="1">
        <v>247.3</v>
      </c>
      <c r="CY2906" s="1">
        <v>216.2</v>
      </c>
      <c r="CZ2906" s="1">
        <v>203.7</v>
      </c>
      <c r="DA2906" s="1" t="str">
        <f t="shared" si="1283"/>
        <v>#DIV/0!</v>
      </c>
      <c r="DB2906" s="1" t="str">
        <f t="shared" si="1284"/>
        <v>#DIV/0!</v>
      </c>
      <c r="DC2906" s="1" t="str">
        <f t="shared" si="1285"/>
        <v>#DIV/0!</v>
      </c>
      <c r="DD2906" s="1" t="str">
        <f t="shared" si="1286"/>
        <v>#DIV/0!</v>
      </c>
      <c r="DF2906" s="1" t="str">
        <f t="shared" si="1287"/>
        <v>#DIV/0!</v>
      </c>
    </row>
    <row r="2907" ht="15.75" customHeight="1">
      <c r="CU2907" s="1">
        <v>5665.0127</v>
      </c>
      <c r="CV2907" s="1">
        <v>252.4</v>
      </c>
      <c r="CW2907" s="1">
        <v>217.1</v>
      </c>
      <c r="CX2907" s="1">
        <v>259.8</v>
      </c>
      <c r="CY2907" s="1">
        <v>221.5</v>
      </c>
      <c r="CZ2907" s="1">
        <v>212.8</v>
      </c>
      <c r="DA2907" s="1" t="str">
        <f t="shared" si="1283"/>
        <v>#DIV/0!</v>
      </c>
      <c r="DB2907" s="1" t="str">
        <f t="shared" si="1284"/>
        <v>#DIV/0!</v>
      </c>
      <c r="DC2907" s="1" t="str">
        <f t="shared" si="1285"/>
        <v>#DIV/0!</v>
      </c>
      <c r="DD2907" s="1" t="str">
        <f t="shared" si="1286"/>
        <v>#DIV/0!</v>
      </c>
      <c r="DF2907" s="1" t="str">
        <f t="shared" si="1287"/>
        <v>#DIV/0!</v>
      </c>
    </row>
    <row r="2908" ht="15.75" customHeight="1">
      <c r="CU2908" s="1">
        <v>5665.165</v>
      </c>
      <c r="CV2908" s="1">
        <v>274.6</v>
      </c>
      <c r="CW2908" s="1">
        <v>235.4</v>
      </c>
      <c r="CX2908" s="1">
        <v>286.3</v>
      </c>
      <c r="CY2908" s="1">
        <v>237.4</v>
      </c>
      <c r="CZ2908" s="1">
        <v>231.2</v>
      </c>
      <c r="DA2908" s="1" t="str">
        <f t="shared" si="1283"/>
        <v>#DIV/0!</v>
      </c>
      <c r="DB2908" s="1" t="str">
        <f t="shared" si="1284"/>
        <v>#DIV/0!</v>
      </c>
      <c r="DC2908" s="1" t="str">
        <f t="shared" si="1285"/>
        <v>#DIV/0!</v>
      </c>
      <c r="DD2908" s="1" t="str">
        <f t="shared" si="1286"/>
        <v>#DIV/0!</v>
      </c>
      <c r="DF2908" s="1" t="str">
        <f t="shared" si="1287"/>
        <v>#DIV/0!</v>
      </c>
    </row>
    <row r="2909" ht="15.75" customHeight="1">
      <c r="CU2909" s="1">
        <v>5665.3174</v>
      </c>
      <c r="CV2909" s="1">
        <v>318.3</v>
      </c>
      <c r="CW2909" s="1">
        <v>264.1</v>
      </c>
      <c r="CX2909" s="1">
        <v>327.9</v>
      </c>
      <c r="CY2909" s="1">
        <v>263.1</v>
      </c>
      <c r="CZ2909" s="1">
        <v>258.2</v>
      </c>
      <c r="DA2909" s="1" t="str">
        <f t="shared" si="1283"/>
        <v>#DIV/0!</v>
      </c>
      <c r="DB2909" s="1" t="str">
        <f t="shared" si="1284"/>
        <v>#DIV/0!</v>
      </c>
      <c r="DC2909" s="1" t="str">
        <f t="shared" si="1285"/>
        <v>#DIV/0!</v>
      </c>
      <c r="DD2909" s="1" t="str">
        <f t="shared" si="1286"/>
        <v>#DIV/0!</v>
      </c>
      <c r="DF2909" s="1" t="str">
        <f t="shared" si="1287"/>
        <v>#DIV/0!</v>
      </c>
    </row>
    <row r="2910" ht="15.75" customHeight="1">
      <c r="CU2910" s="1">
        <v>5665.4702</v>
      </c>
      <c r="CV2910" s="1">
        <v>386.0</v>
      </c>
      <c r="CW2910" s="1">
        <v>301.4</v>
      </c>
      <c r="CX2910" s="1">
        <v>386.3</v>
      </c>
      <c r="CY2910" s="1">
        <v>295.7</v>
      </c>
      <c r="CZ2910" s="1">
        <v>294.0</v>
      </c>
      <c r="DA2910" s="1" t="str">
        <f t="shared" si="1283"/>
        <v>#DIV/0!</v>
      </c>
      <c r="DB2910" s="1" t="str">
        <f t="shared" si="1284"/>
        <v>#DIV/0!</v>
      </c>
      <c r="DC2910" s="1" t="str">
        <f t="shared" si="1285"/>
        <v>#DIV/0!</v>
      </c>
      <c r="DD2910" s="1" t="str">
        <f t="shared" si="1286"/>
        <v>#DIV/0!</v>
      </c>
      <c r="DF2910" s="1" t="str">
        <f t="shared" si="1287"/>
        <v>#DIV/0!</v>
      </c>
    </row>
    <row r="2911" ht="15.75" customHeight="1">
      <c r="CU2911" s="1">
        <v>5665.6226</v>
      </c>
      <c r="CV2911" s="1">
        <v>481.2</v>
      </c>
      <c r="CW2911" s="1">
        <v>348.8</v>
      </c>
      <c r="CX2911" s="1">
        <v>462.0</v>
      </c>
      <c r="CY2911" s="1">
        <v>333.3</v>
      </c>
      <c r="CZ2911" s="1">
        <v>337.5</v>
      </c>
      <c r="DA2911" s="1" t="str">
        <f t="shared" si="1283"/>
        <v>#DIV/0!</v>
      </c>
      <c r="DB2911" s="1" t="str">
        <f t="shared" si="1284"/>
        <v>#DIV/0!</v>
      </c>
      <c r="DC2911" s="1" t="str">
        <f t="shared" si="1285"/>
        <v>#DIV/0!</v>
      </c>
      <c r="DD2911" s="1" t="str">
        <f t="shared" si="1286"/>
        <v>#DIV/0!</v>
      </c>
      <c r="DF2911" s="1" t="str">
        <f t="shared" si="1287"/>
        <v>#DIV/0!</v>
      </c>
    </row>
    <row r="2912" ht="15.75" customHeight="1">
      <c r="CU2912" s="1">
        <v>5665.7749</v>
      </c>
      <c r="CV2912" s="1">
        <v>574.2</v>
      </c>
      <c r="CW2912" s="1">
        <v>398.4</v>
      </c>
      <c r="CX2912" s="1">
        <v>548.2</v>
      </c>
      <c r="CY2912" s="1">
        <v>372.7</v>
      </c>
      <c r="CZ2912" s="1">
        <v>387.7</v>
      </c>
      <c r="DA2912" s="1" t="str">
        <f t="shared" si="1283"/>
        <v>#DIV/0!</v>
      </c>
      <c r="DB2912" s="1" t="str">
        <f t="shared" si="1284"/>
        <v>#DIV/0!</v>
      </c>
      <c r="DC2912" s="1" t="str">
        <f t="shared" si="1285"/>
        <v>#DIV/0!</v>
      </c>
      <c r="DD2912" s="1" t="str">
        <f t="shared" si="1286"/>
        <v>#DIV/0!</v>
      </c>
      <c r="DF2912" s="1" t="str">
        <f t="shared" si="1287"/>
        <v>#DIV/0!</v>
      </c>
    </row>
    <row r="2913" ht="15.75" customHeight="1">
      <c r="CU2913" s="1">
        <v>5665.9272</v>
      </c>
      <c r="CV2913" s="1">
        <v>625.2</v>
      </c>
      <c r="CW2913" s="1">
        <v>443.7</v>
      </c>
      <c r="CX2913" s="1">
        <v>636.3</v>
      </c>
      <c r="CY2913" s="1">
        <v>400.8</v>
      </c>
      <c r="CZ2913" s="1">
        <v>430.1</v>
      </c>
      <c r="DA2913" s="1" t="str">
        <f t="shared" si="1283"/>
        <v>#DIV/0!</v>
      </c>
      <c r="DB2913" s="1" t="str">
        <f t="shared" si="1284"/>
        <v>#DIV/0!</v>
      </c>
      <c r="DC2913" s="1" t="str">
        <f t="shared" si="1285"/>
        <v>#DIV/0!</v>
      </c>
      <c r="DD2913" s="1" t="str">
        <f t="shared" si="1286"/>
        <v>#DIV/0!</v>
      </c>
      <c r="DF2913" s="1" t="str">
        <f t="shared" si="1287"/>
        <v>#DIV/0!</v>
      </c>
    </row>
    <row r="2914" ht="15.75" customHeight="1">
      <c r="CU2914" s="1">
        <v>5666.0796</v>
      </c>
      <c r="CV2914" s="1">
        <v>622.8</v>
      </c>
      <c r="CW2914" s="1">
        <v>462.4</v>
      </c>
      <c r="CX2914" s="1">
        <v>693.2</v>
      </c>
      <c r="CY2914" s="1">
        <v>412.9</v>
      </c>
      <c r="CZ2914" s="1">
        <v>452.3</v>
      </c>
      <c r="DA2914" s="1" t="str">
        <f t="shared" si="1283"/>
        <v>#DIV/0!</v>
      </c>
      <c r="DB2914" s="1" t="str">
        <f t="shared" si="1284"/>
        <v>#DIV/0!</v>
      </c>
      <c r="DC2914" s="1" t="str">
        <f t="shared" si="1285"/>
        <v>#DIV/0!</v>
      </c>
      <c r="DD2914" s="1" t="str">
        <f t="shared" si="1286"/>
        <v>#DIV/0!</v>
      </c>
      <c r="DF2914" s="1" t="str">
        <f t="shared" si="1287"/>
        <v>#DIV/0!</v>
      </c>
    </row>
    <row r="2915" ht="15.75" customHeight="1">
      <c r="CU2915" s="1">
        <v>5666.2319</v>
      </c>
      <c r="CV2915" s="1">
        <v>574.4</v>
      </c>
      <c r="CW2915" s="1">
        <v>446.2</v>
      </c>
      <c r="CX2915" s="1">
        <v>680.3</v>
      </c>
      <c r="CY2915" s="1">
        <v>419.9</v>
      </c>
      <c r="CZ2915" s="1">
        <v>458.5</v>
      </c>
      <c r="DA2915" s="1" t="str">
        <f t="shared" si="1283"/>
        <v>#DIV/0!</v>
      </c>
      <c r="DB2915" s="1" t="str">
        <f t="shared" si="1284"/>
        <v>#DIV/0!</v>
      </c>
      <c r="DC2915" s="1" t="str">
        <f t="shared" si="1285"/>
        <v>#DIV/0!</v>
      </c>
      <c r="DD2915" s="1" t="str">
        <f t="shared" si="1286"/>
        <v>#DIV/0!</v>
      </c>
      <c r="DF2915" s="1" t="str">
        <f t="shared" si="1287"/>
        <v>#DIV/0!</v>
      </c>
    </row>
    <row r="2916" ht="15.75" customHeight="1">
      <c r="CU2916" s="1">
        <v>5666.3843</v>
      </c>
      <c r="CV2916" s="1">
        <v>497.5</v>
      </c>
      <c r="CW2916" s="1">
        <v>416.3</v>
      </c>
      <c r="CX2916" s="1">
        <v>626.7</v>
      </c>
      <c r="CY2916" s="1">
        <v>417.0</v>
      </c>
      <c r="CZ2916" s="1">
        <v>425.9</v>
      </c>
      <c r="DA2916" s="1" t="str">
        <f t="shared" si="1283"/>
        <v>#DIV/0!</v>
      </c>
      <c r="DB2916" s="1" t="str">
        <f t="shared" si="1284"/>
        <v>#DIV/0!</v>
      </c>
      <c r="DC2916" s="1" t="str">
        <f t="shared" si="1285"/>
        <v>#DIV/0!</v>
      </c>
      <c r="DD2916" s="1" t="str">
        <f t="shared" si="1286"/>
        <v>#DIV/0!</v>
      </c>
      <c r="DF2916" s="1" t="str">
        <f t="shared" si="1287"/>
        <v>#DIV/0!</v>
      </c>
    </row>
    <row r="2917" ht="15.75" customHeight="1">
      <c r="CU2917" s="1">
        <v>5666.5366</v>
      </c>
      <c r="CV2917" s="1">
        <v>430.0</v>
      </c>
      <c r="CW2917" s="1">
        <v>376.0</v>
      </c>
      <c r="CX2917" s="1">
        <v>551.2</v>
      </c>
      <c r="CY2917" s="1">
        <v>389.5</v>
      </c>
      <c r="CZ2917" s="1">
        <v>377.1</v>
      </c>
      <c r="DA2917" s="1" t="str">
        <f t="shared" si="1283"/>
        <v>#DIV/0!</v>
      </c>
      <c r="DB2917" s="1" t="str">
        <f t="shared" si="1284"/>
        <v>#DIV/0!</v>
      </c>
      <c r="DC2917" s="1" t="str">
        <f t="shared" si="1285"/>
        <v>#DIV/0!</v>
      </c>
      <c r="DD2917" s="1" t="str">
        <f t="shared" si="1286"/>
        <v>#DIV/0!</v>
      </c>
      <c r="DF2917" s="1" t="str">
        <f t="shared" si="1287"/>
        <v>#DIV/0!</v>
      </c>
    </row>
    <row r="2918" ht="15.75" customHeight="1">
      <c r="CU2918" s="1">
        <v>5666.689</v>
      </c>
      <c r="CV2918" s="1">
        <v>379.8</v>
      </c>
      <c r="CW2918" s="1">
        <v>331.0</v>
      </c>
      <c r="CX2918" s="1">
        <v>473.8</v>
      </c>
      <c r="CY2918" s="1">
        <v>351.7</v>
      </c>
      <c r="CZ2918" s="1">
        <v>330.8</v>
      </c>
      <c r="DA2918" s="1" t="str">
        <f t="shared" si="1283"/>
        <v>#DIV/0!</v>
      </c>
      <c r="DB2918" s="1" t="str">
        <f t="shared" si="1284"/>
        <v>#DIV/0!</v>
      </c>
      <c r="DC2918" s="1" t="str">
        <f t="shared" si="1285"/>
        <v>#DIV/0!</v>
      </c>
      <c r="DD2918" s="1" t="str">
        <f t="shared" si="1286"/>
        <v>#DIV/0!</v>
      </c>
      <c r="DF2918" s="1" t="str">
        <f t="shared" si="1287"/>
        <v>#DIV/0!</v>
      </c>
    </row>
    <row r="2919" ht="15.75" customHeight="1">
      <c r="CU2919" s="1">
        <v>5666.8418</v>
      </c>
      <c r="CV2919" s="1">
        <v>339.9</v>
      </c>
      <c r="CW2919" s="1">
        <v>294.4</v>
      </c>
      <c r="CX2919" s="1">
        <v>413.3</v>
      </c>
      <c r="CY2919" s="1">
        <v>321.0</v>
      </c>
      <c r="CZ2919" s="1">
        <v>303.3</v>
      </c>
      <c r="DA2919" s="1" t="str">
        <f t="shared" si="1283"/>
        <v>#DIV/0!</v>
      </c>
      <c r="DB2919" s="1" t="str">
        <f t="shared" si="1284"/>
        <v>#DIV/0!</v>
      </c>
      <c r="DC2919" s="1" t="str">
        <f t="shared" si="1285"/>
        <v>#DIV/0!</v>
      </c>
      <c r="DD2919" s="1" t="str">
        <f t="shared" si="1286"/>
        <v>#DIV/0!</v>
      </c>
      <c r="DF2919" s="1" t="str">
        <f t="shared" si="1287"/>
        <v>#DIV/0!</v>
      </c>
    </row>
    <row r="2920" ht="15.75" customHeight="1">
      <c r="CU2920" s="1">
        <v>5666.9941</v>
      </c>
      <c r="CV2920" s="1">
        <v>312.2</v>
      </c>
      <c r="CW2920" s="1">
        <v>267.5</v>
      </c>
      <c r="CX2920" s="1">
        <v>370.7</v>
      </c>
      <c r="CY2920" s="1">
        <v>298.5</v>
      </c>
      <c r="CZ2920" s="1">
        <v>281.3</v>
      </c>
      <c r="DA2920" s="1" t="str">
        <f t="shared" si="1283"/>
        <v>#DIV/0!</v>
      </c>
      <c r="DB2920" s="1" t="str">
        <f t="shared" si="1284"/>
        <v>#DIV/0!</v>
      </c>
      <c r="DC2920" s="1" t="str">
        <f t="shared" si="1285"/>
        <v>#DIV/0!</v>
      </c>
      <c r="DD2920" s="1" t="str">
        <f t="shared" si="1286"/>
        <v>#DIV/0!</v>
      </c>
      <c r="DF2920" s="1" t="str">
        <f t="shared" si="1287"/>
        <v>#DIV/0!</v>
      </c>
    </row>
    <row r="2921" ht="15.75" customHeight="1">
      <c r="CU2921" s="1">
        <v>5667.1465</v>
      </c>
      <c r="CV2921" s="1">
        <v>292.0</v>
      </c>
      <c r="CW2921" s="1">
        <v>251.0</v>
      </c>
      <c r="CX2921" s="1">
        <v>343.6</v>
      </c>
      <c r="CY2921" s="1">
        <v>285.5</v>
      </c>
      <c r="CZ2921" s="1">
        <v>272.2</v>
      </c>
      <c r="DA2921" s="1" t="str">
        <f t="shared" si="1283"/>
        <v>#DIV/0!</v>
      </c>
      <c r="DB2921" s="1" t="str">
        <f t="shared" si="1284"/>
        <v>#DIV/0!</v>
      </c>
      <c r="DC2921" s="1" t="str">
        <f t="shared" si="1285"/>
        <v>#DIV/0!</v>
      </c>
      <c r="DD2921" s="1" t="str">
        <f t="shared" si="1286"/>
        <v>#DIV/0!</v>
      </c>
      <c r="DF2921" s="1" t="str">
        <f t="shared" si="1287"/>
        <v>#DIV/0!</v>
      </c>
    </row>
    <row r="2922" ht="15.75" customHeight="1">
      <c r="CU2922" s="1">
        <v>5667.2988</v>
      </c>
      <c r="CV2922" s="1">
        <v>270.2</v>
      </c>
      <c r="CW2922" s="1">
        <v>240.2</v>
      </c>
      <c r="CX2922" s="1">
        <v>324.7</v>
      </c>
      <c r="CY2922" s="1">
        <v>274.8</v>
      </c>
      <c r="CZ2922" s="1">
        <v>258.2</v>
      </c>
      <c r="DA2922" s="1" t="str">
        <f t="shared" si="1283"/>
        <v>#DIV/0!</v>
      </c>
      <c r="DB2922" s="1" t="str">
        <f t="shared" si="1284"/>
        <v>#DIV/0!</v>
      </c>
      <c r="DC2922" s="1" t="str">
        <f t="shared" si="1285"/>
        <v>#DIV/0!</v>
      </c>
      <c r="DD2922" s="1" t="str">
        <f t="shared" si="1286"/>
        <v>#DIV/0!</v>
      </c>
      <c r="DF2922" s="1" t="str">
        <f t="shared" si="1287"/>
        <v>#DIV/0!</v>
      </c>
    </row>
    <row r="2923" ht="15.75" customHeight="1">
      <c r="CU2923" s="1">
        <v>5667.4512</v>
      </c>
      <c r="CV2923" s="1">
        <v>252.4</v>
      </c>
      <c r="CW2923" s="1">
        <v>230.7</v>
      </c>
      <c r="CX2923" s="1">
        <v>307.6</v>
      </c>
      <c r="CY2923" s="1">
        <v>263.3</v>
      </c>
      <c r="CZ2923" s="1">
        <v>248.1</v>
      </c>
      <c r="DA2923" s="1" t="str">
        <f t="shared" si="1283"/>
        <v>#DIV/0!</v>
      </c>
      <c r="DB2923" s="1" t="str">
        <f t="shared" si="1284"/>
        <v>#DIV/0!</v>
      </c>
      <c r="DC2923" s="1" t="str">
        <f t="shared" si="1285"/>
        <v>#DIV/0!</v>
      </c>
      <c r="DD2923" s="1" t="str">
        <f t="shared" si="1286"/>
        <v>#DIV/0!</v>
      </c>
      <c r="DF2923" s="1" t="str">
        <f t="shared" si="1287"/>
        <v>#DIV/0!</v>
      </c>
    </row>
    <row r="2924" ht="15.75" customHeight="1">
      <c r="CU2924" s="1">
        <v>5667.6035</v>
      </c>
      <c r="CV2924" s="1">
        <v>237.5</v>
      </c>
      <c r="CW2924" s="1">
        <v>223.6</v>
      </c>
      <c r="CX2924" s="1">
        <v>291.4</v>
      </c>
      <c r="CY2924" s="1">
        <v>248.8</v>
      </c>
      <c r="CZ2924" s="1">
        <v>237.4</v>
      </c>
      <c r="DA2924" s="1" t="str">
        <f t="shared" si="1283"/>
        <v>#DIV/0!</v>
      </c>
      <c r="DB2924" s="1" t="str">
        <f t="shared" si="1284"/>
        <v>#DIV/0!</v>
      </c>
      <c r="DC2924" s="1" t="str">
        <f t="shared" si="1285"/>
        <v>#DIV/0!</v>
      </c>
      <c r="DD2924" s="1" t="str">
        <f t="shared" si="1286"/>
        <v>#DIV/0!</v>
      </c>
      <c r="DF2924" s="1" t="str">
        <f t="shared" si="1287"/>
        <v>#DIV/0!</v>
      </c>
    </row>
    <row r="2925" ht="15.75" customHeight="1">
      <c r="CU2925" s="1">
        <v>5667.7559</v>
      </c>
      <c r="CV2925" s="1">
        <v>226.2</v>
      </c>
      <c r="CW2925" s="1">
        <v>218.2</v>
      </c>
      <c r="CX2925" s="1">
        <v>279.6</v>
      </c>
      <c r="CY2925" s="1">
        <v>235.2</v>
      </c>
      <c r="CZ2925" s="1">
        <v>216.1</v>
      </c>
      <c r="DA2925" s="1" t="str">
        <f t="shared" si="1283"/>
        <v>#DIV/0!</v>
      </c>
      <c r="DB2925" s="1" t="str">
        <f t="shared" si="1284"/>
        <v>#DIV/0!</v>
      </c>
      <c r="DC2925" s="1" t="str">
        <f t="shared" si="1285"/>
        <v>#DIV/0!</v>
      </c>
      <c r="DD2925" s="1" t="str">
        <f t="shared" si="1286"/>
        <v>#DIV/0!</v>
      </c>
      <c r="DF2925" s="1" t="str">
        <f t="shared" si="1287"/>
        <v>#DIV/0!</v>
      </c>
    </row>
    <row r="2926" ht="15.75" customHeight="1">
      <c r="CU2926" s="1">
        <v>5667.9082</v>
      </c>
      <c r="CV2926" s="1">
        <v>222.4</v>
      </c>
      <c r="CW2926" s="1">
        <v>219.7</v>
      </c>
      <c r="CX2926" s="1">
        <v>280.5</v>
      </c>
      <c r="CY2926" s="1">
        <v>234.9</v>
      </c>
      <c r="CZ2926" s="1">
        <v>212.6</v>
      </c>
      <c r="DA2926" s="1" t="str">
        <f t="shared" si="1283"/>
        <v>#DIV/0!</v>
      </c>
      <c r="DB2926" s="1" t="str">
        <f t="shared" si="1284"/>
        <v>#DIV/0!</v>
      </c>
      <c r="DC2926" s="1" t="str">
        <f t="shared" si="1285"/>
        <v>#DIV/0!</v>
      </c>
      <c r="DD2926" s="1" t="str">
        <f t="shared" si="1286"/>
        <v>#DIV/0!</v>
      </c>
      <c r="DF2926" s="1" t="str">
        <f t="shared" si="1287"/>
        <v>#DIV/0!</v>
      </c>
    </row>
    <row r="2927" ht="15.75" customHeight="1">
      <c r="CU2927" s="1">
        <v>5668.0605</v>
      </c>
      <c r="CV2927" s="1">
        <v>232.1</v>
      </c>
      <c r="CW2927" s="1">
        <v>240.1</v>
      </c>
      <c r="CX2927" s="1">
        <v>310.1</v>
      </c>
      <c r="CY2927" s="1">
        <v>254.9</v>
      </c>
      <c r="CZ2927" s="1">
        <v>225.8</v>
      </c>
      <c r="DA2927" s="1" t="str">
        <f t="shared" si="1283"/>
        <v>#DIV/0!</v>
      </c>
      <c r="DB2927" s="1" t="str">
        <f t="shared" si="1284"/>
        <v>#DIV/0!</v>
      </c>
      <c r="DC2927" s="1" t="str">
        <f t="shared" si="1285"/>
        <v>#DIV/0!</v>
      </c>
      <c r="DD2927" s="1" t="str">
        <f t="shared" si="1286"/>
        <v>#DIV/0!</v>
      </c>
      <c r="DF2927" s="1" t="str">
        <f t="shared" si="1287"/>
        <v>#DIV/0!</v>
      </c>
    </row>
    <row r="2928" ht="15.75" customHeight="1">
      <c r="CU2928" s="1">
        <v>5668.2134</v>
      </c>
      <c r="CV2928" s="1">
        <v>264.8</v>
      </c>
      <c r="CW2928" s="1">
        <v>281.2</v>
      </c>
      <c r="CX2928" s="1">
        <v>371.0</v>
      </c>
      <c r="CY2928" s="1">
        <v>295.4</v>
      </c>
      <c r="CZ2928" s="1">
        <v>252.3</v>
      </c>
      <c r="DA2928" s="1" t="str">
        <f t="shared" si="1283"/>
        <v>#DIV/0!</v>
      </c>
      <c r="DB2928" s="1" t="str">
        <f t="shared" si="1284"/>
        <v>#DIV/0!</v>
      </c>
      <c r="DC2928" s="1" t="str">
        <f t="shared" si="1285"/>
        <v>#DIV/0!</v>
      </c>
      <c r="DD2928" s="1" t="str">
        <f t="shared" si="1286"/>
        <v>#DIV/0!</v>
      </c>
      <c r="DF2928" s="1" t="str">
        <f t="shared" si="1287"/>
        <v>#DIV/0!</v>
      </c>
    </row>
    <row r="2929" ht="15.75" customHeight="1">
      <c r="CU2929" s="1">
        <v>5668.3657</v>
      </c>
      <c r="CV2929" s="1">
        <v>323.4</v>
      </c>
      <c r="CW2929" s="1">
        <v>333.7</v>
      </c>
      <c r="CX2929" s="1">
        <v>450.2</v>
      </c>
      <c r="CY2929" s="1">
        <v>348.3</v>
      </c>
      <c r="CZ2929" s="1">
        <v>286.8</v>
      </c>
      <c r="DA2929" s="1" t="str">
        <f t="shared" si="1283"/>
        <v>#DIV/0!</v>
      </c>
      <c r="DB2929" s="1" t="str">
        <f t="shared" si="1284"/>
        <v>#DIV/0!</v>
      </c>
      <c r="DC2929" s="1" t="str">
        <f t="shared" si="1285"/>
        <v>#DIV/0!</v>
      </c>
      <c r="DD2929" s="1" t="str">
        <f t="shared" si="1286"/>
        <v>#DIV/0!</v>
      </c>
      <c r="DF2929" s="1" t="str">
        <f t="shared" si="1287"/>
        <v>#DIV/0!</v>
      </c>
    </row>
    <row r="2930" ht="15.75" customHeight="1">
      <c r="CU2930" s="1">
        <v>5668.5181</v>
      </c>
      <c r="CV2930" s="1">
        <v>415.4</v>
      </c>
      <c r="CW2930" s="1">
        <v>425.3</v>
      </c>
      <c r="CX2930" s="1">
        <v>607.0</v>
      </c>
      <c r="CY2930" s="1">
        <v>456.9</v>
      </c>
      <c r="CZ2930" s="1">
        <v>356.5</v>
      </c>
      <c r="DA2930" s="1" t="str">
        <f t="shared" si="1283"/>
        <v>#DIV/0!</v>
      </c>
      <c r="DB2930" s="1" t="str">
        <f t="shared" si="1284"/>
        <v>#DIV/0!</v>
      </c>
      <c r="DC2930" s="1" t="str">
        <f t="shared" si="1285"/>
        <v>#DIV/0!</v>
      </c>
      <c r="DD2930" s="1" t="str">
        <f t="shared" si="1286"/>
        <v>#DIV/0!</v>
      </c>
      <c r="DF2930" s="1" t="str">
        <f t="shared" si="1287"/>
        <v>#DIV/0!</v>
      </c>
    </row>
    <row r="2931" ht="15.75" customHeight="1">
      <c r="CU2931" s="1">
        <v>5668.6704</v>
      </c>
      <c r="CV2931" s="1">
        <v>536.5</v>
      </c>
      <c r="CW2931" s="1">
        <v>527.4</v>
      </c>
      <c r="CX2931" s="1">
        <v>712.9</v>
      </c>
      <c r="CY2931" s="1">
        <v>556.5</v>
      </c>
      <c r="CZ2931" s="1">
        <v>418.0</v>
      </c>
      <c r="DA2931" s="1" t="str">
        <f t="shared" si="1283"/>
        <v>#DIV/0!</v>
      </c>
      <c r="DB2931" s="1" t="str">
        <f t="shared" si="1284"/>
        <v>#DIV/0!</v>
      </c>
      <c r="DC2931" s="1" t="str">
        <f t="shared" si="1285"/>
        <v>#DIV/0!</v>
      </c>
      <c r="DD2931" s="1" t="str">
        <f t="shared" si="1286"/>
        <v>#DIV/0!</v>
      </c>
      <c r="DF2931" s="1" t="str">
        <f t="shared" si="1287"/>
        <v>#DIV/0!</v>
      </c>
    </row>
    <row r="2932" ht="15.75" customHeight="1">
      <c r="CU2932" s="1">
        <v>5668.8228</v>
      </c>
      <c r="CV2932" s="1">
        <v>603.9</v>
      </c>
      <c r="CW2932" s="1">
        <v>521.0</v>
      </c>
      <c r="CX2932" s="1">
        <v>678.7</v>
      </c>
      <c r="CY2932" s="1">
        <v>556.2</v>
      </c>
      <c r="CZ2932" s="1">
        <v>430.3</v>
      </c>
      <c r="DA2932" s="1" t="str">
        <f t="shared" si="1283"/>
        <v>#DIV/0!</v>
      </c>
      <c r="DB2932" s="1" t="str">
        <f t="shared" si="1284"/>
        <v>#DIV/0!</v>
      </c>
      <c r="DC2932" s="1" t="str">
        <f t="shared" si="1285"/>
        <v>#DIV/0!</v>
      </c>
      <c r="DD2932" s="1" t="str">
        <f t="shared" si="1286"/>
        <v>#DIV/0!</v>
      </c>
      <c r="DF2932" s="1" t="str">
        <f t="shared" si="1287"/>
        <v>#DIV/0!</v>
      </c>
    </row>
    <row r="2933" ht="15.75" customHeight="1">
      <c r="CU2933" s="1">
        <v>5668.9751</v>
      </c>
      <c r="CV2933" s="1">
        <v>481.5</v>
      </c>
      <c r="CW2933" s="1">
        <v>413.7</v>
      </c>
      <c r="CX2933" s="1">
        <v>560.2</v>
      </c>
      <c r="CY2933" s="1">
        <v>452.2</v>
      </c>
      <c r="CZ2933" s="1">
        <v>386.2</v>
      </c>
      <c r="DA2933" s="1" t="str">
        <f t="shared" si="1283"/>
        <v>#DIV/0!</v>
      </c>
      <c r="DB2933" s="1" t="str">
        <f t="shared" si="1284"/>
        <v>#DIV/0!</v>
      </c>
      <c r="DC2933" s="1" t="str">
        <f t="shared" si="1285"/>
        <v>#DIV/0!</v>
      </c>
      <c r="DD2933" s="1" t="str">
        <f t="shared" si="1286"/>
        <v>#DIV/0!</v>
      </c>
      <c r="DF2933" s="1" t="str">
        <f t="shared" si="1287"/>
        <v>#DIV/0!</v>
      </c>
    </row>
    <row r="2934" ht="15.75" customHeight="1">
      <c r="CU2934" s="1">
        <v>5669.1274</v>
      </c>
      <c r="CV2934" s="1">
        <v>334.1</v>
      </c>
      <c r="CW2934" s="1">
        <v>296.3</v>
      </c>
      <c r="CX2934" s="1">
        <v>404.8</v>
      </c>
      <c r="CY2934" s="1">
        <v>329.1</v>
      </c>
      <c r="CZ2934" s="1">
        <v>297.5</v>
      </c>
      <c r="DA2934" s="1" t="str">
        <f t="shared" si="1283"/>
        <v>#DIV/0!</v>
      </c>
      <c r="DB2934" s="1" t="str">
        <f t="shared" si="1284"/>
        <v>#DIV/0!</v>
      </c>
      <c r="DC2934" s="1" t="str">
        <f t="shared" si="1285"/>
        <v>#DIV/0!</v>
      </c>
      <c r="DD2934" s="1" t="str">
        <f t="shared" si="1286"/>
        <v>#DIV/0!</v>
      </c>
      <c r="DF2934" s="1" t="str">
        <f t="shared" si="1287"/>
        <v>#DIV/0!</v>
      </c>
    </row>
    <row r="2935" ht="15.75" customHeight="1">
      <c r="CU2935" s="1">
        <v>5669.2798</v>
      </c>
      <c r="CV2935" s="1">
        <v>240.9</v>
      </c>
      <c r="CW2935" s="1">
        <v>220.3</v>
      </c>
      <c r="CX2935" s="1">
        <v>288.2</v>
      </c>
      <c r="CY2935" s="1">
        <v>243.8</v>
      </c>
      <c r="CZ2935" s="1">
        <v>232.1</v>
      </c>
      <c r="DA2935" s="1" t="str">
        <f t="shared" si="1283"/>
        <v>#DIV/0!</v>
      </c>
      <c r="DB2935" s="1" t="str">
        <f t="shared" si="1284"/>
        <v>#DIV/0!</v>
      </c>
      <c r="DC2935" s="1" t="str">
        <f t="shared" si="1285"/>
        <v>#DIV/0!</v>
      </c>
      <c r="DD2935" s="1" t="str">
        <f t="shared" si="1286"/>
        <v>#DIV/0!</v>
      </c>
      <c r="DF2935" s="1" t="str">
        <f t="shared" si="1287"/>
        <v>#DIV/0!</v>
      </c>
    </row>
    <row r="2936" ht="15.75" customHeight="1">
      <c r="CU2936" s="1">
        <v>5669.4326</v>
      </c>
      <c r="CV2936" s="1">
        <v>183.5</v>
      </c>
      <c r="CW2936" s="1">
        <v>174.3</v>
      </c>
      <c r="CX2936" s="1">
        <v>218.6</v>
      </c>
      <c r="CY2936" s="1">
        <v>194.6</v>
      </c>
      <c r="CZ2936" s="1">
        <v>190.6</v>
      </c>
      <c r="DA2936" s="1" t="str">
        <f t="shared" si="1283"/>
        <v>#DIV/0!</v>
      </c>
      <c r="DB2936" s="1" t="str">
        <f t="shared" si="1284"/>
        <v>#DIV/0!</v>
      </c>
      <c r="DC2936" s="1" t="str">
        <f t="shared" si="1285"/>
        <v>#DIV/0!</v>
      </c>
      <c r="DD2936" s="1" t="str">
        <f t="shared" si="1286"/>
        <v>#DIV/0!</v>
      </c>
      <c r="DF2936" s="1" t="str">
        <f t="shared" si="1287"/>
        <v>#DIV/0!</v>
      </c>
    </row>
    <row r="2937" ht="15.75" customHeight="1">
      <c r="CU2937" s="1">
        <v>5669.585</v>
      </c>
      <c r="CV2937" s="1">
        <v>157.6</v>
      </c>
      <c r="CW2937" s="1">
        <v>150.8</v>
      </c>
      <c r="CX2937" s="1">
        <v>183.0</v>
      </c>
      <c r="CY2937" s="1">
        <v>164.3</v>
      </c>
      <c r="CZ2937" s="1">
        <v>160.2</v>
      </c>
      <c r="DA2937" s="1" t="str">
        <f t="shared" si="1283"/>
        <v>#DIV/0!</v>
      </c>
      <c r="DB2937" s="1" t="str">
        <f t="shared" si="1284"/>
        <v>#DIV/0!</v>
      </c>
      <c r="DC2937" s="1" t="str">
        <f t="shared" si="1285"/>
        <v>#DIV/0!</v>
      </c>
      <c r="DD2937" s="1" t="str">
        <f t="shared" si="1286"/>
        <v>#DIV/0!</v>
      </c>
      <c r="DF2937" s="1" t="str">
        <f t="shared" si="1287"/>
        <v>#DIV/0!</v>
      </c>
    </row>
    <row r="2938" ht="15.75" customHeight="1">
      <c r="CU2938" s="1">
        <v>5669.7373</v>
      </c>
      <c r="CV2938" s="1">
        <v>152.2</v>
      </c>
      <c r="CW2938" s="1">
        <v>146.2</v>
      </c>
      <c r="CX2938" s="1">
        <v>174.6</v>
      </c>
      <c r="CY2938" s="1">
        <v>153.8</v>
      </c>
      <c r="CZ2938" s="1">
        <v>150.1</v>
      </c>
      <c r="DA2938" s="1" t="str">
        <f t="shared" si="1283"/>
        <v>#DIV/0!</v>
      </c>
      <c r="DB2938" s="1" t="str">
        <f t="shared" si="1284"/>
        <v>#DIV/0!</v>
      </c>
      <c r="DC2938" s="1" t="str">
        <f t="shared" si="1285"/>
        <v>#DIV/0!</v>
      </c>
      <c r="DD2938" s="1" t="str">
        <f t="shared" si="1286"/>
        <v>#DIV/0!</v>
      </c>
      <c r="DF2938" s="1" t="str">
        <f t="shared" si="1287"/>
        <v>#DIV/0!</v>
      </c>
    </row>
    <row r="2939" ht="15.75" customHeight="1">
      <c r="CU2939" s="1">
        <v>5669.8896</v>
      </c>
      <c r="CV2939" s="1">
        <v>166.8</v>
      </c>
      <c r="CW2939" s="1">
        <v>162.7</v>
      </c>
      <c r="CX2939" s="1">
        <v>194.7</v>
      </c>
      <c r="CY2939" s="1">
        <v>166.6</v>
      </c>
      <c r="CZ2939" s="1">
        <v>166.1</v>
      </c>
      <c r="DA2939" s="1" t="str">
        <f t="shared" si="1283"/>
        <v>#DIV/0!</v>
      </c>
      <c r="DB2939" s="1" t="str">
        <f t="shared" si="1284"/>
        <v>#DIV/0!</v>
      </c>
      <c r="DC2939" s="1" t="str">
        <f t="shared" si="1285"/>
        <v>#DIV/0!</v>
      </c>
      <c r="DD2939" s="1" t="str">
        <f t="shared" si="1286"/>
        <v>#DIV/0!</v>
      </c>
      <c r="DF2939" s="1" t="str">
        <f t="shared" si="1287"/>
        <v>#DIV/0!</v>
      </c>
    </row>
    <row r="2940" ht="15.75" customHeight="1">
      <c r="CU2940" s="1">
        <v>5670.042</v>
      </c>
      <c r="CV2940" s="1">
        <v>209.3</v>
      </c>
      <c r="CW2940" s="1">
        <v>206.8</v>
      </c>
      <c r="CX2940" s="1">
        <v>252.5</v>
      </c>
      <c r="CY2940" s="1">
        <v>207.9</v>
      </c>
      <c r="CZ2940" s="1">
        <v>208.1</v>
      </c>
      <c r="DA2940" s="1" t="str">
        <f t="shared" si="1283"/>
        <v>#DIV/0!</v>
      </c>
      <c r="DB2940" s="1" t="str">
        <f t="shared" si="1284"/>
        <v>#DIV/0!</v>
      </c>
      <c r="DC2940" s="1" t="str">
        <f t="shared" si="1285"/>
        <v>#DIV/0!</v>
      </c>
      <c r="DD2940" s="1" t="str">
        <f t="shared" si="1286"/>
        <v>#DIV/0!</v>
      </c>
      <c r="DF2940" s="1" t="str">
        <f t="shared" si="1287"/>
        <v>#DIV/0!</v>
      </c>
    </row>
    <row r="2941" ht="15.75" customHeight="1">
      <c r="CU2941" s="1">
        <v>5670.1943</v>
      </c>
      <c r="CV2941" s="1">
        <v>300.1</v>
      </c>
      <c r="CW2941" s="1">
        <v>273.2</v>
      </c>
      <c r="CX2941" s="1">
        <v>351.7</v>
      </c>
      <c r="CY2941" s="1">
        <v>268.7</v>
      </c>
      <c r="CZ2941" s="1">
        <v>275.0</v>
      </c>
      <c r="DA2941" s="1" t="str">
        <f t="shared" si="1283"/>
        <v>#DIV/0!</v>
      </c>
      <c r="DB2941" s="1" t="str">
        <f t="shared" si="1284"/>
        <v>#DIV/0!</v>
      </c>
      <c r="DC2941" s="1" t="str">
        <f t="shared" si="1285"/>
        <v>#DIV/0!</v>
      </c>
      <c r="DD2941" s="1" t="str">
        <f t="shared" si="1286"/>
        <v>#DIV/0!</v>
      </c>
      <c r="DF2941" s="1" t="str">
        <f t="shared" si="1287"/>
        <v>#DIV/0!</v>
      </c>
    </row>
    <row r="2942" ht="15.75" customHeight="1">
      <c r="CU2942" s="1">
        <v>5670.3467</v>
      </c>
      <c r="CV2942" s="1">
        <v>479.9</v>
      </c>
      <c r="CW2942" s="1">
        <v>395.3</v>
      </c>
      <c r="CX2942" s="1">
        <v>537.1</v>
      </c>
      <c r="CY2942" s="1">
        <v>379.9</v>
      </c>
      <c r="CZ2942" s="1">
        <v>407.1</v>
      </c>
      <c r="DA2942" s="1" t="str">
        <f t="shared" si="1283"/>
        <v>#DIV/0!</v>
      </c>
      <c r="DB2942" s="1" t="str">
        <f t="shared" si="1284"/>
        <v>#DIV/0!</v>
      </c>
      <c r="DC2942" s="1" t="str">
        <f t="shared" si="1285"/>
        <v>#DIV/0!</v>
      </c>
      <c r="DD2942" s="1" t="str">
        <f t="shared" si="1286"/>
        <v>#DIV/0!</v>
      </c>
      <c r="DF2942" s="1" t="str">
        <f t="shared" si="1287"/>
        <v>#DIV/0!</v>
      </c>
    </row>
    <row r="2943" ht="15.75" customHeight="1">
      <c r="CU2943" s="1">
        <v>5670.499</v>
      </c>
      <c r="CV2943" s="1">
        <v>739.0</v>
      </c>
      <c r="CW2943" s="1">
        <v>553.8</v>
      </c>
      <c r="CX2943" s="1">
        <v>730.6</v>
      </c>
      <c r="CY2943" s="1">
        <v>532.5</v>
      </c>
      <c r="CZ2943" s="1">
        <v>584.1</v>
      </c>
      <c r="DA2943" s="1" t="str">
        <f t="shared" si="1283"/>
        <v>#DIV/0!</v>
      </c>
      <c r="DB2943" s="1" t="str">
        <f t="shared" si="1284"/>
        <v>#DIV/0!</v>
      </c>
      <c r="DC2943" s="1" t="str">
        <f t="shared" si="1285"/>
        <v>#DIV/0!</v>
      </c>
      <c r="DD2943" s="1" t="str">
        <f t="shared" si="1286"/>
        <v>#DIV/0!</v>
      </c>
      <c r="DF2943" s="1" t="str">
        <f t="shared" si="1287"/>
        <v>#DIV/0!</v>
      </c>
    </row>
    <row r="2944" ht="15.75" customHeight="1">
      <c r="CU2944" s="1">
        <v>5670.6514</v>
      </c>
      <c r="CV2944" s="1">
        <v>861.1</v>
      </c>
      <c r="CW2944" s="1">
        <v>607.4</v>
      </c>
      <c r="CX2944" s="1">
        <v>784.2</v>
      </c>
      <c r="CY2944" s="1">
        <v>596.1</v>
      </c>
      <c r="CZ2944" s="1">
        <v>594.6</v>
      </c>
      <c r="DA2944" s="1" t="str">
        <f t="shared" si="1283"/>
        <v>#DIV/0!</v>
      </c>
      <c r="DB2944" s="1" t="str">
        <f t="shared" si="1284"/>
        <v>#DIV/0!</v>
      </c>
      <c r="DC2944" s="1" t="str">
        <f t="shared" si="1285"/>
        <v>#DIV/0!</v>
      </c>
      <c r="DD2944" s="1" t="str">
        <f t="shared" si="1286"/>
        <v>#DIV/0!</v>
      </c>
      <c r="DF2944" s="1" t="str">
        <f t="shared" si="1287"/>
        <v>#DIV/0!</v>
      </c>
    </row>
    <row r="2945" ht="15.75" customHeight="1">
      <c r="CU2945" s="1">
        <v>5670.8042</v>
      </c>
      <c r="CV2945" s="1">
        <v>838.1</v>
      </c>
      <c r="CW2945" s="1">
        <v>508.5</v>
      </c>
      <c r="CX2945" s="1">
        <v>722.8</v>
      </c>
      <c r="CY2945" s="1">
        <v>490.4</v>
      </c>
      <c r="CZ2945" s="1">
        <v>506.3</v>
      </c>
      <c r="DA2945" s="1" t="str">
        <f t="shared" si="1283"/>
        <v>#DIV/0!</v>
      </c>
      <c r="DB2945" s="1" t="str">
        <f t="shared" si="1284"/>
        <v>#DIV/0!</v>
      </c>
      <c r="DC2945" s="1" t="str">
        <f t="shared" si="1285"/>
        <v>#DIV/0!</v>
      </c>
      <c r="DD2945" s="1" t="str">
        <f t="shared" si="1286"/>
        <v>#DIV/0!</v>
      </c>
      <c r="DF2945" s="1" t="str">
        <f t="shared" si="1287"/>
        <v>#DIV/0!</v>
      </c>
    </row>
    <row r="2946" ht="15.75" customHeight="1">
      <c r="CU2946" s="1">
        <v>5670.9565</v>
      </c>
      <c r="CV2946" s="1">
        <v>589.1</v>
      </c>
      <c r="CW2946" s="1">
        <v>394.6</v>
      </c>
      <c r="CX2946" s="1">
        <v>589.4</v>
      </c>
      <c r="CY2946" s="1">
        <v>398.6</v>
      </c>
      <c r="CZ2946" s="1">
        <v>409.8</v>
      </c>
      <c r="DA2946" s="1" t="str">
        <f t="shared" si="1283"/>
        <v>#DIV/0!</v>
      </c>
      <c r="DB2946" s="1" t="str">
        <f t="shared" si="1284"/>
        <v>#DIV/0!</v>
      </c>
      <c r="DC2946" s="1" t="str">
        <f t="shared" si="1285"/>
        <v>#DIV/0!</v>
      </c>
      <c r="DD2946" s="1" t="str">
        <f t="shared" si="1286"/>
        <v>#DIV/0!</v>
      </c>
      <c r="DF2946" s="1" t="str">
        <f t="shared" si="1287"/>
        <v>#DIV/0!</v>
      </c>
    </row>
    <row r="2947" ht="15.75" customHeight="1">
      <c r="CU2947" s="1">
        <v>5671.1089</v>
      </c>
      <c r="CV2947" s="1">
        <v>402.1</v>
      </c>
      <c r="CW2947" s="1">
        <v>323.6</v>
      </c>
      <c r="CX2947" s="1">
        <v>469.9</v>
      </c>
      <c r="CY2947" s="1">
        <v>335.7</v>
      </c>
      <c r="CZ2947" s="1">
        <v>340.0</v>
      </c>
      <c r="DA2947" s="1" t="str">
        <f t="shared" si="1283"/>
        <v>#DIV/0!</v>
      </c>
      <c r="DB2947" s="1" t="str">
        <f t="shared" si="1284"/>
        <v>#DIV/0!</v>
      </c>
      <c r="DC2947" s="1" t="str">
        <f t="shared" si="1285"/>
        <v>#DIV/0!</v>
      </c>
      <c r="DD2947" s="1" t="str">
        <f t="shared" si="1286"/>
        <v>#DIV/0!</v>
      </c>
      <c r="DF2947" s="1" t="str">
        <f t="shared" si="1287"/>
        <v>#DIV/0!</v>
      </c>
    </row>
    <row r="2948" ht="15.75" customHeight="1">
      <c r="CU2948" s="1">
        <v>5671.2612</v>
      </c>
      <c r="CV2948" s="1">
        <v>303.4</v>
      </c>
      <c r="CW2948" s="1">
        <v>270.4</v>
      </c>
      <c r="CX2948" s="1">
        <v>364.2</v>
      </c>
      <c r="CY2948" s="1">
        <v>271.4</v>
      </c>
      <c r="CZ2948" s="1">
        <v>272.7</v>
      </c>
      <c r="DA2948" s="1" t="str">
        <f t="shared" si="1283"/>
        <v>#DIV/0!</v>
      </c>
      <c r="DB2948" s="1" t="str">
        <f t="shared" si="1284"/>
        <v>#DIV/0!</v>
      </c>
      <c r="DC2948" s="1" t="str">
        <f t="shared" si="1285"/>
        <v>#DIV/0!</v>
      </c>
      <c r="DD2948" s="1" t="str">
        <f t="shared" si="1286"/>
        <v>#DIV/0!</v>
      </c>
      <c r="DF2948" s="1" t="str">
        <f t="shared" si="1287"/>
        <v>#DIV/0!</v>
      </c>
    </row>
    <row r="2949" ht="15.75" customHeight="1">
      <c r="CU2949" s="1">
        <v>5671.4136</v>
      </c>
      <c r="CV2949" s="1">
        <v>258.7</v>
      </c>
      <c r="CW2949" s="1">
        <v>247.5</v>
      </c>
      <c r="CX2949" s="1">
        <v>322.3</v>
      </c>
      <c r="CY2949" s="1">
        <v>245.5</v>
      </c>
      <c r="CZ2949" s="1">
        <v>239.4</v>
      </c>
      <c r="DA2949" s="1" t="str">
        <f t="shared" si="1283"/>
        <v>#DIV/0!</v>
      </c>
      <c r="DB2949" s="1" t="str">
        <f t="shared" si="1284"/>
        <v>#DIV/0!</v>
      </c>
      <c r="DC2949" s="1" t="str">
        <f t="shared" si="1285"/>
        <v>#DIV/0!</v>
      </c>
      <c r="DD2949" s="1" t="str">
        <f t="shared" si="1286"/>
        <v>#DIV/0!</v>
      </c>
      <c r="DF2949" s="1" t="str">
        <f t="shared" si="1287"/>
        <v>#DIV/0!</v>
      </c>
    </row>
    <row r="2950" ht="15.75" customHeight="1">
      <c r="CU2950" s="1">
        <v>5671.5659</v>
      </c>
      <c r="CV2950" s="1">
        <v>248.4</v>
      </c>
      <c r="CW2950" s="1">
        <v>249.0</v>
      </c>
      <c r="CX2950" s="1">
        <v>319.8</v>
      </c>
      <c r="CY2950" s="1">
        <v>245.5</v>
      </c>
      <c r="CZ2950" s="1">
        <v>234.5</v>
      </c>
      <c r="DA2950" s="1" t="str">
        <f t="shared" si="1283"/>
        <v>#DIV/0!</v>
      </c>
      <c r="DB2950" s="1" t="str">
        <f t="shared" si="1284"/>
        <v>#DIV/0!</v>
      </c>
      <c r="DC2950" s="1" t="str">
        <f t="shared" si="1285"/>
        <v>#DIV/0!</v>
      </c>
      <c r="DD2950" s="1" t="str">
        <f t="shared" si="1286"/>
        <v>#DIV/0!</v>
      </c>
      <c r="DF2950" s="1" t="str">
        <f t="shared" si="1287"/>
        <v>#DIV/0!</v>
      </c>
    </row>
    <row r="2951" ht="15.75" customHeight="1">
      <c r="CU2951" s="1">
        <v>5671.7183</v>
      </c>
      <c r="CV2951" s="1">
        <v>263.1</v>
      </c>
      <c r="CW2951" s="1">
        <v>259.5</v>
      </c>
      <c r="CX2951" s="1">
        <v>327.3</v>
      </c>
      <c r="CY2951" s="1">
        <v>252.5</v>
      </c>
      <c r="CZ2951" s="1">
        <v>233.7</v>
      </c>
      <c r="DA2951" s="1" t="str">
        <f t="shared" si="1283"/>
        <v>#DIV/0!</v>
      </c>
      <c r="DB2951" s="1" t="str">
        <f t="shared" si="1284"/>
        <v>#DIV/0!</v>
      </c>
      <c r="DC2951" s="1" t="str">
        <f t="shared" si="1285"/>
        <v>#DIV/0!</v>
      </c>
      <c r="DD2951" s="1" t="str">
        <f t="shared" si="1286"/>
        <v>#DIV/0!</v>
      </c>
      <c r="DF2951" s="1" t="str">
        <f t="shared" si="1287"/>
        <v>#DIV/0!</v>
      </c>
    </row>
    <row r="2952" ht="15.75" customHeight="1">
      <c r="CU2952" s="1">
        <v>5671.8706</v>
      </c>
      <c r="CV2952" s="1">
        <v>290.8</v>
      </c>
      <c r="CW2952" s="1">
        <v>265.0</v>
      </c>
      <c r="CX2952" s="1">
        <v>347.9</v>
      </c>
      <c r="CY2952" s="1">
        <v>261.7</v>
      </c>
      <c r="CZ2952" s="1">
        <v>241.7</v>
      </c>
      <c r="DA2952" s="1" t="str">
        <f t="shared" si="1283"/>
        <v>#DIV/0!</v>
      </c>
      <c r="DB2952" s="1" t="str">
        <f t="shared" si="1284"/>
        <v>#DIV/0!</v>
      </c>
      <c r="DC2952" s="1" t="str">
        <f t="shared" si="1285"/>
        <v>#DIV/0!</v>
      </c>
      <c r="DD2952" s="1" t="str">
        <f t="shared" si="1286"/>
        <v>#DIV/0!</v>
      </c>
      <c r="DF2952" s="1" t="str">
        <f t="shared" si="1287"/>
        <v>#DIV/0!</v>
      </c>
    </row>
    <row r="2953" ht="15.75" customHeight="1">
      <c r="CU2953" s="1">
        <v>5672.0229</v>
      </c>
      <c r="CV2953" s="1">
        <v>316.3</v>
      </c>
      <c r="CW2953" s="1">
        <v>275.5</v>
      </c>
      <c r="CX2953" s="1">
        <v>362.2</v>
      </c>
      <c r="CY2953" s="1">
        <v>284.8</v>
      </c>
      <c r="CZ2953" s="1">
        <v>246.6</v>
      </c>
      <c r="DA2953" s="1" t="str">
        <f t="shared" si="1283"/>
        <v>#DIV/0!</v>
      </c>
      <c r="DB2953" s="1" t="str">
        <f t="shared" si="1284"/>
        <v>#DIV/0!</v>
      </c>
      <c r="DC2953" s="1" t="str">
        <f t="shared" si="1285"/>
        <v>#DIV/0!</v>
      </c>
      <c r="DD2953" s="1" t="str">
        <f t="shared" si="1286"/>
        <v>#DIV/0!</v>
      </c>
      <c r="DF2953" s="1" t="str">
        <f t="shared" si="1287"/>
        <v>#DIV/0!</v>
      </c>
    </row>
    <row r="2954" ht="15.75" customHeight="1">
      <c r="CU2954" s="1">
        <v>5672.1758</v>
      </c>
      <c r="CV2954" s="1">
        <v>296.3</v>
      </c>
      <c r="CW2954" s="1">
        <v>252.6</v>
      </c>
      <c r="CX2954" s="1">
        <v>325.5</v>
      </c>
      <c r="CY2954" s="1">
        <v>271.7</v>
      </c>
      <c r="CZ2954" s="1">
        <v>225.1</v>
      </c>
      <c r="DA2954" s="1" t="str">
        <f t="shared" si="1283"/>
        <v>#DIV/0!</v>
      </c>
      <c r="DB2954" s="1" t="str">
        <f t="shared" si="1284"/>
        <v>#DIV/0!</v>
      </c>
      <c r="DC2954" s="1" t="str">
        <f t="shared" si="1285"/>
        <v>#DIV/0!</v>
      </c>
      <c r="DD2954" s="1" t="str">
        <f t="shared" si="1286"/>
        <v>#DIV/0!</v>
      </c>
      <c r="DF2954" s="1" t="str">
        <f t="shared" si="1287"/>
        <v>#DIV/0!</v>
      </c>
    </row>
    <row r="2955" ht="15.75" customHeight="1">
      <c r="CU2955" s="1">
        <v>5672.3281</v>
      </c>
      <c r="CV2955" s="1">
        <v>239.1</v>
      </c>
      <c r="CW2955" s="1">
        <v>202.1</v>
      </c>
      <c r="CX2955" s="1">
        <v>258.9</v>
      </c>
      <c r="CY2955" s="1">
        <v>224.0</v>
      </c>
      <c r="CZ2955" s="1">
        <v>187.6</v>
      </c>
      <c r="DA2955" s="1" t="str">
        <f t="shared" si="1283"/>
        <v>#DIV/0!</v>
      </c>
      <c r="DB2955" s="1" t="str">
        <f t="shared" si="1284"/>
        <v>#DIV/0!</v>
      </c>
      <c r="DC2955" s="1" t="str">
        <f t="shared" si="1285"/>
        <v>#DIV/0!</v>
      </c>
      <c r="DD2955" s="1" t="str">
        <f t="shared" si="1286"/>
        <v>#DIV/0!</v>
      </c>
      <c r="DF2955" s="1" t="str">
        <f t="shared" si="1287"/>
        <v>#DIV/0!</v>
      </c>
    </row>
    <row r="2956" ht="15.75" customHeight="1">
      <c r="CU2956" s="1">
        <v>5672.4805</v>
      </c>
      <c r="CV2956" s="1">
        <v>180.8</v>
      </c>
      <c r="CW2956" s="1">
        <v>156.0</v>
      </c>
      <c r="CX2956" s="1">
        <v>198.2</v>
      </c>
      <c r="CY2956" s="1">
        <v>176.9</v>
      </c>
      <c r="CZ2956" s="1">
        <v>153.1</v>
      </c>
      <c r="DA2956" s="1" t="str">
        <f t="shared" si="1283"/>
        <v>#DIV/0!</v>
      </c>
      <c r="DB2956" s="1" t="str">
        <f t="shared" si="1284"/>
        <v>#DIV/0!</v>
      </c>
      <c r="DC2956" s="1" t="str">
        <f t="shared" si="1285"/>
        <v>#DIV/0!</v>
      </c>
      <c r="DD2956" s="1" t="str">
        <f t="shared" si="1286"/>
        <v>#DIV/0!</v>
      </c>
      <c r="DF2956" s="1" t="str">
        <f t="shared" si="1287"/>
        <v>#DIV/0!</v>
      </c>
    </row>
    <row r="2957" ht="15.75" customHeight="1">
      <c r="CU2957" s="1">
        <v>5672.6328</v>
      </c>
      <c r="CV2957" s="1">
        <v>138.8</v>
      </c>
      <c r="CW2957" s="1">
        <v>126.3</v>
      </c>
      <c r="CX2957" s="1">
        <v>157.6</v>
      </c>
      <c r="CY2957" s="1">
        <v>144.8</v>
      </c>
      <c r="CZ2957" s="1">
        <v>129.8</v>
      </c>
      <c r="DA2957" s="1" t="str">
        <f t="shared" si="1283"/>
        <v>#DIV/0!</v>
      </c>
      <c r="DB2957" s="1" t="str">
        <f t="shared" si="1284"/>
        <v>#DIV/0!</v>
      </c>
      <c r="DC2957" s="1" t="str">
        <f t="shared" si="1285"/>
        <v>#DIV/0!</v>
      </c>
      <c r="DD2957" s="1" t="str">
        <f t="shared" si="1286"/>
        <v>#DIV/0!</v>
      </c>
      <c r="DF2957" s="1" t="str">
        <f t="shared" si="1287"/>
        <v>#DIV/0!</v>
      </c>
    </row>
    <row r="2958" ht="15.75" customHeight="1">
      <c r="CU2958" s="1">
        <v>5672.7852</v>
      </c>
      <c r="CV2958" s="1">
        <v>112.5</v>
      </c>
      <c r="CW2958" s="1">
        <v>105.9</v>
      </c>
      <c r="CX2958" s="1">
        <v>127.7</v>
      </c>
      <c r="CY2958" s="1">
        <v>121.1</v>
      </c>
      <c r="CZ2958" s="1">
        <v>113.3</v>
      </c>
      <c r="DA2958" s="1" t="str">
        <f t="shared" si="1283"/>
        <v>#DIV/0!</v>
      </c>
      <c r="DB2958" s="1" t="str">
        <f t="shared" si="1284"/>
        <v>#DIV/0!</v>
      </c>
      <c r="DC2958" s="1" t="str">
        <f t="shared" si="1285"/>
        <v>#DIV/0!</v>
      </c>
      <c r="DD2958" s="1" t="str">
        <f t="shared" si="1286"/>
        <v>#DIV/0!</v>
      </c>
      <c r="DF2958" s="1" t="str">
        <f t="shared" si="1287"/>
        <v>#DIV/0!</v>
      </c>
    </row>
    <row r="2959" ht="15.75" customHeight="1">
      <c r="CU2959" s="1">
        <v>5672.9375</v>
      </c>
      <c r="CV2959" s="1">
        <v>98.1</v>
      </c>
      <c r="CW2959" s="1">
        <v>93.83</v>
      </c>
      <c r="CX2959" s="1">
        <v>109.9</v>
      </c>
      <c r="CY2959" s="1">
        <v>106.0</v>
      </c>
      <c r="CZ2959" s="1">
        <v>105.0</v>
      </c>
      <c r="DA2959" s="1" t="str">
        <f t="shared" si="1283"/>
        <v>#DIV/0!</v>
      </c>
      <c r="DB2959" s="1" t="str">
        <f t="shared" si="1284"/>
        <v>#DIV/0!</v>
      </c>
      <c r="DC2959" s="1" t="str">
        <f t="shared" si="1285"/>
        <v>#DIV/0!</v>
      </c>
      <c r="DD2959" s="1" t="str">
        <f t="shared" si="1286"/>
        <v>#DIV/0!</v>
      </c>
      <c r="DF2959" s="1" t="str">
        <f t="shared" si="1287"/>
        <v>#DIV/0!</v>
      </c>
    </row>
    <row r="2960" ht="15.75" customHeight="1">
      <c r="CU2960" s="1">
        <v>5673.0898</v>
      </c>
      <c r="CV2960" s="1">
        <v>92.94</v>
      </c>
      <c r="CW2960" s="1">
        <v>90.28</v>
      </c>
      <c r="CX2960" s="1">
        <v>103.3</v>
      </c>
      <c r="CY2960" s="1">
        <v>99.57</v>
      </c>
      <c r="CZ2960" s="1">
        <v>103.0</v>
      </c>
      <c r="DA2960" s="1" t="str">
        <f t="shared" si="1283"/>
        <v>#DIV/0!</v>
      </c>
      <c r="DB2960" s="1" t="str">
        <f t="shared" si="1284"/>
        <v>#DIV/0!</v>
      </c>
      <c r="DC2960" s="1" t="str">
        <f t="shared" si="1285"/>
        <v>#DIV/0!</v>
      </c>
      <c r="DD2960" s="1" t="str">
        <f t="shared" si="1286"/>
        <v>#DIV/0!</v>
      </c>
      <c r="DF2960" s="1" t="str">
        <f t="shared" si="1287"/>
        <v>#DIV/0!</v>
      </c>
    </row>
    <row r="2961" ht="15.75" customHeight="1">
      <c r="CU2961" s="1">
        <v>5673.2422</v>
      </c>
      <c r="CV2961" s="1">
        <v>96.61</v>
      </c>
      <c r="CW2961" s="1">
        <v>95.72</v>
      </c>
      <c r="CX2961" s="1">
        <v>108.1</v>
      </c>
      <c r="CY2961" s="1">
        <v>101.6</v>
      </c>
      <c r="CZ2961" s="1">
        <v>109.0</v>
      </c>
      <c r="DA2961" s="1" t="str">
        <f t="shared" si="1283"/>
        <v>#DIV/0!</v>
      </c>
      <c r="DB2961" s="1" t="str">
        <f t="shared" si="1284"/>
        <v>#DIV/0!</v>
      </c>
      <c r="DC2961" s="1" t="str">
        <f t="shared" si="1285"/>
        <v>#DIV/0!</v>
      </c>
      <c r="DD2961" s="1" t="str">
        <f t="shared" si="1286"/>
        <v>#DIV/0!</v>
      </c>
      <c r="DF2961" s="1" t="str">
        <f t="shared" si="1287"/>
        <v>#DIV/0!</v>
      </c>
    </row>
    <row r="2962" ht="15.75" customHeight="1">
      <c r="CU2962" s="1">
        <v>5673.395</v>
      </c>
      <c r="CV2962" s="1">
        <v>114.9</v>
      </c>
      <c r="CW2962" s="1">
        <v>115.9</v>
      </c>
      <c r="CX2962" s="1">
        <v>130.2</v>
      </c>
      <c r="CY2962" s="1">
        <v>116.9</v>
      </c>
      <c r="CZ2962" s="1">
        <v>126.4</v>
      </c>
      <c r="DA2962" s="1" t="str">
        <f t="shared" si="1283"/>
        <v>#DIV/0!</v>
      </c>
      <c r="DB2962" s="1" t="str">
        <f t="shared" si="1284"/>
        <v>#DIV/0!</v>
      </c>
      <c r="DC2962" s="1" t="str">
        <f t="shared" si="1285"/>
        <v>#DIV/0!</v>
      </c>
      <c r="DD2962" s="1" t="str">
        <f t="shared" si="1286"/>
        <v>#DIV/0!</v>
      </c>
      <c r="DF2962" s="1" t="str">
        <f t="shared" si="1287"/>
        <v>#DIV/0!</v>
      </c>
    </row>
    <row r="2963" ht="15.75" customHeight="1">
      <c r="CU2963" s="1">
        <v>5673.5474</v>
      </c>
      <c r="CV2963" s="1">
        <v>151.6</v>
      </c>
      <c r="CW2963" s="1">
        <v>153.3</v>
      </c>
      <c r="CX2963" s="1">
        <v>173.1</v>
      </c>
      <c r="CY2963" s="1">
        <v>148.1</v>
      </c>
      <c r="CZ2963" s="1">
        <v>163.2</v>
      </c>
      <c r="DA2963" s="1" t="str">
        <f t="shared" si="1283"/>
        <v>#DIV/0!</v>
      </c>
      <c r="DB2963" s="1" t="str">
        <f t="shared" si="1284"/>
        <v>#DIV/0!</v>
      </c>
      <c r="DC2963" s="1" t="str">
        <f t="shared" si="1285"/>
        <v>#DIV/0!</v>
      </c>
      <c r="DD2963" s="1" t="str">
        <f t="shared" si="1286"/>
        <v>#DIV/0!</v>
      </c>
      <c r="DF2963" s="1" t="str">
        <f t="shared" si="1287"/>
        <v>#DIV/0!</v>
      </c>
    </row>
    <row r="2964" ht="15.75" customHeight="1">
      <c r="CU2964" s="1">
        <v>5673.6997</v>
      </c>
      <c r="CV2964" s="1">
        <v>217.0</v>
      </c>
      <c r="CW2964" s="1">
        <v>217.7</v>
      </c>
      <c r="CX2964" s="1">
        <v>251.2</v>
      </c>
      <c r="CY2964" s="1">
        <v>188.9</v>
      </c>
      <c r="CZ2964" s="1">
        <v>224.3</v>
      </c>
      <c r="DA2964" s="1" t="str">
        <f t="shared" si="1283"/>
        <v>#DIV/0!</v>
      </c>
      <c r="DB2964" s="1" t="str">
        <f t="shared" si="1284"/>
        <v>#DIV/0!</v>
      </c>
      <c r="DC2964" s="1" t="str">
        <f t="shared" si="1285"/>
        <v>#DIV/0!</v>
      </c>
      <c r="DD2964" s="1" t="str">
        <f t="shared" si="1286"/>
        <v>#DIV/0!</v>
      </c>
      <c r="DF2964" s="1" t="str">
        <f t="shared" si="1287"/>
        <v>#DIV/0!</v>
      </c>
    </row>
    <row r="2965" ht="15.75" customHeight="1">
      <c r="CU2965" s="1">
        <v>5673.8521</v>
      </c>
      <c r="CV2965" s="1">
        <v>345.3</v>
      </c>
      <c r="CW2965" s="1">
        <v>338.8</v>
      </c>
      <c r="CX2965" s="1">
        <v>408.6</v>
      </c>
      <c r="CY2965" s="1">
        <v>265.4</v>
      </c>
      <c r="CZ2965" s="1">
        <v>318.8</v>
      </c>
      <c r="DA2965" s="1" t="str">
        <f t="shared" si="1283"/>
        <v>#DIV/0!</v>
      </c>
      <c r="DB2965" s="1" t="str">
        <f t="shared" si="1284"/>
        <v>#DIV/0!</v>
      </c>
      <c r="DC2965" s="1" t="str">
        <f t="shared" si="1285"/>
        <v>#DIV/0!</v>
      </c>
      <c r="DD2965" s="1" t="str">
        <f t="shared" si="1286"/>
        <v>#DIV/0!</v>
      </c>
      <c r="DF2965" s="1" t="str">
        <f t="shared" si="1287"/>
        <v>#DIV/0!</v>
      </c>
    </row>
    <row r="2966" ht="15.75" customHeight="1">
      <c r="CU2966" s="1">
        <v>5674.0044</v>
      </c>
      <c r="CV2966" s="1">
        <v>539.7</v>
      </c>
      <c r="CW2966" s="1">
        <v>506.8</v>
      </c>
      <c r="CX2966" s="1">
        <v>616.7</v>
      </c>
      <c r="CY2966" s="1">
        <v>378.7</v>
      </c>
      <c r="CZ2966" s="1">
        <v>438.0</v>
      </c>
      <c r="DA2966" s="1" t="str">
        <f t="shared" si="1283"/>
        <v>#DIV/0!</v>
      </c>
      <c r="DB2966" s="1" t="str">
        <f t="shared" si="1284"/>
        <v>#DIV/0!</v>
      </c>
      <c r="DC2966" s="1" t="str">
        <f t="shared" si="1285"/>
        <v>#DIV/0!</v>
      </c>
      <c r="DD2966" s="1" t="str">
        <f t="shared" si="1286"/>
        <v>#DIV/0!</v>
      </c>
      <c r="DF2966" s="1" t="str">
        <f t="shared" si="1287"/>
        <v>#DIV/0!</v>
      </c>
    </row>
    <row r="2967" ht="15.75" customHeight="1">
      <c r="CU2967" s="1">
        <v>5674.1567</v>
      </c>
      <c r="CV2967" s="1">
        <v>715.1</v>
      </c>
      <c r="CW2967" s="1">
        <v>623.0</v>
      </c>
      <c r="CX2967" s="1">
        <v>751.1</v>
      </c>
      <c r="CY2967" s="1">
        <v>531.8</v>
      </c>
      <c r="CZ2967" s="1">
        <v>552.7</v>
      </c>
      <c r="DA2967" s="1" t="str">
        <f t="shared" si="1283"/>
        <v>#DIV/0!</v>
      </c>
      <c r="DB2967" s="1" t="str">
        <f t="shared" si="1284"/>
        <v>#DIV/0!</v>
      </c>
      <c r="DC2967" s="1" t="str">
        <f t="shared" si="1285"/>
        <v>#DIV/0!</v>
      </c>
      <c r="DD2967" s="1" t="str">
        <f t="shared" si="1286"/>
        <v>#DIV/0!</v>
      </c>
      <c r="DF2967" s="1" t="str">
        <f t="shared" si="1287"/>
        <v>#DIV/0!</v>
      </c>
    </row>
    <row r="2968" ht="15.75" customHeight="1">
      <c r="CU2968" s="1">
        <v>5674.3091</v>
      </c>
      <c r="CV2968" s="1">
        <v>727.1</v>
      </c>
      <c r="CW2968" s="1">
        <v>583.1</v>
      </c>
      <c r="CX2968" s="1">
        <v>760.7</v>
      </c>
      <c r="CY2968" s="1">
        <v>601.8</v>
      </c>
      <c r="CZ2968" s="1">
        <v>582.0</v>
      </c>
      <c r="DA2968" s="1" t="str">
        <f t="shared" si="1283"/>
        <v>#DIV/0!</v>
      </c>
      <c r="DB2968" s="1" t="str">
        <f t="shared" si="1284"/>
        <v>#DIV/0!</v>
      </c>
      <c r="DC2968" s="1" t="str">
        <f t="shared" si="1285"/>
        <v>#DIV/0!</v>
      </c>
      <c r="DD2968" s="1" t="str">
        <f t="shared" si="1286"/>
        <v>#DIV/0!</v>
      </c>
      <c r="DF2968" s="1" t="str">
        <f t="shared" si="1287"/>
        <v>#DIV/0!</v>
      </c>
    </row>
    <row r="2969" ht="15.75" customHeight="1">
      <c r="CU2969" s="1">
        <v>5674.4614</v>
      </c>
      <c r="CV2969" s="1">
        <v>593.9</v>
      </c>
      <c r="CW2969" s="1">
        <v>442.6</v>
      </c>
      <c r="CX2969" s="1">
        <v>639.6</v>
      </c>
      <c r="CY2969" s="1">
        <v>496.0</v>
      </c>
      <c r="CZ2969" s="1">
        <v>454.7</v>
      </c>
      <c r="DA2969" s="1" t="str">
        <f t="shared" si="1283"/>
        <v>#DIV/0!</v>
      </c>
      <c r="DB2969" s="1" t="str">
        <f t="shared" si="1284"/>
        <v>#DIV/0!</v>
      </c>
      <c r="DC2969" s="1" t="str">
        <f t="shared" si="1285"/>
        <v>#DIV/0!</v>
      </c>
      <c r="DD2969" s="1" t="str">
        <f t="shared" si="1286"/>
        <v>#DIV/0!</v>
      </c>
      <c r="DF2969" s="1" t="str">
        <f t="shared" si="1287"/>
        <v>#DIV/0!</v>
      </c>
    </row>
    <row r="2970" ht="15.75" customHeight="1">
      <c r="CU2970" s="1">
        <v>5674.6138</v>
      </c>
      <c r="CV2970" s="1">
        <v>438.5</v>
      </c>
      <c r="CW2970" s="1">
        <v>328.2</v>
      </c>
      <c r="CX2970" s="1">
        <v>490.5</v>
      </c>
      <c r="CY2970" s="1">
        <v>418.8</v>
      </c>
      <c r="CZ2970" s="1">
        <v>362.0</v>
      </c>
      <c r="DA2970" s="1" t="str">
        <f t="shared" si="1283"/>
        <v>#DIV/0!</v>
      </c>
      <c r="DB2970" s="1" t="str">
        <f t="shared" si="1284"/>
        <v>#DIV/0!</v>
      </c>
      <c r="DC2970" s="1" t="str">
        <f t="shared" si="1285"/>
        <v>#DIV/0!</v>
      </c>
      <c r="DD2970" s="1" t="str">
        <f t="shared" si="1286"/>
        <v>#DIV/0!</v>
      </c>
      <c r="DF2970" s="1" t="str">
        <f t="shared" si="1287"/>
        <v>#DIV/0!</v>
      </c>
    </row>
    <row r="2971" ht="15.75" customHeight="1">
      <c r="CU2971" s="1">
        <v>5674.7666</v>
      </c>
      <c r="CV2971" s="1">
        <v>325.9</v>
      </c>
      <c r="CW2971" s="1">
        <v>273.1</v>
      </c>
      <c r="CX2971" s="1">
        <v>397.2</v>
      </c>
      <c r="CY2971" s="1">
        <v>359.2</v>
      </c>
      <c r="CZ2971" s="1">
        <v>307.9</v>
      </c>
      <c r="DA2971" s="1" t="str">
        <f t="shared" si="1283"/>
        <v>#DIV/0!</v>
      </c>
      <c r="DB2971" s="1" t="str">
        <f t="shared" si="1284"/>
        <v>#DIV/0!</v>
      </c>
      <c r="DC2971" s="1" t="str">
        <f t="shared" si="1285"/>
        <v>#DIV/0!</v>
      </c>
      <c r="DD2971" s="1" t="str">
        <f t="shared" si="1286"/>
        <v>#DIV/0!</v>
      </c>
      <c r="DF2971" s="1" t="str">
        <f t="shared" si="1287"/>
        <v>#DIV/0!</v>
      </c>
    </row>
    <row r="2972" ht="15.75" customHeight="1">
      <c r="CU2972" s="1">
        <v>5674.9189</v>
      </c>
      <c r="CV2972" s="1">
        <v>257.7</v>
      </c>
      <c r="CW2972" s="1">
        <v>230.2</v>
      </c>
      <c r="CX2972" s="1">
        <v>314.7</v>
      </c>
      <c r="CY2972" s="1">
        <v>298.1</v>
      </c>
      <c r="CZ2972" s="1">
        <v>247.0</v>
      </c>
      <c r="DA2972" s="1" t="str">
        <f t="shared" si="1283"/>
        <v>#DIV/0!</v>
      </c>
      <c r="DB2972" s="1" t="str">
        <f t="shared" si="1284"/>
        <v>#DIV/0!</v>
      </c>
      <c r="DC2972" s="1" t="str">
        <f t="shared" si="1285"/>
        <v>#DIV/0!</v>
      </c>
      <c r="DD2972" s="1" t="str">
        <f t="shared" si="1286"/>
        <v>#DIV/0!</v>
      </c>
      <c r="DF2972" s="1" t="str">
        <f t="shared" si="1287"/>
        <v>#DIV/0!</v>
      </c>
    </row>
    <row r="2973" ht="15.75" customHeight="1">
      <c r="CU2973" s="1">
        <v>5675.0713</v>
      </c>
      <c r="CV2973" s="1">
        <v>222.0</v>
      </c>
      <c r="CW2973" s="1">
        <v>202.6</v>
      </c>
      <c r="CX2973" s="1">
        <v>267.6</v>
      </c>
      <c r="CY2973" s="1">
        <v>242.5</v>
      </c>
      <c r="CZ2973" s="1">
        <v>223.5</v>
      </c>
      <c r="DA2973" s="1" t="str">
        <f t="shared" si="1283"/>
        <v>#DIV/0!</v>
      </c>
      <c r="DB2973" s="1" t="str">
        <f t="shared" si="1284"/>
        <v>#DIV/0!</v>
      </c>
      <c r="DC2973" s="1" t="str">
        <f t="shared" si="1285"/>
        <v>#DIV/0!</v>
      </c>
      <c r="DD2973" s="1" t="str">
        <f t="shared" si="1286"/>
        <v>#DIV/0!</v>
      </c>
      <c r="DF2973" s="1" t="str">
        <f t="shared" si="1287"/>
        <v>#DIV/0!</v>
      </c>
    </row>
    <row r="2974" ht="15.75" customHeight="1">
      <c r="CU2974" s="1">
        <v>5675.2236</v>
      </c>
      <c r="CV2974" s="1">
        <v>214.0</v>
      </c>
      <c r="CW2974" s="1">
        <v>200.8</v>
      </c>
      <c r="CX2974" s="1">
        <v>261.2</v>
      </c>
      <c r="CY2974" s="1">
        <v>229.4</v>
      </c>
      <c r="CZ2974" s="1">
        <v>223.9</v>
      </c>
      <c r="DA2974" s="1" t="str">
        <f t="shared" si="1283"/>
        <v>#DIV/0!</v>
      </c>
      <c r="DB2974" s="1" t="str">
        <f t="shared" si="1284"/>
        <v>#DIV/0!</v>
      </c>
      <c r="DC2974" s="1" t="str">
        <f t="shared" si="1285"/>
        <v>#DIV/0!</v>
      </c>
      <c r="DD2974" s="1" t="str">
        <f t="shared" si="1286"/>
        <v>#DIV/0!</v>
      </c>
      <c r="DF2974" s="1" t="str">
        <f t="shared" si="1287"/>
        <v>#DIV/0!</v>
      </c>
    </row>
    <row r="2975" ht="15.75" customHeight="1">
      <c r="CU2975" s="1">
        <v>5675.376</v>
      </c>
      <c r="CV2975" s="1">
        <v>230.0</v>
      </c>
      <c r="CW2975" s="1">
        <v>219.5</v>
      </c>
      <c r="CX2975" s="1">
        <v>284.5</v>
      </c>
      <c r="CY2975" s="1">
        <v>240.7</v>
      </c>
      <c r="CZ2975" s="1">
        <v>244.0</v>
      </c>
      <c r="DA2975" s="1" t="str">
        <f t="shared" si="1283"/>
        <v>#DIV/0!</v>
      </c>
      <c r="DB2975" s="1" t="str">
        <f t="shared" si="1284"/>
        <v>#DIV/0!</v>
      </c>
      <c r="DC2975" s="1" t="str">
        <f t="shared" si="1285"/>
        <v>#DIV/0!</v>
      </c>
      <c r="DD2975" s="1" t="str">
        <f t="shared" si="1286"/>
        <v>#DIV/0!</v>
      </c>
      <c r="DF2975" s="1" t="str">
        <f t="shared" si="1287"/>
        <v>#DIV/0!</v>
      </c>
    </row>
    <row r="2976" ht="15.75" customHeight="1">
      <c r="CU2976" s="1">
        <v>5675.5283</v>
      </c>
      <c r="CV2976" s="1">
        <v>273.4</v>
      </c>
      <c r="CW2976" s="1">
        <v>257.5</v>
      </c>
      <c r="CX2976" s="1">
        <v>336.2</v>
      </c>
      <c r="CY2976" s="1">
        <v>271.3</v>
      </c>
      <c r="CZ2976" s="1">
        <v>291.1</v>
      </c>
      <c r="DA2976" s="1" t="str">
        <f t="shared" si="1283"/>
        <v>#DIV/0!</v>
      </c>
      <c r="DB2976" s="1" t="str">
        <f t="shared" si="1284"/>
        <v>#DIV/0!</v>
      </c>
      <c r="DC2976" s="1" t="str">
        <f t="shared" si="1285"/>
        <v>#DIV/0!</v>
      </c>
      <c r="DD2976" s="1" t="str">
        <f t="shared" si="1286"/>
        <v>#DIV/0!</v>
      </c>
      <c r="DF2976" s="1" t="str">
        <f t="shared" si="1287"/>
        <v>#DIV/0!</v>
      </c>
    </row>
    <row r="2977" ht="15.75" customHeight="1">
      <c r="CU2977" s="1">
        <v>5675.6807</v>
      </c>
      <c r="CV2977" s="1">
        <v>353.6</v>
      </c>
      <c r="CW2977" s="1">
        <v>318.3</v>
      </c>
      <c r="CX2977" s="1">
        <v>423.1</v>
      </c>
      <c r="CY2977" s="1">
        <v>323.4</v>
      </c>
      <c r="CZ2977" s="1">
        <v>362.2</v>
      </c>
      <c r="DA2977" s="1" t="str">
        <f t="shared" si="1283"/>
        <v>#DIV/0!</v>
      </c>
      <c r="DB2977" s="1" t="str">
        <f t="shared" si="1284"/>
        <v>#DIV/0!</v>
      </c>
      <c r="DC2977" s="1" t="str">
        <f t="shared" si="1285"/>
        <v>#DIV/0!</v>
      </c>
      <c r="DD2977" s="1" t="str">
        <f t="shared" si="1286"/>
        <v>#DIV/0!</v>
      </c>
      <c r="DF2977" s="1" t="str">
        <f t="shared" si="1287"/>
        <v>#DIV/0!</v>
      </c>
    </row>
    <row r="2978" ht="15.75" customHeight="1">
      <c r="CU2978" s="1">
        <v>5675.833</v>
      </c>
      <c r="CV2978" s="1">
        <v>487.0</v>
      </c>
      <c r="CW2978" s="1">
        <v>408.2</v>
      </c>
      <c r="CX2978" s="1">
        <v>561.4</v>
      </c>
      <c r="CY2978" s="1">
        <v>398.4</v>
      </c>
      <c r="CZ2978" s="1">
        <v>463.7</v>
      </c>
      <c r="DA2978" s="1" t="str">
        <f t="shared" si="1283"/>
        <v>#DIV/0!</v>
      </c>
      <c r="DB2978" s="1" t="str">
        <f t="shared" si="1284"/>
        <v>#DIV/0!</v>
      </c>
      <c r="DC2978" s="1" t="str">
        <f t="shared" si="1285"/>
        <v>#DIV/0!</v>
      </c>
      <c r="DD2978" s="1" t="str">
        <f t="shared" si="1286"/>
        <v>#DIV/0!</v>
      </c>
      <c r="DF2978" s="1" t="str">
        <f t="shared" si="1287"/>
        <v>#DIV/0!</v>
      </c>
    </row>
    <row r="2979" ht="15.75" customHeight="1">
      <c r="CU2979" s="1">
        <v>5675.9854</v>
      </c>
      <c r="CV2979" s="1">
        <v>698.7</v>
      </c>
      <c r="CW2979" s="1">
        <v>531.6</v>
      </c>
      <c r="CX2979" s="1">
        <v>765.4</v>
      </c>
      <c r="CY2979" s="1">
        <v>513.0</v>
      </c>
      <c r="CZ2979" s="1">
        <v>598.0</v>
      </c>
      <c r="DA2979" s="1" t="str">
        <f t="shared" si="1283"/>
        <v>#DIV/0!</v>
      </c>
      <c r="DB2979" s="1" t="str">
        <f t="shared" si="1284"/>
        <v>#DIV/0!</v>
      </c>
      <c r="DC2979" s="1" t="str">
        <f t="shared" si="1285"/>
        <v>#DIV/0!</v>
      </c>
      <c r="DD2979" s="1" t="str">
        <f t="shared" si="1286"/>
        <v>#DIV/0!</v>
      </c>
      <c r="DF2979" s="1" t="str">
        <f t="shared" si="1287"/>
        <v>#DIV/0!</v>
      </c>
    </row>
    <row r="2980" ht="15.75" customHeight="1">
      <c r="CU2980" s="1">
        <v>5676.1382</v>
      </c>
      <c r="CV2980" s="1">
        <v>1013.8</v>
      </c>
      <c r="CW2980" s="1">
        <v>690.4</v>
      </c>
      <c r="CX2980" s="1">
        <v>1046.4</v>
      </c>
      <c r="CY2980" s="1">
        <v>645.6</v>
      </c>
      <c r="CZ2980" s="1">
        <v>757.6</v>
      </c>
      <c r="DA2980" s="1" t="str">
        <f t="shared" si="1283"/>
        <v>#DIV/0!</v>
      </c>
      <c r="DB2980" s="1" t="str">
        <f t="shared" si="1284"/>
        <v>#DIV/0!</v>
      </c>
      <c r="DC2980" s="1" t="str">
        <f t="shared" si="1285"/>
        <v>#DIV/0!</v>
      </c>
      <c r="DD2980" s="1" t="str">
        <f t="shared" si="1286"/>
        <v>#DIV/0!</v>
      </c>
      <c r="DF2980" s="1" t="str">
        <f t="shared" si="1287"/>
        <v>#DIV/0!</v>
      </c>
    </row>
    <row r="2981" ht="15.75" customHeight="1">
      <c r="CU2981" s="1">
        <v>5676.2905</v>
      </c>
      <c r="CV2981" s="1">
        <v>1291.3</v>
      </c>
      <c r="CW2981" s="1">
        <v>866.8</v>
      </c>
      <c r="CX2981" s="1">
        <v>1418.8</v>
      </c>
      <c r="CY2981" s="1">
        <v>805.4</v>
      </c>
      <c r="CZ2981" s="1">
        <v>937.7</v>
      </c>
      <c r="DA2981" s="1" t="str">
        <f t="shared" si="1283"/>
        <v>#DIV/0!</v>
      </c>
      <c r="DB2981" s="1" t="str">
        <f t="shared" si="1284"/>
        <v>#DIV/0!</v>
      </c>
      <c r="DC2981" s="1" t="str">
        <f t="shared" si="1285"/>
        <v>#DIV/0!</v>
      </c>
      <c r="DD2981" s="1" t="str">
        <f t="shared" si="1286"/>
        <v>#DIV/0!</v>
      </c>
      <c r="DF2981" s="1" t="str">
        <f t="shared" si="1287"/>
        <v>#DIV/0!</v>
      </c>
    </row>
    <row r="2982" ht="15.75" customHeight="1">
      <c r="CU2982" s="1">
        <v>5676.4429</v>
      </c>
      <c r="CV2982" s="1">
        <v>1467.4</v>
      </c>
      <c r="CW2982" s="1">
        <v>923.8</v>
      </c>
      <c r="CX2982" s="1">
        <v>1720.6</v>
      </c>
      <c r="CY2982" s="1">
        <v>997.0</v>
      </c>
      <c r="CZ2982" s="1">
        <v>999.9</v>
      </c>
      <c r="DA2982" s="1" t="str">
        <f t="shared" si="1283"/>
        <v>#DIV/0!</v>
      </c>
      <c r="DB2982" s="1" t="str">
        <f t="shared" si="1284"/>
        <v>#DIV/0!</v>
      </c>
      <c r="DC2982" s="1" t="str">
        <f t="shared" si="1285"/>
        <v>#DIV/0!</v>
      </c>
      <c r="DD2982" s="1" t="str">
        <f t="shared" si="1286"/>
        <v>#DIV/0!</v>
      </c>
      <c r="DF2982" s="1" t="str">
        <f t="shared" si="1287"/>
        <v>#DIV/0!</v>
      </c>
    </row>
    <row r="2983" ht="15.75" customHeight="1">
      <c r="CU2983" s="1">
        <v>5676.5952</v>
      </c>
      <c r="CV2983" s="1">
        <v>1530.9</v>
      </c>
      <c r="CW2983" s="1">
        <v>973.3</v>
      </c>
      <c r="CX2983" s="1">
        <v>1876.6</v>
      </c>
      <c r="CY2983" s="1">
        <v>1147.4</v>
      </c>
      <c r="CZ2983" s="1">
        <v>930.3</v>
      </c>
      <c r="DA2983" s="1" t="str">
        <f t="shared" si="1283"/>
        <v>#DIV/0!</v>
      </c>
      <c r="DB2983" s="1" t="str">
        <f t="shared" si="1284"/>
        <v>#DIV/0!</v>
      </c>
      <c r="DC2983" s="1" t="str">
        <f t="shared" si="1285"/>
        <v>#DIV/0!</v>
      </c>
      <c r="DD2983" s="1" t="str">
        <f t="shared" si="1286"/>
        <v>#DIV/0!</v>
      </c>
      <c r="DF2983" s="1" t="str">
        <f t="shared" si="1287"/>
        <v>#DIV/0!</v>
      </c>
    </row>
    <row r="2984" ht="15.75" customHeight="1">
      <c r="CU2984" s="1">
        <v>5676.7476</v>
      </c>
      <c r="CV2984" s="1">
        <v>1585.6</v>
      </c>
      <c r="CW2984" s="1">
        <v>999.3</v>
      </c>
      <c r="CX2984" s="1">
        <v>1944.1</v>
      </c>
      <c r="CY2984" s="1">
        <v>1140.4</v>
      </c>
      <c r="CZ2984" s="1">
        <v>890.6</v>
      </c>
      <c r="DA2984" s="1" t="str">
        <f t="shared" si="1283"/>
        <v>#DIV/0!</v>
      </c>
      <c r="DB2984" s="1" t="str">
        <f t="shared" si="1284"/>
        <v>#DIV/0!</v>
      </c>
      <c r="DC2984" s="1" t="str">
        <f t="shared" si="1285"/>
        <v>#DIV/0!</v>
      </c>
      <c r="DD2984" s="1" t="str">
        <f t="shared" si="1286"/>
        <v>#DIV/0!</v>
      </c>
      <c r="DF2984" s="1" t="str">
        <f t="shared" si="1287"/>
        <v>#DIV/0!</v>
      </c>
    </row>
    <row r="2985" ht="15.75" customHeight="1">
      <c r="CU2985" s="1">
        <v>5676.8999</v>
      </c>
      <c r="CV2985" s="1">
        <v>1588.2</v>
      </c>
      <c r="CW2985" s="1">
        <v>996.4</v>
      </c>
      <c r="CX2985" s="1">
        <v>1950.0</v>
      </c>
      <c r="CY2985" s="1">
        <v>1095.9</v>
      </c>
      <c r="CZ2985" s="1">
        <v>896.9</v>
      </c>
      <c r="DA2985" s="1" t="str">
        <f t="shared" si="1283"/>
        <v>#DIV/0!</v>
      </c>
      <c r="DB2985" s="1" t="str">
        <f t="shared" si="1284"/>
        <v>#DIV/0!</v>
      </c>
      <c r="DC2985" s="1" t="str">
        <f t="shared" si="1285"/>
        <v>#DIV/0!</v>
      </c>
      <c r="DD2985" s="1" t="str">
        <f t="shared" si="1286"/>
        <v>#DIV/0!</v>
      </c>
      <c r="DF2985" s="1" t="str">
        <f t="shared" si="1287"/>
        <v>#DIV/0!</v>
      </c>
    </row>
    <row r="2986" ht="15.75" customHeight="1">
      <c r="CU2986" s="1">
        <v>5677.0522</v>
      </c>
      <c r="CV2986" s="1">
        <v>1550.9</v>
      </c>
      <c r="CW2986" s="1">
        <v>976.0</v>
      </c>
      <c r="CX2986" s="1">
        <v>1950.0</v>
      </c>
      <c r="CY2986" s="1">
        <v>1041.4</v>
      </c>
      <c r="CZ2986" s="1">
        <v>855.6</v>
      </c>
      <c r="DA2986" s="1" t="str">
        <f t="shared" si="1283"/>
        <v>#DIV/0!</v>
      </c>
      <c r="DB2986" s="1" t="str">
        <f t="shared" si="1284"/>
        <v>#DIV/0!</v>
      </c>
      <c r="DC2986" s="1" t="str">
        <f t="shared" si="1285"/>
        <v>#DIV/0!</v>
      </c>
      <c r="DD2986" s="1" t="str">
        <f t="shared" si="1286"/>
        <v>#DIV/0!</v>
      </c>
      <c r="DF2986" s="1" t="str">
        <f t="shared" si="1287"/>
        <v>#DIV/0!</v>
      </c>
    </row>
    <row r="2987" ht="15.75" customHeight="1">
      <c r="CU2987" s="1">
        <v>5677.2046</v>
      </c>
      <c r="CV2987" s="1">
        <v>1487.6</v>
      </c>
      <c r="CW2987" s="1">
        <v>949.4</v>
      </c>
      <c r="CX2987" s="1">
        <v>1950.0</v>
      </c>
      <c r="CY2987" s="1">
        <v>977.8</v>
      </c>
      <c r="CZ2987" s="1">
        <v>806.3</v>
      </c>
      <c r="DA2987" s="1" t="str">
        <f t="shared" si="1283"/>
        <v>#DIV/0!</v>
      </c>
      <c r="DB2987" s="1" t="str">
        <f t="shared" si="1284"/>
        <v>#DIV/0!</v>
      </c>
      <c r="DC2987" s="1" t="str">
        <f t="shared" si="1285"/>
        <v>#DIV/0!</v>
      </c>
      <c r="DD2987" s="1" t="str">
        <f t="shared" si="1286"/>
        <v>#DIV/0!</v>
      </c>
      <c r="DF2987" s="1" t="str">
        <f t="shared" si="1287"/>
        <v>#DIV/0!</v>
      </c>
    </row>
    <row r="2988" ht="15.75" customHeight="1">
      <c r="CU2988" s="1">
        <v>5677.3574</v>
      </c>
      <c r="CV2988" s="1">
        <v>1410.6</v>
      </c>
      <c r="CW2988" s="1">
        <v>924.9</v>
      </c>
      <c r="CX2988" s="1">
        <v>1950.0</v>
      </c>
      <c r="CY2988" s="1">
        <v>916.8</v>
      </c>
      <c r="CZ2988" s="1">
        <v>765.7</v>
      </c>
      <c r="DA2988" s="1" t="str">
        <f t="shared" si="1283"/>
        <v>#DIV/0!</v>
      </c>
      <c r="DB2988" s="1" t="str">
        <f t="shared" si="1284"/>
        <v>#DIV/0!</v>
      </c>
      <c r="DC2988" s="1" t="str">
        <f t="shared" si="1285"/>
        <v>#DIV/0!</v>
      </c>
      <c r="DD2988" s="1" t="str">
        <f t="shared" si="1286"/>
        <v>#DIV/0!</v>
      </c>
      <c r="DF2988" s="1" t="str">
        <f t="shared" si="1287"/>
        <v>#DIV/0!</v>
      </c>
    </row>
    <row r="2989" ht="15.75" customHeight="1">
      <c r="CU2989" s="1">
        <v>5677.5098</v>
      </c>
      <c r="CV2989" s="1">
        <v>1329.8</v>
      </c>
      <c r="CW2989" s="1">
        <v>906.8</v>
      </c>
      <c r="CX2989" s="1">
        <v>1950.0</v>
      </c>
      <c r="CY2989" s="1">
        <v>890.3</v>
      </c>
      <c r="CZ2989" s="1">
        <v>734.8</v>
      </c>
      <c r="DA2989" s="1" t="str">
        <f t="shared" si="1283"/>
        <v>#DIV/0!</v>
      </c>
      <c r="DB2989" s="1" t="str">
        <f t="shared" si="1284"/>
        <v>#DIV/0!</v>
      </c>
      <c r="DC2989" s="1" t="str">
        <f t="shared" si="1285"/>
        <v>#DIV/0!</v>
      </c>
      <c r="DD2989" s="1" t="str">
        <f t="shared" si="1286"/>
        <v>#DIV/0!</v>
      </c>
      <c r="DF2989" s="1" t="str">
        <f t="shared" si="1287"/>
        <v>#DIV/0!</v>
      </c>
    </row>
    <row r="2990" ht="15.75" customHeight="1">
      <c r="CU2990" s="1">
        <v>5677.6621</v>
      </c>
      <c r="CV2990" s="1">
        <v>1253.3</v>
      </c>
      <c r="CW2990" s="1">
        <v>897.5</v>
      </c>
      <c r="CX2990" s="1">
        <v>1950.0</v>
      </c>
      <c r="CY2990" s="1">
        <v>895.2</v>
      </c>
      <c r="CZ2990" s="1">
        <v>719.9</v>
      </c>
      <c r="DA2990" s="1" t="str">
        <f t="shared" si="1283"/>
        <v>#DIV/0!</v>
      </c>
      <c r="DB2990" s="1" t="str">
        <f t="shared" si="1284"/>
        <v>#DIV/0!</v>
      </c>
      <c r="DC2990" s="1" t="str">
        <f t="shared" si="1285"/>
        <v>#DIV/0!</v>
      </c>
      <c r="DD2990" s="1" t="str">
        <f t="shared" si="1286"/>
        <v>#DIV/0!</v>
      </c>
      <c r="DF2990" s="1" t="str">
        <f t="shared" si="1287"/>
        <v>#DIV/0!</v>
      </c>
    </row>
    <row r="2991" ht="15.75" customHeight="1">
      <c r="CU2991" s="1">
        <v>5677.8145</v>
      </c>
      <c r="CV2991" s="1">
        <v>1186.0</v>
      </c>
      <c r="CW2991" s="1">
        <v>897.4</v>
      </c>
      <c r="CX2991" s="1">
        <v>1950.0</v>
      </c>
      <c r="CY2991" s="1">
        <v>935.2</v>
      </c>
      <c r="CZ2991" s="1">
        <v>717.1</v>
      </c>
      <c r="DA2991" s="1" t="str">
        <f t="shared" si="1283"/>
        <v>#DIV/0!</v>
      </c>
      <c r="DB2991" s="1" t="str">
        <f t="shared" si="1284"/>
        <v>#DIV/0!</v>
      </c>
      <c r="DC2991" s="1" t="str">
        <f t="shared" si="1285"/>
        <v>#DIV/0!</v>
      </c>
      <c r="DD2991" s="1" t="str">
        <f t="shared" si="1286"/>
        <v>#DIV/0!</v>
      </c>
      <c r="DF2991" s="1" t="str">
        <f t="shared" si="1287"/>
        <v>#DIV/0!</v>
      </c>
    </row>
    <row r="2992" ht="15.75" customHeight="1">
      <c r="CU2992" s="1">
        <v>5677.9668</v>
      </c>
      <c r="CV2992" s="1">
        <v>1128.7</v>
      </c>
      <c r="CW2992" s="1">
        <v>905.0</v>
      </c>
      <c r="CX2992" s="1">
        <v>1950.0</v>
      </c>
      <c r="CY2992" s="1">
        <v>1030.1</v>
      </c>
      <c r="CZ2992" s="1">
        <v>758.2</v>
      </c>
      <c r="DA2992" s="1" t="str">
        <f t="shared" si="1283"/>
        <v>#DIV/0!</v>
      </c>
      <c r="DB2992" s="1" t="str">
        <f t="shared" si="1284"/>
        <v>#DIV/0!</v>
      </c>
      <c r="DC2992" s="1" t="str">
        <f t="shared" si="1285"/>
        <v>#DIV/0!</v>
      </c>
      <c r="DD2992" s="1" t="str">
        <f t="shared" si="1286"/>
        <v>#DIV/0!</v>
      </c>
      <c r="DF2992" s="1" t="str">
        <f t="shared" si="1287"/>
        <v>#DIV/0!</v>
      </c>
    </row>
    <row r="2993" ht="15.75" customHeight="1">
      <c r="CU2993" s="1">
        <v>5678.1191</v>
      </c>
      <c r="CV2993" s="1">
        <v>1080.0</v>
      </c>
      <c r="CW2993" s="1">
        <v>916.3</v>
      </c>
      <c r="CX2993" s="1">
        <v>1950.0</v>
      </c>
      <c r="CY2993" s="1">
        <v>1145.9</v>
      </c>
      <c r="CZ2993" s="1">
        <v>791.8</v>
      </c>
      <c r="DA2993" s="1" t="str">
        <f t="shared" si="1283"/>
        <v>#DIV/0!</v>
      </c>
      <c r="DB2993" s="1" t="str">
        <f t="shared" si="1284"/>
        <v>#DIV/0!</v>
      </c>
      <c r="DC2993" s="1" t="str">
        <f t="shared" si="1285"/>
        <v>#DIV/0!</v>
      </c>
      <c r="DD2993" s="1" t="str">
        <f t="shared" si="1286"/>
        <v>#DIV/0!</v>
      </c>
      <c r="DF2993" s="1" t="str">
        <f t="shared" si="1287"/>
        <v>#DIV/0!</v>
      </c>
    </row>
    <row r="2994" ht="15.75" customHeight="1">
      <c r="CU2994" s="1">
        <v>5678.2715</v>
      </c>
      <c r="CV2994" s="1">
        <v>1037.8</v>
      </c>
      <c r="CW2994" s="1">
        <v>925.3</v>
      </c>
      <c r="CX2994" s="1">
        <v>1950.0</v>
      </c>
      <c r="CY2994" s="1">
        <v>1234.7</v>
      </c>
      <c r="CZ2994" s="1">
        <v>846.5</v>
      </c>
      <c r="DA2994" s="1" t="str">
        <f t="shared" si="1283"/>
        <v>#DIV/0!</v>
      </c>
      <c r="DB2994" s="1" t="str">
        <f t="shared" si="1284"/>
        <v>#DIV/0!</v>
      </c>
      <c r="DC2994" s="1" t="str">
        <f t="shared" si="1285"/>
        <v>#DIV/0!</v>
      </c>
      <c r="DD2994" s="1" t="str">
        <f t="shared" si="1286"/>
        <v>#DIV/0!</v>
      </c>
      <c r="DF2994" s="1" t="str">
        <f t="shared" si="1287"/>
        <v>#DIV/0!</v>
      </c>
    </row>
    <row r="2995" ht="15.75" customHeight="1">
      <c r="CU2995" s="1">
        <v>5678.4238</v>
      </c>
      <c r="CV2995" s="1">
        <v>1000.2</v>
      </c>
      <c r="CW2995" s="1">
        <v>925.7</v>
      </c>
      <c r="CX2995" s="1">
        <v>1950.0</v>
      </c>
      <c r="CY2995" s="1">
        <v>1256.7</v>
      </c>
      <c r="CZ2995" s="1">
        <v>884.5</v>
      </c>
      <c r="DA2995" s="1" t="str">
        <f t="shared" si="1283"/>
        <v>#DIV/0!</v>
      </c>
      <c r="DB2995" s="1" t="str">
        <f t="shared" si="1284"/>
        <v>#DIV/0!</v>
      </c>
      <c r="DC2995" s="1" t="str">
        <f t="shared" si="1285"/>
        <v>#DIV/0!</v>
      </c>
      <c r="DD2995" s="1" t="str">
        <f t="shared" si="1286"/>
        <v>#DIV/0!</v>
      </c>
      <c r="DF2995" s="1" t="str">
        <f t="shared" si="1287"/>
        <v>#DIV/0!</v>
      </c>
    </row>
    <row r="2996" ht="15.75" customHeight="1">
      <c r="CU2996" s="1">
        <v>5678.5762</v>
      </c>
      <c r="CV2996" s="1">
        <v>974.1</v>
      </c>
      <c r="CW2996" s="1">
        <v>914.4</v>
      </c>
      <c r="CX2996" s="1">
        <v>1950.0</v>
      </c>
      <c r="CY2996" s="1">
        <v>1194.8</v>
      </c>
      <c r="CZ2996" s="1">
        <v>906.5</v>
      </c>
      <c r="DA2996" s="1" t="str">
        <f t="shared" si="1283"/>
        <v>#DIV/0!</v>
      </c>
      <c r="DB2996" s="1" t="str">
        <f t="shared" si="1284"/>
        <v>#DIV/0!</v>
      </c>
      <c r="DC2996" s="1" t="str">
        <f t="shared" si="1285"/>
        <v>#DIV/0!</v>
      </c>
      <c r="DD2996" s="1" t="str">
        <f t="shared" si="1286"/>
        <v>#DIV/0!</v>
      </c>
      <c r="DF2996" s="1" t="str">
        <f t="shared" si="1287"/>
        <v>#DIV/0!</v>
      </c>
    </row>
    <row r="2997" ht="15.75" customHeight="1">
      <c r="CU2997" s="1">
        <v>5678.729</v>
      </c>
      <c r="CV2997" s="1">
        <v>952.4</v>
      </c>
      <c r="CW2997" s="1">
        <v>894.7</v>
      </c>
      <c r="CX2997" s="1">
        <v>1943.5</v>
      </c>
      <c r="CY2997" s="1">
        <v>1064.1</v>
      </c>
      <c r="CZ2997" s="1">
        <v>904.1</v>
      </c>
      <c r="DA2997" s="1" t="str">
        <f t="shared" si="1283"/>
        <v>#DIV/0!</v>
      </c>
      <c r="DB2997" s="1" t="str">
        <f t="shared" si="1284"/>
        <v>#DIV/0!</v>
      </c>
      <c r="DC2997" s="1" t="str">
        <f t="shared" si="1285"/>
        <v>#DIV/0!</v>
      </c>
      <c r="DD2997" s="1" t="str">
        <f t="shared" si="1286"/>
        <v>#DIV/0!</v>
      </c>
      <c r="DF2997" s="1" t="str">
        <f t="shared" si="1287"/>
        <v>#DIV/0!</v>
      </c>
    </row>
    <row r="2998" ht="15.75" customHeight="1">
      <c r="CU2998" s="1">
        <v>5678.8813</v>
      </c>
      <c r="CV2998" s="1">
        <v>927.5</v>
      </c>
      <c r="CW2998" s="1">
        <v>846.7</v>
      </c>
      <c r="CX2998" s="1">
        <v>1854.6</v>
      </c>
      <c r="CY2998" s="1">
        <v>948.3</v>
      </c>
      <c r="CZ2998" s="1">
        <v>916.1</v>
      </c>
      <c r="DA2998" s="1" t="str">
        <f t="shared" si="1283"/>
        <v>#DIV/0!</v>
      </c>
      <c r="DB2998" s="1" t="str">
        <f t="shared" si="1284"/>
        <v>#DIV/0!</v>
      </c>
      <c r="DC2998" s="1" t="str">
        <f t="shared" si="1285"/>
        <v>#DIV/0!</v>
      </c>
      <c r="DD2998" s="1" t="str">
        <f t="shared" si="1286"/>
        <v>#DIV/0!</v>
      </c>
      <c r="DF2998" s="1" t="str">
        <f t="shared" si="1287"/>
        <v>#DIV/0!</v>
      </c>
    </row>
    <row r="2999" ht="15.75" customHeight="1">
      <c r="CU2999" s="1">
        <v>5679.0337</v>
      </c>
      <c r="CV2999" s="1">
        <v>921.5</v>
      </c>
      <c r="CW2999" s="1">
        <v>808.0</v>
      </c>
      <c r="CX2999" s="1">
        <v>1799.6</v>
      </c>
      <c r="CY2999" s="1">
        <v>874.7</v>
      </c>
      <c r="CZ2999" s="1">
        <v>922.0</v>
      </c>
      <c r="DA2999" s="1" t="str">
        <f t="shared" si="1283"/>
        <v>#DIV/0!</v>
      </c>
      <c r="DB2999" s="1" t="str">
        <f t="shared" si="1284"/>
        <v>#DIV/0!</v>
      </c>
      <c r="DC2999" s="1" t="str">
        <f t="shared" si="1285"/>
        <v>#DIV/0!</v>
      </c>
      <c r="DD2999" s="1" t="str">
        <f t="shared" si="1286"/>
        <v>#DIV/0!</v>
      </c>
      <c r="DF2999" s="1" t="str">
        <f t="shared" si="1287"/>
        <v>#DIV/0!</v>
      </c>
    </row>
    <row r="3000" ht="15.75" customHeight="1">
      <c r="CU3000" s="1">
        <v>5679.186</v>
      </c>
      <c r="CV3000" s="1">
        <v>917.0</v>
      </c>
      <c r="CW3000" s="1">
        <v>783.3</v>
      </c>
      <c r="CX3000" s="1">
        <v>1681.6</v>
      </c>
      <c r="CY3000" s="1">
        <v>847.3</v>
      </c>
      <c r="CZ3000" s="1">
        <v>963.7</v>
      </c>
      <c r="DA3000" s="1" t="str">
        <f t="shared" si="1283"/>
        <v>#DIV/0!</v>
      </c>
      <c r="DB3000" s="1" t="str">
        <f t="shared" si="1284"/>
        <v>#DIV/0!</v>
      </c>
      <c r="DC3000" s="1" t="str">
        <f t="shared" si="1285"/>
        <v>#DIV/0!</v>
      </c>
      <c r="DD3000" s="1" t="str">
        <f t="shared" si="1286"/>
        <v>#DIV/0!</v>
      </c>
      <c r="DF3000" s="1" t="str">
        <f t="shared" si="1287"/>
        <v>#DIV/0!</v>
      </c>
    </row>
    <row r="3001" ht="15.75" customHeight="1">
      <c r="CU3001" s="1">
        <v>5679.3384</v>
      </c>
      <c r="CV3001" s="1">
        <v>915.3</v>
      </c>
      <c r="CW3001" s="1">
        <v>758.2</v>
      </c>
      <c r="CX3001" s="1">
        <v>1617.9</v>
      </c>
      <c r="CY3001" s="1">
        <v>859.6</v>
      </c>
      <c r="CZ3001" s="1">
        <v>1037.5</v>
      </c>
      <c r="DA3001" s="1" t="str">
        <f t="shared" si="1283"/>
        <v>#DIV/0!</v>
      </c>
      <c r="DB3001" s="1" t="str">
        <f t="shared" si="1284"/>
        <v>#DIV/0!</v>
      </c>
      <c r="DC3001" s="1" t="str">
        <f t="shared" si="1285"/>
        <v>#DIV/0!</v>
      </c>
      <c r="DD3001" s="1" t="str">
        <f t="shared" si="1286"/>
        <v>#DIV/0!</v>
      </c>
      <c r="DF3001" s="1" t="str">
        <f t="shared" si="1287"/>
        <v>#DIV/0!</v>
      </c>
    </row>
    <row r="3002" ht="15.75" customHeight="1">
      <c r="CU3002" s="1">
        <v>5679.4907</v>
      </c>
      <c r="CV3002" s="1">
        <v>964.2</v>
      </c>
      <c r="CW3002" s="1">
        <v>769.7</v>
      </c>
      <c r="CX3002" s="1">
        <v>1620.0</v>
      </c>
      <c r="CY3002" s="1">
        <v>927.5</v>
      </c>
      <c r="CZ3002" s="1">
        <v>1144.9</v>
      </c>
      <c r="DA3002" s="1" t="str">
        <f t="shared" si="1283"/>
        <v>#DIV/0!</v>
      </c>
      <c r="DB3002" s="1" t="str">
        <f t="shared" si="1284"/>
        <v>#DIV/0!</v>
      </c>
      <c r="DC3002" s="1" t="str">
        <f t="shared" si="1285"/>
        <v>#DIV/0!</v>
      </c>
      <c r="DD3002" s="1" t="str">
        <f t="shared" si="1286"/>
        <v>#DIV/0!</v>
      </c>
      <c r="DF3002" s="1" t="str">
        <f t="shared" si="1287"/>
        <v>#DIV/0!</v>
      </c>
    </row>
    <row r="3003" ht="15.75" customHeight="1">
      <c r="CU3003" s="1">
        <v>5679.6431</v>
      </c>
      <c r="CV3003" s="1">
        <v>1101.1</v>
      </c>
      <c r="CW3003" s="1">
        <v>825.2</v>
      </c>
      <c r="CX3003" s="1">
        <v>1750.0</v>
      </c>
      <c r="CY3003" s="1">
        <v>1030.8</v>
      </c>
      <c r="CZ3003" s="1">
        <v>1289.2</v>
      </c>
      <c r="DA3003" s="1" t="str">
        <f t="shared" si="1283"/>
        <v>#DIV/0!</v>
      </c>
      <c r="DB3003" s="1" t="str">
        <f t="shared" si="1284"/>
        <v>#DIV/0!</v>
      </c>
      <c r="DC3003" s="1" t="str">
        <f t="shared" si="1285"/>
        <v>#DIV/0!</v>
      </c>
      <c r="DD3003" s="1" t="str">
        <f t="shared" si="1286"/>
        <v>#DIV/0!</v>
      </c>
      <c r="DF3003" s="1" t="str">
        <f t="shared" si="1287"/>
        <v>#DIV/0!</v>
      </c>
    </row>
    <row r="3004" ht="15.75" customHeight="1">
      <c r="CU3004" s="1">
        <v>5679.7954</v>
      </c>
      <c r="CV3004" s="1">
        <v>1262.8</v>
      </c>
      <c r="CW3004" s="1">
        <v>883.9</v>
      </c>
      <c r="CX3004" s="1">
        <v>1808.7</v>
      </c>
      <c r="CY3004" s="1">
        <v>1096.0</v>
      </c>
      <c r="CZ3004" s="1">
        <v>1431.7</v>
      </c>
      <c r="DA3004" s="1" t="str">
        <f t="shared" si="1283"/>
        <v>#DIV/0!</v>
      </c>
      <c r="DB3004" s="1" t="str">
        <f t="shared" si="1284"/>
        <v>#DIV/0!</v>
      </c>
      <c r="DC3004" s="1" t="str">
        <f t="shared" si="1285"/>
        <v>#DIV/0!</v>
      </c>
      <c r="DD3004" s="1" t="str">
        <f t="shared" si="1286"/>
        <v>#DIV/0!</v>
      </c>
      <c r="DF3004" s="1" t="str">
        <f t="shared" si="1287"/>
        <v>#DIV/0!</v>
      </c>
    </row>
    <row r="3005" ht="15.75" customHeight="1">
      <c r="CU3005" s="1">
        <v>5679.9478</v>
      </c>
      <c r="CV3005" s="1">
        <v>1453.9</v>
      </c>
      <c r="CW3005" s="1">
        <v>957.4</v>
      </c>
      <c r="CX3005" s="1">
        <v>1891.0</v>
      </c>
      <c r="CY3005" s="1">
        <v>1152.0</v>
      </c>
      <c r="CZ3005" s="1">
        <v>1548.8</v>
      </c>
      <c r="DA3005" s="1" t="str">
        <f t="shared" si="1283"/>
        <v>#DIV/0!</v>
      </c>
      <c r="DB3005" s="1" t="str">
        <f t="shared" si="1284"/>
        <v>#DIV/0!</v>
      </c>
      <c r="DC3005" s="1" t="str">
        <f t="shared" si="1285"/>
        <v>#DIV/0!</v>
      </c>
      <c r="DD3005" s="1" t="str">
        <f t="shared" si="1286"/>
        <v>#DIV/0!</v>
      </c>
      <c r="DF3005" s="1" t="str">
        <f t="shared" si="1287"/>
        <v>#DIV/0!</v>
      </c>
    </row>
    <row r="3006" ht="15.75" customHeight="1">
      <c r="CU3006" s="1">
        <v>5680.1006</v>
      </c>
      <c r="CV3006" s="1">
        <v>1600.0</v>
      </c>
      <c r="CW3006" s="1">
        <v>1031.1</v>
      </c>
      <c r="CX3006" s="1">
        <v>1950.0</v>
      </c>
      <c r="CY3006" s="1">
        <v>1183.4</v>
      </c>
      <c r="CZ3006" s="1">
        <v>1617.1</v>
      </c>
      <c r="DA3006" s="1" t="str">
        <f t="shared" si="1283"/>
        <v>#DIV/0!</v>
      </c>
      <c r="DB3006" s="1" t="str">
        <f t="shared" si="1284"/>
        <v>#DIV/0!</v>
      </c>
      <c r="DC3006" s="1" t="str">
        <f t="shared" si="1285"/>
        <v>#DIV/0!</v>
      </c>
      <c r="DD3006" s="1" t="str">
        <f t="shared" si="1286"/>
        <v>#DIV/0!</v>
      </c>
      <c r="DF3006" s="1" t="str">
        <f t="shared" si="1287"/>
        <v>#DIV/0!</v>
      </c>
    </row>
    <row r="3007" ht="15.75" customHeight="1">
      <c r="CU3007" s="1">
        <v>5680.2529</v>
      </c>
      <c r="CV3007" s="1">
        <v>1743.7</v>
      </c>
      <c r="CW3007" s="1">
        <v>1102.1</v>
      </c>
      <c r="CX3007" s="1">
        <v>1950.0</v>
      </c>
      <c r="CY3007" s="1">
        <v>1163.9</v>
      </c>
      <c r="CZ3007" s="1">
        <v>1619.7</v>
      </c>
      <c r="DA3007" s="1" t="str">
        <f t="shared" si="1283"/>
        <v>#DIV/0!</v>
      </c>
      <c r="DB3007" s="1" t="str">
        <f t="shared" si="1284"/>
        <v>#DIV/0!</v>
      </c>
      <c r="DC3007" s="1" t="str">
        <f t="shared" si="1285"/>
        <v>#DIV/0!</v>
      </c>
      <c r="DD3007" s="1" t="str">
        <f t="shared" si="1286"/>
        <v>#DIV/0!</v>
      </c>
      <c r="DF3007" s="1" t="str">
        <f t="shared" si="1287"/>
        <v>#DIV/0!</v>
      </c>
    </row>
    <row r="3008" ht="15.75" customHeight="1">
      <c r="CU3008" s="1">
        <v>5680.4053</v>
      </c>
      <c r="CV3008" s="1">
        <v>1855.9</v>
      </c>
      <c r="CW3008" s="1">
        <v>1168.9</v>
      </c>
      <c r="CX3008" s="1">
        <v>1950.0</v>
      </c>
      <c r="CY3008" s="1">
        <v>1188.2</v>
      </c>
      <c r="CZ3008" s="1">
        <v>1589.3</v>
      </c>
      <c r="DA3008" s="1" t="str">
        <f t="shared" si="1283"/>
        <v>#DIV/0!</v>
      </c>
      <c r="DB3008" s="1" t="str">
        <f t="shared" si="1284"/>
        <v>#DIV/0!</v>
      </c>
      <c r="DC3008" s="1" t="str">
        <f t="shared" si="1285"/>
        <v>#DIV/0!</v>
      </c>
      <c r="DD3008" s="1" t="str">
        <f t="shared" si="1286"/>
        <v>#DIV/0!</v>
      </c>
      <c r="DF3008" s="1" t="str">
        <f t="shared" si="1287"/>
        <v>#DIV/0!</v>
      </c>
    </row>
    <row r="3009" ht="15.75" customHeight="1">
      <c r="CU3009" s="1">
        <v>5680.5576</v>
      </c>
      <c r="CV3009" s="1">
        <v>1929.7</v>
      </c>
      <c r="CW3009" s="1">
        <v>1223.8</v>
      </c>
      <c r="CX3009" s="1">
        <v>1950.0</v>
      </c>
      <c r="CY3009" s="1">
        <v>1230.4</v>
      </c>
      <c r="CZ3009" s="1">
        <v>1601.6</v>
      </c>
      <c r="DA3009" s="1" t="str">
        <f t="shared" si="1283"/>
        <v>#DIV/0!</v>
      </c>
      <c r="DB3009" s="1" t="str">
        <f t="shared" si="1284"/>
        <v>#DIV/0!</v>
      </c>
      <c r="DC3009" s="1" t="str">
        <f t="shared" si="1285"/>
        <v>#DIV/0!</v>
      </c>
      <c r="DD3009" s="1" t="str">
        <f t="shared" si="1286"/>
        <v>#DIV/0!</v>
      </c>
      <c r="DF3009" s="1" t="str">
        <f t="shared" si="1287"/>
        <v>#DIV/0!</v>
      </c>
    </row>
    <row r="3010" ht="15.75" customHeight="1">
      <c r="CU3010" s="1">
        <v>5680.71</v>
      </c>
      <c r="CV3010" s="1">
        <v>1950.0</v>
      </c>
      <c r="CW3010" s="1">
        <v>1257.0</v>
      </c>
      <c r="CX3010" s="1">
        <v>1950.0</v>
      </c>
      <c r="CY3010" s="1">
        <v>1289.2</v>
      </c>
      <c r="CZ3010" s="1">
        <v>1615.7</v>
      </c>
      <c r="DA3010" s="1" t="str">
        <f t="shared" si="1283"/>
        <v>#DIV/0!</v>
      </c>
      <c r="DB3010" s="1" t="str">
        <f t="shared" si="1284"/>
        <v>#DIV/0!</v>
      </c>
      <c r="DC3010" s="1" t="str">
        <f t="shared" si="1285"/>
        <v>#DIV/0!</v>
      </c>
      <c r="DD3010" s="1" t="str">
        <f t="shared" si="1286"/>
        <v>#DIV/0!</v>
      </c>
      <c r="DF3010" s="1" t="str">
        <f t="shared" si="1287"/>
        <v>#DIV/0!</v>
      </c>
    </row>
    <row r="3011" ht="15.75" customHeight="1">
      <c r="CU3011" s="1">
        <v>5680.8623</v>
      </c>
      <c r="CV3011" s="1">
        <v>1950.0</v>
      </c>
      <c r="CW3011" s="1">
        <v>1261.0</v>
      </c>
      <c r="CX3011" s="1">
        <v>1950.0</v>
      </c>
      <c r="CY3011" s="1">
        <v>1430.8</v>
      </c>
      <c r="CZ3011" s="1">
        <v>1656.3</v>
      </c>
      <c r="DA3011" s="1" t="str">
        <f t="shared" si="1283"/>
        <v>#DIV/0!</v>
      </c>
      <c r="DB3011" s="1" t="str">
        <f t="shared" si="1284"/>
        <v>#DIV/0!</v>
      </c>
      <c r="DC3011" s="1" t="str">
        <f t="shared" si="1285"/>
        <v>#DIV/0!</v>
      </c>
      <c r="DD3011" s="1" t="str">
        <f t="shared" si="1286"/>
        <v>#DIV/0!</v>
      </c>
      <c r="DF3011" s="1" t="str">
        <f t="shared" si="1287"/>
        <v>#DIV/0!</v>
      </c>
    </row>
    <row r="3012" ht="15.75" customHeight="1">
      <c r="CU3012" s="1">
        <v>5681.0146</v>
      </c>
      <c r="CV3012" s="1">
        <v>1939.4</v>
      </c>
      <c r="CW3012" s="1">
        <v>1232.4</v>
      </c>
      <c r="CX3012" s="1">
        <v>1950.0</v>
      </c>
      <c r="CY3012" s="1">
        <v>1539.4</v>
      </c>
      <c r="CZ3012" s="1">
        <v>1739.0</v>
      </c>
      <c r="DA3012" s="1" t="str">
        <f t="shared" si="1283"/>
        <v>#DIV/0!</v>
      </c>
      <c r="DB3012" s="1" t="str">
        <f t="shared" si="1284"/>
        <v>#DIV/0!</v>
      </c>
      <c r="DC3012" s="1" t="str">
        <f t="shared" si="1285"/>
        <v>#DIV/0!</v>
      </c>
      <c r="DD3012" s="1" t="str">
        <f t="shared" si="1286"/>
        <v>#DIV/0!</v>
      </c>
      <c r="DF3012" s="1" t="str">
        <f t="shared" si="1287"/>
        <v>#DIV/0!</v>
      </c>
    </row>
    <row r="3013" ht="15.75" customHeight="1">
      <c r="CU3013" s="1">
        <v>5681.167</v>
      </c>
      <c r="CV3013" s="1">
        <v>1869.9</v>
      </c>
      <c r="CW3013" s="1">
        <v>1173.6</v>
      </c>
      <c r="CX3013" s="1">
        <v>1950.0</v>
      </c>
      <c r="CY3013" s="1">
        <v>1578.4</v>
      </c>
      <c r="CZ3013" s="1">
        <v>1767.7</v>
      </c>
      <c r="DA3013" s="1" t="str">
        <f t="shared" si="1283"/>
        <v>#DIV/0!</v>
      </c>
      <c r="DB3013" s="1" t="str">
        <f t="shared" si="1284"/>
        <v>#DIV/0!</v>
      </c>
      <c r="DC3013" s="1" t="str">
        <f t="shared" si="1285"/>
        <v>#DIV/0!</v>
      </c>
      <c r="DD3013" s="1" t="str">
        <f t="shared" si="1286"/>
        <v>#DIV/0!</v>
      </c>
      <c r="DF3013" s="1" t="str">
        <f t="shared" si="1287"/>
        <v>#DIV/0!</v>
      </c>
    </row>
    <row r="3014" ht="15.75" customHeight="1">
      <c r="CU3014" s="1">
        <v>5681.3198</v>
      </c>
      <c r="CV3014" s="1">
        <v>1746.0</v>
      </c>
      <c r="CW3014" s="1">
        <v>1090.9</v>
      </c>
      <c r="CX3014" s="1">
        <v>1938.1</v>
      </c>
      <c r="CY3014" s="1">
        <v>1474.8</v>
      </c>
      <c r="CZ3014" s="1">
        <v>1661.7</v>
      </c>
      <c r="DA3014" s="1" t="str">
        <f t="shared" si="1283"/>
        <v>#DIV/0!</v>
      </c>
      <c r="DB3014" s="1" t="str">
        <f t="shared" si="1284"/>
        <v>#DIV/0!</v>
      </c>
      <c r="DC3014" s="1" t="str">
        <f t="shared" si="1285"/>
        <v>#DIV/0!</v>
      </c>
      <c r="DD3014" s="1" t="str">
        <f t="shared" si="1286"/>
        <v>#DIV/0!</v>
      </c>
      <c r="DF3014" s="1" t="str">
        <f t="shared" si="1287"/>
        <v>#DIV/0!</v>
      </c>
    </row>
    <row r="3015" ht="15.75" customHeight="1">
      <c r="CU3015" s="1">
        <v>5681.4722</v>
      </c>
      <c r="CV3015" s="1">
        <v>1568.6</v>
      </c>
      <c r="CW3015" s="1">
        <v>998.0</v>
      </c>
      <c r="CX3015" s="1">
        <v>1857.3</v>
      </c>
      <c r="CY3015" s="1">
        <v>1259.3</v>
      </c>
      <c r="CZ3015" s="1">
        <v>1401.8</v>
      </c>
      <c r="DA3015" s="1" t="str">
        <f t="shared" si="1283"/>
        <v>#DIV/0!</v>
      </c>
      <c r="DB3015" s="1" t="str">
        <f t="shared" si="1284"/>
        <v>#DIV/0!</v>
      </c>
      <c r="DC3015" s="1" t="str">
        <f t="shared" si="1285"/>
        <v>#DIV/0!</v>
      </c>
      <c r="DD3015" s="1" t="str">
        <f t="shared" si="1286"/>
        <v>#DIV/0!</v>
      </c>
      <c r="DF3015" s="1" t="str">
        <f t="shared" si="1287"/>
        <v>#DIV/0!</v>
      </c>
    </row>
    <row r="3016" ht="15.75" customHeight="1">
      <c r="CU3016" s="1">
        <v>5681.6245</v>
      </c>
      <c r="CV3016" s="1">
        <v>1424.2</v>
      </c>
      <c r="CW3016" s="1">
        <v>901.3</v>
      </c>
      <c r="CX3016" s="1">
        <v>1643.6</v>
      </c>
      <c r="CY3016" s="1">
        <v>1044.8</v>
      </c>
      <c r="CZ3016" s="1">
        <v>1137.9</v>
      </c>
      <c r="DA3016" s="1" t="str">
        <f t="shared" si="1283"/>
        <v>#DIV/0!</v>
      </c>
      <c r="DB3016" s="1" t="str">
        <f t="shared" si="1284"/>
        <v>#DIV/0!</v>
      </c>
      <c r="DC3016" s="1" t="str">
        <f t="shared" si="1285"/>
        <v>#DIV/0!</v>
      </c>
      <c r="DD3016" s="1" t="str">
        <f t="shared" si="1286"/>
        <v>#DIV/0!</v>
      </c>
      <c r="DF3016" s="1" t="str">
        <f t="shared" si="1287"/>
        <v>#DIV/0!</v>
      </c>
    </row>
    <row r="3017" ht="15.75" customHeight="1">
      <c r="CU3017" s="1">
        <v>5681.7769</v>
      </c>
      <c r="CV3017" s="1">
        <v>1052.9</v>
      </c>
      <c r="CW3017" s="1">
        <v>737.5</v>
      </c>
      <c r="CX3017" s="1">
        <v>1345.6</v>
      </c>
      <c r="CY3017" s="1">
        <v>823.6</v>
      </c>
      <c r="CZ3017" s="1">
        <v>910.6</v>
      </c>
      <c r="DA3017" s="1" t="str">
        <f t="shared" si="1283"/>
        <v>#DIV/0!</v>
      </c>
      <c r="DB3017" s="1" t="str">
        <f t="shared" si="1284"/>
        <v>#DIV/0!</v>
      </c>
      <c r="DC3017" s="1" t="str">
        <f t="shared" si="1285"/>
        <v>#DIV/0!</v>
      </c>
      <c r="DD3017" s="1" t="str">
        <f t="shared" si="1286"/>
        <v>#DIV/0!</v>
      </c>
      <c r="DF3017" s="1" t="str">
        <f t="shared" si="1287"/>
        <v>#DIV/0!</v>
      </c>
    </row>
    <row r="3018" ht="15.75" customHeight="1">
      <c r="CU3018" s="1">
        <v>5681.9292</v>
      </c>
      <c r="CV3018" s="1">
        <v>837.9</v>
      </c>
      <c r="CW3018" s="1">
        <v>626.0</v>
      </c>
      <c r="CX3018" s="1">
        <v>1149.9</v>
      </c>
      <c r="CY3018" s="1">
        <v>700.9</v>
      </c>
      <c r="CZ3018" s="1">
        <v>749.2</v>
      </c>
      <c r="DA3018" s="1" t="str">
        <f t="shared" si="1283"/>
        <v>#DIV/0!</v>
      </c>
      <c r="DB3018" s="1" t="str">
        <f t="shared" si="1284"/>
        <v>#DIV/0!</v>
      </c>
      <c r="DC3018" s="1" t="str">
        <f t="shared" si="1285"/>
        <v>#DIV/0!</v>
      </c>
      <c r="DD3018" s="1" t="str">
        <f t="shared" si="1286"/>
        <v>#DIV/0!</v>
      </c>
      <c r="DF3018" s="1" t="str">
        <f t="shared" si="1287"/>
        <v>#DIV/0!</v>
      </c>
    </row>
    <row r="3019" ht="15.75" customHeight="1">
      <c r="CU3019" s="1">
        <v>5682.0815</v>
      </c>
      <c r="CV3019" s="1">
        <v>677.4</v>
      </c>
      <c r="CW3019" s="1">
        <v>537.5</v>
      </c>
      <c r="CX3019" s="1">
        <v>965.6</v>
      </c>
      <c r="CY3019" s="1">
        <v>625.1</v>
      </c>
      <c r="CZ3019" s="1">
        <v>658.7</v>
      </c>
      <c r="DA3019" s="1" t="str">
        <f t="shared" si="1283"/>
        <v>#DIV/0!</v>
      </c>
      <c r="DB3019" s="1" t="str">
        <f t="shared" si="1284"/>
        <v>#DIV/0!</v>
      </c>
      <c r="DC3019" s="1" t="str">
        <f t="shared" si="1285"/>
        <v>#DIV/0!</v>
      </c>
      <c r="DD3019" s="1" t="str">
        <f t="shared" si="1286"/>
        <v>#DIV/0!</v>
      </c>
      <c r="DF3019" s="1" t="str">
        <f t="shared" si="1287"/>
        <v>#DIV/0!</v>
      </c>
    </row>
    <row r="3020" ht="15.75" customHeight="1">
      <c r="CU3020" s="1">
        <v>5682.2339</v>
      </c>
      <c r="CV3020" s="1">
        <v>617.2</v>
      </c>
      <c r="CW3020" s="1">
        <v>498.4</v>
      </c>
      <c r="CX3020" s="1">
        <v>886.0</v>
      </c>
      <c r="CY3020" s="1">
        <v>601.3</v>
      </c>
      <c r="CZ3020" s="1">
        <v>628.6</v>
      </c>
      <c r="DA3020" s="1" t="str">
        <f t="shared" si="1283"/>
        <v>#DIV/0!</v>
      </c>
      <c r="DB3020" s="1" t="str">
        <f t="shared" si="1284"/>
        <v>#DIV/0!</v>
      </c>
      <c r="DC3020" s="1" t="str">
        <f t="shared" si="1285"/>
        <v>#DIV/0!</v>
      </c>
      <c r="DD3020" s="1" t="str">
        <f t="shared" si="1286"/>
        <v>#DIV/0!</v>
      </c>
      <c r="DF3020" s="1" t="str">
        <f t="shared" si="1287"/>
        <v>#DIV/0!</v>
      </c>
    </row>
    <row r="3021" ht="15.75" customHeight="1">
      <c r="CU3021" s="1">
        <v>5682.3862</v>
      </c>
      <c r="CV3021" s="1">
        <v>602.8</v>
      </c>
      <c r="CW3021" s="1">
        <v>496.3</v>
      </c>
      <c r="CX3021" s="1">
        <v>881.1</v>
      </c>
      <c r="CY3021" s="1">
        <v>632.6</v>
      </c>
      <c r="CZ3021" s="1">
        <v>644.2</v>
      </c>
      <c r="DA3021" s="1" t="str">
        <f t="shared" si="1283"/>
        <v>#DIV/0!</v>
      </c>
      <c r="DB3021" s="1" t="str">
        <f t="shared" si="1284"/>
        <v>#DIV/0!</v>
      </c>
      <c r="DC3021" s="1" t="str">
        <f t="shared" si="1285"/>
        <v>#DIV/0!</v>
      </c>
      <c r="DD3021" s="1" t="str">
        <f t="shared" si="1286"/>
        <v>#DIV/0!</v>
      </c>
      <c r="DF3021" s="1" t="str">
        <f t="shared" si="1287"/>
        <v>#DIV/0!</v>
      </c>
    </row>
    <row r="3022" ht="15.75" customHeight="1">
      <c r="CU3022" s="1">
        <v>5682.5386</v>
      </c>
      <c r="CV3022" s="1">
        <v>626.8</v>
      </c>
      <c r="CW3022" s="1">
        <v>523.8</v>
      </c>
      <c r="CX3022" s="1">
        <v>947.2</v>
      </c>
      <c r="CY3022" s="1">
        <v>716.1</v>
      </c>
      <c r="CZ3022" s="1">
        <v>742.5</v>
      </c>
      <c r="DA3022" s="1" t="str">
        <f t="shared" si="1283"/>
        <v>#DIV/0!</v>
      </c>
      <c r="DB3022" s="1" t="str">
        <f t="shared" si="1284"/>
        <v>#DIV/0!</v>
      </c>
      <c r="DC3022" s="1" t="str">
        <f t="shared" si="1285"/>
        <v>#DIV/0!</v>
      </c>
      <c r="DD3022" s="1" t="str">
        <f t="shared" si="1286"/>
        <v>#DIV/0!</v>
      </c>
      <c r="DF3022" s="1" t="str">
        <f t="shared" si="1287"/>
        <v>#DIV/0!</v>
      </c>
    </row>
    <row r="3023" ht="15.75" customHeight="1">
      <c r="CU3023" s="1">
        <v>5682.6914</v>
      </c>
      <c r="CV3023" s="1">
        <v>652.2</v>
      </c>
      <c r="CW3023" s="1">
        <v>553.5</v>
      </c>
      <c r="CX3023" s="1">
        <v>1038.0</v>
      </c>
      <c r="CY3023" s="1">
        <v>739.2</v>
      </c>
      <c r="CZ3023" s="1">
        <v>781.9</v>
      </c>
      <c r="DA3023" s="1" t="str">
        <f t="shared" si="1283"/>
        <v>#DIV/0!</v>
      </c>
      <c r="DB3023" s="1" t="str">
        <f t="shared" si="1284"/>
        <v>#DIV/0!</v>
      </c>
      <c r="DC3023" s="1" t="str">
        <f t="shared" si="1285"/>
        <v>#DIV/0!</v>
      </c>
      <c r="DD3023" s="1" t="str">
        <f t="shared" si="1286"/>
        <v>#DIV/0!</v>
      </c>
      <c r="DF3023" s="1" t="str">
        <f t="shared" si="1287"/>
        <v>#DIV/0!</v>
      </c>
    </row>
    <row r="3024" ht="15.75" customHeight="1">
      <c r="CU3024" s="1">
        <v>5682.8438</v>
      </c>
      <c r="CV3024" s="1">
        <v>678.9</v>
      </c>
      <c r="CW3024" s="1">
        <v>581.0</v>
      </c>
      <c r="CX3024" s="1">
        <v>1117.8</v>
      </c>
      <c r="CY3024" s="1">
        <v>773.0</v>
      </c>
      <c r="CZ3024" s="1">
        <v>823.5</v>
      </c>
      <c r="DA3024" s="1" t="str">
        <f t="shared" si="1283"/>
        <v>#DIV/0!</v>
      </c>
      <c r="DB3024" s="1" t="str">
        <f t="shared" si="1284"/>
        <v>#DIV/0!</v>
      </c>
      <c r="DC3024" s="1" t="str">
        <f t="shared" si="1285"/>
        <v>#DIV/0!</v>
      </c>
      <c r="DD3024" s="1" t="str">
        <f t="shared" si="1286"/>
        <v>#DIV/0!</v>
      </c>
      <c r="DF3024" s="1" t="str">
        <f t="shared" si="1287"/>
        <v>#DIV/0!</v>
      </c>
    </row>
    <row r="3025" ht="15.75" customHeight="1">
      <c r="CU3025" s="1">
        <v>5682.9961</v>
      </c>
      <c r="CV3025" s="1">
        <v>696.9</v>
      </c>
      <c r="CW3025" s="1">
        <v>636.0</v>
      </c>
      <c r="CX3025" s="1">
        <v>1224.1</v>
      </c>
      <c r="CY3025" s="1">
        <v>807.1</v>
      </c>
      <c r="CZ3025" s="1">
        <v>844.3</v>
      </c>
      <c r="DA3025" s="1" t="str">
        <f t="shared" si="1283"/>
        <v>#DIV/0!</v>
      </c>
      <c r="DB3025" s="1" t="str">
        <f t="shared" si="1284"/>
        <v>#DIV/0!</v>
      </c>
      <c r="DC3025" s="1" t="str">
        <f t="shared" si="1285"/>
        <v>#DIV/0!</v>
      </c>
      <c r="DD3025" s="1" t="str">
        <f t="shared" si="1286"/>
        <v>#DIV/0!</v>
      </c>
      <c r="DF3025" s="1" t="str">
        <f t="shared" si="1287"/>
        <v>#DIV/0!</v>
      </c>
    </row>
    <row r="3026" ht="15.75" customHeight="1">
      <c r="CU3026" s="1">
        <v>5683.1484</v>
      </c>
      <c r="CV3026" s="1">
        <v>706.4</v>
      </c>
      <c r="CW3026" s="1">
        <v>664.5</v>
      </c>
      <c r="CX3026" s="1">
        <v>1271.1</v>
      </c>
      <c r="CY3026" s="1">
        <v>773.1</v>
      </c>
      <c r="CZ3026" s="1">
        <v>841.3</v>
      </c>
      <c r="DA3026" s="1" t="str">
        <f t="shared" si="1283"/>
        <v>#DIV/0!</v>
      </c>
      <c r="DB3026" s="1" t="str">
        <f t="shared" si="1284"/>
        <v>#DIV/0!</v>
      </c>
      <c r="DC3026" s="1" t="str">
        <f t="shared" si="1285"/>
        <v>#DIV/0!</v>
      </c>
      <c r="DD3026" s="1" t="str">
        <f t="shared" si="1286"/>
        <v>#DIV/0!</v>
      </c>
      <c r="DF3026" s="1" t="str">
        <f t="shared" si="1287"/>
        <v>#DIV/0!</v>
      </c>
    </row>
    <row r="3027" ht="15.75" customHeight="1">
      <c r="CU3027" s="1">
        <v>5683.3008</v>
      </c>
      <c r="CV3027" s="1">
        <v>669.5</v>
      </c>
      <c r="CW3027" s="1">
        <v>662.7</v>
      </c>
      <c r="CX3027" s="1">
        <v>1215.3</v>
      </c>
      <c r="CY3027" s="1">
        <v>693.6</v>
      </c>
      <c r="CZ3027" s="1">
        <v>712.8</v>
      </c>
      <c r="DA3027" s="1" t="str">
        <f t="shared" si="1283"/>
        <v>#DIV/0!</v>
      </c>
      <c r="DB3027" s="1" t="str">
        <f t="shared" si="1284"/>
        <v>#DIV/0!</v>
      </c>
      <c r="DC3027" s="1" t="str">
        <f t="shared" si="1285"/>
        <v>#DIV/0!</v>
      </c>
      <c r="DD3027" s="1" t="str">
        <f t="shared" si="1286"/>
        <v>#DIV/0!</v>
      </c>
      <c r="DF3027" s="1" t="str">
        <f t="shared" si="1287"/>
        <v>#DIV/0!</v>
      </c>
    </row>
    <row r="3028" ht="15.75" customHeight="1">
      <c r="CU3028" s="1">
        <v>5683.4531</v>
      </c>
      <c r="CV3028" s="1">
        <v>602.6</v>
      </c>
      <c r="CW3028" s="1">
        <v>611.2</v>
      </c>
      <c r="CX3028" s="1">
        <v>1050.8</v>
      </c>
      <c r="CY3028" s="1">
        <v>619.6</v>
      </c>
      <c r="CZ3028" s="1">
        <v>590.6</v>
      </c>
      <c r="DA3028" s="1" t="str">
        <f t="shared" si="1283"/>
        <v>#DIV/0!</v>
      </c>
      <c r="DB3028" s="1" t="str">
        <f t="shared" si="1284"/>
        <v>#DIV/0!</v>
      </c>
      <c r="DC3028" s="1" t="str">
        <f t="shared" si="1285"/>
        <v>#DIV/0!</v>
      </c>
      <c r="DD3028" s="1" t="str">
        <f t="shared" si="1286"/>
        <v>#DIV/0!</v>
      </c>
      <c r="DF3028" s="1" t="str">
        <f t="shared" si="1287"/>
        <v>#DIV/0!</v>
      </c>
    </row>
    <row r="3029" ht="15.75" customHeight="1">
      <c r="CU3029" s="1">
        <v>5683.6055</v>
      </c>
      <c r="CV3029" s="1">
        <v>528.5</v>
      </c>
      <c r="CW3029" s="1">
        <v>522.0</v>
      </c>
      <c r="CX3029" s="1">
        <v>838.9</v>
      </c>
      <c r="CY3029" s="1">
        <v>548.4</v>
      </c>
      <c r="CZ3029" s="1">
        <v>508.7</v>
      </c>
      <c r="DA3029" s="1" t="str">
        <f t="shared" si="1283"/>
        <v>#DIV/0!</v>
      </c>
      <c r="DB3029" s="1" t="str">
        <f t="shared" si="1284"/>
        <v>#DIV/0!</v>
      </c>
      <c r="DC3029" s="1" t="str">
        <f t="shared" si="1285"/>
        <v>#DIV/0!</v>
      </c>
      <c r="DD3029" s="1" t="str">
        <f t="shared" si="1286"/>
        <v>#DIV/0!</v>
      </c>
      <c r="DF3029" s="1" t="str">
        <f t="shared" si="1287"/>
        <v>#DIV/0!</v>
      </c>
    </row>
    <row r="3030" ht="15.75" customHeight="1">
      <c r="CU3030" s="1">
        <v>5683.7578</v>
      </c>
      <c r="CV3030" s="1">
        <v>453.0</v>
      </c>
      <c r="CW3030" s="1">
        <v>426.9</v>
      </c>
      <c r="CX3030" s="1">
        <v>644.5</v>
      </c>
      <c r="CY3030" s="1">
        <v>473.8</v>
      </c>
      <c r="CZ3030" s="1">
        <v>459.8</v>
      </c>
      <c r="DA3030" s="1" t="str">
        <f t="shared" si="1283"/>
        <v>#DIV/0!</v>
      </c>
      <c r="DB3030" s="1" t="str">
        <f t="shared" si="1284"/>
        <v>#DIV/0!</v>
      </c>
      <c r="DC3030" s="1" t="str">
        <f t="shared" si="1285"/>
        <v>#DIV/0!</v>
      </c>
      <c r="DD3030" s="1" t="str">
        <f t="shared" si="1286"/>
        <v>#DIV/0!</v>
      </c>
      <c r="DF3030" s="1" t="str">
        <f t="shared" si="1287"/>
        <v>#DIV/0!</v>
      </c>
    </row>
    <row r="3031" ht="15.75" customHeight="1">
      <c r="CU3031" s="1">
        <v>5683.9102</v>
      </c>
      <c r="CV3031" s="1">
        <v>376.1</v>
      </c>
      <c r="CW3031" s="1">
        <v>349.8</v>
      </c>
      <c r="CX3031" s="1">
        <v>501.4</v>
      </c>
      <c r="CY3031" s="1">
        <v>394.8</v>
      </c>
      <c r="CZ3031" s="1">
        <v>419.0</v>
      </c>
      <c r="DA3031" s="1" t="str">
        <f t="shared" si="1283"/>
        <v>#DIV/0!</v>
      </c>
      <c r="DB3031" s="1" t="str">
        <f t="shared" si="1284"/>
        <v>#DIV/0!</v>
      </c>
      <c r="DC3031" s="1" t="str">
        <f t="shared" si="1285"/>
        <v>#DIV/0!</v>
      </c>
      <c r="DD3031" s="1" t="str">
        <f t="shared" si="1286"/>
        <v>#DIV/0!</v>
      </c>
      <c r="DF3031" s="1" t="str">
        <f t="shared" si="1287"/>
        <v>#DIV/0!</v>
      </c>
    </row>
    <row r="3032" ht="15.75" customHeight="1">
      <c r="CU3032" s="1">
        <v>5684.063</v>
      </c>
      <c r="CV3032" s="1">
        <v>325.1</v>
      </c>
      <c r="CW3032" s="1">
        <v>301.9</v>
      </c>
      <c r="CX3032" s="1">
        <v>413.6</v>
      </c>
      <c r="CY3032" s="1">
        <v>346.7</v>
      </c>
      <c r="CZ3032" s="1">
        <v>375.7</v>
      </c>
      <c r="DA3032" s="1" t="str">
        <f t="shared" si="1283"/>
        <v>#DIV/0!</v>
      </c>
      <c r="DB3032" s="1" t="str">
        <f t="shared" si="1284"/>
        <v>#DIV/0!</v>
      </c>
      <c r="DC3032" s="1" t="str">
        <f t="shared" si="1285"/>
        <v>#DIV/0!</v>
      </c>
      <c r="DD3032" s="1" t="str">
        <f t="shared" si="1286"/>
        <v>#DIV/0!</v>
      </c>
      <c r="DF3032" s="1" t="str">
        <f t="shared" si="1287"/>
        <v>#DIV/0!</v>
      </c>
    </row>
    <row r="3033" ht="15.75" customHeight="1">
      <c r="CU3033" s="1">
        <v>5684.2153</v>
      </c>
      <c r="CV3033" s="1">
        <v>282.5</v>
      </c>
      <c r="CW3033" s="1">
        <v>265.9</v>
      </c>
      <c r="CX3033" s="1">
        <v>349.9</v>
      </c>
      <c r="CY3033" s="1">
        <v>307.7</v>
      </c>
      <c r="CZ3033" s="1">
        <v>347.4</v>
      </c>
      <c r="DA3033" s="1" t="str">
        <f t="shared" si="1283"/>
        <v>#DIV/0!</v>
      </c>
      <c r="DB3033" s="1" t="str">
        <f t="shared" si="1284"/>
        <v>#DIV/0!</v>
      </c>
      <c r="DC3033" s="1" t="str">
        <f t="shared" si="1285"/>
        <v>#DIV/0!</v>
      </c>
      <c r="DD3033" s="1" t="str">
        <f t="shared" si="1286"/>
        <v>#DIV/0!</v>
      </c>
      <c r="DF3033" s="1" t="str">
        <f t="shared" si="1287"/>
        <v>#DIV/0!</v>
      </c>
    </row>
    <row r="3034" ht="15.75" customHeight="1">
      <c r="CU3034" s="1">
        <v>5684.3677</v>
      </c>
      <c r="CV3034" s="1">
        <v>249.1</v>
      </c>
      <c r="CW3034" s="1">
        <v>240.7</v>
      </c>
      <c r="CX3034" s="1">
        <v>307.5</v>
      </c>
      <c r="CY3034" s="1">
        <v>267.1</v>
      </c>
      <c r="CZ3034" s="1">
        <v>310.0</v>
      </c>
      <c r="DA3034" s="1" t="str">
        <f t="shared" si="1283"/>
        <v>#DIV/0!</v>
      </c>
      <c r="DB3034" s="1" t="str">
        <f t="shared" si="1284"/>
        <v>#DIV/0!</v>
      </c>
      <c r="DC3034" s="1" t="str">
        <f t="shared" si="1285"/>
        <v>#DIV/0!</v>
      </c>
      <c r="DD3034" s="1" t="str">
        <f t="shared" si="1286"/>
        <v>#DIV/0!</v>
      </c>
      <c r="DF3034" s="1" t="str">
        <f t="shared" si="1287"/>
        <v>#DIV/0!</v>
      </c>
    </row>
    <row r="3035" ht="15.75" customHeight="1">
      <c r="CU3035" s="1">
        <v>5684.52</v>
      </c>
      <c r="CV3035" s="1">
        <v>233.0</v>
      </c>
      <c r="CW3035" s="1">
        <v>225.3</v>
      </c>
      <c r="CX3035" s="1">
        <v>283.0</v>
      </c>
      <c r="CY3035" s="1">
        <v>237.8</v>
      </c>
      <c r="CZ3035" s="1">
        <v>277.1</v>
      </c>
      <c r="DA3035" s="1" t="str">
        <f t="shared" si="1283"/>
        <v>#DIV/0!</v>
      </c>
      <c r="DB3035" s="1" t="str">
        <f t="shared" si="1284"/>
        <v>#DIV/0!</v>
      </c>
      <c r="DC3035" s="1" t="str">
        <f t="shared" si="1285"/>
        <v>#DIV/0!</v>
      </c>
      <c r="DD3035" s="1" t="str">
        <f t="shared" si="1286"/>
        <v>#DIV/0!</v>
      </c>
      <c r="DF3035" s="1" t="str">
        <f t="shared" si="1287"/>
        <v>#DIV/0!</v>
      </c>
    </row>
    <row r="3036" ht="15.75" customHeight="1">
      <c r="CU3036" s="1">
        <v>5684.6724</v>
      </c>
      <c r="CV3036" s="1">
        <v>229.5</v>
      </c>
      <c r="CW3036" s="1">
        <v>225.4</v>
      </c>
      <c r="CX3036" s="1">
        <v>281.6</v>
      </c>
      <c r="CY3036" s="1">
        <v>232.6</v>
      </c>
      <c r="CZ3036" s="1">
        <v>257.1</v>
      </c>
      <c r="DA3036" s="1" t="str">
        <f t="shared" si="1283"/>
        <v>#DIV/0!</v>
      </c>
      <c r="DB3036" s="1" t="str">
        <f t="shared" si="1284"/>
        <v>#DIV/0!</v>
      </c>
      <c r="DC3036" s="1" t="str">
        <f t="shared" si="1285"/>
        <v>#DIV/0!</v>
      </c>
      <c r="DD3036" s="1" t="str">
        <f t="shared" si="1286"/>
        <v>#DIV/0!</v>
      </c>
      <c r="DF3036" s="1" t="str">
        <f t="shared" si="1287"/>
        <v>#DIV/0!</v>
      </c>
    </row>
    <row r="3037" ht="15.75" customHeight="1">
      <c r="CU3037" s="1">
        <v>5684.8247</v>
      </c>
      <c r="CV3037" s="1">
        <v>242.6</v>
      </c>
      <c r="CW3037" s="1">
        <v>241.4</v>
      </c>
      <c r="CX3037" s="1">
        <v>302.8</v>
      </c>
      <c r="CY3037" s="1">
        <v>246.1</v>
      </c>
      <c r="CZ3037" s="1">
        <v>263.6</v>
      </c>
      <c r="DA3037" s="1" t="str">
        <f t="shared" si="1283"/>
        <v>#DIV/0!</v>
      </c>
      <c r="DB3037" s="1" t="str">
        <f t="shared" si="1284"/>
        <v>#DIV/0!</v>
      </c>
      <c r="DC3037" s="1" t="str">
        <f t="shared" si="1285"/>
        <v>#DIV/0!</v>
      </c>
      <c r="DD3037" s="1" t="str">
        <f t="shared" si="1286"/>
        <v>#DIV/0!</v>
      </c>
      <c r="DF3037" s="1" t="str">
        <f t="shared" si="1287"/>
        <v>#DIV/0!</v>
      </c>
    </row>
    <row r="3038" ht="15.75" customHeight="1">
      <c r="CU3038" s="1">
        <v>5684.9771</v>
      </c>
      <c r="CV3038" s="1">
        <v>279.4</v>
      </c>
      <c r="CW3038" s="1">
        <v>276.7</v>
      </c>
      <c r="CX3038" s="1">
        <v>352.9</v>
      </c>
      <c r="CY3038" s="1">
        <v>279.1</v>
      </c>
      <c r="CZ3038" s="1">
        <v>292.9</v>
      </c>
      <c r="DA3038" s="1" t="str">
        <f t="shared" si="1283"/>
        <v>#DIV/0!</v>
      </c>
      <c r="DB3038" s="1" t="str">
        <f t="shared" si="1284"/>
        <v>#DIV/0!</v>
      </c>
      <c r="DC3038" s="1" t="str">
        <f t="shared" si="1285"/>
        <v>#DIV/0!</v>
      </c>
      <c r="DD3038" s="1" t="str">
        <f t="shared" si="1286"/>
        <v>#DIV/0!</v>
      </c>
      <c r="DF3038" s="1" t="str">
        <f t="shared" si="1287"/>
        <v>#DIV/0!</v>
      </c>
    </row>
    <row r="3039" ht="15.75" customHeight="1">
      <c r="CU3039" s="1">
        <v>5685.1294</v>
      </c>
      <c r="CV3039" s="1">
        <v>349.0</v>
      </c>
      <c r="CW3039" s="1">
        <v>334.9</v>
      </c>
      <c r="CX3039" s="1">
        <v>441.1</v>
      </c>
      <c r="CY3039" s="1">
        <v>334.0</v>
      </c>
      <c r="CZ3039" s="1">
        <v>338.1</v>
      </c>
      <c r="DA3039" s="1" t="str">
        <f t="shared" si="1283"/>
        <v>#DIV/0!</v>
      </c>
      <c r="DB3039" s="1" t="str">
        <f t="shared" si="1284"/>
        <v>#DIV/0!</v>
      </c>
      <c r="DC3039" s="1" t="str">
        <f t="shared" si="1285"/>
        <v>#DIV/0!</v>
      </c>
      <c r="DD3039" s="1" t="str">
        <f t="shared" si="1286"/>
        <v>#DIV/0!</v>
      </c>
      <c r="DF3039" s="1" t="str">
        <f t="shared" si="1287"/>
        <v>#DIV/0!</v>
      </c>
    </row>
    <row r="3040" ht="15.75" customHeight="1">
      <c r="CU3040" s="1">
        <v>5685.2822</v>
      </c>
      <c r="CV3040" s="1">
        <v>447.9</v>
      </c>
      <c r="CW3040" s="1">
        <v>421.7</v>
      </c>
      <c r="CX3040" s="1">
        <v>584.5</v>
      </c>
      <c r="CY3040" s="1">
        <v>427.7</v>
      </c>
      <c r="CZ3040" s="1">
        <v>399.0</v>
      </c>
      <c r="DA3040" s="1" t="str">
        <f t="shared" si="1283"/>
        <v>#DIV/0!</v>
      </c>
      <c r="DB3040" s="1" t="str">
        <f t="shared" si="1284"/>
        <v>#DIV/0!</v>
      </c>
      <c r="DC3040" s="1" t="str">
        <f t="shared" si="1285"/>
        <v>#DIV/0!</v>
      </c>
      <c r="DD3040" s="1" t="str">
        <f t="shared" si="1286"/>
        <v>#DIV/0!</v>
      </c>
      <c r="DF3040" s="1" t="str">
        <f t="shared" si="1287"/>
        <v>#DIV/0!</v>
      </c>
    </row>
    <row r="3041" ht="15.75" customHeight="1">
      <c r="CU3041" s="1">
        <v>5685.4346</v>
      </c>
      <c r="CV3041" s="1">
        <v>578.4</v>
      </c>
      <c r="CW3041" s="1">
        <v>524.2</v>
      </c>
      <c r="CX3041" s="1">
        <v>772.2</v>
      </c>
      <c r="CY3041" s="1">
        <v>577.3</v>
      </c>
      <c r="CZ3041" s="1">
        <v>517.3</v>
      </c>
      <c r="DA3041" s="1" t="str">
        <f t="shared" si="1283"/>
        <v>#DIV/0!</v>
      </c>
      <c r="DB3041" s="1" t="str">
        <f t="shared" si="1284"/>
        <v>#DIV/0!</v>
      </c>
      <c r="DC3041" s="1" t="str">
        <f t="shared" si="1285"/>
        <v>#DIV/0!</v>
      </c>
      <c r="DD3041" s="1" t="str">
        <f t="shared" si="1286"/>
        <v>#DIV/0!</v>
      </c>
      <c r="DF3041" s="1" t="str">
        <f t="shared" si="1287"/>
        <v>#DIV/0!</v>
      </c>
    </row>
    <row r="3042" ht="15.75" customHeight="1">
      <c r="CU3042" s="1">
        <v>5685.5869</v>
      </c>
      <c r="CV3042" s="1">
        <v>692.4</v>
      </c>
      <c r="CW3042" s="1">
        <v>603.2</v>
      </c>
      <c r="CX3042" s="1">
        <v>950.7</v>
      </c>
      <c r="CY3042" s="1">
        <v>679.7</v>
      </c>
      <c r="CZ3042" s="1">
        <v>612.0</v>
      </c>
      <c r="DA3042" s="1" t="str">
        <f t="shared" si="1283"/>
        <v>#DIV/0!</v>
      </c>
      <c r="DB3042" s="1" t="str">
        <f t="shared" si="1284"/>
        <v>#DIV/0!</v>
      </c>
      <c r="DC3042" s="1" t="str">
        <f t="shared" si="1285"/>
        <v>#DIV/0!</v>
      </c>
      <c r="DD3042" s="1" t="str">
        <f t="shared" si="1286"/>
        <v>#DIV/0!</v>
      </c>
      <c r="DF3042" s="1" t="str">
        <f t="shared" si="1287"/>
        <v>#DIV/0!</v>
      </c>
    </row>
    <row r="3043" ht="15.75" customHeight="1">
      <c r="CU3043" s="1">
        <v>5685.7393</v>
      </c>
      <c r="CV3043" s="1">
        <v>736.6</v>
      </c>
      <c r="CW3043" s="1">
        <v>620.2</v>
      </c>
      <c r="CX3043" s="1">
        <v>1052.0</v>
      </c>
      <c r="CY3043" s="1">
        <v>738.5</v>
      </c>
      <c r="CZ3043" s="1">
        <v>625.5</v>
      </c>
      <c r="DA3043" s="1" t="str">
        <f t="shared" si="1283"/>
        <v>#DIV/0!</v>
      </c>
      <c r="DB3043" s="1" t="str">
        <f t="shared" si="1284"/>
        <v>#DIV/0!</v>
      </c>
      <c r="DC3043" s="1" t="str">
        <f t="shared" si="1285"/>
        <v>#DIV/0!</v>
      </c>
      <c r="DD3043" s="1" t="str">
        <f t="shared" si="1286"/>
        <v>#DIV/0!</v>
      </c>
      <c r="DF3043" s="1" t="str">
        <f t="shared" si="1287"/>
        <v>#DIV/0!</v>
      </c>
    </row>
    <row r="3044" ht="15.75" customHeight="1">
      <c r="CU3044" s="1">
        <v>5685.8916</v>
      </c>
      <c r="CV3044" s="1">
        <v>707.1</v>
      </c>
      <c r="CW3044" s="1">
        <v>597.1</v>
      </c>
      <c r="CX3044" s="1">
        <v>1092.6</v>
      </c>
      <c r="CY3044" s="1">
        <v>760.5</v>
      </c>
      <c r="CZ3044" s="1">
        <v>623.9</v>
      </c>
      <c r="DA3044" s="1" t="str">
        <f t="shared" si="1283"/>
        <v>#DIV/0!</v>
      </c>
      <c r="DB3044" s="1" t="str">
        <f t="shared" si="1284"/>
        <v>#DIV/0!</v>
      </c>
      <c r="DC3044" s="1" t="str">
        <f t="shared" si="1285"/>
        <v>#DIV/0!</v>
      </c>
      <c r="DD3044" s="1" t="str">
        <f t="shared" si="1286"/>
        <v>#DIV/0!</v>
      </c>
      <c r="DF3044" s="1" t="str">
        <f t="shared" si="1287"/>
        <v>#DIV/0!</v>
      </c>
    </row>
    <row r="3045" ht="15.75" customHeight="1">
      <c r="CU3045" s="1">
        <v>5686.0439</v>
      </c>
      <c r="CV3045" s="1">
        <v>666.0</v>
      </c>
      <c r="CW3045" s="1">
        <v>599.3</v>
      </c>
      <c r="CX3045" s="1">
        <v>1120.0</v>
      </c>
      <c r="CY3045" s="1">
        <v>757.5</v>
      </c>
      <c r="CZ3045" s="1">
        <v>622.9</v>
      </c>
      <c r="DA3045" s="1" t="str">
        <f t="shared" si="1283"/>
        <v>#DIV/0!</v>
      </c>
      <c r="DB3045" s="1" t="str">
        <f t="shared" si="1284"/>
        <v>#DIV/0!</v>
      </c>
      <c r="DC3045" s="1" t="str">
        <f t="shared" si="1285"/>
        <v>#DIV/0!</v>
      </c>
      <c r="DD3045" s="1" t="str">
        <f t="shared" si="1286"/>
        <v>#DIV/0!</v>
      </c>
      <c r="DF3045" s="1" t="str">
        <f t="shared" si="1287"/>
        <v>#DIV/0!</v>
      </c>
    </row>
    <row r="3046" ht="15.75" customHeight="1">
      <c r="CU3046" s="1">
        <v>5686.1963</v>
      </c>
      <c r="CV3046" s="1">
        <v>649.5</v>
      </c>
      <c r="CW3046" s="1">
        <v>599.4</v>
      </c>
      <c r="CX3046" s="1">
        <v>1122.0</v>
      </c>
      <c r="CY3046" s="1">
        <v>701.5</v>
      </c>
      <c r="CZ3046" s="1">
        <v>593.7</v>
      </c>
      <c r="DA3046" s="1" t="str">
        <f t="shared" si="1283"/>
        <v>#DIV/0!</v>
      </c>
      <c r="DB3046" s="1" t="str">
        <f t="shared" si="1284"/>
        <v>#DIV/0!</v>
      </c>
      <c r="DC3046" s="1" t="str">
        <f t="shared" si="1285"/>
        <v>#DIV/0!</v>
      </c>
      <c r="DD3046" s="1" t="str">
        <f t="shared" si="1286"/>
        <v>#DIV/0!</v>
      </c>
      <c r="DF3046" s="1" t="str">
        <f t="shared" si="1287"/>
        <v>#DIV/0!</v>
      </c>
    </row>
    <row r="3047" ht="15.75" customHeight="1">
      <c r="CU3047" s="1">
        <v>5686.3486</v>
      </c>
      <c r="CV3047" s="1">
        <v>641.5</v>
      </c>
      <c r="CW3047" s="1">
        <v>615.5</v>
      </c>
      <c r="CX3047" s="1">
        <v>1166.4</v>
      </c>
      <c r="CY3047" s="1">
        <v>678.4</v>
      </c>
      <c r="CZ3047" s="1">
        <v>595.1</v>
      </c>
      <c r="DA3047" s="1" t="str">
        <f t="shared" si="1283"/>
        <v>#DIV/0!</v>
      </c>
      <c r="DB3047" s="1" t="str">
        <f t="shared" si="1284"/>
        <v>#DIV/0!</v>
      </c>
      <c r="DC3047" s="1" t="str">
        <f t="shared" si="1285"/>
        <v>#DIV/0!</v>
      </c>
      <c r="DD3047" s="1" t="str">
        <f t="shared" si="1286"/>
        <v>#DIV/0!</v>
      </c>
      <c r="DF3047" s="1" t="str">
        <f t="shared" si="1287"/>
        <v>#DIV/0!</v>
      </c>
    </row>
    <row r="3048" ht="15.75" customHeight="1">
      <c r="CU3048" s="1">
        <v>5686.501</v>
      </c>
      <c r="CV3048" s="1">
        <v>656.4</v>
      </c>
      <c r="CW3048" s="1">
        <v>653.6</v>
      </c>
      <c r="CX3048" s="1">
        <v>1240.2</v>
      </c>
      <c r="CY3048" s="1">
        <v>673.0</v>
      </c>
      <c r="CZ3048" s="1">
        <v>610.3</v>
      </c>
      <c r="DA3048" s="1" t="str">
        <f t="shared" si="1283"/>
        <v>#DIV/0!</v>
      </c>
      <c r="DB3048" s="1" t="str">
        <f t="shared" si="1284"/>
        <v>#DIV/0!</v>
      </c>
      <c r="DC3048" s="1" t="str">
        <f t="shared" si="1285"/>
        <v>#DIV/0!</v>
      </c>
      <c r="DD3048" s="1" t="str">
        <f t="shared" si="1286"/>
        <v>#DIV/0!</v>
      </c>
      <c r="DF3048" s="1" t="str">
        <f t="shared" si="1287"/>
        <v>#DIV/0!</v>
      </c>
    </row>
    <row r="3049" ht="15.75" customHeight="1">
      <c r="CU3049" s="1">
        <v>5686.6538</v>
      </c>
      <c r="CV3049" s="1">
        <v>704.4</v>
      </c>
      <c r="CW3049" s="1">
        <v>676.6</v>
      </c>
      <c r="CX3049" s="1">
        <v>1333.0</v>
      </c>
      <c r="CY3049" s="1">
        <v>686.0</v>
      </c>
      <c r="CZ3049" s="1">
        <v>641.2</v>
      </c>
      <c r="DA3049" s="1" t="str">
        <f t="shared" si="1283"/>
        <v>#DIV/0!</v>
      </c>
      <c r="DB3049" s="1" t="str">
        <f t="shared" si="1284"/>
        <v>#DIV/0!</v>
      </c>
      <c r="DC3049" s="1" t="str">
        <f t="shared" si="1285"/>
        <v>#DIV/0!</v>
      </c>
      <c r="DD3049" s="1" t="str">
        <f t="shared" si="1286"/>
        <v>#DIV/0!</v>
      </c>
      <c r="DF3049" s="1" t="str">
        <f t="shared" si="1287"/>
        <v>#DIV/0!</v>
      </c>
    </row>
    <row r="3050" ht="15.75" customHeight="1">
      <c r="CU3050" s="1">
        <v>5686.8062</v>
      </c>
      <c r="CV3050" s="1">
        <v>791.2</v>
      </c>
      <c r="CW3050" s="1">
        <v>701.0</v>
      </c>
      <c r="CX3050" s="1">
        <v>1465.7</v>
      </c>
      <c r="CY3050" s="1">
        <v>722.0</v>
      </c>
      <c r="CZ3050" s="1">
        <v>691.6</v>
      </c>
      <c r="DA3050" s="1" t="str">
        <f t="shared" si="1283"/>
        <v>#DIV/0!</v>
      </c>
      <c r="DB3050" s="1" t="str">
        <f t="shared" si="1284"/>
        <v>#DIV/0!</v>
      </c>
      <c r="DC3050" s="1" t="str">
        <f t="shared" si="1285"/>
        <v>#DIV/0!</v>
      </c>
      <c r="DD3050" s="1" t="str">
        <f t="shared" si="1286"/>
        <v>#DIV/0!</v>
      </c>
      <c r="DF3050" s="1" t="str">
        <f t="shared" si="1287"/>
        <v>#DIV/0!</v>
      </c>
    </row>
    <row r="3051" ht="15.75" customHeight="1">
      <c r="CU3051" s="1">
        <v>5686.9585</v>
      </c>
      <c r="CV3051" s="1">
        <v>908.8</v>
      </c>
      <c r="CW3051" s="1">
        <v>727.8</v>
      </c>
      <c r="CX3051" s="1">
        <v>1620.2</v>
      </c>
      <c r="CY3051" s="1">
        <v>775.2</v>
      </c>
      <c r="CZ3051" s="1">
        <v>756.8</v>
      </c>
      <c r="DA3051" s="1" t="str">
        <f t="shared" si="1283"/>
        <v>#DIV/0!</v>
      </c>
      <c r="DB3051" s="1" t="str">
        <f t="shared" si="1284"/>
        <v>#DIV/0!</v>
      </c>
      <c r="DC3051" s="1" t="str">
        <f t="shared" si="1285"/>
        <v>#DIV/0!</v>
      </c>
      <c r="DD3051" s="1" t="str">
        <f t="shared" si="1286"/>
        <v>#DIV/0!</v>
      </c>
      <c r="DF3051" s="1" t="str">
        <f t="shared" si="1287"/>
        <v>#DIV/0!</v>
      </c>
    </row>
    <row r="3052" ht="15.75" customHeight="1">
      <c r="CU3052" s="1">
        <v>5687.1108</v>
      </c>
      <c r="CV3052" s="1">
        <v>972.4</v>
      </c>
      <c r="CW3052" s="1">
        <v>740.2</v>
      </c>
      <c r="CX3052" s="1">
        <v>1757.2</v>
      </c>
      <c r="CY3052" s="1">
        <v>847.0</v>
      </c>
      <c r="CZ3052" s="1">
        <v>823.4</v>
      </c>
      <c r="DA3052" s="1" t="str">
        <f t="shared" si="1283"/>
        <v>#DIV/0!</v>
      </c>
      <c r="DB3052" s="1" t="str">
        <f t="shared" si="1284"/>
        <v>#DIV/0!</v>
      </c>
      <c r="DC3052" s="1" t="str">
        <f t="shared" si="1285"/>
        <v>#DIV/0!</v>
      </c>
      <c r="DD3052" s="1" t="str">
        <f t="shared" si="1286"/>
        <v>#DIV/0!</v>
      </c>
      <c r="DF3052" s="1" t="str">
        <f t="shared" si="1287"/>
        <v>#DIV/0!</v>
      </c>
    </row>
    <row r="3053" ht="15.75" customHeight="1">
      <c r="CU3053" s="1">
        <v>5687.2632</v>
      </c>
      <c r="CV3053" s="1">
        <v>1010.3</v>
      </c>
      <c r="CW3053" s="1">
        <v>750.3</v>
      </c>
      <c r="CX3053" s="1">
        <v>1857.0</v>
      </c>
      <c r="CY3053" s="1">
        <v>915.1</v>
      </c>
      <c r="CZ3053" s="1">
        <v>882.9</v>
      </c>
      <c r="DA3053" s="1" t="str">
        <f t="shared" si="1283"/>
        <v>#DIV/0!</v>
      </c>
      <c r="DB3053" s="1" t="str">
        <f t="shared" si="1284"/>
        <v>#DIV/0!</v>
      </c>
      <c r="DC3053" s="1" t="str">
        <f t="shared" si="1285"/>
        <v>#DIV/0!</v>
      </c>
      <c r="DD3053" s="1" t="str">
        <f t="shared" si="1286"/>
        <v>#DIV/0!</v>
      </c>
      <c r="DF3053" s="1" t="str">
        <f t="shared" si="1287"/>
        <v>#DIV/0!</v>
      </c>
    </row>
    <row r="3054" ht="15.75" customHeight="1">
      <c r="CU3054" s="1">
        <v>5687.4155</v>
      </c>
      <c r="CV3054" s="1">
        <v>1047.0</v>
      </c>
      <c r="CW3054" s="1">
        <v>770.8</v>
      </c>
      <c r="CX3054" s="1">
        <v>1916.4</v>
      </c>
      <c r="CY3054" s="1">
        <v>977.5</v>
      </c>
      <c r="CZ3054" s="1">
        <v>923.7</v>
      </c>
      <c r="DA3054" s="1" t="str">
        <f t="shared" si="1283"/>
        <v>#DIV/0!</v>
      </c>
      <c r="DB3054" s="1" t="str">
        <f t="shared" si="1284"/>
        <v>#DIV/0!</v>
      </c>
      <c r="DC3054" s="1" t="str">
        <f t="shared" si="1285"/>
        <v>#DIV/0!</v>
      </c>
      <c r="DD3054" s="1" t="str">
        <f t="shared" si="1286"/>
        <v>#DIV/0!</v>
      </c>
      <c r="DF3054" s="1" t="str">
        <f t="shared" si="1287"/>
        <v>#DIV/0!</v>
      </c>
    </row>
    <row r="3055" ht="15.75" customHeight="1">
      <c r="CU3055" s="1">
        <v>5687.5679</v>
      </c>
      <c r="CV3055" s="1">
        <v>1090.0</v>
      </c>
      <c r="CW3055" s="1">
        <v>793.3</v>
      </c>
      <c r="CX3055" s="1">
        <v>1950.0</v>
      </c>
      <c r="CY3055" s="1">
        <v>1034.6</v>
      </c>
      <c r="CZ3055" s="1">
        <v>964.4</v>
      </c>
      <c r="DA3055" s="1" t="str">
        <f t="shared" si="1283"/>
        <v>#DIV/0!</v>
      </c>
      <c r="DB3055" s="1" t="str">
        <f t="shared" si="1284"/>
        <v>#DIV/0!</v>
      </c>
      <c r="DC3055" s="1" t="str">
        <f t="shared" si="1285"/>
        <v>#DIV/0!</v>
      </c>
      <c r="DD3055" s="1" t="str">
        <f t="shared" si="1286"/>
        <v>#DIV/0!</v>
      </c>
      <c r="DF3055" s="1" t="str">
        <f t="shared" si="1287"/>
        <v>#DIV/0!</v>
      </c>
    </row>
    <row r="3056" ht="15.75" customHeight="1">
      <c r="CU3056" s="1">
        <v>5687.7202</v>
      </c>
      <c r="CV3056" s="1">
        <v>1144.7</v>
      </c>
      <c r="CW3056" s="1">
        <v>829.2</v>
      </c>
      <c r="CX3056" s="1">
        <v>1950.0</v>
      </c>
      <c r="CY3056" s="1">
        <v>1055.2</v>
      </c>
      <c r="CZ3056" s="1">
        <v>1017.7</v>
      </c>
      <c r="DA3056" s="1" t="str">
        <f t="shared" si="1283"/>
        <v>#DIV/0!</v>
      </c>
      <c r="DB3056" s="1" t="str">
        <f t="shared" si="1284"/>
        <v>#DIV/0!</v>
      </c>
      <c r="DC3056" s="1" t="str">
        <f t="shared" si="1285"/>
        <v>#DIV/0!</v>
      </c>
      <c r="DD3056" s="1" t="str">
        <f t="shared" si="1286"/>
        <v>#DIV/0!</v>
      </c>
      <c r="DF3056" s="1" t="str">
        <f t="shared" si="1287"/>
        <v>#DIV/0!</v>
      </c>
    </row>
    <row r="3057" ht="15.75" customHeight="1">
      <c r="CU3057" s="1">
        <v>5687.8726</v>
      </c>
      <c r="CV3057" s="1">
        <v>1224.6</v>
      </c>
      <c r="CW3057" s="1">
        <v>880.2</v>
      </c>
      <c r="CX3057" s="1">
        <v>1950.0</v>
      </c>
      <c r="CY3057" s="1">
        <v>1164.0</v>
      </c>
      <c r="CZ3057" s="1">
        <v>1046.0</v>
      </c>
      <c r="DA3057" s="1" t="str">
        <f t="shared" si="1283"/>
        <v>#DIV/0!</v>
      </c>
      <c r="DB3057" s="1" t="str">
        <f t="shared" si="1284"/>
        <v>#DIV/0!</v>
      </c>
      <c r="DC3057" s="1" t="str">
        <f t="shared" si="1285"/>
        <v>#DIV/0!</v>
      </c>
      <c r="DD3057" s="1" t="str">
        <f t="shared" si="1286"/>
        <v>#DIV/0!</v>
      </c>
      <c r="DF3057" s="1" t="str">
        <f t="shared" si="1287"/>
        <v>#DIV/0!</v>
      </c>
    </row>
    <row r="3058" ht="15.75" customHeight="1">
      <c r="CU3058" s="1">
        <v>5688.0254</v>
      </c>
      <c r="CV3058" s="1">
        <v>1332.5</v>
      </c>
      <c r="CW3058" s="1">
        <v>940.3</v>
      </c>
      <c r="CX3058" s="1">
        <v>1950.0</v>
      </c>
      <c r="CY3058" s="1">
        <v>1320.7</v>
      </c>
      <c r="CZ3058" s="1">
        <v>1118.0</v>
      </c>
      <c r="DA3058" s="1" t="str">
        <f t="shared" si="1283"/>
        <v>#DIV/0!</v>
      </c>
      <c r="DB3058" s="1" t="str">
        <f t="shared" si="1284"/>
        <v>#DIV/0!</v>
      </c>
      <c r="DC3058" s="1" t="str">
        <f t="shared" si="1285"/>
        <v>#DIV/0!</v>
      </c>
      <c r="DD3058" s="1" t="str">
        <f t="shared" si="1286"/>
        <v>#DIV/0!</v>
      </c>
      <c r="DF3058" s="1" t="str">
        <f t="shared" si="1287"/>
        <v>#DIV/0!</v>
      </c>
    </row>
    <row r="3059" ht="15.75" customHeight="1">
      <c r="CU3059" s="1">
        <v>5688.1777</v>
      </c>
      <c r="CV3059" s="1">
        <v>1456.7</v>
      </c>
      <c r="CW3059" s="1">
        <v>995.2</v>
      </c>
      <c r="CX3059" s="1">
        <v>1950.0</v>
      </c>
      <c r="CY3059" s="1">
        <v>1574.5</v>
      </c>
      <c r="CZ3059" s="1">
        <v>1140.0</v>
      </c>
      <c r="DA3059" s="1" t="str">
        <f t="shared" si="1283"/>
        <v>#DIV/0!</v>
      </c>
      <c r="DB3059" s="1" t="str">
        <f t="shared" si="1284"/>
        <v>#DIV/0!</v>
      </c>
      <c r="DC3059" s="1" t="str">
        <f t="shared" si="1285"/>
        <v>#DIV/0!</v>
      </c>
      <c r="DD3059" s="1" t="str">
        <f t="shared" si="1286"/>
        <v>#DIV/0!</v>
      </c>
      <c r="DF3059" s="1" t="str">
        <f t="shared" si="1287"/>
        <v>#DIV/0!</v>
      </c>
    </row>
    <row r="3060" ht="15.75" customHeight="1">
      <c r="CU3060" s="1">
        <v>5688.3301</v>
      </c>
      <c r="CV3060" s="1">
        <v>1564.6</v>
      </c>
      <c r="CW3060" s="1">
        <v>1024.3</v>
      </c>
      <c r="CX3060" s="1">
        <v>1950.0</v>
      </c>
      <c r="CY3060" s="1">
        <v>1806.3</v>
      </c>
      <c r="CZ3060" s="1">
        <v>1197.5</v>
      </c>
      <c r="DA3060" s="1" t="str">
        <f t="shared" si="1283"/>
        <v>#DIV/0!</v>
      </c>
      <c r="DB3060" s="1" t="str">
        <f t="shared" si="1284"/>
        <v>#DIV/0!</v>
      </c>
      <c r="DC3060" s="1" t="str">
        <f t="shared" si="1285"/>
        <v>#DIV/0!</v>
      </c>
      <c r="DD3060" s="1" t="str">
        <f t="shared" si="1286"/>
        <v>#DIV/0!</v>
      </c>
      <c r="DF3060" s="1" t="str">
        <f t="shared" si="1287"/>
        <v>#DIV/0!</v>
      </c>
    </row>
    <row r="3061" ht="15.75" customHeight="1">
      <c r="CU3061" s="1">
        <v>5688.4824</v>
      </c>
      <c r="CV3061" s="1">
        <v>1610.2</v>
      </c>
      <c r="CW3061" s="1">
        <v>1013.1</v>
      </c>
      <c r="CX3061" s="1">
        <v>1950.0</v>
      </c>
      <c r="CY3061" s="1">
        <v>1834.2</v>
      </c>
      <c r="CZ3061" s="1">
        <v>1486.5</v>
      </c>
      <c r="DA3061" s="1" t="str">
        <f t="shared" si="1283"/>
        <v>#DIV/0!</v>
      </c>
      <c r="DB3061" s="1" t="str">
        <f t="shared" si="1284"/>
        <v>#DIV/0!</v>
      </c>
      <c r="DC3061" s="1" t="str">
        <f t="shared" si="1285"/>
        <v>#DIV/0!</v>
      </c>
      <c r="DD3061" s="1" t="str">
        <f t="shared" si="1286"/>
        <v>#DIV/0!</v>
      </c>
      <c r="DF3061" s="1" t="str">
        <f t="shared" si="1287"/>
        <v>#DIV/0!</v>
      </c>
    </row>
    <row r="3062" ht="15.75" customHeight="1">
      <c r="CU3062" s="1">
        <v>5688.6348</v>
      </c>
      <c r="CV3062" s="1">
        <v>1562.1</v>
      </c>
      <c r="CW3062" s="1">
        <v>965.4</v>
      </c>
      <c r="CX3062" s="1">
        <v>1909.5</v>
      </c>
      <c r="CY3062" s="1">
        <v>1694.7</v>
      </c>
      <c r="CZ3062" s="1">
        <v>1530.4</v>
      </c>
      <c r="DA3062" s="1" t="str">
        <f t="shared" si="1283"/>
        <v>#DIV/0!</v>
      </c>
      <c r="DB3062" s="1" t="str">
        <f t="shared" si="1284"/>
        <v>#DIV/0!</v>
      </c>
      <c r="DC3062" s="1" t="str">
        <f t="shared" si="1285"/>
        <v>#DIV/0!</v>
      </c>
      <c r="DD3062" s="1" t="str">
        <f t="shared" si="1286"/>
        <v>#DIV/0!</v>
      </c>
      <c r="DF3062" s="1" t="str">
        <f t="shared" si="1287"/>
        <v>#DIV/0!</v>
      </c>
    </row>
    <row r="3063" ht="15.75" customHeight="1">
      <c r="CU3063" s="1">
        <v>5688.7871</v>
      </c>
      <c r="CV3063" s="1">
        <v>1457.3</v>
      </c>
      <c r="CW3063" s="1">
        <v>881.1</v>
      </c>
      <c r="CX3063" s="1">
        <v>1725.0</v>
      </c>
      <c r="CY3063" s="1">
        <v>1377.9</v>
      </c>
      <c r="CZ3063" s="1">
        <v>1378.0</v>
      </c>
      <c r="DA3063" s="1" t="str">
        <f t="shared" si="1283"/>
        <v>#DIV/0!</v>
      </c>
      <c r="DB3063" s="1" t="str">
        <f t="shared" si="1284"/>
        <v>#DIV/0!</v>
      </c>
      <c r="DC3063" s="1" t="str">
        <f t="shared" si="1285"/>
        <v>#DIV/0!</v>
      </c>
      <c r="DD3063" s="1" t="str">
        <f t="shared" si="1286"/>
        <v>#DIV/0!</v>
      </c>
      <c r="DF3063" s="1" t="str">
        <f t="shared" si="1287"/>
        <v>#DIV/0!</v>
      </c>
    </row>
    <row r="3064" ht="15.75" customHeight="1">
      <c r="CU3064" s="1">
        <v>5688.9395</v>
      </c>
      <c r="CV3064" s="1">
        <v>1239.5</v>
      </c>
      <c r="CW3064" s="1">
        <v>748.4</v>
      </c>
      <c r="CX3064" s="1">
        <v>1476.5</v>
      </c>
      <c r="CY3064" s="1">
        <v>1117.6</v>
      </c>
      <c r="CZ3064" s="1">
        <v>1209.7</v>
      </c>
      <c r="DA3064" s="1" t="str">
        <f t="shared" si="1283"/>
        <v>#DIV/0!</v>
      </c>
      <c r="DB3064" s="1" t="str">
        <f t="shared" si="1284"/>
        <v>#DIV/0!</v>
      </c>
      <c r="DC3064" s="1" t="str">
        <f t="shared" si="1285"/>
        <v>#DIV/0!</v>
      </c>
      <c r="DD3064" s="1" t="str">
        <f t="shared" si="1286"/>
        <v>#DIV/0!</v>
      </c>
      <c r="DF3064" s="1" t="str">
        <f t="shared" si="1287"/>
        <v>#DIV/0!</v>
      </c>
    </row>
    <row r="3065" ht="15.75" customHeight="1">
      <c r="CU3065" s="1">
        <v>5689.0918</v>
      </c>
      <c r="CV3065" s="1">
        <v>961.9</v>
      </c>
      <c r="CW3065" s="1">
        <v>664.5</v>
      </c>
      <c r="CX3065" s="1">
        <v>1270.9</v>
      </c>
      <c r="CY3065" s="1">
        <v>912.6</v>
      </c>
      <c r="CZ3065" s="1">
        <v>1031.1</v>
      </c>
      <c r="DA3065" s="1" t="str">
        <f t="shared" si="1283"/>
        <v>#DIV/0!</v>
      </c>
      <c r="DB3065" s="1" t="str">
        <f t="shared" si="1284"/>
        <v>#DIV/0!</v>
      </c>
      <c r="DC3065" s="1" t="str">
        <f t="shared" si="1285"/>
        <v>#DIV/0!</v>
      </c>
      <c r="DD3065" s="1" t="str">
        <f t="shared" si="1286"/>
        <v>#DIV/0!</v>
      </c>
      <c r="DF3065" s="1" t="str">
        <f t="shared" si="1287"/>
        <v>#DIV/0!</v>
      </c>
    </row>
    <row r="3066" ht="15.75" customHeight="1">
      <c r="CU3066" s="1">
        <v>5689.2446</v>
      </c>
      <c r="CV3066" s="1">
        <v>784.8</v>
      </c>
      <c r="CW3066" s="1">
        <v>604.7</v>
      </c>
      <c r="CX3066" s="1">
        <v>1096.1</v>
      </c>
      <c r="CY3066" s="1">
        <v>759.3</v>
      </c>
      <c r="CZ3066" s="1">
        <v>873.1</v>
      </c>
      <c r="DA3066" s="1" t="str">
        <f t="shared" si="1283"/>
        <v>#DIV/0!</v>
      </c>
      <c r="DB3066" s="1" t="str">
        <f t="shared" si="1284"/>
        <v>#DIV/0!</v>
      </c>
      <c r="DC3066" s="1" t="str">
        <f t="shared" si="1285"/>
        <v>#DIV/0!</v>
      </c>
      <c r="DD3066" s="1" t="str">
        <f t="shared" si="1286"/>
        <v>#DIV/0!</v>
      </c>
      <c r="DF3066" s="1" t="str">
        <f t="shared" si="1287"/>
        <v>#DIV/0!</v>
      </c>
    </row>
    <row r="3067" ht="15.75" customHeight="1">
      <c r="CU3067" s="1">
        <v>5689.397</v>
      </c>
      <c r="CV3067" s="1">
        <v>676.2</v>
      </c>
      <c r="CW3067" s="1">
        <v>547.8</v>
      </c>
      <c r="CX3067" s="1">
        <v>962.0</v>
      </c>
      <c r="CY3067" s="1">
        <v>662.0</v>
      </c>
      <c r="CZ3067" s="1">
        <v>755.4</v>
      </c>
      <c r="DA3067" s="1" t="str">
        <f t="shared" si="1283"/>
        <v>#DIV/0!</v>
      </c>
      <c r="DB3067" s="1" t="str">
        <f t="shared" si="1284"/>
        <v>#DIV/0!</v>
      </c>
      <c r="DC3067" s="1" t="str">
        <f t="shared" si="1285"/>
        <v>#DIV/0!</v>
      </c>
      <c r="DD3067" s="1" t="str">
        <f t="shared" si="1286"/>
        <v>#DIV/0!</v>
      </c>
      <c r="DF3067" s="1" t="str">
        <f t="shared" si="1287"/>
        <v>#DIV/0!</v>
      </c>
    </row>
    <row r="3068" ht="15.75" customHeight="1">
      <c r="CU3068" s="1">
        <v>5689.5493</v>
      </c>
      <c r="CV3068" s="1">
        <v>592.5</v>
      </c>
      <c r="CW3068" s="1">
        <v>498.0</v>
      </c>
      <c r="CX3068" s="1">
        <v>844.4</v>
      </c>
      <c r="CY3068" s="1">
        <v>598.5</v>
      </c>
      <c r="CZ3068" s="1">
        <v>662.7</v>
      </c>
      <c r="DA3068" s="1" t="str">
        <f t="shared" si="1283"/>
        <v>#DIV/0!</v>
      </c>
      <c r="DB3068" s="1" t="str">
        <f t="shared" si="1284"/>
        <v>#DIV/0!</v>
      </c>
      <c r="DC3068" s="1" t="str">
        <f t="shared" si="1285"/>
        <v>#DIV/0!</v>
      </c>
      <c r="DD3068" s="1" t="str">
        <f t="shared" si="1286"/>
        <v>#DIV/0!</v>
      </c>
      <c r="DF3068" s="1" t="str">
        <f t="shared" si="1287"/>
        <v>#DIV/0!</v>
      </c>
    </row>
    <row r="3069" ht="15.75" customHeight="1">
      <c r="CU3069" s="1">
        <v>5689.7017</v>
      </c>
      <c r="CV3069" s="1">
        <v>527.8</v>
      </c>
      <c r="CW3069" s="1">
        <v>452.9</v>
      </c>
      <c r="CX3069" s="1">
        <v>770.3</v>
      </c>
      <c r="CY3069" s="1">
        <v>553.1</v>
      </c>
      <c r="CZ3069" s="1">
        <v>596.0</v>
      </c>
      <c r="DA3069" s="1" t="str">
        <f t="shared" si="1283"/>
        <v>#DIV/0!</v>
      </c>
      <c r="DB3069" s="1" t="str">
        <f t="shared" si="1284"/>
        <v>#DIV/0!</v>
      </c>
      <c r="DC3069" s="1" t="str">
        <f t="shared" si="1285"/>
        <v>#DIV/0!</v>
      </c>
      <c r="DD3069" s="1" t="str">
        <f t="shared" si="1286"/>
        <v>#DIV/0!</v>
      </c>
      <c r="DF3069" s="1" t="str">
        <f t="shared" si="1287"/>
        <v>#DIV/0!</v>
      </c>
    </row>
    <row r="3070" ht="15.75" customHeight="1">
      <c r="CU3070" s="1">
        <v>5689.854</v>
      </c>
      <c r="CV3070" s="1">
        <v>476.5</v>
      </c>
      <c r="CW3070" s="1">
        <v>416.3</v>
      </c>
      <c r="CX3070" s="1">
        <v>698.3</v>
      </c>
      <c r="CY3070" s="1">
        <v>524.3</v>
      </c>
      <c r="CZ3070" s="1">
        <v>545.2</v>
      </c>
      <c r="DA3070" s="1" t="str">
        <f t="shared" si="1283"/>
        <v>#DIV/0!</v>
      </c>
      <c r="DB3070" s="1" t="str">
        <f t="shared" si="1284"/>
        <v>#DIV/0!</v>
      </c>
      <c r="DC3070" s="1" t="str">
        <f t="shared" si="1285"/>
        <v>#DIV/0!</v>
      </c>
      <c r="DD3070" s="1" t="str">
        <f t="shared" si="1286"/>
        <v>#DIV/0!</v>
      </c>
      <c r="DF3070" s="1" t="str">
        <f t="shared" si="1287"/>
        <v>#DIV/0!</v>
      </c>
    </row>
    <row r="3071" ht="15.75" customHeight="1">
      <c r="CU3071" s="1">
        <v>5690.0063</v>
      </c>
      <c r="CV3071" s="1">
        <v>435.2</v>
      </c>
      <c r="CW3071" s="1">
        <v>376.6</v>
      </c>
      <c r="CX3071" s="1">
        <v>617.0</v>
      </c>
      <c r="CY3071" s="1">
        <v>490.9</v>
      </c>
      <c r="CZ3071" s="1">
        <v>492.1</v>
      </c>
      <c r="DA3071" s="1" t="str">
        <f t="shared" si="1283"/>
        <v>#DIV/0!</v>
      </c>
      <c r="DB3071" s="1" t="str">
        <f t="shared" si="1284"/>
        <v>#DIV/0!</v>
      </c>
      <c r="DC3071" s="1" t="str">
        <f t="shared" si="1285"/>
        <v>#DIV/0!</v>
      </c>
      <c r="DD3071" s="1" t="str">
        <f t="shared" si="1286"/>
        <v>#DIV/0!</v>
      </c>
      <c r="DF3071" s="1" t="str">
        <f t="shared" si="1287"/>
        <v>#DIV/0!</v>
      </c>
    </row>
    <row r="3072" ht="15.75" customHeight="1">
      <c r="CU3072" s="1">
        <v>5690.1587</v>
      </c>
      <c r="CV3072" s="1">
        <v>397.4</v>
      </c>
      <c r="CW3072" s="1">
        <v>341.7</v>
      </c>
      <c r="CX3072" s="1">
        <v>538.4</v>
      </c>
      <c r="CY3072" s="1">
        <v>448.1</v>
      </c>
      <c r="CZ3072" s="1">
        <v>442.6</v>
      </c>
      <c r="DA3072" s="1" t="str">
        <f t="shared" si="1283"/>
        <v>#DIV/0!</v>
      </c>
      <c r="DB3072" s="1" t="str">
        <f t="shared" si="1284"/>
        <v>#DIV/0!</v>
      </c>
      <c r="DC3072" s="1" t="str">
        <f t="shared" si="1285"/>
        <v>#DIV/0!</v>
      </c>
      <c r="DD3072" s="1" t="str">
        <f t="shared" si="1286"/>
        <v>#DIV/0!</v>
      </c>
      <c r="DF3072" s="1" t="str">
        <f t="shared" si="1287"/>
        <v>#DIV/0!</v>
      </c>
    </row>
    <row r="3073" ht="15.75" customHeight="1">
      <c r="CU3073" s="1">
        <v>5690.311</v>
      </c>
      <c r="CV3073" s="1">
        <v>353.6</v>
      </c>
      <c r="CW3073" s="1">
        <v>307.1</v>
      </c>
      <c r="CX3073" s="1">
        <v>462.5</v>
      </c>
      <c r="CY3073" s="1">
        <v>397.8</v>
      </c>
      <c r="CZ3073" s="1">
        <v>394.1</v>
      </c>
      <c r="DA3073" s="1" t="str">
        <f t="shared" si="1283"/>
        <v>#DIV/0!</v>
      </c>
      <c r="DB3073" s="1" t="str">
        <f t="shared" si="1284"/>
        <v>#DIV/0!</v>
      </c>
      <c r="DC3073" s="1" t="str">
        <f t="shared" si="1285"/>
        <v>#DIV/0!</v>
      </c>
      <c r="DD3073" s="1" t="str">
        <f t="shared" si="1286"/>
        <v>#DIV/0!</v>
      </c>
      <c r="DF3073" s="1" t="str">
        <f t="shared" si="1287"/>
        <v>#DIV/0!</v>
      </c>
    </row>
    <row r="3074" ht="15.75" customHeight="1">
      <c r="CU3074" s="1">
        <v>5690.4634</v>
      </c>
      <c r="CV3074" s="1">
        <v>297.1</v>
      </c>
      <c r="CW3074" s="1">
        <v>271.5</v>
      </c>
      <c r="CX3074" s="1">
        <v>391.4</v>
      </c>
      <c r="CY3074" s="1">
        <v>344.0</v>
      </c>
      <c r="CZ3074" s="1">
        <v>342.8</v>
      </c>
      <c r="DA3074" s="1" t="str">
        <f t="shared" si="1283"/>
        <v>#DIV/0!</v>
      </c>
      <c r="DB3074" s="1" t="str">
        <f t="shared" si="1284"/>
        <v>#DIV/0!</v>
      </c>
      <c r="DC3074" s="1" t="str">
        <f t="shared" si="1285"/>
        <v>#DIV/0!</v>
      </c>
      <c r="DD3074" s="1" t="str">
        <f t="shared" si="1286"/>
        <v>#DIV/0!</v>
      </c>
      <c r="DF3074" s="1" t="str">
        <f t="shared" si="1287"/>
        <v>#DIV/0!</v>
      </c>
    </row>
    <row r="3075" ht="15.75" customHeight="1">
      <c r="CU3075" s="1">
        <v>5690.6162</v>
      </c>
      <c r="CV3075" s="1">
        <v>253.1</v>
      </c>
      <c r="CW3075" s="1">
        <v>238.8</v>
      </c>
      <c r="CX3075" s="1">
        <v>329.9</v>
      </c>
      <c r="CY3075" s="1">
        <v>294.3</v>
      </c>
      <c r="CZ3075" s="1">
        <v>296.4</v>
      </c>
      <c r="DA3075" s="1" t="str">
        <f t="shared" si="1283"/>
        <v>#DIV/0!</v>
      </c>
      <c r="DB3075" s="1" t="str">
        <f t="shared" si="1284"/>
        <v>#DIV/0!</v>
      </c>
      <c r="DC3075" s="1" t="str">
        <f t="shared" si="1285"/>
        <v>#DIV/0!</v>
      </c>
      <c r="DD3075" s="1" t="str">
        <f t="shared" si="1286"/>
        <v>#DIV/0!</v>
      </c>
      <c r="DF3075" s="1" t="str">
        <f t="shared" si="1287"/>
        <v>#DIV/0!</v>
      </c>
    </row>
    <row r="3076" ht="15.75" customHeight="1">
      <c r="CU3076" s="1">
        <v>5690.7686</v>
      </c>
      <c r="CV3076" s="1">
        <v>220.0</v>
      </c>
      <c r="CW3076" s="1">
        <v>211.9</v>
      </c>
      <c r="CX3076" s="1">
        <v>282.4</v>
      </c>
      <c r="CY3076" s="1">
        <v>253.6</v>
      </c>
      <c r="CZ3076" s="1">
        <v>260.0</v>
      </c>
      <c r="DA3076" s="1" t="str">
        <f t="shared" si="1283"/>
        <v>#DIV/0!</v>
      </c>
      <c r="DB3076" s="1" t="str">
        <f t="shared" si="1284"/>
        <v>#DIV/0!</v>
      </c>
      <c r="DC3076" s="1" t="str">
        <f t="shared" si="1285"/>
        <v>#DIV/0!</v>
      </c>
      <c r="DD3076" s="1" t="str">
        <f t="shared" si="1286"/>
        <v>#DIV/0!</v>
      </c>
      <c r="DF3076" s="1" t="str">
        <f t="shared" si="1287"/>
        <v>#DIV/0!</v>
      </c>
    </row>
    <row r="3077" ht="15.75" customHeight="1">
      <c r="CU3077" s="1">
        <v>5690.9209</v>
      </c>
      <c r="CV3077" s="1">
        <v>194.0</v>
      </c>
      <c r="CW3077" s="1">
        <v>193.3</v>
      </c>
      <c r="CX3077" s="1">
        <v>250.3</v>
      </c>
      <c r="CY3077" s="1">
        <v>226.1</v>
      </c>
      <c r="CZ3077" s="1">
        <v>235.2</v>
      </c>
      <c r="DA3077" s="1" t="str">
        <f t="shared" si="1283"/>
        <v>#DIV/0!</v>
      </c>
      <c r="DB3077" s="1" t="str">
        <f t="shared" si="1284"/>
        <v>#DIV/0!</v>
      </c>
      <c r="DC3077" s="1" t="str">
        <f t="shared" si="1285"/>
        <v>#DIV/0!</v>
      </c>
      <c r="DD3077" s="1" t="str">
        <f t="shared" si="1286"/>
        <v>#DIV/0!</v>
      </c>
      <c r="DF3077" s="1" t="str">
        <f t="shared" si="1287"/>
        <v>#DIV/0!</v>
      </c>
    </row>
    <row r="3078" ht="15.75" customHeight="1">
      <c r="CU3078" s="1">
        <v>5691.0732</v>
      </c>
      <c r="CV3078" s="1">
        <v>183.3</v>
      </c>
      <c r="CW3078" s="1">
        <v>182.5</v>
      </c>
      <c r="CX3078" s="1">
        <v>231.3</v>
      </c>
      <c r="CY3078" s="1">
        <v>210.4</v>
      </c>
      <c r="CZ3078" s="1">
        <v>221.9</v>
      </c>
      <c r="DA3078" s="1" t="str">
        <f t="shared" si="1283"/>
        <v>#DIV/0!</v>
      </c>
      <c r="DB3078" s="1" t="str">
        <f t="shared" si="1284"/>
        <v>#DIV/0!</v>
      </c>
      <c r="DC3078" s="1" t="str">
        <f t="shared" si="1285"/>
        <v>#DIV/0!</v>
      </c>
      <c r="DD3078" s="1" t="str">
        <f t="shared" si="1286"/>
        <v>#DIV/0!</v>
      </c>
      <c r="DF3078" s="1" t="str">
        <f t="shared" si="1287"/>
        <v>#DIV/0!</v>
      </c>
    </row>
    <row r="3079" ht="15.75" customHeight="1">
      <c r="CU3079" s="1">
        <v>5691.2256</v>
      </c>
      <c r="CV3079" s="1">
        <v>179.8</v>
      </c>
      <c r="CW3079" s="1">
        <v>179.8</v>
      </c>
      <c r="CX3079" s="1">
        <v>224.7</v>
      </c>
      <c r="CY3079" s="1">
        <v>204.8</v>
      </c>
      <c r="CZ3079" s="1">
        <v>218.7</v>
      </c>
      <c r="DA3079" s="1" t="str">
        <f t="shared" si="1283"/>
        <v>#DIV/0!</v>
      </c>
      <c r="DB3079" s="1" t="str">
        <f t="shared" si="1284"/>
        <v>#DIV/0!</v>
      </c>
      <c r="DC3079" s="1" t="str">
        <f t="shared" si="1285"/>
        <v>#DIV/0!</v>
      </c>
      <c r="DD3079" s="1" t="str">
        <f t="shared" si="1286"/>
        <v>#DIV/0!</v>
      </c>
      <c r="DF3079" s="1" t="str">
        <f t="shared" si="1287"/>
        <v>#DIV/0!</v>
      </c>
    </row>
    <row r="3080" ht="15.75" customHeight="1">
      <c r="CU3080" s="1">
        <v>5691.3779</v>
      </c>
      <c r="CV3080" s="1">
        <v>182.9</v>
      </c>
      <c r="CW3080" s="1">
        <v>184.1</v>
      </c>
      <c r="CX3080" s="1">
        <v>228.9</v>
      </c>
      <c r="CY3080" s="1">
        <v>208.5</v>
      </c>
      <c r="CZ3080" s="1">
        <v>225.2</v>
      </c>
      <c r="DA3080" s="1" t="str">
        <f t="shared" si="1283"/>
        <v>#DIV/0!</v>
      </c>
      <c r="DB3080" s="1" t="str">
        <f t="shared" si="1284"/>
        <v>#DIV/0!</v>
      </c>
      <c r="DC3080" s="1" t="str">
        <f t="shared" si="1285"/>
        <v>#DIV/0!</v>
      </c>
      <c r="DD3080" s="1" t="str">
        <f t="shared" si="1286"/>
        <v>#DIV/0!</v>
      </c>
      <c r="DF3080" s="1" t="str">
        <f t="shared" si="1287"/>
        <v>#DIV/0!</v>
      </c>
    </row>
    <row r="3081" ht="15.75" customHeight="1">
      <c r="CU3081" s="1">
        <v>5691.5303</v>
      </c>
      <c r="CV3081" s="1">
        <v>194.0</v>
      </c>
      <c r="CW3081" s="1">
        <v>193.9</v>
      </c>
      <c r="CX3081" s="1">
        <v>242.5</v>
      </c>
      <c r="CY3081" s="1">
        <v>224.1</v>
      </c>
      <c r="CZ3081" s="1">
        <v>243.8</v>
      </c>
      <c r="DA3081" s="1" t="str">
        <f t="shared" si="1283"/>
        <v>#DIV/0!</v>
      </c>
      <c r="DB3081" s="1" t="str">
        <f t="shared" si="1284"/>
        <v>#DIV/0!</v>
      </c>
      <c r="DC3081" s="1" t="str">
        <f t="shared" si="1285"/>
        <v>#DIV/0!</v>
      </c>
      <c r="DD3081" s="1" t="str">
        <f t="shared" si="1286"/>
        <v>#DIV/0!</v>
      </c>
      <c r="DF3081" s="1" t="str">
        <f t="shared" si="1287"/>
        <v>#DIV/0!</v>
      </c>
    </row>
    <row r="3082" ht="15.75" customHeight="1">
      <c r="CU3082" s="1">
        <v>5691.6826</v>
      </c>
      <c r="CV3082" s="1">
        <v>216.1</v>
      </c>
      <c r="CW3082" s="1">
        <v>211.1</v>
      </c>
      <c r="CX3082" s="1">
        <v>268.4</v>
      </c>
      <c r="CY3082" s="1">
        <v>249.8</v>
      </c>
      <c r="CZ3082" s="1">
        <v>276.1</v>
      </c>
      <c r="DA3082" s="1" t="str">
        <f t="shared" si="1283"/>
        <v>#DIV/0!</v>
      </c>
      <c r="DB3082" s="1" t="str">
        <f t="shared" si="1284"/>
        <v>#DIV/0!</v>
      </c>
      <c r="DC3082" s="1" t="str">
        <f t="shared" si="1285"/>
        <v>#DIV/0!</v>
      </c>
      <c r="DD3082" s="1" t="str">
        <f t="shared" si="1286"/>
        <v>#DIV/0!</v>
      </c>
      <c r="DF3082" s="1" t="str">
        <f t="shared" si="1287"/>
        <v>#DIV/0!</v>
      </c>
    </row>
    <row r="3083" ht="15.75" customHeight="1">
      <c r="CU3083" s="1">
        <v>5691.835</v>
      </c>
      <c r="CV3083" s="1">
        <v>230.7</v>
      </c>
      <c r="CW3083" s="1">
        <v>232.8</v>
      </c>
      <c r="CX3083" s="1">
        <v>299.6</v>
      </c>
      <c r="CY3083" s="1">
        <v>283.7</v>
      </c>
      <c r="CZ3083" s="1">
        <v>317.0</v>
      </c>
      <c r="DA3083" s="1" t="str">
        <f t="shared" si="1283"/>
        <v>#DIV/0!</v>
      </c>
      <c r="DB3083" s="1" t="str">
        <f t="shared" si="1284"/>
        <v>#DIV/0!</v>
      </c>
      <c r="DC3083" s="1" t="str">
        <f t="shared" si="1285"/>
        <v>#DIV/0!</v>
      </c>
      <c r="DD3083" s="1" t="str">
        <f t="shared" si="1286"/>
        <v>#DIV/0!</v>
      </c>
      <c r="DF3083" s="1" t="str">
        <f t="shared" si="1287"/>
        <v>#DIV/0!</v>
      </c>
    </row>
    <row r="3084" ht="15.75" customHeight="1">
      <c r="CU3084" s="1">
        <v>5691.9878</v>
      </c>
      <c r="CV3084" s="1">
        <v>252.8</v>
      </c>
      <c r="CW3084" s="1">
        <v>255.4</v>
      </c>
      <c r="CX3084" s="1">
        <v>341.9</v>
      </c>
      <c r="CY3084" s="1">
        <v>324.0</v>
      </c>
      <c r="CZ3084" s="1">
        <v>366.5</v>
      </c>
      <c r="DA3084" s="1" t="str">
        <f t="shared" si="1283"/>
        <v>#DIV/0!</v>
      </c>
      <c r="DB3084" s="1" t="str">
        <f t="shared" si="1284"/>
        <v>#DIV/0!</v>
      </c>
      <c r="DC3084" s="1" t="str">
        <f t="shared" si="1285"/>
        <v>#DIV/0!</v>
      </c>
      <c r="DD3084" s="1" t="str">
        <f t="shared" si="1286"/>
        <v>#DIV/0!</v>
      </c>
      <c r="DF3084" s="1" t="str">
        <f t="shared" si="1287"/>
        <v>#DIV/0!</v>
      </c>
    </row>
    <row r="3085" ht="15.75" customHeight="1">
      <c r="CU3085" s="1">
        <v>5692.1401</v>
      </c>
      <c r="CV3085" s="1">
        <v>277.3</v>
      </c>
      <c r="CW3085" s="1">
        <v>285.3</v>
      </c>
      <c r="CX3085" s="1">
        <v>392.3</v>
      </c>
      <c r="CY3085" s="1">
        <v>363.4</v>
      </c>
      <c r="CZ3085" s="1">
        <v>402.6</v>
      </c>
      <c r="DA3085" s="1" t="str">
        <f t="shared" si="1283"/>
        <v>#DIV/0!</v>
      </c>
      <c r="DB3085" s="1" t="str">
        <f t="shared" si="1284"/>
        <v>#DIV/0!</v>
      </c>
      <c r="DC3085" s="1" t="str">
        <f t="shared" si="1285"/>
        <v>#DIV/0!</v>
      </c>
      <c r="DD3085" s="1" t="str">
        <f t="shared" si="1286"/>
        <v>#DIV/0!</v>
      </c>
      <c r="DF3085" s="1" t="str">
        <f t="shared" si="1287"/>
        <v>#DIV/0!</v>
      </c>
    </row>
    <row r="3086" ht="15.75" customHeight="1">
      <c r="CU3086" s="1">
        <v>5692.2925</v>
      </c>
      <c r="CV3086" s="1">
        <v>284.6</v>
      </c>
      <c r="CW3086" s="1">
        <v>303.9</v>
      </c>
      <c r="CX3086" s="1">
        <v>424.6</v>
      </c>
      <c r="CY3086" s="1">
        <v>389.4</v>
      </c>
      <c r="CZ3086" s="1">
        <v>424.0</v>
      </c>
      <c r="DA3086" s="1" t="str">
        <f t="shared" si="1283"/>
        <v>#DIV/0!</v>
      </c>
      <c r="DB3086" s="1" t="str">
        <f t="shared" si="1284"/>
        <v>#DIV/0!</v>
      </c>
      <c r="DC3086" s="1" t="str">
        <f t="shared" si="1285"/>
        <v>#DIV/0!</v>
      </c>
      <c r="DD3086" s="1" t="str">
        <f t="shared" si="1286"/>
        <v>#DIV/0!</v>
      </c>
      <c r="DF3086" s="1" t="str">
        <f t="shared" si="1287"/>
        <v>#DIV/0!</v>
      </c>
    </row>
    <row r="3087" ht="15.75" customHeight="1">
      <c r="CU3087" s="1">
        <v>5692.4448</v>
      </c>
      <c r="CV3087" s="1">
        <v>288.1</v>
      </c>
      <c r="CW3087" s="1">
        <v>312.3</v>
      </c>
      <c r="CX3087" s="1">
        <v>444.8</v>
      </c>
      <c r="CY3087" s="1">
        <v>407.1</v>
      </c>
      <c r="CZ3087" s="1">
        <v>429.5</v>
      </c>
      <c r="DA3087" s="1" t="str">
        <f t="shared" si="1283"/>
        <v>#DIV/0!</v>
      </c>
      <c r="DB3087" s="1" t="str">
        <f t="shared" si="1284"/>
        <v>#DIV/0!</v>
      </c>
      <c r="DC3087" s="1" t="str">
        <f t="shared" si="1285"/>
        <v>#DIV/0!</v>
      </c>
      <c r="DD3087" s="1" t="str">
        <f t="shared" si="1286"/>
        <v>#DIV/0!</v>
      </c>
      <c r="DF3087" s="1" t="str">
        <f t="shared" si="1287"/>
        <v>#DIV/0!</v>
      </c>
    </row>
    <row r="3088" ht="15.75" customHeight="1">
      <c r="CU3088" s="1">
        <v>5692.5972</v>
      </c>
      <c r="CV3088" s="1">
        <v>294.5</v>
      </c>
      <c r="CW3088" s="1">
        <v>315.9</v>
      </c>
      <c r="CX3088" s="1">
        <v>454.3</v>
      </c>
      <c r="CY3088" s="1">
        <v>413.2</v>
      </c>
      <c r="CZ3088" s="1">
        <v>406.2</v>
      </c>
      <c r="DA3088" s="1" t="str">
        <f t="shared" si="1283"/>
        <v>#DIV/0!</v>
      </c>
      <c r="DB3088" s="1" t="str">
        <f t="shared" si="1284"/>
        <v>#DIV/0!</v>
      </c>
      <c r="DC3088" s="1" t="str">
        <f t="shared" si="1285"/>
        <v>#DIV/0!</v>
      </c>
      <c r="DD3088" s="1" t="str">
        <f t="shared" si="1286"/>
        <v>#DIV/0!</v>
      </c>
      <c r="DF3088" s="1" t="str">
        <f t="shared" si="1287"/>
        <v>#DIV/0!</v>
      </c>
    </row>
    <row r="3089" ht="15.75" customHeight="1">
      <c r="CU3089" s="1">
        <v>5692.7495</v>
      </c>
      <c r="CV3089" s="1">
        <v>298.2</v>
      </c>
      <c r="CW3089" s="1">
        <v>304.0</v>
      </c>
      <c r="CX3089" s="1">
        <v>440.9</v>
      </c>
      <c r="CY3089" s="1">
        <v>399.3</v>
      </c>
      <c r="CZ3089" s="1">
        <v>362.6</v>
      </c>
      <c r="DA3089" s="1" t="str">
        <f t="shared" si="1283"/>
        <v>#DIV/0!</v>
      </c>
      <c r="DB3089" s="1" t="str">
        <f t="shared" si="1284"/>
        <v>#DIV/0!</v>
      </c>
      <c r="DC3089" s="1" t="str">
        <f t="shared" si="1285"/>
        <v>#DIV/0!</v>
      </c>
      <c r="DD3089" s="1" t="str">
        <f t="shared" si="1286"/>
        <v>#DIV/0!</v>
      </c>
      <c r="DF3089" s="1" t="str">
        <f t="shared" si="1287"/>
        <v>#DIV/0!</v>
      </c>
    </row>
    <row r="3090" ht="15.75" customHeight="1">
      <c r="CU3090" s="1">
        <v>5692.9019</v>
      </c>
      <c r="CV3090" s="1">
        <v>277.6</v>
      </c>
      <c r="CW3090" s="1">
        <v>280.6</v>
      </c>
      <c r="CX3090" s="1">
        <v>402.6</v>
      </c>
      <c r="CY3090" s="1">
        <v>381.3</v>
      </c>
      <c r="CZ3090" s="1">
        <v>337.9</v>
      </c>
      <c r="DA3090" s="1" t="str">
        <f t="shared" si="1283"/>
        <v>#DIV/0!</v>
      </c>
      <c r="DB3090" s="1" t="str">
        <f t="shared" si="1284"/>
        <v>#DIV/0!</v>
      </c>
      <c r="DC3090" s="1" t="str">
        <f t="shared" si="1285"/>
        <v>#DIV/0!</v>
      </c>
      <c r="DD3090" s="1" t="str">
        <f t="shared" si="1286"/>
        <v>#DIV/0!</v>
      </c>
      <c r="DF3090" s="1" t="str">
        <f t="shared" si="1287"/>
        <v>#DIV/0!</v>
      </c>
    </row>
    <row r="3091" ht="15.75" customHeight="1">
      <c r="CU3091" s="1">
        <v>5693.0542</v>
      </c>
      <c r="CV3091" s="1">
        <v>249.9</v>
      </c>
      <c r="CW3091" s="1">
        <v>253.2</v>
      </c>
      <c r="CX3091" s="1">
        <v>353.9</v>
      </c>
      <c r="CY3091" s="1">
        <v>353.4</v>
      </c>
      <c r="CZ3091" s="1">
        <v>323.2</v>
      </c>
      <c r="DA3091" s="1" t="str">
        <f t="shared" si="1283"/>
        <v>#DIV/0!</v>
      </c>
      <c r="DB3091" s="1" t="str">
        <f t="shared" si="1284"/>
        <v>#DIV/0!</v>
      </c>
      <c r="DC3091" s="1" t="str">
        <f t="shared" si="1285"/>
        <v>#DIV/0!</v>
      </c>
      <c r="DD3091" s="1" t="str">
        <f t="shared" si="1286"/>
        <v>#DIV/0!</v>
      </c>
      <c r="DF3091" s="1" t="str">
        <f t="shared" si="1287"/>
        <v>#DIV/0!</v>
      </c>
    </row>
    <row r="3092" ht="15.75" customHeight="1">
      <c r="CU3092" s="1">
        <v>5693.207</v>
      </c>
      <c r="CV3092" s="1">
        <v>217.3</v>
      </c>
      <c r="CW3092" s="1">
        <v>222.2</v>
      </c>
      <c r="CX3092" s="1">
        <v>299.5</v>
      </c>
      <c r="CY3092" s="1">
        <v>303.1</v>
      </c>
      <c r="CZ3092" s="1">
        <v>299.1</v>
      </c>
      <c r="DA3092" s="1" t="str">
        <f t="shared" si="1283"/>
        <v>#DIV/0!</v>
      </c>
      <c r="DB3092" s="1" t="str">
        <f t="shared" si="1284"/>
        <v>#DIV/0!</v>
      </c>
      <c r="DC3092" s="1" t="str">
        <f t="shared" si="1285"/>
        <v>#DIV/0!</v>
      </c>
      <c r="DD3092" s="1" t="str">
        <f t="shared" si="1286"/>
        <v>#DIV/0!</v>
      </c>
      <c r="DF3092" s="1" t="str">
        <f t="shared" si="1287"/>
        <v>#DIV/0!</v>
      </c>
    </row>
    <row r="3093" ht="15.75" customHeight="1">
      <c r="CU3093" s="1">
        <v>5693.3594</v>
      </c>
      <c r="CV3093" s="1">
        <v>184.0</v>
      </c>
      <c r="CW3093" s="1">
        <v>186.4</v>
      </c>
      <c r="CX3093" s="1">
        <v>242.4</v>
      </c>
      <c r="CY3093" s="1">
        <v>244.3</v>
      </c>
      <c r="CZ3093" s="1">
        <v>250.4</v>
      </c>
      <c r="DA3093" s="1" t="str">
        <f t="shared" si="1283"/>
        <v>#DIV/0!</v>
      </c>
      <c r="DB3093" s="1" t="str">
        <f t="shared" si="1284"/>
        <v>#DIV/0!</v>
      </c>
      <c r="DC3093" s="1" t="str">
        <f t="shared" si="1285"/>
        <v>#DIV/0!</v>
      </c>
      <c r="DD3093" s="1" t="str">
        <f t="shared" si="1286"/>
        <v>#DIV/0!</v>
      </c>
      <c r="DF3093" s="1" t="str">
        <f t="shared" si="1287"/>
        <v>#DIV/0!</v>
      </c>
    </row>
    <row r="3094" ht="15.75" customHeight="1">
      <c r="CU3094" s="1">
        <v>5693.5117</v>
      </c>
      <c r="CV3094" s="1">
        <v>153.0</v>
      </c>
      <c r="CW3094" s="1">
        <v>156.4</v>
      </c>
      <c r="CX3094" s="1">
        <v>199.8</v>
      </c>
      <c r="CY3094" s="1">
        <v>201.5</v>
      </c>
      <c r="CZ3094" s="1">
        <v>211.1</v>
      </c>
      <c r="DA3094" s="1" t="str">
        <f t="shared" si="1283"/>
        <v>#DIV/0!</v>
      </c>
      <c r="DB3094" s="1" t="str">
        <f t="shared" si="1284"/>
        <v>#DIV/0!</v>
      </c>
      <c r="DC3094" s="1" t="str">
        <f t="shared" si="1285"/>
        <v>#DIV/0!</v>
      </c>
      <c r="DD3094" s="1" t="str">
        <f t="shared" si="1286"/>
        <v>#DIV/0!</v>
      </c>
      <c r="DF3094" s="1" t="str">
        <f t="shared" si="1287"/>
        <v>#DIV/0!</v>
      </c>
    </row>
    <row r="3095" ht="15.75" customHeight="1">
      <c r="CU3095" s="1">
        <v>5693.6641</v>
      </c>
      <c r="CV3095" s="1">
        <v>134.0</v>
      </c>
      <c r="CW3095" s="1">
        <v>137.0</v>
      </c>
      <c r="CX3095" s="1">
        <v>169.6</v>
      </c>
      <c r="CY3095" s="1">
        <v>172.3</v>
      </c>
      <c r="CZ3095" s="1">
        <v>186.5</v>
      </c>
      <c r="DA3095" s="1" t="str">
        <f t="shared" si="1283"/>
        <v>#DIV/0!</v>
      </c>
      <c r="DB3095" s="1" t="str">
        <f t="shared" si="1284"/>
        <v>#DIV/0!</v>
      </c>
      <c r="DC3095" s="1" t="str">
        <f t="shared" si="1285"/>
        <v>#DIV/0!</v>
      </c>
      <c r="DD3095" s="1" t="str">
        <f t="shared" si="1286"/>
        <v>#DIV/0!</v>
      </c>
      <c r="DF3095" s="1" t="str">
        <f t="shared" si="1287"/>
        <v>#DIV/0!</v>
      </c>
    </row>
    <row r="3096" ht="15.75" customHeight="1">
      <c r="CU3096" s="1">
        <v>5693.8164</v>
      </c>
      <c r="CV3096" s="1">
        <v>120.0</v>
      </c>
      <c r="CW3096" s="1">
        <v>122.0</v>
      </c>
      <c r="CX3096" s="1">
        <v>147.0</v>
      </c>
      <c r="CY3096" s="1">
        <v>145.8</v>
      </c>
      <c r="CZ3096" s="1">
        <v>159.2</v>
      </c>
      <c r="DA3096" s="1" t="str">
        <f t="shared" si="1283"/>
        <v>#DIV/0!</v>
      </c>
      <c r="DB3096" s="1" t="str">
        <f t="shared" si="1284"/>
        <v>#DIV/0!</v>
      </c>
      <c r="DC3096" s="1" t="str">
        <f t="shared" si="1285"/>
        <v>#DIV/0!</v>
      </c>
      <c r="DD3096" s="1" t="str">
        <f t="shared" si="1286"/>
        <v>#DIV/0!</v>
      </c>
      <c r="DF3096" s="1" t="str">
        <f t="shared" si="1287"/>
        <v>#DIV/0!</v>
      </c>
    </row>
    <row r="3097" ht="15.75" customHeight="1">
      <c r="CU3097" s="1">
        <v>5693.9688</v>
      </c>
      <c r="CV3097" s="1">
        <v>111.1</v>
      </c>
      <c r="CW3097" s="1">
        <v>113.4</v>
      </c>
      <c r="CX3097" s="1">
        <v>133.7</v>
      </c>
      <c r="CY3097" s="1">
        <v>130.0</v>
      </c>
      <c r="CZ3097" s="1">
        <v>142.5</v>
      </c>
      <c r="DA3097" s="1" t="str">
        <f t="shared" si="1283"/>
        <v>#DIV/0!</v>
      </c>
      <c r="DB3097" s="1" t="str">
        <f t="shared" si="1284"/>
        <v>#DIV/0!</v>
      </c>
      <c r="DC3097" s="1" t="str">
        <f t="shared" si="1285"/>
        <v>#DIV/0!</v>
      </c>
      <c r="DD3097" s="1" t="str">
        <f t="shared" si="1286"/>
        <v>#DIV/0!</v>
      </c>
      <c r="DF3097" s="1" t="str">
        <f t="shared" si="1287"/>
        <v>#DIV/0!</v>
      </c>
    </row>
    <row r="3098" ht="15.75" customHeight="1">
      <c r="CU3098" s="1">
        <v>5694.1211</v>
      </c>
      <c r="CV3098" s="1">
        <v>110.8</v>
      </c>
      <c r="CW3098" s="1">
        <v>110.6</v>
      </c>
      <c r="CX3098" s="1">
        <v>128.4</v>
      </c>
      <c r="CY3098" s="1">
        <v>123.5</v>
      </c>
      <c r="CZ3098" s="1">
        <v>135.3</v>
      </c>
      <c r="DA3098" s="1" t="str">
        <f t="shared" si="1283"/>
        <v>#DIV/0!</v>
      </c>
      <c r="DB3098" s="1" t="str">
        <f t="shared" si="1284"/>
        <v>#DIV/0!</v>
      </c>
      <c r="DC3098" s="1" t="str">
        <f t="shared" si="1285"/>
        <v>#DIV/0!</v>
      </c>
      <c r="DD3098" s="1" t="str">
        <f t="shared" si="1286"/>
        <v>#DIV/0!</v>
      </c>
      <c r="DF3098" s="1" t="str">
        <f t="shared" si="1287"/>
        <v>#DIV/0!</v>
      </c>
    </row>
    <row r="3099" ht="15.75" customHeight="1">
      <c r="CU3099" s="1">
        <v>5694.2734</v>
      </c>
      <c r="CV3099" s="1">
        <v>117.2</v>
      </c>
      <c r="CW3099" s="1">
        <v>115.8</v>
      </c>
      <c r="CX3099" s="1">
        <v>133.1</v>
      </c>
      <c r="CY3099" s="1">
        <v>127.1</v>
      </c>
      <c r="CZ3099" s="1">
        <v>135.4</v>
      </c>
      <c r="DA3099" s="1" t="str">
        <f t="shared" si="1283"/>
        <v>#DIV/0!</v>
      </c>
      <c r="DB3099" s="1" t="str">
        <f t="shared" si="1284"/>
        <v>#DIV/0!</v>
      </c>
      <c r="DC3099" s="1" t="str">
        <f t="shared" si="1285"/>
        <v>#DIV/0!</v>
      </c>
      <c r="DD3099" s="1" t="str">
        <f t="shared" si="1286"/>
        <v>#DIV/0!</v>
      </c>
      <c r="DF3099" s="1" t="str">
        <f t="shared" si="1287"/>
        <v>#DIV/0!</v>
      </c>
    </row>
    <row r="3100" ht="15.75" customHeight="1">
      <c r="CU3100" s="1">
        <v>5694.4258</v>
      </c>
      <c r="CV3100" s="1">
        <v>127.7</v>
      </c>
      <c r="CW3100" s="1">
        <v>128.7</v>
      </c>
      <c r="CX3100" s="1">
        <v>147.4</v>
      </c>
      <c r="CY3100" s="1">
        <v>139.2</v>
      </c>
      <c r="CZ3100" s="1">
        <v>144.0</v>
      </c>
      <c r="DA3100" s="1" t="str">
        <f t="shared" si="1283"/>
        <v>#DIV/0!</v>
      </c>
      <c r="DB3100" s="1" t="str">
        <f t="shared" si="1284"/>
        <v>#DIV/0!</v>
      </c>
      <c r="DC3100" s="1" t="str">
        <f t="shared" si="1285"/>
        <v>#DIV/0!</v>
      </c>
      <c r="DD3100" s="1" t="str">
        <f t="shared" si="1286"/>
        <v>#DIV/0!</v>
      </c>
      <c r="DF3100" s="1" t="str">
        <f t="shared" si="1287"/>
        <v>#DIV/0!</v>
      </c>
    </row>
    <row r="3101" ht="15.75" customHeight="1">
      <c r="CU3101" s="1">
        <v>5694.5786</v>
      </c>
      <c r="CV3101" s="1">
        <v>143.4</v>
      </c>
      <c r="CW3101" s="1">
        <v>150.6</v>
      </c>
      <c r="CX3101" s="1">
        <v>172.2</v>
      </c>
      <c r="CY3101" s="1">
        <v>161.0</v>
      </c>
      <c r="CZ3101" s="1">
        <v>163.7</v>
      </c>
      <c r="DA3101" s="1" t="str">
        <f t="shared" si="1283"/>
        <v>#DIV/0!</v>
      </c>
      <c r="DB3101" s="1" t="str">
        <f t="shared" si="1284"/>
        <v>#DIV/0!</v>
      </c>
      <c r="DC3101" s="1" t="str">
        <f t="shared" si="1285"/>
        <v>#DIV/0!</v>
      </c>
      <c r="DD3101" s="1" t="str">
        <f t="shared" si="1286"/>
        <v>#DIV/0!</v>
      </c>
      <c r="DF3101" s="1" t="str">
        <f t="shared" si="1287"/>
        <v>#DIV/0!</v>
      </c>
    </row>
    <row r="3102" ht="15.75" customHeight="1">
      <c r="CU3102" s="1">
        <v>5694.731</v>
      </c>
      <c r="CV3102" s="1">
        <v>168.2</v>
      </c>
      <c r="CW3102" s="1">
        <v>178.3</v>
      </c>
      <c r="CX3102" s="1">
        <v>207.5</v>
      </c>
      <c r="CY3102" s="1">
        <v>189.4</v>
      </c>
      <c r="CZ3102" s="1">
        <v>187.4</v>
      </c>
      <c r="DA3102" s="1" t="str">
        <f t="shared" si="1283"/>
        <v>#DIV/0!</v>
      </c>
      <c r="DB3102" s="1" t="str">
        <f t="shared" si="1284"/>
        <v>#DIV/0!</v>
      </c>
      <c r="DC3102" s="1" t="str">
        <f t="shared" si="1285"/>
        <v>#DIV/0!</v>
      </c>
      <c r="DD3102" s="1" t="str">
        <f t="shared" si="1286"/>
        <v>#DIV/0!</v>
      </c>
      <c r="DF3102" s="1" t="str">
        <f t="shared" si="1287"/>
        <v>#DIV/0!</v>
      </c>
    </row>
    <row r="3103" ht="15.75" customHeight="1">
      <c r="CU3103" s="1">
        <v>5694.8833</v>
      </c>
      <c r="CV3103" s="1">
        <v>201.8</v>
      </c>
      <c r="CW3103" s="1">
        <v>220.9</v>
      </c>
      <c r="CX3103" s="1">
        <v>264.1</v>
      </c>
      <c r="CY3103" s="1">
        <v>240.4</v>
      </c>
      <c r="CZ3103" s="1">
        <v>218.4</v>
      </c>
      <c r="DA3103" s="1" t="str">
        <f t="shared" si="1283"/>
        <v>#DIV/0!</v>
      </c>
      <c r="DB3103" s="1" t="str">
        <f t="shared" si="1284"/>
        <v>#DIV/0!</v>
      </c>
      <c r="DC3103" s="1" t="str">
        <f t="shared" si="1285"/>
        <v>#DIV/0!</v>
      </c>
      <c r="DD3103" s="1" t="str">
        <f t="shared" si="1286"/>
        <v>#DIV/0!</v>
      </c>
      <c r="DF3103" s="1" t="str">
        <f t="shared" si="1287"/>
        <v>#DIV/0!</v>
      </c>
    </row>
    <row r="3104" ht="15.75" customHeight="1">
      <c r="CU3104" s="1">
        <v>5695.0356</v>
      </c>
      <c r="CV3104" s="1">
        <v>252.4</v>
      </c>
      <c r="CW3104" s="1">
        <v>271.7</v>
      </c>
      <c r="CX3104" s="1">
        <v>338.3</v>
      </c>
      <c r="CY3104" s="1">
        <v>313.0</v>
      </c>
      <c r="CZ3104" s="1">
        <v>278.2</v>
      </c>
      <c r="DA3104" s="1" t="str">
        <f t="shared" si="1283"/>
        <v>#DIV/0!</v>
      </c>
      <c r="DB3104" s="1" t="str">
        <f t="shared" si="1284"/>
        <v>#DIV/0!</v>
      </c>
      <c r="DC3104" s="1" t="str">
        <f t="shared" si="1285"/>
        <v>#DIV/0!</v>
      </c>
      <c r="DD3104" s="1" t="str">
        <f t="shared" si="1286"/>
        <v>#DIV/0!</v>
      </c>
      <c r="DF3104" s="1" t="str">
        <f t="shared" si="1287"/>
        <v>#DIV/0!</v>
      </c>
    </row>
    <row r="3105" ht="15.75" customHeight="1">
      <c r="CU3105" s="1">
        <v>5695.188</v>
      </c>
      <c r="CV3105" s="1">
        <v>313.7</v>
      </c>
      <c r="CW3105" s="1">
        <v>317.8</v>
      </c>
      <c r="CX3105" s="1">
        <v>418.2</v>
      </c>
      <c r="CY3105" s="1">
        <v>374.5</v>
      </c>
      <c r="CZ3105" s="1">
        <v>350.9</v>
      </c>
      <c r="DA3105" s="1" t="str">
        <f t="shared" si="1283"/>
        <v>#DIV/0!</v>
      </c>
      <c r="DB3105" s="1" t="str">
        <f t="shared" si="1284"/>
        <v>#DIV/0!</v>
      </c>
      <c r="DC3105" s="1" t="str">
        <f t="shared" si="1285"/>
        <v>#DIV/0!</v>
      </c>
      <c r="DD3105" s="1" t="str">
        <f t="shared" si="1286"/>
        <v>#DIV/0!</v>
      </c>
      <c r="DF3105" s="1" t="str">
        <f t="shared" si="1287"/>
        <v>#DIV/0!</v>
      </c>
    </row>
    <row r="3106" ht="15.75" customHeight="1">
      <c r="CU3106" s="1">
        <v>5695.3403</v>
      </c>
      <c r="CV3106" s="1">
        <v>356.6</v>
      </c>
      <c r="CW3106" s="1">
        <v>347.8</v>
      </c>
      <c r="CX3106" s="1">
        <v>488.8</v>
      </c>
      <c r="CY3106" s="1">
        <v>426.6</v>
      </c>
      <c r="CZ3106" s="1">
        <v>400.5</v>
      </c>
      <c r="DA3106" s="1" t="str">
        <f t="shared" si="1283"/>
        <v>#DIV/0!</v>
      </c>
      <c r="DB3106" s="1" t="str">
        <f t="shared" si="1284"/>
        <v>#DIV/0!</v>
      </c>
      <c r="DC3106" s="1" t="str">
        <f t="shared" si="1285"/>
        <v>#DIV/0!</v>
      </c>
      <c r="DD3106" s="1" t="str">
        <f t="shared" si="1286"/>
        <v>#DIV/0!</v>
      </c>
      <c r="DF3106" s="1" t="str">
        <f t="shared" si="1287"/>
        <v>#DIV/0!</v>
      </c>
    </row>
    <row r="3107" ht="15.75" customHeight="1">
      <c r="CU3107" s="1">
        <v>5695.4927</v>
      </c>
      <c r="CV3107" s="1">
        <v>391.9</v>
      </c>
      <c r="CW3107" s="1">
        <v>357.1</v>
      </c>
      <c r="CX3107" s="1">
        <v>537.5</v>
      </c>
      <c r="CY3107" s="1">
        <v>465.8</v>
      </c>
      <c r="CZ3107" s="1">
        <v>446.5</v>
      </c>
      <c r="DA3107" s="1" t="str">
        <f t="shared" si="1283"/>
        <v>#DIV/0!</v>
      </c>
      <c r="DB3107" s="1" t="str">
        <f t="shared" si="1284"/>
        <v>#DIV/0!</v>
      </c>
      <c r="DC3107" s="1" t="str">
        <f t="shared" si="1285"/>
        <v>#DIV/0!</v>
      </c>
      <c r="DD3107" s="1" t="str">
        <f t="shared" si="1286"/>
        <v>#DIV/0!</v>
      </c>
      <c r="DF3107" s="1" t="str">
        <f t="shared" si="1287"/>
        <v>#DIV/0!</v>
      </c>
    </row>
    <row r="3108" ht="15.75" customHeight="1">
      <c r="CU3108" s="1">
        <v>5695.645</v>
      </c>
      <c r="CV3108" s="1">
        <v>418.0</v>
      </c>
      <c r="CW3108" s="1">
        <v>356.7</v>
      </c>
      <c r="CX3108" s="1">
        <v>574.8</v>
      </c>
      <c r="CY3108" s="1">
        <v>487.2</v>
      </c>
      <c r="CZ3108" s="1">
        <v>487.4</v>
      </c>
      <c r="DA3108" s="1" t="str">
        <f t="shared" si="1283"/>
        <v>#DIV/0!</v>
      </c>
      <c r="DB3108" s="1" t="str">
        <f t="shared" si="1284"/>
        <v>#DIV/0!</v>
      </c>
      <c r="DC3108" s="1" t="str">
        <f t="shared" si="1285"/>
        <v>#DIV/0!</v>
      </c>
      <c r="DD3108" s="1" t="str">
        <f t="shared" si="1286"/>
        <v>#DIV/0!</v>
      </c>
      <c r="DF3108" s="1" t="str">
        <f t="shared" si="1287"/>
        <v>#DIV/0!</v>
      </c>
    </row>
    <row r="3109" ht="15.75" customHeight="1">
      <c r="CU3109" s="1">
        <v>5695.7974</v>
      </c>
      <c r="CV3109" s="1">
        <v>422.1</v>
      </c>
      <c r="CW3109" s="1">
        <v>363.9</v>
      </c>
      <c r="CX3109" s="1">
        <v>615.5</v>
      </c>
      <c r="CY3109" s="1">
        <v>497.1</v>
      </c>
      <c r="CZ3109" s="1">
        <v>524.5</v>
      </c>
      <c r="DA3109" s="1" t="str">
        <f t="shared" si="1283"/>
        <v>#DIV/0!</v>
      </c>
      <c r="DB3109" s="1" t="str">
        <f t="shared" si="1284"/>
        <v>#DIV/0!</v>
      </c>
      <c r="DC3109" s="1" t="str">
        <f t="shared" si="1285"/>
        <v>#DIV/0!</v>
      </c>
      <c r="DD3109" s="1" t="str">
        <f t="shared" si="1286"/>
        <v>#DIV/0!</v>
      </c>
      <c r="DF3109" s="1" t="str">
        <f t="shared" si="1287"/>
        <v>#DIV/0!</v>
      </c>
    </row>
    <row r="3110" ht="15.75" customHeight="1">
      <c r="CU3110" s="1">
        <v>5695.9502</v>
      </c>
      <c r="CV3110" s="1">
        <v>434.6</v>
      </c>
      <c r="CW3110" s="1">
        <v>375.8</v>
      </c>
      <c r="CX3110" s="1">
        <v>648.6</v>
      </c>
      <c r="CY3110" s="1">
        <v>505.7</v>
      </c>
      <c r="CZ3110" s="1">
        <v>562.8</v>
      </c>
      <c r="DA3110" s="1" t="str">
        <f t="shared" si="1283"/>
        <v>#DIV/0!</v>
      </c>
      <c r="DB3110" s="1" t="str">
        <f t="shared" si="1284"/>
        <v>#DIV/0!</v>
      </c>
      <c r="DC3110" s="1" t="str">
        <f t="shared" si="1285"/>
        <v>#DIV/0!</v>
      </c>
      <c r="DD3110" s="1" t="str">
        <f t="shared" si="1286"/>
        <v>#DIV/0!</v>
      </c>
      <c r="DF3110" s="1" t="str">
        <f t="shared" si="1287"/>
        <v>#DIV/0!</v>
      </c>
    </row>
    <row r="3111" ht="15.75" customHeight="1">
      <c r="CU3111" s="1">
        <v>5696.1025</v>
      </c>
      <c r="CV3111" s="1">
        <v>446.5</v>
      </c>
      <c r="CW3111" s="1">
        <v>383.7</v>
      </c>
      <c r="CX3111" s="1">
        <v>674.1</v>
      </c>
      <c r="CY3111" s="1">
        <v>532.1</v>
      </c>
      <c r="CZ3111" s="1">
        <v>631.3</v>
      </c>
      <c r="DA3111" s="1" t="str">
        <f t="shared" si="1283"/>
        <v>#DIV/0!</v>
      </c>
      <c r="DB3111" s="1" t="str">
        <f t="shared" si="1284"/>
        <v>#DIV/0!</v>
      </c>
      <c r="DC3111" s="1" t="str">
        <f t="shared" si="1285"/>
        <v>#DIV/0!</v>
      </c>
      <c r="DD3111" s="1" t="str">
        <f t="shared" si="1286"/>
        <v>#DIV/0!</v>
      </c>
      <c r="DF3111" s="1" t="str">
        <f t="shared" si="1287"/>
        <v>#DIV/0!</v>
      </c>
    </row>
    <row r="3112" ht="15.75" customHeight="1">
      <c r="CU3112" s="1">
        <v>5696.2549</v>
      </c>
      <c r="CV3112" s="1">
        <v>478.3</v>
      </c>
      <c r="CW3112" s="1">
        <v>412.7</v>
      </c>
      <c r="CX3112" s="1">
        <v>744.0</v>
      </c>
      <c r="CY3112" s="1">
        <v>608.1</v>
      </c>
      <c r="CZ3112" s="1">
        <v>725.7</v>
      </c>
      <c r="DA3112" s="1" t="str">
        <f t="shared" si="1283"/>
        <v>#DIV/0!</v>
      </c>
      <c r="DB3112" s="1" t="str">
        <f t="shared" si="1284"/>
        <v>#DIV/0!</v>
      </c>
      <c r="DC3112" s="1" t="str">
        <f t="shared" si="1285"/>
        <v>#DIV/0!</v>
      </c>
      <c r="DD3112" s="1" t="str">
        <f t="shared" si="1286"/>
        <v>#DIV/0!</v>
      </c>
      <c r="DF3112" s="1" t="str">
        <f t="shared" si="1287"/>
        <v>#DIV/0!</v>
      </c>
    </row>
    <row r="3113" ht="15.75" customHeight="1">
      <c r="CU3113" s="1">
        <v>5696.4072</v>
      </c>
      <c r="CV3113" s="1">
        <v>566.4</v>
      </c>
      <c r="CW3113" s="1">
        <v>475.8</v>
      </c>
      <c r="CX3113" s="1">
        <v>878.5</v>
      </c>
      <c r="CY3113" s="1">
        <v>693.8</v>
      </c>
      <c r="CZ3113" s="1">
        <v>823.5</v>
      </c>
      <c r="DA3113" s="1" t="str">
        <f t="shared" si="1283"/>
        <v>#DIV/0!</v>
      </c>
      <c r="DB3113" s="1" t="str">
        <f t="shared" si="1284"/>
        <v>#DIV/0!</v>
      </c>
      <c r="DC3113" s="1" t="str">
        <f t="shared" si="1285"/>
        <v>#DIV/0!</v>
      </c>
      <c r="DD3113" s="1" t="str">
        <f t="shared" si="1286"/>
        <v>#DIV/0!</v>
      </c>
      <c r="DF3113" s="1" t="str">
        <f t="shared" si="1287"/>
        <v>#DIV/0!</v>
      </c>
    </row>
    <row r="3114" ht="15.75" customHeight="1">
      <c r="CU3114" s="1">
        <v>5696.5596</v>
      </c>
      <c r="CV3114" s="1">
        <v>713.7</v>
      </c>
      <c r="CW3114" s="1">
        <v>576.0</v>
      </c>
      <c r="CX3114" s="1">
        <v>1084.5</v>
      </c>
      <c r="CY3114" s="1">
        <v>785.1</v>
      </c>
      <c r="CZ3114" s="1">
        <v>954.0</v>
      </c>
      <c r="DA3114" s="1" t="str">
        <f t="shared" si="1283"/>
        <v>#DIV/0!</v>
      </c>
      <c r="DB3114" s="1" t="str">
        <f t="shared" si="1284"/>
        <v>#DIV/0!</v>
      </c>
      <c r="DC3114" s="1" t="str">
        <f t="shared" si="1285"/>
        <v>#DIV/0!</v>
      </c>
      <c r="DD3114" s="1" t="str">
        <f t="shared" si="1286"/>
        <v>#DIV/0!</v>
      </c>
      <c r="DF3114" s="1" t="str">
        <f t="shared" si="1287"/>
        <v>#DIV/0!</v>
      </c>
    </row>
    <row r="3115" ht="15.75" customHeight="1">
      <c r="CU3115" s="1">
        <v>5696.7119</v>
      </c>
      <c r="CV3115" s="1">
        <v>928.6</v>
      </c>
      <c r="CW3115" s="1">
        <v>721.4</v>
      </c>
      <c r="CX3115" s="1">
        <v>1355.7</v>
      </c>
      <c r="CY3115" s="1">
        <v>931.9</v>
      </c>
      <c r="CZ3115" s="1">
        <v>1121.1</v>
      </c>
      <c r="DA3115" s="1" t="str">
        <f t="shared" si="1283"/>
        <v>#DIV/0!</v>
      </c>
      <c r="DB3115" s="1" t="str">
        <f t="shared" si="1284"/>
        <v>#DIV/0!</v>
      </c>
      <c r="DC3115" s="1" t="str">
        <f t="shared" si="1285"/>
        <v>#DIV/0!</v>
      </c>
      <c r="DD3115" s="1" t="str">
        <f t="shared" si="1286"/>
        <v>#DIV/0!</v>
      </c>
      <c r="DF3115" s="1" t="str">
        <f t="shared" si="1287"/>
        <v>#DIV/0!</v>
      </c>
    </row>
    <row r="3116" ht="15.75" customHeight="1">
      <c r="CU3116" s="1">
        <v>5696.8643</v>
      </c>
      <c r="CV3116" s="1">
        <v>1040.5</v>
      </c>
      <c r="CW3116" s="1">
        <v>826.0</v>
      </c>
      <c r="CX3116" s="1">
        <v>1677.2</v>
      </c>
      <c r="CY3116" s="1">
        <v>1009.5</v>
      </c>
      <c r="CZ3116" s="1">
        <v>1300.0</v>
      </c>
      <c r="DA3116" s="1" t="str">
        <f t="shared" si="1283"/>
        <v>#DIV/0!</v>
      </c>
      <c r="DB3116" s="1" t="str">
        <f t="shared" si="1284"/>
        <v>#DIV/0!</v>
      </c>
      <c r="DC3116" s="1" t="str">
        <f t="shared" si="1285"/>
        <v>#DIV/0!</v>
      </c>
      <c r="DD3116" s="1" t="str">
        <f t="shared" si="1286"/>
        <v>#DIV/0!</v>
      </c>
      <c r="DF3116" s="1" t="str">
        <f t="shared" si="1287"/>
        <v>#DIV/0!</v>
      </c>
    </row>
    <row r="3117" ht="15.75" customHeight="1">
      <c r="CU3117" s="1">
        <v>5697.0166</v>
      </c>
      <c r="CV3117" s="1">
        <v>1060.0</v>
      </c>
      <c r="CW3117" s="1">
        <v>853.1</v>
      </c>
      <c r="CX3117" s="1">
        <v>1814.0</v>
      </c>
      <c r="CY3117" s="1">
        <v>1055.6</v>
      </c>
      <c r="CZ3117" s="1">
        <v>1441.7</v>
      </c>
      <c r="DA3117" s="1" t="str">
        <f t="shared" si="1283"/>
        <v>#DIV/0!</v>
      </c>
      <c r="DB3117" s="1" t="str">
        <f t="shared" si="1284"/>
        <v>#DIV/0!</v>
      </c>
      <c r="DC3117" s="1" t="str">
        <f t="shared" si="1285"/>
        <v>#DIV/0!</v>
      </c>
      <c r="DD3117" s="1" t="str">
        <f t="shared" si="1286"/>
        <v>#DIV/0!</v>
      </c>
      <c r="DF3117" s="1" t="str">
        <f t="shared" si="1287"/>
        <v>#DIV/0!</v>
      </c>
    </row>
    <row r="3118" ht="15.75" customHeight="1">
      <c r="CU3118" s="1">
        <v>5697.1689</v>
      </c>
      <c r="CV3118" s="1">
        <v>1041.6</v>
      </c>
      <c r="CW3118" s="1">
        <v>855.3</v>
      </c>
      <c r="CX3118" s="1">
        <v>1842.5</v>
      </c>
      <c r="CY3118" s="1">
        <v>1071.6</v>
      </c>
      <c r="CZ3118" s="1">
        <v>1401.4</v>
      </c>
      <c r="DA3118" s="1" t="str">
        <f t="shared" si="1283"/>
        <v>#DIV/0!</v>
      </c>
      <c r="DB3118" s="1" t="str">
        <f t="shared" si="1284"/>
        <v>#DIV/0!</v>
      </c>
      <c r="DC3118" s="1" t="str">
        <f t="shared" si="1285"/>
        <v>#DIV/0!</v>
      </c>
      <c r="DD3118" s="1" t="str">
        <f t="shared" si="1286"/>
        <v>#DIV/0!</v>
      </c>
      <c r="DF3118" s="1" t="str">
        <f t="shared" si="1287"/>
        <v>#DIV/0!</v>
      </c>
    </row>
    <row r="3119" ht="15.75" customHeight="1">
      <c r="CU3119" s="1">
        <v>5697.3218</v>
      </c>
      <c r="CV3119" s="1">
        <v>985.3</v>
      </c>
      <c r="CW3119" s="1">
        <v>832.2</v>
      </c>
      <c r="CX3119" s="1">
        <v>1775.9</v>
      </c>
      <c r="CY3119" s="1">
        <v>1023.0</v>
      </c>
      <c r="CZ3119" s="1">
        <v>1189.2</v>
      </c>
      <c r="DA3119" s="1" t="str">
        <f t="shared" si="1283"/>
        <v>#DIV/0!</v>
      </c>
      <c r="DB3119" s="1" t="str">
        <f t="shared" si="1284"/>
        <v>#DIV/0!</v>
      </c>
      <c r="DC3119" s="1" t="str">
        <f t="shared" si="1285"/>
        <v>#DIV/0!</v>
      </c>
      <c r="DD3119" s="1" t="str">
        <f t="shared" si="1286"/>
        <v>#DIV/0!</v>
      </c>
      <c r="DF3119" s="1" t="str">
        <f t="shared" si="1287"/>
        <v>#DIV/0!</v>
      </c>
    </row>
    <row r="3120" ht="15.75" customHeight="1">
      <c r="CU3120" s="1">
        <v>5697.4741</v>
      </c>
      <c r="CV3120" s="1">
        <v>830.7</v>
      </c>
      <c r="CW3120" s="1">
        <v>725.1</v>
      </c>
      <c r="CX3120" s="1">
        <v>1523.0</v>
      </c>
      <c r="CY3120" s="1">
        <v>924.2</v>
      </c>
      <c r="CZ3120" s="1">
        <v>1036.9</v>
      </c>
      <c r="DA3120" s="1" t="str">
        <f t="shared" si="1283"/>
        <v>#DIV/0!</v>
      </c>
      <c r="DB3120" s="1" t="str">
        <f t="shared" si="1284"/>
        <v>#DIV/0!</v>
      </c>
      <c r="DC3120" s="1" t="str">
        <f t="shared" si="1285"/>
        <v>#DIV/0!</v>
      </c>
      <c r="DD3120" s="1" t="str">
        <f t="shared" si="1286"/>
        <v>#DIV/0!</v>
      </c>
      <c r="DF3120" s="1" t="str">
        <f t="shared" si="1287"/>
        <v>#DIV/0!</v>
      </c>
    </row>
    <row r="3121" ht="15.75" customHeight="1">
      <c r="CU3121" s="1">
        <v>5697.6265</v>
      </c>
      <c r="CV3121" s="1">
        <v>776.5</v>
      </c>
      <c r="CW3121" s="1">
        <v>659.3</v>
      </c>
      <c r="CX3121" s="1">
        <v>1346.0</v>
      </c>
      <c r="CY3121" s="1">
        <v>852.1</v>
      </c>
      <c r="CZ3121" s="1">
        <v>923.8</v>
      </c>
      <c r="DA3121" s="1" t="str">
        <f t="shared" si="1283"/>
        <v>#DIV/0!</v>
      </c>
      <c r="DB3121" s="1" t="str">
        <f t="shared" si="1284"/>
        <v>#DIV/0!</v>
      </c>
      <c r="DC3121" s="1" t="str">
        <f t="shared" si="1285"/>
        <v>#DIV/0!</v>
      </c>
      <c r="DD3121" s="1" t="str">
        <f t="shared" si="1286"/>
        <v>#DIV/0!</v>
      </c>
      <c r="DF3121" s="1" t="str">
        <f t="shared" si="1287"/>
        <v>#DIV/0!</v>
      </c>
    </row>
    <row r="3122" ht="15.75" customHeight="1">
      <c r="CU3122" s="1">
        <v>5697.7788</v>
      </c>
      <c r="CV3122" s="1">
        <v>716.1</v>
      </c>
      <c r="CW3122" s="1">
        <v>603.6</v>
      </c>
      <c r="CX3122" s="1">
        <v>1186.1</v>
      </c>
      <c r="CY3122" s="1">
        <v>796.7</v>
      </c>
      <c r="CZ3122" s="1">
        <v>903.0</v>
      </c>
      <c r="DA3122" s="1" t="str">
        <f t="shared" si="1283"/>
        <v>#DIV/0!</v>
      </c>
      <c r="DB3122" s="1" t="str">
        <f t="shared" si="1284"/>
        <v>#DIV/0!</v>
      </c>
      <c r="DC3122" s="1" t="str">
        <f t="shared" si="1285"/>
        <v>#DIV/0!</v>
      </c>
      <c r="DD3122" s="1" t="str">
        <f t="shared" si="1286"/>
        <v>#DIV/0!</v>
      </c>
      <c r="DF3122" s="1" t="str">
        <f t="shared" si="1287"/>
        <v>#DIV/0!</v>
      </c>
    </row>
    <row r="3123" ht="15.75" customHeight="1">
      <c r="CU3123" s="1">
        <v>5697.9312</v>
      </c>
      <c r="CV3123" s="1">
        <v>686.1</v>
      </c>
      <c r="CW3123" s="1">
        <v>570.3</v>
      </c>
      <c r="CX3123" s="1">
        <v>1077.9</v>
      </c>
      <c r="CY3123" s="1">
        <v>749.7</v>
      </c>
      <c r="CZ3123" s="1">
        <v>865.5</v>
      </c>
      <c r="DA3123" s="1" t="str">
        <f t="shared" si="1283"/>
        <v>#DIV/0!</v>
      </c>
      <c r="DB3123" s="1" t="str">
        <f t="shared" si="1284"/>
        <v>#DIV/0!</v>
      </c>
      <c r="DC3123" s="1" t="str">
        <f t="shared" si="1285"/>
        <v>#DIV/0!</v>
      </c>
      <c r="DD3123" s="1" t="str">
        <f t="shared" si="1286"/>
        <v>#DIV/0!</v>
      </c>
      <c r="DF3123" s="1" t="str">
        <f t="shared" si="1287"/>
        <v>#DIV/0!</v>
      </c>
    </row>
    <row r="3124" ht="15.75" customHeight="1">
      <c r="CU3124" s="1">
        <v>5698.0835</v>
      </c>
      <c r="CV3124" s="1">
        <v>693.1</v>
      </c>
      <c r="CW3124" s="1">
        <v>562.5</v>
      </c>
      <c r="CX3124" s="1">
        <v>1034.2</v>
      </c>
      <c r="CY3124" s="1">
        <v>724.0</v>
      </c>
      <c r="CZ3124" s="1">
        <v>795.8</v>
      </c>
      <c r="DA3124" s="1" t="str">
        <f t="shared" si="1283"/>
        <v>#DIV/0!</v>
      </c>
      <c r="DB3124" s="1" t="str">
        <f t="shared" si="1284"/>
        <v>#DIV/0!</v>
      </c>
      <c r="DC3124" s="1" t="str">
        <f t="shared" si="1285"/>
        <v>#DIV/0!</v>
      </c>
      <c r="DD3124" s="1" t="str">
        <f t="shared" si="1286"/>
        <v>#DIV/0!</v>
      </c>
      <c r="DF3124" s="1" t="str">
        <f t="shared" si="1287"/>
        <v>#DIV/0!</v>
      </c>
    </row>
    <row r="3125" ht="15.75" customHeight="1">
      <c r="CU3125" s="1">
        <v>5698.2358</v>
      </c>
      <c r="CV3125" s="1">
        <v>700.8</v>
      </c>
      <c r="CW3125" s="1">
        <v>559.1</v>
      </c>
      <c r="CX3125" s="1">
        <v>986.9</v>
      </c>
      <c r="CY3125" s="1">
        <v>694.5</v>
      </c>
      <c r="CZ3125" s="1">
        <v>717.5</v>
      </c>
      <c r="DA3125" s="1" t="str">
        <f t="shared" si="1283"/>
        <v>#DIV/0!</v>
      </c>
      <c r="DB3125" s="1" t="str">
        <f t="shared" si="1284"/>
        <v>#DIV/0!</v>
      </c>
      <c r="DC3125" s="1" t="str">
        <f t="shared" si="1285"/>
        <v>#DIV/0!</v>
      </c>
      <c r="DD3125" s="1" t="str">
        <f t="shared" si="1286"/>
        <v>#DIV/0!</v>
      </c>
      <c r="DF3125" s="1" t="str">
        <f t="shared" si="1287"/>
        <v>#DIV/0!</v>
      </c>
    </row>
    <row r="3126" ht="15.75" customHeight="1">
      <c r="CU3126" s="1">
        <v>5698.3882</v>
      </c>
      <c r="CV3126" s="1">
        <v>690.7</v>
      </c>
      <c r="CW3126" s="1">
        <v>548.3</v>
      </c>
      <c r="CX3126" s="1">
        <v>960.3</v>
      </c>
      <c r="CY3126" s="1">
        <v>705.1</v>
      </c>
      <c r="CZ3126" s="1">
        <v>710.7</v>
      </c>
      <c r="DA3126" s="1" t="str">
        <f t="shared" si="1283"/>
        <v>#DIV/0!</v>
      </c>
      <c r="DB3126" s="1" t="str">
        <f t="shared" si="1284"/>
        <v>#DIV/0!</v>
      </c>
      <c r="DC3126" s="1" t="str">
        <f t="shared" si="1285"/>
        <v>#DIV/0!</v>
      </c>
      <c r="DD3126" s="1" t="str">
        <f t="shared" si="1286"/>
        <v>#DIV/0!</v>
      </c>
      <c r="DF3126" s="1" t="str">
        <f t="shared" si="1287"/>
        <v>#DIV/0!</v>
      </c>
    </row>
    <row r="3127" ht="15.75" customHeight="1">
      <c r="CU3127" s="1">
        <v>5698.541</v>
      </c>
      <c r="CV3127" s="1">
        <v>665.9</v>
      </c>
      <c r="CW3127" s="1">
        <v>536.1</v>
      </c>
      <c r="CX3127" s="1">
        <v>855.8</v>
      </c>
      <c r="CY3127" s="1">
        <v>685.7</v>
      </c>
      <c r="CZ3127" s="1">
        <v>714.3</v>
      </c>
      <c r="DA3127" s="1" t="str">
        <f t="shared" si="1283"/>
        <v>#DIV/0!</v>
      </c>
      <c r="DB3127" s="1" t="str">
        <f t="shared" si="1284"/>
        <v>#DIV/0!</v>
      </c>
      <c r="DC3127" s="1" t="str">
        <f t="shared" si="1285"/>
        <v>#DIV/0!</v>
      </c>
      <c r="DD3127" s="1" t="str">
        <f t="shared" si="1286"/>
        <v>#DIV/0!</v>
      </c>
      <c r="DF3127" s="1" t="str">
        <f t="shared" si="1287"/>
        <v>#DIV/0!</v>
      </c>
    </row>
    <row r="3128" ht="15.75" customHeight="1">
      <c r="CU3128" s="1">
        <v>5698.6934</v>
      </c>
      <c r="CV3128" s="1">
        <v>558.5</v>
      </c>
      <c r="CW3128" s="1">
        <v>450.4</v>
      </c>
      <c r="CX3128" s="1">
        <v>647.4</v>
      </c>
      <c r="CY3128" s="1">
        <v>534.6</v>
      </c>
      <c r="CZ3128" s="1">
        <v>540.4</v>
      </c>
      <c r="DA3128" s="1" t="str">
        <f t="shared" si="1283"/>
        <v>#DIV/0!</v>
      </c>
      <c r="DB3128" s="1" t="str">
        <f t="shared" si="1284"/>
        <v>#DIV/0!</v>
      </c>
      <c r="DC3128" s="1" t="str">
        <f t="shared" si="1285"/>
        <v>#DIV/0!</v>
      </c>
      <c r="DD3128" s="1" t="str">
        <f t="shared" si="1286"/>
        <v>#DIV/0!</v>
      </c>
      <c r="DF3128" s="1" t="str">
        <f t="shared" si="1287"/>
        <v>#DIV/0!</v>
      </c>
    </row>
    <row r="3129" ht="15.75" customHeight="1">
      <c r="CU3129" s="1">
        <v>5698.8457</v>
      </c>
      <c r="CV3129" s="1">
        <v>388.5</v>
      </c>
      <c r="CW3129" s="1">
        <v>338.5</v>
      </c>
      <c r="CX3129" s="1">
        <v>466.2</v>
      </c>
      <c r="CY3129" s="1">
        <v>395.2</v>
      </c>
      <c r="CZ3129" s="1">
        <v>401.9</v>
      </c>
      <c r="DA3129" s="1" t="str">
        <f t="shared" si="1283"/>
        <v>#DIV/0!</v>
      </c>
      <c r="DB3129" s="1" t="str">
        <f t="shared" si="1284"/>
        <v>#DIV/0!</v>
      </c>
      <c r="DC3129" s="1" t="str">
        <f t="shared" si="1285"/>
        <v>#DIV/0!</v>
      </c>
      <c r="DD3129" s="1" t="str">
        <f t="shared" si="1286"/>
        <v>#DIV/0!</v>
      </c>
      <c r="DF3129" s="1" t="str">
        <f t="shared" si="1287"/>
        <v>#DIV/0!</v>
      </c>
    </row>
    <row r="3130" ht="15.75" customHeight="1">
      <c r="CU3130" s="1">
        <v>5698.998</v>
      </c>
      <c r="CV3130" s="1">
        <v>285.3</v>
      </c>
      <c r="CW3130" s="1">
        <v>261.4</v>
      </c>
      <c r="CX3130" s="1">
        <v>352.6</v>
      </c>
      <c r="CY3130" s="1">
        <v>304.5</v>
      </c>
      <c r="CZ3130" s="1">
        <v>309.1</v>
      </c>
      <c r="DA3130" s="1" t="str">
        <f t="shared" si="1283"/>
        <v>#DIV/0!</v>
      </c>
      <c r="DB3130" s="1" t="str">
        <f t="shared" si="1284"/>
        <v>#DIV/0!</v>
      </c>
      <c r="DC3130" s="1" t="str">
        <f t="shared" si="1285"/>
        <v>#DIV/0!</v>
      </c>
      <c r="DD3130" s="1" t="str">
        <f t="shared" si="1286"/>
        <v>#DIV/0!</v>
      </c>
      <c r="DF3130" s="1" t="str">
        <f t="shared" si="1287"/>
        <v>#DIV/0!</v>
      </c>
    </row>
    <row r="3131" ht="15.75" customHeight="1">
      <c r="CU3131" s="1">
        <v>5699.1504</v>
      </c>
      <c r="CV3131" s="1">
        <v>228.9</v>
      </c>
      <c r="CW3131" s="1">
        <v>215.1</v>
      </c>
      <c r="CX3131" s="1">
        <v>271.5</v>
      </c>
      <c r="CY3131" s="1">
        <v>239.8</v>
      </c>
      <c r="CZ3131" s="1">
        <v>238.2</v>
      </c>
      <c r="DA3131" s="1" t="str">
        <f t="shared" si="1283"/>
        <v>#DIV/0!</v>
      </c>
      <c r="DB3131" s="1" t="str">
        <f t="shared" si="1284"/>
        <v>#DIV/0!</v>
      </c>
      <c r="DC3131" s="1" t="str">
        <f t="shared" si="1285"/>
        <v>#DIV/0!</v>
      </c>
      <c r="DD3131" s="1" t="str">
        <f t="shared" si="1286"/>
        <v>#DIV/0!</v>
      </c>
      <c r="DF3131" s="1" t="str">
        <f t="shared" si="1287"/>
        <v>#DIV/0!</v>
      </c>
    </row>
    <row r="3132" ht="15.75" customHeight="1">
      <c r="CU3132" s="1">
        <v>5699.3027</v>
      </c>
      <c r="CV3132" s="1">
        <v>189.3</v>
      </c>
      <c r="CW3132" s="1">
        <v>181.4</v>
      </c>
      <c r="CX3132" s="1">
        <v>221.3</v>
      </c>
      <c r="CY3132" s="1">
        <v>195.4</v>
      </c>
      <c r="CZ3132" s="1">
        <v>196.9</v>
      </c>
      <c r="DA3132" s="1" t="str">
        <f t="shared" si="1283"/>
        <v>#DIV/0!</v>
      </c>
      <c r="DB3132" s="1" t="str">
        <f t="shared" si="1284"/>
        <v>#DIV/0!</v>
      </c>
      <c r="DC3132" s="1" t="str">
        <f t="shared" si="1285"/>
        <v>#DIV/0!</v>
      </c>
      <c r="DD3132" s="1" t="str">
        <f t="shared" si="1286"/>
        <v>#DIV/0!</v>
      </c>
      <c r="DF3132" s="1" t="str">
        <f t="shared" si="1287"/>
        <v>#DIV/0!</v>
      </c>
    </row>
    <row r="3133" ht="15.75" customHeight="1">
      <c r="CU3133" s="1">
        <v>5699.4551</v>
      </c>
      <c r="CV3133" s="1">
        <v>175.3</v>
      </c>
      <c r="CW3133" s="1">
        <v>170.1</v>
      </c>
      <c r="CX3133" s="1">
        <v>203.1</v>
      </c>
      <c r="CY3133" s="1">
        <v>179.3</v>
      </c>
      <c r="CZ3133" s="1">
        <v>179.8</v>
      </c>
      <c r="DA3133" s="1" t="str">
        <f t="shared" si="1283"/>
        <v>#DIV/0!</v>
      </c>
      <c r="DB3133" s="1" t="str">
        <f t="shared" si="1284"/>
        <v>#DIV/0!</v>
      </c>
      <c r="DC3133" s="1" t="str">
        <f t="shared" si="1285"/>
        <v>#DIV/0!</v>
      </c>
      <c r="DD3133" s="1" t="str">
        <f t="shared" si="1286"/>
        <v>#DIV/0!</v>
      </c>
      <c r="DF3133" s="1" t="str">
        <f t="shared" si="1287"/>
        <v>#DIV/0!</v>
      </c>
    </row>
    <row r="3134" ht="15.75" customHeight="1">
      <c r="CU3134" s="1">
        <v>5699.6074</v>
      </c>
      <c r="CV3134" s="1">
        <v>177.4</v>
      </c>
      <c r="CW3134" s="1">
        <v>173.3</v>
      </c>
      <c r="CX3134" s="1">
        <v>205.3</v>
      </c>
      <c r="CY3134" s="1">
        <v>180.1</v>
      </c>
      <c r="CZ3134" s="1">
        <v>179.6</v>
      </c>
      <c r="DA3134" s="1" t="str">
        <f t="shared" si="1283"/>
        <v>#DIV/0!</v>
      </c>
      <c r="DB3134" s="1" t="str">
        <f t="shared" si="1284"/>
        <v>#DIV/0!</v>
      </c>
      <c r="DC3134" s="1" t="str">
        <f t="shared" si="1285"/>
        <v>#DIV/0!</v>
      </c>
      <c r="DD3134" s="1" t="str">
        <f t="shared" si="1286"/>
        <v>#DIV/0!</v>
      </c>
      <c r="DF3134" s="1" t="str">
        <f t="shared" si="1287"/>
        <v>#DIV/0!</v>
      </c>
    </row>
    <row r="3135" ht="15.75" customHeight="1">
      <c r="CU3135" s="1">
        <v>5699.7598</v>
      </c>
      <c r="CV3135" s="1">
        <v>196.3</v>
      </c>
      <c r="CW3135" s="1">
        <v>191.7</v>
      </c>
      <c r="CX3135" s="1">
        <v>229.2</v>
      </c>
      <c r="CY3135" s="1">
        <v>197.8</v>
      </c>
      <c r="CZ3135" s="1">
        <v>196.5</v>
      </c>
      <c r="DA3135" s="1" t="str">
        <f t="shared" si="1283"/>
        <v>#DIV/0!</v>
      </c>
      <c r="DB3135" s="1" t="str">
        <f t="shared" si="1284"/>
        <v>#DIV/0!</v>
      </c>
      <c r="DC3135" s="1" t="str">
        <f t="shared" si="1285"/>
        <v>#DIV/0!</v>
      </c>
      <c r="DD3135" s="1" t="str">
        <f t="shared" si="1286"/>
        <v>#DIV/0!</v>
      </c>
      <c r="DF3135" s="1" t="str">
        <f t="shared" si="1287"/>
        <v>#DIV/0!</v>
      </c>
    </row>
    <row r="3136" ht="15.75" customHeight="1">
      <c r="CU3136" s="1">
        <v>5699.9126</v>
      </c>
      <c r="CV3136" s="1">
        <v>241.2</v>
      </c>
      <c r="CW3136" s="1">
        <v>229.4</v>
      </c>
      <c r="CX3136" s="1">
        <v>281.5</v>
      </c>
      <c r="CY3136" s="1">
        <v>237.8</v>
      </c>
      <c r="CZ3136" s="1">
        <v>236.2</v>
      </c>
      <c r="DA3136" s="1" t="str">
        <f t="shared" si="1283"/>
        <v>#DIV/0!</v>
      </c>
      <c r="DB3136" s="1" t="str">
        <f t="shared" si="1284"/>
        <v>#DIV/0!</v>
      </c>
      <c r="DC3136" s="1" t="str">
        <f t="shared" si="1285"/>
        <v>#DIV/0!</v>
      </c>
      <c r="DD3136" s="1" t="str">
        <f t="shared" si="1286"/>
        <v>#DIV/0!</v>
      </c>
      <c r="DF3136" s="1" t="str">
        <f t="shared" si="1287"/>
        <v>#DIV/0!</v>
      </c>
    </row>
    <row r="3137" ht="15.75" customHeight="1">
      <c r="CU3137" s="1">
        <v>5700.0649</v>
      </c>
      <c r="CV3137" s="1">
        <v>322.9</v>
      </c>
      <c r="CW3137" s="1">
        <v>293.5</v>
      </c>
      <c r="CX3137" s="1">
        <v>374.5</v>
      </c>
      <c r="CY3137" s="1">
        <v>309.2</v>
      </c>
      <c r="CZ3137" s="1">
        <v>306.9</v>
      </c>
      <c r="DA3137" s="1" t="str">
        <f t="shared" si="1283"/>
        <v>#DIV/0!</v>
      </c>
      <c r="DB3137" s="1" t="str">
        <f t="shared" si="1284"/>
        <v>#DIV/0!</v>
      </c>
      <c r="DC3137" s="1" t="str">
        <f t="shared" si="1285"/>
        <v>#DIV/0!</v>
      </c>
      <c r="DD3137" s="1" t="str">
        <f t="shared" si="1286"/>
        <v>#DIV/0!</v>
      </c>
      <c r="DF3137" s="1" t="str">
        <f t="shared" si="1287"/>
        <v>#DIV/0!</v>
      </c>
    </row>
    <row r="3138" ht="15.75" customHeight="1">
      <c r="CU3138" s="1">
        <v>5700.2173</v>
      </c>
      <c r="CV3138" s="1">
        <v>478.0</v>
      </c>
      <c r="CW3138" s="1">
        <v>392.8</v>
      </c>
      <c r="CX3138" s="1">
        <v>520.8</v>
      </c>
      <c r="CY3138" s="1">
        <v>423.5</v>
      </c>
      <c r="CZ3138" s="1">
        <v>424.1</v>
      </c>
      <c r="DA3138" s="1" t="str">
        <f t="shared" si="1283"/>
        <v>#DIV/0!</v>
      </c>
      <c r="DB3138" s="1" t="str">
        <f t="shared" si="1284"/>
        <v>#DIV/0!</v>
      </c>
      <c r="DC3138" s="1" t="str">
        <f t="shared" si="1285"/>
        <v>#DIV/0!</v>
      </c>
      <c r="DD3138" s="1" t="str">
        <f t="shared" si="1286"/>
        <v>#DIV/0!</v>
      </c>
      <c r="DF3138" s="1" t="str">
        <f t="shared" si="1287"/>
        <v>#DIV/0!</v>
      </c>
    </row>
    <row r="3139" ht="15.75" customHeight="1">
      <c r="CU3139" s="1">
        <v>5700.3696</v>
      </c>
      <c r="CV3139" s="1">
        <v>760.0</v>
      </c>
      <c r="CW3139" s="1">
        <v>537.2</v>
      </c>
      <c r="CX3139" s="1">
        <v>730.0</v>
      </c>
      <c r="CY3139" s="1">
        <v>594.4</v>
      </c>
      <c r="CZ3139" s="1">
        <v>596.4</v>
      </c>
      <c r="DA3139" s="1" t="str">
        <f t="shared" si="1283"/>
        <v>#DIV/0!</v>
      </c>
      <c r="DB3139" s="1" t="str">
        <f t="shared" si="1284"/>
        <v>#DIV/0!</v>
      </c>
      <c r="DC3139" s="1" t="str">
        <f t="shared" si="1285"/>
        <v>#DIV/0!</v>
      </c>
      <c r="DD3139" s="1" t="str">
        <f t="shared" si="1286"/>
        <v>#DIV/0!</v>
      </c>
      <c r="DF3139" s="1" t="str">
        <f t="shared" si="1287"/>
        <v>#DIV/0!</v>
      </c>
    </row>
    <row r="3140" ht="15.75" customHeight="1">
      <c r="CU3140" s="1">
        <v>5700.522</v>
      </c>
      <c r="CV3140" s="1">
        <v>1120.1</v>
      </c>
      <c r="CW3140" s="1">
        <v>736.0</v>
      </c>
      <c r="CX3140" s="1">
        <v>1054.6</v>
      </c>
      <c r="CY3140" s="1">
        <v>832.2</v>
      </c>
      <c r="CZ3140" s="1">
        <v>833.1</v>
      </c>
      <c r="DA3140" s="1" t="str">
        <f t="shared" si="1283"/>
        <v>#DIV/0!</v>
      </c>
      <c r="DB3140" s="1" t="str">
        <f t="shared" si="1284"/>
        <v>#DIV/0!</v>
      </c>
      <c r="DC3140" s="1" t="str">
        <f t="shared" si="1285"/>
        <v>#DIV/0!</v>
      </c>
      <c r="DD3140" s="1" t="str">
        <f t="shared" si="1286"/>
        <v>#DIV/0!</v>
      </c>
      <c r="DF3140" s="1" t="str">
        <f t="shared" si="1287"/>
        <v>#DIV/0!</v>
      </c>
    </row>
    <row r="3141" ht="15.75" customHeight="1">
      <c r="CU3141" s="1">
        <v>5700.6743</v>
      </c>
      <c r="CV3141" s="1">
        <v>1177.1</v>
      </c>
      <c r="CW3141" s="1">
        <v>865.9</v>
      </c>
      <c r="CX3141" s="1">
        <v>1519.4</v>
      </c>
      <c r="CY3141" s="1">
        <v>1123.2</v>
      </c>
      <c r="CZ3141" s="1">
        <v>1153.2</v>
      </c>
      <c r="DA3141" s="1" t="str">
        <f t="shared" si="1283"/>
        <v>#DIV/0!</v>
      </c>
      <c r="DB3141" s="1" t="str">
        <f t="shared" si="1284"/>
        <v>#DIV/0!</v>
      </c>
      <c r="DC3141" s="1" t="str">
        <f t="shared" si="1285"/>
        <v>#DIV/0!</v>
      </c>
      <c r="DD3141" s="1" t="str">
        <f t="shared" si="1286"/>
        <v>#DIV/0!</v>
      </c>
      <c r="DF3141" s="1" t="str">
        <f t="shared" si="1287"/>
        <v>#DIV/0!</v>
      </c>
    </row>
    <row r="3142" ht="15.75" customHeight="1">
      <c r="CU3142" s="1">
        <v>5700.8267</v>
      </c>
      <c r="CV3142" s="1">
        <v>1226.7</v>
      </c>
      <c r="CW3142" s="1">
        <v>923.7</v>
      </c>
      <c r="CX3142" s="1">
        <v>1783.4</v>
      </c>
      <c r="CY3142" s="1">
        <v>1403.3</v>
      </c>
      <c r="CZ3142" s="1">
        <v>1539.1</v>
      </c>
      <c r="DA3142" s="1" t="str">
        <f t="shared" si="1283"/>
        <v>#DIV/0!</v>
      </c>
      <c r="DB3142" s="1" t="str">
        <f t="shared" si="1284"/>
        <v>#DIV/0!</v>
      </c>
      <c r="DC3142" s="1" t="str">
        <f t="shared" si="1285"/>
        <v>#DIV/0!</v>
      </c>
      <c r="DD3142" s="1" t="str">
        <f t="shared" si="1286"/>
        <v>#DIV/0!</v>
      </c>
      <c r="DF3142" s="1" t="str">
        <f t="shared" si="1287"/>
        <v>#DIV/0!</v>
      </c>
    </row>
    <row r="3143" ht="15.75" customHeight="1">
      <c r="CU3143" s="1">
        <v>5700.979</v>
      </c>
      <c r="CV3143" s="1">
        <v>1217.6</v>
      </c>
      <c r="CW3143" s="1">
        <v>960.6</v>
      </c>
      <c r="CX3143" s="1">
        <v>1890.4</v>
      </c>
      <c r="CY3143" s="1">
        <v>1453.7</v>
      </c>
      <c r="CZ3143" s="1">
        <v>1656.7</v>
      </c>
      <c r="DA3143" s="1" t="str">
        <f t="shared" si="1283"/>
        <v>#DIV/0!</v>
      </c>
      <c r="DB3143" s="1" t="str">
        <f t="shared" si="1284"/>
        <v>#DIV/0!</v>
      </c>
      <c r="DC3143" s="1" t="str">
        <f t="shared" si="1285"/>
        <v>#DIV/0!</v>
      </c>
      <c r="DD3143" s="1" t="str">
        <f t="shared" si="1286"/>
        <v>#DIV/0!</v>
      </c>
      <c r="DF3143" s="1" t="str">
        <f t="shared" si="1287"/>
        <v>#DIV/0!</v>
      </c>
    </row>
    <row r="3144" ht="15.75" customHeight="1">
      <c r="CU3144" s="1">
        <v>5701.1313</v>
      </c>
      <c r="CV3144" s="1">
        <v>1141.1</v>
      </c>
      <c r="CW3144" s="1">
        <v>950.1</v>
      </c>
      <c r="CX3144" s="1">
        <v>1903.1</v>
      </c>
      <c r="CY3144" s="1">
        <v>1196.5</v>
      </c>
      <c r="CZ3144" s="1">
        <v>1546.0</v>
      </c>
      <c r="DA3144" s="1" t="str">
        <f t="shared" si="1283"/>
        <v>#DIV/0!</v>
      </c>
      <c r="DB3144" s="1" t="str">
        <f t="shared" si="1284"/>
        <v>#DIV/0!</v>
      </c>
      <c r="DC3144" s="1" t="str">
        <f t="shared" si="1285"/>
        <v>#DIV/0!</v>
      </c>
      <c r="DD3144" s="1" t="str">
        <f t="shared" si="1286"/>
        <v>#DIV/0!</v>
      </c>
      <c r="DF3144" s="1" t="str">
        <f t="shared" si="1287"/>
        <v>#DIV/0!</v>
      </c>
    </row>
    <row r="3145" ht="15.75" customHeight="1">
      <c r="CU3145" s="1">
        <v>5701.2842</v>
      </c>
      <c r="CV3145" s="1">
        <v>1014.6</v>
      </c>
      <c r="CW3145" s="1">
        <v>902.2</v>
      </c>
      <c r="CX3145" s="1">
        <v>1805.1</v>
      </c>
      <c r="CY3145" s="1">
        <v>998.4</v>
      </c>
      <c r="CZ3145" s="1">
        <v>1304.1</v>
      </c>
      <c r="DA3145" s="1" t="str">
        <f t="shared" si="1283"/>
        <v>#DIV/0!</v>
      </c>
      <c r="DB3145" s="1" t="str">
        <f t="shared" si="1284"/>
        <v>#DIV/0!</v>
      </c>
      <c r="DC3145" s="1" t="str">
        <f t="shared" si="1285"/>
        <v>#DIV/0!</v>
      </c>
      <c r="DD3145" s="1" t="str">
        <f t="shared" si="1286"/>
        <v>#DIV/0!</v>
      </c>
      <c r="DF3145" s="1" t="str">
        <f t="shared" si="1287"/>
        <v>#DIV/0!</v>
      </c>
    </row>
    <row r="3146" ht="15.75" customHeight="1">
      <c r="CU3146" s="1">
        <v>5701.4365</v>
      </c>
      <c r="CV3146" s="1">
        <v>964.2</v>
      </c>
      <c r="CW3146" s="1">
        <v>812.0</v>
      </c>
      <c r="CX3146" s="1">
        <v>1668.7</v>
      </c>
      <c r="CY3146" s="1">
        <v>874.3</v>
      </c>
      <c r="CZ3146" s="1">
        <v>1100.6</v>
      </c>
      <c r="DA3146" s="1" t="str">
        <f t="shared" si="1283"/>
        <v>#DIV/0!</v>
      </c>
      <c r="DB3146" s="1" t="str">
        <f t="shared" si="1284"/>
        <v>#DIV/0!</v>
      </c>
      <c r="DC3146" s="1" t="str">
        <f t="shared" si="1285"/>
        <v>#DIV/0!</v>
      </c>
      <c r="DD3146" s="1" t="str">
        <f t="shared" si="1286"/>
        <v>#DIV/0!</v>
      </c>
      <c r="DF3146" s="1" t="str">
        <f t="shared" si="1287"/>
        <v>#DIV/0!</v>
      </c>
    </row>
    <row r="3147" ht="15.75" customHeight="1">
      <c r="CU3147" s="1">
        <v>5701.5889</v>
      </c>
      <c r="CV3147" s="1">
        <v>899.7</v>
      </c>
      <c r="CW3147" s="1">
        <v>754.3</v>
      </c>
      <c r="CX3147" s="1">
        <v>1524.6</v>
      </c>
      <c r="CY3147" s="1">
        <v>786.1</v>
      </c>
      <c r="CZ3147" s="1">
        <v>954.3</v>
      </c>
      <c r="DA3147" s="1" t="str">
        <f t="shared" si="1283"/>
        <v>#DIV/0!</v>
      </c>
      <c r="DB3147" s="1" t="str">
        <f t="shared" si="1284"/>
        <v>#DIV/0!</v>
      </c>
      <c r="DC3147" s="1" t="str">
        <f t="shared" si="1285"/>
        <v>#DIV/0!</v>
      </c>
      <c r="DD3147" s="1" t="str">
        <f t="shared" si="1286"/>
        <v>#DIV/0!</v>
      </c>
      <c r="DF3147" s="1" t="str">
        <f t="shared" si="1287"/>
        <v>#DIV/0!</v>
      </c>
    </row>
    <row r="3148" ht="15.75" customHeight="1">
      <c r="CU3148" s="1">
        <v>5701.7412</v>
      </c>
      <c r="CV3148" s="1">
        <v>867.6</v>
      </c>
      <c r="CW3148" s="1">
        <v>710.9</v>
      </c>
      <c r="CX3148" s="1">
        <v>1422.7</v>
      </c>
      <c r="CY3148" s="1">
        <v>735.1</v>
      </c>
      <c r="CZ3148" s="1">
        <v>812.5</v>
      </c>
      <c r="DA3148" s="1" t="str">
        <f t="shared" si="1283"/>
        <v>#DIV/0!</v>
      </c>
      <c r="DB3148" s="1" t="str">
        <f t="shared" si="1284"/>
        <v>#DIV/0!</v>
      </c>
      <c r="DC3148" s="1" t="str">
        <f t="shared" si="1285"/>
        <v>#DIV/0!</v>
      </c>
      <c r="DD3148" s="1" t="str">
        <f t="shared" si="1286"/>
        <v>#DIV/0!</v>
      </c>
      <c r="DF3148" s="1" t="str">
        <f t="shared" si="1287"/>
        <v>#DIV/0!</v>
      </c>
    </row>
    <row r="3149" ht="15.75" customHeight="1">
      <c r="CU3149" s="1">
        <v>5701.8936</v>
      </c>
      <c r="CV3149" s="1">
        <v>849.7</v>
      </c>
      <c r="CW3149" s="1">
        <v>699.5</v>
      </c>
      <c r="CX3149" s="1">
        <v>1380.4</v>
      </c>
      <c r="CY3149" s="1">
        <v>692.7</v>
      </c>
      <c r="CZ3149" s="1">
        <v>689.7</v>
      </c>
      <c r="DA3149" s="1" t="str">
        <f t="shared" si="1283"/>
        <v>#DIV/0!</v>
      </c>
      <c r="DB3149" s="1" t="str">
        <f t="shared" si="1284"/>
        <v>#DIV/0!</v>
      </c>
      <c r="DC3149" s="1" t="str">
        <f t="shared" si="1285"/>
        <v>#DIV/0!</v>
      </c>
      <c r="DD3149" s="1" t="str">
        <f t="shared" si="1286"/>
        <v>#DIV/0!</v>
      </c>
      <c r="DF3149" s="1" t="str">
        <f t="shared" si="1287"/>
        <v>#DIV/0!</v>
      </c>
    </row>
    <row r="3150" ht="15.75" customHeight="1">
      <c r="CU3150" s="1">
        <v>5702.0459</v>
      </c>
      <c r="CV3150" s="1">
        <v>816.7</v>
      </c>
      <c r="CW3150" s="1">
        <v>703.6</v>
      </c>
      <c r="CX3150" s="1">
        <v>1366.3</v>
      </c>
      <c r="CY3150" s="1">
        <v>662.9</v>
      </c>
      <c r="CZ3150" s="1">
        <v>636.6</v>
      </c>
      <c r="DA3150" s="1" t="str">
        <f t="shared" si="1283"/>
        <v>#DIV/0!</v>
      </c>
      <c r="DB3150" s="1" t="str">
        <f t="shared" si="1284"/>
        <v>#DIV/0!</v>
      </c>
      <c r="DC3150" s="1" t="str">
        <f t="shared" si="1285"/>
        <v>#DIV/0!</v>
      </c>
      <c r="DD3150" s="1" t="str">
        <f t="shared" si="1286"/>
        <v>#DIV/0!</v>
      </c>
      <c r="DF3150" s="1" t="str">
        <f t="shared" si="1287"/>
        <v>#DIV/0!</v>
      </c>
    </row>
    <row r="3151" ht="15.75" customHeight="1">
      <c r="CU3151" s="1">
        <v>5702.1982</v>
      </c>
      <c r="CV3151" s="1">
        <v>790.4</v>
      </c>
      <c r="CW3151" s="1">
        <v>713.5</v>
      </c>
      <c r="CX3151" s="1">
        <v>1355.7</v>
      </c>
      <c r="CY3151" s="1">
        <v>662.3</v>
      </c>
      <c r="CZ3151" s="1">
        <v>614.8</v>
      </c>
      <c r="DA3151" s="1" t="str">
        <f t="shared" si="1283"/>
        <v>#DIV/0!</v>
      </c>
      <c r="DB3151" s="1" t="str">
        <f t="shared" si="1284"/>
        <v>#DIV/0!</v>
      </c>
      <c r="DC3151" s="1" t="str">
        <f t="shared" si="1285"/>
        <v>#DIV/0!</v>
      </c>
      <c r="DD3151" s="1" t="str">
        <f t="shared" si="1286"/>
        <v>#DIV/0!</v>
      </c>
      <c r="DF3151" s="1" t="str">
        <f t="shared" si="1287"/>
        <v>#DIV/0!</v>
      </c>
    </row>
    <row r="3152" ht="15.75" customHeight="1">
      <c r="CU3152" s="1">
        <v>5702.3506</v>
      </c>
      <c r="CV3152" s="1">
        <v>767.1</v>
      </c>
      <c r="CW3152" s="1">
        <v>720.3</v>
      </c>
      <c r="CX3152" s="1">
        <v>1338.4</v>
      </c>
      <c r="CY3152" s="1">
        <v>643.1</v>
      </c>
      <c r="CZ3152" s="1">
        <v>565.0</v>
      </c>
      <c r="DA3152" s="1" t="str">
        <f t="shared" si="1283"/>
        <v>#DIV/0!</v>
      </c>
      <c r="DB3152" s="1" t="str">
        <f t="shared" si="1284"/>
        <v>#DIV/0!</v>
      </c>
      <c r="DC3152" s="1" t="str">
        <f t="shared" si="1285"/>
        <v>#DIV/0!</v>
      </c>
      <c r="DD3152" s="1" t="str">
        <f t="shared" si="1286"/>
        <v>#DIV/0!</v>
      </c>
      <c r="DF3152" s="1" t="str">
        <f t="shared" si="1287"/>
        <v>#DIV/0!</v>
      </c>
    </row>
    <row r="3153" ht="15.75" customHeight="1">
      <c r="CU3153" s="1">
        <v>5702.5034</v>
      </c>
      <c r="CV3153" s="1">
        <v>761.1</v>
      </c>
      <c r="CW3153" s="1">
        <v>716.0</v>
      </c>
      <c r="CX3153" s="1">
        <v>1300.8</v>
      </c>
      <c r="CY3153" s="1">
        <v>652.8</v>
      </c>
      <c r="CZ3153" s="1">
        <v>555.1</v>
      </c>
      <c r="DA3153" s="1" t="str">
        <f t="shared" si="1283"/>
        <v>#DIV/0!</v>
      </c>
      <c r="DB3153" s="1" t="str">
        <f t="shared" si="1284"/>
        <v>#DIV/0!</v>
      </c>
      <c r="DC3153" s="1" t="str">
        <f t="shared" si="1285"/>
        <v>#DIV/0!</v>
      </c>
      <c r="DD3153" s="1" t="str">
        <f t="shared" si="1286"/>
        <v>#DIV/0!</v>
      </c>
      <c r="DF3153" s="1" t="str">
        <f t="shared" si="1287"/>
        <v>#DIV/0!</v>
      </c>
    </row>
    <row r="3154" ht="15.75" customHeight="1">
      <c r="CU3154" s="1">
        <v>5702.6558</v>
      </c>
      <c r="CV3154" s="1">
        <v>752.2</v>
      </c>
      <c r="CW3154" s="1">
        <v>689.6</v>
      </c>
      <c r="CX3154" s="1">
        <v>1198.2</v>
      </c>
      <c r="CY3154" s="1">
        <v>654.2</v>
      </c>
      <c r="CZ3154" s="1">
        <v>550.6</v>
      </c>
      <c r="DA3154" s="1" t="str">
        <f t="shared" si="1283"/>
        <v>#DIV/0!</v>
      </c>
      <c r="DB3154" s="1" t="str">
        <f t="shared" si="1284"/>
        <v>#DIV/0!</v>
      </c>
      <c r="DC3154" s="1" t="str">
        <f t="shared" si="1285"/>
        <v>#DIV/0!</v>
      </c>
      <c r="DD3154" s="1" t="str">
        <f t="shared" si="1286"/>
        <v>#DIV/0!</v>
      </c>
      <c r="DF3154" s="1" t="str">
        <f t="shared" si="1287"/>
        <v>#DIV/0!</v>
      </c>
    </row>
    <row r="3155" ht="15.75" customHeight="1">
      <c r="CU3155" s="1">
        <v>5702.8081</v>
      </c>
      <c r="CV3155" s="1">
        <v>694.1</v>
      </c>
      <c r="CW3155" s="1">
        <v>619.1</v>
      </c>
      <c r="CX3155" s="1">
        <v>1008.0</v>
      </c>
      <c r="CY3155" s="1">
        <v>610.8</v>
      </c>
      <c r="CZ3155" s="1">
        <v>513.5</v>
      </c>
      <c r="DA3155" s="1" t="str">
        <f t="shared" si="1283"/>
        <v>#DIV/0!</v>
      </c>
      <c r="DB3155" s="1" t="str">
        <f t="shared" si="1284"/>
        <v>#DIV/0!</v>
      </c>
      <c r="DC3155" s="1" t="str">
        <f t="shared" si="1285"/>
        <v>#DIV/0!</v>
      </c>
      <c r="DD3155" s="1" t="str">
        <f t="shared" si="1286"/>
        <v>#DIV/0!</v>
      </c>
      <c r="DF3155" s="1" t="str">
        <f t="shared" si="1287"/>
        <v>#DIV/0!</v>
      </c>
    </row>
    <row r="3156" ht="15.75" customHeight="1">
      <c r="CU3156" s="1">
        <v>5702.9604</v>
      </c>
      <c r="CV3156" s="1">
        <v>583.2</v>
      </c>
      <c r="CW3156" s="1">
        <v>509.0</v>
      </c>
      <c r="CX3156" s="1">
        <v>781.4</v>
      </c>
      <c r="CY3156" s="1">
        <v>514.6</v>
      </c>
      <c r="CZ3156" s="1">
        <v>439.7</v>
      </c>
      <c r="DA3156" s="1" t="str">
        <f t="shared" si="1283"/>
        <v>#DIV/0!</v>
      </c>
      <c r="DB3156" s="1" t="str">
        <f t="shared" si="1284"/>
        <v>#DIV/0!</v>
      </c>
      <c r="DC3156" s="1" t="str">
        <f t="shared" si="1285"/>
        <v>#DIV/0!</v>
      </c>
      <c r="DD3156" s="1" t="str">
        <f t="shared" si="1286"/>
        <v>#DIV/0!</v>
      </c>
      <c r="DF3156" s="1" t="str">
        <f t="shared" si="1287"/>
        <v>#DIV/0!</v>
      </c>
    </row>
    <row r="3157" ht="15.75" customHeight="1">
      <c r="CU3157" s="1">
        <v>5703.1128</v>
      </c>
      <c r="CV3157" s="1">
        <v>459.1</v>
      </c>
      <c r="CW3157" s="1">
        <v>391.2</v>
      </c>
      <c r="CX3157" s="1">
        <v>572.2</v>
      </c>
      <c r="CY3157" s="1">
        <v>402.7</v>
      </c>
      <c r="CZ3157" s="1">
        <v>359.0</v>
      </c>
      <c r="DA3157" s="1" t="str">
        <f t="shared" si="1283"/>
        <v>#DIV/0!</v>
      </c>
      <c r="DB3157" s="1" t="str">
        <f t="shared" si="1284"/>
        <v>#DIV/0!</v>
      </c>
      <c r="DC3157" s="1" t="str">
        <f t="shared" si="1285"/>
        <v>#DIV/0!</v>
      </c>
      <c r="DD3157" s="1" t="str">
        <f t="shared" si="1286"/>
        <v>#DIV/0!</v>
      </c>
      <c r="DF3157" s="1" t="str">
        <f t="shared" si="1287"/>
        <v>#DIV/0!</v>
      </c>
    </row>
    <row r="3158" ht="15.75" customHeight="1">
      <c r="CU3158" s="1">
        <v>5703.2651</v>
      </c>
      <c r="CV3158" s="1">
        <v>367.4</v>
      </c>
      <c r="CW3158" s="1">
        <v>313.4</v>
      </c>
      <c r="CX3158" s="1">
        <v>440.7</v>
      </c>
      <c r="CY3158" s="1">
        <v>327.7</v>
      </c>
      <c r="CZ3158" s="1">
        <v>297.0</v>
      </c>
      <c r="DA3158" s="1" t="str">
        <f t="shared" si="1283"/>
        <v>#DIV/0!</v>
      </c>
      <c r="DB3158" s="1" t="str">
        <f t="shared" si="1284"/>
        <v>#DIV/0!</v>
      </c>
      <c r="DC3158" s="1" t="str">
        <f t="shared" si="1285"/>
        <v>#DIV/0!</v>
      </c>
      <c r="DD3158" s="1" t="str">
        <f t="shared" si="1286"/>
        <v>#DIV/0!</v>
      </c>
      <c r="DF3158" s="1" t="str">
        <f t="shared" si="1287"/>
        <v>#DIV/0!</v>
      </c>
    </row>
    <row r="3159" ht="15.75" customHeight="1">
      <c r="CU3159" s="1">
        <v>5703.4175</v>
      </c>
      <c r="CV3159" s="1">
        <v>309.4</v>
      </c>
      <c r="CW3159" s="1">
        <v>268.2</v>
      </c>
      <c r="CX3159" s="1">
        <v>359.3</v>
      </c>
      <c r="CY3159" s="1">
        <v>280.2</v>
      </c>
      <c r="CZ3159" s="1">
        <v>257.3</v>
      </c>
      <c r="DA3159" s="1" t="str">
        <f t="shared" si="1283"/>
        <v>#DIV/0!</v>
      </c>
      <c r="DB3159" s="1" t="str">
        <f t="shared" si="1284"/>
        <v>#DIV/0!</v>
      </c>
      <c r="DC3159" s="1" t="str">
        <f t="shared" si="1285"/>
        <v>#DIV/0!</v>
      </c>
      <c r="DD3159" s="1" t="str">
        <f t="shared" si="1286"/>
        <v>#DIV/0!</v>
      </c>
      <c r="DF3159" s="1" t="str">
        <f t="shared" si="1287"/>
        <v>#DIV/0!</v>
      </c>
    </row>
    <row r="3160" ht="15.75" customHeight="1">
      <c r="CU3160" s="1">
        <v>5703.5698</v>
      </c>
      <c r="CV3160" s="1">
        <v>272.0</v>
      </c>
      <c r="CW3160" s="1">
        <v>236.0</v>
      </c>
      <c r="CX3160" s="1">
        <v>304.0</v>
      </c>
      <c r="CY3160" s="1">
        <v>247.0</v>
      </c>
      <c r="CZ3160" s="1">
        <v>233.8</v>
      </c>
      <c r="DA3160" s="1" t="str">
        <f t="shared" si="1283"/>
        <v>#DIV/0!</v>
      </c>
      <c r="DB3160" s="1" t="str">
        <f t="shared" si="1284"/>
        <v>#DIV/0!</v>
      </c>
      <c r="DC3160" s="1" t="str">
        <f t="shared" si="1285"/>
        <v>#DIV/0!</v>
      </c>
      <c r="DD3160" s="1" t="str">
        <f t="shared" si="1286"/>
        <v>#DIV/0!</v>
      </c>
      <c r="DF3160" s="1" t="str">
        <f t="shared" si="1287"/>
        <v>#DIV/0!</v>
      </c>
    </row>
    <row r="3161" ht="15.75" customHeight="1">
      <c r="CU3161" s="1">
        <v>5703.7222</v>
      </c>
      <c r="CV3161" s="1">
        <v>248.7</v>
      </c>
      <c r="CW3161" s="1">
        <v>215.3</v>
      </c>
      <c r="CX3161" s="1">
        <v>269.7</v>
      </c>
      <c r="CY3161" s="1">
        <v>224.7</v>
      </c>
      <c r="CZ3161" s="1">
        <v>219.7</v>
      </c>
      <c r="DA3161" s="1" t="str">
        <f t="shared" si="1283"/>
        <v>#DIV/0!</v>
      </c>
      <c r="DB3161" s="1" t="str">
        <f t="shared" si="1284"/>
        <v>#DIV/0!</v>
      </c>
      <c r="DC3161" s="1" t="str">
        <f t="shared" si="1285"/>
        <v>#DIV/0!</v>
      </c>
      <c r="DD3161" s="1" t="str">
        <f t="shared" si="1286"/>
        <v>#DIV/0!</v>
      </c>
      <c r="DF3161" s="1" t="str">
        <f t="shared" si="1287"/>
        <v>#DIV/0!</v>
      </c>
    </row>
    <row r="3162" ht="15.75" customHeight="1">
      <c r="CU3162" s="1">
        <v>5703.875</v>
      </c>
      <c r="CV3162" s="1">
        <v>236.6</v>
      </c>
      <c r="CW3162" s="1">
        <v>206.3</v>
      </c>
      <c r="CX3162" s="1">
        <v>253.8</v>
      </c>
      <c r="CY3162" s="1">
        <v>209.4</v>
      </c>
      <c r="CZ3162" s="1">
        <v>211.4</v>
      </c>
      <c r="DA3162" s="1" t="str">
        <f t="shared" si="1283"/>
        <v>#DIV/0!</v>
      </c>
      <c r="DB3162" s="1" t="str">
        <f t="shared" si="1284"/>
        <v>#DIV/0!</v>
      </c>
      <c r="DC3162" s="1" t="str">
        <f t="shared" si="1285"/>
        <v>#DIV/0!</v>
      </c>
      <c r="DD3162" s="1" t="str">
        <f t="shared" si="1286"/>
        <v>#DIV/0!</v>
      </c>
      <c r="DF3162" s="1" t="str">
        <f t="shared" si="1287"/>
        <v>#DIV/0!</v>
      </c>
    </row>
    <row r="3163" ht="15.75" customHeight="1">
      <c r="CU3163" s="1">
        <v>5704.0273</v>
      </c>
      <c r="CV3163" s="1">
        <v>235.8</v>
      </c>
      <c r="CW3163" s="1">
        <v>203.4</v>
      </c>
      <c r="CX3163" s="1">
        <v>243.3</v>
      </c>
      <c r="CY3163" s="1">
        <v>199.4</v>
      </c>
      <c r="CZ3163" s="1">
        <v>200.5</v>
      </c>
      <c r="DA3163" s="1" t="str">
        <f t="shared" si="1283"/>
        <v>#DIV/0!</v>
      </c>
      <c r="DB3163" s="1" t="str">
        <f t="shared" si="1284"/>
        <v>#DIV/0!</v>
      </c>
      <c r="DC3163" s="1" t="str">
        <f t="shared" si="1285"/>
        <v>#DIV/0!</v>
      </c>
      <c r="DD3163" s="1" t="str">
        <f t="shared" si="1286"/>
        <v>#DIV/0!</v>
      </c>
      <c r="DF3163" s="1" t="str">
        <f t="shared" si="1287"/>
        <v>#DIV/0!</v>
      </c>
    </row>
    <row r="3164" ht="15.75" customHeight="1">
      <c r="CU3164" s="1">
        <v>5704.1797</v>
      </c>
      <c r="CV3164" s="1">
        <v>230.7</v>
      </c>
      <c r="CW3164" s="1">
        <v>197.1</v>
      </c>
      <c r="CX3164" s="1">
        <v>232.9</v>
      </c>
      <c r="CY3164" s="1">
        <v>190.3</v>
      </c>
      <c r="CZ3164" s="1">
        <v>191.2</v>
      </c>
      <c r="DA3164" s="1" t="str">
        <f t="shared" si="1283"/>
        <v>#DIV/0!</v>
      </c>
      <c r="DB3164" s="1" t="str">
        <f t="shared" si="1284"/>
        <v>#DIV/0!</v>
      </c>
      <c r="DC3164" s="1" t="str">
        <f t="shared" si="1285"/>
        <v>#DIV/0!</v>
      </c>
      <c r="DD3164" s="1" t="str">
        <f t="shared" si="1286"/>
        <v>#DIV/0!</v>
      </c>
      <c r="DF3164" s="1" t="str">
        <f t="shared" si="1287"/>
        <v>#DIV/0!</v>
      </c>
    </row>
    <row r="3165" ht="15.75" customHeight="1">
      <c r="CU3165" s="1">
        <v>5704.332</v>
      </c>
      <c r="CV3165" s="1">
        <v>227.0</v>
      </c>
      <c r="CW3165" s="1">
        <v>192.7</v>
      </c>
      <c r="CX3165" s="1">
        <v>224.8</v>
      </c>
      <c r="CY3165" s="1">
        <v>181.8</v>
      </c>
      <c r="CZ3165" s="1">
        <v>180.1</v>
      </c>
      <c r="DA3165" s="1" t="str">
        <f t="shared" si="1283"/>
        <v>#DIV/0!</v>
      </c>
      <c r="DB3165" s="1" t="str">
        <f t="shared" si="1284"/>
        <v>#DIV/0!</v>
      </c>
      <c r="DC3165" s="1" t="str">
        <f t="shared" si="1285"/>
        <v>#DIV/0!</v>
      </c>
      <c r="DD3165" s="1" t="str">
        <f t="shared" si="1286"/>
        <v>#DIV/0!</v>
      </c>
      <c r="DF3165" s="1" t="str">
        <f t="shared" si="1287"/>
        <v>#DIV/0!</v>
      </c>
    </row>
    <row r="3166" ht="15.75" customHeight="1">
      <c r="CU3166" s="1">
        <v>5704.4844</v>
      </c>
      <c r="CV3166" s="1">
        <v>221.5</v>
      </c>
      <c r="CW3166" s="1">
        <v>185.1</v>
      </c>
      <c r="CX3166" s="1">
        <v>212.9</v>
      </c>
      <c r="CY3166" s="1">
        <v>172.3</v>
      </c>
      <c r="CZ3166" s="1">
        <v>168.4</v>
      </c>
      <c r="DA3166" s="1" t="str">
        <f t="shared" si="1283"/>
        <v>#DIV/0!</v>
      </c>
      <c r="DB3166" s="1" t="str">
        <f t="shared" si="1284"/>
        <v>#DIV/0!</v>
      </c>
      <c r="DC3166" s="1" t="str">
        <f t="shared" si="1285"/>
        <v>#DIV/0!</v>
      </c>
      <c r="DD3166" s="1" t="str">
        <f t="shared" si="1286"/>
        <v>#DIV/0!</v>
      </c>
      <c r="DF3166" s="1" t="str">
        <f t="shared" si="1287"/>
        <v>#DIV/0!</v>
      </c>
    </row>
    <row r="3167" ht="15.75" customHeight="1">
      <c r="CU3167" s="1">
        <v>5704.6367</v>
      </c>
      <c r="CV3167" s="1">
        <v>210.4</v>
      </c>
      <c r="CW3167" s="1">
        <v>179.1</v>
      </c>
      <c r="CX3167" s="1">
        <v>203.0</v>
      </c>
      <c r="CY3167" s="1">
        <v>163.9</v>
      </c>
      <c r="CZ3167" s="1">
        <v>157.8</v>
      </c>
      <c r="DA3167" s="1" t="str">
        <f t="shared" si="1283"/>
        <v>#DIV/0!</v>
      </c>
      <c r="DB3167" s="1" t="str">
        <f t="shared" si="1284"/>
        <v>#DIV/0!</v>
      </c>
      <c r="DC3167" s="1" t="str">
        <f t="shared" si="1285"/>
        <v>#DIV/0!</v>
      </c>
      <c r="DD3167" s="1" t="str">
        <f t="shared" si="1286"/>
        <v>#DIV/0!</v>
      </c>
      <c r="DF3167" s="1" t="str">
        <f t="shared" si="1287"/>
        <v>#DIV/0!</v>
      </c>
    </row>
    <row r="3168" ht="15.75" customHeight="1">
      <c r="CU3168" s="1">
        <v>5704.7891</v>
      </c>
      <c r="CV3168" s="1">
        <v>197.8</v>
      </c>
      <c r="CW3168" s="1">
        <v>171.9</v>
      </c>
      <c r="CX3168" s="1">
        <v>193.3</v>
      </c>
      <c r="CY3168" s="1">
        <v>156.0</v>
      </c>
      <c r="CZ3168" s="1">
        <v>149.0</v>
      </c>
      <c r="DA3168" s="1" t="str">
        <f t="shared" si="1283"/>
        <v>#DIV/0!</v>
      </c>
      <c r="DB3168" s="1" t="str">
        <f t="shared" si="1284"/>
        <v>#DIV/0!</v>
      </c>
      <c r="DC3168" s="1" t="str">
        <f t="shared" si="1285"/>
        <v>#DIV/0!</v>
      </c>
      <c r="DD3168" s="1" t="str">
        <f t="shared" si="1286"/>
        <v>#DIV/0!</v>
      </c>
      <c r="DF3168" s="1" t="str">
        <f t="shared" si="1287"/>
        <v>#DIV/0!</v>
      </c>
    </row>
    <row r="3169" ht="15.75" customHeight="1">
      <c r="CU3169" s="1">
        <v>5704.9414</v>
      </c>
      <c r="CV3169" s="1">
        <v>185.3</v>
      </c>
      <c r="CW3169" s="1">
        <v>164.9</v>
      </c>
      <c r="CX3169" s="1">
        <v>182.6</v>
      </c>
      <c r="CY3169" s="1">
        <v>150.1</v>
      </c>
      <c r="CZ3169" s="1">
        <v>142.7</v>
      </c>
      <c r="DA3169" s="1" t="str">
        <f t="shared" si="1283"/>
        <v>#DIV/0!</v>
      </c>
      <c r="DB3169" s="1" t="str">
        <f t="shared" si="1284"/>
        <v>#DIV/0!</v>
      </c>
      <c r="DC3169" s="1" t="str">
        <f t="shared" si="1285"/>
        <v>#DIV/0!</v>
      </c>
      <c r="DD3169" s="1" t="str">
        <f t="shared" si="1286"/>
        <v>#DIV/0!</v>
      </c>
      <c r="DF3169" s="1" t="str">
        <f t="shared" si="1287"/>
        <v>#DIV/0!</v>
      </c>
    </row>
    <row r="3170" ht="15.75" customHeight="1">
      <c r="CU3170" s="1">
        <v>5705.0938</v>
      </c>
      <c r="CV3170" s="1">
        <v>178.7</v>
      </c>
      <c r="CW3170" s="1">
        <v>161.9</v>
      </c>
      <c r="CX3170" s="1">
        <v>178.6</v>
      </c>
      <c r="CY3170" s="1">
        <v>147.5</v>
      </c>
      <c r="CZ3170" s="1">
        <v>139.8</v>
      </c>
      <c r="DA3170" s="1" t="str">
        <f t="shared" si="1283"/>
        <v>#DIV/0!</v>
      </c>
      <c r="DB3170" s="1" t="str">
        <f t="shared" si="1284"/>
        <v>#DIV/0!</v>
      </c>
      <c r="DC3170" s="1" t="str">
        <f t="shared" si="1285"/>
        <v>#DIV/0!</v>
      </c>
      <c r="DD3170" s="1" t="str">
        <f t="shared" si="1286"/>
        <v>#DIV/0!</v>
      </c>
      <c r="DF3170" s="1" t="str">
        <f t="shared" si="1287"/>
        <v>#DIV/0!</v>
      </c>
    </row>
    <row r="3171" ht="15.75" customHeight="1">
      <c r="CU3171" s="1">
        <v>5705.2466</v>
      </c>
      <c r="CV3171" s="1">
        <v>182.8</v>
      </c>
      <c r="CW3171" s="1">
        <v>165.4</v>
      </c>
      <c r="CX3171" s="1">
        <v>182.6</v>
      </c>
      <c r="CY3171" s="1">
        <v>151.0</v>
      </c>
      <c r="CZ3171" s="1">
        <v>142.1</v>
      </c>
      <c r="DA3171" s="1" t="str">
        <f t="shared" si="1283"/>
        <v>#DIV/0!</v>
      </c>
      <c r="DB3171" s="1" t="str">
        <f t="shared" si="1284"/>
        <v>#DIV/0!</v>
      </c>
      <c r="DC3171" s="1" t="str">
        <f t="shared" si="1285"/>
        <v>#DIV/0!</v>
      </c>
      <c r="DD3171" s="1" t="str">
        <f t="shared" si="1286"/>
        <v>#DIV/0!</v>
      </c>
      <c r="DF3171" s="1" t="str">
        <f t="shared" si="1287"/>
        <v>#DIV/0!</v>
      </c>
    </row>
    <row r="3172" ht="15.75" customHeight="1">
      <c r="CU3172" s="1">
        <v>5705.3989</v>
      </c>
      <c r="CV3172" s="1">
        <v>203.8</v>
      </c>
      <c r="CW3172" s="1">
        <v>179.5</v>
      </c>
      <c r="CX3172" s="1">
        <v>200.0</v>
      </c>
      <c r="CY3172" s="1">
        <v>164.0</v>
      </c>
      <c r="CZ3172" s="1">
        <v>152.6</v>
      </c>
      <c r="DA3172" s="1" t="str">
        <f t="shared" si="1283"/>
        <v>#DIV/0!</v>
      </c>
      <c r="DB3172" s="1" t="str">
        <f t="shared" si="1284"/>
        <v>#DIV/0!</v>
      </c>
      <c r="DC3172" s="1" t="str">
        <f t="shared" si="1285"/>
        <v>#DIV/0!</v>
      </c>
      <c r="DD3172" s="1" t="str">
        <f t="shared" si="1286"/>
        <v>#DIV/0!</v>
      </c>
      <c r="DF3172" s="1" t="str">
        <f t="shared" si="1287"/>
        <v>#DIV/0!</v>
      </c>
    </row>
    <row r="3173" ht="15.75" customHeight="1">
      <c r="CU3173" s="1">
        <v>5705.5513</v>
      </c>
      <c r="CV3173" s="1">
        <v>250.1</v>
      </c>
      <c r="CW3173" s="1">
        <v>208.2</v>
      </c>
      <c r="CX3173" s="1">
        <v>236.6</v>
      </c>
      <c r="CY3173" s="1">
        <v>190.1</v>
      </c>
      <c r="CZ3173" s="1">
        <v>176.3</v>
      </c>
      <c r="DA3173" s="1" t="str">
        <f t="shared" si="1283"/>
        <v>#DIV/0!</v>
      </c>
      <c r="DB3173" s="1" t="str">
        <f t="shared" si="1284"/>
        <v>#DIV/0!</v>
      </c>
      <c r="DC3173" s="1" t="str">
        <f t="shared" si="1285"/>
        <v>#DIV/0!</v>
      </c>
      <c r="DD3173" s="1" t="str">
        <f t="shared" si="1286"/>
        <v>#DIV/0!</v>
      </c>
      <c r="DF3173" s="1" t="str">
        <f t="shared" si="1287"/>
        <v>#DIV/0!</v>
      </c>
    </row>
    <row r="3174" ht="15.75" customHeight="1">
      <c r="CU3174" s="1">
        <v>5705.7036</v>
      </c>
      <c r="CV3174" s="1">
        <v>308.3</v>
      </c>
      <c r="CW3174" s="1">
        <v>253.7</v>
      </c>
      <c r="CX3174" s="1">
        <v>297.2</v>
      </c>
      <c r="CY3174" s="1">
        <v>231.4</v>
      </c>
      <c r="CZ3174" s="1">
        <v>212.2</v>
      </c>
      <c r="DA3174" s="1" t="str">
        <f t="shared" si="1283"/>
        <v>#DIV/0!</v>
      </c>
      <c r="DB3174" s="1" t="str">
        <f t="shared" si="1284"/>
        <v>#DIV/0!</v>
      </c>
      <c r="DC3174" s="1" t="str">
        <f t="shared" si="1285"/>
        <v>#DIV/0!</v>
      </c>
      <c r="DD3174" s="1" t="str">
        <f t="shared" si="1286"/>
        <v>#DIV/0!</v>
      </c>
      <c r="DF3174" s="1" t="str">
        <f t="shared" si="1287"/>
        <v>#DIV/0!</v>
      </c>
    </row>
    <row r="3175" ht="15.75" customHeight="1">
      <c r="CU3175" s="1">
        <v>5705.856</v>
      </c>
      <c r="CV3175" s="1">
        <v>395.8</v>
      </c>
      <c r="CW3175" s="1">
        <v>312.1</v>
      </c>
      <c r="CX3175" s="1">
        <v>381.1</v>
      </c>
      <c r="CY3175" s="1">
        <v>288.1</v>
      </c>
      <c r="CZ3175" s="1">
        <v>260.2</v>
      </c>
      <c r="DA3175" s="1" t="str">
        <f t="shared" si="1283"/>
        <v>#DIV/0!</v>
      </c>
      <c r="DB3175" s="1" t="str">
        <f t="shared" si="1284"/>
        <v>#DIV/0!</v>
      </c>
      <c r="DC3175" s="1" t="str">
        <f t="shared" si="1285"/>
        <v>#DIV/0!</v>
      </c>
      <c r="DD3175" s="1" t="str">
        <f t="shared" si="1286"/>
        <v>#DIV/0!</v>
      </c>
      <c r="DF3175" s="1" t="str">
        <f t="shared" si="1287"/>
        <v>#DIV/0!</v>
      </c>
    </row>
    <row r="3176" ht="15.75" customHeight="1">
      <c r="CU3176" s="1">
        <v>5706.0083</v>
      </c>
      <c r="CV3176" s="1">
        <v>488.2</v>
      </c>
      <c r="CW3176" s="1">
        <v>367.3</v>
      </c>
      <c r="CX3176" s="1">
        <v>472.7</v>
      </c>
      <c r="CY3176" s="1">
        <v>345.1</v>
      </c>
      <c r="CZ3176" s="1">
        <v>312.1</v>
      </c>
      <c r="DA3176" s="1" t="str">
        <f t="shared" si="1283"/>
        <v>#DIV/0!</v>
      </c>
      <c r="DB3176" s="1" t="str">
        <f t="shared" si="1284"/>
        <v>#DIV/0!</v>
      </c>
      <c r="DC3176" s="1" t="str">
        <f t="shared" si="1285"/>
        <v>#DIV/0!</v>
      </c>
      <c r="DD3176" s="1" t="str">
        <f t="shared" si="1286"/>
        <v>#DIV/0!</v>
      </c>
      <c r="DF3176" s="1" t="str">
        <f t="shared" si="1287"/>
        <v>#DIV/0!</v>
      </c>
    </row>
    <row r="3177" ht="15.75" customHeight="1">
      <c r="CU3177" s="1">
        <v>5706.1606</v>
      </c>
      <c r="CV3177" s="1">
        <v>513.4</v>
      </c>
      <c r="CW3177" s="1">
        <v>402.2</v>
      </c>
      <c r="CX3177" s="1">
        <v>547.4</v>
      </c>
      <c r="CY3177" s="1">
        <v>383.9</v>
      </c>
      <c r="CZ3177" s="1">
        <v>355.1</v>
      </c>
      <c r="DA3177" s="1" t="str">
        <f t="shared" si="1283"/>
        <v>#DIV/0!</v>
      </c>
      <c r="DB3177" s="1" t="str">
        <f t="shared" si="1284"/>
        <v>#DIV/0!</v>
      </c>
      <c r="DC3177" s="1" t="str">
        <f t="shared" si="1285"/>
        <v>#DIV/0!</v>
      </c>
      <c r="DD3177" s="1" t="str">
        <f t="shared" si="1286"/>
        <v>#DIV/0!</v>
      </c>
      <c r="DF3177" s="1" t="str">
        <f t="shared" si="1287"/>
        <v>#DIV/0!</v>
      </c>
    </row>
    <row r="3178" ht="15.75" customHeight="1">
      <c r="CU3178" s="1">
        <v>5706.313</v>
      </c>
      <c r="CV3178" s="1">
        <v>482.1</v>
      </c>
      <c r="CW3178" s="1">
        <v>412.3</v>
      </c>
      <c r="CX3178" s="1">
        <v>584.1</v>
      </c>
      <c r="CY3178" s="1">
        <v>399.0</v>
      </c>
      <c r="CZ3178" s="1">
        <v>375.8</v>
      </c>
      <c r="DA3178" s="1" t="str">
        <f t="shared" si="1283"/>
        <v>#DIV/0!</v>
      </c>
      <c r="DB3178" s="1" t="str">
        <f t="shared" si="1284"/>
        <v>#DIV/0!</v>
      </c>
      <c r="DC3178" s="1" t="str">
        <f t="shared" si="1285"/>
        <v>#DIV/0!</v>
      </c>
      <c r="DD3178" s="1" t="str">
        <f t="shared" si="1286"/>
        <v>#DIV/0!</v>
      </c>
      <c r="DF3178" s="1" t="str">
        <f t="shared" si="1287"/>
        <v>#DIV/0!</v>
      </c>
    </row>
    <row r="3179" ht="15.75" customHeight="1">
      <c r="CU3179" s="1">
        <v>5706.4658</v>
      </c>
      <c r="CV3179" s="1">
        <v>447.6</v>
      </c>
      <c r="CW3179" s="1">
        <v>402.0</v>
      </c>
      <c r="CX3179" s="1">
        <v>574.9</v>
      </c>
      <c r="CY3179" s="1">
        <v>392.1</v>
      </c>
      <c r="CZ3179" s="1">
        <v>377.2</v>
      </c>
      <c r="DA3179" s="1" t="str">
        <f t="shared" si="1283"/>
        <v>#DIV/0!</v>
      </c>
      <c r="DB3179" s="1" t="str">
        <f t="shared" si="1284"/>
        <v>#DIV/0!</v>
      </c>
      <c r="DC3179" s="1" t="str">
        <f t="shared" si="1285"/>
        <v>#DIV/0!</v>
      </c>
      <c r="DD3179" s="1" t="str">
        <f t="shared" si="1286"/>
        <v>#DIV/0!</v>
      </c>
      <c r="DF3179" s="1" t="str">
        <f t="shared" si="1287"/>
        <v>#DIV/0!</v>
      </c>
    </row>
    <row r="3180" ht="15.75" customHeight="1">
      <c r="CU3180" s="1">
        <v>5706.6182</v>
      </c>
      <c r="CV3180" s="1">
        <v>411.8</v>
      </c>
      <c r="CW3180" s="1">
        <v>374.0</v>
      </c>
      <c r="CX3180" s="1">
        <v>524.9</v>
      </c>
      <c r="CY3180" s="1">
        <v>367.2</v>
      </c>
      <c r="CZ3180" s="1">
        <v>359.0</v>
      </c>
      <c r="DA3180" s="1" t="str">
        <f t="shared" si="1283"/>
        <v>#DIV/0!</v>
      </c>
      <c r="DB3180" s="1" t="str">
        <f t="shared" si="1284"/>
        <v>#DIV/0!</v>
      </c>
      <c r="DC3180" s="1" t="str">
        <f t="shared" si="1285"/>
        <v>#DIV/0!</v>
      </c>
      <c r="DD3180" s="1" t="str">
        <f t="shared" si="1286"/>
        <v>#DIV/0!</v>
      </c>
      <c r="DF3180" s="1" t="str">
        <f t="shared" si="1287"/>
        <v>#DIV/0!</v>
      </c>
    </row>
    <row r="3181" ht="15.75" customHeight="1">
      <c r="CU3181" s="1">
        <v>5706.7705</v>
      </c>
      <c r="CV3181" s="1">
        <v>368.4</v>
      </c>
      <c r="CW3181" s="1">
        <v>332.2</v>
      </c>
      <c r="CX3181" s="1">
        <v>450.6</v>
      </c>
      <c r="CY3181" s="1">
        <v>318.5</v>
      </c>
      <c r="CZ3181" s="1">
        <v>325.2</v>
      </c>
      <c r="DA3181" s="1" t="str">
        <f t="shared" si="1283"/>
        <v>#DIV/0!</v>
      </c>
      <c r="DB3181" s="1" t="str">
        <f t="shared" si="1284"/>
        <v>#DIV/0!</v>
      </c>
      <c r="DC3181" s="1" t="str">
        <f t="shared" si="1285"/>
        <v>#DIV/0!</v>
      </c>
      <c r="DD3181" s="1" t="str">
        <f t="shared" si="1286"/>
        <v>#DIV/0!</v>
      </c>
      <c r="DF3181" s="1" t="str">
        <f t="shared" si="1287"/>
        <v>#DIV/0!</v>
      </c>
    </row>
    <row r="3182" ht="15.75" customHeight="1">
      <c r="CU3182" s="1">
        <v>5706.9229</v>
      </c>
      <c r="CV3182" s="1">
        <v>314.5</v>
      </c>
      <c r="CW3182" s="1">
        <v>285.3</v>
      </c>
      <c r="CX3182" s="1">
        <v>372.7</v>
      </c>
      <c r="CY3182" s="1">
        <v>269.0</v>
      </c>
      <c r="CZ3182" s="1">
        <v>281.8</v>
      </c>
      <c r="DA3182" s="1" t="str">
        <f t="shared" si="1283"/>
        <v>#DIV/0!</v>
      </c>
      <c r="DB3182" s="1" t="str">
        <f t="shared" si="1284"/>
        <v>#DIV/0!</v>
      </c>
      <c r="DC3182" s="1" t="str">
        <f t="shared" si="1285"/>
        <v>#DIV/0!</v>
      </c>
      <c r="DD3182" s="1" t="str">
        <f t="shared" si="1286"/>
        <v>#DIV/0!</v>
      </c>
      <c r="DF3182" s="1" t="str">
        <f t="shared" si="1287"/>
        <v>#DIV/0!</v>
      </c>
    </row>
    <row r="3183" ht="15.75" customHeight="1">
      <c r="CU3183" s="1">
        <v>5707.0752</v>
      </c>
      <c r="CV3183" s="1">
        <v>259.5</v>
      </c>
      <c r="CW3183" s="1">
        <v>241.1</v>
      </c>
      <c r="CX3183" s="1">
        <v>305.0</v>
      </c>
      <c r="CY3183" s="1">
        <v>230.7</v>
      </c>
      <c r="CZ3183" s="1">
        <v>238.0</v>
      </c>
      <c r="DA3183" s="1" t="str">
        <f t="shared" si="1283"/>
        <v>#DIV/0!</v>
      </c>
      <c r="DB3183" s="1" t="str">
        <f t="shared" si="1284"/>
        <v>#DIV/0!</v>
      </c>
      <c r="DC3183" s="1" t="str">
        <f t="shared" si="1285"/>
        <v>#DIV/0!</v>
      </c>
      <c r="DD3183" s="1" t="str">
        <f t="shared" si="1286"/>
        <v>#DIV/0!</v>
      </c>
      <c r="DF3183" s="1" t="str">
        <f t="shared" si="1287"/>
        <v>#DIV/0!</v>
      </c>
    </row>
    <row r="3184" ht="15.75" customHeight="1">
      <c r="CU3184" s="1">
        <v>5707.2275</v>
      </c>
      <c r="CV3184" s="1">
        <v>224.2</v>
      </c>
      <c r="CW3184" s="1">
        <v>207.6</v>
      </c>
      <c r="CX3184" s="1">
        <v>255.8</v>
      </c>
      <c r="CY3184" s="1">
        <v>204.9</v>
      </c>
      <c r="CZ3184" s="1">
        <v>203.2</v>
      </c>
      <c r="DA3184" s="1" t="str">
        <f t="shared" si="1283"/>
        <v>#DIV/0!</v>
      </c>
      <c r="DB3184" s="1" t="str">
        <f t="shared" si="1284"/>
        <v>#DIV/0!</v>
      </c>
      <c r="DC3184" s="1" t="str">
        <f t="shared" si="1285"/>
        <v>#DIV/0!</v>
      </c>
      <c r="DD3184" s="1" t="str">
        <f t="shared" si="1286"/>
        <v>#DIV/0!</v>
      </c>
      <c r="DF3184" s="1" t="str">
        <f t="shared" si="1287"/>
        <v>#DIV/0!</v>
      </c>
    </row>
    <row r="3185" ht="15.75" customHeight="1">
      <c r="CU3185" s="1">
        <v>5707.3799</v>
      </c>
      <c r="CV3185" s="1">
        <v>192.3</v>
      </c>
      <c r="CW3185" s="1">
        <v>182.9</v>
      </c>
      <c r="CX3185" s="1">
        <v>221.4</v>
      </c>
      <c r="CY3185" s="1">
        <v>182.3</v>
      </c>
      <c r="CZ3185" s="1">
        <v>177.8</v>
      </c>
      <c r="DA3185" s="1" t="str">
        <f t="shared" si="1283"/>
        <v>#DIV/0!</v>
      </c>
      <c r="DB3185" s="1" t="str">
        <f t="shared" si="1284"/>
        <v>#DIV/0!</v>
      </c>
      <c r="DC3185" s="1" t="str">
        <f t="shared" si="1285"/>
        <v>#DIV/0!</v>
      </c>
      <c r="DD3185" s="1" t="str">
        <f t="shared" si="1286"/>
        <v>#DIV/0!</v>
      </c>
      <c r="DF3185" s="1" t="str">
        <f t="shared" si="1287"/>
        <v>#DIV/0!</v>
      </c>
    </row>
    <row r="3186" ht="15.75" customHeight="1">
      <c r="CU3186" s="1">
        <v>5707.5322</v>
      </c>
      <c r="CV3186" s="1">
        <v>174.3</v>
      </c>
      <c r="CW3186" s="1">
        <v>167.2</v>
      </c>
      <c r="CX3186" s="1">
        <v>199.8</v>
      </c>
      <c r="CY3186" s="1">
        <v>168.9</v>
      </c>
      <c r="CZ3186" s="1">
        <v>161.7</v>
      </c>
      <c r="DA3186" s="1" t="str">
        <f t="shared" si="1283"/>
        <v>#DIV/0!</v>
      </c>
      <c r="DB3186" s="1" t="str">
        <f t="shared" si="1284"/>
        <v>#DIV/0!</v>
      </c>
      <c r="DC3186" s="1" t="str">
        <f t="shared" si="1285"/>
        <v>#DIV/0!</v>
      </c>
      <c r="DD3186" s="1" t="str">
        <f t="shared" si="1286"/>
        <v>#DIV/0!</v>
      </c>
      <c r="DF3186" s="1" t="str">
        <f t="shared" si="1287"/>
        <v>#DIV/0!</v>
      </c>
    </row>
    <row r="3187" ht="15.75" customHeight="1">
      <c r="CU3187" s="1">
        <v>5707.6846</v>
      </c>
      <c r="CV3187" s="1">
        <v>168.5</v>
      </c>
      <c r="CW3187" s="1">
        <v>160.6</v>
      </c>
      <c r="CX3187" s="1">
        <v>190.0</v>
      </c>
      <c r="CY3187" s="1">
        <v>164.5</v>
      </c>
      <c r="CZ3187" s="1">
        <v>153.7</v>
      </c>
      <c r="DA3187" s="1" t="str">
        <f t="shared" si="1283"/>
        <v>#DIV/0!</v>
      </c>
      <c r="DB3187" s="1" t="str">
        <f t="shared" si="1284"/>
        <v>#DIV/0!</v>
      </c>
      <c r="DC3187" s="1" t="str">
        <f t="shared" si="1285"/>
        <v>#DIV/0!</v>
      </c>
      <c r="DD3187" s="1" t="str">
        <f t="shared" si="1286"/>
        <v>#DIV/0!</v>
      </c>
      <c r="DF3187" s="1" t="str">
        <f t="shared" si="1287"/>
        <v>#DIV/0!</v>
      </c>
    </row>
    <row r="3188" ht="15.75" customHeight="1">
      <c r="CU3188" s="1">
        <v>5707.8374</v>
      </c>
      <c r="CV3188" s="1">
        <v>168.6</v>
      </c>
      <c r="CW3188" s="1">
        <v>161.5</v>
      </c>
      <c r="CX3188" s="1">
        <v>190.2</v>
      </c>
      <c r="CY3188" s="1">
        <v>164.4</v>
      </c>
      <c r="CZ3188" s="1">
        <v>151.7</v>
      </c>
      <c r="DA3188" s="1" t="str">
        <f t="shared" si="1283"/>
        <v>#DIV/0!</v>
      </c>
      <c r="DB3188" s="1" t="str">
        <f t="shared" si="1284"/>
        <v>#DIV/0!</v>
      </c>
      <c r="DC3188" s="1" t="str">
        <f t="shared" si="1285"/>
        <v>#DIV/0!</v>
      </c>
      <c r="DD3188" s="1" t="str">
        <f t="shared" si="1286"/>
        <v>#DIV/0!</v>
      </c>
      <c r="DF3188" s="1" t="str">
        <f t="shared" si="1287"/>
        <v>#DIV/0!</v>
      </c>
    </row>
    <row r="3189" ht="15.75" customHeight="1">
      <c r="CU3189" s="1">
        <v>5707.9897</v>
      </c>
      <c r="CV3189" s="1">
        <v>172.0</v>
      </c>
      <c r="CW3189" s="1">
        <v>165.1</v>
      </c>
      <c r="CX3189" s="1">
        <v>194.9</v>
      </c>
      <c r="CY3189" s="1">
        <v>166.8</v>
      </c>
      <c r="CZ3189" s="1">
        <v>155.0</v>
      </c>
      <c r="DA3189" s="1" t="str">
        <f t="shared" si="1283"/>
        <v>#DIV/0!</v>
      </c>
      <c r="DB3189" s="1" t="str">
        <f t="shared" si="1284"/>
        <v>#DIV/0!</v>
      </c>
      <c r="DC3189" s="1" t="str">
        <f t="shared" si="1285"/>
        <v>#DIV/0!</v>
      </c>
      <c r="DD3189" s="1" t="str">
        <f t="shared" si="1286"/>
        <v>#DIV/0!</v>
      </c>
      <c r="DF3189" s="1" t="str">
        <f t="shared" si="1287"/>
        <v>#DIV/0!</v>
      </c>
    </row>
    <row r="3190" ht="15.75" customHeight="1">
      <c r="CU3190" s="1">
        <v>5708.1421</v>
      </c>
      <c r="CV3190" s="1">
        <v>178.6</v>
      </c>
      <c r="CW3190" s="1">
        <v>170.0</v>
      </c>
      <c r="CX3190" s="1">
        <v>201.7</v>
      </c>
      <c r="CY3190" s="1">
        <v>173.6</v>
      </c>
      <c r="CZ3190" s="1">
        <v>161.4</v>
      </c>
      <c r="DA3190" s="1" t="str">
        <f t="shared" si="1283"/>
        <v>#DIV/0!</v>
      </c>
      <c r="DB3190" s="1" t="str">
        <f t="shared" si="1284"/>
        <v>#DIV/0!</v>
      </c>
      <c r="DC3190" s="1" t="str">
        <f t="shared" si="1285"/>
        <v>#DIV/0!</v>
      </c>
      <c r="DD3190" s="1" t="str">
        <f t="shared" si="1286"/>
        <v>#DIV/0!</v>
      </c>
      <c r="DF3190" s="1" t="str">
        <f t="shared" si="1287"/>
        <v>#DIV/0!</v>
      </c>
    </row>
    <row r="3191" ht="15.75" customHeight="1">
      <c r="CU3191" s="1">
        <v>5708.2944</v>
      </c>
      <c r="CV3191" s="1">
        <v>187.0</v>
      </c>
      <c r="CW3191" s="1">
        <v>177.4</v>
      </c>
      <c r="CX3191" s="1">
        <v>211.8</v>
      </c>
      <c r="CY3191" s="1">
        <v>182.4</v>
      </c>
      <c r="CZ3191" s="1">
        <v>169.5</v>
      </c>
      <c r="DA3191" s="1" t="str">
        <f t="shared" si="1283"/>
        <v>#DIV/0!</v>
      </c>
      <c r="DB3191" s="1" t="str">
        <f t="shared" si="1284"/>
        <v>#DIV/0!</v>
      </c>
      <c r="DC3191" s="1" t="str">
        <f t="shared" si="1285"/>
        <v>#DIV/0!</v>
      </c>
      <c r="DD3191" s="1" t="str">
        <f t="shared" si="1286"/>
        <v>#DIV/0!</v>
      </c>
      <c r="DF3191" s="1" t="str">
        <f t="shared" si="1287"/>
        <v>#DIV/0!</v>
      </c>
    </row>
    <row r="3192" ht="15.75" customHeight="1">
      <c r="CU3192" s="1">
        <v>5708.4468</v>
      </c>
      <c r="CV3192" s="1">
        <v>195.6</v>
      </c>
      <c r="CW3192" s="1">
        <v>186.8</v>
      </c>
      <c r="CX3192" s="1">
        <v>224.4</v>
      </c>
      <c r="CY3192" s="1">
        <v>192.6</v>
      </c>
      <c r="CZ3192" s="1">
        <v>179.5</v>
      </c>
      <c r="DA3192" s="1" t="str">
        <f t="shared" si="1283"/>
        <v>#DIV/0!</v>
      </c>
      <c r="DB3192" s="1" t="str">
        <f t="shared" si="1284"/>
        <v>#DIV/0!</v>
      </c>
      <c r="DC3192" s="1" t="str">
        <f t="shared" si="1285"/>
        <v>#DIV/0!</v>
      </c>
      <c r="DD3192" s="1" t="str">
        <f t="shared" si="1286"/>
        <v>#DIV/0!</v>
      </c>
      <c r="DF3192" s="1" t="str">
        <f t="shared" si="1287"/>
        <v>#DIV/0!</v>
      </c>
    </row>
    <row r="3193" ht="15.75" customHeight="1">
      <c r="CU3193" s="1">
        <v>5708.5991</v>
      </c>
      <c r="CV3193" s="1">
        <v>206.4</v>
      </c>
      <c r="CW3193" s="1">
        <v>197.5</v>
      </c>
      <c r="CX3193" s="1">
        <v>239.6</v>
      </c>
      <c r="CY3193" s="1">
        <v>205.4</v>
      </c>
      <c r="CZ3193" s="1">
        <v>192.2</v>
      </c>
      <c r="DA3193" s="1" t="str">
        <f t="shared" si="1283"/>
        <v>#DIV/0!</v>
      </c>
      <c r="DB3193" s="1" t="str">
        <f t="shared" si="1284"/>
        <v>#DIV/0!</v>
      </c>
      <c r="DC3193" s="1" t="str">
        <f t="shared" si="1285"/>
        <v>#DIV/0!</v>
      </c>
      <c r="DD3193" s="1" t="str">
        <f t="shared" si="1286"/>
        <v>#DIV/0!</v>
      </c>
      <c r="DF3193" s="1" t="str">
        <f t="shared" si="1287"/>
        <v>#DIV/0!</v>
      </c>
    </row>
    <row r="3194" ht="15.75" customHeight="1">
      <c r="CU3194" s="1">
        <v>5708.7515</v>
      </c>
      <c r="CV3194" s="1">
        <v>221.3</v>
      </c>
      <c r="CW3194" s="1">
        <v>210.2</v>
      </c>
      <c r="CX3194" s="1">
        <v>258.0</v>
      </c>
      <c r="CY3194" s="1">
        <v>218.7</v>
      </c>
      <c r="CZ3194" s="1">
        <v>205.7</v>
      </c>
      <c r="DA3194" s="1" t="str">
        <f t="shared" si="1283"/>
        <v>#DIV/0!</v>
      </c>
      <c r="DB3194" s="1" t="str">
        <f t="shared" si="1284"/>
        <v>#DIV/0!</v>
      </c>
      <c r="DC3194" s="1" t="str">
        <f t="shared" si="1285"/>
        <v>#DIV/0!</v>
      </c>
      <c r="DD3194" s="1" t="str">
        <f t="shared" si="1286"/>
        <v>#DIV/0!</v>
      </c>
      <c r="DF3194" s="1" t="str">
        <f t="shared" si="1287"/>
        <v>#DIV/0!</v>
      </c>
    </row>
    <row r="3195" ht="15.75" customHeight="1">
      <c r="CU3195" s="1">
        <v>5708.9038</v>
      </c>
      <c r="CV3195" s="1">
        <v>239.1</v>
      </c>
      <c r="CW3195" s="1">
        <v>225.9</v>
      </c>
      <c r="CX3195" s="1">
        <v>281.3</v>
      </c>
      <c r="CY3195" s="1">
        <v>233.6</v>
      </c>
      <c r="CZ3195" s="1">
        <v>220.9</v>
      </c>
      <c r="DA3195" s="1" t="str">
        <f t="shared" si="1283"/>
        <v>#DIV/0!</v>
      </c>
      <c r="DB3195" s="1" t="str">
        <f t="shared" si="1284"/>
        <v>#DIV/0!</v>
      </c>
      <c r="DC3195" s="1" t="str">
        <f t="shared" si="1285"/>
        <v>#DIV/0!</v>
      </c>
      <c r="DD3195" s="1" t="str">
        <f t="shared" si="1286"/>
        <v>#DIV/0!</v>
      </c>
      <c r="DF3195" s="1" t="str">
        <f t="shared" si="1287"/>
        <v>#DIV/0!</v>
      </c>
    </row>
    <row r="3196" ht="15.75" customHeight="1">
      <c r="CU3196" s="1">
        <v>5709.0562</v>
      </c>
      <c r="CV3196" s="1">
        <v>260.6</v>
      </c>
      <c r="CW3196" s="1">
        <v>243.9</v>
      </c>
      <c r="CX3196" s="1">
        <v>308.1</v>
      </c>
      <c r="CY3196" s="1">
        <v>250.9</v>
      </c>
      <c r="CZ3196" s="1">
        <v>238.3</v>
      </c>
      <c r="DA3196" s="1" t="str">
        <f t="shared" si="1283"/>
        <v>#DIV/0!</v>
      </c>
      <c r="DB3196" s="1" t="str">
        <f t="shared" si="1284"/>
        <v>#DIV/0!</v>
      </c>
      <c r="DC3196" s="1" t="str">
        <f t="shared" si="1285"/>
        <v>#DIV/0!</v>
      </c>
      <c r="DD3196" s="1" t="str">
        <f t="shared" si="1286"/>
        <v>#DIV/0!</v>
      </c>
      <c r="DF3196" s="1" t="str">
        <f t="shared" si="1287"/>
        <v>#DIV/0!</v>
      </c>
    </row>
    <row r="3197" ht="15.75" customHeight="1">
      <c r="CU3197" s="1">
        <v>5709.209</v>
      </c>
      <c r="CV3197" s="1">
        <v>282.1</v>
      </c>
      <c r="CW3197" s="1">
        <v>261.9</v>
      </c>
      <c r="CX3197" s="1">
        <v>334.7</v>
      </c>
      <c r="CY3197" s="1">
        <v>266.0</v>
      </c>
      <c r="CZ3197" s="1">
        <v>252.8</v>
      </c>
      <c r="DA3197" s="1" t="str">
        <f t="shared" si="1283"/>
        <v>#DIV/0!</v>
      </c>
      <c r="DB3197" s="1" t="str">
        <f t="shared" si="1284"/>
        <v>#DIV/0!</v>
      </c>
      <c r="DC3197" s="1" t="str">
        <f t="shared" si="1285"/>
        <v>#DIV/0!</v>
      </c>
      <c r="DD3197" s="1" t="str">
        <f t="shared" si="1286"/>
        <v>#DIV/0!</v>
      </c>
      <c r="DF3197" s="1" t="str">
        <f t="shared" si="1287"/>
        <v>#DIV/0!</v>
      </c>
    </row>
    <row r="3198" ht="15.75" customHeight="1">
      <c r="CU3198" s="1">
        <v>5709.3613</v>
      </c>
      <c r="CV3198" s="1">
        <v>297.1</v>
      </c>
      <c r="CW3198" s="1">
        <v>276.2</v>
      </c>
      <c r="CX3198" s="1">
        <v>356.4</v>
      </c>
      <c r="CY3198" s="1">
        <v>277.9</v>
      </c>
      <c r="CZ3198" s="1">
        <v>265.0</v>
      </c>
      <c r="DA3198" s="1" t="str">
        <f t="shared" si="1283"/>
        <v>#DIV/0!</v>
      </c>
      <c r="DB3198" s="1" t="str">
        <f t="shared" si="1284"/>
        <v>#DIV/0!</v>
      </c>
      <c r="DC3198" s="1" t="str">
        <f t="shared" si="1285"/>
        <v>#DIV/0!</v>
      </c>
      <c r="DD3198" s="1" t="str">
        <f t="shared" si="1286"/>
        <v>#DIV/0!</v>
      </c>
      <c r="DF3198" s="1" t="str">
        <f t="shared" si="1287"/>
        <v>#DIV/0!</v>
      </c>
    </row>
    <row r="3199" ht="15.75" customHeight="1">
      <c r="CU3199" s="1">
        <v>5709.5137</v>
      </c>
      <c r="CV3199" s="1">
        <v>302.7</v>
      </c>
      <c r="CW3199" s="1">
        <v>286.2</v>
      </c>
      <c r="CX3199" s="1">
        <v>372.2</v>
      </c>
      <c r="CY3199" s="1">
        <v>286.3</v>
      </c>
      <c r="CZ3199" s="1">
        <v>276.3</v>
      </c>
      <c r="DA3199" s="1" t="str">
        <f t="shared" si="1283"/>
        <v>#DIV/0!</v>
      </c>
      <c r="DB3199" s="1" t="str">
        <f t="shared" si="1284"/>
        <v>#DIV/0!</v>
      </c>
      <c r="DC3199" s="1" t="str">
        <f t="shared" si="1285"/>
        <v>#DIV/0!</v>
      </c>
      <c r="DD3199" s="1" t="str">
        <f t="shared" si="1286"/>
        <v>#DIV/0!</v>
      </c>
      <c r="DF3199" s="1" t="str">
        <f t="shared" si="1287"/>
        <v>#DIV/0!</v>
      </c>
    </row>
    <row r="3200" ht="15.75" customHeight="1">
      <c r="CU3200" s="1">
        <v>5709.666</v>
      </c>
      <c r="CV3200" s="1">
        <v>306.0</v>
      </c>
      <c r="CW3200" s="1">
        <v>294.8</v>
      </c>
      <c r="CX3200" s="1">
        <v>385.3</v>
      </c>
      <c r="CY3200" s="1">
        <v>293.4</v>
      </c>
      <c r="CZ3200" s="1">
        <v>288.7</v>
      </c>
      <c r="DA3200" s="1" t="str">
        <f t="shared" si="1283"/>
        <v>#DIV/0!</v>
      </c>
      <c r="DB3200" s="1" t="str">
        <f t="shared" si="1284"/>
        <v>#DIV/0!</v>
      </c>
      <c r="DC3200" s="1" t="str">
        <f t="shared" si="1285"/>
        <v>#DIV/0!</v>
      </c>
      <c r="DD3200" s="1" t="str">
        <f t="shared" si="1286"/>
        <v>#DIV/0!</v>
      </c>
      <c r="DF3200" s="1" t="str">
        <f t="shared" si="1287"/>
        <v>#DIV/0!</v>
      </c>
    </row>
    <row r="3201" ht="15.75" customHeight="1">
      <c r="CU3201" s="1">
        <v>5709.8184</v>
      </c>
      <c r="CV3201" s="1">
        <v>313.9</v>
      </c>
      <c r="CW3201" s="1">
        <v>307.9</v>
      </c>
      <c r="CX3201" s="1">
        <v>405.6</v>
      </c>
      <c r="CY3201" s="1">
        <v>303.7</v>
      </c>
      <c r="CZ3201" s="1">
        <v>301.2</v>
      </c>
      <c r="DA3201" s="1" t="str">
        <f t="shared" si="1283"/>
        <v>#DIV/0!</v>
      </c>
      <c r="DB3201" s="1" t="str">
        <f t="shared" si="1284"/>
        <v>#DIV/0!</v>
      </c>
      <c r="DC3201" s="1" t="str">
        <f t="shared" si="1285"/>
        <v>#DIV/0!</v>
      </c>
      <c r="DD3201" s="1" t="str">
        <f t="shared" si="1286"/>
        <v>#DIV/0!</v>
      </c>
      <c r="DF3201" s="1" t="str">
        <f t="shared" si="1287"/>
        <v>#DIV/0!</v>
      </c>
    </row>
    <row r="3202" ht="15.75" customHeight="1">
      <c r="CU3202" s="1">
        <v>5709.9707</v>
      </c>
      <c r="CV3202" s="1">
        <v>337.2</v>
      </c>
      <c r="CW3202" s="1">
        <v>336.4</v>
      </c>
      <c r="CX3202" s="1">
        <v>448.9</v>
      </c>
      <c r="CY3202" s="1">
        <v>323.0</v>
      </c>
      <c r="CZ3202" s="1">
        <v>317.9</v>
      </c>
      <c r="DA3202" s="1" t="str">
        <f t="shared" si="1283"/>
        <v>#DIV/0!</v>
      </c>
      <c r="DB3202" s="1" t="str">
        <f t="shared" si="1284"/>
        <v>#DIV/0!</v>
      </c>
      <c r="DC3202" s="1" t="str">
        <f t="shared" si="1285"/>
        <v>#DIV/0!</v>
      </c>
      <c r="DD3202" s="1" t="str">
        <f t="shared" si="1286"/>
        <v>#DIV/0!</v>
      </c>
      <c r="DF3202" s="1" t="str">
        <f t="shared" si="1287"/>
        <v>#DIV/0!</v>
      </c>
    </row>
    <row r="3203" ht="15.75" customHeight="1">
      <c r="CU3203" s="1">
        <v>5710.123</v>
      </c>
      <c r="CV3203" s="1">
        <v>385.1</v>
      </c>
      <c r="CW3203" s="1">
        <v>384.9</v>
      </c>
      <c r="CX3203" s="1">
        <v>525.6</v>
      </c>
      <c r="CY3203" s="1">
        <v>360.5</v>
      </c>
      <c r="CZ3203" s="1">
        <v>354.7</v>
      </c>
      <c r="DA3203" s="1" t="str">
        <f t="shared" si="1283"/>
        <v>#DIV/0!</v>
      </c>
      <c r="DB3203" s="1" t="str">
        <f t="shared" si="1284"/>
        <v>#DIV/0!</v>
      </c>
      <c r="DC3203" s="1" t="str">
        <f t="shared" si="1285"/>
        <v>#DIV/0!</v>
      </c>
      <c r="DD3203" s="1" t="str">
        <f t="shared" si="1286"/>
        <v>#DIV/0!</v>
      </c>
      <c r="DF3203" s="1" t="str">
        <f t="shared" si="1287"/>
        <v>#DIV/0!</v>
      </c>
    </row>
    <row r="3204" ht="15.75" customHeight="1">
      <c r="CU3204" s="1">
        <v>5710.2754</v>
      </c>
      <c r="CV3204" s="1">
        <v>457.7</v>
      </c>
      <c r="CW3204" s="1">
        <v>444.9</v>
      </c>
      <c r="CX3204" s="1">
        <v>632.9</v>
      </c>
      <c r="CY3204" s="1">
        <v>408.6</v>
      </c>
      <c r="CZ3204" s="1">
        <v>399.5</v>
      </c>
      <c r="DA3204" s="1" t="str">
        <f t="shared" si="1283"/>
        <v>#DIV/0!</v>
      </c>
      <c r="DB3204" s="1" t="str">
        <f t="shared" si="1284"/>
        <v>#DIV/0!</v>
      </c>
      <c r="DC3204" s="1" t="str">
        <f t="shared" si="1285"/>
        <v>#DIV/0!</v>
      </c>
      <c r="DD3204" s="1" t="str">
        <f t="shared" si="1286"/>
        <v>#DIV/0!</v>
      </c>
      <c r="DF3204" s="1" t="str">
        <f t="shared" si="1287"/>
        <v>#DIV/0!</v>
      </c>
    </row>
    <row r="3205" ht="15.75" customHeight="1">
      <c r="CU3205" s="1">
        <v>5710.4282</v>
      </c>
      <c r="CV3205" s="1">
        <v>557.0</v>
      </c>
      <c r="CW3205" s="1">
        <v>529.8</v>
      </c>
      <c r="CX3205" s="1">
        <v>806.0</v>
      </c>
      <c r="CY3205" s="1">
        <v>464.3</v>
      </c>
      <c r="CZ3205" s="1">
        <v>456.2</v>
      </c>
      <c r="DA3205" s="1" t="str">
        <f t="shared" si="1283"/>
        <v>#DIV/0!</v>
      </c>
      <c r="DB3205" s="1" t="str">
        <f t="shared" si="1284"/>
        <v>#DIV/0!</v>
      </c>
      <c r="DC3205" s="1" t="str">
        <f t="shared" si="1285"/>
        <v>#DIV/0!</v>
      </c>
      <c r="DD3205" s="1" t="str">
        <f t="shared" si="1286"/>
        <v>#DIV/0!</v>
      </c>
      <c r="DF3205" s="1" t="str">
        <f t="shared" si="1287"/>
        <v>#DIV/0!</v>
      </c>
    </row>
    <row r="3206" ht="15.75" customHeight="1">
      <c r="CU3206" s="1">
        <v>5710.5806</v>
      </c>
      <c r="CV3206" s="1">
        <v>717.4</v>
      </c>
      <c r="CW3206" s="1">
        <v>635.5</v>
      </c>
      <c r="CX3206" s="1">
        <v>1029.0</v>
      </c>
      <c r="CY3206" s="1">
        <v>539.7</v>
      </c>
      <c r="CZ3206" s="1">
        <v>535.1</v>
      </c>
      <c r="DA3206" s="1" t="str">
        <f t="shared" si="1283"/>
        <v>#DIV/0!</v>
      </c>
      <c r="DB3206" s="1" t="str">
        <f t="shared" si="1284"/>
        <v>#DIV/0!</v>
      </c>
      <c r="DC3206" s="1" t="str">
        <f t="shared" si="1285"/>
        <v>#DIV/0!</v>
      </c>
      <c r="DD3206" s="1" t="str">
        <f t="shared" si="1286"/>
        <v>#DIV/0!</v>
      </c>
      <c r="DF3206" s="1" t="str">
        <f t="shared" si="1287"/>
        <v>#DIV/0!</v>
      </c>
    </row>
    <row r="3207" ht="15.75" customHeight="1">
      <c r="CU3207" s="1">
        <v>5710.7329</v>
      </c>
      <c r="CV3207" s="1">
        <v>944.3</v>
      </c>
      <c r="CW3207" s="1">
        <v>717.0</v>
      </c>
      <c r="CX3207" s="1">
        <v>1233.7</v>
      </c>
      <c r="CY3207" s="1">
        <v>663.9</v>
      </c>
      <c r="CZ3207" s="1">
        <v>624.5</v>
      </c>
      <c r="DA3207" s="1" t="str">
        <f t="shared" si="1283"/>
        <v>#DIV/0!</v>
      </c>
      <c r="DB3207" s="1" t="str">
        <f t="shared" si="1284"/>
        <v>#DIV/0!</v>
      </c>
      <c r="DC3207" s="1" t="str">
        <f t="shared" si="1285"/>
        <v>#DIV/0!</v>
      </c>
      <c r="DD3207" s="1" t="str">
        <f t="shared" si="1286"/>
        <v>#DIV/0!</v>
      </c>
      <c r="DF3207" s="1" t="str">
        <f t="shared" si="1287"/>
        <v>#DIV/0!</v>
      </c>
    </row>
    <row r="3208" ht="15.75" customHeight="1">
      <c r="CU3208" s="1">
        <v>5710.8853</v>
      </c>
      <c r="CV3208" s="1">
        <v>1221.1</v>
      </c>
      <c r="CW3208" s="1">
        <v>780.4</v>
      </c>
      <c r="CX3208" s="1">
        <v>1473.0</v>
      </c>
      <c r="CY3208" s="1">
        <v>795.7</v>
      </c>
      <c r="CZ3208" s="1">
        <v>733.7</v>
      </c>
      <c r="DA3208" s="1" t="str">
        <f t="shared" si="1283"/>
        <v>#DIV/0!</v>
      </c>
      <c r="DB3208" s="1" t="str">
        <f t="shared" si="1284"/>
        <v>#DIV/0!</v>
      </c>
      <c r="DC3208" s="1" t="str">
        <f t="shared" si="1285"/>
        <v>#DIV/0!</v>
      </c>
      <c r="DD3208" s="1" t="str">
        <f t="shared" si="1286"/>
        <v>#DIV/0!</v>
      </c>
      <c r="DF3208" s="1" t="str">
        <f t="shared" si="1287"/>
        <v>#DIV/0!</v>
      </c>
    </row>
    <row r="3209" ht="15.75" customHeight="1">
      <c r="CU3209" s="1">
        <v>5711.0376</v>
      </c>
      <c r="CV3209" s="1">
        <v>1369.6</v>
      </c>
      <c r="CW3209" s="1">
        <v>861.9</v>
      </c>
      <c r="CX3209" s="1">
        <v>1722.5</v>
      </c>
      <c r="CY3209" s="1">
        <v>935.2</v>
      </c>
      <c r="CZ3209" s="1">
        <v>868.6</v>
      </c>
      <c r="DA3209" s="1" t="str">
        <f t="shared" si="1283"/>
        <v>#DIV/0!</v>
      </c>
      <c r="DB3209" s="1" t="str">
        <f t="shared" si="1284"/>
        <v>#DIV/0!</v>
      </c>
      <c r="DC3209" s="1" t="str">
        <f t="shared" si="1285"/>
        <v>#DIV/0!</v>
      </c>
      <c r="DD3209" s="1" t="str">
        <f t="shared" si="1286"/>
        <v>#DIV/0!</v>
      </c>
      <c r="DF3209" s="1" t="str">
        <f t="shared" si="1287"/>
        <v>#DIV/0!</v>
      </c>
    </row>
    <row r="3210" ht="15.75" customHeight="1">
      <c r="CU3210" s="1">
        <v>5711.1899</v>
      </c>
      <c r="CV3210" s="1">
        <v>1524.1</v>
      </c>
      <c r="CW3210" s="1">
        <v>944.3</v>
      </c>
      <c r="CX3210" s="1">
        <v>1911.2</v>
      </c>
      <c r="CY3210" s="1">
        <v>1064.3</v>
      </c>
      <c r="CZ3210" s="1">
        <v>1017.6</v>
      </c>
      <c r="DA3210" s="1" t="str">
        <f t="shared" si="1283"/>
        <v>#DIV/0!</v>
      </c>
      <c r="DB3210" s="1" t="str">
        <f t="shared" si="1284"/>
        <v>#DIV/0!</v>
      </c>
      <c r="DC3210" s="1" t="str">
        <f t="shared" si="1285"/>
        <v>#DIV/0!</v>
      </c>
      <c r="DD3210" s="1" t="str">
        <f t="shared" si="1286"/>
        <v>#DIV/0!</v>
      </c>
      <c r="DF3210" s="1" t="str">
        <f t="shared" si="1287"/>
        <v>#DIV/0!</v>
      </c>
    </row>
    <row r="3211" ht="15.75" customHeight="1">
      <c r="CU3211" s="1">
        <v>5711.3423</v>
      </c>
      <c r="CV3211" s="1">
        <v>1619.9</v>
      </c>
      <c r="CW3211" s="1">
        <v>975.5</v>
      </c>
      <c r="CX3211" s="1">
        <v>1950.0</v>
      </c>
      <c r="CY3211" s="1">
        <v>1152.4</v>
      </c>
      <c r="CZ3211" s="1">
        <v>1154.6</v>
      </c>
      <c r="DA3211" s="1" t="str">
        <f t="shared" si="1283"/>
        <v>#DIV/0!</v>
      </c>
      <c r="DB3211" s="1" t="str">
        <f t="shared" si="1284"/>
        <v>#DIV/0!</v>
      </c>
      <c r="DC3211" s="1" t="str">
        <f t="shared" si="1285"/>
        <v>#DIV/0!</v>
      </c>
      <c r="DD3211" s="1" t="str">
        <f t="shared" si="1286"/>
        <v>#DIV/0!</v>
      </c>
      <c r="DF3211" s="1" t="str">
        <f t="shared" si="1287"/>
        <v>#DIV/0!</v>
      </c>
    </row>
    <row r="3212" ht="15.75" customHeight="1">
      <c r="CU3212" s="1">
        <v>5711.4946</v>
      </c>
      <c r="CV3212" s="1">
        <v>1621.4</v>
      </c>
      <c r="CW3212" s="1">
        <v>980.1</v>
      </c>
      <c r="CX3212" s="1">
        <v>1950.0</v>
      </c>
      <c r="CY3212" s="1">
        <v>1194.3</v>
      </c>
      <c r="CZ3212" s="1">
        <v>1221.1</v>
      </c>
      <c r="DA3212" s="1" t="str">
        <f t="shared" si="1283"/>
        <v>#DIV/0!</v>
      </c>
      <c r="DB3212" s="1" t="str">
        <f t="shared" si="1284"/>
        <v>#DIV/0!</v>
      </c>
      <c r="DC3212" s="1" t="str">
        <f t="shared" si="1285"/>
        <v>#DIV/0!</v>
      </c>
      <c r="DD3212" s="1" t="str">
        <f t="shared" si="1286"/>
        <v>#DIV/0!</v>
      </c>
      <c r="DF3212" s="1" t="str">
        <f t="shared" si="1287"/>
        <v>#DIV/0!</v>
      </c>
    </row>
    <row r="3213" ht="15.75" customHeight="1">
      <c r="CU3213" s="1">
        <v>5711.647</v>
      </c>
      <c r="CV3213" s="1">
        <v>1544.2</v>
      </c>
      <c r="CW3213" s="1">
        <v>952.2</v>
      </c>
      <c r="CX3213" s="1">
        <v>1950.0</v>
      </c>
      <c r="CY3213" s="1">
        <v>953.3</v>
      </c>
      <c r="CZ3213" s="1">
        <v>1144.2</v>
      </c>
      <c r="DA3213" s="1" t="str">
        <f t="shared" si="1283"/>
        <v>#DIV/0!</v>
      </c>
      <c r="DB3213" s="1" t="str">
        <f t="shared" si="1284"/>
        <v>#DIV/0!</v>
      </c>
      <c r="DC3213" s="1" t="str">
        <f t="shared" si="1285"/>
        <v>#DIV/0!</v>
      </c>
      <c r="DD3213" s="1" t="str">
        <f t="shared" si="1286"/>
        <v>#DIV/0!</v>
      </c>
      <c r="DF3213" s="1" t="str">
        <f t="shared" si="1287"/>
        <v>#DIV/0!</v>
      </c>
    </row>
    <row r="3214" ht="15.75" customHeight="1">
      <c r="CU3214" s="1">
        <v>5711.7998</v>
      </c>
      <c r="CV3214" s="1">
        <v>1425.1</v>
      </c>
      <c r="CW3214" s="1">
        <v>899.8</v>
      </c>
      <c r="CX3214" s="1">
        <v>1950.0</v>
      </c>
      <c r="CY3214" s="1">
        <v>804.8</v>
      </c>
      <c r="CZ3214" s="1">
        <v>918.8</v>
      </c>
      <c r="DA3214" s="1" t="str">
        <f t="shared" si="1283"/>
        <v>#DIV/0!</v>
      </c>
      <c r="DB3214" s="1" t="str">
        <f t="shared" si="1284"/>
        <v>#DIV/0!</v>
      </c>
      <c r="DC3214" s="1" t="str">
        <f t="shared" si="1285"/>
        <v>#DIV/0!</v>
      </c>
      <c r="DD3214" s="1" t="str">
        <f t="shared" si="1286"/>
        <v>#DIV/0!</v>
      </c>
      <c r="DF3214" s="1" t="str">
        <f t="shared" si="1287"/>
        <v>#DIV/0!</v>
      </c>
    </row>
    <row r="3215" ht="15.75" customHeight="1">
      <c r="CU3215" s="1">
        <v>5711.9521</v>
      </c>
      <c r="CV3215" s="1">
        <v>1315.7</v>
      </c>
      <c r="CW3215" s="1">
        <v>849.3</v>
      </c>
      <c r="CX3215" s="1">
        <v>1939.8</v>
      </c>
      <c r="CY3215" s="1">
        <v>697.1</v>
      </c>
      <c r="CZ3215" s="1">
        <v>792.6</v>
      </c>
      <c r="DA3215" s="1" t="str">
        <f t="shared" si="1283"/>
        <v>#DIV/0!</v>
      </c>
      <c r="DB3215" s="1" t="str">
        <f t="shared" si="1284"/>
        <v>#DIV/0!</v>
      </c>
      <c r="DC3215" s="1" t="str">
        <f t="shared" si="1285"/>
        <v>#DIV/0!</v>
      </c>
      <c r="DD3215" s="1" t="str">
        <f t="shared" si="1286"/>
        <v>#DIV/0!</v>
      </c>
      <c r="DF3215" s="1" t="str">
        <f t="shared" si="1287"/>
        <v>#DIV/0!</v>
      </c>
    </row>
    <row r="3216" ht="15.75" customHeight="1">
      <c r="CU3216" s="1">
        <v>5712.1045</v>
      </c>
      <c r="CV3216" s="1">
        <v>1240.4</v>
      </c>
      <c r="CW3216" s="1">
        <v>808.7</v>
      </c>
      <c r="CX3216" s="1">
        <v>1882.3</v>
      </c>
      <c r="CY3216" s="1">
        <v>636.8</v>
      </c>
      <c r="CZ3216" s="1">
        <v>721.5</v>
      </c>
      <c r="DA3216" s="1" t="str">
        <f t="shared" si="1283"/>
        <v>#DIV/0!</v>
      </c>
      <c r="DB3216" s="1" t="str">
        <f t="shared" si="1284"/>
        <v>#DIV/0!</v>
      </c>
      <c r="DC3216" s="1" t="str">
        <f t="shared" si="1285"/>
        <v>#DIV/0!</v>
      </c>
      <c r="DD3216" s="1" t="str">
        <f t="shared" si="1286"/>
        <v>#DIV/0!</v>
      </c>
      <c r="DF3216" s="1" t="str">
        <f t="shared" si="1287"/>
        <v>#DIV/0!</v>
      </c>
    </row>
    <row r="3217" ht="15.75" customHeight="1">
      <c r="CU3217" s="1">
        <v>5712.2568</v>
      </c>
      <c r="CV3217" s="1">
        <v>1221.4</v>
      </c>
      <c r="CW3217" s="1">
        <v>789.7</v>
      </c>
      <c r="CX3217" s="1">
        <v>1877.9</v>
      </c>
      <c r="CY3217" s="1">
        <v>638.5</v>
      </c>
      <c r="CZ3217" s="1">
        <v>739.0</v>
      </c>
      <c r="DA3217" s="1" t="str">
        <f t="shared" si="1283"/>
        <v>#DIV/0!</v>
      </c>
      <c r="DB3217" s="1" t="str">
        <f t="shared" si="1284"/>
        <v>#DIV/0!</v>
      </c>
      <c r="DC3217" s="1" t="str">
        <f t="shared" si="1285"/>
        <v>#DIV/0!</v>
      </c>
      <c r="DD3217" s="1" t="str">
        <f t="shared" si="1286"/>
        <v>#DIV/0!</v>
      </c>
      <c r="DF3217" s="1" t="str">
        <f t="shared" si="1287"/>
        <v>#DIV/0!</v>
      </c>
    </row>
    <row r="3218" ht="15.75" customHeight="1">
      <c r="CU3218" s="1">
        <v>5712.4092</v>
      </c>
      <c r="CV3218" s="1">
        <v>1264.3</v>
      </c>
      <c r="CW3218" s="1">
        <v>796.1</v>
      </c>
      <c r="CX3218" s="1">
        <v>1921.8</v>
      </c>
      <c r="CY3218" s="1">
        <v>687.9</v>
      </c>
      <c r="CZ3218" s="1">
        <v>705.7</v>
      </c>
      <c r="DA3218" s="1" t="str">
        <f t="shared" si="1283"/>
        <v>#DIV/0!</v>
      </c>
      <c r="DB3218" s="1" t="str">
        <f t="shared" si="1284"/>
        <v>#DIV/0!</v>
      </c>
      <c r="DC3218" s="1" t="str">
        <f t="shared" si="1285"/>
        <v>#DIV/0!</v>
      </c>
      <c r="DD3218" s="1" t="str">
        <f t="shared" si="1286"/>
        <v>#DIV/0!</v>
      </c>
      <c r="DF3218" s="1" t="str">
        <f t="shared" si="1287"/>
        <v>#DIV/0!</v>
      </c>
    </row>
    <row r="3219" ht="15.75" customHeight="1">
      <c r="CU3219" s="1">
        <v>5712.5615</v>
      </c>
      <c r="CV3219" s="1">
        <v>1333.3</v>
      </c>
      <c r="CW3219" s="1">
        <v>810.8</v>
      </c>
      <c r="CX3219" s="1">
        <v>1950.0</v>
      </c>
      <c r="CY3219" s="1">
        <v>741.9</v>
      </c>
      <c r="CZ3219" s="1">
        <v>699.7</v>
      </c>
      <c r="DA3219" s="1" t="str">
        <f t="shared" si="1283"/>
        <v>#DIV/0!</v>
      </c>
      <c r="DB3219" s="1" t="str">
        <f t="shared" si="1284"/>
        <v>#DIV/0!</v>
      </c>
      <c r="DC3219" s="1" t="str">
        <f t="shared" si="1285"/>
        <v>#DIV/0!</v>
      </c>
      <c r="DD3219" s="1" t="str">
        <f t="shared" si="1286"/>
        <v>#DIV/0!</v>
      </c>
      <c r="DF3219" s="1" t="str">
        <f t="shared" si="1287"/>
        <v>#DIV/0!</v>
      </c>
    </row>
    <row r="3220" ht="15.75" customHeight="1">
      <c r="CU3220" s="1">
        <v>5712.7139</v>
      </c>
      <c r="CV3220" s="1">
        <v>1440.3</v>
      </c>
      <c r="CW3220" s="1">
        <v>821.2</v>
      </c>
      <c r="CX3220" s="1">
        <v>1950.0</v>
      </c>
      <c r="CY3220" s="1">
        <v>792.3</v>
      </c>
      <c r="CZ3220" s="1">
        <v>715.5</v>
      </c>
      <c r="DA3220" s="1" t="str">
        <f t="shared" si="1283"/>
        <v>#DIV/0!</v>
      </c>
      <c r="DB3220" s="1" t="str">
        <f t="shared" si="1284"/>
        <v>#DIV/0!</v>
      </c>
      <c r="DC3220" s="1" t="str">
        <f t="shared" si="1285"/>
        <v>#DIV/0!</v>
      </c>
      <c r="DD3220" s="1" t="str">
        <f t="shared" si="1286"/>
        <v>#DIV/0!</v>
      </c>
      <c r="DF3220" s="1" t="str">
        <f t="shared" si="1287"/>
        <v>#DIV/0!</v>
      </c>
    </row>
    <row r="3221" ht="15.75" customHeight="1">
      <c r="CU3221" s="1">
        <v>5712.8662</v>
      </c>
      <c r="CV3221" s="1">
        <v>1522.6</v>
      </c>
      <c r="CW3221" s="1">
        <v>828.2</v>
      </c>
      <c r="CX3221" s="1">
        <v>1950.0</v>
      </c>
      <c r="CY3221" s="1">
        <v>874.5</v>
      </c>
      <c r="CZ3221" s="1">
        <v>740.2</v>
      </c>
      <c r="DA3221" s="1" t="str">
        <f t="shared" si="1283"/>
        <v>#DIV/0!</v>
      </c>
      <c r="DB3221" s="1" t="str">
        <f t="shared" si="1284"/>
        <v>#DIV/0!</v>
      </c>
      <c r="DC3221" s="1" t="str">
        <f t="shared" si="1285"/>
        <v>#DIV/0!</v>
      </c>
      <c r="DD3221" s="1" t="str">
        <f t="shared" si="1286"/>
        <v>#DIV/0!</v>
      </c>
      <c r="DF3221" s="1" t="str">
        <f t="shared" si="1287"/>
        <v>#DIV/0!</v>
      </c>
    </row>
    <row r="3222" ht="15.75" customHeight="1">
      <c r="CU3222" s="1">
        <v>5713.0186</v>
      </c>
      <c r="CV3222" s="1">
        <v>1564.9</v>
      </c>
      <c r="CW3222" s="1">
        <v>827.1</v>
      </c>
      <c r="CX3222" s="1">
        <v>1947.9</v>
      </c>
      <c r="CY3222" s="1">
        <v>949.4</v>
      </c>
      <c r="CZ3222" s="1">
        <v>761.1</v>
      </c>
      <c r="DA3222" s="1" t="str">
        <f t="shared" si="1283"/>
        <v>#DIV/0!</v>
      </c>
      <c r="DB3222" s="1" t="str">
        <f t="shared" si="1284"/>
        <v>#DIV/0!</v>
      </c>
      <c r="DC3222" s="1" t="str">
        <f t="shared" si="1285"/>
        <v>#DIV/0!</v>
      </c>
      <c r="DD3222" s="1" t="str">
        <f t="shared" si="1286"/>
        <v>#DIV/0!</v>
      </c>
      <c r="DF3222" s="1" t="str">
        <f t="shared" si="1287"/>
        <v>#DIV/0!</v>
      </c>
    </row>
    <row r="3223" ht="15.75" customHeight="1">
      <c r="CU3223" s="1">
        <v>5713.1714</v>
      </c>
      <c r="CV3223" s="1">
        <v>1537.3</v>
      </c>
      <c r="CW3223" s="1">
        <v>816.7</v>
      </c>
      <c r="CX3223" s="1">
        <v>1896.1</v>
      </c>
      <c r="CY3223" s="1">
        <v>950.8</v>
      </c>
      <c r="CZ3223" s="1">
        <v>795.1</v>
      </c>
      <c r="DA3223" s="1" t="str">
        <f t="shared" si="1283"/>
        <v>#DIV/0!</v>
      </c>
      <c r="DB3223" s="1" t="str">
        <f t="shared" si="1284"/>
        <v>#DIV/0!</v>
      </c>
      <c r="DC3223" s="1" t="str">
        <f t="shared" si="1285"/>
        <v>#DIV/0!</v>
      </c>
      <c r="DD3223" s="1" t="str">
        <f t="shared" si="1286"/>
        <v>#DIV/0!</v>
      </c>
      <c r="DF3223" s="1" t="str">
        <f t="shared" si="1287"/>
        <v>#DIV/0!</v>
      </c>
    </row>
    <row r="3224" ht="15.75" customHeight="1">
      <c r="CU3224" s="1">
        <v>5713.3237</v>
      </c>
      <c r="CV3224" s="1">
        <v>1449.6</v>
      </c>
      <c r="CW3224" s="1">
        <v>797.8</v>
      </c>
      <c r="CX3224" s="1">
        <v>1775.8</v>
      </c>
      <c r="CY3224" s="1">
        <v>884.3</v>
      </c>
      <c r="CZ3224" s="1">
        <v>777.6</v>
      </c>
      <c r="DA3224" s="1" t="str">
        <f t="shared" si="1283"/>
        <v>#DIV/0!</v>
      </c>
      <c r="DB3224" s="1" t="str">
        <f t="shared" si="1284"/>
        <v>#DIV/0!</v>
      </c>
      <c r="DC3224" s="1" t="str">
        <f t="shared" si="1285"/>
        <v>#DIV/0!</v>
      </c>
      <c r="DD3224" s="1" t="str">
        <f t="shared" si="1286"/>
        <v>#DIV/0!</v>
      </c>
      <c r="DF3224" s="1" t="str">
        <f t="shared" si="1287"/>
        <v>#DIV/0!</v>
      </c>
    </row>
    <row r="3225" ht="15.75" customHeight="1">
      <c r="CU3225" s="1">
        <v>5713.4761</v>
      </c>
      <c r="CV3225" s="1">
        <v>1332.7</v>
      </c>
      <c r="CW3225" s="1">
        <v>763.8</v>
      </c>
      <c r="CX3225" s="1">
        <v>1534.2</v>
      </c>
      <c r="CY3225" s="1">
        <v>763.8</v>
      </c>
      <c r="CZ3225" s="1">
        <v>715.5</v>
      </c>
      <c r="DA3225" s="1" t="str">
        <f t="shared" si="1283"/>
        <v>#DIV/0!</v>
      </c>
      <c r="DB3225" s="1" t="str">
        <f t="shared" si="1284"/>
        <v>#DIV/0!</v>
      </c>
      <c r="DC3225" s="1" t="str">
        <f t="shared" si="1285"/>
        <v>#DIV/0!</v>
      </c>
      <c r="DD3225" s="1" t="str">
        <f t="shared" si="1286"/>
        <v>#DIV/0!</v>
      </c>
      <c r="DF3225" s="1" t="str">
        <f t="shared" si="1287"/>
        <v>#DIV/0!</v>
      </c>
    </row>
    <row r="3226" ht="15.75" customHeight="1">
      <c r="CU3226" s="1">
        <v>5713.6284</v>
      </c>
      <c r="CV3226" s="1">
        <v>1022.8</v>
      </c>
      <c r="CW3226" s="1">
        <v>674.5</v>
      </c>
      <c r="CX3226" s="1">
        <v>1245.1</v>
      </c>
      <c r="CY3226" s="1">
        <v>627.8</v>
      </c>
      <c r="CZ3226" s="1">
        <v>621.5</v>
      </c>
      <c r="DA3226" s="1" t="str">
        <f t="shared" si="1283"/>
        <v>#DIV/0!</v>
      </c>
      <c r="DB3226" s="1" t="str">
        <f t="shared" si="1284"/>
        <v>#DIV/0!</v>
      </c>
      <c r="DC3226" s="1" t="str">
        <f t="shared" si="1285"/>
        <v>#DIV/0!</v>
      </c>
      <c r="DD3226" s="1" t="str">
        <f t="shared" si="1286"/>
        <v>#DIV/0!</v>
      </c>
      <c r="DF3226" s="1" t="str">
        <f t="shared" si="1287"/>
        <v>#DIV/0!</v>
      </c>
    </row>
    <row r="3227" ht="15.75" customHeight="1">
      <c r="CU3227" s="1">
        <v>5713.7808</v>
      </c>
      <c r="CV3227" s="1">
        <v>792.7</v>
      </c>
      <c r="CW3227" s="1">
        <v>582.0</v>
      </c>
      <c r="CX3227" s="1">
        <v>1020.5</v>
      </c>
      <c r="CY3227" s="1">
        <v>508.6</v>
      </c>
      <c r="CZ3227" s="1">
        <v>525.6</v>
      </c>
      <c r="DA3227" s="1" t="str">
        <f t="shared" si="1283"/>
        <v>#DIV/0!</v>
      </c>
      <c r="DB3227" s="1" t="str">
        <f t="shared" si="1284"/>
        <v>#DIV/0!</v>
      </c>
      <c r="DC3227" s="1" t="str">
        <f t="shared" si="1285"/>
        <v>#DIV/0!</v>
      </c>
      <c r="DD3227" s="1" t="str">
        <f t="shared" si="1286"/>
        <v>#DIV/0!</v>
      </c>
      <c r="DF3227" s="1" t="str">
        <f t="shared" si="1287"/>
        <v>#DIV/0!</v>
      </c>
    </row>
    <row r="3228" ht="15.75" customHeight="1">
      <c r="CU3228" s="1">
        <v>5713.9331</v>
      </c>
      <c r="CV3228" s="1">
        <v>635.9</v>
      </c>
      <c r="CW3228" s="1">
        <v>508.4</v>
      </c>
      <c r="CX3228" s="1">
        <v>848.2</v>
      </c>
      <c r="CY3228" s="1">
        <v>427.4</v>
      </c>
      <c r="CZ3228" s="1">
        <v>450.9</v>
      </c>
      <c r="DA3228" s="1" t="str">
        <f t="shared" si="1283"/>
        <v>#DIV/0!</v>
      </c>
      <c r="DB3228" s="1" t="str">
        <f t="shared" si="1284"/>
        <v>#DIV/0!</v>
      </c>
      <c r="DC3228" s="1" t="str">
        <f t="shared" si="1285"/>
        <v>#DIV/0!</v>
      </c>
      <c r="DD3228" s="1" t="str">
        <f t="shared" si="1286"/>
        <v>#DIV/0!</v>
      </c>
      <c r="DF3228" s="1" t="str">
        <f t="shared" si="1287"/>
        <v>#DIV/0!</v>
      </c>
    </row>
    <row r="3229" ht="15.75" customHeight="1">
      <c r="CU3229" s="1">
        <v>5714.0854</v>
      </c>
      <c r="CV3229" s="1">
        <v>547.9</v>
      </c>
      <c r="CW3229" s="1">
        <v>461.3</v>
      </c>
      <c r="CX3229" s="1">
        <v>750.6</v>
      </c>
      <c r="CY3229" s="1">
        <v>382.1</v>
      </c>
      <c r="CZ3229" s="1">
        <v>405.9</v>
      </c>
      <c r="DA3229" s="1" t="str">
        <f t="shared" si="1283"/>
        <v>#DIV/0!</v>
      </c>
      <c r="DB3229" s="1" t="str">
        <f t="shared" si="1284"/>
        <v>#DIV/0!</v>
      </c>
      <c r="DC3229" s="1" t="str">
        <f t="shared" si="1285"/>
        <v>#DIV/0!</v>
      </c>
      <c r="DD3229" s="1" t="str">
        <f t="shared" si="1286"/>
        <v>#DIV/0!</v>
      </c>
      <c r="DF3229" s="1" t="str">
        <f t="shared" si="1287"/>
        <v>#DIV/0!</v>
      </c>
    </row>
    <row r="3230" ht="15.75" customHeight="1">
      <c r="CU3230" s="1">
        <v>5714.2378</v>
      </c>
      <c r="CV3230" s="1">
        <v>510.5</v>
      </c>
      <c r="CW3230" s="1">
        <v>439.2</v>
      </c>
      <c r="CX3230" s="1">
        <v>720.0</v>
      </c>
      <c r="CY3230" s="1">
        <v>365.2</v>
      </c>
      <c r="CZ3230" s="1">
        <v>384.7</v>
      </c>
      <c r="DA3230" s="1" t="str">
        <f t="shared" si="1283"/>
        <v>#DIV/0!</v>
      </c>
      <c r="DB3230" s="1" t="str">
        <f t="shared" si="1284"/>
        <v>#DIV/0!</v>
      </c>
      <c r="DC3230" s="1" t="str">
        <f t="shared" si="1285"/>
        <v>#DIV/0!</v>
      </c>
      <c r="DD3230" s="1" t="str">
        <f t="shared" si="1286"/>
        <v>#DIV/0!</v>
      </c>
      <c r="DF3230" s="1" t="str">
        <f t="shared" si="1287"/>
        <v>#DIV/0!</v>
      </c>
    </row>
    <row r="3231" ht="15.75" customHeight="1">
      <c r="CU3231" s="1">
        <v>5714.3906</v>
      </c>
      <c r="CV3231" s="1">
        <v>528.6</v>
      </c>
      <c r="CW3231" s="1">
        <v>438.9</v>
      </c>
      <c r="CX3231" s="1">
        <v>748.1</v>
      </c>
      <c r="CY3231" s="1">
        <v>371.4</v>
      </c>
      <c r="CZ3231" s="1">
        <v>380.0</v>
      </c>
      <c r="DA3231" s="1" t="str">
        <f t="shared" si="1283"/>
        <v>#DIV/0!</v>
      </c>
      <c r="DB3231" s="1" t="str">
        <f t="shared" si="1284"/>
        <v>#DIV/0!</v>
      </c>
      <c r="DC3231" s="1" t="str">
        <f t="shared" si="1285"/>
        <v>#DIV/0!</v>
      </c>
      <c r="DD3231" s="1" t="str">
        <f t="shared" si="1286"/>
        <v>#DIV/0!</v>
      </c>
      <c r="DF3231" s="1" t="str">
        <f t="shared" si="1287"/>
        <v>#DIV/0!</v>
      </c>
    </row>
    <row r="3232" ht="15.75" customHeight="1">
      <c r="CU3232" s="1">
        <v>5714.543</v>
      </c>
      <c r="CV3232" s="1">
        <v>625.1</v>
      </c>
      <c r="CW3232" s="1">
        <v>481.0</v>
      </c>
      <c r="CX3232" s="1">
        <v>875.1</v>
      </c>
      <c r="CY3232" s="1">
        <v>401.8</v>
      </c>
      <c r="CZ3232" s="1">
        <v>415.9</v>
      </c>
      <c r="DA3232" s="1" t="str">
        <f t="shared" si="1283"/>
        <v>#DIV/0!</v>
      </c>
      <c r="DB3232" s="1" t="str">
        <f t="shared" si="1284"/>
        <v>#DIV/0!</v>
      </c>
      <c r="DC3232" s="1" t="str">
        <f t="shared" si="1285"/>
        <v>#DIV/0!</v>
      </c>
      <c r="DD3232" s="1" t="str">
        <f t="shared" si="1286"/>
        <v>#DIV/0!</v>
      </c>
      <c r="DF3232" s="1" t="str">
        <f t="shared" si="1287"/>
        <v>#DIV/0!</v>
      </c>
    </row>
    <row r="3233" ht="15.75" customHeight="1">
      <c r="CU3233" s="1">
        <v>5714.6953</v>
      </c>
      <c r="CV3233" s="1">
        <v>724.7</v>
      </c>
      <c r="CW3233" s="1">
        <v>527.3</v>
      </c>
      <c r="CX3233" s="1">
        <v>1066.8</v>
      </c>
      <c r="CY3233" s="1">
        <v>473.9</v>
      </c>
      <c r="CZ3233" s="1">
        <v>438.8</v>
      </c>
      <c r="DA3233" s="1" t="str">
        <f t="shared" si="1283"/>
        <v>#DIV/0!</v>
      </c>
      <c r="DB3233" s="1" t="str">
        <f t="shared" si="1284"/>
        <v>#DIV/0!</v>
      </c>
      <c r="DC3233" s="1" t="str">
        <f t="shared" si="1285"/>
        <v>#DIV/0!</v>
      </c>
      <c r="DD3233" s="1" t="str">
        <f t="shared" si="1286"/>
        <v>#DIV/0!</v>
      </c>
      <c r="DF3233" s="1" t="str">
        <f t="shared" si="1287"/>
        <v>#DIV/0!</v>
      </c>
    </row>
    <row r="3234" ht="15.75" customHeight="1">
      <c r="CU3234" s="1">
        <v>5714.8477</v>
      </c>
      <c r="CV3234" s="1">
        <v>903.6</v>
      </c>
      <c r="CW3234" s="1">
        <v>575.0</v>
      </c>
      <c r="CX3234" s="1">
        <v>1265.1</v>
      </c>
      <c r="CY3234" s="1">
        <v>529.3</v>
      </c>
      <c r="CZ3234" s="1">
        <v>456.4</v>
      </c>
      <c r="DA3234" s="1" t="str">
        <f t="shared" si="1283"/>
        <v>#DIV/0!</v>
      </c>
      <c r="DB3234" s="1" t="str">
        <f t="shared" si="1284"/>
        <v>#DIV/0!</v>
      </c>
      <c r="DC3234" s="1" t="str">
        <f t="shared" si="1285"/>
        <v>#DIV/0!</v>
      </c>
      <c r="DD3234" s="1" t="str">
        <f t="shared" si="1286"/>
        <v>#DIV/0!</v>
      </c>
      <c r="DF3234" s="1" t="str">
        <f t="shared" si="1287"/>
        <v>#DIV/0!</v>
      </c>
    </row>
    <row r="3235" ht="15.75" customHeight="1">
      <c r="CU3235" s="1">
        <v>5715.0</v>
      </c>
      <c r="CV3235" s="1">
        <v>1133.6</v>
      </c>
      <c r="CW3235" s="1">
        <v>662.7</v>
      </c>
      <c r="CX3235" s="1">
        <v>1560.3</v>
      </c>
      <c r="CY3235" s="1">
        <v>608.6</v>
      </c>
      <c r="CZ3235" s="1">
        <v>475.1</v>
      </c>
      <c r="DA3235" s="1" t="str">
        <f t="shared" si="1283"/>
        <v>#DIV/0!</v>
      </c>
      <c r="DB3235" s="1" t="str">
        <f t="shared" si="1284"/>
        <v>#DIV/0!</v>
      </c>
      <c r="DC3235" s="1" t="str">
        <f t="shared" si="1285"/>
        <v>#DIV/0!</v>
      </c>
      <c r="DD3235" s="1" t="str">
        <f t="shared" si="1286"/>
        <v>#DIV/0!</v>
      </c>
      <c r="DF3235" s="1" t="str">
        <f t="shared" si="1287"/>
        <v>#DIV/0!</v>
      </c>
    </row>
    <row r="3236" ht="15.75" customHeight="1">
      <c r="CU3236" s="1">
        <v>5715.1523</v>
      </c>
      <c r="CV3236" s="1">
        <v>1177.1</v>
      </c>
      <c r="CW3236" s="1">
        <v>710.5</v>
      </c>
      <c r="CX3236" s="1">
        <v>1805.9</v>
      </c>
      <c r="CY3236" s="1">
        <v>700.1</v>
      </c>
      <c r="CZ3236" s="1">
        <v>484.3</v>
      </c>
      <c r="DA3236" s="1" t="str">
        <f t="shared" si="1283"/>
        <v>#DIV/0!</v>
      </c>
      <c r="DB3236" s="1" t="str">
        <f t="shared" si="1284"/>
        <v>#DIV/0!</v>
      </c>
      <c r="DC3236" s="1" t="str">
        <f t="shared" si="1285"/>
        <v>#DIV/0!</v>
      </c>
      <c r="DD3236" s="1" t="str">
        <f t="shared" si="1286"/>
        <v>#DIV/0!</v>
      </c>
      <c r="DF3236" s="1" t="str">
        <f t="shared" si="1287"/>
        <v>#DIV/0!</v>
      </c>
    </row>
    <row r="3237" ht="15.75" customHeight="1">
      <c r="CU3237" s="1">
        <v>5715.3047</v>
      </c>
      <c r="CV3237" s="1">
        <v>1207.5</v>
      </c>
      <c r="CW3237" s="1">
        <v>739.2</v>
      </c>
      <c r="CX3237" s="1">
        <v>1913.8</v>
      </c>
      <c r="CY3237" s="1">
        <v>699.7</v>
      </c>
      <c r="CZ3237" s="1">
        <v>454.7</v>
      </c>
      <c r="DA3237" s="1" t="str">
        <f t="shared" si="1283"/>
        <v>#DIV/0!</v>
      </c>
      <c r="DB3237" s="1" t="str">
        <f t="shared" si="1284"/>
        <v>#DIV/0!</v>
      </c>
      <c r="DC3237" s="1" t="str">
        <f t="shared" si="1285"/>
        <v>#DIV/0!</v>
      </c>
      <c r="DD3237" s="1" t="str">
        <f t="shared" si="1286"/>
        <v>#DIV/0!</v>
      </c>
      <c r="DF3237" s="1" t="str">
        <f t="shared" si="1287"/>
        <v>#DIV/0!</v>
      </c>
    </row>
    <row r="3238" ht="15.75" customHeight="1">
      <c r="CU3238" s="1">
        <v>5715.457</v>
      </c>
      <c r="CV3238" s="1">
        <v>1174.7</v>
      </c>
      <c r="CW3238" s="1">
        <v>759.0</v>
      </c>
      <c r="CX3238" s="1">
        <v>1950.0</v>
      </c>
      <c r="CY3238" s="1">
        <v>679.9</v>
      </c>
      <c r="CZ3238" s="1">
        <v>447.3</v>
      </c>
      <c r="DA3238" s="1" t="str">
        <f t="shared" si="1283"/>
        <v>#DIV/0!</v>
      </c>
      <c r="DB3238" s="1" t="str">
        <f t="shared" si="1284"/>
        <v>#DIV/0!</v>
      </c>
      <c r="DC3238" s="1" t="str">
        <f t="shared" si="1285"/>
        <v>#DIV/0!</v>
      </c>
      <c r="DD3238" s="1" t="str">
        <f t="shared" si="1286"/>
        <v>#DIV/0!</v>
      </c>
      <c r="DF3238" s="1" t="str">
        <f t="shared" si="1287"/>
        <v>#DIV/0!</v>
      </c>
    </row>
    <row r="3239" ht="15.75" customHeight="1">
      <c r="CU3239" s="1">
        <v>5715.6094</v>
      </c>
      <c r="CV3239" s="1">
        <v>1106.3</v>
      </c>
      <c r="CW3239" s="1">
        <v>770.4</v>
      </c>
      <c r="CX3239" s="1">
        <v>1950.0</v>
      </c>
      <c r="CY3239" s="1">
        <v>710.7</v>
      </c>
      <c r="CZ3239" s="1">
        <v>456.5</v>
      </c>
      <c r="DA3239" s="1" t="str">
        <f t="shared" si="1283"/>
        <v>#DIV/0!</v>
      </c>
      <c r="DB3239" s="1" t="str">
        <f t="shared" si="1284"/>
        <v>#DIV/0!</v>
      </c>
      <c r="DC3239" s="1" t="str">
        <f t="shared" si="1285"/>
        <v>#DIV/0!</v>
      </c>
      <c r="DD3239" s="1" t="str">
        <f t="shared" si="1286"/>
        <v>#DIV/0!</v>
      </c>
      <c r="DF3239" s="1" t="str">
        <f t="shared" si="1287"/>
        <v>#DIV/0!</v>
      </c>
    </row>
    <row r="3240" ht="15.75" customHeight="1">
      <c r="CU3240" s="1">
        <v>5715.7622</v>
      </c>
      <c r="CV3240" s="1">
        <v>1037.9</v>
      </c>
      <c r="CW3240" s="1">
        <v>782.2</v>
      </c>
      <c r="CX3240" s="1">
        <v>1950.0</v>
      </c>
      <c r="CY3240" s="1">
        <v>721.2</v>
      </c>
      <c r="CZ3240" s="1">
        <v>483.2</v>
      </c>
      <c r="DA3240" s="1" t="str">
        <f t="shared" si="1283"/>
        <v>#DIV/0!</v>
      </c>
      <c r="DB3240" s="1" t="str">
        <f t="shared" si="1284"/>
        <v>#DIV/0!</v>
      </c>
      <c r="DC3240" s="1" t="str">
        <f t="shared" si="1285"/>
        <v>#DIV/0!</v>
      </c>
      <c r="DD3240" s="1" t="str">
        <f t="shared" si="1286"/>
        <v>#DIV/0!</v>
      </c>
      <c r="DF3240" s="1" t="str">
        <f t="shared" si="1287"/>
        <v>#DIV/0!</v>
      </c>
    </row>
    <row r="3241" ht="15.75" customHeight="1">
      <c r="CU3241" s="1">
        <v>5715.9146</v>
      </c>
      <c r="CV3241" s="1">
        <v>993.2</v>
      </c>
      <c r="CW3241" s="1">
        <v>802.0</v>
      </c>
      <c r="CX3241" s="1">
        <v>1950.0</v>
      </c>
      <c r="CY3241" s="1">
        <v>752.8</v>
      </c>
      <c r="CZ3241" s="1">
        <v>540.4</v>
      </c>
      <c r="DA3241" s="1" t="str">
        <f t="shared" si="1283"/>
        <v>#DIV/0!</v>
      </c>
      <c r="DB3241" s="1" t="str">
        <f t="shared" si="1284"/>
        <v>#DIV/0!</v>
      </c>
      <c r="DC3241" s="1" t="str">
        <f t="shared" si="1285"/>
        <v>#DIV/0!</v>
      </c>
      <c r="DD3241" s="1" t="str">
        <f t="shared" si="1286"/>
        <v>#DIV/0!</v>
      </c>
      <c r="DF3241" s="1" t="str">
        <f t="shared" si="1287"/>
        <v>#DIV/0!</v>
      </c>
    </row>
    <row r="3242" ht="15.75" customHeight="1">
      <c r="CU3242" s="1">
        <v>5716.0669</v>
      </c>
      <c r="CV3242" s="1">
        <v>982.3</v>
      </c>
      <c r="CW3242" s="1">
        <v>835.8</v>
      </c>
      <c r="CX3242" s="1">
        <v>1950.0</v>
      </c>
      <c r="CY3242" s="1">
        <v>896.7</v>
      </c>
      <c r="CZ3242" s="1">
        <v>696.2</v>
      </c>
      <c r="DA3242" s="1" t="str">
        <f t="shared" si="1283"/>
        <v>#DIV/0!</v>
      </c>
      <c r="DB3242" s="1" t="str">
        <f t="shared" si="1284"/>
        <v>#DIV/0!</v>
      </c>
      <c r="DC3242" s="1" t="str">
        <f t="shared" si="1285"/>
        <v>#DIV/0!</v>
      </c>
      <c r="DD3242" s="1" t="str">
        <f t="shared" si="1286"/>
        <v>#DIV/0!</v>
      </c>
      <c r="DF3242" s="1" t="str">
        <f t="shared" si="1287"/>
        <v>#DIV/0!</v>
      </c>
    </row>
    <row r="3243" ht="15.75" customHeight="1">
      <c r="CU3243" s="1">
        <v>5716.2192</v>
      </c>
      <c r="CV3243" s="1">
        <v>1006.0</v>
      </c>
      <c r="CW3243" s="1">
        <v>882.2</v>
      </c>
      <c r="CX3243" s="1">
        <v>1950.0</v>
      </c>
      <c r="CY3243" s="1">
        <v>1084.3</v>
      </c>
      <c r="CZ3243" s="1">
        <v>885.0</v>
      </c>
      <c r="DA3243" s="1" t="str">
        <f t="shared" si="1283"/>
        <v>#DIV/0!</v>
      </c>
      <c r="DB3243" s="1" t="str">
        <f t="shared" si="1284"/>
        <v>#DIV/0!</v>
      </c>
      <c r="DC3243" s="1" t="str">
        <f t="shared" si="1285"/>
        <v>#DIV/0!</v>
      </c>
      <c r="DD3243" s="1" t="str">
        <f t="shared" si="1286"/>
        <v>#DIV/0!</v>
      </c>
      <c r="DF3243" s="1" t="str">
        <f t="shared" si="1287"/>
        <v>#DIV/0!</v>
      </c>
    </row>
    <row r="3244" ht="15.75" customHeight="1">
      <c r="CU3244" s="1">
        <v>5716.3716</v>
      </c>
      <c r="CV3244" s="1">
        <v>1045.0</v>
      </c>
      <c r="CW3244" s="1">
        <v>928.1</v>
      </c>
      <c r="CX3244" s="1">
        <v>1928.4</v>
      </c>
      <c r="CY3244" s="1">
        <v>1238.6</v>
      </c>
      <c r="CZ3244" s="1">
        <v>1144.9</v>
      </c>
      <c r="DA3244" s="1" t="str">
        <f t="shared" si="1283"/>
        <v>#DIV/0!</v>
      </c>
      <c r="DB3244" s="1" t="str">
        <f t="shared" si="1284"/>
        <v>#DIV/0!</v>
      </c>
      <c r="DC3244" s="1" t="str">
        <f t="shared" si="1285"/>
        <v>#DIV/0!</v>
      </c>
      <c r="DD3244" s="1" t="str">
        <f t="shared" si="1286"/>
        <v>#DIV/0!</v>
      </c>
      <c r="DF3244" s="1" t="str">
        <f t="shared" si="1287"/>
        <v>#DIV/0!</v>
      </c>
    </row>
    <row r="3245" ht="15.75" customHeight="1">
      <c r="CU3245" s="1">
        <v>5716.5239</v>
      </c>
      <c r="CV3245" s="1">
        <v>1092.3</v>
      </c>
      <c r="CW3245" s="1">
        <v>945.6</v>
      </c>
      <c r="CX3245" s="1">
        <v>1841.0</v>
      </c>
      <c r="CY3245" s="1">
        <v>1402.3</v>
      </c>
      <c r="CZ3245" s="1">
        <v>1368.8</v>
      </c>
      <c r="DA3245" s="1" t="str">
        <f t="shared" si="1283"/>
        <v>#DIV/0!</v>
      </c>
      <c r="DB3245" s="1" t="str">
        <f t="shared" si="1284"/>
        <v>#DIV/0!</v>
      </c>
      <c r="DC3245" s="1" t="str">
        <f t="shared" si="1285"/>
        <v>#DIV/0!</v>
      </c>
      <c r="DD3245" s="1" t="str">
        <f t="shared" si="1286"/>
        <v>#DIV/0!</v>
      </c>
      <c r="DF3245" s="1" t="str">
        <f t="shared" si="1287"/>
        <v>#DIV/0!</v>
      </c>
    </row>
    <row r="3246" ht="15.75" customHeight="1">
      <c r="CU3246" s="1">
        <v>5716.6763</v>
      </c>
      <c r="CV3246" s="1">
        <v>1069.4</v>
      </c>
      <c r="CW3246" s="1">
        <v>906.9</v>
      </c>
      <c r="CX3246" s="1">
        <v>1649.0</v>
      </c>
      <c r="CY3246" s="1">
        <v>1225.4</v>
      </c>
      <c r="CZ3246" s="1">
        <v>1262.9</v>
      </c>
      <c r="DA3246" s="1" t="str">
        <f t="shared" si="1283"/>
        <v>#DIV/0!</v>
      </c>
      <c r="DB3246" s="1" t="str">
        <f t="shared" si="1284"/>
        <v>#DIV/0!</v>
      </c>
      <c r="DC3246" s="1" t="str">
        <f t="shared" si="1285"/>
        <v>#DIV/0!</v>
      </c>
      <c r="DD3246" s="1" t="str">
        <f t="shared" si="1286"/>
        <v>#DIV/0!</v>
      </c>
      <c r="DF3246" s="1" t="str">
        <f t="shared" si="1287"/>
        <v>#DIV/0!</v>
      </c>
    </row>
    <row r="3247" ht="15.75" customHeight="1">
      <c r="CU3247" s="1">
        <v>5716.8286</v>
      </c>
      <c r="CV3247" s="1">
        <v>992.3</v>
      </c>
      <c r="CW3247" s="1">
        <v>871.5</v>
      </c>
      <c r="CX3247" s="1">
        <v>1242.6</v>
      </c>
      <c r="CY3247" s="1">
        <v>925.6</v>
      </c>
      <c r="CZ3247" s="1">
        <v>818.6</v>
      </c>
      <c r="DA3247" s="1" t="str">
        <f t="shared" si="1283"/>
        <v>#DIV/0!</v>
      </c>
      <c r="DB3247" s="1" t="str">
        <f t="shared" si="1284"/>
        <v>#DIV/0!</v>
      </c>
      <c r="DC3247" s="1" t="str">
        <f t="shared" si="1285"/>
        <v>#DIV/0!</v>
      </c>
      <c r="DD3247" s="1" t="str">
        <f t="shared" si="1286"/>
        <v>#DIV/0!</v>
      </c>
      <c r="DF3247" s="1" t="str">
        <f t="shared" si="1287"/>
        <v>#DIV/0!</v>
      </c>
    </row>
    <row r="3248" ht="15.75" customHeight="1">
      <c r="CU3248" s="1">
        <v>5716.981</v>
      </c>
      <c r="CV3248" s="1">
        <v>797.1</v>
      </c>
      <c r="CW3248" s="1">
        <v>675.8</v>
      </c>
      <c r="CX3248" s="1">
        <v>745.2</v>
      </c>
      <c r="CY3248" s="1">
        <v>657.8</v>
      </c>
      <c r="CZ3248" s="1">
        <v>549.3</v>
      </c>
      <c r="DA3248" s="1" t="str">
        <f t="shared" si="1283"/>
        <v>#DIV/0!</v>
      </c>
      <c r="DB3248" s="1" t="str">
        <f t="shared" si="1284"/>
        <v>#DIV/0!</v>
      </c>
      <c r="DC3248" s="1" t="str">
        <f t="shared" si="1285"/>
        <v>#DIV/0!</v>
      </c>
      <c r="DD3248" s="1" t="str">
        <f t="shared" si="1286"/>
        <v>#DIV/0!</v>
      </c>
      <c r="DF3248" s="1" t="str">
        <f t="shared" si="1287"/>
        <v>#DIV/0!</v>
      </c>
    </row>
    <row r="3249" ht="15.75" customHeight="1">
      <c r="CU3249" s="1">
        <v>5717.1338</v>
      </c>
      <c r="CV3249" s="1">
        <v>484.2</v>
      </c>
      <c r="CW3249" s="1">
        <v>439.8</v>
      </c>
      <c r="CX3249" s="1">
        <v>522.4</v>
      </c>
      <c r="CY3249" s="1">
        <v>397.2</v>
      </c>
      <c r="CZ3249" s="1">
        <v>400.2</v>
      </c>
      <c r="DA3249" s="1" t="str">
        <f t="shared" si="1283"/>
        <v>#DIV/0!</v>
      </c>
      <c r="DB3249" s="1" t="str">
        <f t="shared" si="1284"/>
        <v>#DIV/0!</v>
      </c>
      <c r="DC3249" s="1" t="str">
        <f t="shared" si="1285"/>
        <v>#DIV/0!</v>
      </c>
      <c r="DD3249" s="1" t="str">
        <f t="shared" si="1286"/>
        <v>#DIV/0!</v>
      </c>
      <c r="DF3249" s="1" t="str">
        <f t="shared" si="1287"/>
        <v>#DIV/0!</v>
      </c>
    </row>
    <row r="3250" ht="15.75" customHeight="1">
      <c r="CU3250" s="1">
        <v>5717.2861</v>
      </c>
      <c r="CV3250" s="1">
        <v>275.7</v>
      </c>
      <c r="CW3250" s="1">
        <v>272.4</v>
      </c>
      <c r="CX3250" s="1">
        <v>343.3</v>
      </c>
      <c r="CY3250" s="1">
        <v>270.2</v>
      </c>
      <c r="CZ3250" s="1">
        <v>236.0</v>
      </c>
      <c r="DA3250" s="1" t="str">
        <f t="shared" si="1283"/>
        <v>#DIV/0!</v>
      </c>
      <c r="DB3250" s="1" t="str">
        <f t="shared" si="1284"/>
        <v>#DIV/0!</v>
      </c>
      <c r="DC3250" s="1" t="str">
        <f t="shared" si="1285"/>
        <v>#DIV/0!</v>
      </c>
      <c r="DD3250" s="1" t="str">
        <f t="shared" si="1286"/>
        <v>#DIV/0!</v>
      </c>
      <c r="DF3250" s="1" t="str">
        <f t="shared" si="1287"/>
        <v>#DIV/0!</v>
      </c>
    </row>
    <row r="3251" ht="15.75" customHeight="1">
      <c r="CU3251" s="1">
        <v>5717.4385</v>
      </c>
      <c r="CV3251" s="1">
        <v>185.9</v>
      </c>
      <c r="CW3251" s="1">
        <v>185.2</v>
      </c>
      <c r="CX3251" s="1">
        <v>225.1</v>
      </c>
      <c r="CY3251" s="1">
        <v>196.5</v>
      </c>
      <c r="CZ3251" s="1">
        <v>168.4</v>
      </c>
      <c r="DA3251" s="1" t="str">
        <f t="shared" si="1283"/>
        <v>#DIV/0!</v>
      </c>
      <c r="DB3251" s="1" t="str">
        <f t="shared" si="1284"/>
        <v>#DIV/0!</v>
      </c>
      <c r="DC3251" s="1" t="str">
        <f t="shared" si="1285"/>
        <v>#DIV/0!</v>
      </c>
      <c r="DD3251" s="1" t="str">
        <f t="shared" si="1286"/>
        <v>#DIV/0!</v>
      </c>
      <c r="DF3251" s="1" t="str">
        <f t="shared" si="1287"/>
        <v>#DIV/0!</v>
      </c>
    </row>
    <row r="3252" ht="15.75" customHeight="1">
      <c r="CU3252" s="1">
        <v>5717.5908</v>
      </c>
      <c r="CV3252" s="1">
        <v>131.3</v>
      </c>
      <c r="CW3252" s="1">
        <v>134.9</v>
      </c>
      <c r="CX3252" s="1">
        <v>157.6</v>
      </c>
      <c r="CY3252" s="1">
        <v>144.9</v>
      </c>
      <c r="CZ3252" s="1">
        <v>133.4</v>
      </c>
      <c r="DA3252" s="1" t="str">
        <f t="shared" si="1283"/>
        <v>#DIV/0!</v>
      </c>
      <c r="DB3252" s="1" t="str">
        <f t="shared" si="1284"/>
        <v>#DIV/0!</v>
      </c>
      <c r="DC3252" s="1" t="str">
        <f t="shared" si="1285"/>
        <v>#DIV/0!</v>
      </c>
      <c r="DD3252" s="1" t="str">
        <f t="shared" si="1286"/>
        <v>#DIV/0!</v>
      </c>
      <c r="DF3252" s="1" t="str">
        <f t="shared" si="1287"/>
        <v>#DIV/0!</v>
      </c>
    </row>
    <row r="3253" ht="15.75" customHeight="1">
      <c r="CU3253" s="1">
        <v>5717.7432</v>
      </c>
      <c r="CV3253" s="1">
        <v>102.3</v>
      </c>
      <c r="CW3253" s="1">
        <v>103.3</v>
      </c>
      <c r="CX3253" s="1">
        <v>117.6</v>
      </c>
      <c r="CY3253" s="1">
        <v>111.9</v>
      </c>
      <c r="CZ3253" s="1">
        <v>109.1</v>
      </c>
      <c r="DA3253" s="1" t="str">
        <f t="shared" si="1283"/>
        <v>#DIV/0!</v>
      </c>
      <c r="DB3253" s="1" t="str">
        <f t="shared" si="1284"/>
        <v>#DIV/0!</v>
      </c>
      <c r="DC3253" s="1" t="str">
        <f t="shared" si="1285"/>
        <v>#DIV/0!</v>
      </c>
      <c r="DD3253" s="1" t="str">
        <f t="shared" si="1286"/>
        <v>#DIV/0!</v>
      </c>
      <c r="DF3253" s="1" t="str">
        <f t="shared" si="1287"/>
        <v>#DIV/0!</v>
      </c>
    </row>
    <row r="3254" ht="15.75" customHeight="1">
      <c r="CU3254" s="1">
        <v>5717.8955</v>
      </c>
      <c r="CV3254" s="1">
        <v>84.1</v>
      </c>
      <c r="CW3254" s="1">
        <v>84.46</v>
      </c>
      <c r="CX3254" s="1">
        <v>93.93</v>
      </c>
      <c r="CY3254" s="1">
        <v>91.95</v>
      </c>
      <c r="CZ3254" s="1">
        <v>93.35</v>
      </c>
      <c r="DA3254" s="1" t="str">
        <f t="shared" si="1283"/>
        <v>#DIV/0!</v>
      </c>
      <c r="DB3254" s="1" t="str">
        <f t="shared" si="1284"/>
        <v>#DIV/0!</v>
      </c>
      <c r="DC3254" s="1" t="str">
        <f t="shared" si="1285"/>
        <v>#DIV/0!</v>
      </c>
      <c r="DD3254" s="1" t="str">
        <f t="shared" si="1286"/>
        <v>#DIV/0!</v>
      </c>
      <c r="DF3254" s="1" t="str">
        <f t="shared" si="1287"/>
        <v>#DIV/0!</v>
      </c>
    </row>
    <row r="3255" ht="15.75" customHeight="1">
      <c r="CU3255" s="1">
        <v>5718.0479</v>
      </c>
      <c r="CV3255" s="1">
        <v>73.26</v>
      </c>
      <c r="CW3255" s="1">
        <v>73.34</v>
      </c>
      <c r="CX3255" s="1">
        <v>79.95</v>
      </c>
      <c r="CY3255" s="1">
        <v>77.44</v>
      </c>
      <c r="CZ3255" s="1">
        <v>83.86</v>
      </c>
      <c r="DA3255" s="1" t="str">
        <f t="shared" si="1283"/>
        <v>#DIV/0!</v>
      </c>
      <c r="DB3255" s="1" t="str">
        <f t="shared" si="1284"/>
        <v>#DIV/0!</v>
      </c>
      <c r="DC3255" s="1" t="str">
        <f t="shared" si="1285"/>
        <v>#DIV/0!</v>
      </c>
      <c r="DD3255" s="1" t="str">
        <f t="shared" si="1286"/>
        <v>#DIV/0!</v>
      </c>
      <c r="DF3255" s="1" t="str">
        <f t="shared" si="1287"/>
        <v>#DIV/0!</v>
      </c>
    </row>
    <row r="3256" ht="15.75" customHeight="1">
      <c r="CU3256" s="1">
        <v>5718.2002</v>
      </c>
      <c r="CV3256" s="1">
        <v>68.5</v>
      </c>
      <c r="CW3256" s="1">
        <v>68.08</v>
      </c>
      <c r="CX3256" s="1">
        <v>72.71</v>
      </c>
      <c r="CY3256" s="1">
        <v>68.69</v>
      </c>
      <c r="CZ3256" s="1">
        <v>77.08</v>
      </c>
      <c r="DA3256" s="1" t="str">
        <f t="shared" si="1283"/>
        <v>#DIV/0!</v>
      </c>
      <c r="DB3256" s="1" t="str">
        <f t="shared" si="1284"/>
        <v>#DIV/0!</v>
      </c>
      <c r="DC3256" s="1" t="str">
        <f t="shared" si="1285"/>
        <v>#DIV/0!</v>
      </c>
      <c r="DD3256" s="1" t="str">
        <f t="shared" si="1286"/>
        <v>#DIV/0!</v>
      </c>
      <c r="DF3256" s="1" t="str">
        <f t="shared" si="1287"/>
        <v>#DIV/0!</v>
      </c>
    </row>
    <row r="3257" ht="15.75" customHeight="1">
      <c r="CU3257" s="1">
        <v>5718.353</v>
      </c>
      <c r="CV3257" s="1">
        <v>68.61</v>
      </c>
      <c r="CW3257" s="1">
        <v>67.15</v>
      </c>
      <c r="CX3257" s="1">
        <v>70.16</v>
      </c>
      <c r="CY3257" s="1">
        <v>64.38</v>
      </c>
      <c r="CZ3257" s="1">
        <v>72.16</v>
      </c>
      <c r="DA3257" s="1" t="str">
        <f t="shared" si="1283"/>
        <v>#DIV/0!</v>
      </c>
      <c r="DB3257" s="1" t="str">
        <f t="shared" si="1284"/>
        <v>#DIV/0!</v>
      </c>
      <c r="DC3257" s="1" t="str">
        <f t="shared" si="1285"/>
        <v>#DIV/0!</v>
      </c>
      <c r="DD3257" s="1" t="str">
        <f t="shared" si="1286"/>
        <v>#DIV/0!</v>
      </c>
      <c r="DF3257" s="1" t="str">
        <f t="shared" si="1287"/>
        <v>#DIV/0!</v>
      </c>
    </row>
    <row r="3258" ht="15.75" customHeight="1">
      <c r="CU3258" s="1">
        <v>5718.5054</v>
      </c>
      <c r="CV3258" s="1">
        <v>72.42</v>
      </c>
      <c r="CW3258" s="1">
        <v>69.37</v>
      </c>
      <c r="CX3258" s="1">
        <v>70.83</v>
      </c>
      <c r="CY3258" s="1">
        <v>64.73</v>
      </c>
      <c r="CZ3258" s="1">
        <v>69.21</v>
      </c>
      <c r="DA3258" s="1" t="str">
        <f t="shared" si="1283"/>
        <v>#DIV/0!</v>
      </c>
      <c r="DB3258" s="1" t="str">
        <f t="shared" si="1284"/>
        <v>#DIV/0!</v>
      </c>
      <c r="DC3258" s="1" t="str">
        <f t="shared" si="1285"/>
        <v>#DIV/0!</v>
      </c>
      <c r="DD3258" s="1" t="str">
        <f t="shared" si="1286"/>
        <v>#DIV/0!</v>
      </c>
      <c r="DF3258" s="1" t="str">
        <f t="shared" si="1287"/>
        <v>#DIV/0!</v>
      </c>
    </row>
    <row r="3259" ht="15.75" customHeight="1">
      <c r="CU3259" s="1">
        <v>5718.6577</v>
      </c>
      <c r="CV3259" s="1">
        <v>78.6</v>
      </c>
      <c r="CW3259" s="1">
        <v>73.78</v>
      </c>
      <c r="CX3259" s="1">
        <v>73.53</v>
      </c>
      <c r="CY3259" s="1">
        <v>65.92</v>
      </c>
      <c r="CZ3259" s="1">
        <v>67.36</v>
      </c>
      <c r="DA3259" s="1" t="str">
        <f t="shared" si="1283"/>
        <v>#DIV/0!</v>
      </c>
      <c r="DB3259" s="1" t="str">
        <f t="shared" si="1284"/>
        <v>#DIV/0!</v>
      </c>
      <c r="DC3259" s="1" t="str">
        <f t="shared" si="1285"/>
        <v>#DIV/0!</v>
      </c>
      <c r="DD3259" s="1" t="str">
        <f t="shared" si="1286"/>
        <v>#DIV/0!</v>
      </c>
      <c r="DF3259" s="1" t="str">
        <f t="shared" si="1287"/>
        <v>#DIV/0!</v>
      </c>
    </row>
    <row r="3260" ht="15.75" customHeight="1">
      <c r="CU3260" s="1">
        <v>5718.8101</v>
      </c>
      <c r="CV3260" s="1">
        <v>86.35</v>
      </c>
      <c r="CW3260" s="1">
        <v>78.06</v>
      </c>
      <c r="CX3260" s="1">
        <v>75.97</v>
      </c>
      <c r="CY3260" s="1">
        <v>67.6</v>
      </c>
      <c r="CZ3260" s="1">
        <v>66.57</v>
      </c>
      <c r="DA3260" s="1" t="str">
        <f t="shared" si="1283"/>
        <v>#DIV/0!</v>
      </c>
      <c r="DB3260" s="1" t="str">
        <f t="shared" si="1284"/>
        <v>#DIV/0!</v>
      </c>
      <c r="DC3260" s="1" t="str">
        <f t="shared" si="1285"/>
        <v>#DIV/0!</v>
      </c>
      <c r="DD3260" s="1" t="str">
        <f t="shared" si="1286"/>
        <v>#DIV/0!</v>
      </c>
      <c r="DF3260" s="1" t="str">
        <f t="shared" si="1287"/>
        <v>#DIV/0!</v>
      </c>
    </row>
    <row r="3261" ht="15.75" customHeight="1">
      <c r="CU3261" s="1">
        <v>5718.9624</v>
      </c>
      <c r="CV3261" s="1">
        <v>93.93</v>
      </c>
      <c r="CW3261" s="1">
        <v>80.67</v>
      </c>
      <c r="CX3261" s="1">
        <v>76.5</v>
      </c>
      <c r="CY3261" s="1">
        <v>67.42</v>
      </c>
      <c r="CZ3261" s="1">
        <v>63.3</v>
      </c>
      <c r="DA3261" s="1" t="str">
        <f t="shared" si="1283"/>
        <v>#DIV/0!</v>
      </c>
      <c r="DB3261" s="1" t="str">
        <f t="shared" si="1284"/>
        <v>#DIV/0!</v>
      </c>
      <c r="DC3261" s="1" t="str">
        <f t="shared" si="1285"/>
        <v>#DIV/0!</v>
      </c>
      <c r="DD3261" s="1" t="str">
        <f t="shared" si="1286"/>
        <v>#DIV/0!</v>
      </c>
      <c r="DF3261" s="1" t="str">
        <f t="shared" si="1287"/>
        <v>#DIV/0!</v>
      </c>
    </row>
    <row r="3262" ht="15.75" customHeight="1">
      <c r="CU3262" s="1">
        <v>5719.1147</v>
      </c>
      <c r="CV3262" s="1">
        <v>98.0</v>
      </c>
      <c r="CW3262" s="1">
        <v>80.09</v>
      </c>
      <c r="CX3262" s="1">
        <v>73.85</v>
      </c>
      <c r="CY3262" s="1">
        <v>62.64</v>
      </c>
      <c r="CZ3262" s="1">
        <v>58.14</v>
      </c>
      <c r="DA3262" s="1" t="str">
        <f t="shared" si="1283"/>
        <v>#DIV/0!</v>
      </c>
      <c r="DB3262" s="1" t="str">
        <f t="shared" si="1284"/>
        <v>#DIV/0!</v>
      </c>
      <c r="DC3262" s="1" t="str">
        <f t="shared" si="1285"/>
        <v>#DIV/0!</v>
      </c>
      <c r="DD3262" s="1" t="str">
        <f t="shared" si="1286"/>
        <v>#DIV/0!</v>
      </c>
      <c r="DF3262" s="1" t="str">
        <f t="shared" si="1287"/>
        <v>#DIV/0!</v>
      </c>
    </row>
    <row r="3263" ht="15.75" customHeight="1">
      <c r="CU3263" s="1">
        <v>5719.2671</v>
      </c>
      <c r="CV3263" s="1">
        <v>97.78</v>
      </c>
      <c r="CW3263" s="1">
        <v>75.86</v>
      </c>
      <c r="CX3263" s="1">
        <v>68.05</v>
      </c>
      <c r="CY3263" s="1">
        <v>56.45</v>
      </c>
      <c r="CZ3263" s="1">
        <v>52.12</v>
      </c>
      <c r="DA3263" s="1" t="str">
        <f t="shared" si="1283"/>
        <v>#DIV/0!</v>
      </c>
      <c r="DB3263" s="1" t="str">
        <f t="shared" si="1284"/>
        <v>#DIV/0!</v>
      </c>
      <c r="DC3263" s="1" t="str">
        <f t="shared" si="1285"/>
        <v>#DIV/0!</v>
      </c>
      <c r="DD3263" s="1" t="str">
        <f t="shared" si="1286"/>
        <v>#DIV/0!</v>
      </c>
      <c r="DF3263" s="1" t="str">
        <f t="shared" si="1287"/>
        <v>#DIV/0!</v>
      </c>
    </row>
    <row r="3264" ht="15.75" customHeight="1">
      <c r="CU3264" s="1">
        <v>5719.4194</v>
      </c>
      <c r="CV3264" s="1">
        <v>95.08</v>
      </c>
      <c r="CW3264" s="1">
        <v>70.0</v>
      </c>
      <c r="CX3264" s="1">
        <v>61.98</v>
      </c>
      <c r="CY3264" s="1">
        <v>50.49</v>
      </c>
      <c r="CZ3264" s="1">
        <v>46.41</v>
      </c>
      <c r="DA3264" s="1" t="str">
        <f t="shared" si="1283"/>
        <v>#DIV/0!</v>
      </c>
      <c r="DB3264" s="1" t="str">
        <f t="shared" si="1284"/>
        <v>#DIV/0!</v>
      </c>
      <c r="DC3264" s="1" t="str">
        <f t="shared" si="1285"/>
        <v>#DIV/0!</v>
      </c>
      <c r="DD3264" s="1" t="str">
        <f t="shared" si="1286"/>
        <v>#DIV/0!</v>
      </c>
      <c r="DF3264" s="1" t="str">
        <f t="shared" si="1287"/>
        <v>#DIV/0!</v>
      </c>
    </row>
    <row r="3265" ht="15.75" customHeight="1">
      <c r="CU3265" s="1">
        <v>5719.5718</v>
      </c>
      <c r="CV3265" s="1">
        <v>91.54</v>
      </c>
      <c r="CW3265" s="1">
        <v>65.77</v>
      </c>
      <c r="CX3265" s="1">
        <v>57.27</v>
      </c>
      <c r="CY3265" s="1">
        <v>45.54</v>
      </c>
      <c r="CZ3265" s="1">
        <v>42.13</v>
      </c>
      <c r="DA3265" s="1" t="str">
        <f t="shared" si="1283"/>
        <v>#DIV/0!</v>
      </c>
      <c r="DB3265" s="1" t="str">
        <f t="shared" si="1284"/>
        <v>#DIV/0!</v>
      </c>
      <c r="DC3265" s="1" t="str">
        <f t="shared" si="1285"/>
        <v>#DIV/0!</v>
      </c>
      <c r="DD3265" s="1" t="str">
        <f t="shared" si="1286"/>
        <v>#DIV/0!</v>
      </c>
      <c r="DF3265" s="1" t="str">
        <f t="shared" si="1287"/>
        <v>#DIV/0!</v>
      </c>
    </row>
    <row r="3266" ht="15.75" customHeight="1">
      <c r="CU3266" s="1">
        <v>5719.7246</v>
      </c>
      <c r="CV3266" s="1">
        <v>87.1</v>
      </c>
      <c r="CW3266" s="1">
        <v>62.11</v>
      </c>
      <c r="CX3266" s="1">
        <v>53.23</v>
      </c>
      <c r="CY3266" s="1">
        <v>41.08</v>
      </c>
      <c r="CZ3266" s="1">
        <v>38.34</v>
      </c>
      <c r="DA3266" s="1" t="str">
        <f t="shared" si="1283"/>
        <v>#DIV/0!</v>
      </c>
      <c r="DB3266" s="1" t="str">
        <f t="shared" si="1284"/>
        <v>#DIV/0!</v>
      </c>
      <c r="DC3266" s="1" t="str">
        <f t="shared" si="1285"/>
        <v>#DIV/0!</v>
      </c>
      <c r="DD3266" s="1" t="str">
        <f t="shared" si="1286"/>
        <v>#DIV/0!</v>
      </c>
      <c r="DF3266" s="1" t="str">
        <f t="shared" si="1287"/>
        <v>#DIV/0!</v>
      </c>
    </row>
    <row r="3267" ht="15.75" customHeight="1">
      <c r="CU3267" s="1">
        <v>5719.877</v>
      </c>
      <c r="CV3267" s="1">
        <v>82.0</v>
      </c>
      <c r="CW3267" s="1">
        <v>58.76</v>
      </c>
      <c r="CX3267" s="1">
        <v>49.93</v>
      </c>
      <c r="CY3267" s="1">
        <v>37.83</v>
      </c>
      <c r="CZ3267" s="1">
        <v>35.21</v>
      </c>
      <c r="DA3267" s="1" t="str">
        <f t="shared" si="1283"/>
        <v>#DIV/0!</v>
      </c>
      <c r="DB3267" s="1" t="str">
        <f t="shared" si="1284"/>
        <v>#DIV/0!</v>
      </c>
      <c r="DC3267" s="1" t="str">
        <f t="shared" si="1285"/>
        <v>#DIV/0!</v>
      </c>
      <c r="DD3267" s="1" t="str">
        <f t="shared" si="1286"/>
        <v>#DIV/0!</v>
      </c>
      <c r="DF3267" s="1" t="str">
        <f t="shared" si="1287"/>
        <v>#DIV/0!</v>
      </c>
    </row>
    <row r="3268" ht="15.75" customHeight="1">
      <c r="CU3268" s="1">
        <v>5720.0293</v>
      </c>
      <c r="CV3268" s="1">
        <v>77.1</v>
      </c>
      <c r="CW3268" s="1">
        <v>55.85</v>
      </c>
      <c r="CX3268" s="1">
        <v>47.01</v>
      </c>
      <c r="CY3268" s="1">
        <v>35.32</v>
      </c>
      <c r="CZ3268" s="1">
        <v>32.69</v>
      </c>
      <c r="DA3268" s="1" t="str">
        <f t="shared" si="1283"/>
        <v>#DIV/0!</v>
      </c>
      <c r="DB3268" s="1" t="str">
        <f t="shared" si="1284"/>
        <v>#DIV/0!</v>
      </c>
      <c r="DC3268" s="1" t="str">
        <f t="shared" si="1285"/>
        <v>#DIV/0!</v>
      </c>
      <c r="DD3268" s="1" t="str">
        <f t="shared" si="1286"/>
        <v>#DIV/0!</v>
      </c>
      <c r="DF3268" s="1" t="str">
        <f t="shared" si="1287"/>
        <v>#DIV/0!</v>
      </c>
    </row>
    <row r="3269" ht="15.75" customHeight="1">
      <c r="CU3269" s="1">
        <v>5720.1816</v>
      </c>
      <c r="CV3269" s="1">
        <v>72.47</v>
      </c>
      <c r="CW3269" s="1">
        <v>53.36</v>
      </c>
      <c r="CX3269" s="1">
        <v>44.79</v>
      </c>
      <c r="CY3269" s="1">
        <v>33.61</v>
      </c>
      <c r="CZ3269" s="1">
        <v>30.93</v>
      </c>
      <c r="DA3269" s="1" t="str">
        <f t="shared" si="1283"/>
        <v>#DIV/0!</v>
      </c>
      <c r="DB3269" s="1" t="str">
        <f t="shared" si="1284"/>
        <v>#DIV/0!</v>
      </c>
      <c r="DC3269" s="1" t="str">
        <f t="shared" si="1285"/>
        <v>#DIV/0!</v>
      </c>
      <c r="DD3269" s="1" t="str">
        <f t="shared" si="1286"/>
        <v>#DIV/0!</v>
      </c>
      <c r="DF3269" s="1" t="str">
        <f t="shared" si="1287"/>
        <v>#DIV/0!</v>
      </c>
    </row>
    <row r="3270" ht="15.75" customHeight="1">
      <c r="CU3270" s="1">
        <v>5720.334</v>
      </c>
      <c r="CV3270" s="1">
        <v>66.81</v>
      </c>
      <c r="CW3270" s="1">
        <v>50.29</v>
      </c>
      <c r="CX3270" s="1">
        <v>43.11</v>
      </c>
      <c r="CY3270" s="1">
        <v>32.58</v>
      </c>
      <c r="CZ3270" s="1">
        <v>29.71</v>
      </c>
      <c r="DA3270" s="1" t="str">
        <f t="shared" si="1283"/>
        <v>#DIV/0!</v>
      </c>
      <c r="DB3270" s="1" t="str">
        <f t="shared" si="1284"/>
        <v>#DIV/0!</v>
      </c>
      <c r="DC3270" s="1" t="str">
        <f t="shared" si="1285"/>
        <v>#DIV/0!</v>
      </c>
      <c r="DD3270" s="1" t="str">
        <f t="shared" si="1286"/>
        <v>#DIV/0!</v>
      </c>
      <c r="DF3270" s="1" t="str">
        <f t="shared" si="1287"/>
        <v>#DIV/0!</v>
      </c>
    </row>
    <row r="3271" ht="15.75" customHeight="1">
      <c r="CU3271" s="1">
        <v>5720.4863</v>
      </c>
      <c r="CV3271" s="1">
        <v>63.87</v>
      </c>
      <c r="CW3271" s="1">
        <v>47.5</v>
      </c>
      <c r="CX3271" s="1">
        <v>41.54</v>
      </c>
      <c r="CY3271" s="1">
        <v>32.09</v>
      </c>
      <c r="CZ3271" s="1">
        <v>29.06</v>
      </c>
      <c r="DA3271" s="1" t="str">
        <f t="shared" si="1283"/>
        <v>#DIV/0!</v>
      </c>
      <c r="DB3271" s="1" t="str">
        <f t="shared" si="1284"/>
        <v>#DIV/0!</v>
      </c>
      <c r="DC3271" s="1" t="str">
        <f t="shared" si="1285"/>
        <v>#DIV/0!</v>
      </c>
      <c r="DD3271" s="1" t="str">
        <f t="shared" si="1286"/>
        <v>#DIV/0!</v>
      </c>
      <c r="DF3271" s="1" t="str">
        <f t="shared" si="1287"/>
        <v>#DIV/0!</v>
      </c>
    </row>
    <row r="3272" ht="15.75" customHeight="1">
      <c r="CU3272" s="1">
        <v>5720.6387</v>
      </c>
      <c r="CV3272" s="1">
        <v>62.81</v>
      </c>
      <c r="CW3272" s="1">
        <v>45.73</v>
      </c>
      <c r="CX3272" s="1">
        <v>40.57</v>
      </c>
      <c r="CY3272" s="1">
        <v>32.11</v>
      </c>
      <c r="CZ3272" s="1">
        <v>29.07</v>
      </c>
      <c r="DA3272" s="1" t="str">
        <f t="shared" si="1283"/>
        <v>#DIV/0!</v>
      </c>
      <c r="DB3272" s="1" t="str">
        <f t="shared" si="1284"/>
        <v>#DIV/0!</v>
      </c>
      <c r="DC3272" s="1" t="str">
        <f t="shared" si="1285"/>
        <v>#DIV/0!</v>
      </c>
      <c r="DD3272" s="1" t="str">
        <f t="shared" si="1286"/>
        <v>#DIV/0!</v>
      </c>
      <c r="DF3272" s="1" t="str">
        <f t="shared" si="1287"/>
        <v>#DIV/0!</v>
      </c>
    </row>
    <row r="3273" ht="15.75" customHeight="1">
      <c r="CU3273" s="1">
        <v>5720.791</v>
      </c>
      <c r="CV3273" s="1">
        <v>63.87</v>
      </c>
      <c r="CW3273" s="1">
        <v>45.76</v>
      </c>
      <c r="CX3273" s="1">
        <v>41.16</v>
      </c>
      <c r="CY3273" s="1">
        <v>33.18</v>
      </c>
      <c r="CZ3273" s="1">
        <v>29.88</v>
      </c>
      <c r="DA3273" s="1" t="str">
        <f t="shared" si="1283"/>
        <v>#DIV/0!</v>
      </c>
      <c r="DB3273" s="1" t="str">
        <f t="shared" si="1284"/>
        <v>#DIV/0!</v>
      </c>
      <c r="DC3273" s="1" t="str">
        <f t="shared" si="1285"/>
        <v>#DIV/0!</v>
      </c>
      <c r="DD3273" s="1" t="str">
        <f t="shared" si="1286"/>
        <v>#DIV/0!</v>
      </c>
      <c r="DF3273" s="1" t="str">
        <f t="shared" si="1287"/>
        <v>#DIV/0!</v>
      </c>
    </row>
    <row r="3274" ht="15.75" customHeight="1">
      <c r="CU3274" s="1">
        <v>5720.9434</v>
      </c>
      <c r="CV3274" s="1">
        <v>66.88</v>
      </c>
      <c r="CW3274" s="1">
        <v>46.8</v>
      </c>
      <c r="CX3274" s="1">
        <v>42.7</v>
      </c>
      <c r="CY3274" s="1">
        <v>35.58</v>
      </c>
      <c r="CZ3274" s="1">
        <v>31.68</v>
      </c>
      <c r="DA3274" s="1" t="str">
        <f t="shared" si="1283"/>
        <v>#DIV/0!</v>
      </c>
      <c r="DB3274" s="1" t="str">
        <f t="shared" si="1284"/>
        <v>#DIV/0!</v>
      </c>
      <c r="DC3274" s="1" t="str">
        <f t="shared" si="1285"/>
        <v>#DIV/0!</v>
      </c>
      <c r="DD3274" s="1" t="str">
        <f t="shared" si="1286"/>
        <v>#DIV/0!</v>
      </c>
      <c r="DF3274" s="1" t="str">
        <f t="shared" si="1287"/>
        <v>#DIV/0!</v>
      </c>
    </row>
    <row r="3275" ht="15.75" customHeight="1">
      <c r="CU3275" s="1">
        <v>5721.0962</v>
      </c>
      <c r="CV3275" s="1">
        <v>70.1</v>
      </c>
      <c r="CW3275" s="1">
        <v>48.82</v>
      </c>
      <c r="CX3275" s="1">
        <v>44.97</v>
      </c>
      <c r="CY3275" s="1">
        <v>38.72</v>
      </c>
      <c r="CZ3275" s="1">
        <v>34.91</v>
      </c>
      <c r="DA3275" s="1" t="str">
        <f t="shared" si="1283"/>
        <v>#DIV/0!</v>
      </c>
      <c r="DB3275" s="1" t="str">
        <f t="shared" si="1284"/>
        <v>#DIV/0!</v>
      </c>
      <c r="DC3275" s="1" t="str">
        <f t="shared" si="1285"/>
        <v>#DIV/0!</v>
      </c>
      <c r="DD3275" s="1" t="str">
        <f t="shared" si="1286"/>
        <v>#DIV/0!</v>
      </c>
      <c r="DF3275" s="1" t="str">
        <f t="shared" si="1287"/>
        <v>#DIV/0!</v>
      </c>
    </row>
    <row r="3276" ht="15.75" customHeight="1">
      <c r="CU3276" s="1">
        <v>5721.2485</v>
      </c>
      <c r="CV3276" s="1">
        <v>74.28</v>
      </c>
      <c r="CW3276" s="1">
        <v>51.9</v>
      </c>
      <c r="CX3276" s="1">
        <v>47.92</v>
      </c>
      <c r="CY3276" s="1">
        <v>41.66</v>
      </c>
      <c r="CZ3276" s="1">
        <v>38.78</v>
      </c>
      <c r="DA3276" s="1" t="str">
        <f t="shared" si="1283"/>
        <v>#DIV/0!</v>
      </c>
      <c r="DB3276" s="1" t="str">
        <f t="shared" si="1284"/>
        <v>#DIV/0!</v>
      </c>
      <c r="DC3276" s="1" t="str">
        <f t="shared" si="1285"/>
        <v>#DIV/0!</v>
      </c>
      <c r="DD3276" s="1" t="str">
        <f t="shared" si="1286"/>
        <v>#DIV/0!</v>
      </c>
      <c r="DF3276" s="1" t="str">
        <f t="shared" si="1287"/>
        <v>#DIV/0!</v>
      </c>
    </row>
    <row r="3277" ht="15.75" customHeight="1">
      <c r="CU3277" s="1">
        <v>5721.4009</v>
      </c>
      <c r="CV3277" s="1">
        <v>81.34</v>
      </c>
      <c r="CW3277" s="1">
        <v>55.7</v>
      </c>
      <c r="CX3277" s="1">
        <v>50.77</v>
      </c>
      <c r="CY3277" s="1">
        <v>44.66</v>
      </c>
      <c r="CZ3277" s="1">
        <v>42.49</v>
      </c>
      <c r="DA3277" s="1" t="str">
        <f t="shared" si="1283"/>
        <v>#DIV/0!</v>
      </c>
      <c r="DB3277" s="1" t="str">
        <f t="shared" si="1284"/>
        <v>#DIV/0!</v>
      </c>
      <c r="DC3277" s="1" t="str">
        <f t="shared" si="1285"/>
        <v>#DIV/0!</v>
      </c>
      <c r="DD3277" s="1" t="str">
        <f t="shared" si="1286"/>
        <v>#DIV/0!</v>
      </c>
      <c r="DF3277" s="1" t="str">
        <f t="shared" si="1287"/>
        <v>#DIV/0!</v>
      </c>
    </row>
    <row r="3278" ht="15.75" customHeight="1">
      <c r="CU3278" s="1">
        <v>5721.5532</v>
      </c>
      <c r="CV3278" s="1">
        <v>90.68</v>
      </c>
      <c r="CW3278" s="1">
        <v>59.97</v>
      </c>
      <c r="CX3278" s="1">
        <v>53.77</v>
      </c>
      <c r="CY3278" s="1">
        <v>47.55</v>
      </c>
      <c r="CZ3278" s="1">
        <v>46.07</v>
      </c>
      <c r="DA3278" s="1" t="str">
        <f t="shared" si="1283"/>
        <v>#DIV/0!</v>
      </c>
      <c r="DB3278" s="1" t="str">
        <f t="shared" si="1284"/>
        <v>#DIV/0!</v>
      </c>
      <c r="DC3278" s="1" t="str">
        <f t="shared" si="1285"/>
        <v>#DIV/0!</v>
      </c>
      <c r="DD3278" s="1" t="str">
        <f t="shared" si="1286"/>
        <v>#DIV/0!</v>
      </c>
      <c r="DF3278" s="1" t="str">
        <f t="shared" si="1287"/>
        <v>#DIV/0!</v>
      </c>
    </row>
    <row r="3279" ht="15.75" customHeight="1">
      <c r="CU3279" s="1">
        <v>5721.7056</v>
      </c>
      <c r="CV3279" s="1">
        <v>100.3</v>
      </c>
      <c r="CW3279" s="1">
        <v>66.15</v>
      </c>
      <c r="CX3279" s="1">
        <v>56.79</v>
      </c>
      <c r="CY3279" s="1">
        <v>49.4</v>
      </c>
      <c r="CZ3279" s="1">
        <v>48.26</v>
      </c>
      <c r="DA3279" s="1" t="str">
        <f t="shared" si="1283"/>
        <v>#DIV/0!</v>
      </c>
      <c r="DB3279" s="1" t="str">
        <f t="shared" si="1284"/>
        <v>#DIV/0!</v>
      </c>
      <c r="DC3279" s="1" t="str">
        <f t="shared" si="1285"/>
        <v>#DIV/0!</v>
      </c>
      <c r="DD3279" s="1" t="str">
        <f t="shared" si="1286"/>
        <v>#DIV/0!</v>
      </c>
      <c r="DF3279" s="1" t="str">
        <f t="shared" si="1287"/>
        <v>#DIV/0!</v>
      </c>
    </row>
    <row r="3280" ht="15.75" customHeight="1">
      <c r="CU3280" s="1">
        <v>5721.8579</v>
      </c>
      <c r="CV3280" s="1">
        <v>119.0</v>
      </c>
      <c r="CW3280" s="1">
        <v>72.72</v>
      </c>
      <c r="CX3280" s="1">
        <v>59.24</v>
      </c>
      <c r="CY3280" s="1">
        <v>49.53</v>
      </c>
      <c r="CZ3280" s="1">
        <v>48.23</v>
      </c>
      <c r="DA3280" s="1" t="str">
        <f t="shared" si="1283"/>
        <v>#DIV/0!</v>
      </c>
      <c r="DB3280" s="1" t="str">
        <f t="shared" si="1284"/>
        <v>#DIV/0!</v>
      </c>
      <c r="DC3280" s="1" t="str">
        <f t="shared" si="1285"/>
        <v>#DIV/0!</v>
      </c>
      <c r="DD3280" s="1" t="str">
        <f t="shared" si="1286"/>
        <v>#DIV/0!</v>
      </c>
      <c r="DF3280" s="1" t="str">
        <f t="shared" si="1287"/>
        <v>#DIV/0!</v>
      </c>
    </row>
    <row r="3281" ht="15.75" customHeight="1">
      <c r="CU3281" s="1">
        <v>5722.0103</v>
      </c>
      <c r="CV3281" s="1">
        <v>145.6</v>
      </c>
      <c r="CW3281" s="1">
        <v>77.34</v>
      </c>
      <c r="CX3281" s="1">
        <v>60.24</v>
      </c>
      <c r="CY3281" s="1">
        <v>47.62</v>
      </c>
      <c r="CZ3281" s="1">
        <v>45.95</v>
      </c>
      <c r="DA3281" s="1" t="str">
        <f t="shared" si="1283"/>
        <v>#DIV/0!</v>
      </c>
      <c r="DB3281" s="1" t="str">
        <f t="shared" si="1284"/>
        <v>#DIV/0!</v>
      </c>
      <c r="DC3281" s="1" t="str">
        <f t="shared" si="1285"/>
        <v>#DIV/0!</v>
      </c>
      <c r="DD3281" s="1" t="str">
        <f t="shared" si="1286"/>
        <v>#DIV/0!</v>
      </c>
      <c r="DF3281" s="1" t="str">
        <f t="shared" si="1287"/>
        <v>#DIV/0!</v>
      </c>
    </row>
    <row r="3282" ht="15.75" customHeight="1">
      <c r="CU3282" s="1">
        <v>5722.1626</v>
      </c>
      <c r="CV3282" s="1">
        <v>160.8</v>
      </c>
      <c r="CW3282" s="1">
        <v>76.7</v>
      </c>
      <c r="CX3282" s="1">
        <v>58.15</v>
      </c>
      <c r="CY3282" s="1">
        <v>43.96</v>
      </c>
      <c r="CZ3282" s="1">
        <v>41.78</v>
      </c>
      <c r="DA3282" s="1" t="str">
        <f t="shared" si="1283"/>
        <v>#DIV/0!</v>
      </c>
      <c r="DB3282" s="1" t="str">
        <f t="shared" si="1284"/>
        <v>#DIV/0!</v>
      </c>
      <c r="DC3282" s="1" t="str">
        <f t="shared" si="1285"/>
        <v>#DIV/0!</v>
      </c>
      <c r="DD3282" s="1" t="str">
        <f t="shared" si="1286"/>
        <v>#DIV/0!</v>
      </c>
      <c r="DF3282" s="1" t="str">
        <f t="shared" si="1287"/>
        <v>#DIV/0!</v>
      </c>
    </row>
    <row r="3283" ht="15.75" customHeight="1">
      <c r="CU3283" s="1">
        <v>5722.3154</v>
      </c>
      <c r="CV3283" s="1">
        <v>152.0</v>
      </c>
      <c r="CW3283" s="1">
        <v>69.97</v>
      </c>
      <c r="CX3283" s="1">
        <v>52.1</v>
      </c>
      <c r="CY3283" s="1">
        <v>38.26</v>
      </c>
      <c r="CZ3283" s="1">
        <v>35.65</v>
      </c>
      <c r="DA3283" s="1" t="str">
        <f t="shared" si="1283"/>
        <v>#DIV/0!</v>
      </c>
      <c r="DB3283" s="1" t="str">
        <f t="shared" si="1284"/>
        <v>#DIV/0!</v>
      </c>
      <c r="DC3283" s="1" t="str">
        <f t="shared" si="1285"/>
        <v>#DIV/0!</v>
      </c>
      <c r="DD3283" s="1" t="str">
        <f t="shared" si="1286"/>
        <v>#DIV/0!</v>
      </c>
      <c r="DF3283" s="1" t="str">
        <f t="shared" si="1287"/>
        <v>#DIV/0!</v>
      </c>
    </row>
    <row r="3284" ht="15.75" customHeight="1">
      <c r="CU3284" s="1">
        <v>5722.4678</v>
      </c>
      <c r="CV3284" s="1">
        <v>129.1</v>
      </c>
      <c r="CW3284" s="1">
        <v>61.06</v>
      </c>
      <c r="CX3284" s="1">
        <v>45.02</v>
      </c>
      <c r="CY3284" s="1">
        <v>32.2</v>
      </c>
      <c r="CZ3284" s="1">
        <v>30.07</v>
      </c>
      <c r="DA3284" s="1" t="str">
        <f t="shared" si="1283"/>
        <v>#DIV/0!</v>
      </c>
      <c r="DB3284" s="1" t="str">
        <f t="shared" si="1284"/>
        <v>#DIV/0!</v>
      </c>
      <c r="DC3284" s="1" t="str">
        <f t="shared" si="1285"/>
        <v>#DIV/0!</v>
      </c>
      <c r="DD3284" s="1" t="str">
        <f t="shared" si="1286"/>
        <v>#DIV/0!</v>
      </c>
      <c r="DF3284" s="1" t="str">
        <f t="shared" si="1287"/>
        <v>#DIV/0!</v>
      </c>
    </row>
    <row r="3285" ht="15.75" customHeight="1">
      <c r="CU3285" s="1">
        <v>5722.6201</v>
      </c>
      <c r="CV3285" s="1">
        <v>101.5</v>
      </c>
      <c r="CW3285" s="1">
        <v>51.44</v>
      </c>
      <c r="CX3285" s="1">
        <v>37.88</v>
      </c>
      <c r="CY3285" s="1">
        <v>27.09</v>
      </c>
      <c r="CZ3285" s="1">
        <v>24.65</v>
      </c>
      <c r="DA3285" s="1" t="str">
        <f t="shared" si="1283"/>
        <v>#DIV/0!</v>
      </c>
      <c r="DB3285" s="1" t="str">
        <f t="shared" si="1284"/>
        <v>#DIV/0!</v>
      </c>
      <c r="DC3285" s="1" t="str">
        <f t="shared" si="1285"/>
        <v>#DIV/0!</v>
      </c>
      <c r="DD3285" s="1" t="str">
        <f t="shared" si="1286"/>
        <v>#DIV/0!</v>
      </c>
      <c r="DF3285" s="1" t="str">
        <f t="shared" si="1287"/>
        <v>#DIV/0!</v>
      </c>
    </row>
    <row r="3286" ht="15.75" customHeight="1">
      <c r="CU3286" s="1">
        <v>5722.7725</v>
      </c>
      <c r="CV3286" s="1">
        <v>76.51</v>
      </c>
      <c r="CW3286" s="1">
        <v>41.83</v>
      </c>
      <c r="CX3286" s="1">
        <v>31.14</v>
      </c>
      <c r="CY3286" s="1">
        <v>22.6</v>
      </c>
      <c r="CZ3286" s="1">
        <v>20.41</v>
      </c>
      <c r="DA3286" s="1" t="str">
        <f t="shared" si="1283"/>
        <v>#DIV/0!</v>
      </c>
      <c r="DB3286" s="1" t="str">
        <f t="shared" si="1284"/>
        <v>#DIV/0!</v>
      </c>
      <c r="DC3286" s="1" t="str">
        <f t="shared" si="1285"/>
        <v>#DIV/0!</v>
      </c>
      <c r="DD3286" s="1" t="str">
        <f t="shared" si="1286"/>
        <v>#DIV/0!</v>
      </c>
      <c r="DF3286" s="1" t="str">
        <f t="shared" si="1287"/>
        <v>#DIV/0!</v>
      </c>
    </row>
    <row r="3287" ht="15.75" customHeight="1">
      <c r="CU3287" s="1">
        <v>5722.9248</v>
      </c>
      <c r="CV3287" s="1">
        <v>57.64</v>
      </c>
      <c r="CW3287" s="1">
        <v>34.1</v>
      </c>
      <c r="CX3287" s="1">
        <v>25.97</v>
      </c>
      <c r="CY3287" s="1">
        <v>19.41</v>
      </c>
      <c r="CZ3287" s="1">
        <v>17.38</v>
      </c>
      <c r="DA3287" s="1" t="str">
        <f t="shared" si="1283"/>
        <v>#DIV/0!</v>
      </c>
      <c r="DB3287" s="1" t="str">
        <f t="shared" si="1284"/>
        <v>#DIV/0!</v>
      </c>
      <c r="DC3287" s="1" t="str">
        <f t="shared" si="1285"/>
        <v>#DIV/0!</v>
      </c>
      <c r="DD3287" s="1" t="str">
        <f t="shared" si="1286"/>
        <v>#DIV/0!</v>
      </c>
      <c r="DF3287" s="1" t="str">
        <f t="shared" si="1287"/>
        <v>#DIV/0!</v>
      </c>
    </row>
    <row r="3288" ht="15.75" customHeight="1">
      <c r="CU3288" s="1">
        <v>5723.0771</v>
      </c>
      <c r="CV3288" s="1">
        <v>45.53</v>
      </c>
      <c r="CW3288" s="1">
        <v>28.63</v>
      </c>
      <c r="CX3288" s="1">
        <v>22.46</v>
      </c>
      <c r="CY3288" s="1">
        <v>17.06</v>
      </c>
      <c r="CZ3288" s="1">
        <v>15.21</v>
      </c>
      <c r="DA3288" s="1" t="str">
        <f t="shared" si="1283"/>
        <v>#DIV/0!</v>
      </c>
      <c r="DB3288" s="1" t="str">
        <f t="shared" si="1284"/>
        <v>#DIV/0!</v>
      </c>
      <c r="DC3288" s="1" t="str">
        <f t="shared" si="1285"/>
        <v>#DIV/0!</v>
      </c>
      <c r="DD3288" s="1" t="str">
        <f t="shared" si="1286"/>
        <v>#DIV/0!</v>
      </c>
      <c r="DF3288" s="1" t="str">
        <f t="shared" si="1287"/>
        <v>#DIV/0!</v>
      </c>
    </row>
    <row r="3289" ht="15.75" customHeight="1">
      <c r="CU3289" s="1">
        <v>5723.2295</v>
      </c>
      <c r="CV3289" s="1">
        <v>37.85</v>
      </c>
      <c r="CW3289" s="1">
        <v>24.92</v>
      </c>
      <c r="CX3289" s="1">
        <v>20.09</v>
      </c>
      <c r="CY3289" s="1">
        <v>15.54</v>
      </c>
      <c r="CZ3289" s="1">
        <v>13.83</v>
      </c>
      <c r="DA3289" s="1" t="str">
        <f t="shared" si="1283"/>
        <v>#DIV/0!</v>
      </c>
      <c r="DB3289" s="1" t="str">
        <f t="shared" si="1284"/>
        <v>#DIV/0!</v>
      </c>
      <c r="DC3289" s="1" t="str">
        <f t="shared" si="1285"/>
        <v>#DIV/0!</v>
      </c>
      <c r="DD3289" s="1" t="str">
        <f t="shared" si="1286"/>
        <v>#DIV/0!</v>
      </c>
      <c r="DF3289" s="1" t="str">
        <f t="shared" si="1287"/>
        <v>#DIV/0!</v>
      </c>
    </row>
    <row r="3290" ht="15.75" customHeight="1">
      <c r="CU3290" s="1">
        <v>5723.3818</v>
      </c>
      <c r="CV3290" s="1">
        <v>34.09</v>
      </c>
      <c r="CW3290" s="1">
        <v>22.73</v>
      </c>
      <c r="CX3290" s="1">
        <v>18.76</v>
      </c>
      <c r="CY3290" s="1">
        <v>14.73</v>
      </c>
      <c r="CZ3290" s="1">
        <v>13.1</v>
      </c>
      <c r="DA3290" s="1" t="str">
        <f t="shared" si="1283"/>
        <v>#DIV/0!</v>
      </c>
      <c r="DB3290" s="1" t="str">
        <f t="shared" si="1284"/>
        <v>#DIV/0!</v>
      </c>
      <c r="DC3290" s="1" t="str">
        <f t="shared" si="1285"/>
        <v>#DIV/0!</v>
      </c>
      <c r="DD3290" s="1" t="str">
        <f t="shared" si="1286"/>
        <v>#DIV/0!</v>
      </c>
      <c r="DF3290" s="1" t="str">
        <f t="shared" si="1287"/>
        <v>#DIV/0!</v>
      </c>
    </row>
    <row r="3291" ht="15.75" customHeight="1">
      <c r="CU3291" s="1">
        <v>5723.5342</v>
      </c>
      <c r="CV3291" s="1">
        <v>33.9</v>
      </c>
      <c r="CW3291" s="1">
        <v>21.77</v>
      </c>
      <c r="CX3291" s="1">
        <v>18.31</v>
      </c>
      <c r="CY3291" s="1">
        <v>14.51</v>
      </c>
      <c r="CZ3291" s="1">
        <v>12.93</v>
      </c>
      <c r="DA3291" s="1" t="str">
        <f t="shared" si="1283"/>
        <v>#DIV/0!</v>
      </c>
      <c r="DB3291" s="1" t="str">
        <f t="shared" si="1284"/>
        <v>#DIV/0!</v>
      </c>
      <c r="DC3291" s="1" t="str">
        <f t="shared" si="1285"/>
        <v>#DIV/0!</v>
      </c>
      <c r="DD3291" s="1" t="str">
        <f t="shared" si="1286"/>
        <v>#DIV/0!</v>
      </c>
      <c r="DF3291" s="1" t="str">
        <f t="shared" si="1287"/>
        <v>#DIV/0!</v>
      </c>
    </row>
    <row r="3292" ht="15.75" customHeight="1">
      <c r="CU3292" s="1">
        <v>5723.687</v>
      </c>
      <c r="CV3292" s="1">
        <v>36.82</v>
      </c>
      <c r="CW3292" s="1">
        <v>22.02</v>
      </c>
      <c r="CX3292" s="1">
        <v>18.78</v>
      </c>
      <c r="CY3292" s="1">
        <v>14.9</v>
      </c>
      <c r="CZ3292" s="1">
        <v>13.29</v>
      </c>
      <c r="DA3292" s="1" t="str">
        <f t="shared" si="1283"/>
        <v>#DIV/0!</v>
      </c>
      <c r="DB3292" s="1" t="str">
        <f t="shared" si="1284"/>
        <v>#DIV/0!</v>
      </c>
      <c r="DC3292" s="1" t="str">
        <f t="shared" si="1285"/>
        <v>#DIV/0!</v>
      </c>
      <c r="DD3292" s="1" t="str">
        <f t="shared" si="1286"/>
        <v>#DIV/0!</v>
      </c>
      <c r="DF3292" s="1" t="str">
        <f t="shared" si="1287"/>
        <v>#DIV/0!</v>
      </c>
    </row>
    <row r="3293" ht="15.75" customHeight="1">
      <c r="CU3293" s="1">
        <v>5723.8394</v>
      </c>
      <c r="CV3293" s="1">
        <v>43.2</v>
      </c>
      <c r="CW3293" s="1">
        <v>23.92</v>
      </c>
      <c r="CX3293" s="1">
        <v>20.63</v>
      </c>
      <c r="CY3293" s="1">
        <v>16.29</v>
      </c>
      <c r="CZ3293" s="1">
        <v>14.42</v>
      </c>
      <c r="DA3293" s="1" t="str">
        <f t="shared" si="1283"/>
        <v>#DIV/0!</v>
      </c>
      <c r="DB3293" s="1" t="str">
        <f t="shared" si="1284"/>
        <v>#DIV/0!</v>
      </c>
      <c r="DC3293" s="1" t="str">
        <f t="shared" si="1285"/>
        <v>#DIV/0!</v>
      </c>
      <c r="DD3293" s="1" t="str">
        <f t="shared" si="1286"/>
        <v>#DIV/0!</v>
      </c>
      <c r="DF3293" s="1" t="str">
        <f t="shared" si="1287"/>
        <v>#DIV/0!</v>
      </c>
    </row>
    <row r="3294" ht="15.75" customHeight="1">
      <c r="CU3294" s="1">
        <v>5723.9917</v>
      </c>
      <c r="CV3294" s="1">
        <v>49.98</v>
      </c>
      <c r="CW3294" s="1">
        <v>26.73</v>
      </c>
      <c r="CX3294" s="1">
        <v>23.62</v>
      </c>
      <c r="CY3294" s="1">
        <v>18.42</v>
      </c>
      <c r="CZ3294" s="1">
        <v>16.36</v>
      </c>
      <c r="DA3294" s="1" t="str">
        <f t="shared" si="1283"/>
        <v>#DIV/0!</v>
      </c>
      <c r="DB3294" s="1" t="str">
        <f t="shared" si="1284"/>
        <v>#DIV/0!</v>
      </c>
      <c r="DC3294" s="1" t="str">
        <f t="shared" si="1285"/>
        <v>#DIV/0!</v>
      </c>
      <c r="DD3294" s="1" t="str">
        <f t="shared" si="1286"/>
        <v>#DIV/0!</v>
      </c>
      <c r="DF3294" s="1" t="str">
        <f t="shared" si="1287"/>
        <v>#DIV/0!</v>
      </c>
    </row>
    <row r="3295" ht="15.75" customHeight="1">
      <c r="CU3295" s="1">
        <v>5724.144</v>
      </c>
      <c r="CV3295" s="1">
        <v>59.21</v>
      </c>
      <c r="CW3295" s="1">
        <v>30.2</v>
      </c>
      <c r="CX3295" s="1">
        <v>26.46</v>
      </c>
      <c r="CY3295" s="1">
        <v>20.45</v>
      </c>
      <c r="CZ3295" s="1">
        <v>18.22</v>
      </c>
      <c r="DA3295" s="1" t="str">
        <f t="shared" si="1283"/>
        <v>#DIV/0!</v>
      </c>
      <c r="DB3295" s="1" t="str">
        <f t="shared" si="1284"/>
        <v>#DIV/0!</v>
      </c>
      <c r="DC3295" s="1" t="str">
        <f t="shared" si="1285"/>
        <v>#DIV/0!</v>
      </c>
      <c r="DD3295" s="1" t="str">
        <f t="shared" si="1286"/>
        <v>#DIV/0!</v>
      </c>
      <c r="DF3295" s="1" t="str">
        <f t="shared" si="1287"/>
        <v>#DIV/0!</v>
      </c>
    </row>
    <row r="3296" ht="15.75" customHeight="1">
      <c r="CU3296" s="1">
        <v>5724.2964</v>
      </c>
      <c r="CV3296" s="1">
        <v>69.8</v>
      </c>
      <c r="CW3296" s="1">
        <v>35.03</v>
      </c>
      <c r="CX3296" s="1">
        <v>30.67</v>
      </c>
      <c r="CY3296" s="1">
        <v>23.39</v>
      </c>
      <c r="CZ3296" s="1">
        <v>20.65</v>
      </c>
      <c r="DA3296" s="1" t="str">
        <f t="shared" si="1283"/>
        <v>#DIV/0!</v>
      </c>
      <c r="DB3296" s="1" t="str">
        <f t="shared" si="1284"/>
        <v>#DIV/0!</v>
      </c>
      <c r="DC3296" s="1" t="str">
        <f t="shared" si="1285"/>
        <v>#DIV/0!</v>
      </c>
      <c r="DD3296" s="1" t="str">
        <f t="shared" si="1286"/>
        <v>#DIV/0!</v>
      </c>
      <c r="DF3296" s="1" t="str">
        <f t="shared" si="1287"/>
        <v>#DIV/0!</v>
      </c>
    </row>
    <row r="3297" ht="15.75" customHeight="1">
      <c r="CU3297" s="1">
        <v>5724.4487</v>
      </c>
      <c r="CV3297" s="1">
        <v>75.95</v>
      </c>
      <c r="CW3297" s="1">
        <v>39.89</v>
      </c>
      <c r="CX3297" s="1">
        <v>34.9</v>
      </c>
      <c r="CY3297" s="1">
        <v>26.34</v>
      </c>
      <c r="CZ3297" s="1">
        <v>23.05</v>
      </c>
      <c r="DA3297" s="1" t="str">
        <f t="shared" si="1283"/>
        <v>#DIV/0!</v>
      </c>
      <c r="DB3297" s="1" t="str">
        <f t="shared" si="1284"/>
        <v>#DIV/0!</v>
      </c>
      <c r="DC3297" s="1" t="str">
        <f t="shared" si="1285"/>
        <v>#DIV/0!</v>
      </c>
      <c r="DD3297" s="1" t="str">
        <f t="shared" si="1286"/>
        <v>#DIV/0!</v>
      </c>
      <c r="DF3297" s="1" t="str">
        <f t="shared" si="1287"/>
        <v>#DIV/0!</v>
      </c>
    </row>
    <row r="3298" ht="15.75" customHeight="1">
      <c r="CU3298" s="1">
        <v>5724.6011</v>
      </c>
      <c r="CV3298" s="1">
        <v>76.97</v>
      </c>
      <c r="CW3298" s="1">
        <v>43.06</v>
      </c>
      <c r="CX3298" s="1">
        <v>37.65</v>
      </c>
      <c r="CY3298" s="1">
        <v>28.68</v>
      </c>
      <c r="CZ3298" s="1">
        <v>25.03</v>
      </c>
      <c r="DA3298" s="1" t="str">
        <f t="shared" si="1283"/>
        <v>#DIV/0!</v>
      </c>
      <c r="DB3298" s="1" t="str">
        <f t="shared" si="1284"/>
        <v>#DIV/0!</v>
      </c>
      <c r="DC3298" s="1" t="str">
        <f t="shared" si="1285"/>
        <v>#DIV/0!</v>
      </c>
      <c r="DD3298" s="1" t="str">
        <f t="shared" si="1286"/>
        <v>#DIV/0!</v>
      </c>
      <c r="DF3298" s="1" t="str">
        <f t="shared" si="1287"/>
        <v>#DIV/0!</v>
      </c>
    </row>
    <row r="3299" ht="15.75" customHeight="1">
      <c r="CU3299" s="1">
        <v>5724.7534</v>
      </c>
      <c r="CV3299" s="1">
        <v>78.57</v>
      </c>
      <c r="CW3299" s="1">
        <v>44.84</v>
      </c>
      <c r="CX3299" s="1">
        <v>38.82</v>
      </c>
      <c r="CY3299" s="1">
        <v>30.16</v>
      </c>
      <c r="CZ3299" s="1">
        <v>25.8</v>
      </c>
      <c r="DA3299" s="1" t="str">
        <f t="shared" si="1283"/>
        <v>#DIV/0!</v>
      </c>
      <c r="DB3299" s="1" t="str">
        <f t="shared" si="1284"/>
        <v>#DIV/0!</v>
      </c>
      <c r="DC3299" s="1" t="str">
        <f t="shared" si="1285"/>
        <v>#DIV/0!</v>
      </c>
      <c r="DD3299" s="1" t="str">
        <f t="shared" si="1286"/>
        <v>#DIV/0!</v>
      </c>
      <c r="DF3299" s="1" t="str">
        <f t="shared" si="1287"/>
        <v>#DIV/0!</v>
      </c>
    </row>
    <row r="3300" ht="15.75" customHeight="1">
      <c r="CU3300" s="1">
        <v>5724.9058</v>
      </c>
      <c r="CV3300" s="1">
        <v>81.37</v>
      </c>
      <c r="CW3300" s="1">
        <v>47.18</v>
      </c>
      <c r="CX3300" s="1">
        <v>40.18</v>
      </c>
      <c r="CY3300" s="1">
        <v>31.37</v>
      </c>
      <c r="CZ3300" s="1">
        <v>26.99</v>
      </c>
      <c r="DA3300" s="1" t="str">
        <f t="shared" si="1283"/>
        <v>#DIV/0!</v>
      </c>
      <c r="DB3300" s="1" t="str">
        <f t="shared" si="1284"/>
        <v>#DIV/0!</v>
      </c>
      <c r="DC3300" s="1" t="str">
        <f t="shared" si="1285"/>
        <v>#DIV/0!</v>
      </c>
      <c r="DD3300" s="1" t="str">
        <f t="shared" si="1286"/>
        <v>#DIV/0!</v>
      </c>
      <c r="DF3300" s="1" t="str">
        <f t="shared" si="1287"/>
        <v>#DIV/0!</v>
      </c>
    </row>
    <row r="3301" ht="15.75" customHeight="1">
      <c r="CU3301" s="1">
        <v>5725.0586</v>
      </c>
      <c r="CV3301" s="1">
        <v>83.55</v>
      </c>
      <c r="CW3301" s="1">
        <v>49.02</v>
      </c>
      <c r="CX3301" s="1">
        <v>42.44</v>
      </c>
      <c r="CY3301" s="1">
        <v>32.73</v>
      </c>
      <c r="CZ3301" s="1">
        <v>28.43</v>
      </c>
      <c r="DA3301" s="1" t="str">
        <f t="shared" si="1283"/>
        <v>#DIV/0!</v>
      </c>
      <c r="DB3301" s="1" t="str">
        <f t="shared" si="1284"/>
        <v>#DIV/0!</v>
      </c>
      <c r="DC3301" s="1" t="str">
        <f t="shared" si="1285"/>
        <v>#DIV/0!</v>
      </c>
      <c r="DD3301" s="1" t="str">
        <f t="shared" si="1286"/>
        <v>#DIV/0!</v>
      </c>
      <c r="DF3301" s="1" t="str">
        <f t="shared" si="1287"/>
        <v>#DIV/0!</v>
      </c>
    </row>
    <row r="3302" ht="15.75" customHeight="1">
      <c r="CU3302" s="1">
        <v>5725.2109</v>
      </c>
      <c r="CV3302" s="1">
        <v>89.2</v>
      </c>
      <c r="CW3302" s="1">
        <v>51.64</v>
      </c>
      <c r="CX3302" s="1">
        <v>44.75</v>
      </c>
      <c r="CY3302" s="1">
        <v>34.16</v>
      </c>
      <c r="CZ3302" s="1">
        <v>30.0</v>
      </c>
      <c r="DA3302" s="1" t="str">
        <f t="shared" si="1283"/>
        <v>#DIV/0!</v>
      </c>
      <c r="DB3302" s="1" t="str">
        <f t="shared" si="1284"/>
        <v>#DIV/0!</v>
      </c>
      <c r="DC3302" s="1" t="str">
        <f t="shared" si="1285"/>
        <v>#DIV/0!</v>
      </c>
      <c r="DD3302" s="1" t="str">
        <f t="shared" si="1286"/>
        <v>#DIV/0!</v>
      </c>
      <c r="DF3302" s="1" t="str">
        <f t="shared" si="1287"/>
        <v>#DIV/0!</v>
      </c>
    </row>
    <row r="3303" ht="15.75" customHeight="1">
      <c r="CU3303" s="1">
        <v>5725.3633</v>
      </c>
      <c r="CV3303" s="1">
        <v>95.87</v>
      </c>
      <c r="CW3303" s="1">
        <v>54.26</v>
      </c>
      <c r="CX3303" s="1">
        <v>47.55</v>
      </c>
      <c r="CY3303" s="1">
        <v>35.36</v>
      </c>
      <c r="CZ3303" s="1">
        <v>31.49</v>
      </c>
      <c r="DA3303" s="1" t="str">
        <f t="shared" si="1283"/>
        <v>#DIV/0!</v>
      </c>
      <c r="DB3303" s="1" t="str">
        <f t="shared" si="1284"/>
        <v>#DIV/0!</v>
      </c>
      <c r="DC3303" s="1" t="str">
        <f t="shared" si="1285"/>
        <v>#DIV/0!</v>
      </c>
      <c r="DD3303" s="1" t="str">
        <f t="shared" si="1286"/>
        <v>#DIV/0!</v>
      </c>
      <c r="DF3303" s="1" t="str">
        <f t="shared" si="1287"/>
        <v>#DIV/0!</v>
      </c>
    </row>
    <row r="3304" ht="15.75" customHeight="1">
      <c r="CU3304" s="1">
        <v>5725.5156</v>
      </c>
      <c r="CV3304" s="1">
        <v>102.6</v>
      </c>
      <c r="CW3304" s="1">
        <v>57.54</v>
      </c>
      <c r="CX3304" s="1">
        <v>50.33</v>
      </c>
      <c r="CY3304" s="1">
        <v>36.68</v>
      </c>
      <c r="CZ3304" s="1">
        <v>32.95</v>
      </c>
      <c r="DA3304" s="1" t="str">
        <f t="shared" si="1283"/>
        <v>#DIV/0!</v>
      </c>
      <c r="DB3304" s="1" t="str">
        <f t="shared" si="1284"/>
        <v>#DIV/0!</v>
      </c>
      <c r="DC3304" s="1" t="str">
        <f t="shared" si="1285"/>
        <v>#DIV/0!</v>
      </c>
      <c r="DD3304" s="1" t="str">
        <f t="shared" si="1286"/>
        <v>#DIV/0!</v>
      </c>
      <c r="DF3304" s="1" t="str">
        <f t="shared" si="1287"/>
        <v>#DIV/0!</v>
      </c>
    </row>
    <row r="3305" ht="15.75" customHeight="1">
      <c r="CU3305" s="1">
        <v>5725.668</v>
      </c>
      <c r="CV3305" s="1">
        <v>105.9</v>
      </c>
      <c r="CW3305" s="1">
        <v>60.66</v>
      </c>
      <c r="CX3305" s="1">
        <v>53.05</v>
      </c>
      <c r="CY3305" s="1">
        <v>37.81</v>
      </c>
      <c r="CZ3305" s="1">
        <v>34.18</v>
      </c>
      <c r="DA3305" s="1" t="str">
        <f t="shared" si="1283"/>
        <v>#DIV/0!</v>
      </c>
      <c r="DB3305" s="1" t="str">
        <f t="shared" si="1284"/>
        <v>#DIV/0!</v>
      </c>
      <c r="DC3305" s="1" t="str">
        <f t="shared" si="1285"/>
        <v>#DIV/0!</v>
      </c>
      <c r="DD3305" s="1" t="str">
        <f t="shared" si="1286"/>
        <v>#DIV/0!</v>
      </c>
      <c r="DF3305" s="1" t="str">
        <f t="shared" si="1287"/>
        <v>#DIV/0!</v>
      </c>
    </row>
    <row r="3306" ht="15.75" customHeight="1">
      <c r="CU3306" s="1">
        <v>5725.8203</v>
      </c>
      <c r="CV3306" s="1">
        <v>105.8</v>
      </c>
      <c r="CW3306" s="1">
        <v>63.25</v>
      </c>
      <c r="CX3306" s="1">
        <v>55.44</v>
      </c>
      <c r="CY3306" s="1">
        <v>38.74</v>
      </c>
      <c r="CZ3306" s="1">
        <v>35.1</v>
      </c>
      <c r="DA3306" s="1" t="str">
        <f t="shared" si="1283"/>
        <v>#DIV/0!</v>
      </c>
      <c r="DB3306" s="1" t="str">
        <f t="shared" si="1284"/>
        <v>#DIV/0!</v>
      </c>
      <c r="DC3306" s="1" t="str">
        <f t="shared" si="1285"/>
        <v>#DIV/0!</v>
      </c>
      <c r="DD3306" s="1" t="str">
        <f t="shared" si="1286"/>
        <v>#DIV/0!</v>
      </c>
      <c r="DF3306" s="1" t="str">
        <f t="shared" si="1287"/>
        <v>#DIV/0!</v>
      </c>
    </row>
    <row r="3307" ht="15.75" customHeight="1">
      <c r="CU3307" s="1">
        <v>5725.9727</v>
      </c>
      <c r="CV3307" s="1">
        <v>104.4</v>
      </c>
      <c r="CW3307" s="1">
        <v>64.82</v>
      </c>
      <c r="CX3307" s="1">
        <v>56.82</v>
      </c>
      <c r="CY3307" s="1">
        <v>40.16</v>
      </c>
      <c r="CZ3307" s="1">
        <v>35.58</v>
      </c>
      <c r="DA3307" s="1" t="str">
        <f t="shared" si="1283"/>
        <v>#DIV/0!</v>
      </c>
      <c r="DB3307" s="1" t="str">
        <f t="shared" si="1284"/>
        <v>#DIV/0!</v>
      </c>
      <c r="DC3307" s="1" t="str">
        <f t="shared" si="1285"/>
        <v>#DIV/0!</v>
      </c>
      <c r="DD3307" s="1" t="str">
        <f t="shared" si="1286"/>
        <v>#DIV/0!</v>
      </c>
      <c r="DF3307" s="1" t="str">
        <f t="shared" si="1287"/>
        <v>#DIV/0!</v>
      </c>
    </row>
    <row r="3308" ht="15.75" customHeight="1">
      <c r="CU3308" s="1">
        <v>5726.125</v>
      </c>
      <c r="CV3308" s="1">
        <v>103.5</v>
      </c>
      <c r="CW3308" s="1">
        <v>67.39</v>
      </c>
      <c r="CX3308" s="1">
        <v>59.16</v>
      </c>
      <c r="CY3308" s="1">
        <v>41.8</v>
      </c>
      <c r="CZ3308" s="1">
        <v>36.39</v>
      </c>
      <c r="DA3308" s="1" t="str">
        <f t="shared" si="1283"/>
        <v>#DIV/0!</v>
      </c>
      <c r="DB3308" s="1" t="str">
        <f t="shared" si="1284"/>
        <v>#DIV/0!</v>
      </c>
      <c r="DC3308" s="1" t="str">
        <f t="shared" si="1285"/>
        <v>#DIV/0!</v>
      </c>
      <c r="DD3308" s="1" t="str">
        <f t="shared" si="1286"/>
        <v>#DIV/0!</v>
      </c>
      <c r="DF3308" s="1" t="str">
        <f t="shared" si="1287"/>
        <v>#DIV/0!</v>
      </c>
    </row>
    <row r="3309" ht="15.75" customHeight="1">
      <c r="CU3309" s="1">
        <v>5726.2773</v>
      </c>
      <c r="CV3309" s="1">
        <v>104.2</v>
      </c>
      <c r="CW3309" s="1">
        <v>69.73</v>
      </c>
      <c r="CX3309" s="1">
        <v>61.74</v>
      </c>
      <c r="CY3309" s="1">
        <v>43.91</v>
      </c>
      <c r="CZ3309" s="1">
        <v>37.46</v>
      </c>
      <c r="DA3309" s="1" t="str">
        <f t="shared" si="1283"/>
        <v>#DIV/0!</v>
      </c>
      <c r="DB3309" s="1" t="str">
        <f t="shared" si="1284"/>
        <v>#DIV/0!</v>
      </c>
      <c r="DC3309" s="1" t="str">
        <f t="shared" si="1285"/>
        <v>#DIV/0!</v>
      </c>
      <c r="DD3309" s="1" t="str">
        <f t="shared" si="1286"/>
        <v>#DIV/0!</v>
      </c>
      <c r="DF3309" s="1" t="str">
        <f t="shared" si="1287"/>
        <v>#DIV/0!</v>
      </c>
    </row>
    <row r="3310" ht="15.75" customHeight="1">
      <c r="CU3310" s="1">
        <v>5726.4302</v>
      </c>
      <c r="CV3310" s="1">
        <v>108.2</v>
      </c>
      <c r="CW3310" s="1">
        <v>72.25</v>
      </c>
      <c r="CX3310" s="1">
        <v>65.11</v>
      </c>
      <c r="CY3310" s="1">
        <v>46.58</v>
      </c>
      <c r="CZ3310" s="1">
        <v>39.14</v>
      </c>
      <c r="DA3310" s="1" t="str">
        <f t="shared" si="1283"/>
        <v>#DIV/0!</v>
      </c>
      <c r="DB3310" s="1" t="str">
        <f t="shared" si="1284"/>
        <v>#DIV/0!</v>
      </c>
      <c r="DC3310" s="1" t="str">
        <f t="shared" si="1285"/>
        <v>#DIV/0!</v>
      </c>
      <c r="DD3310" s="1" t="str">
        <f t="shared" si="1286"/>
        <v>#DIV/0!</v>
      </c>
      <c r="DF3310" s="1" t="str">
        <f t="shared" si="1287"/>
        <v>#DIV/0!</v>
      </c>
    </row>
    <row r="3311" ht="15.75" customHeight="1">
      <c r="CU3311" s="1">
        <v>5726.5825</v>
      </c>
      <c r="CV3311" s="1">
        <v>117.1</v>
      </c>
      <c r="CW3311" s="1">
        <v>75.89</v>
      </c>
      <c r="CX3311" s="1">
        <v>69.65</v>
      </c>
      <c r="CY3311" s="1">
        <v>50.8</v>
      </c>
      <c r="CZ3311" s="1">
        <v>41.61</v>
      </c>
      <c r="DA3311" s="1" t="str">
        <f t="shared" si="1283"/>
        <v>#DIV/0!</v>
      </c>
      <c r="DB3311" s="1" t="str">
        <f t="shared" si="1284"/>
        <v>#DIV/0!</v>
      </c>
      <c r="DC3311" s="1" t="str">
        <f t="shared" si="1285"/>
        <v>#DIV/0!</v>
      </c>
      <c r="DD3311" s="1" t="str">
        <f t="shared" si="1286"/>
        <v>#DIV/0!</v>
      </c>
      <c r="DF3311" s="1" t="str">
        <f t="shared" si="1287"/>
        <v>#DIV/0!</v>
      </c>
    </row>
    <row r="3312" ht="15.75" customHeight="1">
      <c r="CU3312" s="1">
        <v>5726.7349</v>
      </c>
      <c r="CV3312" s="1">
        <v>129.2</v>
      </c>
      <c r="CW3312" s="1">
        <v>82.07</v>
      </c>
      <c r="CX3312" s="1">
        <v>77.42</v>
      </c>
      <c r="CY3312" s="1">
        <v>55.68</v>
      </c>
      <c r="CZ3312" s="1">
        <v>45.06</v>
      </c>
      <c r="DA3312" s="1" t="str">
        <f t="shared" si="1283"/>
        <v>#DIV/0!</v>
      </c>
      <c r="DB3312" s="1" t="str">
        <f t="shared" si="1284"/>
        <v>#DIV/0!</v>
      </c>
      <c r="DC3312" s="1" t="str">
        <f t="shared" si="1285"/>
        <v>#DIV/0!</v>
      </c>
      <c r="DD3312" s="1" t="str">
        <f t="shared" si="1286"/>
        <v>#DIV/0!</v>
      </c>
      <c r="DF3312" s="1" t="str">
        <f t="shared" si="1287"/>
        <v>#DIV/0!</v>
      </c>
    </row>
    <row r="3313" ht="15.75" customHeight="1">
      <c r="CU3313" s="1">
        <v>5726.8872</v>
      </c>
      <c r="CV3313" s="1">
        <v>144.9</v>
      </c>
      <c r="CW3313" s="1">
        <v>89.6</v>
      </c>
      <c r="CX3313" s="1">
        <v>86.81</v>
      </c>
      <c r="CY3313" s="1">
        <v>60.89</v>
      </c>
      <c r="CZ3313" s="1">
        <v>50.61</v>
      </c>
      <c r="DA3313" s="1" t="str">
        <f t="shared" si="1283"/>
        <v>#DIV/0!</v>
      </c>
      <c r="DB3313" s="1" t="str">
        <f t="shared" si="1284"/>
        <v>#DIV/0!</v>
      </c>
      <c r="DC3313" s="1" t="str">
        <f t="shared" si="1285"/>
        <v>#DIV/0!</v>
      </c>
      <c r="DD3313" s="1" t="str">
        <f t="shared" si="1286"/>
        <v>#DIV/0!</v>
      </c>
      <c r="DF3313" s="1" t="str">
        <f t="shared" si="1287"/>
        <v>#DIV/0!</v>
      </c>
    </row>
    <row r="3314" ht="15.75" customHeight="1">
      <c r="CU3314" s="1">
        <v>5727.0396</v>
      </c>
      <c r="CV3314" s="1">
        <v>166.0</v>
      </c>
      <c r="CW3314" s="1">
        <v>98.05</v>
      </c>
      <c r="CX3314" s="1">
        <v>97.58</v>
      </c>
      <c r="CY3314" s="1">
        <v>67.25</v>
      </c>
      <c r="CZ3314" s="1">
        <v>56.89</v>
      </c>
      <c r="DA3314" s="1" t="str">
        <f t="shared" si="1283"/>
        <v>#DIV/0!</v>
      </c>
      <c r="DB3314" s="1" t="str">
        <f t="shared" si="1284"/>
        <v>#DIV/0!</v>
      </c>
      <c r="DC3314" s="1" t="str">
        <f t="shared" si="1285"/>
        <v>#DIV/0!</v>
      </c>
      <c r="DD3314" s="1" t="str">
        <f t="shared" si="1286"/>
        <v>#DIV/0!</v>
      </c>
      <c r="DF3314" s="1" t="str">
        <f t="shared" si="1287"/>
        <v>#DIV/0!</v>
      </c>
    </row>
    <row r="3315" ht="15.75" customHeight="1">
      <c r="CU3315" s="1">
        <v>5727.1919</v>
      </c>
      <c r="CV3315" s="1">
        <v>191.6</v>
      </c>
      <c r="CW3315" s="1">
        <v>110.9</v>
      </c>
      <c r="CX3315" s="1">
        <v>112.0</v>
      </c>
      <c r="CY3315" s="1">
        <v>75.42</v>
      </c>
      <c r="CZ3315" s="1">
        <v>64.49</v>
      </c>
      <c r="DA3315" s="1" t="str">
        <f t="shared" si="1283"/>
        <v>#DIV/0!</v>
      </c>
      <c r="DB3315" s="1" t="str">
        <f t="shared" si="1284"/>
        <v>#DIV/0!</v>
      </c>
      <c r="DC3315" s="1" t="str">
        <f t="shared" si="1285"/>
        <v>#DIV/0!</v>
      </c>
      <c r="DD3315" s="1" t="str">
        <f t="shared" si="1286"/>
        <v>#DIV/0!</v>
      </c>
      <c r="DF3315" s="1" t="str">
        <f t="shared" si="1287"/>
        <v>#DIV/0!</v>
      </c>
    </row>
    <row r="3316" ht="15.75" customHeight="1">
      <c r="CU3316" s="1">
        <v>5727.3442</v>
      </c>
      <c r="CV3316" s="1">
        <v>222.0</v>
      </c>
      <c r="CW3316" s="1">
        <v>129.3</v>
      </c>
      <c r="CX3316" s="1">
        <v>132.1</v>
      </c>
      <c r="CY3316" s="1">
        <v>85.77</v>
      </c>
      <c r="CZ3316" s="1">
        <v>73.59</v>
      </c>
      <c r="DA3316" s="1" t="str">
        <f t="shared" si="1283"/>
        <v>#DIV/0!</v>
      </c>
      <c r="DB3316" s="1" t="str">
        <f t="shared" si="1284"/>
        <v>#DIV/0!</v>
      </c>
      <c r="DC3316" s="1" t="str">
        <f t="shared" si="1285"/>
        <v>#DIV/0!</v>
      </c>
      <c r="DD3316" s="1" t="str">
        <f t="shared" si="1286"/>
        <v>#DIV/0!</v>
      </c>
      <c r="DF3316" s="1" t="str">
        <f t="shared" si="1287"/>
        <v>#DIV/0!</v>
      </c>
    </row>
    <row r="3317" ht="15.75" customHeight="1">
      <c r="CU3317" s="1">
        <v>5727.4966</v>
      </c>
      <c r="CV3317" s="1">
        <v>245.9</v>
      </c>
      <c r="CW3317" s="1">
        <v>148.9</v>
      </c>
      <c r="CX3317" s="1">
        <v>151.8</v>
      </c>
      <c r="CY3317" s="1">
        <v>96.5</v>
      </c>
      <c r="CZ3317" s="1">
        <v>82.26</v>
      </c>
      <c r="DA3317" s="1" t="str">
        <f t="shared" si="1283"/>
        <v>#DIV/0!</v>
      </c>
      <c r="DB3317" s="1" t="str">
        <f t="shared" si="1284"/>
        <v>#DIV/0!</v>
      </c>
      <c r="DC3317" s="1" t="str">
        <f t="shared" si="1285"/>
        <v>#DIV/0!</v>
      </c>
      <c r="DD3317" s="1" t="str">
        <f t="shared" si="1286"/>
        <v>#DIV/0!</v>
      </c>
      <c r="DF3317" s="1" t="str">
        <f t="shared" si="1287"/>
        <v>#DIV/0!</v>
      </c>
    </row>
    <row r="3318" ht="15.75" customHeight="1">
      <c r="CU3318" s="1">
        <v>5727.6494</v>
      </c>
      <c r="CV3318" s="1">
        <v>254.8</v>
      </c>
      <c r="CW3318" s="1">
        <v>162.8</v>
      </c>
      <c r="CX3318" s="1">
        <v>163.5</v>
      </c>
      <c r="CY3318" s="1">
        <v>102.7</v>
      </c>
      <c r="CZ3318" s="1">
        <v>87.86</v>
      </c>
      <c r="DA3318" s="1" t="str">
        <f t="shared" si="1283"/>
        <v>#DIV/0!</v>
      </c>
      <c r="DB3318" s="1" t="str">
        <f t="shared" si="1284"/>
        <v>#DIV/0!</v>
      </c>
      <c r="DC3318" s="1" t="str">
        <f t="shared" si="1285"/>
        <v>#DIV/0!</v>
      </c>
      <c r="DD3318" s="1" t="str">
        <f t="shared" si="1286"/>
        <v>#DIV/0!</v>
      </c>
      <c r="DF3318" s="1" t="str">
        <f t="shared" si="1287"/>
        <v>#DIV/0!</v>
      </c>
    </row>
    <row r="3319" ht="15.75" customHeight="1">
      <c r="CU3319" s="1">
        <v>5727.8018</v>
      </c>
      <c r="CV3319" s="1">
        <v>247.9</v>
      </c>
      <c r="CW3319" s="1">
        <v>165.1</v>
      </c>
      <c r="CX3319" s="1">
        <v>163.2</v>
      </c>
      <c r="CY3319" s="1">
        <v>103.4</v>
      </c>
      <c r="CZ3319" s="1">
        <v>88.67</v>
      </c>
      <c r="DA3319" s="1" t="str">
        <f t="shared" si="1283"/>
        <v>#DIV/0!</v>
      </c>
      <c r="DB3319" s="1" t="str">
        <f t="shared" si="1284"/>
        <v>#DIV/0!</v>
      </c>
      <c r="DC3319" s="1" t="str">
        <f t="shared" si="1285"/>
        <v>#DIV/0!</v>
      </c>
      <c r="DD3319" s="1" t="str">
        <f t="shared" si="1286"/>
        <v>#DIV/0!</v>
      </c>
      <c r="DF3319" s="1" t="str">
        <f t="shared" si="1287"/>
        <v>#DIV/0!</v>
      </c>
    </row>
    <row r="3320" ht="15.75" customHeight="1">
      <c r="CU3320" s="1">
        <v>5727.9541</v>
      </c>
      <c r="CV3320" s="1">
        <v>231.9</v>
      </c>
      <c r="CW3320" s="1">
        <v>156.5</v>
      </c>
      <c r="CX3320" s="1">
        <v>153.0</v>
      </c>
      <c r="CY3320" s="1">
        <v>99.08</v>
      </c>
      <c r="CZ3320" s="1">
        <v>85.24</v>
      </c>
      <c r="DA3320" s="1" t="str">
        <f t="shared" si="1283"/>
        <v>#DIV/0!</v>
      </c>
      <c r="DB3320" s="1" t="str">
        <f t="shared" si="1284"/>
        <v>#DIV/0!</v>
      </c>
      <c r="DC3320" s="1" t="str">
        <f t="shared" si="1285"/>
        <v>#DIV/0!</v>
      </c>
      <c r="DD3320" s="1" t="str">
        <f t="shared" si="1286"/>
        <v>#DIV/0!</v>
      </c>
      <c r="DF3320" s="1" t="str">
        <f t="shared" si="1287"/>
        <v>#DIV/0!</v>
      </c>
    </row>
    <row r="3321" ht="15.75" customHeight="1">
      <c r="CU3321" s="1">
        <v>5728.1064</v>
      </c>
      <c r="CV3321" s="1">
        <v>214.7</v>
      </c>
      <c r="CW3321" s="1">
        <v>141.9</v>
      </c>
      <c r="CX3321" s="1">
        <v>137.1</v>
      </c>
      <c r="CY3321" s="1">
        <v>91.74</v>
      </c>
      <c r="CZ3321" s="1">
        <v>79.34</v>
      </c>
      <c r="DA3321" s="1" t="str">
        <f t="shared" si="1283"/>
        <v>#DIV/0!</v>
      </c>
      <c r="DB3321" s="1" t="str">
        <f t="shared" si="1284"/>
        <v>#DIV/0!</v>
      </c>
      <c r="DC3321" s="1" t="str">
        <f t="shared" si="1285"/>
        <v>#DIV/0!</v>
      </c>
      <c r="DD3321" s="1" t="str">
        <f t="shared" si="1286"/>
        <v>#DIV/0!</v>
      </c>
      <c r="DF3321" s="1" t="str">
        <f t="shared" si="1287"/>
        <v>#DIV/0!</v>
      </c>
    </row>
    <row r="3322" ht="15.75" customHeight="1">
      <c r="CU3322" s="1">
        <v>5728.2588</v>
      </c>
      <c r="CV3322" s="1">
        <v>198.2</v>
      </c>
      <c r="CW3322" s="1">
        <v>127.8</v>
      </c>
      <c r="CX3322" s="1">
        <v>121.0</v>
      </c>
      <c r="CY3322" s="1">
        <v>83.58</v>
      </c>
      <c r="CZ3322" s="1">
        <v>72.58</v>
      </c>
      <c r="DA3322" s="1" t="str">
        <f t="shared" si="1283"/>
        <v>#DIV/0!</v>
      </c>
      <c r="DB3322" s="1" t="str">
        <f t="shared" si="1284"/>
        <v>#DIV/0!</v>
      </c>
      <c r="DC3322" s="1" t="str">
        <f t="shared" si="1285"/>
        <v>#DIV/0!</v>
      </c>
      <c r="DD3322" s="1" t="str">
        <f t="shared" si="1286"/>
        <v>#DIV/0!</v>
      </c>
      <c r="DF3322" s="1" t="str">
        <f t="shared" si="1287"/>
        <v>#DIV/0!</v>
      </c>
    </row>
    <row r="3323" ht="15.75" customHeight="1">
      <c r="CU3323" s="1">
        <v>5728.4111</v>
      </c>
      <c r="CV3323" s="1">
        <v>180.3</v>
      </c>
      <c r="CW3323" s="1">
        <v>116.4</v>
      </c>
      <c r="CX3323" s="1">
        <v>108.9</v>
      </c>
      <c r="CY3323" s="1">
        <v>75.84</v>
      </c>
      <c r="CZ3323" s="1">
        <v>67.05</v>
      </c>
      <c r="DA3323" s="1" t="str">
        <f t="shared" si="1283"/>
        <v>#DIV/0!</v>
      </c>
      <c r="DB3323" s="1" t="str">
        <f t="shared" si="1284"/>
        <v>#DIV/0!</v>
      </c>
      <c r="DC3323" s="1" t="str">
        <f t="shared" si="1285"/>
        <v>#DIV/0!</v>
      </c>
      <c r="DD3323" s="1" t="str">
        <f t="shared" si="1286"/>
        <v>#DIV/0!</v>
      </c>
      <c r="DF3323" s="1" t="str">
        <f t="shared" si="1287"/>
        <v>#DIV/0!</v>
      </c>
    </row>
    <row r="3324" ht="15.75" customHeight="1">
      <c r="CU3324" s="1">
        <v>5728.5635</v>
      </c>
      <c r="CV3324" s="1">
        <v>163.3</v>
      </c>
      <c r="CW3324" s="1">
        <v>106.6</v>
      </c>
      <c r="CX3324" s="1">
        <v>98.99</v>
      </c>
      <c r="CY3324" s="1">
        <v>68.54</v>
      </c>
      <c r="CZ3324" s="1">
        <v>61.51</v>
      </c>
      <c r="DA3324" s="1" t="str">
        <f t="shared" si="1283"/>
        <v>#DIV/0!</v>
      </c>
      <c r="DB3324" s="1" t="str">
        <f t="shared" si="1284"/>
        <v>#DIV/0!</v>
      </c>
      <c r="DC3324" s="1" t="str">
        <f t="shared" si="1285"/>
        <v>#DIV/0!</v>
      </c>
      <c r="DD3324" s="1" t="str">
        <f t="shared" si="1286"/>
        <v>#DIV/0!</v>
      </c>
      <c r="DF3324" s="1" t="str">
        <f t="shared" si="1287"/>
        <v>#DIV/0!</v>
      </c>
    </row>
    <row r="3325" ht="15.75" customHeight="1">
      <c r="CU3325" s="1">
        <v>5728.7158</v>
      </c>
      <c r="CV3325" s="1">
        <v>147.0</v>
      </c>
      <c r="CW3325" s="1">
        <v>97.25</v>
      </c>
      <c r="CX3325" s="1">
        <v>89.62</v>
      </c>
      <c r="CY3325" s="1">
        <v>61.97</v>
      </c>
      <c r="CZ3325" s="1">
        <v>56.27</v>
      </c>
      <c r="DA3325" s="1" t="str">
        <f t="shared" si="1283"/>
        <v>#DIV/0!</v>
      </c>
      <c r="DB3325" s="1" t="str">
        <f t="shared" si="1284"/>
        <v>#DIV/0!</v>
      </c>
      <c r="DC3325" s="1" t="str">
        <f t="shared" si="1285"/>
        <v>#DIV/0!</v>
      </c>
      <c r="DD3325" s="1" t="str">
        <f t="shared" si="1286"/>
        <v>#DIV/0!</v>
      </c>
      <c r="DF3325" s="1" t="str">
        <f t="shared" si="1287"/>
        <v>#DIV/0!</v>
      </c>
    </row>
    <row r="3326" ht="15.75" customHeight="1">
      <c r="CU3326" s="1">
        <v>5728.8682</v>
      </c>
      <c r="CV3326" s="1">
        <v>130.6</v>
      </c>
      <c r="CW3326" s="1">
        <v>87.85</v>
      </c>
      <c r="CX3326" s="1">
        <v>80.87</v>
      </c>
      <c r="CY3326" s="1">
        <v>56.58</v>
      </c>
      <c r="CZ3326" s="1">
        <v>51.49</v>
      </c>
      <c r="DA3326" s="1" t="str">
        <f t="shared" si="1283"/>
        <v>#DIV/0!</v>
      </c>
      <c r="DB3326" s="1" t="str">
        <f t="shared" si="1284"/>
        <v>#DIV/0!</v>
      </c>
      <c r="DC3326" s="1" t="str">
        <f t="shared" si="1285"/>
        <v>#DIV/0!</v>
      </c>
      <c r="DD3326" s="1" t="str">
        <f t="shared" si="1286"/>
        <v>#DIV/0!</v>
      </c>
      <c r="DF3326" s="1" t="str">
        <f t="shared" si="1287"/>
        <v>#DIV/0!</v>
      </c>
    </row>
    <row r="3327" ht="15.75" customHeight="1">
      <c r="CU3327" s="1">
        <v>5729.021</v>
      </c>
      <c r="CV3327" s="1">
        <v>116.8</v>
      </c>
      <c r="CW3327" s="1">
        <v>79.44</v>
      </c>
      <c r="CX3327" s="1">
        <v>73.4</v>
      </c>
      <c r="CY3327" s="1">
        <v>52.22</v>
      </c>
      <c r="CZ3327" s="1">
        <v>47.31</v>
      </c>
      <c r="DA3327" s="1" t="str">
        <f t="shared" si="1283"/>
        <v>#DIV/0!</v>
      </c>
      <c r="DB3327" s="1" t="str">
        <f t="shared" si="1284"/>
        <v>#DIV/0!</v>
      </c>
      <c r="DC3327" s="1" t="str">
        <f t="shared" si="1285"/>
        <v>#DIV/0!</v>
      </c>
      <c r="DD3327" s="1" t="str">
        <f t="shared" si="1286"/>
        <v>#DIV/0!</v>
      </c>
      <c r="DF3327" s="1" t="str">
        <f t="shared" si="1287"/>
        <v>#DIV/0!</v>
      </c>
    </row>
    <row r="3328" ht="15.75" customHeight="1">
      <c r="CU3328" s="1">
        <v>5729.1733</v>
      </c>
      <c r="CV3328" s="1">
        <v>104.7</v>
      </c>
      <c r="CW3328" s="1">
        <v>72.53</v>
      </c>
      <c r="CX3328" s="1">
        <v>67.45</v>
      </c>
      <c r="CY3328" s="1">
        <v>48.87</v>
      </c>
      <c r="CZ3328" s="1">
        <v>44.06</v>
      </c>
      <c r="DA3328" s="1" t="str">
        <f t="shared" si="1283"/>
        <v>#DIV/0!</v>
      </c>
      <c r="DB3328" s="1" t="str">
        <f t="shared" si="1284"/>
        <v>#DIV/0!</v>
      </c>
      <c r="DC3328" s="1" t="str">
        <f t="shared" si="1285"/>
        <v>#DIV/0!</v>
      </c>
      <c r="DD3328" s="1" t="str">
        <f t="shared" si="1286"/>
        <v>#DIV/0!</v>
      </c>
      <c r="DF3328" s="1" t="str">
        <f t="shared" si="1287"/>
        <v>#DIV/0!</v>
      </c>
    </row>
    <row r="3329" ht="15.75" customHeight="1">
      <c r="CU3329" s="1">
        <v>5729.3257</v>
      </c>
      <c r="CV3329" s="1">
        <v>96.15</v>
      </c>
      <c r="CW3329" s="1">
        <v>67.73</v>
      </c>
      <c r="CX3329" s="1">
        <v>63.48</v>
      </c>
      <c r="CY3329" s="1">
        <v>46.8</v>
      </c>
      <c r="CZ3329" s="1">
        <v>41.99</v>
      </c>
      <c r="DA3329" s="1" t="str">
        <f t="shared" si="1283"/>
        <v>#DIV/0!</v>
      </c>
      <c r="DB3329" s="1" t="str">
        <f t="shared" si="1284"/>
        <v>#DIV/0!</v>
      </c>
      <c r="DC3329" s="1" t="str">
        <f t="shared" si="1285"/>
        <v>#DIV/0!</v>
      </c>
      <c r="DD3329" s="1" t="str">
        <f t="shared" si="1286"/>
        <v>#DIV/0!</v>
      </c>
      <c r="DF3329" s="1" t="str">
        <f t="shared" si="1287"/>
        <v>#DIV/0!</v>
      </c>
    </row>
    <row r="3330" ht="15.75" customHeight="1">
      <c r="CU3330" s="1">
        <v>5729.478</v>
      </c>
      <c r="CV3330" s="1">
        <v>91.32</v>
      </c>
      <c r="CW3330" s="1">
        <v>65.24</v>
      </c>
      <c r="CX3330" s="1">
        <v>61.72</v>
      </c>
      <c r="CY3330" s="1">
        <v>46.14</v>
      </c>
      <c r="CZ3330" s="1">
        <v>41.22</v>
      </c>
      <c r="DA3330" s="1" t="str">
        <f t="shared" si="1283"/>
        <v>#DIV/0!</v>
      </c>
      <c r="DB3330" s="1" t="str">
        <f t="shared" si="1284"/>
        <v>#DIV/0!</v>
      </c>
      <c r="DC3330" s="1" t="str">
        <f t="shared" si="1285"/>
        <v>#DIV/0!</v>
      </c>
      <c r="DD3330" s="1" t="str">
        <f t="shared" si="1286"/>
        <v>#DIV/0!</v>
      </c>
      <c r="DF3330" s="1" t="str">
        <f t="shared" si="1287"/>
        <v>#DIV/0!</v>
      </c>
    </row>
    <row r="3331" ht="15.75" customHeight="1">
      <c r="CU3331" s="1">
        <v>5729.6304</v>
      </c>
      <c r="CV3331" s="1">
        <v>90.28</v>
      </c>
      <c r="CW3331" s="1">
        <v>65.06</v>
      </c>
      <c r="CX3331" s="1">
        <v>62.31</v>
      </c>
      <c r="CY3331" s="1">
        <v>46.96</v>
      </c>
      <c r="CZ3331" s="1">
        <v>41.85</v>
      </c>
      <c r="DA3331" s="1" t="str">
        <f t="shared" si="1283"/>
        <v>#DIV/0!</v>
      </c>
      <c r="DB3331" s="1" t="str">
        <f t="shared" si="1284"/>
        <v>#DIV/0!</v>
      </c>
      <c r="DC3331" s="1" t="str">
        <f t="shared" si="1285"/>
        <v>#DIV/0!</v>
      </c>
      <c r="DD3331" s="1" t="str">
        <f t="shared" si="1286"/>
        <v>#DIV/0!</v>
      </c>
      <c r="DF3331" s="1" t="str">
        <f t="shared" si="1287"/>
        <v>#DIV/0!</v>
      </c>
    </row>
    <row r="3332" ht="15.75" customHeight="1">
      <c r="CU3332" s="1">
        <v>5729.7827</v>
      </c>
      <c r="CV3332" s="1">
        <v>93.11</v>
      </c>
      <c r="CW3332" s="1">
        <v>66.81</v>
      </c>
      <c r="CX3332" s="1">
        <v>65.06</v>
      </c>
      <c r="CY3332" s="1">
        <v>49.17</v>
      </c>
      <c r="CZ3332" s="1">
        <v>43.87</v>
      </c>
      <c r="DA3332" s="1" t="str">
        <f t="shared" si="1283"/>
        <v>#DIV/0!</v>
      </c>
      <c r="DB3332" s="1" t="str">
        <f t="shared" si="1284"/>
        <v>#DIV/0!</v>
      </c>
      <c r="DC3332" s="1" t="str">
        <f t="shared" si="1285"/>
        <v>#DIV/0!</v>
      </c>
      <c r="DD3332" s="1" t="str">
        <f t="shared" si="1286"/>
        <v>#DIV/0!</v>
      </c>
      <c r="DF3332" s="1" t="str">
        <f t="shared" si="1287"/>
        <v>#DIV/0!</v>
      </c>
    </row>
    <row r="3333" ht="15.75" customHeight="1">
      <c r="CU3333" s="1">
        <v>5729.9351</v>
      </c>
      <c r="CV3333" s="1">
        <v>99.31</v>
      </c>
      <c r="CW3333" s="1">
        <v>69.9</v>
      </c>
      <c r="CX3333" s="1">
        <v>69.39</v>
      </c>
      <c r="CY3333" s="1">
        <v>52.75</v>
      </c>
      <c r="CZ3333" s="1">
        <v>47.08</v>
      </c>
      <c r="DA3333" s="1" t="str">
        <f t="shared" si="1283"/>
        <v>#DIV/0!</v>
      </c>
      <c r="DB3333" s="1" t="str">
        <f t="shared" si="1284"/>
        <v>#DIV/0!</v>
      </c>
      <c r="DC3333" s="1" t="str">
        <f t="shared" si="1285"/>
        <v>#DIV/0!</v>
      </c>
      <c r="DD3333" s="1" t="str">
        <f t="shared" si="1286"/>
        <v>#DIV/0!</v>
      </c>
      <c r="DF3333" s="1" t="str">
        <f t="shared" si="1287"/>
        <v>#DIV/0!</v>
      </c>
    </row>
    <row r="3334" ht="15.75" customHeight="1">
      <c r="CU3334" s="1">
        <v>5730.0874</v>
      </c>
      <c r="CV3334" s="1">
        <v>105.1</v>
      </c>
      <c r="CW3334" s="1">
        <v>73.89</v>
      </c>
      <c r="CX3334" s="1">
        <v>74.75</v>
      </c>
      <c r="CY3334" s="1">
        <v>56.85</v>
      </c>
      <c r="CZ3334" s="1">
        <v>51.37</v>
      </c>
      <c r="DA3334" s="1" t="str">
        <f t="shared" si="1283"/>
        <v>#DIV/0!</v>
      </c>
      <c r="DB3334" s="1" t="str">
        <f t="shared" si="1284"/>
        <v>#DIV/0!</v>
      </c>
      <c r="DC3334" s="1" t="str">
        <f t="shared" si="1285"/>
        <v>#DIV/0!</v>
      </c>
      <c r="DD3334" s="1" t="str">
        <f t="shared" si="1286"/>
        <v>#DIV/0!</v>
      </c>
      <c r="DF3334" s="1" t="str">
        <f t="shared" si="1287"/>
        <v>#DIV/0!</v>
      </c>
    </row>
    <row r="3335" ht="15.75" customHeight="1">
      <c r="CU3335" s="1">
        <v>5730.2397</v>
      </c>
      <c r="CV3335" s="1">
        <v>111.6</v>
      </c>
      <c r="CW3335" s="1">
        <v>77.63</v>
      </c>
      <c r="CX3335" s="1">
        <v>80.26</v>
      </c>
      <c r="CY3335" s="1">
        <v>61.27</v>
      </c>
      <c r="CZ3335" s="1">
        <v>56.14</v>
      </c>
      <c r="DA3335" s="1" t="str">
        <f t="shared" si="1283"/>
        <v>#DIV/0!</v>
      </c>
      <c r="DB3335" s="1" t="str">
        <f t="shared" si="1284"/>
        <v>#DIV/0!</v>
      </c>
      <c r="DC3335" s="1" t="str">
        <f t="shared" si="1285"/>
        <v>#DIV/0!</v>
      </c>
      <c r="DD3335" s="1" t="str">
        <f t="shared" si="1286"/>
        <v>#DIV/0!</v>
      </c>
      <c r="DF3335" s="1" t="str">
        <f t="shared" si="1287"/>
        <v>#DIV/0!</v>
      </c>
    </row>
    <row r="3336" ht="15.75" customHeight="1">
      <c r="CU3336" s="1">
        <v>5730.3926</v>
      </c>
      <c r="CV3336" s="1">
        <v>117.0</v>
      </c>
      <c r="CW3336" s="1">
        <v>81.35</v>
      </c>
      <c r="CX3336" s="1">
        <v>85.67</v>
      </c>
      <c r="CY3336" s="1">
        <v>65.78</v>
      </c>
      <c r="CZ3336" s="1">
        <v>61.17</v>
      </c>
      <c r="DA3336" s="1" t="str">
        <f t="shared" si="1283"/>
        <v>#DIV/0!</v>
      </c>
      <c r="DB3336" s="1" t="str">
        <f t="shared" si="1284"/>
        <v>#DIV/0!</v>
      </c>
      <c r="DC3336" s="1" t="str">
        <f t="shared" si="1285"/>
        <v>#DIV/0!</v>
      </c>
      <c r="DD3336" s="1" t="str">
        <f t="shared" si="1286"/>
        <v>#DIV/0!</v>
      </c>
      <c r="DF3336" s="1" t="str">
        <f t="shared" si="1287"/>
        <v>#DIV/0!</v>
      </c>
    </row>
    <row r="3337" ht="15.75" customHeight="1">
      <c r="CU3337" s="1">
        <v>5730.5449</v>
      </c>
      <c r="CV3337" s="1">
        <v>118.1</v>
      </c>
      <c r="CW3337" s="1">
        <v>84.64</v>
      </c>
      <c r="CX3337" s="1">
        <v>90.48</v>
      </c>
      <c r="CY3337" s="1">
        <v>70.05</v>
      </c>
      <c r="CZ3337" s="1">
        <v>65.9</v>
      </c>
      <c r="DA3337" s="1" t="str">
        <f t="shared" si="1283"/>
        <v>#DIV/0!</v>
      </c>
      <c r="DB3337" s="1" t="str">
        <f t="shared" si="1284"/>
        <v>#DIV/0!</v>
      </c>
      <c r="DC3337" s="1" t="str">
        <f t="shared" si="1285"/>
        <v>#DIV/0!</v>
      </c>
      <c r="DD3337" s="1" t="str">
        <f t="shared" si="1286"/>
        <v>#DIV/0!</v>
      </c>
      <c r="DF3337" s="1" t="str">
        <f t="shared" si="1287"/>
        <v>#DIV/0!</v>
      </c>
    </row>
    <row r="3338" ht="15.75" customHeight="1">
      <c r="CU3338" s="1">
        <v>5730.6973</v>
      </c>
      <c r="CV3338" s="1">
        <v>115.1</v>
      </c>
      <c r="CW3338" s="1">
        <v>88.16</v>
      </c>
      <c r="CX3338" s="1">
        <v>94.98</v>
      </c>
      <c r="CY3338" s="1">
        <v>74.19</v>
      </c>
      <c r="CZ3338" s="1">
        <v>70.17</v>
      </c>
      <c r="DA3338" s="1" t="str">
        <f t="shared" si="1283"/>
        <v>#DIV/0!</v>
      </c>
      <c r="DB3338" s="1" t="str">
        <f t="shared" si="1284"/>
        <v>#DIV/0!</v>
      </c>
      <c r="DC3338" s="1" t="str">
        <f t="shared" si="1285"/>
        <v>#DIV/0!</v>
      </c>
      <c r="DD3338" s="1" t="str">
        <f t="shared" si="1286"/>
        <v>#DIV/0!</v>
      </c>
      <c r="DF3338" s="1" t="str">
        <f t="shared" si="1287"/>
        <v>#DIV/0!</v>
      </c>
    </row>
    <row r="3339" ht="15.75" customHeight="1">
      <c r="CU3339" s="1">
        <v>5730.8496</v>
      </c>
      <c r="CV3339" s="1">
        <v>113.9</v>
      </c>
      <c r="CW3339" s="1">
        <v>90.94</v>
      </c>
      <c r="CX3339" s="1">
        <v>98.48</v>
      </c>
      <c r="CY3339" s="1">
        <v>78.05</v>
      </c>
      <c r="CZ3339" s="1">
        <v>74.42</v>
      </c>
      <c r="DA3339" s="1" t="str">
        <f t="shared" si="1283"/>
        <v>#DIV/0!</v>
      </c>
      <c r="DB3339" s="1" t="str">
        <f t="shared" si="1284"/>
        <v>#DIV/0!</v>
      </c>
      <c r="DC3339" s="1" t="str">
        <f t="shared" si="1285"/>
        <v>#DIV/0!</v>
      </c>
      <c r="DD3339" s="1" t="str">
        <f t="shared" si="1286"/>
        <v>#DIV/0!</v>
      </c>
      <c r="DF3339" s="1" t="str">
        <f t="shared" si="1287"/>
        <v>#DIV/0!</v>
      </c>
    </row>
    <row r="3340" ht="15.75" customHeight="1">
      <c r="CU3340" s="1">
        <v>5731.002</v>
      </c>
      <c r="CV3340" s="1">
        <v>111.9</v>
      </c>
      <c r="CW3340" s="1">
        <v>94.32</v>
      </c>
      <c r="CX3340" s="1">
        <v>102.8</v>
      </c>
      <c r="CY3340" s="1">
        <v>82.86</v>
      </c>
      <c r="CZ3340" s="1">
        <v>78.22</v>
      </c>
      <c r="DA3340" s="1" t="str">
        <f t="shared" si="1283"/>
        <v>#DIV/0!</v>
      </c>
      <c r="DB3340" s="1" t="str">
        <f t="shared" si="1284"/>
        <v>#DIV/0!</v>
      </c>
      <c r="DC3340" s="1" t="str">
        <f t="shared" si="1285"/>
        <v>#DIV/0!</v>
      </c>
      <c r="DD3340" s="1" t="str">
        <f t="shared" si="1286"/>
        <v>#DIV/0!</v>
      </c>
      <c r="DF3340" s="1" t="str">
        <f t="shared" si="1287"/>
        <v>#DIV/0!</v>
      </c>
    </row>
    <row r="3341" ht="15.75" customHeight="1">
      <c r="CU3341" s="1">
        <v>5731.1543</v>
      </c>
      <c r="CV3341" s="1">
        <v>114.5</v>
      </c>
      <c r="CW3341" s="1">
        <v>101.5</v>
      </c>
      <c r="CX3341" s="1">
        <v>111.2</v>
      </c>
      <c r="CY3341" s="1">
        <v>90.09</v>
      </c>
      <c r="CZ3341" s="1">
        <v>84.67</v>
      </c>
      <c r="DA3341" s="1" t="str">
        <f t="shared" si="1283"/>
        <v>#DIV/0!</v>
      </c>
      <c r="DB3341" s="1" t="str">
        <f t="shared" si="1284"/>
        <v>#DIV/0!</v>
      </c>
      <c r="DC3341" s="1" t="str">
        <f t="shared" si="1285"/>
        <v>#DIV/0!</v>
      </c>
      <c r="DD3341" s="1" t="str">
        <f t="shared" si="1286"/>
        <v>#DIV/0!</v>
      </c>
      <c r="DF3341" s="1" t="str">
        <f t="shared" si="1287"/>
        <v>#DIV/0!</v>
      </c>
    </row>
    <row r="3342" ht="15.75" customHeight="1">
      <c r="CU3342" s="1">
        <v>5731.3066</v>
      </c>
      <c r="CV3342" s="1">
        <v>126.3</v>
      </c>
      <c r="CW3342" s="1">
        <v>114.4</v>
      </c>
      <c r="CX3342" s="1">
        <v>126.8</v>
      </c>
      <c r="CY3342" s="1">
        <v>103.1</v>
      </c>
      <c r="CZ3342" s="1">
        <v>95.0</v>
      </c>
      <c r="DA3342" s="1" t="str">
        <f t="shared" si="1283"/>
        <v>#DIV/0!</v>
      </c>
      <c r="DB3342" s="1" t="str">
        <f t="shared" si="1284"/>
        <v>#DIV/0!</v>
      </c>
      <c r="DC3342" s="1" t="str">
        <f t="shared" si="1285"/>
        <v>#DIV/0!</v>
      </c>
      <c r="DD3342" s="1" t="str">
        <f t="shared" si="1286"/>
        <v>#DIV/0!</v>
      </c>
      <c r="DF3342" s="1" t="str">
        <f t="shared" si="1287"/>
        <v>#DIV/0!</v>
      </c>
    </row>
    <row r="3343" ht="15.75" customHeight="1">
      <c r="CU3343" s="1">
        <v>5731.459</v>
      </c>
      <c r="CV3343" s="1">
        <v>153.3</v>
      </c>
      <c r="CW3343" s="1">
        <v>137.3</v>
      </c>
      <c r="CX3343" s="1">
        <v>154.9</v>
      </c>
      <c r="CY3343" s="1">
        <v>125.3</v>
      </c>
      <c r="CZ3343" s="1">
        <v>113.1</v>
      </c>
      <c r="DA3343" s="1" t="str">
        <f t="shared" si="1283"/>
        <v>#DIV/0!</v>
      </c>
      <c r="DB3343" s="1" t="str">
        <f t="shared" si="1284"/>
        <v>#DIV/0!</v>
      </c>
      <c r="DC3343" s="1" t="str">
        <f t="shared" si="1285"/>
        <v>#DIV/0!</v>
      </c>
      <c r="DD3343" s="1" t="str">
        <f t="shared" si="1286"/>
        <v>#DIV/0!</v>
      </c>
      <c r="DF3343" s="1" t="str">
        <f t="shared" si="1287"/>
        <v>#DIV/0!</v>
      </c>
    </row>
    <row r="3344" ht="15.75" customHeight="1">
      <c r="CU3344" s="1">
        <v>5731.6118</v>
      </c>
      <c r="CV3344" s="1">
        <v>198.5</v>
      </c>
      <c r="CW3344" s="1">
        <v>176.0</v>
      </c>
      <c r="CX3344" s="1">
        <v>204.0</v>
      </c>
      <c r="CY3344" s="1">
        <v>154.6</v>
      </c>
      <c r="CZ3344" s="1">
        <v>139.8</v>
      </c>
      <c r="DA3344" s="1" t="str">
        <f t="shared" si="1283"/>
        <v>#DIV/0!</v>
      </c>
      <c r="DB3344" s="1" t="str">
        <f t="shared" si="1284"/>
        <v>#DIV/0!</v>
      </c>
      <c r="DC3344" s="1" t="str">
        <f t="shared" si="1285"/>
        <v>#DIV/0!</v>
      </c>
      <c r="DD3344" s="1" t="str">
        <f t="shared" si="1286"/>
        <v>#DIV/0!</v>
      </c>
      <c r="DF3344" s="1" t="str">
        <f t="shared" si="1287"/>
        <v>#DIV/0!</v>
      </c>
    </row>
    <row r="3345" ht="15.75" customHeight="1">
      <c r="CU3345" s="1">
        <v>5731.7642</v>
      </c>
      <c r="CV3345" s="1">
        <v>284.5</v>
      </c>
      <c r="CW3345" s="1">
        <v>239.0</v>
      </c>
      <c r="CX3345" s="1">
        <v>286.5</v>
      </c>
      <c r="CY3345" s="1">
        <v>201.4</v>
      </c>
      <c r="CZ3345" s="1">
        <v>180.1</v>
      </c>
      <c r="DA3345" s="1" t="str">
        <f t="shared" si="1283"/>
        <v>#DIV/0!</v>
      </c>
      <c r="DB3345" s="1" t="str">
        <f t="shared" si="1284"/>
        <v>#DIV/0!</v>
      </c>
      <c r="DC3345" s="1" t="str">
        <f t="shared" si="1285"/>
        <v>#DIV/0!</v>
      </c>
      <c r="DD3345" s="1" t="str">
        <f t="shared" si="1286"/>
        <v>#DIV/0!</v>
      </c>
      <c r="DF3345" s="1" t="str">
        <f t="shared" si="1287"/>
        <v>#DIV/0!</v>
      </c>
    </row>
    <row r="3346" ht="15.75" customHeight="1">
      <c r="CU3346" s="1">
        <v>5731.9165</v>
      </c>
      <c r="CV3346" s="1">
        <v>437.8</v>
      </c>
      <c r="CW3346" s="1">
        <v>336.5</v>
      </c>
      <c r="CX3346" s="1">
        <v>419.8</v>
      </c>
      <c r="CY3346" s="1">
        <v>267.3</v>
      </c>
      <c r="CZ3346" s="1">
        <v>235.7</v>
      </c>
      <c r="DA3346" s="1" t="str">
        <f t="shared" si="1283"/>
        <v>#DIV/0!</v>
      </c>
      <c r="DB3346" s="1" t="str">
        <f t="shared" si="1284"/>
        <v>#DIV/0!</v>
      </c>
      <c r="DC3346" s="1" t="str">
        <f t="shared" si="1285"/>
        <v>#DIV/0!</v>
      </c>
      <c r="DD3346" s="1" t="str">
        <f t="shared" si="1286"/>
        <v>#DIV/0!</v>
      </c>
      <c r="DF3346" s="1" t="str">
        <f t="shared" si="1287"/>
        <v>#DIV/0!</v>
      </c>
    </row>
    <row r="3347" ht="15.75" customHeight="1">
      <c r="CU3347" s="1">
        <v>5732.0688</v>
      </c>
      <c r="CV3347" s="1">
        <v>680.8</v>
      </c>
      <c r="CW3347" s="1">
        <v>478.9</v>
      </c>
      <c r="CX3347" s="1">
        <v>624.6</v>
      </c>
      <c r="CY3347" s="1">
        <v>348.2</v>
      </c>
      <c r="CZ3347" s="1">
        <v>304.8</v>
      </c>
      <c r="DA3347" s="1" t="str">
        <f t="shared" si="1283"/>
        <v>#DIV/0!</v>
      </c>
      <c r="DB3347" s="1" t="str">
        <f t="shared" si="1284"/>
        <v>#DIV/0!</v>
      </c>
      <c r="DC3347" s="1" t="str">
        <f t="shared" si="1285"/>
        <v>#DIV/0!</v>
      </c>
      <c r="DD3347" s="1" t="str">
        <f t="shared" si="1286"/>
        <v>#DIV/0!</v>
      </c>
      <c r="DF3347" s="1" t="str">
        <f t="shared" si="1287"/>
        <v>#DIV/0!</v>
      </c>
    </row>
    <row r="3348" ht="15.75" customHeight="1">
      <c r="CU3348" s="1">
        <v>5732.2212</v>
      </c>
      <c r="CV3348" s="1">
        <v>997.0</v>
      </c>
      <c r="CW3348" s="1">
        <v>673.8</v>
      </c>
      <c r="CX3348" s="1">
        <v>933.2</v>
      </c>
      <c r="CY3348" s="1">
        <v>404.0</v>
      </c>
      <c r="CZ3348" s="1">
        <v>377.4</v>
      </c>
      <c r="DA3348" s="1" t="str">
        <f t="shared" si="1283"/>
        <v>#DIV/0!</v>
      </c>
      <c r="DB3348" s="1" t="str">
        <f t="shared" si="1284"/>
        <v>#DIV/0!</v>
      </c>
      <c r="DC3348" s="1" t="str">
        <f t="shared" si="1285"/>
        <v>#DIV/0!</v>
      </c>
      <c r="DD3348" s="1" t="str">
        <f t="shared" si="1286"/>
        <v>#DIV/0!</v>
      </c>
      <c r="DF3348" s="1" t="str">
        <f t="shared" si="1287"/>
        <v>#DIV/0!</v>
      </c>
    </row>
    <row r="3349" ht="15.75" customHeight="1">
      <c r="CU3349" s="1">
        <v>5732.3735</v>
      </c>
      <c r="CV3349" s="1">
        <v>1149.5</v>
      </c>
      <c r="CW3349" s="1">
        <v>801.3</v>
      </c>
      <c r="CX3349" s="1">
        <v>1384.0</v>
      </c>
      <c r="CY3349" s="1">
        <v>456.3</v>
      </c>
      <c r="CZ3349" s="1">
        <v>424.7</v>
      </c>
      <c r="DA3349" s="1" t="str">
        <f t="shared" si="1283"/>
        <v>#DIV/0!</v>
      </c>
      <c r="DB3349" s="1" t="str">
        <f t="shared" si="1284"/>
        <v>#DIV/0!</v>
      </c>
      <c r="DC3349" s="1" t="str">
        <f t="shared" si="1285"/>
        <v>#DIV/0!</v>
      </c>
      <c r="DD3349" s="1" t="str">
        <f t="shared" si="1286"/>
        <v>#DIV/0!</v>
      </c>
      <c r="DF3349" s="1" t="str">
        <f t="shared" si="1287"/>
        <v>#DIV/0!</v>
      </c>
    </row>
    <row r="3350" ht="15.75" customHeight="1">
      <c r="CU3350" s="1">
        <v>5732.5259</v>
      </c>
      <c r="CV3350" s="1">
        <v>1127.7</v>
      </c>
      <c r="CW3350" s="1">
        <v>837.1</v>
      </c>
      <c r="CX3350" s="1">
        <v>1716.3</v>
      </c>
      <c r="CY3350" s="1">
        <v>524.0</v>
      </c>
      <c r="CZ3350" s="1">
        <v>452.5</v>
      </c>
      <c r="DA3350" s="1" t="str">
        <f t="shared" si="1283"/>
        <v>#DIV/0!</v>
      </c>
      <c r="DB3350" s="1" t="str">
        <f t="shared" si="1284"/>
        <v>#DIV/0!</v>
      </c>
      <c r="DC3350" s="1" t="str">
        <f t="shared" si="1285"/>
        <v>#DIV/0!</v>
      </c>
      <c r="DD3350" s="1" t="str">
        <f t="shared" si="1286"/>
        <v>#DIV/0!</v>
      </c>
      <c r="DF3350" s="1" t="str">
        <f t="shared" si="1287"/>
        <v>#DIV/0!</v>
      </c>
    </row>
    <row r="3351" ht="15.75" customHeight="1">
      <c r="CU3351" s="1">
        <v>5732.6782</v>
      </c>
      <c r="CV3351" s="1">
        <v>1097.6</v>
      </c>
      <c r="CW3351" s="1">
        <v>850.6</v>
      </c>
      <c r="CX3351" s="1">
        <v>1880.5</v>
      </c>
      <c r="CY3351" s="1">
        <v>603.5</v>
      </c>
      <c r="CZ3351" s="1">
        <v>463.9</v>
      </c>
      <c r="DA3351" s="1" t="str">
        <f t="shared" si="1283"/>
        <v>#DIV/0!</v>
      </c>
      <c r="DB3351" s="1" t="str">
        <f t="shared" si="1284"/>
        <v>#DIV/0!</v>
      </c>
      <c r="DC3351" s="1" t="str">
        <f t="shared" si="1285"/>
        <v>#DIV/0!</v>
      </c>
      <c r="DD3351" s="1" t="str">
        <f t="shared" si="1286"/>
        <v>#DIV/0!</v>
      </c>
      <c r="DF3351" s="1" t="str">
        <f t="shared" si="1287"/>
        <v>#DIV/0!</v>
      </c>
    </row>
    <row r="3352" ht="15.75" customHeight="1">
      <c r="CU3352" s="1">
        <v>5732.8306</v>
      </c>
      <c r="CV3352" s="1">
        <v>1017.2</v>
      </c>
      <c r="CW3352" s="1">
        <v>809.9</v>
      </c>
      <c r="CX3352" s="1">
        <v>1942.7</v>
      </c>
      <c r="CY3352" s="1">
        <v>673.3</v>
      </c>
      <c r="CZ3352" s="1">
        <v>470.5</v>
      </c>
      <c r="DA3352" s="1" t="str">
        <f t="shared" si="1283"/>
        <v>#DIV/0!</v>
      </c>
      <c r="DB3352" s="1" t="str">
        <f t="shared" si="1284"/>
        <v>#DIV/0!</v>
      </c>
      <c r="DC3352" s="1" t="str">
        <f t="shared" si="1285"/>
        <v>#DIV/0!</v>
      </c>
      <c r="DD3352" s="1" t="str">
        <f t="shared" si="1286"/>
        <v>#DIV/0!</v>
      </c>
      <c r="DF3352" s="1" t="str">
        <f t="shared" si="1287"/>
        <v>#DIV/0!</v>
      </c>
    </row>
    <row r="3353" ht="15.75" customHeight="1">
      <c r="CU3353" s="1">
        <v>5732.9834</v>
      </c>
      <c r="CV3353" s="1">
        <v>918.6</v>
      </c>
      <c r="CW3353" s="1">
        <v>742.6</v>
      </c>
      <c r="CX3353" s="1">
        <v>1950.0</v>
      </c>
      <c r="CY3353" s="1">
        <v>653.9</v>
      </c>
      <c r="CZ3353" s="1">
        <v>497.3</v>
      </c>
      <c r="DA3353" s="1" t="str">
        <f t="shared" si="1283"/>
        <v>#DIV/0!</v>
      </c>
      <c r="DB3353" s="1" t="str">
        <f t="shared" si="1284"/>
        <v>#DIV/0!</v>
      </c>
      <c r="DC3353" s="1" t="str">
        <f t="shared" si="1285"/>
        <v>#DIV/0!</v>
      </c>
      <c r="DD3353" s="1" t="str">
        <f t="shared" si="1286"/>
        <v>#DIV/0!</v>
      </c>
      <c r="DF3353" s="1" t="str">
        <f t="shared" si="1287"/>
        <v>#DIV/0!</v>
      </c>
    </row>
    <row r="3354" ht="15.75" customHeight="1">
      <c r="CU3354" s="1">
        <v>5733.1357</v>
      </c>
      <c r="CV3354" s="1">
        <v>818.4</v>
      </c>
      <c r="CW3354" s="1">
        <v>677.4</v>
      </c>
      <c r="CX3354" s="1">
        <v>1910.7</v>
      </c>
      <c r="CY3354" s="1">
        <v>626.3</v>
      </c>
      <c r="CZ3354" s="1">
        <v>517.2</v>
      </c>
      <c r="DA3354" s="1" t="str">
        <f t="shared" si="1283"/>
        <v>#DIV/0!</v>
      </c>
      <c r="DB3354" s="1" t="str">
        <f t="shared" si="1284"/>
        <v>#DIV/0!</v>
      </c>
      <c r="DC3354" s="1" t="str">
        <f t="shared" si="1285"/>
        <v>#DIV/0!</v>
      </c>
      <c r="DD3354" s="1" t="str">
        <f t="shared" si="1286"/>
        <v>#DIV/0!</v>
      </c>
      <c r="DF3354" s="1" t="str">
        <f t="shared" si="1287"/>
        <v>#DIV/0!</v>
      </c>
    </row>
    <row r="3355" ht="15.75" customHeight="1">
      <c r="CU3355" s="1">
        <v>5733.2881</v>
      </c>
      <c r="CV3355" s="1">
        <v>739.0</v>
      </c>
      <c r="CW3355" s="1">
        <v>629.1</v>
      </c>
      <c r="CX3355" s="1">
        <v>1864.2</v>
      </c>
      <c r="CY3355" s="1">
        <v>611.3</v>
      </c>
      <c r="CZ3355" s="1">
        <v>561.8</v>
      </c>
      <c r="DA3355" s="1" t="str">
        <f t="shared" si="1283"/>
        <v>#DIV/0!</v>
      </c>
      <c r="DB3355" s="1" t="str">
        <f t="shared" si="1284"/>
        <v>#DIV/0!</v>
      </c>
      <c r="DC3355" s="1" t="str">
        <f t="shared" si="1285"/>
        <v>#DIV/0!</v>
      </c>
      <c r="DD3355" s="1" t="str">
        <f t="shared" si="1286"/>
        <v>#DIV/0!</v>
      </c>
      <c r="DF3355" s="1" t="str">
        <f t="shared" si="1287"/>
        <v>#DIV/0!</v>
      </c>
    </row>
    <row r="3356" ht="15.75" customHeight="1">
      <c r="CU3356" s="1">
        <v>5733.4404</v>
      </c>
      <c r="CV3356" s="1">
        <v>673.4</v>
      </c>
      <c r="CW3356" s="1">
        <v>600.3</v>
      </c>
      <c r="CX3356" s="1">
        <v>1809.6</v>
      </c>
      <c r="CY3356" s="1">
        <v>585.6</v>
      </c>
      <c r="CZ3356" s="1">
        <v>613.0</v>
      </c>
      <c r="DA3356" s="1" t="str">
        <f t="shared" si="1283"/>
        <v>#DIV/0!</v>
      </c>
      <c r="DB3356" s="1" t="str">
        <f t="shared" si="1284"/>
        <v>#DIV/0!</v>
      </c>
      <c r="DC3356" s="1" t="str">
        <f t="shared" si="1285"/>
        <v>#DIV/0!</v>
      </c>
      <c r="DD3356" s="1" t="str">
        <f t="shared" si="1286"/>
        <v>#DIV/0!</v>
      </c>
      <c r="DF3356" s="1" t="str">
        <f t="shared" si="1287"/>
        <v>#DIV/0!</v>
      </c>
    </row>
    <row r="3357" ht="15.75" customHeight="1">
      <c r="CU3357" s="1">
        <v>5733.5928</v>
      </c>
      <c r="CV3357" s="1">
        <v>633.2</v>
      </c>
      <c r="CW3357" s="1">
        <v>599.5</v>
      </c>
      <c r="CX3357" s="1">
        <v>1717.9</v>
      </c>
      <c r="CY3357" s="1">
        <v>536.1</v>
      </c>
      <c r="CZ3357" s="1">
        <v>655.6</v>
      </c>
      <c r="DA3357" s="1" t="str">
        <f t="shared" si="1283"/>
        <v>#DIV/0!</v>
      </c>
      <c r="DB3357" s="1" t="str">
        <f t="shared" si="1284"/>
        <v>#DIV/0!</v>
      </c>
      <c r="DC3357" s="1" t="str">
        <f t="shared" si="1285"/>
        <v>#DIV/0!</v>
      </c>
      <c r="DD3357" s="1" t="str">
        <f t="shared" si="1286"/>
        <v>#DIV/0!</v>
      </c>
      <c r="DF3357" s="1" t="str">
        <f t="shared" si="1287"/>
        <v>#DIV/0!</v>
      </c>
    </row>
    <row r="3358" ht="15.75" customHeight="1">
      <c r="CU3358" s="1">
        <v>5733.7451</v>
      </c>
      <c r="CV3358" s="1">
        <v>605.8</v>
      </c>
      <c r="CW3358" s="1">
        <v>612.6</v>
      </c>
      <c r="CX3358" s="1">
        <v>1575.4</v>
      </c>
      <c r="CY3358" s="1">
        <v>478.1</v>
      </c>
      <c r="CZ3358" s="1">
        <v>677.8</v>
      </c>
      <c r="DA3358" s="1" t="str">
        <f t="shared" si="1283"/>
        <v>#DIV/0!</v>
      </c>
      <c r="DB3358" s="1" t="str">
        <f t="shared" si="1284"/>
        <v>#DIV/0!</v>
      </c>
      <c r="DC3358" s="1" t="str">
        <f t="shared" si="1285"/>
        <v>#DIV/0!</v>
      </c>
      <c r="DD3358" s="1" t="str">
        <f t="shared" si="1286"/>
        <v>#DIV/0!</v>
      </c>
      <c r="DF3358" s="1" t="str">
        <f t="shared" si="1287"/>
        <v>#DIV/0!</v>
      </c>
    </row>
    <row r="3359" ht="15.75" customHeight="1">
      <c r="CU3359" s="1">
        <v>5733.8975</v>
      </c>
      <c r="CV3359" s="1">
        <v>596.8</v>
      </c>
      <c r="CW3359" s="1">
        <v>663.2</v>
      </c>
      <c r="CX3359" s="1">
        <v>1565.5</v>
      </c>
      <c r="CY3359" s="1">
        <v>490.7</v>
      </c>
      <c r="CZ3359" s="1">
        <v>759.3</v>
      </c>
      <c r="DA3359" s="1" t="str">
        <f t="shared" si="1283"/>
        <v>#DIV/0!</v>
      </c>
      <c r="DB3359" s="1" t="str">
        <f t="shared" si="1284"/>
        <v>#DIV/0!</v>
      </c>
      <c r="DC3359" s="1" t="str">
        <f t="shared" si="1285"/>
        <v>#DIV/0!</v>
      </c>
      <c r="DD3359" s="1" t="str">
        <f t="shared" si="1286"/>
        <v>#DIV/0!</v>
      </c>
      <c r="DF3359" s="1" t="str">
        <f t="shared" si="1287"/>
        <v>#DIV/0!</v>
      </c>
    </row>
    <row r="3360" ht="15.75" customHeight="1">
      <c r="CU3360" s="1">
        <v>5734.0498</v>
      </c>
      <c r="CV3360" s="1">
        <v>658.8</v>
      </c>
      <c r="CW3360" s="1">
        <v>774.0</v>
      </c>
      <c r="CX3360" s="1">
        <v>1611.9</v>
      </c>
      <c r="CY3360" s="1">
        <v>509.7</v>
      </c>
      <c r="CZ3360" s="1">
        <v>859.8</v>
      </c>
      <c r="DA3360" s="1" t="str">
        <f t="shared" si="1283"/>
        <v>#DIV/0!</v>
      </c>
      <c r="DB3360" s="1" t="str">
        <f t="shared" si="1284"/>
        <v>#DIV/0!</v>
      </c>
      <c r="DC3360" s="1" t="str">
        <f t="shared" si="1285"/>
        <v>#DIV/0!</v>
      </c>
      <c r="DD3360" s="1" t="str">
        <f t="shared" si="1286"/>
        <v>#DIV/0!</v>
      </c>
      <c r="DF3360" s="1" t="str">
        <f t="shared" si="1287"/>
        <v>#DIV/0!</v>
      </c>
    </row>
    <row r="3361" ht="15.75" customHeight="1">
      <c r="CU3361" s="1">
        <v>5734.2021</v>
      </c>
      <c r="CV3361" s="1">
        <v>728.0</v>
      </c>
      <c r="CW3361" s="1">
        <v>916.0</v>
      </c>
      <c r="CX3361" s="1">
        <v>1718.5</v>
      </c>
      <c r="CY3361" s="1">
        <v>503.6</v>
      </c>
      <c r="CZ3361" s="1">
        <v>1004.3</v>
      </c>
      <c r="DA3361" s="1" t="str">
        <f t="shared" si="1283"/>
        <v>#DIV/0!</v>
      </c>
      <c r="DB3361" s="1" t="str">
        <f t="shared" si="1284"/>
        <v>#DIV/0!</v>
      </c>
      <c r="DC3361" s="1" t="str">
        <f t="shared" si="1285"/>
        <v>#DIV/0!</v>
      </c>
      <c r="DD3361" s="1" t="str">
        <f t="shared" si="1286"/>
        <v>#DIV/0!</v>
      </c>
      <c r="DF3361" s="1" t="str">
        <f t="shared" si="1287"/>
        <v>#DIV/0!</v>
      </c>
    </row>
    <row r="3362" ht="15.75" customHeight="1">
      <c r="CU3362" s="1">
        <v>5734.355</v>
      </c>
      <c r="CV3362" s="1">
        <v>867.1</v>
      </c>
      <c r="CW3362" s="1">
        <v>1056.2</v>
      </c>
      <c r="CX3362" s="1">
        <v>1725.8</v>
      </c>
      <c r="CY3362" s="1">
        <v>578.3</v>
      </c>
      <c r="CZ3362" s="1">
        <v>907.9</v>
      </c>
      <c r="DA3362" s="1" t="str">
        <f t="shared" si="1283"/>
        <v>#DIV/0!</v>
      </c>
      <c r="DB3362" s="1" t="str">
        <f t="shared" si="1284"/>
        <v>#DIV/0!</v>
      </c>
      <c r="DC3362" s="1" t="str">
        <f t="shared" si="1285"/>
        <v>#DIV/0!</v>
      </c>
      <c r="DD3362" s="1" t="str">
        <f t="shared" si="1286"/>
        <v>#DIV/0!</v>
      </c>
      <c r="DF3362" s="1" t="str">
        <f t="shared" si="1287"/>
        <v>#DIV/0!</v>
      </c>
    </row>
    <row r="3363" ht="15.75" customHeight="1">
      <c r="CU3363" s="1">
        <v>5734.5073</v>
      </c>
      <c r="CV3363" s="1">
        <v>1171.7</v>
      </c>
      <c r="CW3363" s="1">
        <v>1154.8</v>
      </c>
      <c r="CX3363" s="1">
        <v>1482.3</v>
      </c>
      <c r="CY3363" s="1">
        <v>527.8</v>
      </c>
      <c r="CZ3363" s="1">
        <v>701.6</v>
      </c>
      <c r="DA3363" s="1" t="str">
        <f t="shared" si="1283"/>
        <v>#DIV/0!</v>
      </c>
      <c r="DB3363" s="1" t="str">
        <f t="shared" si="1284"/>
        <v>#DIV/0!</v>
      </c>
      <c r="DC3363" s="1" t="str">
        <f t="shared" si="1285"/>
        <v>#DIV/0!</v>
      </c>
      <c r="DD3363" s="1" t="str">
        <f t="shared" si="1286"/>
        <v>#DIV/0!</v>
      </c>
      <c r="DF3363" s="1" t="str">
        <f t="shared" si="1287"/>
        <v>#DIV/0!</v>
      </c>
    </row>
    <row r="3364" ht="15.75" customHeight="1">
      <c r="CU3364" s="1">
        <v>5734.6597</v>
      </c>
      <c r="CV3364" s="1">
        <v>1473.2</v>
      </c>
      <c r="CW3364" s="1">
        <v>1056.0</v>
      </c>
      <c r="CX3364" s="1">
        <v>941.1</v>
      </c>
      <c r="CY3364" s="1">
        <v>434.6</v>
      </c>
      <c r="CZ3364" s="1">
        <v>490.5</v>
      </c>
      <c r="DA3364" s="1" t="str">
        <f t="shared" si="1283"/>
        <v>#DIV/0!</v>
      </c>
      <c r="DB3364" s="1" t="str">
        <f t="shared" si="1284"/>
        <v>#DIV/0!</v>
      </c>
      <c r="DC3364" s="1" t="str">
        <f t="shared" si="1285"/>
        <v>#DIV/0!</v>
      </c>
      <c r="DD3364" s="1" t="str">
        <f t="shared" si="1286"/>
        <v>#DIV/0!</v>
      </c>
      <c r="DF3364" s="1" t="str">
        <f t="shared" si="1287"/>
        <v>#DIV/0!</v>
      </c>
    </row>
    <row r="3365" ht="15.75" customHeight="1">
      <c r="CU3365" s="1">
        <v>5734.812</v>
      </c>
      <c r="CV3365" s="1">
        <v>1210.6</v>
      </c>
      <c r="CW3365" s="1">
        <v>760.1</v>
      </c>
      <c r="CX3365" s="1">
        <v>612.7</v>
      </c>
      <c r="CY3365" s="1">
        <v>335.3</v>
      </c>
      <c r="CZ3365" s="1">
        <v>324.4</v>
      </c>
      <c r="DA3365" s="1" t="str">
        <f t="shared" si="1283"/>
        <v>#DIV/0!</v>
      </c>
      <c r="DB3365" s="1" t="str">
        <f t="shared" si="1284"/>
        <v>#DIV/0!</v>
      </c>
      <c r="DC3365" s="1" t="str">
        <f t="shared" si="1285"/>
        <v>#DIV/0!</v>
      </c>
      <c r="DD3365" s="1" t="str">
        <f t="shared" si="1286"/>
        <v>#DIV/0!</v>
      </c>
      <c r="DF3365" s="1" t="str">
        <f t="shared" si="1287"/>
        <v>#DIV/0!</v>
      </c>
    </row>
    <row r="3366" ht="15.75" customHeight="1">
      <c r="CU3366" s="1">
        <v>5734.9644</v>
      </c>
      <c r="CV3366" s="1">
        <v>766.8</v>
      </c>
      <c r="CW3366" s="1">
        <v>535.4</v>
      </c>
      <c r="CX3366" s="1">
        <v>427.6</v>
      </c>
      <c r="CY3366" s="1">
        <v>254.7</v>
      </c>
      <c r="CZ3366" s="1">
        <v>224.6</v>
      </c>
      <c r="DA3366" s="1" t="str">
        <f t="shared" si="1283"/>
        <v>#DIV/0!</v>
      </c>
      <c r="DB3366" s="1" t="str">
        <f t="shared" si="1284"/>
        <v>#DIV/0!</v>
      </c>
      <c r="DC3366" s="1" t="str">
        <f t="shared" si="1285"/>
        <v>#DIV/0!</v>
      </c>
      <c r="DD3366" s="1" t="str">
        <f t="shared" si="1286"/>
        <v>#DIV/0!</v>
      </c>
      <c r="DF3366" s="1" t="str">
        <f t="shared" si="1287"/>
        <v>#DIV/0!</v>
      </c>
    </row>
    <row r="3367" ht="15.75" customHeight="1">
      <c r="CU3367" s="1">
        <v>5735.1167</v>
      </c>
      <c r="CV3367" s="1">
        <v>530.6</v>
      </c>
      <c r="CW3367" s="1">
        <v>373.8</v>
      </c>
      <c r="CX3367" s="1">
        <v>300.5</v>
      </c>
      <c r="CY3367" s="1">
        <v>196.7</v>
      </c>
      <c r="CZ3367" s="1">
        <v>164.8</v>
      </c>
      <c r="DA3367" s="1" t="str">
        <f t="shared" si="1283"/>
        <v>#DIV/0!</v>
      </c>
      <c r="DB3367" s="1" t="str">
        <f t="shared" si="1284"/>
        <v>#DIV/0!</v>
      </c>
      <c r="DC3367" s="1" t="str">
        <f t="shared" si="1285"/>
        <v>#DIV/0!</v>
      </c>
      <c r="DD3367" s="1" t="str">
        <f t="shared" si="1286"/>
        <v>#DIV/0!</v>
      </c>
      <c r="DF3367" s="1" t="str">
        <f t="shared" si="1287"/>
        <v>#DIV/0!</v>
      </c>
    </row>
    <row r="3368" ht="15.75" customHeight="1">
      <c r="CU3368" s="1">
        <v>5735.269</v>
      </c>
      <c r="CV3368" s="1">
        <v>386.7</v>
      </c>
      <c r="CW3368" s="1">
        <v>267.7</v>
      </c>
      <c r="CX3368" s="1">
        <v>209.0</v>
      </c>
      <c r="CY3368" s="1">
        <v>150.0</v>
      </c>
      <c r="CZ3368" s="1">
        <v>121.7</v>
      </c>
      <c r="DA3368" s="1" t="str">
        <f t="shared" si="1283"/>
        <v>#DIV/0!</v>
      </c>
      <c r="DB3368" s="1" t="str">
        <f t="shared" si="1284"/>
        <v>#DIV/0!</v>
      </c>
      <c r="DC3368" s="1" t="str">
        <f t="shared" si="1285"/>
        <v>#DIV/0!</v>
      </c>
      <c r="DD3368" s="1" t="str">
        <f t="shared" si="1286"/>
        <v>#DIV/0!</v>
      </c>
      <c r="DF3368" s="1" t="str">
        <f t="shared" si="1287"/>
        <v>#DIV/0!</v>
      </c>
    </row>
    <row r="3369" ht="15.75" customHeight="1">
      <c r="CU3369" s="1">
        <v>5735.4214</v>
      </c>
      <c r="CV3369" s="1">
        <v>302.3</v>
      </c>
      <c r="CW3369" s="1">
        <v>209.0</v>
      </c>
      <c r="CX3369" s="1">
        <v>160.3</v>
      </c>
      <c r="CY3369" s="1">
        <v>120.5</v>
      </c>
      <c r="CZ3369" s="1">
        <v>96.57</v>
      </c>
      <c r="DA3369" s="1" t="str">
        <f t="shared" si="1283"/>
        <v>#DIV/0!</v>
      </c>
      <c r="DB3369" s="1" t="str">
        <f t="shared" si="1284"/>
        <v>#DIV/0!</v>
      </c>
      <c r="DC3369" s="1" t="str">
        <f t="shared" si="1285"/>
        <v>#DIV/0!</v>
      </c>
      <c r="DD3369" s="1" t="str">
        <f t="shared" si="1286"/>
        <v>#DIV/0!</v>
      </c>
      <c r="DF3369" s="1" t="str">
        <f t="shared" si="1287"/>
        <v>#DIV/0!</v>
      </c>
    </row>
    <row r="3370" ht="15.75" customHeight="1">
      <c r="CU3370" s="1">
        <v>5735.5742</v>
      </c>
      <c r="CV3370" s="1">
        <v>253.3</v>
      </c>
      <c r="CW3370" s="1">
        <v>164.6</v>
      </c>
      <c r="CX3370" s="1">
        <v>134.1</v>
      </c>
      <c r="CY3370" s="1">
        <v>102.2</v>
      </c>
      <c r="CZ3370" s="1">
        <v>82.14</v>
      </c>
      <c r="DA3370" s="1" t="str">
        <f t="shared" si="1283"/>
        <v>#DIV/0!</v>
      </c>
      <c r="DB3370" s="1" t="str">
        <f t="shared" si="1284"/>
        <v>#DIV/0!</v>
      </c>
      <c r="DC3370" s="1" t="str">
        <f t="shared" si="1285"/>
        <v>#DIV/0!</v>
      </c>
      <c r="DD3370" s="1" t="str">
        <f t="shared" si="1286"/>
        <v>#DIV/0!</v>
      </c>
      <c r="DF3370" s="1" t="str">
        <f t="shared" si="1287"/>
        <v>#DIV/0!</v>
      </c>
    </row>
    <row r="3371" ht="15.75" customHeight="1">
      <c r="CU3371" s="1">
        <v>5735.7266</v>
      </c>
      <c r="CV3371" s="1">
        <v>214.7</v>
      </c>
      <c r="CW3371" s="1">
        <v>136.7</v>
      </c>
      <c r="CX3371" s="1">
        <v>116.8</v>
      </c>
      <c r="CY3371" s="1">
        <v>87.1</v>
      </c>
      <c r="CZ3371" s="1">
        <v>71.19</v>
      </c>
      <c r="DA3371" s="1" t="str">
        <f t="shared" si="1283"/>
        <v>#DIV/0!</v>
      </c>
      <c r="DB3371" s="1" t="str">
        <f t="shared" si="1284"/>
        <v>#DIV/0!</v>
      </c>
      <c r="DC3371" s="1" t="str">
        <f t="shared" si="1285"/>
        <v>#DIV/0!</v>
      </c>
      <c r="DD3371" s="1" t="str">
        <f t="shared" si="1286"/>
        <v>#DIV/0!</v>
      </c>
      <c r="DF3371" s="1" t="str">
        <f t="shared" si="1287"/>
        <v>#DIV/0!</v>
      </c>
    </row>
    <row r="3372" ht="15.75" customHeight="1">
      <c r="CU3372" s="1">
        <v>5735.8789</v>
      </c>
      <c r="CV3372" s="1">
        <v>187.2</v>
      </c>
      <c r="CW3372" s="1">
        <v>113.0</v>
      </c>
      <c r="CX3372" s="1">
        <v>97.12</v>
      </c>
      <c r="CY3372" s="1">
        <v>71.32</v>
      </c>
      <c r="CZ3372" s="1">
        <v>59.25</v>
      </c>
      <c r="DA3372" s="1" t="str">
        <f t="shared" si="1283"/>
        <v>#DIV/0!</v>
      </c>
      <c r="DB3372" s="1" t="str">
        <f t="shared" si="1284"/>
        <v>#DIV/0!</v>
      </c>
      <c r="DC3372" s="1" t="str">
        <f t="shared" si="1285"/>
        <v>#DIV/0!</v>
      </c>
      <c r="DD3372" s="1" t="str">
        <f t="shared" si="1286"/>
        <v>#DIV/0!</v>
      </c>
      <c r="DF3372" s="1" t="str">
        <f t="shared" si="1287"/>
        <v>#DIV/0!</v>
      </c>
    </row>
    <row r="3373" ht="15.75" customHeight="1">
      <c r="CU3373" s="1">
        <v>5736.0313</v>
      </c>
      <c r="CV3373" s="1">
        <v>157.0</v>
      </c>
      <c r="CW3373" s="1">
        <v>89.5</v>
      </c>
      <c r="CX3373" s="1">
        <v>77.64</v>
      </c>
      <c r="CY3373" s="1">
        <v>57.97</v>
      </c>
      <c r="CZ3373" s="1">
        <v>49.52</v>
      </c>
      <c r="DA3373" s="1" t="str">
        <f t="shared" si="1283"/>
        <v>#DIV/0!</v>
      </c>
      <c r="DB3373" s="1" t="str">
        <f t="shared" si="1284"/>
        <v>#DIV/0!</v>
      </c>
      <c r="DC3373" s="1" t="str">
        <f t="shared" si="1285"/>
        <v>#DIV/0!</v>
      </c>
      <c r="DD3373" s="1" t="str">
        <f t="shared" si="1286"/>
        <v>#DIV/0!</v>
      </c>
      <c r="DF3373" s="1" t="str">
        <f t="shared" si="1287"/>
        <v>#DIV/0!</v>
      </c>
    </row>
    <row r="3374" ht="15.75" customHeight="1">
      <c r="CU3374" s="1">
        <v>5736.1836</v>
      </c>
      <c r="CV3374" s="1">
        <v>121.5</v>
      </c>
      <c r="CW3374" s="1">
        <v>70.38</v>
      </c>
      <c r="CX3374" s="1">
        <v>61.85</v>
      </c>
      <c r="CY3374" s="1">
        <v>47.05</v>
      </c>
      <c r="CZ3374" s="1">
        <v>41.44</v>
      </c>
      <c r="DA3374" s="1" t="str">
        <f t="shared" si="1283"/>
        <v>#DIV/0!</v>
      </c>
      <c r="DB3374" s="1" t="str">
        <f t="shared" si="1284"/>
        <v>#DIV/0!</v>
      </c>
      <c r="DC3374" s="1" t="str">
        <f t="shared" si="1285"/>
        <v>#DIV/0!</v>
      </c>
      <c r="DD3374" s="1" t="str">
        <f t="shared" si="1286"/>
        <v>#DIV/0!</v>
      </c>
      <c r="DF3374" s="1" t="str">
        <f t="shared" si="1287"/>
        <v>#DIV/0!</v>
      </c>
    </row>
    <row r="3375" ht="15.75" customHeight="1">
      <c r="CU3375" s="1">
        <v>5736.3359</v>
      </c>
      <c r="CV3375" s="1">
        <v>90.3</v>
      </c>
      <c r="CW3375" s="1">
        <v>55.9</v>
      </c>
      <c r="CX3375" s="1">
        <v>49.6</v>
      </c>
      <c r="CY3375" s="1">
        <v>38.48</v>
      </c>
      <c r="CZ3375" s="1">
        <v>34.44</v>
      </c>
      <c r="DA3375" s="1" t="str">
        <f t="shared" si="1283"/>
        <v>#DIV/0!</v>
      </c>
      <c r="DB3375" s="1" t="str">
        <f t="shared" si="1284"/>
        <v>#DIV/0!</v>
      </c>
      <c r="DC3375" s="1" t="str">
        <f t="shared" si="1285"/>
        <v>#DIV/0!</v>
      </c>
      <c r="DD3375" s="1" t="str">
        <f t="shared" si="1286"/>
        <v>#DIV/0!</v>
      </c>
      <c r="DF3375" s="1" t="str">
        <f t="shared" si="1287"/>
        <v>#DIV/0!</v>
      </c>
    </row>
    <row r="3376" ht="15.75" customHeight="1">
      <c r="CU3376" s="1">
        <v>5736.4883</v>
      </c>
      <c r="CV3376" s="1">
        <v>69.57</v>
      </c>
      <c r="CW3376" s="1">
        <v>46.09</v>
      </c>
      <c r="CX3376" s="1">
        <v>41.1</v>
      </c>
      <c r="CY3376" s="1">
        <v>32.19</v>
      </c>
      <c r="CZ3376" s="1">
        <v>29.38</v>
      </c>
      <c r="DA3376" s="1" t="str">
        <f t="shared" si="1283"/>
        <v>#DIV/0!</v>
      </c>
      <c r="DB3376" s="1" t="str">
        <f t="shared" si="1284"/>
        <v>#DIV/0!</v>
      </c>
      <c r="DC3376" s="1" t="str">
        <f t="shared" si="1285"/>
        <v>#DIV/0!</v>
      </c>
      <c r="DD3376" s="1" t="str">
        <f t="shared" si="1286"/>
        <v>#DIV/0!</v>
      </c>
      <c r="DF3376" s="1" t="str">
        <f t="shared" si="1287"/>
        <v>#DIV/0!</v>
      </c>
    </row>
    <row r="3377" ht="15.75" customHeight="1">
      <c r="CU3377" s="1">
        <v>5736.6406</v>
      </c>
      <c r="CV3377" s="1">
        <v>57.03</v>
      </c>
      <c r="CW3377" s="1">
        <v>39.12</v>
      </c>
      <c r="CX3377" s="1">
        <v>34.74</v>
      </c>
      <c r="CY3377" s="1">
        <v>27.85</v>
      </c>
      <c r="CZ3377" s="1">
        <v>25.75</v>
      </c>
      <c r="DA3377" s="1" t="str">
        <f t="shared" si="1283"/>
        <v>#DIV/0!</v>
      </c>
      <c r="DB3377" s="1" t="str">
        <f t="shared" si="1284"/>
        <v>#DIV/0!</v>
      </c>
      <c r="DC3377" s="1" t="str">
        <f t="shared" si="1285"/>
        <v>#DIV/0!</v>
      </c>
      <c r="DD3377" s="1" t="str">
        <f t="shared" si="1286"/>
        <v>#DIV/0!</v>
      </c>
      <c r="DF3377" s="1" t="str">
        <f t="shared" si="1287"/>
        <v>#DIV/0!</v>
      </c>
    </row>
    <row r="3378" ht="15.75" customHeight="1">
      <c r="CU3378" s="1">
        <v>5736.793</v>
      </c>
      <c r="CV3378" s="1">
        <v>45.93</v>
      </c>
      <c r="CW3378" s="1">
        <v>34.87</v>
      </c>
      <c r="CX3378" s="1">
        <v>31.02</v>
      </c>
      <c r="CY3378" s="1">
        <v>25.1</v>
      </c>
      <c r="CZ3378" s="1">
        <v>23.29</v>
      </c>
      <c r="DA3378" s="1" t="str">
        <f t="shared" si="1283"/>
        <v>#DIV/0!</v>
      </c>
      <c r="DB3378" s="1" t="str">
        <f t="shared" si="1284"/>
        <v>#DIV/0!</v>
      </c>
      <c r="DC3378" s="1" t="str">
        <f t="shared" si="1285"/>
        <v>#DIV/0!</v>
      </c>
      <c r="DD3378" s="1" t="str">
        <f t="shared" si="1286"/>
        <v>#DIV/0!</v>
      </c>
      <c r="DF3378" s="1" t="str">
        <f t="shared" si="1287"/>
        <v>#DIV/0!</v>
      </c>
    </row>
    <row r="3379" ht="15.75" customHeight="1">
      <c r="CU3379" s="1">
        <v>5736.9458</v>
      </c>
      <c r="CV3379" s="1">
        <v>40.58</v>
      </c>
      <c r="CW3379" s="1">
        <v>32.33</v>
      </c>
      <c r="CX3379" s="1">
        <v>28.9</v>
      </c>
      <c r="CY3379" s="1">
        <v>23.59</v>
      </c>
      <c r="CZ3379" s="1">
        <v>22.02</v>
      </c>
      <c r="DA3379" s="1" t="str">
        <f t="shared" si="1283"/>
        <v>#DIV/0!</v>
      </c>
      <c r="DB3379" s="1" t="str">
        <f t="shared" si="1284"/>
        <v>#DIV/0!</v>
      </c>
      <c r="DC3379" s="1" t="str">
        <f t="shared" si="1285"/>
        <v>#DIV/0!</v>
      </c>
      <c r="DD3379" s="1" t="str">
        <f t="shared" si="1286"/>
        <v>#DIV/0!</v>
      </c>
      <c r="DF3379" s="1" t="str">
        <f t="shared" si="1287"/>
        <v>#DIV/0!</v>
      </c>
    </row>
    <row r="3380" ht="15.75" customHeight="1">
      <c r="CU3380" s="1">
        <v>5737.0981</v>
      </c>
      <c r="CV3380" s="1">
        <v>38.62</v>
      </c>
      <c r="CW3380" s="1">
        <v>31.13</v>
      </c>
      <c r="CX3380" s="1">
        <v>28.07</v>
      </c>
      <c r="CY3380" s="1">
        <v>23.1</v>
      </c>
      <c r="CZ3380" s="1">
        <v>21.58</v>
      </c>
      <c r="DA3380" s="1" t="str">
        <f t="shared" si="1283"/>
        <v>#DIV/0!</v>
      </c>
      <c r="DB3380" s="1" t="str">
        <f t="shared" si="1284"/>
        <v>#DIV/0!</v>
      </c>
      <c r="DC3380" s="1" t="str">
        <f t="shared" si="1285"/>
        <v>#DIV/0!</v>
      </c>
      <c r="DD3380" s="1" t="str">
        <f t="shared" si="1286"/>
        <v>#DIV/0!</v>
      </c>
      <c r="DF3380" s="1" t="str">
        <f t="shared" si="1287"/>
        <v>#DIV/0!</v>
      </c>
    </row>
    <row r="3381" ht="15.75" customHeight="1">
      <c r="CU3381" s="1">
        <v>5737.2505</v>
      </c>
      <c r="CV3381" s="1">
        <v>39.31</v>
      </c>
      <c r="CW3381" s="1">
        <v>31.1</v>
      </c>
      <c r="CX3381" s="1">
        <v>28.37</v>
      </c>
      <c r="CY3381" s="1">
        <v>23.55</v>
      </c>
      <c r="CZ3381" s="1">
        <v>21.91</v>
      </c>
      <c r="DA3381" s="1" t="str">
        <f t="shared" si="1283"/>
        <v>#DIV/0!</v>
      </c>
      <c r="DB3381" s="1" t="str">
        <f t="shared" si="1284"/>
        <v>#DIV/0!</v>
      </c>
      <c r="DC3381" s="1" t="str">
        <f t="shared" si="1285"/>
        <v>#DIV/0!</v>
      </c>
      <c r="DD3381" s="1" t="str">
        <f t="shared" si="1286"/>
        <v>#DIV/0!</v>
      </c>
      <c r="DF3381" s="1" t="str">
        <f t="shared" si="1287"/>
        <v>#DIV/0!</v>
      </c>
    </row>
    <row r="3382" ht="15.75" customHeight="1">
      <c r="CU3382" s="1">
        <v>5737.4028</v>
      </c>
      <c r="CV3382" s="1">
        <v>43.88</v>
      </c>
      <c r="CW3382" s="1">
        <v>32.27</v>
      </c>
      <c r="CX3382" s="1">
        <v>29.81</v>
      </c>
      <c r="CY3382" s="1">
        <v>24.93</v>
      </c>
      <c r="CZ3382" s="1">
        <v>23.09</v>
      </c>
      <c r="DA3382" s="1" t="str">
        <f t="shared" si="1283"/>
        <v>#DIV/0!</v>
      </c>
      <c r="DB3382" s="1" t="str">
        <f t="shared" si="1284"/>
        <v>#DIV/0!</v>
      </c>
      <c r="DC3382" s="1" t="str">
        <f t="shared" si="1285"/>
        <v>#DIV/0!</v>
      </c>
      <c r="DD3382" s="1" t="str">
        <f t="shared" si="1286"/>
        <v>#DIV/0!</v>
      </c>
      <c r="DF3382" s="1" t="str">
        <f t="shared" si="1287"/>
        <v>#DIV/0!</v>
      </c>
    </row>
    <row r="3383" ht="15.75" customHeight="1">
      <c r="CU3383" s="1">
        <v>5737.5552</v>
      </c>
      <c r="CV3383" s="1">
        <v>51.75</v>
      </c>
      <c r="CW3383" s="1">
        <v>35.56</v>
      </c>
      <c r="CX3383" s="1">
        <v>33.3</v>
      </c>
      <c r="CY3383" s="1">
        <v>27.78</v>
      </c>
      <c r="CZ3383" s="1">
        <v>25.37</v>
      </c>
      <c r="DA3383" s="1" t="str">
        <f t="shared" si="1283"/>
        <v>#DIV/0!</v>
      </c>
      <c r="DB3383" s="1" t="str">
        <f t="shared" si="1284"/>
        <v>#DIV/0!</v>
      </c>
      <c r="DC3383" s="1" t="str">
        <f t="shared" si="1285"/>
        <v>#DIV/0!</v>
      </c>
      <c r="DD3383" s="1" t="str">
        <f t="shared" si="1286"/>
        <v>#DIV/0!</v>
      </c>
      <c r="DF3383" s="1" t="str">
        <f t="shared" si="1287"/>
        <v>#DIV/0!</v>
      </c>
    </row>
    <row r="3384" ht="15.75" customHeight="1">
      <c r="CU3384" s="1">
        <v>5737.7075</v>
      </c>
      <c r="CV3384" s="1">
        <v>61.24</v>
      </c>
      <c r="CW3384" s="1">
        <v>41.1</v>
      </c>
      <c r="CX3384" s="1">
        <v>39.43</v>
      </c>
      <c r="CY3384" s="1">
        <v>33.32</v>
      </c>
      <c r="CZ3384" s="1">
        <v>29.92</v>
      </c>
      <c r="DA3384" s="1" t="str">
        <f t="shared" si="1283"/>
        <v>#DIV/0!</v>
      </c>
      <c r="DB3384" s="1" t="str">
        <f t="shared" si="1284"/>
        <v>#DIV/0!</v>
      </c>
      <c r="DC3384" s="1" t="str">
        <f t="shared" si="1285"/>
        <v>#DIV/0!</v>
      </c>
      <c r="DD3384" s="1" t="str">
        <f t="shared" si="1286"/>
        <v>#DIV/0!</v>
      </c>
      <c r="DF3384" s="1" t="str">
        <f t="shared" si="1287"/>
        <v>#DIV/0!</v>
      </c>
    </row>
    <row r="3385" ht="15.75" customHeight="1">
      <c r="CU3385" s="1">
        <v>5737.8599</v>
      </c>
      <c r="CV3385" s="1">
        <v>74.35</v>
      </c>
      <c r="CW3385" s="1">
        <v>47.92</v>
      </c>
      <c r="CX3385" s="1">
        <v>47.28</v>
      </c>
      <c r="CY3385" s="1">
        <v>39.41</v>
      </c>
      <c r="CZ3385" s="1">
        <v>35.61</v>
      </c>
      <c r="DA3385" s="1" t="str">
        <f t="shared" si="1283"/>
        <v>#DIV/0!</v>
      </c>
      <c r="DB3385" s="1" t="str">
        <f t="shared" si="1284"/>
        <v>#DIV/0!</v>
      </c>
      <c r="DC3385" s="1" t="str">
        <f t="shared" si="1285"/>
        <v>#DIV/0!</v>
      </c>
      <c r="DD3385" s="1" t="str">
        <f t="shared" si="1286"/>
        <v>#DIV/0!</v>
      </c>
      <c r="DF3385" s="1" t="str">
        <f t="shared" si="1287"/>
        <v>#DIV/0!</v>
      </c>
    </row>
    <row r="3386" ht="15.75" customHeight="1">
      <c r="CU3386" s="1">
        <v>5738.0122</v>
      </c>
      <c r="CV3386" s="1">
        <v>94.9</v>
      </c>
      <c r="CW3386" s="1">
        <v>59.37</v>
      </c>
      <c r="CX3386" s="1">
        <v>58.89</v>
      </c>
      <c r="CY3386" s="1">
        <v>49.19</v>
      </c>
      <c r="CZ3386" s="1">
        <v>43.99</v>
      </c>
      <c r="DA3386" s="1" t="str">
        <f t="shared" si="1283"/>
        <v>#DIV/0!</v>
      </c>
      <c r="DB3386" s="1" t="str">
        <f t="shared" si="1284"/>
        <v>#DIV/0!</v>
      </c>
      <c r="DC3386" s="1" t="str">
        <f t="shared" si="1285"/>
        <v>#DIV/0!</v>
      </c>
      <c r="DD3386" s="1" t="str">
        <f t="shared" si="1286"/>
        <v>#DIV/0!</v>
      </c>
      <c r="DF3386" s="1" t="str">
        <f t="shared" si="1287"/>
        <v>#DIV/0!</v>
      </c>
    </row>
    <row r="3387" ht="15.75" customHeight="1">
      <c r="CU3387" s="1">
        <v>5738.1646</v>
      </c>
      <c r="CV3387" s="1">
        <v>117.2</v>
      </c>
      <c r="CW3387" s="1">
        <v>76.26</v>
      </c>
      <c r="CX3387" s="1">
        <v>76.91</v>
      </c>
      <c r="CY3387" s="1">
        <v>63.58</v>
      </c>
      <c r="CZ3387" s="1">
        <v>56.16</v>
      </c>
      <c r="DA3387" s="1" t="str">
        <f t="shared" si="1283"/>
        <v>#DIV/0!</v>
      </c>
      <c r="DB3387" s="1" t="str">
        <f t="shared" si="1284"/>
        <v>#DIV/0!</v>
      </c>
      <c r="DC3387" s="1" t="str">
        <f t="shared" si="1285"/>
        <v>#DIV/0!</v>
      </c>
      <c r="DD3387" s="1" t="str">
        <f t="shared" si="1286"/>
        <v>#DIV/0!</v>
      </c>
      <c r="DF3387" s="1" t="str">
        <f t="shared" si="1287"/>
        <v>#DIV/0!</v>
      </c>
    </row>
    <row r="3388" ht="15.75" customHeight="1">
      <c r="CU3388" s="1">
        <v>5738.3174</v>
      </c>
      <c r="CV3388" s="1">
        <v>136.1</v>
      </c>
      <c r="CW3388" s="1">
        <v>96.56</v>
      </c>
      <c r="CX3388" s="1">
        <v>99.92</v>
      </c>
      <c r="CY3388" s="1">
        <v>81.86</v>
      </c>
      <c r="CZ3388" s="1">
        <v>71.66</v>
      </c>
      <c r="DA3388" s="1" t="str">
        <f t="shared" si="1283"/>
        <v>#DIV/0!</v>
      </c>
      <c r="DB3388" s="1" t="str">
        <f t="shared" si="1284"/>
        <v>#DIV/0!</v>
      </c>
      <c r="DC3388" s="1" t="str">
        <f t="shared" si="1285"/>
        <v>#DIV/0!</v>
      </c>
      <c r="DD3388" s="1" t="str">
        <f t="shared" si="1286"/>
        <v>#DIV/0!</v>
      </c>
      <c r="DF3388" s="1" t="str">
        <f t="shared" si="1287"/>
        <v>#DIV/0!</v>
      </c>
    </row>
    <row r="3389" ht="15.75" customHeight="1">
      <c r="CU3389" s="1">
        <v>5738.4697</v>
      </c>
      <c r="CV3389" s="1">
        <v>149.1</v>
      </c>
      <c r="CW3389" s="1">
        <v>114.4</v>
      </c>
      <c r="CX3389" s="1">
        <v>121.6</v>
      </c>
      <c r="CY3389" s="1">
        <v>101.3</v>
      </c>
      <c r="CZ3389" s="1">
        <v>88.94</v>
      </c>
      <c r="DA3389" s="1" t="str">
        <f t="shared" si="1283"/>
        <v>#DIV/0!</v>
      </c>
      <c r="DB3389" s="1" t="str">
        <f t="shared" si="1284"/>
        <v>#DIV/0!</v>
      </c>
      <c r="DC3389" s="1" t="str">
        <f t="shared" si="1285"/>
        <v>#DIV/0!</v>
      </c>
      <c r="DD3389" s="1" t="str">
        <f t="shared" si="1286"/>
        <v>#DIV/0!</v>
      </c>
      <c r="DF3389" s="1" t="str">
        <f t="shared" si="1287"/>
        <v>#DIV/0!</v>
      </c>
    </row>
    <row r="3390" ht="15.75" customHeight="1">
      <c r="CU3390" s="1">
        <v>5738.6221</v>
      </c>
      <c r="CV3390" s="1">
        <v>157.0</v>
      </c>
      <c r="CW3390" s="1">
        <v>130.3</v>
      </c>
      <c r="CX3390" s="1">
        <v>141.1</v>
      </c>
      <c r="CY3390" s="1">
        <v>117.7</v>
      </c>
      <c r="CZ3390" s="1">
        <v>104.0</v>
      </c>
      <c r="DA3390" s="1" t="str">
        <f t="shared" si="1283"/>
        <v>#DIV/0!</v>
      </c>
      <c r="DB3390" s="1" t="str">
        <f t="shared" si="1284"/>
        <v>#DIV/0!</v>
      </c>
      <c r="DC3390" s="1" t="str">
        <f t="shared" si="1285"/>
        <v>#DIV/0!</v>
      </c>
      <c r="DD3390" s="1" t="str">
        <f t="shared" si="1286"/>
        <v>#DIV/0!</v>
      </c>
      <c r="DF3390" s="1" t="str">
        <f t="shared" si="1287"/>
        <v>#DIV/0!</v>
      </c>
    </row>
    <row r="3391" ht="15.75" customHeight="1">
      <c r="CU3391" s="1">
        <v>5738.7744</v>
      </c>
      <c r="CV3391" s="1">
        <v>170.2</v>
      </c>
      <c r="CW3391" s="1">
        <v>147.3</v>
      </c>
      <c r="CX3391" s="1">
        <v>162.0</v>
      </c>
      <c r="CY3391" s="1">
        <v>132.6</v>
      </c>
      <c r="CZ3391" s="1">
        <v>120.5</v>
      </c>
      <c r="DA3391" s="1" t="str">
        <f t="shared" si="1283"/>
        <v>#DIV/0!</v>
      </c>
      <c r="DB3391" s="1" t="str">
        <f t="shared" si="1284"/>
        <v>#DIV/0!</v>
      </c>
      <c r="DC3391" s="1" t="str">
        <f t="shared" si="1285"/>
        <v>#DIV/0!</v>
      </c>
      <c r="DD3391" s="1" t="str">
        <f t="shared" si="1286"/>
        <v>#DIV/0!</v>
      </c>
      <c r="DF3391" s="1" t="str">
        <f t="shared" si="1287"/>
        <v>#DIV/0!</v>
      </c>
    </row>
    <row r="3392" ht="15.75" customHeight="1">
      <c r="CU3392" s="1">
        <v>5738.9268</v>
      </c>
      <c r="CV3392" s="1">
        <v>187.4</v>
      </c>
      <c r="CW3392" s="1">
        <v>167.4</v>
      </c>
      <c r="CX3392" s="1">
        <v>188.1</v>
      </c>
      <c r="CY3392" s="1">
        <v>146.4</v>
      </c>
      <c r="CZ3392" s="1">
        <v>138.8</v>
      </c>
      <c r="DA3392" s="1" t="str">
        <f t="shared" si="1283"/>
        <v>#DIV/0!</v>
      </c>
      <c r="DB3392" s="1" t="str">
        <f t="shared" si="1284"/>
        <v>#DIV/0!</v>
      </c>
      <c r="DC3392" s="1" t="str">
        <f t="shared" si="1285"/>
        <v>#DIV/0!</v>
      </c>
      <c r="DD3392" s="1" t="str">
        <f t="shared" si="1286"/>
        <v>#DIV/0!</v>
      </c>
      <c r="DF3392" s="1" t="str">
        <f t="shared" si="1287"/>
        <v>#DIV/0!</v>
      </c>
    </row>
    <row r="3393" ht="15.75" customHeight="1">
      <c r="CU3393" s="1">
        <v>5739.0791</v>
      </c>
      <c r="CV3393" s="1">
        <v>217.3</v>
      </c>
      <c r="CW3393" s="1">
        <v>185.5</v>
      </c>
      <c r="CX3393" s="1">
        <v>213.8</v>
      </c>
      <c r="CY3393" s="1">
        <v>161.5</v>
      </c>
      <c r="CZ3393" s="1">
        <v>158.9</v>
      </c>
      <c r="DA3393" s="1" t="str">
        <f t="shared" si="1283"/>
        <v>#DIV/0!</v>
      </c>
      <c r="DB3393" s="1" t="str">
        <f t="shared" si="1284"/>
        <v>#DIV/0!</v>
      </c>
      <c r="DC3393" s="1" t="str">
        <f t="shared" si="1285"/>
        <v>#DIV/0!</v>
      </c>
      <c r="DD3393" s="1" t="str">
        <f t="shared" si="1286"/>
        <v>#DIV/0!</v>
      </c>
      <c r="DF3393" s="1" t="str">
        <f t="shared" si="1287"/>
        <v>#DIV/0!</v>
      </c>
    </row>
    <row r="3394" ht="15.75" customHeight="1">
      <c r="CU3394" s="1">
        <v>5739.2314</v>
      </c>
      <c r="CV3394" s="1">
        <v>248.1</v>
      </c>
      <c r="CW3394" s="1">
        <v>202.8</v>
      </c>
      <c r="CX3394" s="1">
        <v>239.8</v>
      </c>
      <c r="CY3394" s="1">
        <v>177.0</v>
      </c>
      <c r="CZ3394" s="1">
        <v>180.4</v>
      </c>
      <c r="DA3394" s="1" t="str">
        <f t="shared" si="1283"/>
        <v>#DIV/0!</v>
      </c>
      <c r="DB3394" s="1" t="str">
        <f t="shared" si="1284"/>
        <v>#DIV/0!</v>
      </c>
      <c r="DC3394" s="1" t="str">
        <f t="shared" si="1285"/>
        <v>#DIV/0!</v>
      </c>
      <c r="DD3394" s="1" t="str">
        <f t="shared" si="1286"/>
        <v>#DIV/0!</v>
      </c>
      <c r="DF3394" s="1" t="str">
        <f t="shared" si="1287"/>
        <v>#DIV/0!</v>
      </c>
    </row>
    <row r="3395" ht="15.75" customHeight="1">
      <c r="CU3395" s="1">
        <v>5739.3838</v>
      </c>
      <c r="CV3395" s="1">
        <v>256.6</v>
      </c>
      <c r="CW3395" s="1">
        <v>215.2</v>
      </c>
      <c r="CX3395" s="1">
        <v>260.6</v>
      </c>
      <c r="CY3395" s="1">
        <v>188.9</v>
      </c>
      <c r="CZ3395" s="1">
        <v>198.5</v>
      </c>
      <c r="DA3395" s="1" t="str">
        <f t="shared" si="1283"/>
        <v>#DIV/0!</v>
      </c>
      <c r="DB3395" s="1" t="str">
        <f t="shared" si="1284"/>
        <v>#DIV/0!</v>
      </c>
      <c r="DC3395" s="1" t="str">
        <f t="shared" si="1285"/>
        <v>#DIV/0!</v>
      </c>
      <c r="DD3395" s="1" t="str">
        <f t="shared" si="1286"/>
        <v>#DIV/0!</v>
      </c>
      <c r="DF3395" s="1" t="str">
        <f t="shared" si="1287"/>
        <v>#DIV/0!</v>
      </c>
    </row>
    <row r="3396" ht="15.75" customHeight="1">
      <c r="CU3396" s="1">
        <v>5739.5366</v>
      </c>
      <c r="CV3396" s="1">
        <v>247.2</v>
      </c>
      <c r="CW3396" s="1">
        <v>218.1</v>
      </c>
      <c r="CX3396" s="1">
        <v>269.9</v>
      </c>
      <c r="CY3396" s="1">
        <v>189.1</v>
      </c>
      <c r="CZ3396" s="1">
        <v>208.3</v>
      </c>
      <c r="DA3396" s="1" t="str">
        <f t="shared" si="1283"/>
        <v>#DIV/0!</v>
      </c>
      <c r="DB3396" s="1" t="str">
        <f t="shared" si="1284"/>
        <v>#DIV/0!</v>
      </c>
      <c r="DC3396" s="1" t="str">
        <f t="shared" si="1285"/>
        <v>#DIV/0!</v>
      </c>
      <c r="DD3396" s="1" t="str">
        <f t="shared" si="1286"/>
        <v>#DIV/0!</v>
      </c>
      <c r="DF3396" s="1" t="str">
        <f t="shared" si="1287"/>
        <v>#DIV/0!</v>
      </c>
    </row>
    <row r="3397" ht="15.75" customHeight="1">
      <c r="CU3397" s="1">
        <v>5739.689</v>
      </c>
      <c r="CV3397" s="1">
        <v>229.2</v>
      </c>
      <c r="CW3397" s="1">
        <v>211.3</v>
      </c>
      <c r="CX3397" s="1">
        <v>261.5</v>
      </c>
      <c r="CY3397" s="1">
        <v>188.7</v>
      </c>
      <c r="CZ3397" s="1">
        <v>206.6</v>
      </c>
      <c r="DA3397" s="1" t="str">
        <f t="shared" si="1283"/>
        <v>#DIV/0!</v>
      </c>
      <c r="DB3397" s="1" t="str">
        <f t="shared" si="1284"/>
        <v>#DIV/0!</v>
      </c>
      <c r="DC3397" s="1" t="str">
        <f t="shared" si="1285"/>
        <v>#DIV/0!</v>
      </c>
      <c r="DD3397" s="1" t="str">
        <f t="shared" si="1286"/>
        <v>#DIV/0!</v>
      </c>
      <c r="DF3397" s="1" t="str">
        <f t="shared" si="1287"/>
        <v>#DIV/0!</v>
      </c>
    </row>
    <row r="3398" ht="15.75" customHeight="1">
      <c r="CU3398" s="1">
        <v>5739.8413</v>
      </c>
      <c r="CV3398" s="1">
        <v>221.4</v>
      </c>
      <c r="CW3398" s="1">
        <v>205.5</v>
      </c>
      <c r="CX3398" s="1">
        <v>252.0</v>
      </c>
      <c r="CY3398" s="1">
        <v>191.0</v>
      </c>
      <c r="CZ3398" s="1">
        <v>202.5</v>
      </c>
      <c r="DA3398" s="1" t="str">
        <f t="shared" si="1283"/>
        <v>#DIV/0!</v>
      </c>
      <c r="DB3398" s="1" t="str">
        <f t="shared" si="1284"/>
        <v>#DIV/0!</v>
      </c>
      <c r="DC3398" s="1" t="str">
        <f t="shared" si="1285"/>
        <v>#DIV/0!</v>
      </c>
      <c r="DD3398" s="1" t="str">
        <f t="shared" si="1286"/>
        <v>#DIV/0!</v>
      </c>
      <c r="DF3398" s="1" t="str">
        <f t="shared" si="1287"/>
        <v>#DIV/0!</v>
      </c>
    </row>
    <row r="3399" ht="15.75" customHeight="1">
      <c r="CU3399" s="1">
        <v>5739.9937</v>
      </c>
      <c r="CV3399" s="1">
        <v>217.6</v>
      </c>
      <c r="CW3399" s="1">
        <v>200.8</v>
      </c>
      <c r="CX3399" s="1">
        <v>241.9</v>
      </c>
      <c r="CY3399" s="1">
        <v>193.7</v>
      </c>
      <c r="CZ3399" s="1">
        <v>198.3</v>
      </c>
      <c r="DA3399" s="1" t="str">
        <f t="shared" si="1283"/>
        <v>#DIV/0!</v>
      </c>
      <c r="DB3399" s="1" t="str">
        <f t="shared" si="1284"/>
        <v>#DIV/0!</v>
      </c>
      <c r="DC3399" s="1" t="str">
        <f t="shared" si="1285"/>
        <v>#DIV/0!</v>
      </c>
      <c r="DD3399" s="1" t="str">
        <f t="shared" si="1286"/>
        <v>#DIV/0!</v>
      </c>
      <c r="DF3399" s="1" t="str">
        <f t="shared" si="1287"/>
        <v>#DIV/0!</v>
      </c>
    </row>
    <row r="3400" ht="15.75" customHeight="1">
      <c r="CU3400" s="1">
        <v>5740.146</v>
      </c>
      <c r="CV3400" s="1">
        <v>223.2</v>
      </c>
      <c r="CW3400" s="1">
        <v>203.4</v>
      </c>
      <c r="CX3400" s="1">
        <v>240.7</v>
      </c>
      <c r="CY3400" s="1">
        <v>196.7</v>
      </c>
      <c r="CZ3400" s="1">
        <v>201.0</v>
      </c>
      <c r="DA3400" s="1" t="str">
        <f t="shared" si="1283"/>
        <v>#DIV/0!</v>
      </c>
      <c r="DB3400" s="1" t="str">
        <f t="shared" si="1284"/>
        <v>#DIV/0!</v>
      </c>
      <c r="DC3400" s="1" t="str">
        <f t="shared" si="1285"/>
        <v>#DIV/0!</v>
      </c>
      <c r="DD3400" s="1" t="str">
        <f t="shared" si="1286"/>
        <v>#DIV/0!</v>
      </c>
      <c r="DF3400" s="1" t="str">
        <f t="shared" si="1287"/>
        <v>#DIV/0!</v>
      </c>
    </row>
    <row r="3401" ht="15.75" customHeight="1">
      <c r="CU3401" s="1">
        <v>5740.2983</v>
      </c>
      <c r="CV3401" s="1">
        <v>239.2</v>
      </c>
      <c r="CW3401" s="1">
        <v>210.5</v>
      </c>
      <c r="CX3401" s="1">
        <v>246.7</v>
      </c>
      <c r="CY3401" s="1">
        <v>198.4</v>
      </c>
      <c r="CZ3401" s="1">
        <v>200.9</v>
      </c>
      <c r="DA3401" s="1" t="str">
        <f t="shared" si="1283"/>
        <v>#DIV/0!</v>
      </c>
      <c r="DB3401" s="1" t="str">
        <f t="shared" si="1284"/>
        <v>#DIV/0!</v>
      </c>
      <c r="DC3401" s="1" t="str">
        <f t="shared" si="1285"/>
        <v>#DIV/0!</v>
      </c>
      <c r="DD3401" s="1" t="str">
        <f t="shared" si="1286"/>
        <v>#DIV/0!</v>
      </c>
      <c r="DF3401" s="1" t="str">
        <f t="shared" si="1287"/>
        <v>#DIV/0!</v>
      </c>
    </row>
    <row r="3402" ht="15.75" customHeight="1">
      <c r="CU3402" s="1">
        <v>5740.4507</v>
      </c>
      <c r="CV3402" s="1">
        <v>266.5</v>
      </c>
      <c r="CW3402" s="1">
        <v>220.7</v>
      </c>
      <c r="CX3402" s="1">
        <v>257.9</v>
      </c>
      <c r="CY3402" s="1">
        <v>198.0</v>
      </c>
      <c r="CZ3402" s="1">
        <v>198.4</v>
      </c>
      <c r="DA3402" s="1" t="str">
        <f t="shared" si="1283"/>
        <v>#DIV/0!</v>
      </c>
      <c r="DB3402" s="1" t="str">
        <f t="shared" si="1284"/>
        <v>#DIV/0!</v>
      </c>
      <c r="DC3402" s="1" t="str">
        <f t="shared" si="1285"/>
        <v>#DIV/0!</v>
      </c>
      <c r="DD3402" s="1" t="str">
        <f t="shared" si="1286"/>
        <v>#DIV/0!</v>
      </c>
      <c r="DF3402" s="1" t="str">
        <f t="shared" si="1287"/>
        <v>#DIV/0!</v>
      </c>
    </row>
    <row r="3403" ht="15.75" customHeight="1">
      <c r="CU3403" s="1">
        <v>5740.603</v>
      </c>
      <c r="CV3403" s="1">
        <v>302.2</v>
      </c>
      <c r="CW3403" s="1">
        <v>230.5</v>
      </c>
      <c r="CX3403" s="1">
        <v>269.9</v>
      </c>
      <c r="CY3403" s="1">
        <v>199.5</v>
      </c>
      <c r="CZ3403" s="1">
        <v>199.4</v>
      </c>
      <c r="DA3403" s="1" t="str">
        <f t="shared" si="1283"/>
        <v>#DIV/0!</v>
      </c>
      <c r="DB3403" s="1" t="str">
        <f t="shared" si="1284"/>
        <v>#DIV/0!</v>
      </c>
      <c r="DC3403" s="1" t="str">
        <f t="shared" si="1285"/>
        <v>#DIV/0!</v>
      </c>
      <c r="DD3403" s="1" t="str">
        <f t="shared" si="1286"/>
        <v>#DIV/0!</v>
      </c>
      <c r="DF3403" s="1" t="str">
        <f t="shared" si="1287"/>
        <v>#DIV/0!</v>
      </c>
    </row>
    <row r="3404" ht="15.75" customHeight="1">
      <c r="CU3404" s="1">
        <v>5740.7554</v>
      </c>
      <c r="CV3404" s="1">
        <v>358.5</v>
      </c>
      <c r="CW3404" s="1">
        <v>239.3</v>
      </c>
      <c r="CX3404" s="1">
        <v>283.2</v>
      </c>
      <c r="CY3404" s="1">
        <v>194.3</v>
      </c>
      <c r="CZ3404" s="1">
        <v>194.1</v>
      </c>
      <c r="DA3404" s="1" t="str">
        <f t="shared" si="1283"/>
        <v>#DIV/0!</v>
      </c>
      <c r="DB3404" s="1" t="str">
        <f t="shared" si="1284"/>
        <v>#DIV/0!</v>
      </c>
      <c r="DC3404" s="1" t="str">
        <f t="shared" si="1285"/>
        <v>#DIV/0!</v>
      </c>
      <c r="DD3404" s="1" t="str">
        <f t="shared" si="1286"/>
        <v>#DIV/0!</v>
      </c>
      <c r="DF3404" s="1" t="str">
        <f t="shared" si="1287"/>
        <v>#DIV/0!</v>
      </c>
    </row>
    <row r="3405" ht="15.75" customHeight="1">
      <c r="CU3405" s="1">
        <v>5740.9082</v>
      </c>
      <c r="CV3405" s="1">
        <v>402.6</v>
      </c>
      <c r="CW3405" s="1">
        <v>244.4</v>
      </c>
      <c r="CX3405" s="1">
        <v>289.7</v>
      </c>
      <c r="CY3405" s="1">
        <v>190.3</v>
      </c>
      <c r="CZ3405" s="1">
        <v>185.1</v>
      </c>
      <c r="DA3405" s="1" t="str">
        <f t="shared" si="1283"/>
        <v>#DIV/0!</v>
      </c>
      <c r="DB3405" s="1" t="str">
        <f t="shared" si="1284"/>
        <v>#DIV/0!</v>
      </c>
      <c r="DC3405" s="1" t="str">
        <f t="shared" si="1285"/>
        <v>#DIV/0!</v>
      </c>
      <c r="DD3405" s="1" t="str">
        <f t="shared" si="1286"/>
        <v>#DIV/0!</v>
      </c>
      <c r="DF3405" s="1" t="str">
        <f t="shared" si="1287"/>
        <v>#DIV/0!</v>
      </c>
    </row>
    <row r="3406" ht="15.75" customHeight="1">
      <c r="CU3406" s="1">
        <v>5741.0605</v>
      </c>
      <c r="CV3406" s="1">
        <v>407.1</v>
      </c>
      <c r="CW3406" s="1">
        <v>238.2</v>
      </c>
      <c r="CX3406" s="1">
        <v>274.1</v>
      </c>
      <c r="CY3406" s="1">
        <v>185.3</v>
      </c>
      <c r="CZ3406" s="1">
        <v>173.8</v>
      </c>
      <c r="DA3406" s="1" t="str">
        <f t="shared" si="1283"/>
        <v>#DIV/0!</v>
      </c>
      <c r="DB3406" s="1" t="str">
        <f t="shared" si="1284"/>
        <v>#DIV/0!</v>
      </c>
      <c r="DC3406" s="1" t="str">
        <f t="shared" si="1285"/>
        <v>#DIV/0!</v>
      </c>
      <c r="DD3406" s="1" t="str">
        <f t="shared" si="1286"/>
        <v>#DIV/0!</v>
      </c>
      <c r="DF3406" s="1" t="str">
        <f t="shared" si="1287"/>
        <v>#DIV/0!</v>
      </c>
    </row>
    <row r="3407" ht="15.75" customHeight="1">
      <c r="CU3407" s="1">
        <v>5741.2129</v>
      </c>
      <c r="CV3407" s="1">
        <v>359.5</v>
      </c>
      <c r="CW3407" s="1">
        <v>208.4</v>
      </c>
      <c r="CX3407" s="1">
        <v>231.0</v>
      </c>
      <c r="CY3407" s="1">
        <v>164.7</v>
      </c>
      <c r="CZ3407" s="1">
        <v>150.9</v>
      </c>
      <c r="DA3407" s="1" t="str">
        <f t="shared" si="1283"/>
        <v>#DIV/0!</v>
      </c>
      <c r="DB3407" s="1" t="str">
        <f t="shared" si="1284"/>
        <v>#DIV/0!</v>
      </c>
      <c r="DC3407" s="1" t="str">
        <f t="shared" si="1285"/>
        <v>#DIV/0!</v>
      </c>
      <c r="DD3407" s="1" t="str">
        <f t="shared" si="1286"/>
        <v>#DIV/0!</v>
      </c>
      <c r="DF3407" s="1" t="str">
        <f t="shared" si="1287"/>
        <v>#DIV/0!</v>
      </c>
    </row>
    <row r="3408" ht="15.75" customHeight="1">
      <c r="CU3408" s="1">
        <v>5741.3652</v>
      </c>
      <c r="CV3408" s="1">
        <v>284.7</v>
      </c>
      <c r="CW3408" s="1">
        <v>173.3</v>
      </c>
      <c r="CX3408" s="1">
        <v>187.9</v>
      </c>
      <c r="CY3408" s="1">
        <v>138.8</v>
      </c>
      <c r="CZ3408" s="1">
        <v>125.3</v>
      </c>
      <c r="DA3408" s="1" t="str">
        <f t="shared" si="1283"/>
        <v>#DIV/0!</v>
      </c>
      <c r="DB3408" s="1" t="str">
        <f t="shared" si="1284"/>
        <v>#DIV/0!</v>
      </c>
      <c r="DC3408" s="1" t="str">
        <f t="shared" si="1285"/>
        <v>#DIV/0!</v>
      </c>
      <c r="DD3408" s="1" t="str">
        <f t="shared" si="1286"/>
        <v>#DIV/0!</v>
      </c>
      <c r="DF3408" s="1" t="str">
        <f t="shared" si="1287"/>
        <v>#DIV/0!</v>
      </c>
    </row>
    <row r="3409" ht="15.75" customHeight="1">
      <c r="CU3409" s="1">
        <v>5741.5176</v>
      </c>
      <c r="CV3409" s="1">
        <v>211.9</v>
      </c>
      <c r="CW3409" s="1">
        <v>142.9</v>
      </c>
      <c r="CX3409" s="1">
        <v>152.4</v>
      </c>
      <c r="CY3409" s="1">
        <v>117.0</v>
      </c>
      <c r="CZ3409" s="1">
        <v>104.9</v>
      </c>
      <c r="DA3409" s="1" t="str">
        <f t="shared" si="1283"/>
        <v>#DIV/0!</v>
      </c>
      <c r="DB3409" s="1" t="str">
        <f t="shared" si="1284"/>
        <v>#DIV/0!</v>
      </c>
      <c r="DC3409" s="1" t="str">
        <f t="shared" si="1285"/>
        <v>#DIV/0!</v>
      </c>
      <c r="DD3409" s="1" t="str">
        <f t="shared" si="1286"/>
        <v>#DIV/0!</v>
      </c>
      <c r="DF3409" s="1" t="str">
        <f t="shared" si="1287"/>
        <v>#DIV/0!</v>
      </c>
    </row>
    <row r="3410" ht="15.75" customHeight="1">
      <c r="CU3410" s="1">
        <v>5741.6699</v>
      </c>
      <c r="CV3410" s="1">
        <v>156.5</v>
      </c>
      <c r="CW3410" s="1">
        <v>117.9</v>
      </c>
      <c r="CX3410" s="1">
        <v>124.7</v>
      </c>
      <c r="CY3410" s="1">
        <v>98.65</v>
      </c>
      <c r="CZ3410" s="1">
        <v>87.7</v>
      </c>
      <c r="DA3410" s="1" t="str">
        <f t="shared" si="1283"/>
        <v>#DIV/0!</v>
      </c>
      <c r="DB3410" s="1" t="str">
        <f t="shared" si="1284"/>
        <v>#DIV/0!</v>
      </c>
      <c r="DC3410" s="1" t="str">
        <f t="shared" si="1285"/>
        <v>#DIV/0!</v>
      </c>
      <c r="DD3410" s="1" t="str">
        <f t="shared" si="1286"/>
        <v>#DIV/0!</v>
      </c>
      <c r="DF3410" s="1" t="str">
        <f t="shared" si="1287"/>
        <v>#DIV/0!</v>
      </c>
    </row>
    <row r="3411" ht="15.75" customHeight="1">
      <c r="CU3411" s="1">
        <v>5741.8223</v>
      </c>
      <c r="CV3411" s="1">
        <v>120.5</v>
      </c>
      <c r="CW3411" s="1">
        <v>98.05</v>
      </c>
      <c r="CX3411" s="1">
        <v>101.8</v>
      </c>
      <c r="CY3411" s="1">
        <v>84.54</v>
      </c>
      <c r="CZ3411" s="1">
        <v>77.53</v>
      </c>
      <c r="DA3411" s="1" t="str">
        <f t="shared" si="1283"/>
        <v>#DIV/0!</v>
      </c>
      <c r="DB3411" s="1" t="str">
        <f t="shared" si="1284"/>
        <v>#DIV/0!</v>
      </c>
      <c r="DC3411" s="1" t="str">
        <f t="shared" si="1285"/>
        <v>#DIV/0!</v>
      </c>
      <c r="DD3411" s="1" t="str">
        <f t="shared" si="1286"/>
        <v>#DIV/0!</v>
      </c>
      <c r="DF3411" s="1" t="str">
        <f t="shared" si="1287"/>
        <v>#DIV/0!</v>
      </c>
    </row>
    <row r="3412" ht="15.75" customHeight="1">
      <c r="CU3412" s="1">
        <v>5741.9746</v>
      </c>
      <c r="CV3412" s="1">
        <v>97.53</v>
      </c>
      <c r="CW3412" s="1">
        <v>84.34</v>
      </c>
      <c r="CX3412" s="1">
        <v>87.65</v>
      </c>
      <c r="CY3412" s="1">
        <v>75.86</v>
      </c>
      <c r="CZ3412" s="1">
        <v>69.38</v>
      </c>
      <c r="DA3412" s="1" t="str">
        <f t="shared" si="1283"/>
        <v>#DIV/0!</v>
      </c>
      <c r="DB3412" s="1" t="str">
        <f t="shared" si="1284"/>
        <v>#DIV/0!</v>
      </c>
      <c r="DC3412" s="1" t="str">
        <f t="shared" si="1285"/>
        <v>#DIV/0!</v>
      </c>
      <c r="DD3412" s="1" t="str">
        <f t="shared" si="1286"/>
        <v>#DIV/0!</v>
      </c>
      <c r="DF3412" s="1" t="str">
        <f t="shared" si="1287"/>
        <v>#DIV/0!</v>
      </c>
    </row>
    <row r="3413" ht="15.75" customHeight="1">
      <c r="CU3413" s="1">
        <v>5742.127</v>
      </c>
      <c r="CV3413" s="1">
        <v>81.61</v>
      </c>
      <c r="CW3413" s="1">
        <v>73.28</v>
      </c>
      <c r="CX3413" s="1">
        <v>77.75</v>
      </c>
      <c r="CY3413" s="1">
        <v>67.96</v>
      </c>
      <c r="CZ3413" s="1">
        <v>63.12</v>
      </c>
      <c r="DA3413" s="1" t="str">
        <f t="shared" si="1283"/>
        <v>#DIV/0!</v>
      </c>
      <c r="DB3413" s="1" t="str">
        <f t="shared" si="1284"/>
        <v>#DIV/0!</v>
      </c>
      <c r="DC3413" s="1" t="str">
        <f t="shared" si="1285"/>
        <v>#DIV/0!</v>
      </c>
      <c r="DD3413" s="1" t="str">
        <f t="shared" si="1286"/>
        <v>#DIV/0!</v>
      </c>
      <c r="DF3413" s="1" t="str">
        <f t="shared" si="1287"/>
        <v>#DIV/0!</v>
      </c>
    </row>
    <row r="3414" ht="15.75" customHeight="1">
      <c r="CU3414" s="1">
        <v>5742.2798</v>
      </c>
      <c r="CV3414" s="1">
        <v>71.8</v>
      </c>
      <c r="CW3414" s="1">
        <v>64.61</v>
      </c>
      <c r="CX3414" s="1">
        <v>69.45</v>
      </c>
      <c r="CY3414" s="1">
        <v>62.36</v>
      </c>
      <c r="CZ3414" s="1">
        <v>59.09</v>
      </c>
      <c r="DA3414" s="1" t="str">
        <f t="shared" si="1283"/>
        <v>#DIV/0!</v>
      </c>
      <c r="DB3414" s="1" t="str">
        <f t="shared" si="1284"/>
        <v>#DIV/0!</v>
      </c>
      <c r="DC3414" s="1" t="str">
        <f t="shared" si="1285"/>
        <v>#DIV/0!</v>
      </c>
      <c r="DD3414" s="1" t="str">
        <f t="shared" si="1286"/>
        <v>#DIV/0!</v>
      </c>
      <c r="DF3414" s="1" t="str">
        <f t="shared" si="1287"/>
        <v>#DIV/0!</v>
      </c>
    </row>
    <row r="3415" ht="15.75" customHeight="1">
      <c r="CU3415" s="1">
        <v>5742.4321</v>
      </c>
      <c r="CV3415" s="1">
        <v>64.53</v>
      </c>
      <c r="CW3415" s="1">
        <v>57.54</v>
      </c>
      <c r="CX3415" s="1">
        <v>63.33</v>
      </c>
      <c r="CY3415" s="1">
        <v>59.12</v>
      </c>
      <c r="CZ3415" s="1">
        <v>56.55</v>
      </c>
      <c r="DA3415" s="1" t="str">
        <f t="shared" si="1283"/>
        <v>#DIV/0!</v>
      </c>
      <c r="DB3415" s="1" t="str">
        <f t="shared" si="1284"/>
        <v>#DIV/0!</v>
      </c>
      <c r="DC3415" s="1" t="str">
        <f t="shared" si="1285"/>
        <v>#DIV/0!</v>
      </c>
      <c r="DD3415" s="1" t="str">
        <f t="shared" si="1286"/>
        <v>#DIV/0!</v>
      </c>
      <c r="DF3415" s="1" t="str">
        <f t="shared" si="1287"/>
        <v>#DIV/0!</v>
      </c>
    </row>
    <row r="3416" ht="15.75" customHeight="1">
      <c r="CU3416" s="1">
        <v>5742.5845</v>
      </c>
      <c r="CV3416" s="1">
        <v>58.81</v>
      </c>
      <c r="CW3416" s="1">
        <v>52.99</v>
      </c>
      <c r="CX3416" s="1">
        <v>58.72</v>
      </c>
      <c r="CY3416" s="1">
        <v>56.4</v>
      </c>
      <c r="CZ3416" s="1">
        <v>55.08</v>
      </c>
      <c r="DA3416" s="1" t="str">
        <f t="shared" si="1283"/>
        <v>#DIV/0!</v>
      </c>
      <c r="DB3416" s="1" t="str">
        <f t="shared" si="1284"/>
        <v>#DIV/0!</v>
      </c>
      <c r="DC3416" s="1" t="str">
        <f t="shared" si="1285"/>
        <v>#DIV/0!</v>
      </c>
      <c r="DD3416" s="1" t="str">
        <f t="shared" si="1286"/>
        <v>#DIV/0!</v>
      </c>
      <c r="DF3416" s="1" t="str">
        <f t="shared" si="1287"/>
        <v>#DIV/0!</v>
      </c>
    </row>
    <row r="3417" ht="15.75" customHeight="1">
      <c r="CU3417" s="1">
        <v>5742.7368</v>
      </c>
      <c r="CV3417" s="1">
        <v>54.77</v>
      </c>
      <c r="CW3417" s="1">
        <v>50.37</v>
      </c>
      <c r="CX3417" s="1">
        <v>55.84</v>
      </c>
      <c r="CY3417" s="1">
        <v>54.18</v>
      </c>
      <c r="CZ3417" s="1">
        <v>54.78</v>
      </c>
      <c r="DA3417" s="1" t="str">
        <f t="shared" si="1283"/>
        <v>#DIV/0!</v>
      </c>
      <c r="DB3417" s="1" t="str">
        <f t="shared" si="1284"/>
        <v>#DIV/0!</v>
      </c>
      <c r="DC3417" s="1" t="str">
        <f t="shared" si="1285"/>
        <v>#DIV/0!</v>
      </c>
      <c r="DD3417" s="1" t="str">
        <f t="shared" si="1286"/>
        <v>#DIV/0!</v>
      </c>
      <c r="DF3417" s="1" t="str">
        <f t="shared" si="1287"/>
        <v>#DIV/0!</v>
      </c>
    </row>
    <row r="3418" ht="15.75" customHeight="1">
      <c r="CU3418" s="1">
        <v>5742.8892</v>
      </c>
      <c r="CV3418" s="1">
        <v>54.92</v>
      </c>
      <c r="CW3418" s="1">
        <v>50.27</v>
      </c>
      <c r="CX3418" s="1">
        <v>55.84</v>
      </c>
      <c r="CY3418" s="1">
        <v>54.17</v>
      </c>
      <c r="CZ3418" s="1">
        <v>56.94</v>
      </c>
      <c r="DA3418" s="1" t="str">
        <f t="shared" si="1283"/>
        <v>#DIV/0!</v>
      </c>
      <c r="DB3418" s="1" t="str">
        <f t="shared" si="1284"/>
        <v>#DIV/0!</v>
      </c>
      <c r="DC3418" s="1" t="str">
        <f t="shared" si="1285"/>
        <v>#DIV/0!</v>
      </c>
      <c r="DD3418" s="1" t="str">
        <f t="shared" si="1286"/>
        <v>#DIV/0!</v>
      </c>
      <c r="DF3418" s="1" t="str">
        <f t="shared" si="1287"/>
        <v>#DIV/0!</v>
      </c>
    </row>
    <row r="3419" ht="15.75" customHeight="1">
      <c r="CU3419" s="1">
        <v>5743.0415</v>
      </c>
      <c r="CV3419" s="1">
        <v>59.34</v>
      </c>
      <c r="CW3419" s="1">
        <v>54.34</v>
      </c>
      <c r="CX3419" s="1">
        <v>60.37</v>
      </c>
      <c r="CY3419" s="1">
        <v>58.77</v>
      </c>
      <c r="CZ3419" s="1">
        <v>63.17</v>
      </c>
      <c r="DA3419" s="1" t="str">
        <f t="shared" si="1283"/>
        <v>#DIV/0!</v>
      </c>
      <c r="DB3419" s="1" t="str">
        <f t="shared" si="1284"/>
        <v>#DIV/0!</v>
      </c>
      <c r="DC3419" s="1" t="str">
        <f t="shared" si="1285"/>
        <v>#DIV/0!</v>
      </c>
      <c r="DD3419" s="1" t="str">
        <f t="shared" si="1286"/>
        <v>#DIV/0!</v>
      </c>
      <c r="DF3419" s="1" t="str">
        <f t="shared" si="1287"/>
        <v>#DIV/0!</v>
      </c>
    </row>
    <row r="3420" ht="15.75" customHeight="1">
      <c r="CU3420" s="1">
        <v>5743.1938</v>
      </c>
      <c r="CV3420" s="1">
        <v>67.92</v>
      </c>
      <c r="CW3420" s="1">
        <v>65.62</v>
      </c>
      <c r="CX3420" s="1">
        <v>72.44</v>
      </c>
      <c r="CY3420" s="1">
        <v>70.78</v>
      </c>
      <c r="CZ3420" s="1">
        <v>75.36</v>
      </c>
      <c r="DA3420" s="1" t="str">
        <f t="shared" si="1283"/>
        <v>#DIV/0!</v>
      </c>
      <c r="DB3420" s="1" t="str">
        <f t="shared" si="1284"/>
        <v>#DIV/0!</v>
      </c>
      <c r="DC3420" s="1" t="str">
        <f t="shared" si="1285"/>
        <v>#DIV/0!</v>
      </c>
      <c r="DD3420" s="1" t="str">
        <f t="shared" si="1286"/>
        <v>#DIV/0!</v>
      </c>
      <c r="DF3420" s="1" t="str">
        <f t="shared" si="1287"/>
        <v>#DIV/0!</v>
      </c>
    </row>
    <row r="3421" ht="15.75" customHeight="1">
      <c r="CU3421" s="1">
        <v>5743.3462</v>
      </c>
      <c r="CV3421" s="1">
        <v>81.36</v>
      </c>
      <c r="CW3421" s="1">
        <v>82.32</v>
      </c>
      <c r="CX3421" s="1">
        <v>89.65</v>
      </c>
      <c r="CY3421" s="1">
        <v>88.14</v>
      </c>
      <c r="CZ3421" s="1">
        <v>94.97</v>
      </c>
      <c r="DA3421" s="1" t="str">
        <f t="shared" si="1283"/>
        <v>#DIV/0!</v>
      </c>
      <c r="DB3421" s="1" t="str">
        <f t="shared" si="1284"/>
        <v>#DIV/0!</v>
      </c>
      <c r="DC3421" s="1" t="str">
        <f t="shared" si="1285"/>
        <v>#DIV/0!</v>
      </c>
      <c r="DD3421" s="1" t="str">
        <f t="shared" si="1286"/>
        <v>#DIV/0!</v>
      </c>
      <c r="DF3421" s="1" t="str">
        <f t="shared" si="1287"/>
        <v>#DIV/0!</v>
      </c>
    </row>
    <row r="3422" ht="15.75" customHeight="1">
      <c r="CU3422" s="1">
        <v>5743.499</v>
      </c>
      <c r="CV3422" s="1">
        <v>98.99</v>
      </c>
      <c r="CW3422" s="1">
        <v>107.8</v>
      </c>
      <c r="CX3422" s="1">
        <v>118.4</v>
      </c>
      <c r="CY3422" s="1">
        <v>118.0</v>
      </c>
      <c r="CZ3422" s="1">
        <v>124.9</v>
      </c>
      <c r="DA3422" s="1" t="str">
        <f t="shared" si="1283"/>
        <v>#DIV/0!</v>
      </c>
      <c r="DB3422" s="1" t="str">
        <f t="shared" si="1284"/>
        <v>#DIV/0!</v>
      </c>
      <c r="DC3422" s="1" t="str">
        <f t="shared" si="1285"/>
        <v>#DIV/0!</v>
      </c>
      <c r="DD3422" s="1" t="str">
        <f t="shared" si="1286"/>
        <v>#DIV/0!</v>
      </c>
      <c r="DF3422" s="1" t="str">
        <f t="shared" si="1287"/>
        <v>#DIV/0!</v>
      </c>
    </row>
    <row r="3423" ht="15.75" customHeight="1">
      <c r="CU3423" s="1">
        <v>5743.6514</v>
      </c>
      <c r="CV3423" s="1">
        <v>126.2</v>
      </c>
      <c r="CW3423" s="1">
        <v>147.8</v>
      </c>
      <c r="CX3423" s="1">
        <v>163.6</v>
      </c>
      <c r="CY3423" s="1">
        <v>163.3</v>
      </c>
      <c r="CZ3423" s="1">
        <v>166.6</v>
      </c>
      <c r="DA3423" s="1" t="str">
        <f t="shared" si="1283"/>
        <v>#DIV/0!</v>
      </c>
      <c r="DB3423" s="1" t="str">
        <f t="shared" si="1284"/>
        <v>#DIV/0!</v>
      </c>
      <c r="DC3423" s="1" t="str">
        <f t="shared" si="1285"/>
        <v>#DIV/0!</v>
      </c>
      <c r="DD3423" s="1" t="str">
        <f t="shared" si="1286"/>
        <v>#DIV/0!</v>
      </c>
      <c r="DF3423" s="1" t="str">
        <f t="shared" si="1287"/>
        <v>#DIV/0!</v>
      </c>
    </row>
    <row r="3424" ht="15.75" customHeight="1">
      <c r="CU3424" s="1">
        <v>5743.8037</v>
      </c>
      <c r="CV3424" s="1">
        <v>169.4</v>
      </c>
      <c r="CW3424" s="1">
        <v>203.4</v>
      </c>
      <c r="CX3424" s="1">
        <v>227.4</v>
      </c>
      <c r="CY3424" s="1">
        <v>219.7</v>
      </c>
      <c r="CZ3424" s="1">
        <v>216.7</v>
      </c>
      <c r="DA3424" s="1" t="str">
        <f t="shared" si="1283"/>
        <v>#DIV/0!</v>
      </c>
      <c r="DB3424" s="1" t="str">
        <f t="shared" si="1284"/>
        <v>#DIV/0!</v>
      </c>
      <c r="DC3424" s="1" t="str">
        <f t="shared" si="1285"/>
        <v>#DIV/0!</v>
      </c>
      <c r="DD3424" s="1" t="str">
        <f t="shared" si="1286"/>
        <v>#DIV/0!</v>
      </c>
      <c r="DF3424" s="1" t="str">
        <f t="shared" si="1287"/>
        <v>#DIV/0!</v>
      </c>
    </row>
    <row r="3425" ht="15.75" customHeight="1">
      <c r="CU3425" s="1">
        <v>5743.9561</v>
      </c>
      <c r="CV3425" s="1">
        <v>236.7</v>
      </c>
      <c r="CW3425" s="1">
        <v>271.9</v>
      </c>
      <c r="CX3425" s="1">
        <v>308.4</v>
      </c>
      <c r="CY3425" s="1">
        <v>279.8</v>
      </c>
      <c r="CZ3425" s="1">
        <v>266.5</v>
      </c>
      <c r="DA3425" s="1" t="str">
        <f t="shared" si="1283"/>
        <v>#DIV/0!</v>
      </c>
      <c r="DB3425" s="1" t="str">
        <f t="shared" si="1284"/>
        <v>#DIV/0!</v>
      </c>
      <c r="DC3425" s="1" t="str">
        <f t="shared" si="1285"/>
        <v>#DIV/0!</v>
      </c>
      <c r="DD3425" s="1" t="str">
        <f t="shared" si="1286"/>
        <v>#DIV/0!</v>
      </c>
      <c r="DF3425" s="1" t="str">
        <f t="shared" si="1287"/>
        <v>#DIV/0!</v>
      </c>
    </row>
    <row r="3426" ht="15.75" customHeight="1">
      <c r="CU3426" s="1">
        <v>5744.1084</v>
      </c>
      <c r="CV3426" s="1">
        <v>309.2</v>
      </c>
      <c r="CW3426" s="1">
        <v>333.2</v>
      </c>
      <c r="CX3426" s="1">
        <v>388.6</v>
      </c>
      <c r="CY3426" s="1">
        <v>338.4</v>
      </c>
      <c r="CZ3426" s="1">
        <v>315.5</v>
      </c>
      <c r="DA3426" s="1" t="str">
        <f t="shared" si="1283"/>
        <v>#DIV/0!</v>
      </c>
      <c r="DB3426" s="1" t="str">
        <f t="shared" si="1284"/>
        <v>#DIV/0!</v>
      </c>
      <c r="DC3426" s="1" t="str">
        <f t="shared" si="1285"/>
        <v>#DIV/0!</v>
      </c>
      <c r="DD3426" s="1" t="str">
        <f t="shared" si="1286"/>
        <v>#DIV/0!</v>
      </c>
      <c r="DF3426" s="1" t="str">
        <f t="shared" si="1287"/>
        <v>#DIV/0!</v>
      </c>
    </row>
    <row r="3427" ht="15.75" customHeight="1">
      <c r="CU3427" s="1">
        <v>5744.2607</v>
      </c>
      <c r="CV3427" s="1">
        <v>372.6</v>
      </c>
      <c r="CW3427" s="1">
        <v>361.3</v>
      </c>
      <c r="CX3427" s="1">
        <v>439.3</v>
      </c>
      <c r="CY3427" s="1">
        <v>365.5</v>
      </c>
      <c r="CZ3427" s="1">
        <v>362.0</v>
      </c>
      <c r="DA3427" s="1" t="str">
        <f t="shared" si="1283"/>
        <v>#DIV/0!</v>
      </c>
      <c r="DB3427" s="1" t="str">
        <f t="shared" si="1284"/>
        <v>#DIV/0!</v>
      </c>
      <c r="DC3427" s="1" t="str">
        <f t="shared" si="1285"/>
        <v>#DIV/0!</v>
      </c>
      <c r="DD3427" s="1" t="str">
        <f t="shared" si="1286"/>
        <v>#DIV/0!</v>
      </c>
      <c r="DF3427" s="1" t="str">
        <f t="shared" si="1287"/>
        <v>#DIV/0!</v>
      </c>
    </row>
    <row r="3428" ht="15.75" customHeight="1">
      <c r="CU3428" s="1">
        <v>5744.4131</v>
      </c>
      <c r="CV3428" s="1">
        <v>397.1</v>
      </c>
      <c r="CW3428" s="1">
        <v>344.7</v>
      </c>
      <c r="CX3428" s="1">
        <v>437.2</v>
      </c>
      <c r="CY3428" s="1">
        <v>341.2</v>
      </c>
      <c r="CZ3428" s="1">
        <v>358.0</v>
      </c>
      <c r="DA3428" s="1" t="str">
        <f t="shared" si="1283"/>
        <v>#DIV/0!</v>
      </c>
      <c r="DB3428" s="1" t="str">
        <f t="shared" si="1284"/>
        <v>#DIV/0!</v>
      </c>
      <c r="DC3428" s="1" t="str">
        <f t="shared" si="1285"/>
        <v>#DIV/0!</v>
      </c>
      <c r="DD3428" s="1" t="str">
        <f t="shared" si="1286"/>
        <v>#DIV/0!</v>
      </c>
      <c r="DF3428" s="1" t="str">
        <f t="shared" si="1287"/>
        <v>#DIV/0!</v>
      </c>
    </row>
    <row r="3429" ht="15.75" customHeight="1">
      <c r="CU3429" s="1">
        <v>5744.5654</v>
      </c>
      <c r="CV3429" s="1">
        <v>365.9</v>
      </c>
      <c r="CW3429" s="1">
        <v>298.4</v>
      </c>
      <c r="CX3429" s="1">
        <v>387.4</v>
      </c>
      <c r="CY3429" s="1">
        <v>295.1</v>
      </c>
      <c r="CZ3429" s="1">
        <v>309.6</v>
      </c>
      <c r="DA3429" s="1" t="str">
        <f t="shared" si="1283"/>
        <v>#DIV/0!</v>
      </c>
      <c r="DB3429" s="1" t="str">
        <f t="shared" si="1284"/>
        <v>#DIV/0!</v>
      </c>
      <c r="DC3429" s="1" t="str">
        <f t="shared" si="1285"/>
        <v>#DIV/0!</v>
      </c>
      <c r="DD3429" s="1" t="str">
        <f t="shared" si="1286"/>
        <v>#DIV/0!</v>
      </c>
      <c r="DF3429" s="1" t="str">
        <f t="shared" si="1287"/>
        <v>#DIV/0!</v>
      </c>
    </row>
    <row r="3430" ht="15.75" customHeight="1">
      <c r="CU3430" s="1">
        <v>5744.7178</v>
      </c>
      <c r="CV3430" s="1">
        <v>301.6</v>
      </c>
      <c r="CW3430" s="1">
        <v>256.7</v>
      </c>
      <c r="CX3430" s="1">
        <v>333.7</v>
      </c>
      <c r="CY3430" s="1">
        <v>248.7</v>
      </c>
      <c r="CZ3430" s="1">
        <v>274.1</v>
      </c>
      <c r="DA3430" s="1" t="str">
        <f t="shared" si="1283"/>
        <v>#DIV/0!</v>
      </c>
      <c r="DB3430" s="1" t="str">
        <f t="shared" si="1284"/>
        <v>#DIV/0!</v>
      </c>
      <c r="DC3430" s="1" t="str">
        <f t="shared" si="1285"/>
        <v>#DIV/0!</v>
      </c>
      <c r="DD3430" s="1" t="str">
        <f t="shared" si="1286"/>
        <v>#DIV/0!</v>
      </c>
      <c r="DF3430" s="1" t="str">
        <f t="shared" si="1287"/>
        <v>#DIV/0!</v>
      </c>
    </row>
    <row r="3431" ht="15.75" customHeight="1">
      <c r="CU3431" s="1">
        <v>5744.8706</v>
      </c>
      <c r="CV3431" s="1">
        <v>256.3</v>
      </c>
      <c r="CW3431" s="1">
        <v>227.4</v>
      </c>
      <c r="CX3431" s="1">
        <v>282.8</v>
      </c>
      <c r="CY3431" s="1">
        <v>216.4</v>
      </c>
      <c r="CZ3431" s="1">
        <v>237.2</v>
      </c>
      <c r="DA3431" s="1" t="str">
        <f t="shared" si="1283"/>
        <v>#DIV/0!</v>
      </c>
      <c r="DB3431" s="1" t="str">
        <f t="shared" si="1284"/>
        <v>#DIV/0!</v>
      </c>
      <c r="DC3431" s="1" t="str">
        <f t="shared" si="1285"/>
        <v>#DIV/0!</v>
      </c>
      <c r="DD3431" s="1" t="str">
        <f t="shared" si="1286"/>
        <v>#DIV/0!</v>
      </c>
      <c r="DF3431" s="1" t="str">
        <f t="shared" si="1287"/>
        <v>#DIV/0!</v>
      </c>
    </row>
    <row r="3432" ht="15.75" customHeight="1">
      <c r="CU3432" s="1">
        <v>5745.0229</v>
      </c>
      <c r="CV3432" s="1">
        <v>225.5</v>
      </c>
      <c r="CW3432" s="1">
        <v>204.7</v>
      </c>
      <c r="CX3432" s="1">
        <v>248.3</v>
      </c>
      <c r="CY3432" s="1">
        <v>197.1</v>
      </c>
      <c r="CZ3432" s="1">
        <v>207.4</v>
      </c>
      <c r="DA3432" s="1" t="str">
        <f t="shared" si="1283"/>
        <v>#DIV/0!</v>
      </c>
      <c r="DB3432" s="1" t="str">
        <f t="shared" si="1284"/>
        <v>#DIV/0!</v>
      </c>
      <c r="DC3432" s="1" t="str">
        <f t="shared" si="1285"/>
        <v>#DIV/0!</v>
      </c>
      <c r="DD3432" s="1" t="str">
        <f t="shared" si="1286"/>
        <v>#DIV/0!</v>
      </c>
      <c r="DF3432" s="1" t="str">
        <f t="shared" si="1287"/>
        <v>#DIV/0!</v>
      </c>
    </row>
    <row r="3433" ht="15.75" customHeight="1">
      <c r="CU3433" s="1">
        <v>5745.1753</v>
      </c>
      <c r="CV3433" s="1">
        <v>221.5</v>
      </c>
      <c r="CW3433" s="1">
        <v>205.7</v>
      </c>
      <c r="CX3433" s="1">
        <v>246.7</v>
      </c>
      <c r="CY3433" s="1">
        <v>197.9</v>
      </c>
      <c r="CZ3433" s="1">
        <v>204.4</v>
      </c>
      <c r="DA3433" s="1" t="str">
        <f t="shared" si="1283"/>
        <v>#DIV/0!</v>
      </c>
      <c r="DB3433" s="1" t="str">
        <f t="shared" si="1284"/>
        <v>#DIV/0!</v>
      </c>
      <c r="DC3433" s="1" t="str">
        <f t="shared" si="1285"/>
        <v>#DIV/0!</v>
      </c>
      <c r="DD3433" s="1" t="str">
        <f t="shared" si="1286"/>
        <v>#DIV/0!</v>
      </c>
      <c r="DF3433" s="1" t="str">
        <f t="shared" si="1287"/>
        <v>#DIV/0!</v>
      </c>
    </row>
    <row r="3434" ht="15.75" customHeight="1">
      <c r="CU3434" s="1">
        <v>5745.3276</v>
      </c>
      <c r="CV3434" s="1">
        <v>241.0</v>
      </c>
      <c r="CW3434" s="1">
        <v>224.7</v>
      </c>
      <c r="CX3434" s="1">
        <v>268.5</v>
      </c>
      <c r="CY3434" s="1">
        <v>213.5</v>
      </c>
      <c r="CZ3434" s="1">
        <v>215.0</v>
      </c>
      <c r="DA3434" s="1" t="str">
        <f t="shared" si="1283"/>
        <v>#DIV/0!</v>
      </c>
      <c r="DB3434" s="1" t="str">
        <f t="shared" si="1284"/>
        <v>#DIV/0!</v>
      </c>
      <c r="DC3434" s="1" t="str">
        <f t="shared" si="1285"/>
        <v>#DIV/0!</v>
      </c>
      <c r="DD3434" s="1" t="str">
        <f t="shared" si="1286"/>
        <v>#DIV/0!</v>
      </c>
      <c r="DF3434" s="1" t="str">
        <f t="shared" si="1287"/>
        <v>#DIV/0!</v>
      </c>
    </row>
    <row r="3435" ht="15.75" customHeight="1">
      <c r="CU3435" s="1">
        <v>5745.48</v>
      </c>
      <c r="CV3435" s="1">
        <v>291.7</v>
      </c>
      <c r="CW3435" s="1">
        <v>263.9</v>
      </c>
      <c r="CX3435" s="1">
        <v>317.0</v>
      </c>
      <c r="CY3435" s="1">
        <v>243.6</v>
      </c>
      <c r="CZ3435" s="1">
        <v>240.6</v>
      </c>
      <c r="DA3435" s="1" t="str">
        <f t="shared" si="1283"/>
        <v>#DIV/0!</v>
      </c>
      <c r="DB3435" s="1" t="str">
        <f t="shared" si="1284"/>
        <v>#DIV/0!</v>
      </c>
      <c r="DC3435" s="1" t="str">
        <f t="shared" si="1285"/>
        <v>#DIV/0!</v>
      </c>
      <c r="DD3435" s="1" t="str">
        <f t="shared" si="1286"/>
        <v>#DIV/0!</v>
      </c>
      <c r="DF3435" s="1" t="str">
        <f t="shared" si="1287"/>
        <v>#DIV/0!</v>
      </c>
    </row>
    <row r="3436" ht="15.75" customHeight="1">
      <c r="CU3436" s="1">
        <v>5745.6323</v>
      </c>
      <c r="CV3436" s="1">
        <v>398.1</v>
      </c>
      <c r="CW3436" s="1">
        <v>331.3</v>
      </c>
      <c r="CX3436" s="1">
        <v>401.7</v>
      </c>
      <c r="CY3436" s="1">
        <v>292.7</v>
      </c>
      <c r="CZ3436" s="1">
        <v>278.8</v>
      </c>
      <c r="DA3436" s="1" t="str">
        <f t="shared" si="1283"/>
        <v>#DIV/0!</v>
      </c>
      <c r="DB3436" s="1" t="str">
        <f t="shared" si="1284"/>
        <v>#DIV/0!</v>
      </c>
      <c r="DC3436" s="1" t="str">
        <f t="shared" si="1285"/>
        <v>#DIV/0!</v>
      </c>
      <c r="DD3436" s="1" t="str">
        <f t="shared" si="1286"/>
        <v>#DIV/0!</v>
      </c>
      <c r="DF3436" s="1" t="str">
        <f t="shared" si="1287"/>
        <v>#DIV/0!</v>
      </c>
    </row>
    <row r="3437" ht="15.75" customHeight="1">
      <c r="CU3437" s="1">
        <v>5745.7847</v>
      </c>
      <c r="CV3437" s="1">
        <v>608.6</v>
      </c>
      <c r="CW3437" s="1">
        <v>437.9</v>
      </c>
      <c r="CX3437" s="1">
        <v>534.4</v>
      </c>
      <c r="CY3437" s="1">
        <v>350.5</v>
      </c>
      <c r="CZ3437" s="1">
        <v>319.6</v>
      </c>
      <c r="DA3437" s="1" t="str">
        <f t="shared" si="1283"/>
        <v>#DIV/0!</v>
      </c>
      <c r="DB3437" s="1" t="str">
        <f t="shared" si="1284"/>
        <v>#DIV/0!</v>
      </c>
      <c r="DC3437" s="1" t="str">
        <f t="shared" si="1285"/>
        <v>#DIV/0!</v>
      </c>
      <c r="DD3437" s="1" t="str">
        <f t="shared" si="1286"/>
        <v>#DIV/0!</v>
      </c>
      <c r="DF3437" s="1" t="str">
        <f t="shared" si="1287"/>
        <v>#DIV/0!</v>
      </c>
    </row>
    <row r="3438" ht="15.75" customHeight="1">
      <c r="CU3438" s="1">
        <v>5745.937</v>
      </c>
      <c r="CV3438" s="1">
        <v>980.4</v>
      </c>
      <c r="CW3438" s="1">
        <v>600.8</v>
      </c>
      <c r="CX3438" s="1">
        <v>732.1</v>
      </c>
      <c r="CY3438" s="1">
        <v>423.4</v>
      </c>
      <c r="CZ3438" s="1">
        <v>365.2</v>
      </c>
      <c r="DA3438" s="1" t="str">
        <f t="shared" si="1283"/>
        <v>#DIV/0!</v>
      </c>
      <c r="DB3438" s="1" t="str">
        <f t="shared" si="1284"/>
        <v>#DIV/0!</v>
      </c>
      <c r="DC3438" s="1" t="str">
        <f t="shared" si="1285"/>
        <v>#DIV/0!</v>
      </c>
      <c r="DD3438" s="1" t="str">
        <f t="shared" si="1286"/>
        <v>#DIV/0!</v>
      </c>
      <c r="DF3438" s="1" t="str">
        <f t="shared" si="1287"/>
        <v>#DIV/0!</v>
      </c>
    </row>
    <row r="3439" ht="15.75" customHeight="1">
      <c r="CU3439" s="1">
        <v>5746.0894</v>
      </c>
      <c r="CV3439" s="1">
        <v>1281.7</v>
      </c>
      <c r="CW3439" s="1">
        <v>823.8</v>
      </c>
      <c r="CX3439" s="1">
        <v>1029.2</v>
      </c>
      <c r="CY3439" s="1">
        <v>492.5</v>
      </c>
      <c r="CZ3439" s="1">
        <v>395.0</v>
      </c>
      <c r="DA3439" s="1" t="str">
        <f t="shared" si="1283"/>
        <v>#DIV/0!</v>
      </c>
      <c r="DB3439" s="1" t="str">
        <f t="shared" si="1284"/>
        <v>#DIV/0!</v>
      </c>
      <c r="DC3439" s="1" t="str">
        <f t="shared" si="1285"/>
        <v>#DIV/0!</v>
      </c>
      <c r="DD3439" s="1" t="str">
        <f t="shared" si="1286"/>
        <v>#DIV/0!</v>
      </c>
      <c r="DF3439" s="1" t="str">
        <f t="shared" si="1287"/>
        <v>#DIV/0!</v>
      </c>
    </row>
    <row r="3440" ht="15.75" customHeight="1">
      <c r="CU3440" s="1">
        <v>5746.2422</v>
      </c>
      <c r="CV3440" s="1">
        <v>1648.4</v>
      </c>
      <c r="CW3440" s="1">
        <v>939.5</v>
      </c>
      <c r="CX3440" s="1">
        <v>1287.8</v>
      </c>
      <c r="CY3440" s="1">
        <v>495.1</v>
      </c>
      <c r="CZ3440" s="1">
        <v>372.6</v>
      </c>
      <c r="DA3440" s="1" t="str">
        <f t="shared" si="1283"/>
        <v>#DIV/0!</v>
      </c>
      <c r="DB3440" s="1" t="str">
        <f t="shared" si="1284"/>
        <v>#DIV/0!</v>
      </c>
      <c r="DC3440" s="1" t="str">
        <f t="shared" si="1285"/>
        <v>#DIV/0!</v>
      </c>
      <c r="DD3440" s="1" t="str">
        <f t="shared" si="1286"/>
        <v>#DIV/0!</v>
      </c>
      <c r="DF3440" s="1" t="str">
        <f t="shared" si="1287"/>
        <v>#DIV/0!</v>
      </c>
    </row>
    <row r="3441" ht="15.75" customHeight="1">
      <c r="CU3441" s="1">
        <v>5746.3945</v>
      </c>
      <c r="CV3441" s="1">
        <v>1796.3</v>
      </c>
      <c r="CW3441" s="1">
        <v>978.2</v>
      </c>
      <c r="CX3441" s="1">
        <v>1346.9</v>
      </c>
      <c r="CY3441" s="1">
        <v>479.0</v>
      </c>
      <c r="CZ3441" s="1">
        <v>352.7</v>
      </c>
      <c r="DA3441" s="1" t="str">
        <f t="shared" si="1283"/>
        <v>#DIV/0!</v>
      </c>
      <c r="DB3441" s="1" t="str">
        <f t="shared" si="1284"/>
        <v>#DIV/0!</v>
      </c>
      <c r="DC3441" s="1" t="str">
        <f t="shared" si="1285"/>
        <v>#DIV/0!</v>
      </c>
      <c r="DD3441" s="1" t="str">
        <f t="shared" si="1286"/>
        <v>#DIV/0!</v>
      </c>
      <c r="DF3441" s="1" t="str">
        <f t="shared" si="1287"/>
        <v>#DIV/0!</v>
      </c>
    </row>
    <row r="3442" ht="15.75" customHeight="1">
      <c r="CU3442" s="1">
        <v>5746.5469</v>
      </c>
      <c r="CV3442" s="1">
        <v>1797.8</v>
      </c>
      <c r="CW3442" s="1">
        <v>981.1</v>
      </c>
      <c r="CX3442" s="1">
        <v>1301.7</v>
      </c>
      <c r="CY3442" s="1">
        <v>465.9</v>
      </c>
      <c r="CZ3442" s="1">
        <v>347.5</v>
      </c>
      <c r="DA3442" s="1" t="str">
        <f t="shared" si="1283"/>
        <v>#DIV/0!</v>
      </c>
      <c r="DB3442" s="1" t="str">
        <f t="shared" si="1284"/>
        <v>#DIV/0!</v>
      </c>
      <c r="DC3442" s="1" t="str">
        <f t="shared" si="1285"/>
        <v>#DIV/0!</v>
      </c>
      <c r="DD3442" s="1" t="str">
        <f t="shared" si="1286"/>
        <v>#DIV/0!</v>
      </c>
      <c r="DF3442" s="1" t="str">
        <f t="shared" si="1287"/>
        <v>#DIV/0!</v>
      </c>
    </row>
    <row r="3443" ht="15.75" customHeight="1">
      <c r="CU3443" s="1">
        <v>5746.6992</v>
      </c>
      <c r="CV3443" s="1">
        <v>1660.8</v>
      </c>
      <c r="CW3443" s="1">
        <v>949.2</v>
      </c>
      <c r="CX3443" s="1">
        <v>1156.9</v>
      </c>
      <c r="CY3443" s="1">
        <v>427.5</v>
      </c>
      <c r="CZ3443" s="1">
        <v>348.1</v>
      </c>
      <c r="DA3443" s="1" t="str">
        <f t="shared" si="1283"/>
        <v>#DIV/0!</v>
      </c>
      <c r="DB3443" s="1" t="str">
        <f t="shared" si="1284"/>
        <v>#DIV/0!</v>
      </c>
      <c r="DC3443" s="1" t="str">
        <f t="shared" si="1285"/>
        <v>#DIV/0!</v>
      </c>
      <c r="DD3443" s="1" t="str">
        <f t="shared" si="1286"/>
        <v>#DIV/0!</v>
      </c>
      <c r="DF3443" s="1" t="str">
        <f t="shared" si="1287"/>
        <v>#DIV/0!</v>
      </c>
    </row>
    <row r="3444" ht="15.75" customHeight="1">
      <c r="CU3444" s="1">
        <v>5746.8516</v>
      </c>
      <c r="CV3444" s="1">
        <v>1329.0</v>
      </c>
      <c r="CW3444" s="1">
        <v>787.7</v>
      </c>
      <c r="CX3444" s="1">
        <v>861.8</v>
      </c>
      <c r="CY3444" s="1">
        <v>354.8</v>
      </c>
      <c r="CZ3444" s="1">
        <v>324.1</v>
      </c>
      <c r="DA3444" s="1" t="str">
        <f t="shared" si="1283"/>
        <v>#DIV/0!</v>
      </c>
      <c r="DB3444" s="1" t="str">
        <f t="shared" si="1284"/>
        <v>#DIV/0!</v>
      </c>
      <c r="DC3444" s="1" t="str">
        <f t="shared" si="1285"/>
        <v>#DIV/0!</v>
      </c>
      <c r="DD3444" s="1" t="str">
        <f t="shared" si="1286"/>
        <v>#DIV/0!</v>
      </c>
      <c r="DF3444" s="1" t="str">
        <f t="shared" si="1287"/>
        <v>#DIV/0!</v>
      </c>
    </row>
    <row r="3445" ht="15.75" customHeight="1">
      <c r="CU3445" s="1">
        <v>5747.0039</v>
      </c>
      <c r="CV3445" s="1">
        <v>909.4</v>
      </c>
      <c r="CW3445" s="1">
        <v>564.9</v>
      </c>
      <c r="CX3445" s="1">
        <v>601.6</v>
      </c>
      <c r="CY3445" s="1">
        <v>288.2</v>
      </c>
      <c r="CZ3445" s="1">
        <v>277.9</v>
      </c>
      <c r="DA3445" s="1" t="str">
        <f t="shared" si="1283"/>
        <v>#DIV/0!</v>
      </c>
      <c r="DB3445" s="1" t="str">
        <f t="shared" si="1284"/>
        <v>#DIV/0!</v>
      </c>
      <c r="DC3445" s="1" t="str">
        <f t="shared" si="1285"/>
        <v>#DIV/0!</v>
      </c>
      <c r="DD3445" s="1" t="str">
        <f t="shared" si="1286"/>
        <v>#DIV/0!</v>
      </c>
      <c r="DF3445" s="1" t="str">
        <f t="shared" si="1287"/>
        <v>#DIV/0!</v>
      </c>
    </row>
    <row r="3446" ht="15.75" customHeight="1">
      <c r="CU3446" s="1">
        <v>5747.1563</v>
      </c>
      <c r="CV3446" s="1">
        <v>618.4</v>
      </c>
      <c r="CW3446" s="1">
        <v>403.4</v>
      </c>
      <c r="CX3446" s="1">
        <v>430.4</v>
      </c>
      <c r="CY3446" s="1">
        <v>232.4</v>
      </c>
      <c r="CZ3446" s="1">
        <v>233.1</v>
      </c>
      <c r="DA3446" s="1" t="str">
        <f t="shared" si="1283"/>
        <v>#DIV/0!</v>
      </c>
      <c r="DB3446" s="1" t="str">
        <f t="shared" si="1284"/>
        <v>#DIV/0!</v>
      </c>
      <c r="DC3446" s="1" t="str">
        <f t="shared" si="1285"/>
        <v>#DIV/0!</v>
      </c>
      <c r="DD3446" s="1" t="str">
        <f t="shared" si="1286"/>
        <v>#DIV/0!</v>
      </c>
      <c r="DF3446" s="1" t="str">
        <f t="shared" si="1287"/>
        <v>#DIV/0!</v>
      </c>
    </row>
    <row r="3447" ht="15.75" customHeight="1">
      <c r="CU3447" s="1">
        <v>5747.3086</v>
      </c>
      <c r="CV3447" s="1">
        <v>423.9</v>
      </c>
      <c r="CW3447" s="1">
        <v>300.6</v>
      </c>
      <c r="CX3447" s="1">
        <v>321.1</v>
      </c>
      <c r="CY3447" s="1">
        <v>191.8</v>
      </c>
      <c r="CZ3447" s="1">
        <v>196.1</v>
      </c>
      <c r="DA3447" s="1" t="str">
        <f t="shared" si="1283"/>
        <v>#DIV/0!</v>
      </c>
      <c r="DB3447" s="1" t="str">
        <f t="shared" si="1284"/>
        <v>#DIV/0!</v>
      </c>
      <c r="DC3447" s="1" t="str">
        <f t="shared" si="1285"/>
        <v>#DIV/0!</v>
      </c>
      <c r="DD3447" s="1" t="str">
        <f t="shared" si="1286"/>
        <v>#DIV/0!</v>
      </c>
      <c r="DF3447" s="1" t="str">
        <f t="shared" si="1287"/>
        <v>#DIV/0!</v>
      </c>
    </row>
    <row r="3448" ht="15.75" customHeight="1">
      <c r="CU3448" s="1">
        <v>5747.4614</v>
      </c>
      <c r="CV3448" s="1">
        <v>315.3</v>
      </c>
      <c r="CW3448" s="1">
        <v>240.1</v>
      </c>
      <c r="CX3448" s="1">
        <v>255.8</v>
      </c>
      <c r="CY3448" s="1">
        <v>166.3</v>
      </c>
      <c r="CZ3448" s="1">
        <v>166.9</v>
      </c>
      <c r="DA3448" s="1" t="str">
        <f t="shared" si="1283"/>
        <v>#DIV/0!</v>
      </c>
      <c r="DB3448" s="1" t="str">
        <f t="shared" si="1284"/>
        <v>#DIV/0!</v>
      </c>
      <c r="DC3448" s="1" t="str">
        <f t="shared" si="1285"/>
        <v>#DIV/0!</v>
      </c>
      <c r="DD3448" s="1" t="str">
        <f t="shared" si="1286"/>
        <v>#DIV/0!</v>
      </c>
      <c r="DF3448" s="1" t="str">
        <f t="shared" si="1287"/>
        <v>#DIV/0!</v>
      </c>
    </row>
    <row r="3449" ht="15.75" customHeight="1">
      <c r="CU3449" s="1">
        <v>5747.6138</v>
      </c>
      <c r="CV3449" s="1">
        <v>261.3</v>
      </c>
      <c r="CW3449" s="1">
        <v>209.2</v>
      </c>
      <c r="CX3449" s="1">
        <v>223.2</v>
      </c>
      <c r="CY3449" s="1">
        <v>153.1</v>
      </c>
      <c r="CZ3449" s="1">
        <v>149.4</v>
      </c>
      <c r="DA3449" s="1" t="str">
        <f t="shared" si="1283"/>
        <v>#DIV/0!</v>
      </c>
      <c r="DB3449" s="1" t="str">
        <f t="shared" si="1284"/>
        <v>#DIV/0!</v>
      </c>
      <c r="DC3449" s="1" t="str">
        <f t="shared" si="1285"/>
        <v>#DIV/0!</v>
      </c>
      <c r="DD3449" s="1" t="str">
        <f t="shared" si="1286"/>
        <v>#DIV/0!</v>
      </c>
      <c r="DF3449" s="1" t="str">
        <f t="shared" si="1287"/>
        <v>#DIV/0!</v>
      </c>
    </row>
    <row r="3450" ht="15.75" customHeight="1">
      <c r="CU3450" s="1">
        <v>5747.7661</v>
      </c>
      <c r="CV3450" s="1">
        <v>251.1</v>
      </c>
      <c r="CW3450" s="1">
        <v>198.7</v>
      </c>
      <c r="CX3450" s="1">
        <v>213.7</v>
      </c>
      <c r="CY3450" s="1">
        <v>151.0</v>
      </c>
      <c r="CZ3450" s="1">
        <v>142.8</v>
      </c>
      <c r="DA3450" s="1" t="str">
        <f t="shared" si="1283"/>
        <v>#DIV/0!</v>
      </c>
      <c r="DB3450" s="1" t="str">
        <f t="shared" si="1284"/>
        <v>#DIV/0!</v>
      </c>
      <c r="DC3450" s="1" t="str">
        <f t="shared" si="1285"/>
        <v>#DIV/0!</v>
      </c>
      <c r="DD3450" s="1" t="str">
        <f t="shared" si="1286"/>
        <v>#DIV/0!</v>
      </c>
      <c r="DF3450" s="1" t="str">
        <f t="shared" si="1287"/>
        <v>#DIV/0!</v>
      </c>
    </row>
    <row r="3451" ht="15.75" customHeight="1">
      <c r="CU3451" s="1">
        <v>5747.9185</v>
      </c>
      <c r="CV3451" s="1">
        <v>265.9</v>
      </c>
      <c r="CW3451" s="1">
        <v>201.4</v>
      </c>
      <c r="CX3451" s="1">
        <v>221.2</v>
      </c>
      <c r="CY3451" s="1">
        <v>158.6</v>
      </c>
      <c r="CZ3451" s="1">
        <v>145.3</v>
      </c>
      <c r="DA3451" s="1" t="str">
        <f t="shared" si="1283"/>
        <v>#DIV/0!</v>
      </c>
      <c r="DB3451" s="1" t="str">
        <f t="shared" si="1284"/>
        <v>#DIV/0!</v>
      </c>
      <c r="DC3451" s="1" t="str">
        <f t="shared" si="1285"/>
        <v>#DIV/0!</v>
      </c>
      <c r="DD3451" s="1" t="str">
        <f t="shared" si="1286"/>
        <v>#DIV/0!</v>
      </c>
      <c r="DF3451" s="1" t="str">
        <f t="shared" si="1287"/>
        <v>#DIV/0!</v>
      </c>
    </row>
    <row r="3452" ht="15.75" customHeight="1">
      <c r="CU3452" s="1">
        <v>5748.0708</v>
      </c>
      <c r="CV3452" s="1">
        <v>283.0</v>
      </c>
      <c r="CW3452" s="1">
        <v>212.0</v>
      </c>
      <c r="CX3452" s="1">
        <v>236.7</v>
      </c>
      <c r="CY3452" s="1">
        <v>173.0</v>
      </c>
      <c r="CZ3452" s="1">
        <v>144.5</v>
      </c>
      <c r="DA3452" s="1" t="str">
        <f t="shared" si="1283"/>
        <v>#DIV/0!</v>
      </c>
      <c r="DB3452" s="1" t="str">
        <f t="shared" si="1284"/>
        <v>#DIV/0!</v>
      </c>
      <c r="DC3452" s="1" t="str">
        <f t="shared" si="1285"/>
        <v>#DIV/0!</v>
      </c>
      <c r="DD3452" s="1" t="str">
        <f t="shared" si="1286"/>
        <v>#DIV/0!</v>
      </c>
      <c r="DF3452" s="1" t="str">
        <f t="shared" si="1287"/>
        <v>#DIV/0!</v>
      </c>
    </row>
    <row r="3453" ht="15.75" customHeight="1">
      <c r="CU3453" s="1">
        <v>5748.2231</v>
      </c>
      <c r="CV3453" s="1">
        <v>280.7</v>
      </c>
      <c r="CW3453" s="1">
        <v>219.2</v>
      </c>
      <c r="CX3453" s="1">
        <v>250.7</v>
      </c>
      <c r="CY3453" s="1">
        <v>191.0</v>
      </c>
      <c r="CZ3453" s="1">
        <v>149.4</v>
      </c>
      <c r="DA3453" s="1" t="str">
        <f t="shared" si="1283"/>
        <v>#DIV/0!</v>
      </c>
      <c r="DB3453" s="1" t="str">
        <f t="shared" si="1284"/>
        <v>#DIV/0!</v>
      </c>
      <c r="DC3453" s="1" t="str">
        <f t="shared" si="1285"/>
        <v>#DIV/0!</v>
      </c>
      <c r="DD3453" s="1" t="str">
        <f t="shared" si="1286"/>
        <v>#DIV/0!</v>
      </c>
      <c r="DF3453" s="1" t="str">
        <f t="shared" si="1287"/>
        <v>#DIV/0!</v>
      </c>
    </row>
    <row r="3454" ht="15.75" customHeight="1">
      <c r="CU3454" s="1">
        <v>5748.3755</v>
      </c>
      <c r="CV3454" s="1">
        <v>251.1</v>
      </c>
      <c r="CW3454" s="1">
        <v>207.2</v>
      </c>
      <c r="CX3454" s="1">
        <v>239.8</v>
      </c>
      <c r="CY3454" s="1">
        <v>194.6</v>
      </c>
      <c r="CZ3454" s="1">
        <v>152.5</v>
      </c>
      <c r="DA3454" s="1" t="str">
        <f t="shared" si="1283"/>
        <v>#DIV/0!</v>
      </c>
      <c r="DB3454" s="1" t="str">
        <f t="shared" si="1284"/>
        <v>#DIV/0!</v>
      </c>
      <c r="DC3454" s="1" t="str">
        <f t="shared" si="1285"/>
        <v>#DIV/0!</v>
      </c>
      <c r="DD3454" s="1" t="str">
        <f t="shared" si="1286"/>
        <v>#DIV/0!</v>
      </c>
      <c r="DF3454" s="1" t="str">
        <f t="shared" si="1287"/>
        <v>#DIV/0!</v>
      </c>
    </row>
    <row r="3455" ht="15.75" customHeight="1">
      <c r="CU3455" s="1">
        <v>5748.5278</v>
      </c>
      <c r="CV3455" s="1">
        <v>206.7</v>
      </c>
      <c r="CW3455" s="1">
        <v>174.3</v>
      </c>
      <c r="CX3455" s="1">
        <v>200.8</v>
      </c>
      <c r="CY3455" s="1">
        <v>169.4</v>
      </c>
      <c r="CZ3455" s="1">
        <v>143.5</v>
      </c>
      <c r="DA3455" s="1" t="str">
        <f t="shared" si="1283"/>
        <v>#DIV/0!</v>
      </c>
      <c r="DB3455" s="1" t="str">
        <f t="shared" si="1284"/>
        <v>#DIV/0!</v>
      </c>
      <c r="DC3455" s="1" t="str">
        <f t="shared" si="1285"/>
        <v>#DIV/0!</v>
      </c>
      <c r="DD3455" s="1" t="str">
        <f t="shared" si="1286"/>
        <v>#DIV/0!</v>
      </c>
      <c r="DF3455" s="1" t="str">
        <f t="shared" si="1287"/>
        <v>#DIV/0!</v>
      </c>
    </row>
    <row r="3456" ht="15.75" customHeight="1">
      <c r="CU3456" s="1">
        <v>5748.6802</v>
      </c>
      <c r="CV3456" s="1">
        <v>153.8</v>
      </c>
      <c r="CW3456" s="1">
        <v>131.6</v>
      </c>
      <c r="CX3456" s="1">
        <v>149.9</v>
      </c>
      <c r="CY3456" s="1">
        <v>130.8</v>
      </c>
      <c r="CZ3456" s="1">
        <v>118.3</v>
      </c>
      <c r="DA3456" s="1" t="str">
        <f t="shared" si="1283"/>
        <v>#DIV/0!</v>
      </c>
      <c r="DB3456" s="1" t="str">
        <f t="shared" si="1284"/>
        <v>#DIV/0!</v>
      </c>
      <c r="DC3456" s="1" t="str">
        <f t="shared" si="1285"/>
        <v>#DIV/0!</v>
      </c>
      <c r="DD3456" s="1" t="str">
        <f t="shared" si="1286"/>
        <v>#DIV/0!</v>
      </c>
      <c r="DF3456" s="1" t="str">
        <f t="shared" si="1287"/>
        <v>#DIV/0!</v>
      </c>
    </row>
    <row r="3457" ht="15.75" customHeight="1">
      <c r="CU3457" s="1">
        <v>5748.833</v>
      </c>
      <c r="CV3457" s="1">
        <v>104.0</v>
      </c>
      <c r="CW3457" s="1">
        <v>96.3</v>
      </c>
      <c r="CX3457" s="1">
        <v>108.4</v>
      </c>
      <c r="CY3457" s="1">
        <v>97.33</v>
      </c>
      <c r="CZ3457" s="1">
        <v>90.82</v>
      </c>
      <c r="DA3457" s="1" t="str">
        <f t="shared" si="1283"/>
        <v>#DIV/0!</v>
      </c>
      <c r="DB3457" s="1" t="str">
        <f t="shared" si="1284"/>
        <v>#DIV/0!</v>
      </c>
      <c r="DC3457" s="1" t="str">
        <f t="shared" si="1285"/>
        <v>#DIV/0!</v>
      </c>
      <c r="DD3457" s="1" t="str">
        <f t="shared" si="1286"/>
        <v>#DIV/0!</v>
      </c>
      <c r="DF3457" s="1" t="str">
        <f t="shared" si="1287"/>
        <v>#DIV/0!</v>
      </c>
    </row>
    <row r="3458" ht="15.75" customHeight="1">
      <c r="CU3458" s="1">
        <v>5748.9854</v>
      </c>
      <c r="CV3458" s="1">
        <v>79.3</v>
      </c>
      <c r="CW3458" s="1">
        <v>75.14</v>
      </c>
      <c r="CX3458" s="1">
        <v>83.79</v>
      </c>
      <c r="CY3458" s="1">
        <v>76.16</v>
      </c>
      <c r="CZ3458" s="1">
        <v>74.32</v>
      </c>
      <c r="DA3458" s="1" t="str">
        <f t="shared" si="1283"/>
        <v>#DIV/0!</v>
      </c>
      <c r="DB3458" s="1" t="str">
        <f t="shared" si="1284"/>
        <v>#DIV/0!</v>
      </c>
      <c r="DC3458" s="1" t="str">
        <f t="shared" si="1285"/>
        <v>#DIV/0!</v>
      </c>
      <c r="DD3458" s="1" t="str">
        <f t="shared" si="1286"/>
        <v>#DIV/0!</v>
      </c>
      <c r="DF3458" s="1" t="str">
        <f t="shared" si="1287"/>
        <v>#DIV/0!</v>
      </c>
    </row>
    <row r="3459" ht="15.75" customHeight="1">
      <c r="CU3459" s="1">
        <v>5749.1377</v>
      </c>
      <c r="CV3459" s="1">
        <v>64.15</v>
      </c>
      <c r="CW3459" s="1">
        <v>61.58</v>
      </c>
      <c r="CX3459" s="1">
        <v>67.24</v>
      </c>
      <c r="CY3459" s="1">
        <v>61.19</v>
      </c>
      <c r="CZ3459" s="1">
        <v>61.32</v>
      </c>
      <c r="DA3459" s="1" t="str">
        <f t="shared" si="1283"/>
        <v>#DIV/0!</v>
      </c>
      <c r="DB3459" s="1" t="str">
        <f t="shared" si="1284"/>
        <v>#DIV/0!</v>
      </c>
      <c r="DC3459" s="1" t="str">
        <f t="shared" si="1285"/>
        <v>#DIV/0!</v>
      </c>
      <c r="DD3459" s="1" t="str">
        <f t="shared" si="1286"/>
        <v>#DIV/0!</v>
      </c>
      <c r="DF3459" s="1" t="str">
        <f t="shared" si="1287"/>
        <v>#DIV/0!</v>
      </c>
    </row>
    <row r="3460" ht="15.75" customHeight="1">
      <c r="CU3460" s="1">
        <v>5749.29</v>
      </c>
      <c r="CV3460" s="1">
        <v>56.77</v>
      </c>
      <c r="CW3460" s="1">
        <v>55.2</v>
      </c>
      <c r="CX3460" s="1">
        <v>59.52</v>
      </c>
      <c r="CY3460" s="1">
        <v>54.54</v>
      </c>
      <c r="CZ3460" s="1">
        <v>54.96</v>
      </c>
      <c r="DA3460" s="1" t="str">
        <f t="shared" si="1283"/>
        <v>#DIV/0!</v>
      </c>
      <c r="DB3460" s="1" t="str">
        <f t="shared" si="1284"/>
        <v>#DIV/0!</v>
      </c>
      <c r="DC3460" s="1" t="str">
        <f t="shared" si="1285"/>
        <v>#DIV/0!</v>
      </c>
      <c r="DD3460" s="1" t="str">
        <f t="shared" si="1286"/>
        <v>#DIV/0!</v>
      </c>
      <c r="DF3460" s="1" t="str">
        <f t="shared" si="1287"/>
        <v>#DIV/0!</v>
      </c>
    </row>
    <row r="3461" ht="15.75" customHeight="1">
      <c r="CU3461" s="1">
        <v>5749.4424</v>
      </c>
      <c r="CV3461" s="1">
        <v>56.35</v>
      </c>
      <c r="CW3461" s="1">
        <v>54.82</v>
      </c>
      <c r="CX3461" s="1">
        <v>58.56</v>
      </c>
      <c r="CY3461" s="1">
        <v>54.11</v>
      </c>
      <c r="CZ3461" s="1">
        <v>54.03</v>
      </c>
      <c r="DA3461" s="1" t="str">
        <f t="shared" si="1283"/>
        <v>#DIV/0!</v>
      </c>
      <c r="DB3461" s="1" t="str">
        <f t="shared" si="1284"/>
        <v>#DIV/0!</v>
      </c>
      <c r="DC3461" s="1" t="str">
        <f t="shared" si="1285"/>
        <v>#DIV/0!</v>
      </c>
      <c r="DD3461" s="1" t="str">
        <f t="shared" si="1286"/>
        <v>#DIV/0!</v>
      </c>
      <c r="DF3461" s="1" t="str">
        <f t="shared" si="1287"/>
        <v>#DIV/0!</v>
      </c>
    </row>
    <row r="3462" ht="15.75" customHeight="1">
      <c r="CU3462" s="1">
        <v>5749.5947</v>
      </c>
      <c r="CV3462" s="1">
        <v>62.37</v>
      </c>
      <c r="CW3462" s="1">
        <v>60.0</v>
      </c>
      <c r="CX3462" s="1">
        <v>63.72</v>
      </c>
      <c r="CY3462" s="1">
        <v>58.91</v>
      </c>
      <c r="CZ3462" s="1">
        <v>58.36</v>
      </c>
      <c r="DA3462" s="1" t="str">
        <f t="shared" si="1283"/>
        <v>#DIV/0!</v>
      </c>
      <c r="DB3462" s="1" t="str">
        <f t="shared" si="1284"/>
        <v>#DIV/0!</v>
      </c>
      <c r="DC3462" s="1" t="str">
        <f t="shared" si="1285"/>
        <v>#DIV/0!</v>
      </c>
      <c r="DD3462" s="1" t="str">
        <f t="shared" si="1286"/>
        <v>#DIV/0!</v>
      </c>
      <c r="DF3462" s="1" t="str">
        <f t="shared" si="1287"/>
        <v>#DIV/0!</v>
      </c>
    </row>
    <row r="3463" ht="15.75" customHeight="1">
      <c r="CU3463" s="1">
        <v>5749.7471</v>
      </c>
      <c r="CV3463" s="1">
        <v>72.73</v>
      </c>
      <c r="CW3463" s="1">
        <v>70.29</v>
      </c>
      <c r="CX3463" s="1">
        <v>74.41</v>
      </c>
      <c r="CY3463" s="1">
        <v>68.49</v>
      </c>
      <c r="CZ3463" s="1">
        <v>67.21</v>
      </c>
      <c r="DA3463" s="1" t="str">
        <f t="shared" si="1283"/>
        <v>#DIV/0!</v>
      </c>
      <c r="DB3463" s="1" t="str">
        <f t="shared" si="1284"/>
        <v>#DIV/0!</v>
      </c>
      <c r="DC3463" s="1" t="str">
        <f t="shared" si="1285"/>
        <v>#DIV/0!</v>
      </c>
      <c r="DD3463" s="1" t="str">
        <f t="shared" si="1286"/>
        <v>#DIV/0!</v>
      </c>
      <c r="DF3463" s="1" t="str">
        <f t="shared" si="1287"/>
        <v>#DIV/0!</v>
      </c>
    </row>
    <row r="3464" ht="15.75" customHeight="1">
      <c r="CU3464" s="1">
        <v>5749.8994</v>
      </c>
      <c r="CV3464" s="1">
        <v>88.33</v>
      </c>
      <c r="CW3464" s="1">
        <v>86.52</v>
      </c>
      <c r="CX3464" s="1">
        <v>91.02</v>
      </c>
      <c r="CY3464" s="1">
        <v>82.5</v>
      </c>
      <c r="CZ3464" s="1">
        <v>80.35</v>
      </c>
      <c r="DA3464" s="1" t="str">
        <f t="shared" si="1283"/>
        <v>#DIV/0!</v>
      </c>
      <c r="DB3464" s="1" t="str">
        <f t="shared" si="1284"/>
        <v>#DIV/0!</v>
      </c>
      <c r="DC3464" s="1" t="str">
        <f t="shared" si="1285"/>
        <v>#DIV/0!</v>
      </c>
      <c r="DD3464" s="1" t="str">
        <f t="shared" si="1286"/>
        <v>#DIV/0!</v>
      </c>
      <c r="DF3464" s="1" t="str">
        <f t="shared" si="1287"/>
        <v>#DIV/0!</v>
      </c>
    </row>
    <row r="3465" ht="15.75" customHeight="1">
      <c r="CU3465" s="1">
        <v>5750.0518</v>
      </c>
      <c r="CV3465" s="1">
        <v>112.3</v>
      </c>
      <c r="CW3465" s="1">
        <v>109.9</v>
      </c>
      <c r="CX3465" s="1">
        <v>117.5</v>
      </c>
      <c r="CY3465" s="1">
        <v>105.0</v>
      </c>
      <c r="CZ3465" s="1">
        <v>99.39</v>
      </c>
      <c r="DA3465" s="1" t="str">
        <f t="shared" si="1283"/>
        <v>#DIV/0!</v>
      </c>
      <c r="DB3465" s="1" t="str">
        <f t="shared" si="1284"/>
        <v>#DIV/0!</v>
      </c>
      <c r="DC3465" s="1" t="str">
        <f t="shared" si="1285"/>
        <v>#DIV/0!</v>
      </c>
      <c r="DD3465" s="1" t="str">
        <f t="shared" si="1286"/>
        <v>#DIV/0!</v>
      </c>
      <c r="DF3465" s="1" t="str">
        <f t="shared" si="1287"/>
        <v>#DIV/0!</v>
      </c>
    </row>
    <row r="3466" ht="15.75" customHeight="1">
      <c r="CU3466" s="1">
        <v>5750.2046</v>
      </c>
      <c r="CV3466" s="1">
        <v>151.2</v>
      </c>
      <c r="CW3466" s="1">
        <v>151.8</v>
      </c>
      <c r="CX3466" s="1">
        <v>164.4</v>
      </c>
      <c r="CY3466" s="1">
        <v>143.6</v>
      </c>
      <c r="CZ3466" s="1">
        <v>131.9</v>
      </c>
      <c r="DA3466" s="1" t="str">
        <f t="shared" si="1283"/>
        <v>#DIV/0!</v>
      </c>
      <c r="DB3466" s="1" t="str">
        <f t="shared" si="1284"/>
        <v>#DIV/0!</v>
      </c>
      <c r="DC3466" s="1" t="str">
        <f t="shared" si="1285"/>
        <v>#DIV/0!</v>
      </c>
      <c r="DD3466" s="1" t="str">
        <f t="shared" si="1286"/>
        <v>#DIV/0!</v>
      </c>
      <c r="DF3466" s="1" t="str">
        <f t="shared" si="1287"/>
        <v>#DIV/0!</v>
      </c>
    </row>
    <row r="3467" ht="15.75" customHeight="1">
      <c r="CU3467" s="1">
        <v>5750.3569</v>
      </c>
      <c r="CV3467" s="1">
        <v>212.6</v>
      </c>
      <c r="CW3467" s="1">
        <v>213.4</v>
      </c>
      <c r="CX3467" s="1">
        <v>233.5</v>
      </c>
      <c r="CY3467" s="1">
        <v>193.1</v>
      </c>
      <c r="CZ3467" s="1">
        <v>171.5</v>
      </c>
      <c r="DA3467" s="1" t="str">
        <f t="shared" si="1283"/>
        <v>#DIV/0!</v>
      </c>
      <c r="DB3467" s="1" t="str">
        <f t="shared" si="1284"/>
        <v>#DIV/0!</v>
      </c>
      <c r="DC3467" s="1" t="str">
        <f t="shared" si="1285"/>
        <v>#DIV/0!</v>
      </c>
      <c r="DD3467" s="1" t="str">
        <f t="shared" si="1286"/>
        <v>#DIV/0!</v>
      </c>
      <c r="DF3467" s="1" t="str">
        <f t="shared" si="1287"/>
        <v>#DIV/0!</v>
      </c>
    </row>
    <row r="3468" ht="15.75" customHeight="1">
      <c r="CU3468" s="1">
        <v>5750.5093</v>
      </c>
      <c r="CV3468" s="1">
        <v>304.0</v>
      </c>
      <c r="CW3468" s="1">
        <v>292.5</v>
      </c>
      <c r="CX3468" s="1">
        <v>325.0</v>
      </c>
      <c r="CY3468" s="1">
        <v>251.4</v>
      </c>
      <c r="CZ3468" s="1">
        <v>216.7</v>
      </c>
      <c r="DA3468" s="1" t="str">
        <f t="shared" si="1283"/>
        <v>#DIV/0!</v>
      </c>
      <c r="DB3468" s="1" t="str">
        <f t="shared" si="1284"/>
        <v>#DIV/0!</v>
      </c>
      <c r="DC3468" s="1" t="str">
        <f t="shared" si="1285"/>
        <v>#DIV/0!</v>
      </c>
      <c r="DD3468" s="1" t="str">
        <f t="shared" si="1286"/>
        <v>#DIV/0!</v>
      </c>
      <c r="DF3468" s="1" t="str">
        <f t="shared" si="1287"/>
        <v>#DIV/0!</v>
      </c>
    </row>
    <row r="3469" ht="15.75" customHeight="1">
      <c r="CU3469" s="1">
        <v>5750.6616</v>
      </c>
      <c r="CV3469" s="1">
        <v>420.0</v>
      </c>
      <c r="CW3469" s="1">
        <v>379.9</v>
      </c>
      <c r="CX3469" s="1">
        <v>436.8</v>
      </c>
      <c r="CY3469" s="1">
        <v>309.3</v>
      </c>
      <c r="CZ3469" s="1">
        <v>258.9</v>
      </c>
      <c r="DA3469" s="1" t="str">
        <f t="shared" si="1283"/>
        <v>#DIV/0!</v>
      </c>
      <c r="DB3469" s="1" t="str">
        <f t="shared" si="1284"/>
        <v>#DIV/0!</v>
      </c>
      <c r="DC3469" s="1" t="str">
        <f t="shared" si="1285"/>
        <v>#DIV/0!</v>
      </c>
      <c r="DD3469" s="1" t="str">
        <f t="shared" si="1286"/>
        <v>#DIV/0!</v>
      </c>
      <c r="DF3469" s="1" t="str">
        <f t="shared" si="1287"/>
        <v>#DIV/0!</v>
      </c>
    </row>
    <row r="3470" ht="15.75" customHeight="1">
      <c r="CU3470" s="1">
        <v>5750.814</v>
      </c>
      <c r="CV3470" s="1">
        <v>537.2</v>
      </c>
      <c r="CW3470" s="1">
        <v>461.9</v>
      </c>
      <c r="CX3470" s="1">
        <v>558.5</v>
      </c>
      <c r="CY3470" s="1">
        <v>348.4</v>
      </c>
      <c r="CZ3470" s="1">
        <v>286.0</v>
      </c>
      <c r="DA3470" s="1" t="str">
        <f t="shared" si="1283"/>
        <v>#DIV/0!</v>
      </c>
      <c r="DB3470" s="1" t="str">
        <f t="shared" si="1284"/>
        <v>#DIV/0!</v>
      </c>
      <c r="DC3470" s="1" t="str">
        <f t="shared" si="1285"/>
        <v>#DIV/0!</v>
      </c>
      <c r="DD3470" s="1" t="str">
        <f t="shared" si="1286"/>
        <v>#DIV/0!</v>
      </c>
      <c r="DF3470" s="1" t="str">
        <f t="shared" si="1287"/>
        <v>#DIV/0!</v>
      </c>
    </row>
    <row r="3471" ht="15.75" customHeight="1">
      <c r="CU3471" s="1">
        <v>5750.9663</v>
      </c>
      <c r="CV3471" s="1">
        <v>632.3</v>
      </c>
      <c r="CW3471" s="1">
        <v>530.4</v>
      </c>
      <c r="CX3471" s="1">
        <v>669.6</v>
      </c>
      <c r="CY3471" s="1">
        <v>351.7</v>
      </c>
      <c r="CZ3471" s="1">
        <v>296.4</v>
      </c>
      <c r="DA3471" s="1" t="str">
        <f t="shared" si="1283"/>
        <v>#DIV/0!</v>
      </c>
      <c r="DB3471" s="1" t="str">
        <f t="shared" si="1284"/>
        <v>#DIV/0!</v>
      </c>
      <c r="DC3471" s="1" t="str">
        <f t="shared" si="1285"/>
        <v>#DIV/0!</v>
      </c>
      <c r="DD3471" s="1" t="str">
        <f t="shared" si="1286"/>
        <v>#DIV/0!</v>
      </c>
      <c r="DF3471" s="1" t="str">
        <f t="shared" si="1287"/>
        <v>#DIV/0!</v>
      </c>
    </row>
    <row r="3472" ht="15.75" customHeight="1">
      <c r="CU3472" s="1">
        <v>5751.1187</v>
      </c>
      <c r="CV3472" s="1">
        <v>682.4</v>
      </c>
      <c r="CW3472" s="1">
        <v>558.2</v>
      </c>
      <c r="CX3472" s="1">
        <v>727.1</v>
      </c>
      <c r="CY3472" s="1">
        <v>320.1</v>
      </c>
      <c r="CZ3472" s="1">
        <v>291.5</v>
      </c>
      <c r="DA3472" s="1" t="str">
        <f t="shared" si="1283"/>
        <v>#DIV/0!</v>
      </c>
      <c r="DB3472" s="1" t="str">
        <f t="shared" si="1284"/>
        <v>#DIV/0!</v>
      </c>
      <c r="DC3472" s="1" t="str">
        <f t="shared" si="1285"/>
        <v>#DIV/0!</v>
      </c>
      <c r="DD3472" s="1" t="str">
        <f t="shared" si="1286"/>
        <v>#DIV/0!</v>
      </c>
      <c r="DF3472" s="1" t="str">
        <f t="shared" si="1287"/>
        <v>#DIV/0!</v>
      </c>
    </row>
    <row r="3473" ht="15.75" customHeight="1">
      <c r="CU3473" s="1">
        <v>5751.271</v>
      </c>
      <c r="CV3473" s="1">
        <v>643.9</v>
      </c>
      <c r="CW3473" s="1">
        <v>514.8</v>
      </c>
      <c r="CX3473" s="1">
        <v>677.2</v>
      </c>
      <c r="CY3473" s="1">
        <v>295.9</v>
      </c>
      <c r="CZ3473" s="1">
        <v>269.3</v>
      </c>
      <c r="DA3473" s="1" t="str">
        <f t="shared" si="1283"/>
        <v>#DIV/0!</v>
      </c>
      <c r="DB3473" s="1" t="str">
        <f t="shared" si="1284"/>
        <v>#DIV/0!</v>
      </c>
      <c r="DC3473" s="1" t="str">
        <f t="shared" si="1285"/>
        <v>#DIV/0!</v>
      </c>
      <c r="DD3473" s="1" t="str">
        <f t="shared" si="1286"/>
        <v>#DIV/0!</v>
      </c>
      <c r="DF3473" s="1" t="str">
        <f t="shared" si="1287"/>
        <v>#DIV/0!</v>
      </c>
    </row>
    <row r="3474" ht="15.75" customHeight="1">
      <c r="CU3474" s="1">
        <v>5751.4238</v>
      </c>
      <c r="CV3474" s="1">
        <v>559.4</v>
      </c>
      <c r="CW3474" s="1">
        <v>450.8</v>
      </c>
      <c r="CX3474" s="1">
        <v>579.2</v>
      </c>
      <c r="CY3474" s="1">
        <v>279.1</v>
      </c>
      <c r="CZ3474" s="1">
        <v>245.7</v>
      </c>
      <c r="DA3474" s="1" t="str">
        <f t="shared" si="1283"/>
        <v>#DIV/0!</v>
      </c>
      <c r="DB3474" s="1" t="str">
        <f t="shared" si="1284"/>
        <v>#DIV/0!</v>
      </c>
      <c r="DC3474" s="1" t="str">
        <f t="shared" si="1285"/>
        <v>#DIV/0!</v>
      </c>
      <c r="DD3474" s="1" t="str">
        <f t="shared" si="1286"/>
        <v>#DIV/0!</v>
      </c>
      <c r="DF3474" s="1" t="str">
        <f t="shared" si="1287"/>
        <v>#DIV/0!</v>
      </c>
    </row>
    <row r="3475" ht="15.75" customHeight="1">
      <c r="CU3475" s="1">
        <v>5751.5762</v>
      </c>
      <c r="CV3475" s="1">
        <v>482.6</v>
      </c>
      <c r="CW3475" s="1">
        <v>387.2</v>
      </c>
      <c r="CX3475" s="1">
        <v>486.0</v>
      </c>
      <c r="CY3475" s="1">
        <v>268.7</v>
      </c>
      <c r="CZ3475" s="1">
        <v>227.9</v>
      </c>
      <c r="DA3475" s="1" t="str">
        <f t="shared" si="1283"/>
        <v>#DIV/0!</v>
      </c>
      <c r="DB3475" s="1" t="str">
        <f t="shared" si="1284"/>
        <v>#DIV/0!</v>
      </c>
      <c r="DC3475" s="1" t="str">
        <f t="shared" si="1285"/>
        <v>#DIV/0!</v>
      </c>
      <c r="DD3475" s="1" t="str">
        <f t="shared" si="1286"/>
        <v>#DIV/0!</v>
      </c>
      <c r="DF3475" s="1" t="str">
        <f t="shared" si="1287"/>
        <v>#DIV/0!</v>
      </c>
    </row>
    <row r="3476" ht="15.75" customHeight="1">
      <c r="CU3476" s="1">
        <v>5751.7285</v>
      </c>
      <c r="CV3476" s="1">
        <v>419.6</v>
      </c>
      <c r="CW3476" s="1">
        <v>332.1</v>
      </c>
      <c r="CX3476" s="1">
        <v>413.0</v>
      </c>
      <c r="CY3476" s="1">
        <v>262.4</v>
      </c>
      <c r="CZ3476" s="1">
        <v>216.6</v>
      </c>
      <c r="DA3476" s="1" t="str">
        <f t="shared" si="1283"/>
        <v>#DIV/0!</v>
      </c>
      <c r="DB3476" s="1" t="str">
        <f t="shared" si="1284"/>
        <v>#DIV/0!</v>
      </c>
      <c r="DC3476" s="1" t="str">
        <f t="shared" si="1285"/>
        <v>#DIV/0!</v>
      </c>
      <c r="DD3476" s="1" t="str">
        <f t="shared" si="1286"/>
        <v>#DIV/0!</v>
      </c>
      <c r="DF3476" s="1" t="str">
        <f t="shared" si="1287"/>
        <v>#DIV/0!</v>
      </c>
    </row>
    <row r="3477" ht="15.75" customHeight="1">
      <c r="CU3477" s="1">
        <v>5751.8809</v>
      </c>
      <c r="CV3477" s="1">
        <v>353.1</v>
      </c>
      <c r="CW3477" s="1">
        <v>284.5</v>
      </c>
      <c r="CX3477" s="1">
        <v>345.9</v>
      </c>
      <c r="CY3477" s="1">
        <v>237.1</v>
      </c>
      <c r="CZ3477" s="1">
        <v>203.9</v>
      </c>
      <c r="DA3477" s="1" t="str">
        <f t="shared" si="1283"/>
        <v>#DIV/0!</v>
      </c>
      <c r="DB3477" s="1" t="str">
        <f t="shared" si="1284"/>
        <v>#DIV/0!</v>
      </c>
      <c r="DC3477" s="1" t="str">
        <f t="shared" si="1285"/>
        <v>#DIV/0!</v>
      </c>
      <c r="DD3477" s="1" t="str">
        <f t="shared" si="1286"/>
        <v>#DIV/0!</v>
      </c>
      <c r="DF3477" s="1" t="str">
        <f t="shared" si="1287"/>
        <v>#DIV/0!</v>
      </c>
    </row>
    <row r="3478" ht="15.75" customHeight="1">
      <c r="CU3478" s="1">
        <v>5752.0332</v>
      </c>
      <c r="CV3478" s="1">
        <v>290.6</v>
      </c>
      <c r="CW3478" s="1">
        <v>233.0</v>
      </c>
      <c r="CX3478" s="1">
        <v>279.0</v>
      </c>
      <c r="CY3478" s="1">
        <v>206.0</v>
      </c>
      <c r="CZ3478" s="1">
        <v>180.1</v>
      </c>
      <c r="DA3478" s="1" t="str">
        <f t="shared" si="1283"/>
        <v>#DIV/0!</v>
      </c>
      <c r="DB3478" s="1" t="str">
        <f t="shared" si="1284"/>
        <v>#DIV/0!</v>
      </c>
      <c r="DC3478" s="1" t="str">
        <f t="shared" si="1285"/>
        <v>#DIV/0!</v>
      </c>
      <c r="DD3478" s="1" t="str">
        <f t="shared" si="1286"/>
        <v>#DIV/0!</v>
      </c>
      <c r="DF3478" s="1" t="str">
        <f t="shared" si="1287"/>
        <v>#DIV/0!</v>
      </c>
    </row>
    <row r="3479" ht="15.75" customHeight="1">
      <c r="CU3479" s="1">
        <v>5752.1855</v>
      </c>
      <c r="CV3479" s="1">
        <v>244.3</v>
      </c>
      <c r="CW3479" s="1">
        <v>195.0</v>
      </c>
      <c r="CX3479" s="1">
        <v>231.0</v>
      </c>
      <c r="CY3479" s="1">
        <v>178.1</v>
      </c>
      <c r="CZ3479" s="1">
        <v>159.1</v>
      </c>
      <c r="DA3479" s="1" t="str">
        <f t="shared" si="1283"/>
        <v>#DIV/0!</v>
      </c>
      <c r="DB3479" s="1" t="str">
        <f t="shared" si="1284"/>
        <v>#DIV/0!</v>
      </c>
      <c r="DC3479" s="1" t="str">
        <f t="shared" si="1285"/>
        <v>#DIV/0!</v>
      </c>
      <c r="DD3479" s="1" t="str">
        <f t="shared" si="1286"/>
        <v>#DIV/0!</v>
      </c>
      <c r="DF3479" s="1" t="str">
        <f t="shared" si="1287"/>
        <v>#DIV/0!</v>
      </c>
    </row>
    <row r="3480" ht="15.75" customHeight="1">
      <c r="CU3480" s="1">
        <v>5752.3379</v>
      </c>
      <c r="CV3480" s="1">
        <v>214.7</v>
      </c>
      <c r="CW3480" s="1">
        <v>172.4</v>
      </c>
      <c r="CX3480" s="1">
        <v>197.5</v>
      </c>
      <c r="CY3480" s="1">
        <v>155.8</v>
      </c>
      <c r="CZ3480" s="1">
        <v>142.3</v>
      </c>
      <c r="DA3480" s="1" t="str">
        <f t="shared" si="1283"/>
        <v>#DIV/0!</v>
      </c>
      <c r="DB3480" s="1" t="str">
        <f t="shared" si="1284"/>
        <v>#DIV/0!</v>
      </c>
      <c r="DC3480" s="1" t="str">
        <f t="shared" si="1285"/>
        <v>#DIV/0!</v>
      </c>
      <c r="DD3480" s="1" t="str">
        <f t="shared" si="1286"/>
        <v>#DIV/0!</v>
      </c>
      <c r="DF3480" s="1" t="str">
        <f t="shared" si="1287"/>
        <v>#DIV/0!</v>
      </c>
    </row>
    <row r="3481" ht="15.75" customHeight="1">
      <c r="CU3481" s="1">
        <v>5752.4902</v>
      </c>
      <c r="CV3481" s="1">
        <v>188.7</v>
      </c>
      <c r="CW3481" s="1">
        <v>152.3</v>
      </c>
      <c r="CX3481" s="1">
        <v>170.1</v>
      </c>
      <c r="CY3481" s="1">
        <v>135.7</v>
      </c>
      <c r="CZ3481" s="1">
        <v>125.6</v>
      </c>
      <c r="DA3481" s="1" t="str">
        <f t="shared" si="1283"/>
        <v>#DIV/0!</v>
      </c>
      <c r="DB3481" s="1" t="str">
        <f t="shared" si="1284"/>
        <v>#DIV/0!</v>
      </c>
      <c r="DC3481" s="1" t="str">
        <f t="shared" si="1285"/>
        <v>#DIV/0!</v>
      </c>
      <c r="DD3481" s="1" t="str">
        <f t="shared" si="1286"/>
        <v>#DIV/0!</v>
      </c>
      <c r="DF3481" s="1" t="str">
        <f t="shared" si="1287"/>
        <v>#DIV/0!</v>
      </c>
    </row>
    <row r="3482" ht="15.75" customHeight="1">
      <c r="CU3482" s="1">
        <v>5752.6426</v>
      </c>
      <c r="CV3482" s="1">
        <v>171.3</v>
      </c>
      <c r="CW3482" s="1">
        <v>138.2</v>
      </c>
      <c r="CX3482" s="1">
        <v>150.1</v>
      </c>
      <c r="CY3482" s="1">
        <v>119.7</v>
      </c>
      <c r="CZ3482" s="1">
        <v>112.3</v>
      </c>
      <c r="DA3482" s="1" t="str">
        <f t="shared" si="1283"/>
        <v>#DIV/0!</v>
      </c>
      <c r="DB3482" s="1" t="str">
        <f t="shared" si="1284"/>
        <v>#DIV/0!</v>
      </c>
      <c r="DC3482" s="1" t="str">
        <f t="shared" si="1285"/>
        <v>#DIV/0!</v>
      </c>
      <c r="DD3482" s="1" t="str">
        <f t="shared" si="1286"/>
        <v>#DIV/0!</v>
      </c>
      <c r="DF3482" s="1" t="str">
        <f t="shared" si="1287"/>
        <v>#DIV/0!</v>
      </c>
    </row>
    <row r="3483" ht="15.75" customHeight="1">
      <c r="CU3483" s="1">
        <v>5752.7954</v>
      </c>
      <c r="CV3483" s="1">
        <v>156.3</v>
      </c>
      <c r="CW3483" s="1">
        <v>129.3</v>
      </c>
      <c r="CX3483" s="1">
        <v>136.9</v>
      </c>
      <c r="CY3483" s="1">
        <v>109.2</v>
      </c>
      <c r="CZ3483" s="1">
        <v>102.0</v>
      </c>
      <c r="DA3483" s="1" t="str">
        <f t="shared" si="1283"/>
        <v>#DIV/0!</v>
      </c>
      <c r="DB3483" s="1" t="str">
        <f t="shared" si="1284"/>
        <v>#DIV/0!</v>
      </c>
      <c r="DC3483" s="1" t="str">
        <f t="shared" si="1285"/>
        <v>#DIV/0!</v>
      </c>
      <c r="DD3483" s="1" t="str">
        <f t="shared" si="1286"/>
        <v>#DIV/0!</v>
      </c>
      <c r="DF3483" s="1" t="str">
        <f t="shared" si="1287"/>
        <v>#DIV/0!</v>
      </c>
    </row>
    <row r="3484" ht="15.75" customHeight="1">
      <c r="CU3484" s="1">
        <v>5752.9478</v>
      </c>
      <c r="CV3484" s="1">
        <v>143.5</v>
      </c>
      <c r="CW3484" s="1">
        <v>121.7</v>
      </c>
      <c r="CX3484" s="1">
        <v>125.9</v>
      </c>
      <c r="CY3484" s="1">
        <v>100.2</v>
      </c>
      <c r="CZ3484" s="1">
        <v>93.45</v>
      </c>
      <c r="DA3484" s="1" t="str">
        <f t="shared" si="1283"/>
        <v>#DIV/0!</v>
      </c>
      <c r="DB3484" s="1" t="str">
        <f t="shared" si="1284"/>
        <v>#DIV/0!</v>
      </c>
      <c r="DC3484" s="1" t="str">
        <f t="shared" si="1285"/>
        <v>#DIV/0!</v>
      </c>
      <c r="DD3484" s="1" t="str">
        <f t="shared" si="1286"/>
        <v>#DIV/0!</v>
      </c>
      <c r="DF3484" s="1" t="str">
        <f t="shared" si="1287"/>
        <v>#DIV/0!</v>
      </c>
    </row>
    <row r="3485" ht="15.75" customHeight="1">
      <c r="CU3485" s="1">
        <v>5753.1001</v>
      </c>
      <c r="CV3485" s="1">
        <v>131.9</v>
      </c>
      <c r="CW3485" s="1">
        <v>113.8</v>
      </c>
      <c r="CX3485" s="1">
        <v>116.0</v>
      </c>
      <c r="CY3485" s="1">
        <v>92.87</v>
      </c>
      <c r="CZ3485" s="1">
        <v>85.29</v>
      </c>
      <c r="DA3485" s="1" t="str">
        <f t="shared" si="1283"/>
        <v>#DIV/0!</v>
      </c>
      <c r="DB3485" s="1" t="str">
        <f t="shared" si="1284"/>
        <v>#DIV/0!</v>
      </c>
      <c r="DC3485" s="1" t="str">
        <f t="shared" si="1285"/>
        <v>#DIV/0!</v>
      </c>
      <c r="DD3485" s="1" t="str">
        <f t="shared" si="1286"/>
        <v>#DIV/0!</v>
      </c>
      <c r="DF3485" s="1" t="str">
        <f t="shared" si="1287"/>
        <v>#DIV/0!</v>
      </c>
    </row>
    <row r="3486" ht="15.75" customHeight="1">
      <c r="CU3486" s="1">
        <v>5753.2524</v>
      </c>
      <c r="CV3486" s="1">
        <v>119.2</v>
      </c>
      <c r="CW3486" s="1">
        <v>105.5</v>
      </c>
      <c r="CX3486" s="1">
        <v>105.8</v>
      </c>
      <c r="CY3486" s="1">
        <v>86.09</v>
      </c>
      <c r="CZ3486" s="1">
        <v>78.6</v>
      </c>
      <c r="DA3486" s="1" t="str">
        <f t="shared" si="1283"/>
        <v>#DIV/0!</v>
      </c>
      <c r="DB3486" s="1" t="str">
        <f t="shared" si="1284"/>
        <v>#DIV/0!</v>
      </c>
      <c r="DC3486" s="1" t="str">
        <f t="shared" si="1285"/>
        <v>#DIV/0!</v>
      </c>
      <c r="DD3486" s="1" t="str">
        <f t="shared" si="1286"/>
        <v>#DIV/0!</v>
      </c>
      <c r="DF3486" s="1" t="str">
        <f t="shared" si="1287"/>
        <v>#DIV/0!</v>
      </c>
    </row>
    <row r="3487" ht="15.75" customHeight="1">
      <c r="CU3487" s="1">
        <v>5753.4048</v>
      </c>
      <c r="CV3487" s="1">
        <v>108.4</v>
      </c>
      <c r="CW3487" s="1">
        <v>97.53</v>
      </c>
      <c r="CX3487" s="1">
        <v>97.94</v>
      </c>
      <c r="CY3487" s="1">
        <v>80.77</v>
      </c>
      <c r="CZ3487" s="1">
        <v>73.92</v>
      </c>
      <c r="DA3487" s="1" t="str">
        <f t="shared" si="1283"/>
        <v>#DIV/0!</v>
      </c>
      <c r="DB3487" s="1" t="str">
        <f t="shared" si="1284"/>
        <v>#DIV/0!</v>
      </c>
      <c r="DC3487" s="1" t="str">
        <f t="shared" si="1285"/>
        <v>#DIV/0!</v>
      </c>
      <c r="DD3487" s="1" t="str">
        <f t="shared" si="1286"/>
        <v>#DIV/0!</v>
      </c>
      <c r="DF3487" s="1" t="str">
        <f t="shared" si="1287"/>
        <v>#DIV/0!</v>
      </c>
    </row>
    <row r="3488" ht="15.75" customHeight="1">
      <c r="CU3488" s="1">
        <v>5753.5571</v>
      </c>
      <c r="CV3488" s="1">
        <v>102.4</v>
      </c>
      <c r="CW3488" s="1">
        <v>91.95</v>
      </c>
      <c r="CX3488" s="1">
        <v>92.9</v>
      </c>
      <c r="CY3488" s="1">
        <v>77.26</v>
      </c>
      <c r="CZ3488" s="1">
        <v>71.08</v>
      </c>
      <c r="DA3488" s="1" t="str">
        <f t="shared" si="1283"/>
        <v>#DIV/0!</v>
      </c>
      <c r="DB3488" s="1" t="str">
        <f t="shared" si="1284"/>
        <v>#DIV/0!</v>
      </c>
      <c r="DC3488" s="1" t="str">
        <f t="shared" si="1285"/>
        <v>#DIV/0!</v>
      </c>
      <c r="DD3488" s="1" t="str">
        <f t="shared" si="1286"/>
        <v>#DIV/0!</v>
      </c>
      <c r="DF3488" s="1" t="str">
        <f t="shared" si="1287"/>
        <v>#DIV/0!</v>
      </c>
    </row>
    <row r="3489" ht="15.75" customHeight="1">
      <c r="CU3489" s="1">
        <v>5753.7095</v>
      </c>
      <c r="CV3489" s="1">
        <v>102.9</v>
      </c>
      <c r="CW3489" s="1">
        <v>90.52</v>
      </c>
      <c r="CX3489" s="1">
        <v>92.28</v>
      </c>
      <c r="CY3489" s="1">
        <v>76.82</v>
      </c>
      <c r="CZ3489" s="1">
        <v>71.02</v>
      </c>
      <c r="DA3489" s="1" t="str">
        <f t="shared" si="1283"/>
        <v>#DIV/0!</v>
      </c>
      <c r="DB3489" s="1" t="str">
        <f t="shared" si="1284"/>
        <v>#DIV/0!</v>
      </c>
      <c r="DC3489" s="1" t="str">
        <f t="shared" si="1285"/>
        <v>#DIV/0!</v>
      </c>
      <c r="DD3489" s="1" t="str">
        <f t="shared" si="1286"/>
        <v>#DIV/0!</v>
      </c>
      <c r="DF3489" s="1" t="str">
        <f t="shared" si="1287"/>
        <v>#DIV/0!</v>
      </c>
    </row>
    <row r="3490" ht="15.75" customHeight="1">
      <c r="CU3490" s="1">
        <v>5753.8618</v>
      </c>
      <c r="CV3490" s="1">
        <v>109.7</v>
      </c>
      <c r="CW3490" s="1">
        <v>93.45</v>
      </c>
      <c r="CX3490" s="1">
        <v>96.14</v>
      </c>
      <c r="CY3490" s="1">
        <v>79.54</v>
      </c>
      <c r="CZ3490" s="1">
        <v>73.79</v>
      </c>
      <c r="DA3490" s="1" t="str">
        <f t="shared" si="1283"/>
        <v>#DIV/0!</v>
      </c>
      <c r="DB3490" s="1" t="str">
        <f t="shared" si="1284"/>
        <v>#DIV/0!</v>
      </c>
      <c r="DC3490" s="1" t="str">
        <f t="shared" si="1285"/>
        <v>#DIV/0!</v>
      </c>
      <c r="DD3490" s="1" t="str">
        <f t="shared" si="1286"/>
        <v>#DIV/0!</v>
      </c>
      <c r="DF3490" s="1" t="str">
        <f t="shared" si="1287"/>
        <v>#DIV/0!</v>
      </c>
    </row>
    <row r="3491" ht="15.75" customHeight="1">
      <c r="CU3491" s="1">
        <v>5754.0142</v>
      </c>
      <c r="CV3491" s="1">
        <v>119.6</v>
      </c>
      <c r="CW3491" s="1">
        <v>98.7</v>
      </c>
      <c r="CX3491" s="1">
        <v>102.3</v>
      </c>
      <c r="CY3491" s="1">
        <v>83.36</v>
      </c>
      <c r="CZ3491" s="1">
        <v>77.97</v>
      </c>
      <c r="DA3491" s="1" t="str">
        <f t="shared" si="1283"/>
        <v>#DIV/0!</v>
      </c>
      <c r="DB3491" s="1" t="str">
        <f t="shared" si="1284"/>
        <v>#DIV/0!</v>
      </c>
      <c r="DC3491" s="1" t="str">
        <f t="shared" si="1285"/>
        <v>#DIV/0!</v>
      </c>
      <c r="DD3491" s="1" t="str">
        <f t="shared" si="1286"/>
        <v>#DIV/0!</v>
      </c>
      <c r="DF3491" s="1" t="str">
        <f t="shared" si="1287"/>
        <v>#DIV/0!</v>
      </c>
    </row>
    <row r="3492" ht="15.75" customHeight="1">
      <c r="CU3492" s="1">
        <v>5754.167</v>
      </c>
      <c r="CV3492" s="1">
        <v>129.7</v>
      </c>
      <c r="CW3492" s="1">
        <v>102.9</v>
      </c>
      <c r="CX3492" s="1">
        <v>106.7</v>
      </c>
      <c r="CY3492" s="1">
        <v>86.2</v>
      </c>
      <c r="CZ3492" s="1">
        <v>81.14</v>
      </c>
      <c r="DA3492" s="1" t="str">
        <f t="shared" si="1283"/>
        <v>#DIV/0!</v>
      </c>
      <c r="DB3492" s="1" t="str">
        <f t="shared" si="1284"/>
        <v>#DIV/0!</v>
      </c>
      <c r="DC3492" s="1" t="str">
        <f t="shared" si="1285"/>
        <v>#DIV/0!</v>
      </c>
      <c r="DD3492" s="1" t="str">
        <f t="shared" si="1286"/>
        <v>#DIV/0!</v>
      </c>
      <c r="DF3492" s="1" t="str">
        <f t="shared" si="1287"/>
        <v>#DIV/0!</v>
      </c>
    </row>
    <row r="3493" ht="15.75" customHeight="1">
      <c r="CU3493" s="1">
        <v>5754.3193</v>
      </c>
      <c r="CV3493" s="1">
        <v>132.9</v>
      </c>
      <c r="CW3493" s="1">
        <v>102.9</v>
      </c>
      <c r="CX3493" s="1">
        <v>106.5</v>
      </c>
      <c r="CY3493" s="1">
        <v>85.9</v>
      </c>
      <c r="CZ3493" s="1">
        <v>81.27</v>
      </c>
      <c r="DA3493" s="1" t="str">
        <f t="shared" si="1283"/>
        <v>#DIV/0!</v>
      </c>
      <c r="DB3493" s="1" t="str">
        <f t="shared" si="1284"/>
        <v>#DIV/0!</v>
      </c>
      <c r="DC3493" s="1" t="str">
        <f t="shared" si="1285"/>
        <v>#DIV/0!</v>
      </c>
      <c r="DD3493" s="1" t="str">
        <f t="shared" si="1286"/>
        <v>#DIV/0!</v>
      </c>
      <c r="DF3493" s="1" t="str">
        <f t="shared" si="1287"/>
        <v>#DIV/0!</v>
      </c>
    </row>
    <row r="3494" ht="15.75" customHeight="1">
      <c r="CU3494" s="1">
        <v>5754.4717</v>
      </c>
      <c r="CV3494" s="1">
        <v>124.8</v>
      </c>
      <c r="CW3494" s="1">
        <v>98.37</v>
      </c>
      <c r="CX3494" s="1">
        <v>101.5</v>
      </c>
      <c r="CY3494" s="1">
        <v>82.32</v>
      </c>
      <c r="CZ3494" s="1">
        <v>77.97</v>
      </c>
      <c r="DA3494" s="1" t="str">
        <f t="shared" si="1283"/>
        <v>#DIV/0!</v>
      </c>
      <c r="DB3494" s="1" t="str">
        <f t="shared" si="1284"/>
        <v>#DIV/0!</v>
      </c>
      <c r="DC3494" s="1" t="str">
        <f t="shared" si="1285"/>
        <v>#DIV/0!</v>
      </c>
      <c r="DD3494" s="1" t="str">
        <f t="shared" si="1286"/>
        <v>#DIV/0!</v>
      </c>
      <c r="DF3494" s="1" t="str">
        <f t="shared" si="1287"/>
        <v>#DIV/0!</v>
      </c>
    </row>
    <row r="3495" ht="15.75" customHeight="1">
      <c r="CU3495" s="1">
        <v>5754.624</v>
      </c>
      <c r="CV3495" s="1">
        <v>112.7</v>
      </c>
      <c r="CW3495" s="1">
        <v>91.86</v>
      </c>
      <c r="CX3495" s="1">
        <v>93.95</v>
      </c>
      <c r="CY3495" s="1">
        <v>76.91</v>
      </c>
      <c r="CZ3495" s="1">
        <v>72.83</v>
      </c>
      <c r="DA3495" s="1" t="str">
        <f t="shared" si="1283"/>
        <v>#DIV/0!</v>
      </c>
      <c r="DB3495" s="1" t="str">
        <f t="shared" si="1284"/>
        <v>#DIV/0!</v>
      </c>
      <c r="DC3495" s="1" t="str">
        <f t="shared" si="1285"/>
        <v>#DIV/0!</v>
      </c>
      <c r="DD3495" s="1" t="str">
        <f t="shared" si="1286"/>
        <v>#DIV/0!</v>
      </c>
      <c r="DF3495" s="1" t="str">
        <f t="shared" si="1287"/>
        <v>#DIV/0!</v>
      </c>
    </row>
    <row r="3496" ht="15.75" customHeight="1">
      <c r="CU3496" s="1">
        <v>5754.7764</v>
      </c>
      <c r="CV3496" s="1">
        <v>102.0</v>
      </c>
      <c r="CW3496" s="1">
        <v>85.8</v>
      </c>
      <c r="CX3496" s="1">
        <v>86.55</v>
      </c>
      <c r="CY3496" s="1">
        <v>71.99</v>
      </c>
      <c r="CZ3496" s="1">
        <v>67.68</v>
      </c>
      <c r="DA3496" s="1" t="str">
        <f t="shared" si="1283"/>
        <v>#DIV/0!</v>
      </c>
      <c r="DB3496" s="1" t="str">
        <f t="shared" si="1284"/>
        <v>#DIV/0!</v>
      </c>
      <c r="DC3496" s="1" t="str">
        <f t="shared" si="1285"/>
        <v>#DIV/0!</v>
      </c>
      <c r="DD3496" s="1" t="str">
        <f t="shared" si="1286"/>
        <v>#DIV/0!</v>
      </c>
      <c r="DF3496" s="1" t="str">
        <f t="shared" si="1287"/>
        <v>#DIV/0!</v>
      </c>
    </row>
    <row r="3497" ht="15.75" customHeight="1">
      <c r="CU3497" s="1">
        <v>5754.9287</v>
      </c>
      <c r="CV3497" s="1">
        <v>93.69</v>
      </c>
      <c r="CW3497" s="1">
        <v>80.95</v>
      </c>
      <c r="CX3497" s="1">
        <v>80.62</v>
      </c>
      <c r="CY3497" s="1">
        <v>67.96</v>
      </c>
      <c r="CZ3497" s="1">
        <v>63.57</v>
      </c>
      <c r="DA3497" s="1" t="str">
        <f t="shared" si="1283"/>
        <v>#DIV/0!</v>
      </c>
      <c r="DB3497" s="1" t="str">
        <f t="shared" si="1284"/>
        <v>#DIV/0!</v>
      </c>
      <c r="DC3497" s="1" t="str">
        <f t="shared" si="1285"/>
        <v>#DIV/0!</v>
      </c>
      <c r="DD3497" s="1" t="str">
        <f t="shared" si="1286"/>
        <v>#DIV/0!</v>
      </c>
      <c r="DF3497" s="1" t="str">
        <f t="shared" si="1287"/>
        <v>#DIV/0!</v>
      </c>
    </row>
    <row r="3498" ht="15.75" customHeight="1">
      <c r="CU3498" s="1">
        <v>5755.0811</v>
      </c>
      <c r="CV3498" s="1">
        <v>89.44</v>
      </c>
      <c r="CW3498" s="1">
        <v>78.07</v>
      </c>
      <c r="CX3498" s="1">
        <v>76.95</v>
      </c>
      <c r="CY3498" s="1">
        <v>65.21</v>
      </c>
      <c r="CZ3498" s="1">
        <v>60.92</v>
      </c>
      <c r="DA3498" s="1" t="str">
        <f t="shared" si="1283"/>
        <v>#DIV/0!</v>
      </c>
      <c r="DB3498" s="1" t="str">
        <f t="shared" si="1284"/>
        <v>#DIV/0!</v>
      </c>
      <c r="DC3498" s="1" t="str">
        <f t="shared" si="1285"/>
        <v>#DIV/0!</v>
      </c>
      <c r="DD3498" s="1" t="str">
        <f t="shared" si="1286"/>
        <v>#DIV/0!</v>
      </c>
      <c r="DF3498" s="1" t="str">
        <f t="shared" si="1287"/>
        <v>#DIV/0!</v>
      </c>
    </row>
    <row r="3499" ht="15.75" customHeight="1">
      <c r="CU3499" s="1">
        <v>5755.2334</v>
      </c>
      <c r="CV3499" s="1">
        <v>89.68</v>
      </c>
      <c r="CW3499" s="1">
        <v>77.44</v>
      </c>
      <c r="CX3499" s="1">
        <v>75.83</v>
      </c>
      <c r="CY3499" s="1">
        <v>64.08</v>
      </c>
      <c r="CZ3499" s="1">
        <v>59.97</v>
      </c>
      <c r="DA3499" s="1" t="str">
        <f t="shared" si="1283"/>
        <v>#DIV/0!</v>
      </c>
      <c r="DB3499" s="1" t="str">
        <f t="shared" si="1284"/>
        <v>#DIV/0!</v>
      </c>
      <c r="DC3499" s="1" t="str">
        <f t="shared" si="1285"/>
        <v>#DIV/0!</v>
      </c>
      <c r="DD3499" s="1" t="str">
        <f t="shared" si="1286"/>
        <v>#DIV/0!</v>
      </c>
      <c r="DF3499" s="1" t="str">
        <f t="shared" si="1287"/>
        <v>#DIV/0!</v>
      </c>
    </row>
    <row r="3500" ht="15.75" customHeight="1">
      <c r="CU3500" s="1">
        <v>5755.3857</v>
      </c>
      <c r="CV3500" s="1">
        <v>95.54</v>
      </c>
      <c r="CW3500" s="1">
        <v>79.51</v>
      </c>
      <c r="CX3500" s="1">
        <v>77.51</v>
      </c>
      <c r="CY3500" s="1">
        <v>65.86</v>
      </c>
      <c r="CZ3500" s="1">
        <v>60.78</v>
      </c>
      <c r="DA3500" s="1" t="str">
        <f t="shared" si="1283"/>
        <v>#DIV/0!</v>
      </c>
      <c r="DB3500" s="1" t="str">
        <f t="shared" si="1284"/>
        <v>#DIV/0!</v>
      </c>
      <c r="DC3500" s="1" t="str">
        <f t="shared" si="1285"/>
        <v>#DIV/0!</v>
      </c>
      <c r="DD3500" s="1" t="str">
        <f t="shared" si="1286"/>
        <v>#DIV/0!</v>
      </c>
      <c r="DF3500" s="1" t="str">
        <f t="shared" si="1287"/>
        <v>#DIV/0!</v>
      </c>
    </row>
    <row r="3501" ht="15.75" customHeight="1">
      <c r="CU3501" s="1">
        <v>5755.5386</v>
      </c>
      <c r="CV3501" s="1">
        <v>107.8</v>
      </c>
      <c r="CW3501" s="1">
        <v>84.76</v>
      </c>
      <c r="CX3501" s="1">
        <v>82.19</v>
      </c>
      <c r="CY3501" s="1">
        <v>67.69</v>
      </c>
      <c r="CZ3501" s="1">
        <v>63.56</v>
      </c>
      <c r="DA3501" s="1" t="str">
        <f t="shared" si="1283"/>
        <v>#DIV/0!</v>
      </c>
      <c r="DB3501" s="1" t="str">
        <f t="shared" si="1284"/>
        <v>#DIV/0!</v>
      </c>
      <c r="DC3501" s="1" t="str">
        <f t="shared" si="1285"/>
        <v>#DIV/0!</v>
      </c>
      <c r="DD3501" s="1" t="str">
        <f t="shared" si="1286"/>
        <v>#DIV/0!</v>
      </c>
      <c r="DF3501" s="1" t="str">
        <f t="shared" si="1287"/>
        <v>#DIV/0!</v>
      </c>
    </row>
    <row r="3502" ht="15.75" customHeight="1">
      <c r="CU3502" s="1">
        <v>5755.6909</v>
      </c>
      <c r="CV3502" s="1">
        <v>124.3</v>
      </c>
      <c r="CW3502" s="1">
        <v>91.12</v>
      </c>
      <c r="CX3502" s="1">
        <v>87.62</v>
      </c>
      <c r="CY3502" s="1">
        <v>68.76</v>
      </c>
      <c r="CZ3502" s="1">
        <v>66.1</v>
      </c>
      <c r="DA3502" s="1" t="str">
        <f t="shared" si="1283"/>
        <v>#DIV/0!</v>
      </c>
      <c r="DB3502" s="1" t="str">
        <f t="shared" si="1284"/>
        <v>#DIV/0!</v>
      </c>
      <c r="DC3502" s="1" t="str">
        <f t="shared" si="1285"/>
        <v>#DIV/0!</v>
      </c>
      <c r="DD3502" s="1" t="str">
        <f t="shared" si="1286"/>
        <v>#DIV/0!</v>
      </c>
      <c r="DF3502" s="1" t="str">
        <f t="shared" si="1287"/>
        <v>#DIV/0!</v>
      </c>
    </row>
    <row r="3503" ht="15.75" customHeight="1">
      <c r="CU3503" s="1">
        <v>5755.8433</v>
      </c>
      <c r="CV3503" s="1">
        <v>139.9</v>
      </c>
      <c r="CW3503" s="1">
        <v>97.27</v>
      </c>
      <c r="CX3503" s="1">
        <v>92.37</v>
      </c>
      <c r="CY3503" s="1">
        <v>69.42</v>
      </c>
      <c r="CZ3503" s="1">
        <v>67.84</v>
      </c>
      <c r="DA3503" s="1" t="str">
        <f t="shared" si="1283"/>
        <v>#DIV/0!</v>
      </c>
      <c r="DB3503" s="1" t="str">
        <f t="shared" si="1284"/>
        <v>#DIV/0!</v>
      </c>
      <c r="DC3503" s="1" t="str">
        <f t="shared" si="1285"/>
        <v>#DIV/0!</v>
      </c>
      <c r="DD3503" s="1" t="str">
        <f t="shared" si="1286"/>
        <v>#DIV/0!</v>
      </c>
      <c r="DF3503" s="1" t="str">
        <f t="shared" si="1287"/>
        <v>#DIV/0!</v>
      </c>
    </row>
    <row r="3504" ht="15.75" customHeight="1">
      <c r="CU3504" s="1">
        <v>5755.9956</v>
      </c>
      <c r="CV3504" s="1">
        <v>145.2</v>
      </c>
      <c r="CW3504" s="1">
        <v>99.93</v>
      </c>
      <c r="CX3504" s="1">
        <v>93.94</v>
      </c>
      <c r="CY3504" s="1">
        <v>68.28</v>
      </c>
      <c r="CZ3504" s="1">
        <v>67.43</v>
      </c>
      <c r="DA3504" s="1" t="str">
        <f t="shared" si="1283"/>
        <v>#DIV/0!</v>
      </c>
      <c r="DB3504" s="1" t="str">
        <f t="shared" si="1284"/>
        <v>#DIV/0!</v>
      </c>
      <c r="DC3504" s="1" t="str">
        <f t="shared" si="1285"/>
        <v>#DIV/0!</v>
      </c>
      <c r="DD3504" s="1" t="str">
        <f t="shared" si="1286"/>
        <v>#DIV/0!</v>
      </c>
      <c r="DF3504" s="1" t="str">
        <f t="shared" si="1287"/>
        <v>#DIV/0!</v>
      </c>
    </row>
    <row r="3505" ht="15.75" customHeight="1">
      <c r="CU3505" s="1">
        <v>5756.1479</v>
      </c>
      <c r="CV3505" s="1">
        <v>139.6</v>
      </c>
      <c r="CW3505" s="1">
        <v>98.07</v>
      </c>
      <c r="CX3505" s="1">
        <v>91.86</v>
      </c>
      <c r="CY3505" s="1">
        <v>64.07</v>
      </c>
      <c r="CZ3505" s="1">
        <v>64.93</v>
      </c>
      <c r="DA3505" s="1" t="str">
        <f t="shared" si="1283"/>
        <v>#DIV/0!</v>
      </c>
      <c r="DB3505" s="1" t="str">
        <f t="shared" si="1284"/>
        <v>#DIV/0!</v>
      </c>
      <c r="DC3505" s="1" t="str">
        <f t="shared" si="1285"/>
        <v>#DIV/0!</v>
      </c>
      <c r="DD3505" s="1" t="str">
        <f t="shared" si="1286"/>
        <v>#DIV/0!</v>
      </c>
      <c r="DF3505" s="1" t="str">
        <f t="shared" si="1287"/>
        <v>#DIV/0!</v>
      </c>
    </row>
    <row r="3506" ht="15.75" customHeight="1">
      <c r="CU3506" s="1">
        <v>5756.3003</v>
      </c>
      <c r="CV3506" s="1">
        <v>127.5</v>
      </c>
      <c r="CW3506" s="1">
        <v>91.04</v>
      </c>
      <c r="CX3506" s="1">
        <v>85.24</v>
      </c>
      <c r="CY3506" s="1">
        <v>59.13</v>
      </c>
      <c r="CZ3506" s="1">
        <v>60.24</v>
      </c>
      <c r="DA3506" s="1" t="str">
        <f t="shared" si="1283"/>
        <v>#DIV/0!</v>
      </c>
      <c r="DB3506" s="1" t="str">
        <f t="shared" si="1284"/>
        <v>#DIV/0!</v>
      </c>
      <c r="DC3506" s="1" t="str">
        <f t="shared" si="1285"/>
        <v>#DIV/0!</v>
      </c>
      <c r="DD3506" s="1" t="str">
        <f t="shared" si="1286"/>
        <v>#DIV/0!</v>
      </c>
      <c r="DF3506" s="1" t="str">
        <f t="shared" si="1287"/>
        <v>#DIV/0!</v>
      </c>
    </row>
    <row r="3507" ht="15.75" customHeight="1">
      <c r="CU3507" s="1">
        <v>5756.4526</v>
      </c>
      <c r="CV3507" s="1">
        <v>115.8</v>
      </c>
      <c r="CW3507" s="1">
        <v>85.41</v>
      </c>
      <c r="CX3507" s="1">
        <v>79.14</v>
      </c>
      <c r="CY3507" s="1">
        <v>57.1</v>
      </c>
      <c r="CZ3507" s="1">
        <v>56.29</v>
      </c>
      <c r="DA3507" s="1" t="str">
        <f t="shared" si="1283"/>
        <v>#DIV/0!</v>
      </c>
      <c r="DB3507" s="1" t="str">
        <f t="shared" si="1284"/>
        <v>#DIV/0!</v>
      </c>
      <c r="DC3507" s="1" t="str">
        <f t="shared" si="1285"/>
        <v>#DIV/0!</v>
      </c>
      <c r="DD3507" s="1" t="str">
        <f t="shared" si="1286"/>
        <v>#DIV/0!</v>
      </c>
      <c r="DF3507" s="1" t="str">
        <f t="shared" si="1287"/>
        <v>#DIV/0!</v>
      </c>
    </row>
    <row r="3508" ht="15.75" customHeight="1">
      <c r="CU3508" s="1">
        <v>5756.605</v>
      </c>
      <c r="CV3508" s="1">
        <v>102.9</v>
      </c>
      <c r="CW3508" s="1">
        <v>81.07</v>
      </c>
      <c r="CX3508" s="1">
        <v>75.62</v>
      </c>
      <c r="CY3508" s="1">
        <v>54.92</v>
      </c>
      <c r="CZ3508" s="1">
        <v>53.62</v>
      </c>
      <c r="DA3508" s="1" t="str">
        <f t="shared" si="1283"/>
        <v>#DIV/0!</v>
      </c>
      <c r="DB3508" s="1" t="str">
        <f t="shared" si="1284"/>
        <v>#DIV/0!</v>
      </c>
      <c r="DC3508" s="1" t="str">
        <f t="shared" si="1285"/>
        <v>#DIV/0!</v>
      </c>
      <c r="DD3508" s="1" t="str">
        <f t="shared" si="1286"/>
        <v>#DIV/0!</v>
      </c>
      <c r="DF3508" s="1" t="str">
        <f t="shared" si="1287"/>
        <v>#DIV/0!</v>
      </c>
    </row>
    <row r="3509" ht="15.75" customHeight="1">
      <c r="CU3509" s="1">
        <v>5756.7578</v>
      </c>
      <c r="CV3509" s="1">
        <v>95.3</v>
      </c>
      <c r="CW3509" s="1">
        <v>75.56</v>
      </c>
      <c r="CX3509" s="1">
        <v>72.01</v>
      </c>
      <c r="CY3509" s="1">
        <v>53.35</v>
      </c>
      <c r="CZ3509" s="1">
        <v>51.59</v>
      </c>
      <c r="DA3509" s="1" t="str">
        <f t="shared" si="1283"/>
        <v>#DIV/0!</v>
      </c>
      <c r="DB3509" s="1" t="str">
        <f t="shared" si="1284"/>
        <v>#DIV/0!</v>
      </c>
      <c r="DC3509" s="1" t="str">
        <f t="shared" si="1285"/>
        <v>#DIV/0!</v>
      </c>
      <c r="DD3509" s="1" t="str">
        <f t="shared" si="1286"/>
        <v>#DIV/0!</v>
      </c>
      <c r="DF3509" s="1" t="str">
        <f t="shared" si="1287"/>
        <v>#DIV/0!</v>
      </c>
    </row>
    <row r="3510" ht="15.75" customHeight="1">
      <c r="CU3510" s="1">
        <v>5756.9102</v>
      </c>
      <c r="CV3510" s="1">
        <v>92.3</v>
      </c>
      <c r="CW3510" s="1">
        <v>71.53</v>
      </c>
      <c r="CX3510" s="1">
        <v>69.41</v>
      </c>
      <c r="CY3510" s="1">
        <v>52.41</v>
      </c>
      <c r="CZ3510" s="1">
        <v>50.6</v>
      </c>
      <c r="DA3510" s="1" t="str">
        <f t="shared" si="1283"/>
        <v>#DIV/0!</v>
      </c>
      <c r="DB3510" s="1" t="str">
        <f t="shared" si="1284"/>
        <v>#DIV/0!</v>
      </c>
      <c r="DC3510" s="1" t="str">
        <f t="shared" si="1285"/>
        <v>#DIV/0!</v>
      </c>
      <c r="DD3510" s="1" t="str">
        <f t="shared" si="1286"/>
        <v>#DIV/0!</v>
      </c>
      <c r="DF3510" s="1" t="str">
        <f t="shared" si="1287"/>
        <v>#DIV/0!</v>
      </c>
    </row>
    <row r="3511" ht="15.75" customHeight="1">
      <c r="CU3511" s="1">
        <v>5757.0625</v>
      </c>
      <c r="CV3511" s="1">
        <v>93.65</v>
      </c>
      <c r="CW3511" s="1">
        <v>71.12</v>
      </c>
      <c r="CX3511" s="1">
        <v>70.26</v>
      </c>
      <c r="CY3511" s="1">
        <v>53.93</v>
      </c>
      <c r="CZ3511" s="1">
        <v>51.09</v>
      </c>
      <c r="DA3511" s="1" t="str">
        <f t="shared" si="1283"/>
        <v>#DIV/0!</v>
      </c>
      <c r="DB3511" s="1" t="str">
        <f t="shared" si="1284"/>
        <v>#DIV/0!</v>
      </c>
      <c r="DC3511" s="1" t="str">
        <f t="shared" si="1285"/>
        <v>#DIV/0!</v>
      </c>
      <c r="DD3511" s="1" t="str">
        <f t="shared" si="1286"/>
        <v>#DIV/0!</v>
      </c>
      <c r="DF3511" s="1" t="str">
        <f t="shared" si="1287"/>
        <v>#DIV/0!</v>
      </c>
    </row>
    <row r="3512" ht="15.75" customHeight="1">
      <c r="CU3512" s="1">
        <v>5757.2148</v>
      </c>
      <c r="CV3512" s="1">
        <v>102.5</v>
      </c>
      <c r="CW3512" s="1">
        <v>75.23</v>
      </c>
      <c r="CX3512" s="1">
        <v>76.18</v>
      </c>
      <c r="CY3512" s="1">
        <v>58.13</v>
      </c>
      <c r="CZ3512" s="1">
        <v>54.68</v>
      </c>
      <c r="DA3512" s="1" t="str">
        <f t="shared" si="1283"/>
        <v>#DIV/0!</v>
      </c>
      <c r="DB3512" s="1" t="str">
        <f t="shared" si="1284"/>
        <v>#DIV/0!</v>
      </c>
      <c r="DC3512" s="1" t="str">
        <f t="shared" si="1285"/>
        <v>#DIV/0!</v>
      </c>
      <c r="DD3512" s="1" t="str">
        <f t="shared" si="1286"/>
        <v>#DIV/0!</v>
      </c>
      <c r="DF3512" s="1" t="str">
        <f t="shared" si="1287"/>
        <v>#DIV/0!</v>
      </c>
    </row>
    <row r="3513" ht="15.75" customHeight="1">
      <c r="CU3513" s="1">
        <v>5757.3672</v>
      </c>
      <c r="CV3513" s="1">
        <v>119.7</v>
      </c>
      <c r="CW3513" s="1">
        <v>83.26</v>
      </c>
      <c r="CX3513" s="1">
        <v>86.84</v>
      </c>
      <c r="CY3513" s="1">
        <v>64.79</v>
      </c>
      <c r="CZ3513" s="1">
        <v>61.94</v>
      </c>
      <c r="DA3513" s="1" t="str">
        <f t="shared" si="1283"/>
        <v>#DIV/0!</v>
      </c>
      <c r="DB3513" s="1" t="str">
        <f t="shared" si="1284"/>
        <v>#DIV/0!</v>
      </c>
      <c r="DC3513" s="1" t="str">
        <f t="shared" si="1285"/>
        <v>#DIV/0!</v>
      </c>
      <c r="DD3513" s="1" t="str">
        <f t="shared" si="1286"/>
        <v>#DIV/0!</v>
      </c>
      <c r="DF3513" s="1" t="str">
        <f t="shared" si="1287"/>
        <v>#DIV/0!</v>
      </c>
    </row>
    <row r="3514" ht="15.75" customHeight="1">
      <c r="CU3514" s="1">
        <v>5757.5195</v>
      </c>
      <c r="CV3514" s="1">
        <v>136.2</v>
      </c>
      <c r="CW3514" s="1">
        <v>94.75</v>
      </c>
      <c r="CX3514" s="1">
        <v>102.0</v>
      </c>
      <c r="CY3514" s="1">
        <v>74.27</v>
      </c>
      <c r="CZ3514" s="1">
        <v>72.08</v>
      </c>
      <c r="DA3514" s="1" t="str">
        <f t="shared" si="1283"/>
        <v>#DIV/0!</v>
      </c>
      <c r="DB3514" s="1" t="str">
        <f t="shared" si="1284"/>
        <v>#DIV/0!</v>
      </c>
      <c r="DC3514" s="1" t="str">
        <f t="shared" si="1285"/>
        <v>#DIV/0!</v>
      </c>
      <c r="DD3514" s="1" t="str">
        <f t="shared" si="1286"/>
        <v>#DIV/0!</v>
      </c>
      <c r="DF3514" s="1" t="str">
        <f t="shared" si="1287"/>
        <v>#DIV/0!</v>
      </c>
    </row>
    <row r="3515" ht="15.75" customHeight="1">
      <c r="CU3515" s="1">
        <v>5757.6719</v>
      </c>
      <c r="CV3515" s="1">
        <v>161.2</v>
      </c>
      <c r="CW3515" s="1">
        <v>111.4</v>
      </c>
      <c r="CX3515" s="1">
        <v>123.0</v>
      </c>
      <c r="CY3515" s="1">
        <v>87.65</v>
      </c>
      <c r="CZ3515" s="1">
        <v>85.23</v>
      </c>
      <c r="DA3515" s="1" t="str">
        <f t="shared" si="1283"/>
        <v>#DIV/0!</v>
      </c>
      <c r="DB3515" s="1" t="str">
        <f t="shared" si="1284"/>
        <v>#DIV/0!</v>
      </c>
      <c r="DC3515" s="1" t="str">
        <f t="shared" si="1285"/>
        <v>#DIV/0!</v>
      </c>
      <c r="DD3515" s="1" t="str">
        <f t="shared" si="1286"/>
        <v>#DIV/0!</v>
      </c>
      <c r="DF3515" s="1" t="str">
        <f t="shared" si="1287"/>
        <v>#DIV/0!</v>
      </c>
    </row>
    <row r="3516" ht="15.75" customHeight="1">
      <c r="CU3516" s="1">
        <v>5757.8242</v>
      </c>
      <c r="CV3516" s="1">
        <v>190.9</v>
      </c>
      <c r="CW3516" s="1">
        <v>132.7</v>
      </c>
      <c r="CX3516" s="1">
        <v>149.8</v>
      </c>
      <c r="CY3516" s="1">
        <v>104.8</v>
      </c>
      <c r="CZ3516" s="1">
        <v>101.7</v>
      </c>
      <c r="DA3516" s="1" t="str">
        <f t="shared" si="1283"/>
        <v>#DIV/0!</v>
      </c>
      <c r="DB3516" s="1" t="str">
        <f t="shared" si="1284"/>
        <v>#DIV/0!</v>
      </c>
      <c r="DC3516" s="1" t="str">
        <f t="shared" si="1285"/>
        <v>#DIV/0!</v>
      </c>
      <c r="DD3516" s="1" t="str">
        <f t="shared" si="1286"/>
        <v>#DIV/0!</v>
      </c>
      <c r="DF3516" s="1" t="str">
        <f t="shared" si="1287"/>
        <v>#DIV/0!</v>
      </c>
    </row>
    <row r="3517" ht="15.75" customHeight="1">
      <c r="CU3517" s="1">
        <v>5757.9766</v>
      </c>
      <c r="CV3517" s="1">
        <v>205.5</v>
      </c>
      <c r="CW3517" s="1">
        <v>152.1</v>
      </c>
      <c r="CX3517" s="1">
        <v>174.5</v>
      </c>
      <c r="CY3517" s="1">
        <v>122.7</v>
      </c>
      <c r="CZ3517" s="1">
        <v>116.0</v>
      </c>
      <c r="DA3517" s="1" t="str">
        <f t="shared" si="1283"/>
        <v>#DIV/0!</v>
      </c>
      <c r="DB3517" s="1" t="str">
        <f t="shared" si="1284"/>
        <v>#DIV/0!</v>
      </c>
      <c r="DC3517" s="1" t="str">
        <f t="shared" si="1285"/>
        <v>#DIV/0!</v>
      </c>
      <c r="DD3517" s="1" t="str">
        <f t="shared" si="1286"/>
        <v>#DIV/0!</v>
      </c>
      <c r="DF3517" s="1" t="str">
        <f t="shared" si="1287"/>
        <v>#DIV/0!</v>
      </c>
    </row>
    <row r="3518" ht="15.75" customHeight="1">
      <c r="CU3518" s="1">
        <v>5758.1294</v>
      </c>
      <c r="CV3518" s="1">
        <v>197.7</v>
      </c>
      <c r="CW3518" s="1">
        <v>161.0</v>
      </c>
      <c r="CX3518" s="1">
        <v>186.3</v>
      </c>
      <c r="CY3518" s="1">
        <v>132.6</v>
      </c>
      <c r="CZ3518" s="1">
        <v>124.8</v>
      </c>
      <c r="DA3518" s="1" t="str">
        <f t="shared" si="1283"/>
        <v>#DIV/0!</v>
      </c>
      <c r="DB3518" s="1" t="str">
        <f t="shared" si="1284"/>
        <v>#DIV/0!</v>
      </c>
      <c r="DC3518" s="1" t="str">
        <f t="shared" si="1285"/>
        <v>#DIV/0!</v>
      </c>
      <c r="DD3518" s="1" t="str">
        <f t="shared" si="1286"/>
        <v>#DIV/0!</v>
      </c>
      <c r="DF3518" s="1" t="str">
        <f t="shared" si="1287"/>
        <v>#DIV/0!</v>
      </c>
    </row>
    <row r="3519" ht="15.75" customHeight="1">
      <c r="CU3519" s="1">
        <v>5758.2817</v>
      </c>
      <c r="CV3519" s="1">
        <v>172.4</v>
      </c>
      <c r="CW3519" s="1">
        <v>154.3</v>
      </c>
      <c r="CX3519" s="1">
        <v>179.5</v>
      </c>
      <c r="CY3519" s="1">
        <v>131.2</v>
      </c>
      <c r="CZ3519" s="1">
        <v>124.2</v>
      </c>
      <c r="DA3519" s="1" t="str">
        <f t="shared" si="1283"/>
        <v>#DIV/0!</v>
      </c>
      <c r="DB3519" s="1" t="str">
        <f t="shared" si="1284"/>
        <v>#DIV/0!</v>
      </c>
      <c r="DC3519" s="1" t="str">
        <f t="shared" si="1285"/>
        <v>#DIV/0!</v>
      </c>
      <c r="DD3519" s="1" t="str">
        <f t="shared" si="1286"/>
        <v>#DIV/0!</v>
      </c>
      <c r="DF3519" s="1" t="str">
        <f t="shared" si="1287"/>
        <v>#DIV/0!</v>
      </c>
    </row>
    <row r="3520" ht="15.75" customHeight="1">
      <c r="CU3520" s="1">
        <v>5758.4341</v>
      </c>
      <c r="CV3520" s="1">
        <v>146.3</v>
      </c>
      <c r="CW3520" s="1">
        <v>137.4</v>
      </c>
      <c r="CX3520" s="1">
        <v>159.7</v>
      </c>
      <c r="CY3520" s="1">
        <v>121.6</v>
      </c>
      <c r="CZ3520" s="1">
        <v>113.6</v>
      </c>
      <c r="DA3520" s="1" t="str">
        <f t="shared" si="1283"/>
        <v>#DIV/0!</v>
      </c>
      <c r="DB3520" s="1" t="str">
        <f t="shared" si="1284"/>
        <v>#DIV/0!</v>
      </c>
      <c r="DC3520" s="1" t="str">
        <f t="shared" si="1285"/>
        <v>#DIV/0!</v>
      </c>
      <c r="DD3520" s="1" t="str">
        <f t="shared" si="1286"/>
        <v>#DIV/0!</v>
      </c>
      <c r="DF3520" s="1" t="str">
        <f t="shared" si="1287"/>
        <v>#DIV/0!</v>
      </c>
    </row>
    <row r="3521" ht="15.75" customHeight="1">
      <c r="CU3521" s="1">
        <v>5758.5864</v>
      </c>
      <c r="CV3521" s="1">
        <v>131.8</v>
      </c>
      <c r="CW3521" s="1">
        <v>120.9</v>
      </c>
      <c r="CX3521" s="1">
        <v>139.3</v>
      </c>
      <c r="CY3521" s="1">
        <v>110.8</v>
      </c>
      <c r="CZ3521" s="1">
        <v>102.5</v>
      </c>
      <c r="DA3521" s="1" t="str">
        <f t="shared" si="1283"/>
        <v>#DIV/0!</v>
      </c>
      <c r="DB3521" s="1" t="str">
        <f t="shared" si="1284"/>
        <v>#DIV/0!</v>
      </c>
      <c r="DC3521" s="1" t="str">
        <f t="shared" si="1285"/>
        <v>#DIV/0!</v>
      </c>
      <c r="DD3521" s="1" t="str">
        <f t="shared" si="1286"/>
        <v>#DIV/0!</v>
      </c>
      <c r="DF3521" s="1" t="str">
        <f t="shared" si="1287"/>
        <v>#DIV/0!</v>
      </c>
    </row>
    <row r="3522" ht="15.75" customHeight="1">
      <c r="CU3522" s="1">
        <v>5758.7388</v>
      </c>
      <c r="CV3522" s="1">
        <v>116.4</v>
      </c>
      <c r="CW3522" s="1">
        <v>109.1</v>
      </c>
      <c r="CX3522" s="1">
        <v>124.6</v>
      </c>
      <c r="CY3522" s="1">
        <v>100.5</v>
      </c>
      <c r="CZ3522" s="1">
        <v>94.22</v>
      </c>
      <c r="DA3522" s="1" t="str">
        <f t="shared" si="1283"/>
        <v>#DIV/0!</v>
      </c>
      <c r="DB3522" s="1" t="str">
        <f t="shared" si="1284"/>
        <v>#DIV/0!</v>
      </c>
      <c r="DC3522" s="1" t="str">
        <f t="shared" si="1285"/>
        <v>#DIV/0!</v>
      </c>
      <c r="DD3522" s="1" t="str">
        <f t="shared" si="1286"/>
        <v>#DIV/0!</v>
      </c>
      <c r="DF3522" s="1" t="str">
        <f t="shared" si="1287"/>
        <v>#DIV/0!</v>
      </c>
    </row>
    <row r="3523" ht="15.75" customHeight="1">
      <c r="CU3523" s="1">
        <v>5758.8911</v>
      </c>
      <c r="CV3523" s="1">
        <v>109.9</v>
      </c>
      <c r="CW3523" s="1">
        <v>102.7</v>
      </c>
      <c r="CX3523" s="1">
        <v>116.1</v>
      </c>
      <c r="CY3523" s="1">
        <v>93.88</v>
      </c>
      <c r="CZ3523" s="1">
        <v>88.85</v>
      </c>
      <c r="DA3523" s="1" t="str">
        <f t="shared" si="1283"/>
        <v>#DIV/0!</v>
      </c>
      <c r="DB3523" s="1" t="str">
        <f t="shared" si="1284"/>
        <v>#DIV/0!</v>
      </c>
      <c r="DC3523" s="1" t="str">
        <f t="shared" si="1285"/>
        <v>#DIV/0!</v>
      </c>
      <c r="DD3523" s="1" t="str">
        <f t="shared" si="1286"/>
        <v>#DIV/0!</v>
      </c>
      <c r="DF3523" s="1" t="str">
        <f t="shared" si="1287"/>
        <v>#DIV/0!</v>
      </c>
    </row>
    <row r="3524" ht="15.75" customHeight="1">
      <c r="CU3524" s="1">
        <v>5759.0435</v>
      </c>
      <c r="CV3524" s="1">
        <v>109.4</v>
      </c>
      <c r="CW3524" s="1">
        <v>101.5</v>
      </c>
      <c r="CX3524" s="1">
        <v>114.0</v>
      </c>
      <c r="CY3524" s="1">
        <v>92.26</v>
      </c>
      <c r="CZ3524" s="1">
        <v>85.51</v>
      </c>
      <c r="DA3524" s="1" t="str">
        <f t="shared" si="1283"/>
        <v>#DIV/0!</v>
      </c>
      <c r="DB3524" s="1" t="str">
        <f t="shared" si="1284"/>
        <v>#DIV/0!</v>
      </c>
      <c r="DC3524" s="1" t="str">
        <f t="shared" si="1285"/>
        <v>#DIV/0!</v>
      </c>
      <c r="DD3524" s="1" t="str">
        <f t="shared" si="1286"/>
        <v>#DIV/0!</v>
      </c>
      <c r="DF3524" s="1" t="str">
        <f t="shared" si="1287"/>
        <v>#DIV/0!</v>
      </c>
    </row>
    <row r="3525" ht="15.75" customHeight="1">
      <c r="CU3525" s="1">
        <v>5759.1958</v>
      </c>
      <c r="CV3525" s="1">
        <v>110.8</v>
      </c>
      <c r="CW3525" s="1">
        <v>103.1</v>
      </c>
      <c r="CX3525" s="1">
        <v>116.0</v>
      </c>
      <c r="CY3525" s="1">
        <v>94.54</v>
      </c>
      <c r="CZ3525" s="1">
        <v>87.4</v>
      </c>
      <c r="DA3525" s="1" t="str">
        <f t="shared" si="1283"/>
        <v>#DIV/0!</v>
      </c>
      <c r="DB3525" s="1" t="str">
        <f t="shared" si="1284"/>
        <v>#DIV/0!</v>
      </c>
      <c r="DC3525" s="1" t="str">
        <f t="shared" si="1285"/>
        <v>#DIV/0!</v>
      </c>
      <c r="DD3525" s="1" t="str">
        <f t="shared" si="1286"/>
        <v>#DIV/0!</v>
      </c>
      <c r="DF3525" s="1" t="str">
        <f t="shared" si="1287"/>
        <v>#DIV/0!</v>
      </c>
    </row>
    <row r="3526" ht="15.75" customHeight="1">
      <c r="CU3526" s="1">
        <v>5759.3481</v>
      </c>
      <c r="CV3526" s="1">
        <v>113.0</v>
      </c>
      <c r="CW3526" s="1">
        <v>108.0</v>
      </c>
      <c r="CX3526" s="1">
        <v>123.2</v>
      </c>
      <c r="CY3526" s="1">
        <v>101.6</v>
      </c>
      <c r="CZ3526" s="1">
        <v>94.34</v>
      </c>
      <c r="DA3526" s="1" t="str">
        <f t="shared" si="1283"/>
        <v>#DIV/0!</v>
      </c>
      <c r="DB3526" s="1" t="str">
        <f t="shared" si="1284"/>
        <v>#DIV/0!</v>
      </c>
      <c r="DC3526" s="1" t="str">
        <f t="shared" si="1285"/>
        <v>#DIV/0!</v>
      </c>
      <c r="DD3526" s="1" t="str">
        <f t="shared" si="1286"/>
        <v>#DIV/0!</v>
      </c>
      <c r="DF3526" s="1" t="str">
        <f t="shared" si="1287"/>
        <v>#DIV/0!</v>
      </c>
    </row>
    <row r="3527" ht="15.75" customHeight="1">
      <c r="CU3527" s="1">
        <v>5759.501</v>
      </c>
      <c r="CV3527" s="1">
        <v>116.9</v>
      </c>
      <c r="CW3527" s="1">
        <v>119.8</v>
      </c>
      <c r="CX3527" s="1">
        <v>140.3</v>
      </c>
      <c r="CY3527" s="1">
        <v>115.7</v>
      </c>
      <c r="CZ3527" s="1">
        <v>108.6</v>
      </c>
      <c r="DA3527" s="1" t="str">
        <f t="shared" si="1283"/>
        <v>#DIV/0!</v>
      </c>
      <c r="DB3527" s="1" t="str">
        <f t="shared" si="1284"/>
        <v>#DIV/0!</v>
      </c>
      <c r="DC3527" s="1" t="str">
        <f t="shared" si="1285"/>
        <v>#DIV/0!</v>
      </c>
      <c r="DD3527" s="1" t="str">
        <f t="shared" si="1286"/>
        <v>#DIV/0!</v>
      </c>
      <c r="DF3527" s="1" t="str">
        <f t="shared" si="1287"/>
        <v>#DIV/0!</v>
      </c>
    </row>
    <row r="3528" ht="15.75" customHeight="1">
      <c r="CU3528" s="1">
        <v>5759.6533</v>
      </c>
      <c r="CV3528" s="1">
        <v>126.8</v>
      </c>
      <c r="CW3528" s="1">
        <v>140.1</v>
      </c>
      <c r="CX3528" s="1">
        <v>170.7</v>
      </c>
      <c r="CY3528" s="1">
        <v>140.6</v>
      </c>
      <c r="CZ3528" s="1">
        <v>135.6</v>
      </c>
      <c r="DA3528" s="1" t="str">
        <f t="shared" si="1283"/>
        <v>#DIV/0!</v>
      </c>
      <c r="DB3528" s="1" t="str">
        <f t="shared" si="1284"/>
        <v>#DIV/0!</v>
      </c>
      <c r="DC3528" s="1" t="str">
        <f t="shared" si="1285"/>
        <v>#DIV/0!</v>
      </c>
      <c r="DD3528" s="1" t="str">
        <f t="shared" si="1286"/>
        <v>#DIV/0!</v>
      </c>
      <c r="DF3528" s="1" t="str">
        <f t="shared" si="1287"/>
        <v>#DIV/0!</v>
      </c>
    </row>
    <row r="3529" ht="15.75" customHeight="1">
      <c r="CU3529" s="1">
        <v>5759.8057</v>
      </c>
      <c r="CV3529" s="1">
        <v>145.6</v>
      </c>
      <c r="CW3529" s="1">
        <v>169.2</v>
      </c>
      <c r="CX3529" s="1">
        <v>213.4</v>
      </c>
      <c r="CY3529" s="1">
        <v>179.1</v>
      </c>
      <c r="CZ3529" s="1">
        <v>183.1</v>
      </c>
      <c r="DA3529" s="1" t="str">
        <f t="shared" si="1283"/>
        <v>#DIV/0!</v>
      </c>
      <c r="DB3529" s="1" t="str">
        <f t="shared" si="1284"/>
        <v>#DIV/0!</v>
      </c>
      <c r="DC3529" s="1" t="str">
        <f t="shared" si="1285"/>
        <v>#DIV/0!</v>
      </c>
      <c r="DD3529" s="1" t="str">
        <f t="shared" si="1286"/>
        <v>#DIV/0!</v>
      </c>
      <c r="DF3529" s="1" t="str">
        <f t="shared" si="1287"/>
        <v>#DIV/0!</v>
      </c>
    </row>
    <row r="3530" ht="15.75" customHeight="1">
      <c r="CU3530" s="1">
        <v>5759.958</v>
      </c>
      <c r="CV3530" s="1">
        <v>163.3</v>
      </c>
      <c r="CW3530" s="1">
        <v>218.0</v>
      </c>
      <c r="CX3530" s="1">
        <v>281.9</v>
      </c>
      <c r="CY3530" s="1">
        <v>220.5</v>
      </c>
      <c r="CZ3530" s="1">
        <v>249.7</v>
      </c>
      <c r="DA3530" s="1" t="str">
        <f t="shared" si="1283"/>
        <v>#DIV/0!</v>
      </c>
      <c r="DB3530" s="1" t="str">
        <f t="shared" si="1284"/>
        <v>#DIV/0!</v>
      </c>
      <c r="DC3530" s="1" t="str">
        <f t="shared" si="1285"/>
        <v>#DIV/0!</v>
      </c>
      <c r="DD3530" s="1" t="str">
        <f t="shared" si="1286"/>
        <v>#DIV/0!</v>
      </c>
      <c r="DF3530" s="1" t="str">
        <f t="shared" si="1287"/>
        <v>#DIV/0!</v>
      </c>
    </row>
    <row r="3531" ht="15.75" customHeight="1">
      <c r="CU3531" s="1">
        <v>5760.1104</v>
      </c>
      <c r="CV3531" s="1">
        <v>196.6</v>
      </c>
      <c r="CW3531" s="1">
        <v>262.1</v>
      </c>
      <c r="CX3531" s="1">
        <v>305.0</v>
      </c>
      <c r="CY3531" s="1">
        <v>237.2</v>
      </c>
      <c r="CZ3531" s="1">
        <v>297.6</v>
      </c>
      <c r="DA3531" s="1" t="str">
        <f t="shared" si="1283"/>
        <v>#DIV/0!</v>
      </c>
      <c r="DB3531" s="1" t="str">
        <f t="shared" si="1284"/>
        <v>#DIV/0!</v>
      </c>
      <c r="DC3531" s="1" t="str">
        <f t="shared" si="1285"/>
        <v>#DIV/0!</v>
      </c>
      <c r="DD3531" s="1" t="str">
        <f t="shared" si="1286"/>
        <v>#DIV/0!</v>
      </c>
      <c r="DF3531" s="1" t="str">
        <f t="shared" si="1287"/>
        <v>#DIV/0!</v>
      </c>
    </row>
    <row r="3532" ht="15.75" customHeight="1">
      <c r="CU3532" s="1">
        <v>5760.2627</v>
      </c>
      <c r="CV3532" s="1">
        <v>236.3</v>
      </c>
      <c r="CW3532" s="1">
        <v>268.2</v>
      </c>
      <c r="CX3532" s="1">
        <v>274.8</v>
      </c>
      <c r="CY3532" s="1">
        <v>219.1</v>
      </c>
      <c r="CZ3532" s="1">
        <v>287.9</v>
      </c>
      <c r="DA3532" s="1" t="str">
        <f t="shared" si="1283"/>
        <v>#DIV/0!</v>
      </c>
      <c r="DB3532" s="1" t="str">
        <f t="shared" si="1284"/>
        <v>#DIV/0!</v>
      </c>
      <c r="DC3532" s="1" t="str">
        <f t="shared" si="1285"/>
        <v>#DIV/0!</v>
      </c>
      <c r="DD3532" s="1" t="str">
        <f t="shared" si="1286"/>
        <v>#DIV/0!</v>
      </c>
      <c r="DF3532" s="1" t="str">
        <f t="shared" si="1287"/>
        <v>#DIV/0!</v>
      </c>
    </row>
    <row r="3533" ht="15.75" customHeight="1">
      <c r="CU3533" s="1">
        <v>5760.415</v>
      </c>
      <c r="CV3533" s="1">
        <v>262.4</v>
      </c>
      <c r="CW3533" s="1">
        <v>228.1</v>
      </c>
      <c r="CX3533" s="1">
        <v>219.9</v>
      </c>
      <c r="CY3533" s="1">
        <v>179.1</v>
      </c>
      <c r="CZ3533" s="1">
        <v>211.0</v>
      </c>
      <c r="DA3533" s="1" t="str">
        <f t="shared" si="1283"/>
        <v>#DIV/0!</v>
      </c>
      <c r="DB3533" s="1" t="str">
        <f t="shared" si="1284"/>
        <v>#DIV/0!</v>
      </c>
      <c r="DC3533" s="1" t="str">
        <f t="shared" si="1285"/>
        <v>#DIV/0!</v>
      </c>
      <c r="DD3533" s="1" t="str">
        <f t="shared" si="1286"/>
        <v>#DIV/0!</v>
      </c>
      <c r="DF3533" s="1" t="str">
        <f t="shared" si="1287"/>
        <v>#DIV/0!</v>
      </c>
    </row>
    <row r="3534" ht="15.75" customHeight="1">
      <c r="CU3534" s="1">
        <v>5760.5674</v>
      </c>
      <c r="CV3534" s="1">
        <v>228.0</v>
      </c>
      <c r="CW3534" s="1">
        <v>172.6</v>
      </c>
      <c r="CX3534" s="1">
        <v>159.8</v>
      </c>
      <c r="CY3534" s="1">
        <v>128.9</v>
      </c>
      <c r="CZ3534" s="1">
        <v>144.8</v>
      </c>
      <c r="DA3534" s="1" t="str">
        <f t="shared" si="1283"/>
        <v>#DIV/0!</v>
      </c>
      <c r="DB3534" s="1" t="str">
        <f t="shared" si="1284"/>
        <v>#DIV/0!</v>
      </c>
      <c r="DC3534" s="1" t="str">
        <f t="shared" si="1285"/>
        <v>#DIV/0!</v>
      </c>
      <c r="DD3534" s="1" t="str">
        <f t="shared" si="1286"/>
        <v>#DIV/0!</v>
      </c>
      <c r="DF3534" s="1" t="str">
        <f t="shared" si="1287"/>
        <v>#DIV/0!</v>
      </c>
    </row>
    <row r="3535" ht="15.75" customHeight="1">
      <c r="CU3535" s="1">
        <v>5760.7202</v>
      </c>
      <c r="CV3535" s="1">
        <v>157.8</v>
      </c>
      <c r="CW3535" s="1">
        <v>127.1</v>
      </c>
      <c r="CX3535" s="1">
        <v>111.7</v>
      </c>
      <c r="CY3535" s="1">
        <v>91.45</v>
      </c>
      <c r="CZ3535" s="1">
        <v>97.63</v>
      </c>
      <c r="DA3535" s="1" t="str">
        <f t="shared" si="1283"/>
        <v>#DIV/0!</v>
      </c>
      <c r="DB3535" s="1" t="str">
        <f t="shared" si="1284"/>
        <v>#DIV/0!</v>
      </c>
      <c r="DC3535" s="1" t="str">
        <f t="shared" si="1285"/>
        <v>#DIV/0!</v>
      </c>
      <c r="DD3535" s="1" t="str">
        <f t="shared" si="1286"/>
        <v>#DIV/0!</v>
      </c>
      <c r="DF3535" s="1" t="str">
        <f t="shared" si="1287"/>
        <v>#DIV/0!</v>
      </c>
    </row>
    <row r="3536" ht="15.75" customHeight="1">
      <c r="CU3536" s="1">
        <v>5760.8726</v>
      </c>
      <c r="CV3536" s="1">
        <v>120.0</v>
      </c>
      <c r="CW3536" s="1">
        <v>97.27</v>
      </c>
      <c r="CX3536" s="1">
        <v>81.26</v>
      </c>
      <c r="CY3536" s="1">
        <v>68.88</v>
      </c>
      <c r="CZ3536" s="1">
        <v>68.06</v>
      </c>
      <c r="DA3536" s="1" t="str">
        <f t="shared" si="1283"/>
        <v>#DIV/0!</v>
      </c>
      <c r="DB3536" s="1" t="str">
        <f t="shared" si="1284"/>
        <v>#DIV/0!</v>
      </c>
      <c r="DC3536" s="1" t="str">
        <f t="shared" si="1285"/>
        <v>#DIV/0!</v>
      </c>
      <c r="DD3536" s="1" t="str">
        <f t="shared" si="1286"/>
        <v>#DIV/0!</v>
      </c>
      <c r="DF3536" s="1" t="str">
        <f t="shared" si="1287"/>
        <v>#DIV/0!</v>
      </c>
    </row>
    <row r="3537" ht="15.75" customHeight="1">
      <c r="CU3537" s="1">
        <v>5761.0249</v>
      </c>
      <c r="CV3537" s="1">
        <v>95.6</v>
      </c>
      <c r="CW3537" s="1">
        <v>79.49</v>
      </c>
      <c r="CX3537" s="1">
        <v>64.1</v>
      </c>
      <c r="CY3537" s="1">
        <v>56.15</v>
      </c>
      <c r="CZ3537" s="1">
        <v>52.52</v>
      </c>
      <c r="DA3537" s="1" t="str">
        <f t="shared" si="1283"/>
        <v>#DIV/0!</v>
      </c>
      <c r="DB3537" s="1" t="str">
        <f t="shared" si="1284"/>
        <v>#DIV/0!</v>
      </c>
      <c r="DC3537" s="1" t="str">
        <f t="shared" si="1285"/>
        <v>#DIV/0!</v>
      </c>
      <c r="DD3537" s="1" t="str">
        <f t="shared" si="1286"/>
        <v>#DIV/0!</v>
      </c>
      <c r="DF3537" s="1" t="str">
        <f t="shared" si="1287"/>
        <v>#DIV/0!</v>
      </c>
    </row>
    <row r="3538" ht="15.75" customHeight="1">
      <c r="CU3538" s="1">
        <v>5761.1772</v>
      </c>
      <c r="CV3538" s="1">
        <v>82.64</v>
      </c>
      <c r="CW3538" s="1">
        <v>68.86</v>
      </c>
      <c r="CX3538" s="1">
        <v>54.49</v>
      </c>
      <c r="CY3538" s="1">
        <v>48.29</v>
      </c>
      <c r="CZ3538" s="1">
        <v>44.28</v>
      </c>
      <c r="DA3538" s="1" t="str">
        <f t="shared" si="1283"/>
        <v>#DIV/0!</v>
      </c>
      <c r="DB3538" s="1" t="str">
        <f t="shared" si="1284"/>
        <v>#DIV/0!</v>
      </c>
      <c r="DC3538" s="1" t="str">
        <f t="shared" si="1285"/>
        <v>#DIV/0!</v>
      </c>
      <c r="DD3538" s="1" t="str">
        <f t="shared" si="1286"/>
        <v>#DIV/0!</v>
      </c>
      <c r="DF3538" s="1" t="str">
        <f t="shared" si="1287"/>
        <v>#DIV/0!</v>
      </c>
    </row>
    <row r="3539" ht="15.75" customHeight="1">
      <c r="CU3539" s="1">
        <v>5761.3296</v>
      </c>
      <c r="CV3539" s="1">
        <v>81.43</v>
      </c>
      <c r="CW3539" s="1">
        <v>62.87</v>
      </c>
      <c r="CX3539" s="1">
        <v>49.28</v>
      </c>
      <c r="CY3539" s="1">
        <v>43.6</v>
      </c>
      <c r="CZ3539" s="1">
        <v>40.1</v>
      </c>
      <c r="DA3539" s="1" t="str">
        <f t="shared" si="1283"/>
        <v>#DIV/0!</v>
      </c>
      <c r="DB3539" s="1" t="str">
        <f t="shared" si="1284"/>
        <v>#DIV/0!</v>
      </c>
      <c r="DC3539" s="1" t="str">
        <f t="shared" si="1285"/>
        <v>#DIV/0!</v>
      </c>
      <c r="DD3539" s="1" t="str">
        <f t="shared" si="1286"/>
        <v>#DIV/0!</v>
      </c>
      <c r="DF3539" s="1" t="str">
        <f t="shared" si="1287"/>
        <v>#DIV/0!</v>
      </c>
    </row>
    <row r="3540" ht="15.75" customHeight="1">
      <c r="CU3540" s="1">
        <v>5761.4819</v>
      </c>
      <c r="CV3540" s="1">
        <v>85.83</v>
      </c>
      <c r="CW3540" s="1">
        <v>58.87</v>
      </c>
      <c r="CX3540" s="1">
        <v>45.94</v>
      </c>
      <c r="CY3540" s="1">
        <v>40.43</v>
      </c>
      <c r="CZ3540" s="1">
        <v>37.5</v>
      </c>
      <c r="DA3540" s="1" t="str">
        <f t="shared" si="1283"/>
        <v>#DIV/0!</v>
      </c>
      <c r="DB3540" s="1" t="str">
        <f t="shared" si="1284"/>
        <v>#DIV/0!</v>
      </c>
      <c r="DC3540" s="1" t="str">
        <f t="shared" si="1285"/>
        <v>#DIV/0!</v>
      </c>
      <c r="DD3540" s="1" t="str">
        <f t="shared" si="1286"/>
        <v>#DIV/0!</v>
      </c>
      <c r="DF3540" s="1" t="str">
        <f t="shared" si="1287"/>
        <v>#DIV/0!</v>
      </c>
    </row>
    <row r="3541" ht="15.75" customHeight="1">
      <c r="CU3541" s="1">
        <v>5761.6343</v>
      </c>
      <c r="CV3541" s="1">
        <v>89.95</v>
      </c>
      <c r="CW3541" s="1">
        <v>56.59</v>
      </c>
      <c r="CX3541" s="1">
        <v>43.72</v>
      </c>
      <c r="CY3541" s="1">
        <v>37.07</v>
      </c>
      <c r="CZ3541" s="1">
        <v>36.84</v>
      </c>
      <c r="DA3541" s="1" t="str">
        <f t="shared" si="1283"/>
        <v>#DIV/0!</v>
      </c>
      <c r="DB3541" s="1" t="str">
        <f t="shared" si="1284"/>
        <v>#DIV/0!</v>
      </c>
      <c r="DC3541" s="1" t="str">
        <f t="shared" si="1285"/>
        <v>#DIV/0!</v>
      </c>
      <c r="DD3541" s="1" t="str">
        <f t="shared" si="1286"/>
        <v>#DIV/0!</v>
      </c>
      <c r="DF3541" s="1" t="str">
        <f t="shared" si="1287"/>
        <v>#DIV/0!</v>
      </c>
    </row>
    <row r="3542" ht="15.75" customHeight="1">
      <c r="CU3542" s="1">
        <v>5761.7866</v>
      </c>
      <c r="CV3542" s="1">
        <v>89.49</v>
      </c>
      <c r="CW3542" s="1">
        <v>51.82</v>
      </c>
      <c r="CX3542" s="1">
        <v>39.58</v>
      </c>
      <c r="CY3542" s="1">
        <v>32.77</v>
      </c>
      <c r="CZ3542" s="1">
        <v>33.98</v>
      </c>
      <c r="DA3542" s="1" t="str">
        <f t="shared" si="1283"/>
        <v>#DIV/0!</v>
      </c>
      <c r="DB3542" s="1" t="str">
        <f t="shared" si="1284"/>
        <v>#DIV/0!</v>
      </c>
      <c r="DC3542" s="1" t="str">
        <f t="shared" si="1285"/>
        <v>#DIV/0!</v>
      </c>
      <c r="DD3542" s="1" t="str">
        <f t="shared" si="1286"/>
        <v>#DIV/0!</v>
      </c>
      <c r="DF3542" s="1" t="str">
        <f t="shared" si="1287"/>
        <v>#DIV/0!</v>
      </c>
    </row>
    <row r="3543" ht="15.75" customHeight="1">
      <c r="CU3543" s="1">
        <v>5761.939</v>
      </c>
      <c r="CV3543" s="1">
        <v>80.95</v>
      </c>
      <c r="CW3543" s="1">
        <v>44.65</v>
      </c>
      <c r="CX3543" s="1">
        <v>33.95</v>
      </c>
      <c r="CY3543" s="1">
        <v>27.69</v>
      </c>
      <c r="CZ3543" s="1">
        <v>29.55</v>
      </c>
      <c r="DA3543" s="1" t="str">
        <f t="shared" si="1283"/>
        <v>#DIV/0!</v>
      </c>
      <c r="DB3543" s="1" t="str">
        <f t="shared" si="1284"/>
        <v>#DIV/0!</v>
      </c>
      <c r="DC3543" s="1" t="str">
        <f t="shared" si="1285"/>
        <v>#DIV/0!</v>
      </c>
      <c r="DD3543" s="1" t="str">
        <f t="shared" si="1286"/>
        <v>#DIV/0!</v>
      </c>
      <c r="DF3543" s="1" t="str">
        <f t="shared" si="1287"/>
        <v>#DIV/0!</v>
      </c>
    </row>
    <row r="3544" ht="15.75" customHeight="1">
      <c r="CU3544" s="1">
        <v>5762.0918</v>
      </c>
      <c r="CV3544" s="1">
        <v>68.24</v>
      </c>
      <c r="CW3544" s="1">
        <v>36.91</v>
      </c>
      <c r="CX3544" s="1">
        <v>28.1</v>
      </c>
      <c r="CY3544" s="1">
        <v>22.8</v>
      </c>
      <c r="CZ3544" s="1">
        <v>24.45</v>
      </c>
      <c r="DA3544" s="1" t="str">
        <f t="shared" si="1283"/>
        <v>#DIV/0!</v>
      </c>
      <c r="DB3544" s="1" t="str">
        <f t="shared" si="1284"/>
        <v>#DIV/0!</v>
      </c>
      <c r="DC3544" s="1" t="str">
        <f t="shared" si="1285"/>
        <v>#DIV/0!</v>
      </c>
      <c r="DD3544" s="1" t="str">
        <f t="shared" si="1286"/>
        <v>#DIV/0!</v>
      </c>
      <c r="DF3544" s="1" t="str">
        <f t="shared" si="1287"/>
        <v>#DIV/0!</v>
      </c>
    </row>
    <row r="3545" ht="15.75" customHeight="1">
      <c r="CU3545" s="1">
        <v>5762.2441</v>
      </c>
      <c r="CV3545" s="1">
        <v>55.64</v>
      </c>
      <c r="CW3545" s="1">
        <v>30.51</v>
      </c>
      <c r="CX3545" s="1">
        <v>23.22</v>
      </c>
      <c r="CY3545" s="1">
        <v>18.83</v>
      </c>
      <c r="CZ3545" s="1">
        <v>19.92</v>
      </c>
      <c r="DA3545" s="1" t="str">
        <f t="shared" si="1283"/>
        <v>#DIV/0!</v>
      </c>
      <c r="DB3545" s="1" t="str">
        <f t="shared" si="1284"/>
        <v>#DIV/0!</v>
      </c>
      <c r="DC3545" s="1" t="str">
        <f t="shared" si="1285"/>
        <v>#DIV/0!</v>
      </c>
      <c r="DD3545" s="1" t="str">
        <f t="shared" si="1286"/>
        <v>#DIV/0!</v>
      </c>
      <c r="DF3545" s="1" t="str">
        <f t="shared" si="1287"/>
        <v>#DIV/0!</v>
      </c>
    </row>
    <row r="3546" ht="15.75" customHeight="1">
      <c r="CU3546" s="1">
        <v>5762.3965</v>
      </c>
      <c r="CV3546" s="1">
        <v>46.22</v>
      </c>
      <c r="CW3546" s="1">
        <v>25.83</v>
      </c>
      <c r="CX3546" s="1">
        <v>19.58</v>
      </c>
      <c r="CY3546" s="1">
        <v>15.93</v>
      </c>
      <c r="CZ3546" s="1">
        <v>16.45</v>
      </c>
      <c r="DA3546" s="1" t="str">
        <f t="shared" si="1283"/>
        <v>#DIV/0!</v>
      </c>
      <c r="DB3546" s="1" t="str">
        <f t="shared" si="1284"/>
        <v>#DIV/0!</v>
      </c>
      <c r="DC3546" s="1" t="str">
        <f t="shared" si="1285"/>
        <v>#DIV/0!</v>
      </c>
      <c r="DD3546" s="1" t="str">
        <f t="shared" si="1286"/>
        <v>#DIV/0!</v>
      </c>
      <c r="DF3546" s="1" t="str">
        <f t="shared" si="1287"/>
        <v>#DIV/0!</v>
      </c>
    </row>
    <row r="3547" ht="15.75" customHeight="1">
      <c r="CU3547" s="1">
        <v>5762.5488</v>
      </c>
      <c r="CV3547" s="1">
        <v>40.05</v>
      </c>
      <c r="CW3547" s="1">
        <v>22.67</v>
      </c>
      <c r="CX3547" s="1">
        <v>17.08</v>
      </c>
      <c r="CY3547" s="1">
        <v>13.89</v>
      </c>
      <c r="CZ3547" s="1">
        <v>13.81</v>
      </c>
      <c r="DA3547" s="1" t="str">
        <f t="shared" si="1283"/>
        <v>#DIV/0!</v>
      </c>
      <c r="DB3547" s="1" t="str">
        <f t="shared" si="1284"/>
        <v>#DIV/0!</v>
      </c>
      <c r="DC3547" s="1" t="str">
        <f t="shared" si="1285"/>
        <v>#DIV/0!</v>
      </c>
      <c r="DD3547" s="1" t="str">
        <f t="shared" si="1286"/>
        <v>#DIV/0!</v>
      </c>
      <c r="DF3547" s="1" t="str">
        <f t="shared" si="1287"/>
        <v>#DIV/0!</v>
      </c>
    </row>
    <row r="3548" ht="15.75" customHeight="1">
      <c r="CU3548" s="1">
        <v>5762.7012</v>
      </c>
      <c r="CV3548" s="1">
        <v>37.24</v>
      </c>
      <c r="CW3548" s="1">
        <v>20.6</v>
      </c>
      <c r="CX3548" s="1">
        <v>15.43</v>
      </c>
      <c r="CY3548" s="1">
        <v>12.52</v>
      </c>
      <c r="CZ3548" s="1">
        <v>11.98</v>
      </c>
      <c r="DA3548" s="1" t="str">
        <f t="shared" si="1283"/>
        <v>#DIV/0!</v>
      </c>
      <c r="DB3548" s="1" t="str">
        <f t="shared" si="1284"/>
        <v>#DIV/0!</v>
      </c>
      <c r="DC3548" s="1" t="str">
        <f t="shared" si="1285"/>
        <v>#DIV/0!</v>
      </c>
      <c r="DD3548" s="1" t="str">
        <f t="shared" si="1286"/>
        <v>#DIV/0!</v>
      </c>
      <c r="DF3548" s="1" t="str">
        <f t="shared" si="1287"/>
        <v>#DIV/0!</v>
      </c>
    </row>
    <row r="3549" ht="15.75" customHeight="1">
      <c r="CU3549" s="1">
        <v>5762.8535</v>
      </c>
      <c r="CV3549" s="1">
        <v>36.83</v>
      </c>
      <c r="CW3549" s="1">
        <v>19.29</v>
      </c>
      <c r="CX3549" s="1">
        <v>14.36</v>
      </c>
      <c r="CY3549" s="1">
        <v>11.6</v>
      </c>
      <c r="CZ3549" s="1">
        <v>10.77</v>
      </c>
      <c r="DA3549" s="1" t="str">
        <f t="shared" si="1283"/>
        <v>#DIV/0!</v>
      </c>
      <c r="DB3549" s="1" t="str">
        <f t="shared" si="1284"/>
        <v>#DIV/0!</v>
      </c>
      <c r="DC3549" s="1" t="str">
        <f t="shared" si="1285"/>
        <v>#DIV/0!</v>
      </c>
      <c r="DD3549" s="1" t="str">
        <f t="shared" si="1286"/>
        <v>#DIV/0!</v>
      </c>
      <c r="DF3549" s="1" t="str">
        <f t="shared" si="1287"/>
        <v>#DIV/0!</v>
      </c>
    </row>
    <row r="3550" ht="15.75" customHeight="1">
      <c r="CU3550" s="1">
        <v>5763.0059</v>
      </c>
      <c r="CV3550" s="1">
        <v>37.85</v>
      </c>
      <c r="CW3550" s="1">
        <v>18.49</v>
      </c>
      <c r="CX3550" s="1">
        <v>13.68</v>
      </c>
      <c r="CY3550" s="1">
        <v>10.97</v>
      </c>
      <c r="CZ3550" s="1">
        <v>9.974</v>
      </c>
      <c r="DA3550" s="1" t="str">
        <f t="shared" si="1283"/>
        <v>#DIV/0!</v>
      </c>
      <c r="DB3550" s="1" t="str">
        <f t="shared" si="1284"/>
        <v>#DIV/0!</v>
      </c>
      <c r="DC3550" s="1" t="str">
        <f t="shared" si="1285"/>
        <v>#DIV/0!</v>
      </c>
      <c r="DD3550" s="1" t="str">
        <f t="shared" si="1286"/>
        <v>#DIV/0!</v>
      </c>
      <c r="DF3550" s="1" t="str">
        <f t="shared" si="1287"/>
        <v>#DIV/0!</v>
      </c>
    </row>
    <row r="3551" ht="15.75" customHeight="1">
      <c r="CU3551" s="1">
        <v>5763.1582</v>
      </c>
      <c r="CV3551" s="1">
        <v>39.08</v>
      </c>
      <c r="CW3551" s="1">
        <v>18.16</v>
      </c>
      <c r="CX3551" s="1">
        <v>13.35</v>
      </c>
      <c r="CY3551" s="1">
        <v>10.63</v>
      </c>
      <c r="CZ3551" s="1">
        <v>9.496</v>
      </c>
      <c r="DA3551" s="1" t="str">
        <f t="shared" si="1283"/>
        <v>#DIV/0!</v>
      </c>
      <c r="DB3551" s="1" t="str">
        <f t="shared" si="1284"/>
        <v>#DIV/0!</v>
      </c>
      <c r="DC3551" s="1" t="str">
        <f t="shared" si="1285"/>
        <v>#DIV/0!</v>
      </c>
      <c r="DD3551" s="1" t="str">
        <f t="shared" si="1286"/>
        <v>#DIV/0!</v>
      </c>
      <c r="DF3551" s="1" t="str">
        <f t="shared" si="1287"/>
        <v>#DIV/0!</v>
      </c>
    </row>
    <row r="3552" ht="15.75" customHeight="1">
      <c r="CU3552" s="1">
        <v>5763.3105</v>
      </c>
      <c r="CV3552" s="1">
        <v>39.07</v>
      </c>
      <c r="CW3552" s="1">
        <v>18.17</v>
      </c>
      <c r="CX3552" s="1">
        <v>13.32</v>
      </c>
      <c r="CY3552" s="1">
        <v>10.52</v>
      </c>
      <c r="CZ3552" s="1">
        <v>9.253</v>
      </c>
      <c r="DA3552" s="1" t="str">
        <f t="shared" si="1283"/>
        <v>#DIV/0!</v>
      </c>
      <c r="DB3552" s="1" t="str">
        <f t="shared" si="1284"/>
        <v>#DIV/0!</v>
      </c>
      <c r="DC3552" s="1" t="str">
        <f t="shared" si="1285"/>
        <v>#DIV/0!</v>
      </c>
      <c r="DD3552" s="1" t="str">
        <f t="shared" si="1286"/>
        <v>#DIV/0!</v>
      </c>
      <c r="DF3552" s="1" t="str">
        <f t="shared" si="1287"/>
        <v>#DIV/0!</v>
      </c>
    </row>
    <row r="3553" ht="15.75" customHeight="1">
      <c r="CU3553" s="1">
        <v>5763.4634</v>
      </c>
      <c r="CV3553" s="1">
        <v>39.22</v>
      </c>
      <c r="CW3553" s="1">
        <v>18.23</v>
      </c>
      <c r="CX3553" s="1">
        <v>13.4</v>
      </c>
      <c r="CY3553" s="1">
        <v>10.5</v>
      </c>
      <c r="CZ3553" s="1">
        <v>9.168</v>
      </c>
      <c r="DA3553" s="1" t="str">
        <f t="shared" si="1283"/>
        <v>#DIV/0!</v>
      </c>
      <c r="DB3553" s="1" t="str">
        <f t="shared" si="1284"/>
        <v>#DIV/0!</v>
      </c>
      <c r="DC3553" s="1" t="str">
        <f t="shared" si="1285"/>
        <v>#DIV/0!</v>
      </c>
      <c r="DD3553" s="1" t="str">
        <f t="shared" si="1286"/>
        <v>#DIV/0!</v>
      </c>
      <c r="DF3553" s="1" t="str">
        <f t="shared" si="1287"/>
        <v>#DIV/0!</v>
      </c>
    </row>
    <row r="3554" ht="15.75" customHeight="1">
      <c r="CU3554" s="1">
        <v>5763.6157</v>
      </c>
      <c r="CV3554" s="1">
        <v>39.12</v>
      </c>
      <c r="CW3554" s="1">
        <v>18.16</v>
      </c>
      <c r="CX3554" s="1">
        <v>13.44</v>
      </c>
      <c r="CY3554" s="1">
        <v>10.35</v>
      </c>
      <c r="CZ3554" s="1">
        <v>9.13</v>
      </c>
      <c r="DA3554" s="1" t="str">
        <f t="shared" si="1283"/>
        <v>#DIV/0!</v>
      </c>
      <c r="DB3554" s="1" t="str">
        <f t="shared" si="1284"/>
        <v>#DIV/0!</v>
      </c>
      <c r="DC3554" s="1" t="str">
        <f t="shared" si="1285"/>
        <v>#DIV/0!</v>
      </c>
      <c r="DD3554" s="1" t="str">
        <f t="shared" si="1286"/>
        <v>#DIV/0!</v>
      </c>
      <c r="DF3554" s="1" t="str">
        <f t="shared" si="1287"/>
        <v>#DIV/0!</v>
      </c>
    </row>
    <row r="3555" ht="15.75" customHeight="1">
      <c r="CU3555" s="1">
        <v>5763.7681</v>
      </c>
      <c r="CV3555" s="1">
        <v>37.34</v>
      </c>
      <c r="CW3555" s="1">
        <v>17.77</v>
      </c>
      <c r="CX3555" s="1">
        <v>13.34</v>
      </c>
      <c r="CY3555" s="1">
        <v>10.38</v>
      </c>
      <c r="CZ3555" s="1">
        <v>9.144</v>
      </c>
      <c r="DA3555" s="1" t="str">
        <f t="shared" si="1283"/>
        <v>#DIV/0!</v>
      </c>
      <c r="DB3555" s="1" t="str">
        <f t="shared" si="1284"/>
        <v>#DIV/0!</v>
      </c>
      <c r="DC3555" s="1" t="str">
        <f t="shared" si="1285"/>
        <v>#DIV/0!</v>
      </c>
      <c r="DD3555" s="1" t="str">
        <f t="shared" si="1286"/>
        <v>#DIV/0!</v>
      </c>
      <c r="DF3555" s="1" t="str">
        <f t="shared" si="1287"/>
        <v>#DIV/0!</v>
      </c>
    </row>
    <row r="3556" ht="15.75" customHeight="1">
      <c r="CU3556" s="1">
        <v>5763.9204</v>
      </c>
      <c r="CV3556" s="1">
        <v>35.45</v>
      </c>
      <c r="CW3556" s="1">
        <v>17.02</v>
      </c>
      <c r="CX3556" s="1">
        <v>13.08</v>
      </c>
      <c r="CY3556" s="1">
        <v>10.43</v>
      </c>
      <c r="CZ3556" s="1">
        <v>9.179</v>
      </c>
      <c r="DA3556" s="1" t="str">
        <f t="shared" si="1283"/>
        <v>#DIV/0!</v>
      </c>
      <c r="DB3556" s="1" t="str">
        <f t="shared" si="1284"/>
        <v>#DIV/0!</v>
      </c>
      <c r="DC3556" s="1" t="str">
        <f t="shared" si="1285"/>
        <v>#DIV/0!</v>
      </c>
      <c r="DD3556" s="1" t="str">
        <f t="shared" si="1286"/>
        <v>#DIV/0!</v>
      </c>
      <c r="DF3556" s="1" t="str">
        <f t="shared" si="1287"/>
        <v>#DIV/0!</v>
      </c>
    </row>
    <row r="3557" ht="15.75" customHeight="1">
      <c r="CU3557" s="1">
        <v>5764.0728</v>
      </c>
      <c r="CV3557" s="1">
        <v>33.59</v>
      </c>
      <c r="CW3557" s="1">
        <v>16.07</v>
      </c>
      <c r="CX3557" s="1">
        <v>12.7</v>
      </c>
      <c r="CY3557" s="1">
        <v>10.34</v>
      </c>
      <c r="CZ3557" s="1">
        <v>9.175</v>
      </c>
      <c r="DA3557" s="1" t="str">
        <f t="shared" si="1283"/>
        <v>#DIV/0!</v>
      </c>
      <c r="DB3557" s="1" t="str">
        <f t="shared" si="1284"/>
        <v>#DIV/0!</v>
      </c>
      <c r="DC3557" s="1" t="str">
        <f t="shared" si="1285"/>
        <v>#DIV/0!</v>
      </c>
      <c r="DD3557" s="1" t="str">
        <f t="shared" si="1286"/>
        <v>#DIV/0!</v>
      </c>
      <c r="DF3557" s="1" t="str">
        <f t="shared" si="1287"/>
        <v>#DIV/0!</v>
      </c>
    </row>
    <row r="3558" ht="15.75" customHeight="1">
      <c r="CU3558" s="1">
        <v>5764.2251</v>
      </c>
      <c r="CV3558" s="1">
        <v>32.36</v>
      </c>
      <c r="CW3558" s="1">
        <v>14.87</v>
      </c>
      <c r="CX3558" s="1">
        <v>11.99</v>
      </c>
      <c r="CY3558" s="1">
        <v>9.854</v>
      </c>
      <c r="CZ3558" s="1">
        <v>8.923</v>
      </c>
      <c r="DA3558" s="1" t="str">
        <f t="shared" si="1283"/>
        <v>#DIV/0!</v>
      </c>
      <c r="DB3558" s="1" t="str">
        <f t="shared" si="1284"/>
        <v>#DIV/0!</v>
      </c>
      <c r="DC3558" s="1" t="str">
        <f t="shared" si="1285"/>
        <v>#DIV/0!</v>
      </c>
      <c r="DD3558" s="1" t="str">
        <f t="shared" si="1286"/>
        <v>#DIV/0!</v>
      </c>
      <c r="DF3558" s="1" t="str">
        <f t="shared" si="1287"/>
        <v>#DIV/0!</v>
      </c>
    </row>
    <row r="3559" ht="15.75" customHeight="1">
      <c r="CU3559" s="1">
        <v>5764.3774</v>
      </c>
      <c r="CV3559" s="1">
        <v>31.66</v>
      </c>
      <c r="CW3559" s="1">
        <v>13.23</v>
      </c>
      <c r="CX3559" s="1">
        <v>10.87</v>
      </c>
      <c r="CY3559" s="1">
        <v>9.132</v>
      </c>
      <c r="CZ3559" s="1">
        <v>8.437</v>
      </c>
      <c r="DA3559" s="1" t="str">
        <f t="shared" si="1283"/>
        <v>#DIV/0!</v>
      </c>
      <c r="DB3559" s="1" t="str">
        <f t="shared" si="1284"/>
        <v>#DIV/0!</v>
      </c>
      <c r="DC3559" s="1" t="str">
        <f t="shared" si="1285"/>
        <v>#DIV/0!</v>
      </c>
      <c r="DD3559" s="1" t="str">
        <f t="shared" si="1286"/>
        <v>#DIV/0!</v>
      </c>
      <c r="DF3559" s="1" t="str">
        <f t="shared" si="1287"/>
        <v>#DIV/0!</v>
      </c>
    </row>
    <row r="3560" ht="15.75" customHeight="1">
      <c r="CU3560" s="1">
        <v>5764.5298</v>
      </c>
      <c r="CV3560" s="1">
        <v>29.78</v>
      </c>
      <c r="CW3560" s="1">
        <v>11.64</v>
      </c>
      <c r="CX3560" s="1">
        <v>9.722</v>
      </c>
      <c r="CY3560" s="1">
        <v>8.292</v>
      </c>
      <c r="CZ3560" s="1">
        <v>7.878</v>
      </c>
      <c r="DA3560" s="1" t="str">
        <f t="shared" si="1283"/>
        <v>#DIV/0!</v>
      </c>
      <c r="DB3560" s="1" t="str">
        <f t="shared" si="1284"/>
        <v>#DIV/0!</v>
      </c>
      <c r="DC3560" s="1" t="str">
        <f t="shared" si="1285"/>
        <v>#DIV/0!</v>
      </c>
      <c r="DD3560" s="1" t="str">
        <f t="shared" si="1286"/>
        <v>#DIV/0!</v>
      </c>
      <c r="DF3560" s="1" t="str">
        <f t="shared" si="1287"/>
        <v>#DIV/0!</v>
      </c>
    </row>
    <row r="3561" ht="15.75" customHeight="1">
      <c r="CU3561" s="1">
        <v>5764.6826</v>
      </c>
      <c r="CV3561" s="1">
        <v>23.7</v>
      </c>
      <c r="CW3561" s="1">
        <v>10.14</v>
      </c>
      <c r="CX3561" s="1">
        <v>8.564</v>
      </c>
      <c r="CY3561" s="1">
        <v>7.379</v>
      </c>
      <c r="CZ3561" s="1">
        <v>7.212</v>
      </c>
      <c r="DA3561" s="1" t="str">
        <f t="shared" si="1283"/>
        <v>#DIV/0!</v>
      </c>
      <c r="DB3561" s="1" t="str">
        <f t="shared" si="1284"/>
        <v>#DIV/0!</v>
      </c>
      <c r="DC3561" s="1" t="str">
        <f t="shared" si="1285"/>
        <v>#DIV/0!</v>
      </c>
      <c r="DD3561" s="1" t="str">
        <f t="shared" si="1286"/>
        <v>#DIV/0!</v>
      </c>
      <c r="DF3561" s="1" t="str">
        <f t="shared" si="1287"/>
        <v>#DIV/0!</v>
      </c>
    </row>
    <row r="3562" ht="15.75" customHeight="1">
      <c r="CU3562" s="1">
        <v>5764.835</v>
      </c>
      <c r="CV3562" s="1">
        <v>17.73</v>
      </c>
      <c r="CW3562" s="1">
        <v>8.708</v>
      </c>
      <c r="CX3562" s="1">
        <v>7.425</v>
      </c>
      <c r="CY3562" s="1">
        <v>6.439</v>
      </c>
      <c r="CZ3562" s="1">
        <v>6.361</v>
      </c>
      <c r="DA3562" s="1" t="str">
        <f t="shared" si="1283"/>
        <v>#DIV/0!</v>
      </c>
      <c r="DB3562" s="1" t="str">
        <f t="shared" si="1284"/>
        <v>#DIV/0!</v>
      </c>
      <c r="DC3562" s="1" t="str">
        <f t="shared" si="1285"/>
        <v>#DIV/0!</v>
      </c>
      <c r="DD3562" s="1" t="str">
        <f t="shared" si="1286"/>
        <v>#DIV/0!</v>
      </c>
      <c r="DF3562" s="1" t="str">
        <f t="shared" si="1287"/>
        <v>#DIV/0!</v>
      </c>
    </row>
    <row r="3563" ht="15.75" customHeight="1">
      <c r="CU3563" s="1">
        <v>5764.9873</v>
      </c>
      <c r="CV3563" s="1">
        <v>13.04</v>
      </c>
      <c r="CW3563" s="1">
        <v>7.342</v>
      </c>
      <c r="CX3563" s="1">
        <v>6.315</v>
      </c>
      <c r="CY3563" s="1">
        <v>5.505</v>
      </c>
      <c r="CZ3563" s="1">
        <v>5.478</v>
      </c>
      <c r="DA3563" s="1" t="str">
        <f t="shared" si="1283"/>
        <v>#DIV/0!</v>
      </c>
      <c r="DB3563" s="1" t="str">
        <f t="shared" si="1284"/>
        <v>#DIV/0!</v>
      </c>
      <c r="DC3563" s="1" t="str">
        <f t="shared" si="1285"/>
        <v>#DIV/0!</v>
      </c>
      <c r="DD3563" s="1" t="str">
        <f t="shared" si="1286"/>
        <v>#DIV/0!</v>
      </c>
      <c r="DF3563" s="1" t="str">
        <f t="shared" si="1287"/>
        <v>#DIV/0!</v>
      </c>
    </row>
    <row r="3564" ht="15.75" customHeight="1">
      <c r="CU3564" s="1">
        <v>5765.1396</v>
      </c>
      <c r="CV3564" s="1">
        <v>9.495</v>
      </c>
      <c r="CW3564" s="1">
        <v>6.056</v>
      </c>
      <c r="CX3564" s="1">
        <v>5.267</v>
      </c>
      <c r="CY3564" s="1">
        <v>4.632</v>
      </c>
      <c r="CZ3564" s="1">
        <v>4.643</v>
      </c>
      <c r="DA3564" s="1" t="str">
        <f t="shared" si="1283"/>
        <v>#DIV/0!</v>
      </c>
      <c r="DB3564" s="1" t="str">
        <f t="shared" si="1284"/>
        <v>#DIV/0!</v>
      </c>
      <c r="DC3564" s="1" t="str">
        <f t="shared" si="1285"/>
        <v>#DIV/0!</v>
      </c>
      <c r="DD3564" s="1" t="str">
        <f t="shared" si="1286"/>
        <v>#DIV/0!</v>
      </c>
      <c r="DF3564" s="1" t="str">
        <f t="shared" si="1287"/>
        <v>#DIV/0!</v>
      </c>
    </row>
    <row r="3565" ht="15.75" customHeight="1">
      <c r="CU3565" s="1">
        <v>5765.292</v>
      </c>
      <c r="CV3565" s="1">
        <v>6.965</v>
      </c>
      <c r="CW3565" s="1">
        <v>4.972</v>
      </c>
      <c r="CX3565" s="1">
        <v>4.374</v>
      </c>
      <c r="CY3565" s="1">
        <v>3.893</v>
      </c>
      <c r="CZ3565" s="1">
        <v>3.924</v>
      </c>
      <c r="DA3565" s="1" t="str">
        <f t="shared" si="1283"/>
        <v>#DIV/0!</v>
      </c>
      <c r="DB3565" s="1" t="str">
        <f t="shared" si="1284"/>
        <v>#DIV/0!</v>
      </c>
      <c r="DC3565" s="1" t="str">
        <f t="shared" si="1285"/>
        <v>#DIV/0!</v>
      </c>
      <c r="DD3565" s="1" t="str">
        <f t="shared" si="1286"/>
        <v>#DIV/0!</v>
      </c>
      <c r="DF3565" s="1" t="str">
        <f t="shared" si="1287"/>
        <v>#DIV/0!</v>
      </c>
    </row>
    <row r="3566" ht="15.75" customHeight="1">
      <c r="CU3566" s="1">
        <v>5765.4443</v>
      </c>
      <c r="CV3566" s="1">
        <v>5.611</v>
      </c>
      <c r="CW3566" s="1">
        <v>4.188</v>
      </c>
      <c r="CX3566" s="1">
        <v>3.725</v>
      </c>
      <c r="CY3566" s="1">
        <v>3.343</v>
      </c>
      <c r="CZ3566" s="1">
        <v>3.356</v>
      </c>
      <c r="DA3566" s="1" t="str">
        <f t="shared" si="1283"/>
        <v>#DIV/0!</v>
      </c>
      <c r="DB3566" s="1" t="str">
        <f t="shared" si="1284"/>
        <v>#DIV/0!</v>
      </c>
      <c r="DC3566" s="1" t="str">
        <f t="shared" si="1285"/>
        <v>#DIV/0!</v>
      </c>
      <c r="DD3566" s="1" t="str">
        <f t="shared" si="1286"/>
        <v>#DIV/0!</v>
      </c>
      <c r="DF3566" s="1" t="str">
        <f t="shared" si="1287"/>
        <v>#DIV/0!</v>
      </c>
    </row>
    <row r="3567" ht="15.75" customHeight="1">
      <c r="CU3567" s="1">
        <v>5765.5967</v>
      </c>
      <c r="CV3567" s="1">
        <v>4.774</v>
      </c>
      <c r="CW3567" s="1">
        <v>3.688</v>
      </c>
      <c r="CX3567" s="1">
        <v>3.301</v>
      </c>
      <c r="CY3567" s="1">
        <v>2.983</v>
      </c>
      <c r="CZ3567" s="1">
        <v>2.981</v>
      </c>
      <c r="DA3567" s="1" t="str">
        <f t="shared" si="1283"/>
        <v>#DIV/0!</v>
      </c>
      <c r="DB3567" s="1" t="str">
        <f t="shared" si="1284"/>
        <v>#DIV/0!</v>
      </c>
      <c r="DC3567" s="1" t="str">
        <f t="shared" si="1285"/>
        <v>#DIV/0!</v>
      </c>
      <c r="DD3567" s="1" t="str">
        <f t="shared" si="1286"/>
        <v>#DIV/0!</v>
      </c>
      <c r="DF3567" s="1" t="str">
        <f t="shared" si="1287"/>
        <v>#DIV/0!</v>
      </c>
    </row>
    <row r="3568" ht="15.75" customHeight="1">
      <c r="CU3568" s="1">
        <v>5765.749</v>
      </c>
      <c r="CV3568" s="1">
        <v>4.482</v>
      </c>
      <c r="CW3568" s="1">
        <v>3.473</v>
      </c>
      <c r="CX3568" s="1">
        <v>3.11</v>
      </c>
      <c r="CY3568" s="1">
        <v>2.811</v>
      </c>
      <c r="CZ3568" s="1">
        <v>2.795</v>
      </c>
      <c r="DA3568" s="1" t="str">
        <f t="shared" si="1283"/>
        <v>#DIV/0!</v>
      </c>
      <c r="DB3568" s="1" t="str">
        <f t="shared" si="1284"/>
        <v>#DIV/0!</v>
      </c>
      <c r="DC3568" s="1" t="str">
        <f t="shared" si="1285"/>
        <v>#DIV/0!</v>
      </c>
      <c r="DD3568" s="1" t="str">
        <f t="shared" si="1286"/>
        <v>#DIV/0!</v>
      </c>
      <c r="DF3568" s="1" t="str">
        <f t="shared" si="1287"/>
        <v>#DIV/0!</v>
      </c>
    </row>
    <row r="3569" ht="15.75" customHeight="1">
      <c r="CU3569" s="1">
        <v>5765.9014</v>
      </c>
      <c r="CV3569" s="1">
        <v>4.798</v>
      </c>
      <c r="CW3569" s="1">
        <v>3.53</v>
      </c>
      <c r="CX3569" s="1">
        <v>3.148</v>
      </c>
      <c r="CY3569" s="1">
        <v>2.826</v>
      </c>
      <c r="CZ3569" s="1">
        <v>2.799</v>
      </c>
      <c r="DA3569" s="1" t="str">
        <f t="shared" si="1283"/>
        <v>#DIV/0!</v>
      </c>
      <c r="DB3569" s="1" t="str">
        <f t="shared" si="1284"/>
        <v>#DIV/0!</v>
      </c>
      <c r="DC3569" s="1" t="str">
        <f t="shared" si="1285"/>
        <v>#DIV/0!</v>
      </c>
      <c r="DD3569" s="1" t="str">
        <f t="shared" si="1286"/>
        <v>#DIV/0!</v>
      </c>
      <c r="DF3569" s="1" t="str">
        <f t="shared" si="1287"/>
        <v>#DIV/0!</v>
      </c>
    </row>
    <row r="3570" ht="15.75" customHeight="1">
      <c r="CU3570" s="1">
        <v>5766.0542</v>
      </c>
      <c r="CV3570" s="1">
        <v>5.566</v>
      </c>
      <c r="CW3570" s="1">
        <v>3.873</v>
      </c>
      <c r="CX3570" s="1">
        <v>3.424</v>
      </c>
      <c r="CY3570" s="1">
        <v>3.045</v>
      </c>
      <c r="CZ3570" s="1">
        <v>2.995</v>
      </c>
      <c r="DA3570" s="1" t="str">
        <f t="shared" si="1283"/>
        <v>#DIV/0!</v>
      </c>
      <c r="DB3570" s="1" t="str">
        <f t="shared" si="1284"/>
        <v>#DIV/0!</v>
      </c>
      <c r="DC3570" s="1" t="str">
        <f t="shared" si="1285"/>
        <v>#DIV/0!</v>
      </c>
      <c r="DD3570" s="1" t="str">
        <f t="shared" si="1286"/>
        <v>#DIV/0!</v>
      </c>
      <c r="DF3570" s="1" t="str">
        <f t="shared" si="1287"/>
        <v>#DIV/0!</v>
      </c>
    </row>
    <row r="3571" ht="15.75" customHeight="1">
      <c r="CU3571" s="1">
        <v>5766.2065</v>
      </c>
      <c r="CV3571" s="1">
        <v>6.832</v>
      </c>
      <c r="CW3571" s="1">
        <v>4.532</v>
      </c>
      <c r="CX3571" s="1">
        <v>3.939</v>
      </c>
      <c r="CY3571" s="1">
        <v>3.46</v>
      </c>
      <c r="CZ3571" s="1">
        <v>3.368</v>
      </c>
      <c r="DA3571" s="1" t="str">
        <f t="shared" si="1283"/>
        <v>#DIV/0!</v>
      </c>
      <c r="DB3571" s="1" t="str">
        <f t="shared" si="1284"/>
        <v>#DIV/0!</v>
      </c>
      <c r="DC3571" s="1" t="str">
        <f t="shared" si="1285"/>
        <v>#DIV/0!</v>
      </c>
      <c r="DD3571" s="1" t="str">
        <f t="shared" si="1286"/>
        <v>#DIV/0!</v>
      </c>
      <c r="DF3571" s="1" t="str">
        <f t="shared" si="1287"/>
        <v>#DIV/0!</v>
      </c>
    </row>
    <row r="3572" ht="15.75" customHeight="1">
      <c r="CU3572" s="1">
        <v>5766.3589</v>
      </c>
      <c r="CV3572" s="1">
        <v>8.557</v>
      </c>
      <c r="CW3572" s="1">
        <v>5.363</v>
      </c>
      <c r="CX3572" s="1">
        <v>4.62</v>
      </c>
      <c r="CY3572" s="1">
        <v>3.966</v>
      </c>
      <c r="CZ3572" s="1">
        <v>3.825</v>
      </c>
      <c r="DA3572" s="1" t="str">
        <f t="shared" si="1283"/>
        <v>#DIV/0!</v>
      </c>
      <c r="DB3572" s="1" t="str">
        <f t="shared" si="1284"/>
        <v>#DIV/0!</v>
      </c>
      <c r="DC3572" s="1" t="str">
        <f t="shared" si="1285"/>
        <v>#DIV/0!</v>
      </c>
      <c r="DD3572" s="1" t="str">
        <f t="shared" si="1286"/>
        <v>#DIV/0!</v>
      </c>
      <c r="DF3572" s="1" t="str">
        <f t="shared" si="1287"/>
        <v>#DIV/0!</v>
      </c>
    </row>
    <row r="3573" ht="15.75" customHeight="1">
      <c r="CU3573" s="1">
        <v>5766.5112</v>
      </c>
      <c r="CV3573" s="1">
        <v>11.36</v>
      </c>
      <c r="CW3573" s="1">
        <v>6.484</v>
      </c>
      <c r="CX3573" s="1">
        <v>5.503</v>
      </c>
      <c r="CY3573" s="1">
        <v>4.643</v>
      </c>
      <c r="CZ3573" s="1">
        <v>4.427</v>
      </c>
      <c r="DA3573" s="1" t="str">
        <f t="shared" si="1283"/>
        <v>#DIV/0!</v>
      </c>
      <c r="DB3573" s="1" t="str">
        <f t="shared" si="1284"/>
        <v>#DIV/0!</v>
      </c>
      <c r="DC3573" s="1" t="str">
        <f t="shared" si="1285"/>
        <v>#DIV/0!</v>
      </c>
      <c r="DD3573" s="1" t="str">
        <f t="shared" si="1286"/>
        <v>#DIV/0!</v>
      </c>
      <c r="DF3573" s="1" t="str">
        <f t="shared" si="1287"/>
        <v>#DIV/0!</v>
      </c>
    </row>
    <row r="3574" ht="15.75" customHeight="1">
      <c r="CU3574" s="1">
        <v>5766.6636</v>
      </c>
      <c r="CV3574" s="1">
        <v>13.96</v>
      </c>
      <c r="CW3574" s="1">
        <v>7.495</v>
      </c>
      <c r="CX3574" s="1">
        <v>6.28</v>
      </c>
      <c r="CY3574" s="1">
        <v>5.298</v>
      </c>
      <c r="CZ3574" s="1">
        <v>5.016</v>
      </c>
      <c r="DA3574" s="1" t="str">
        <f t="shared" si="1283"/>
        <v>#DIV/0!</v>
      </c>
      <c r="DB3574" s="1" t="str">
        <f t="shared" si="1284"/>
        <v>#DIV/0!</v>
      </c>
      <c r="DC3574" s="1" t="str">
        <f t="shared" si="1285"/>
        <v>#DIV/0!</v>
      </c>
      <c r="DD3574" s="1" t="str">
        <f t="shared" si="1286"/>
        <v>#DIV/0!</v>
      </c>
      <c r="DF3574" s="1" t="str">
        <f t="shared" si="1287"/>
        <v>#DIV/0!</v>
      </c>
    </row>
    <row r="3575" ht="15.75" customHeight="1">
      <c r="CU3575" s="1">
        <v>5766.8159</v>
      </c>
      <c r="CV3575" s="1">
        <v>15.68</v>
      </c>
      <c r="CW3575" s="1">
        <v>7.924</v>
      </c>
      <c r="CX3575" s="1">
        <v>6.665</v>
      </c>
      <c r="CY3575" s="1">
        <v>5.643</v>
      </c>
      <c r="CZ3575" s="1">
        <v>5.405</v>
      </c>
      <c r="DA3575" s="1" t="str">
        <f t="shared" si="1283"/>
        <v>#DIV/0!</v>
      </c>
      <c r="DB3575" s="1" t="str">
        <f t="shared" si="1284"/>
        <v>#DIV/0!</v>
      </c>
      <c r="DC3575" s="1" t="str">
        <f t="shared" si="1285"/>
        <v>#DIV/0!</v>
      </c>
      <c r="DD3575" s="1" t="str">
        <f t="shared" si="1286"/>
        <v>#DIV/0!</v>
      </c>
      <c r="DF3575" s="1" t="str">
        <f t="shared" si="1287"/>
        <v>#DIV/0!</v>
      </c>
    </row>
    <row r="3576" ht="15.75" customHeight="1">
      <c r="CU3576" s="1">
        <v>5766.9683</v>
      </c>
      <c r="CV3576" s="1">
        <v>16.01</v>
      </c>
      <c r="CW3576" s="1">
        <v>7.932</v>
      </c>
      <c r="CX3576" s="1">
        <v>6.784</v>
      </c>
      <c r="CY3576" s="1">
        <v>5.789</v>
      </c>
      <c r="CZ3576" s="1">
        <v>5.61</v>
      </c>
      <c r="DA3576" s="1" t="str">
        <f t="shared" si="1283"/>
        <v>#DIV/0!</v>
      </c>
      <c r="DB3576" s="1" t="str">
        <f t="shared" si="1284"/>
        <v>#DIV/0!</v>
      </c>
      <c r="DC3576" s="1" t="str">
        <f t="shared" si="1285"/>
        <v>#DIV/0!</v>
      </c>
      <c r="DD3576" s="1" t="str">
        <f t="shared" si="1286"/>
        <v>#DIV/0!</v>
      </c>
      <c r="DF3576" s="1" t="str">
        <f t="shared" si="1287"/>
        <v>#DIV/0!</v>
      </c>
    </row>
    <row r="3577" ht="15.75" customHeight="1">
      <c r="CU3577" s="1">
        <v>5767.1206</v>
      </c>
      <c r="CV3577" s="1">
        <v>15.08</v>
      </c>
      <c r="CW3577" s="1">
        <v>7.706</v>
      </c>
      <c r="CX3577" s="1">
        <v>6.716</v>
      </c>
      <c r="CY3577" s="1">
        <v>5.789</v>
      </c>
      <c r="CZ3577" s="1">
        <v>5.683</v>
      </c>
      <c r="DA3577" s="1" t="str">
        <f t="shared" si="1283"/>
        <v>#DIV/0!</v>
      </c>
      <c r="DB3577" s="1" t="str">
        <f t="shared" si="1284"/>
        <v>#DIV/0!</v>
      </c>
      <c r="DC3577" s="1" t="str">
        <f t="shared" si="1285"/>
        <v>#DIV/0!</v>
      </c>
      <c r="DD3577" s="1" t="str">
        <f t="shared" si="1286"/>
        <v>#DIV/0!</v>
      </c>
      <c r="DF3577" s="1" t="str">
        <f t="shared" si="1287"/>
        <v>#DIV/0!</v>
      </c>
    </row>
    <row r="3578" ht="15.75" customHeight="1">
      <c r="CU3578" s="1">
        <v>5767.2729</v>
      </c>
      <c r="CV3578" s="1">
        <v>13.77</v>
      </c>
      <c r="CW3578" s="1">
        <v>7.435</v>
      </c>
      <c r="CX3578" s="1">
        <v>6.563</v>
      </c>
      <c r="CY3578" s="1">
        <v>5.716</v>
      </c>
      <c r="CZ3578" s="1">
        <v>5.696</v>
      </c>
      <c r="DA3578" s="1" t="str">
        <f t="shared" si="1283"/>
        <v>#DIV/0!</v>
      </c>
      <c r="DB3578" s="1" t="str">
        <f t="shared" si="1284"/>
        <v>#DIV/0!</v>
      </c>
      <c r="DC3578" s="1" t="str">
        <f t="shared" si="1285"/>
        <v>#DIV/0!</v>
      </c>
      <c r="DD3578" s="1" t="str">
        <f t="shared" si="1286"/>
        <v>#DIV/0!</v>
      </c>
      <c r="DF3578" s="1" t="str">
        <f t="shared" si="1287"/>
        <v>#DIV/0!</v>
      </c>
    </row>
    <row r="3579" ht="15.75" customHeight="1">
      <c r="CU3579" s="1">
        <v>5767.4258</v>
      </c>
      <c r="CV3579" s="1">
        <v>12.63</v>
      </c>
      <c r="CW3579" s="1">
        <v>7.282</v>
      </c>
      <c r="CX3579" s="1">
        <v>6.402</v>
      </c>
      <c r="CY3579" s="1">
        <v>5.58</v>
      </c>
      <c r="CZ3579" s="1">
        <v>5.686</v>
      </c>
      <c r="DA3579" s="1" t="str">
        <f t="shared" si="1283"/>
        <v>#DIV/0!</v>
      </c>
      <c r="DB3579" s="1" t="str">
        <f t="shared" si="1284"/>
        <v>#DIV/0!</v>
      </c>
      <c r="DC3579" s="1" t="str">
        <f t="shared" si="1285"/>
        <v>#DIV/0!</v>
      </c>
      <c r="DD3579" s="1" t="str">
        <f t="shared" si="1286"/>
        <v>#DIV/0!</v>
      </c>
      <c r="DF3579" s="1" t="str">
        <f t="shared" si="1287"/>
        <v>#DIV/0!</v>
      </c>
    </row>
    <row r="3580" ht="15.75" customHeight="1">
      <c r="CU3580" s="1">
        <v>5767.5781</v>
      </c>
      <c r="CV3580" s="1">
        <v>11.82</v>
      </c>
      <c r="CW3580" s="1">
        <v>7.186</v>
      </c>
      <c r="CX3580" s="1">
        <v>6.317</v>
      </c>
      <c r="CY3580" s="1">
        <v>5.471</v>
      </c>
      <c r="CZ3580" s="1">
        <v>5.591</v>
      </c>
      <c r="DA3580" s="1" t="str">
        <f t="shared" si="1283"/>
        <v>#DIV/0!</v>
      </c>
      <c r="DB3580" s="1" t="str">
        <f t="shared" si="1284"/>
        <v>#DIV/0!</v>
      </c>
      <c r="DC3580" s="1" t="str">
        <f t="shared" si="1285"/>
        <v>#DIV/0!</v>
      </c>
      <c r="DD3580" s="1" t="str">
        <f t="shared" si="1286"/>
        <v>#DIV/0!</v>
      </c>
      <c r="DF3580" s="1" t="str">
        <f t="shared" si="1287"/>
        <v>#DIV/0!</v>
      </c>
    </row>
    <row r="3581" ht="15.75" customHeight="1">
      <c r="CU3581" s="1">
        <v>5767.7305</v>
      </c>
      <c r="CV3581" s="1">
        <v>11.15</v>
      </c>
      <c r="CW3581" s="1">
        <v>7.106</v>
      </c>
      <c r="CX3581" s="1">
        <v>6.236</v>
      </c>
      <c r="CY3581" s="1">
        <v>5.346</v>
      </c>
      <c r="CZ3581" s="1">
        <v>5.463</v>
      </c>
      <c r="DA3581" s="1" t="str">
        <f t="shared" si="1283"/>
        <v>#DIV/0!</v>
      </c>
      <c r="DB3581" s="1" t="str">
        <f t="shared" si="1284"/>
        <v>#DIV/0!</v>
      </c>
      <c r="DC3581" s="1" t="str">
        <f t="shared" si="1285"/>
        <v>#DIV/0!</v>
      </c>
      <c r="DD3581" s="1" t="str">
        <f t="shared" si="1286"/>
        <v>#DIV/0!</v>
      </c>
      <c r="DF3581" s="1" t="str">
        <f t="shared" si="1287"/>
        <v>#DIV/0!</v>
      </c>
    </row>
    <row r="3582" ht="15.75" customHeight="1">
      <c r="CU3582" s="1">
        <v>5767.8828</v>
      </c>
      <c r="CV3582" s="1">
        <v>10.58</v>
      </c>
      <c r="CW3582" s="1">
        <v>7.058</v>
      </c>
      <c r="CX3582" s="1">
        <v>6.142</v>
      </c>
      <c r="CY3582" s="1">
        <v>5.248</v>
      </c>
      <c r="CZ3582" s="1">
        <v>5.347</v>
      </c>
      <c r="DA3582" s="1" t="str">
        <f t="shared" si="1283"/>
        <v>#DIV/0!</v>
      </c>
      <c r="DB3582" s="1" t="str">
        <f t="shared" si="1284"/>
        <v>#DIV/0!</v>
      </c>
      <c r="DC3582" s="1" t="str">
        <f t="shared" si="1285"/>
        <v>#DIV/0!</v>
      </c>
      <c r="DD3582" s="1" t="str">
        <f t="shared" si="1286"/>
        <v>#DIV/0!</v>
      </c>
      <c r="DF3582" s="1" t="str">
        <f t="shared" si="1287"/>
        <v>#DIV/0!</v>
      </c>
    </row>
    <row r="3583" ht="15.75" customHeight="1">
      <c r="CU3583" s="1">
        <v>5768.0352</v>
      </c>
      <c r="CV3583" s="1">
        <v>10.02</v>
      </c>
      <c r="CW3583" s="1">
        <v>7.071</v>
      </c>
      <c r="CX3583" s="1">
        <v>6.109</v>
      </c>
      <c r="CY3583" s="1">
        <v>5.227</v>
      </c>
      <c r="CZ3583" s="1">
        <v>5.227</v>
      </c>
      <c r="DA3583" s="1" t="str">
        <f t="shared" si="1283"/>
        <v>#DIV/0!</v>
      </c>
      <c r="DB3583" s="1" t="str">
        <f t="shared" si="1284"/>
        <v>#DIV/0!</v>
      </c>
      <c r="DC3583" s="1" t="str">
        <f t="shared" si="1285"/>
        <v>#DIV/0!</v>
      </c>
      <c r="DD3583" s="1" t="str">
        <f t="shared" si="1286"/>
        <v>#DIV/0!</v>
      </c>
      <c r="DF3583" s="1" t="str">
        <f t="shared" si="1287"/>
        <v>#DIV/0!</v>
      </c>
    </row>
    <row r="3584" ht="15.75" customHeight="1">
      <c r="CU3584" s="1">
        <v>5768.1875</v>
      </c>
      <c r="CV3584" s="1">
        <v>9.492</v>
      </c>
      <c r="CW3584" s="1">
        <v>7.065</v>
      </c>
      <c r="CX3584" s="1">
        <v>6.142</v>
      </c>
      <c r="CY3584" s="1">
        <v>5.287</v>
      </c>
      <c r="CZ3584" s="1">
        <v>5.205</v>
      </c>
      <c r="DA3584" s="1" t="str">
        <f t="shared" si="1283"/>
        <v>#DIV/0!</v>
      </c>
      <c r="DB3584" s="1" t="str">
        <f t="shared" si="1284"/>
        <v>#DIV/0!</v>
      </c>
      <c r="DC3584" s="1" t="str">
        <f t="shared" si="1285"/>
        <v>#DIV/0!</v>
      </c>
      <c r="DD3584" s="1" t="str">
        <f t="shared" si="1286"/>
        <v>#DIV/0!</v>
      </c>
      <c r="DF3584" s="1" t="str">
        <f t="shared" si="1287"/>
        <v>#DIV/0!</v>
      </c>
    </row>
    <row r="3585" ht="15.75" customHeight="1">
      <c r="CU3585" s="1">
        <v>5768.3398</v>
      </c>
      <c r="CV3585" s="1">
        <v>9.254</v>
      </c>
      <c r="CW3585" s="1">
        <v>7.116</v>
      </c>
      <c r="CX3585" s="1">
        <v>6.276</v>
      </c>
      <c r="CY3585" s="1">
        <v>5.47</v>
      </c>
      <c r="CZ3585" s="1">
        <v>5.313</v>
      </c>
      <c r="DA3585" s="1" t="str">
        <f t="shared" si="1283"/>
        <v>#DIV/0!</v>
      </c>
      <c r="DB3585" s="1" t="str">
        <f t="shared" si="1284"/>
        <v>#DIV/0!</v>
      </c>
      <c r="DC3585" s="1" t="str">
        <f t="shared" si="1285"/>
        <v>#DIV/0!</v>
      </c>
      <c r="DD3585" s="1" t="str">
        <f t="shared" si="1286"/>
        <v>#DIV/0!</v>
      </c>
      <c r="DF3585" s="1" t="str">
        <f t="shared" si="1287"/>
        <v>#DIV/0!</v>
      </c>
    </row>
    <row r="3586" ht="15.75" customHeight="1">
      <c r="CU3586" s="1">
        <v>5768.4922</v>
      </c>
      <c r="CV3586" s="1">
        <v>9.604</v>
      </c>
      <c r="CW3586" s="1">
        <v>7.362</v>
      </c>
      <c r="CX3586" s="1">
        <v>6.601</v>
      </c>
      <c r="CY3586" s="1">
        <v>5.839</v>
      </c>
      <c r="CZ3586" s="1">
        <v>5.618</v>
      </c>
      <c r="DA3586" s="1" t="str">
        <f t="shared" si="1283"/>
        <v>#DIV/0!</v>
      </c>
      <c r="DB3586" s="1" t="str">
        <f t="shared" si="1284"/>
        <v>#DIV/0!</v>
      </c>
      <c r="DC3586" s="1" t="str">
        <f t="shared" si="1285"/>
        <v>#DIV/0!</v>
      </c>
      <c r="DD3586" s="1" t="str">
        <f t="shared" si="1286"/>
        <v>#DIV/0!</v>
      </c>
      <c r="DF3586" s="1" t="str">
        <f t="shared" si="1287"/>
        <v>#DIV/0!</v>
      </c>
    </row>
    <row r="3587" ht="15.75" customHeight="1">
      <c r="CU3587" s="1">
        <v>5768.645</v>
      </c>
      <c r="CV3587" s="1">
        <v>10.85</v>
      </c>
      <c r="CW3587" s="1">
        <v>7.969</v>
      </c>
      <c r="CX3587" s="1">
        <v>7.242</v>
      </c>
      <c r="CY3587" s="1">
        <v>6.532</v>
      </c>
      <c r="CZ3587" s="1">
        <v>6.22</v>
      </c>
      <c r="DA3587" s="1" t="str">
        <f t="shared" si="1283"/>
        <v>#DIV/0!</v>
      </c>
      <c r="DB3587" s="1" t="str">
        <f t="shared" si="1284"/>
        <v>#DIV/0!</v>
      </c>
      <c r="DC3587" s="1" t="str">
        <f t="shared" si="1285"/>
        <v>#DIV/0!</v>
      </c>
      <c r="DD3587" s="1" t="str">
        <f t="shared" si="1286"/>
        <v>#DIV/0!</v>
      </c>
      <c r="DF3587" s="1" t="str">
        <f t="shared" si="1287"/>
        <v>#DIV/0!</v>
      </c>
    </row>
    <row r="3588" ht="15.75" customHeight="1">
      <c r="CU3588" s="1">
        <v>5768.7974</v>
      </c>
      <c r="CV3588" s="1">
        <v>13.48</v>
      </c>
      <c r="CW3588" s="1">
        <v>9.403</v>
      </c>
      <c r="CX3588" s="1">
        <v>8.681</v>
      </c>
      <c r="CY3588" s="1">
        <v>8.103</v>
      </c>
      <c r="CZ3588" s="1">
        <v>7.534</v>
      </c>
      <c r="DA3588" s="1" t="str">
        <f t="shared" si="1283"/>
        <v>#DIV/0!</v>
      </c>
      <c r="DB3588" s="1" t="str">
        <f t="shared" si="1284"/>
        <v>#DIV/0!</v>
      </c>
      <c r="DC3588" s="1" t="str">
        <f t="shared" si="1285"/>
        <v>#DIV/0!</v>
      </c>
      <c r="DD3588" s="1" t="str">
        <f t="shared" si="1286"/>
        <v>#DIV/0!</v>
      </c>
      <c r="DF3588" s="1" t="str">
        <f t="shared" si="1287"/>
        <v>#DIV/0!</v>
      </c>
    </row>
    <row r="3589" ht="15.75" customHeight="1">
      <c r="CU3589" s="1">
        <v>5768.9497</v>
      </c>
      <c r="CV3589" s="1">
        <v>17.68</v>
      </c>
      <c r="CW3589" s="1">
        <v>11.26</v>
      </c>
      <c r="CX3589" s="1">
        <v>10.75</v>
      </c>
      <c r="CY3589" s="1">
        <v>9.816</v>
      </c>
      <c r="CZ3589" s="1">
        <v>9.42</v>
      </c>
      <c r="DA3589" s="1" t="str">
        <f t="shared" si="1283"/>
        <v>#DIV/0!</v>
      </c>
      <c r="DB3589" s="1" t="str">
        <f t="shared" si="1284"/>
        <v>#DIV/0!</v>
      </c>
      <c r="DC3589" s="1" t="str">
        <f t="shared" si="1285"/>
        <v>#DIV/0!</v>
      </c>
      <c r="DD3589" s="1" t="str">
        <f t="shared" si="1286"/>
        <v>#DIV/0!</v>
      </c>
      <c r="DF3589" s="1" t="str">
        <f t="shared" si="1287"/>
        <v>#DIV/0!</v>
      </c>
    </row>
    <row r="3590" ht="15.75" customHeight="1">
      <c r="CU3590" s="1">
        <v>5769.1021</v>
      </c>
      <c r="CV3590" s="1">
        <v>24.21</v>
      </c>
      <c r="CW3590" s="1">
        <v>14.0</v>
      </c>
      <c r="CX3590" s="1">
        <v>13.6</v>
      </c>
      <c r="CY3590" s="1">
        <v>12.66</v>
      </c>
      <c r="CZ3590" s="1">
        <v>12.31</v>
      </c>
      <c r="DA3590" s="1" t="str">
        <f t="shared" si="1283"/>
        <v>#DIV/0!</v>
      </c>
      <c r="DB3590" s="1" t="str">
        <f t="shared" si="1284"/>
        <v>#DIV/0!</v>
      </c>
      <c r="DC3590" s="1" t="str">
        <f t="shared" si="1285"/>
        <v>#DIV/0!</v>
      </c>
      <c r="DD3590" s="1" t="str">
        <f t="shared" si="1286"/>
        <v>#DIV/0!</v>
      </c>
      <c r="DF3590" s="1" t="str">
        <f t="shared" si="1287"/>
        <v>#DIV/0!</v>
      </c>
    </row>
    <row r="3591" ht="15.75" customHeight="1">
      <c r="CU3591" s="1">
        <v>5769.2544</v>
      </c>
      <c r="CV3591" s="1">
        <v>32.98</v>
      </c>
      <c r="CW3591" s="1">
        <v>18.51</v>
      </c>
      <c r="CX3591" s="1">
        <v>18.03</v>
      </c>
      <c r="CY3591" s="1">
        <v>16.84</v>
      </c>
      <c r="CZ3591" s="1">
        <v>16.6</v>
      </c>
      <c r="DA3591" s="1" t="str">
        <f t="shared" si="1283"/>
        <v>#DIV/0!</v>
      </c>
      <c r="DB3591" s="1" t="str">
        <f t="shared" si="1284"/>
        <v>#DIV/0!</v>
      </c>
      <c r="DC3591" s="1" t="str">
        <f t="shared" si="1285"/>
        <v>#DIV/0!</v>
      </c>
      <c r="DD3591" s="1" t="str">
        <f t="shared" si="1286"/>
        <v>#DIV/0!</v>
      </c>
      <c r="DF3591" s="1" t="str">
        <f t="shared" si="1287"/>
        <v>#DIV/0!</v>
      </c>
    </row>
    <row r="3592" ht="15.75" customHeight="1">
      <c r="CU3592" s="1">
        <v>5769.4067</v>
      </c>
      <c r="CV3592" s="1">
        <v>44.97</v>
      </c>
      <c r="CW3592" s="1">
        <v>25.48</v>
      </c>
      <c r="CX3592" s="1">
        <v>24.43</v>
      </c>
      <c r="CY3592" s="1">
        <v>22.79</v>
      </c>
      <c r="CZ3592" s="1">
        <v>22.42</v>
      </c>
      <c r="DA3592" s="1" t="str">
        <f t="shared" si="1283"/>
        <v>#DIV/0!</v>
      </c>
      <c r="DB3592" s="1" t="str">
        <f t="shared" si="1284"/>
        <v>#DIV/0!</v>
      </c>
      <c r="DC3592" s="1" t="str">
        <f t="shared" si="1285"/>
        <v>#DIV/0!</v>
      </c>
      <c r="DD3592" s="1" t="str">
        <f t="shared" si="1286"/>
        <v>#DIV/0!</v>
      </c>
      <c r="DF3592" s="1" t="str">
        <f t="shared" si="1287"/>
        <v>#DIV/0!</v>
      </c>
    </row>
    <row r="3593" ht="15.75" customHeight="1">
      <c r="CU3593" s="1">
        <v>5769.5591</v>
      </c>
      <c r="CV3593" s="1">
        <v>59.91</v>
      </c>
      <c r="CW3593" s="1">
        <v>36.07</v>
      </c>
      <c r="CX3593" s="1">
        <v>33.53</v>
      </c>
      <c r="CY3593" s="1">
        <v>30.73</v>
      </c>
      <c r="CZ3593" s="1">
        <v>30.06</v>
      </c>
      <c r="DA3593" s="1" t="str">
        <f t="shared" si="1283"/>
        <v>#DIV/0!</v>
      </c>
      <c r="DB3593" s="1" t="str">
        <f t="shared" si="1284"/>
        <v>#DIV/0!</v>
      </c>
      <c r="DC3593" s="1" t="str">
        <f t="shared" si="1285"/>
        <v>#DIV/0!</v>
      </c>
      <c r="DD3593" s="1" t="str">
        <f t="shared" si="1286"/>
        <v>#DIV/0!</v>
      </c>
      <c r="DF3593" s="1" t="str">
        <f t="shared" si="1287"/>
        <v>#DIV/0!</v>
      </c>
    </row>
    <row r="3594" ht="15.75" customHeight="1">
      <c r="CU3594" s="1">
        <v>5769.7114</v>
      </c>
      <c r="CV3594" s="1">
        <v>75.53</v>
      </c>
      <c r="CW3594" s="1">
        <v>46.66</v>
      </c>
      <c r="CX3594" s="1">
        <v>42.82</v>
      </c>
      <c r="CY3594" s="1">
        <v>37.11</v>
      </c>
      <c r="CZ3594" s="1">
        <v>37.93</v>
      </c>
      <c r="DA3594" s="1" t="str">
        <f t="shared" si="1283"/>
        <v>#DIV/0!</v>
      </c>
      <c r="DB3594" s="1" t="str">
        <f t="shared" si="1284"/>
        <v>#DIV/0!</v>
      </c>
      <c r="DC3594" s="1" t="str">
        <f t="shared" si="1285"/>
        <v>#DIV/0!</v>
      </c>
      <c r="DD3594" s="1" t="str">
        <f t="shared" si="1286"/>
        <v>#DIV/0!</v>
      </c>
      <c r="DF3594" s="1" t="str">
        <f t="shared" si="1287"/>
        <v>#DIV/0!</v>
      </c>
    </row>
    <row r="3595" ht="15.75" customHeight="1">
      <c r="CU3595" s="1">
        <v>5769.8638</v>
      </c>
      <c r="CV3595" s="1">
        <v>86.33</v>
      </c>
      <c r="CW3595" s="1">
        <v>50.73</v>
      </c>
      <c r="CX3595" s="1">
        <v>44.42</v>
      </c>
      <c r="CY3595" s="1">
        <v>38.03</v>
      </c>
      <c r="CZ3595" s="1">
        <v>35.69</v>
      </c>
      <c r="DA3595" s="1" t="str">
        <f t="shared" si="1283"/>
        <v>#DIV/0!</v>
      </c>
      <c r="DB3595" s="1" t="str">
        <f t="shared" si="1284"/>
        <v>#DIV/0!</v>
      </c>
      <c r="DC3595" s="1" t="str">
        <f t="shared" si="1285"/>
        <v>#DIV/0!</v>
      </c>
      <c r="DD3595" s="1" t="str">
        <f t="shared" si="1286"/>
        <v>#DIV/0!</v>
      </c>
      <c r="DF3595" s="1" t="str">
        <f t="shared" si="1287"/>
        <v>#DIV/0!</v>
      </c>
    </row>
    <row r="3596" ht="15.75" customHeight="1">
      <c r="CU3596" s="1">
        <v>5770.0166</v>
      </c>
      <c r="CV3596" s="1">
        <v>87.13</v>
      </c>
      <c r="CW3596" s="1">
        <v>50.7</v>
      </c>
      <c r="CX3596" s="1">
        <v>41.23</v>
      </c>
      <c r="CY3596" s="1">
        <v>35.89</v>
      </c>
      <c r="CZ3596" s="1">
        <v>30.2</v>
      </c>
      <c r="DA3596" s="1" t="str">
        <f t="shared" si="1283"/>
        <v>#DIV/0!</v>
      </c>
      <c r="DB3596" s="1" t="str">
        <f t="shared" si="1284"/>
        <v>#DIV/0!</v>
      </c>
      <c r="DC3596" s="1" t="str">
        <f t="shared" si="1285"/>
        <v>#DIV/0!</v>
      </c>
      <c r="DD3596" s="1" t="str">
        <f t="shared" si="1286"/>
        <v>#DIV/0!</v>
      </c>
      <c r="DF3596" s="1" t="str">
        <f t="shared" si="1287"/>
        <v>#DIV/0!</v>
      </c>
    </row>
    <row r="3597" ht="15.75" customHeight="1">
      <c r="CU3597" s="1">
        <v>5770.1689</v>
      </c>
      <c r="CV3597" s="1">
        <v>78.27</v>
      </c>
      <c r="CW3597" s="1">
        <v>46.01</v>
      </c>
      <c r="CX3597" s="1">
        <v>35.8</v>
      </c>
      <c r="CY3597" s="1">
        <v>31.94</v>
      </c>
      <c r="CZ3597" s="1">
        <v>26.27</v>
      </c>
      <c r="DA3597" s="1" t="str">
        <f t="shared" si="1283"/>
        <v>#DIV/0!</v>
      </c>
      <c r="DB3597" s="1" t="str">
        <f t="shared" si="1284"/>
        <v>#DIV/0!</v>
      </c>
      <c r="DC3597" s="1" t="str">
        <f t="shared" si="1285"/>
        <v>#DIV/0!</v>
      </c>
      <c r="DD3597" s="1" t="str">
        <f t="shared" si="1286"/>
        <v>#DIV/0!</v>
      </c>
      <c r="DF3597" s="1" t="str">
        <f t="shared" si="1287"/>
        <v>#DIV/0!</v>
      </c>
    </row>
    <row r="3598" ht="15.75" customHeight="1">
      <c r="CU3598" s="1">
        <v>5770.3213</v>
      </c>
      <c r="CV3598" s="1">
        <v>65.17</v>
      </c>
      <c r="CW3598" s="1">
        <v>38.85</v>
      </c>
      <c r="CX3598" s="1">
        <v>30.04</v>
      </c>
      <c r="CY3598" s="1">
        <v>26.15</v>
      </c>
      <c r="CZ3598" s="1">
        <v>23.51</v>
      </c>
      <c r="DA3598" s="1" t="str">
        <f t="shared" si="1283"/>
        <v>#DIV/0!</v>
      </c>
      <c r="DB3598" s="1" t="str">
        <f t="shared" si="1284"/>
        <v>#DIV/0!</v>
      </c>
      <c r="DC3598" s="1" t="str">
        <f t="shared" si="1285"/>
        <v>#DIV/0!</v>
      </c>
      <c r="DD3598" s="1" t="str">
        <f t="shared" si="1286"/>
        <v>#DIV/0!</v>
      </c>
      <c r="DF3598" s="1" t="str">
        <f t="shared" si="1287"/>
        <v>#DIV/0!</v>
      </c>
    </row>
    <row r="3599" ht="15.75" customHeight="1">
      <c r="CU3599" s="1">
        <v>5770.4736</v>
      </c>
      <c r="CV3599" s="1">
        <v>53.0</v>
      </c>
      <c r="CW3599" s="1">
        <v>31.3</v>
      </c>
      <c r="CX3599" s="1">
        <v>24.11</v>
      </c>
      <c r="CY3599" s="1">
        <v>19.7</v>
      </c>
      <c r="CZ3599" s="1">
        <v>18.99</v>
      </c>
      <c r="DA3599" s="1" t="str">
        <f t="shared" si="1283"/>
        <v>#DIV/0!</v>
      </c>
      <c r="DB3599" s="1" t="str">
        <f t="shared" si="1284"/>
        <v>#DIV/0!</v>
      </c>
      <c r="DC3599" s="1" t="str">
        <f t="shared" si="1285"/>
        <v>#DIV/0!</v>
      </c>
      <c r="DD3599" s="1" t="str">
        <f t="shared" si="1286"/>
        <v>#DIV/0!</v>
      </c>
      <c r="DF3599" s="1" t="str">
        <f t="shared" si="1287"/>
        <v>#DIV/0!</v>
      </c>
    </row>
    <row r="3600" ht="15.75" customHeight="1">
      <c r="CU3600" s="1">
        <v>5770.626</v>
      </c>
      <c r="CV3600" s="1">
        <v>43.54</v>
      </c>
      <c r="CW3600" s="1">
        <v>23.79</v>
      </c>
      <c r="CX3600" s="1">
        <v>18.93</v>
      </c>
      <c r="CY3600" s="1">
        <v>15.5</v>
      </c>
      <c r="CZ3600" s="1">
        <v>15.22</v>
      </c>
      <c r="DA3600" s="1" t="str">
        <f t="shared" si="1283"/>
        <v>#DIV/0!</v>
      </c>
      <c r="DB3600" s="1" t="str">
        <f t="shared" si="1284"/>
        <v>#DIV/0!</v>
      </c>
      <c r="DC3600" s="1" t="str">
        <f t="shared" si="1285"/>
        <v>#DIV/0!</v>
      </c>
      <c r="DD3600" s="1" t="str">
        <f t="shared" si="1286"/>
        <v>#DIV/0!</v>
      </c>
      <c r="DF3600" s="1" t="str">
        <f t="shared" si="1287"/>
        <v>#DIV/0!</v>
      </c>
    </row>
    <row r="3601" ht="15.75" customHeight="1">
      <c r="CU3601" s="1">
        <v>5770.7783</v>
      </c>
      <c r="CV3601" s="1">
        <v>36.58</v>
      </c>
      <c r="CW3601" s="1">
        <v>19.28</v>
      </c>
      <c r="CX3601" s="1">
        <v>15.77</v>
      </c>
      <c r="CY3601" s="1">
        <v>12.7</v>
      </c>
      <c r="CZ3601" s="1">
        <v>12.59</v>
      </c>
      <c r="DA3601" s="1" t="str">
        <f t="shared" si="1283"/>
        <v>#DIV/0!</v>
      </c>
      <c r="DB3601" s="1" t="str">
        <f t="shared" si="1284"/>
        <v>#DIV/0!</v>
      </c>
      <c r="DC3601" s="1" t="str">
        <f t="shared" si="1285"/>
        <v>#DIV/0!</v>
      </c>
      <c r="DD3601" s="1" t="str">
        <f t="shared" si="1286"/>
        <v>#DIV/0!</v>
      </c>
      <c r="DF3601" s="1" t="str">
        <f t="shared" si="1287"/>
        <v>#DIV/0!</v>
      </c>
    </row>
    <row r="3602" ht="15.75" customHeight="1">
      <c r="CU3602" s="1">
        <v>5770.9307</v>
      </c>
      <c r="CV3602" s="1">
        <v>31.05</v>
      </c>
      <c r="CW3602" s="1">
        <v>16.61</v>
      </c>
      <c r="CX3602" s="1">
        <v>13.38</v>
      </c>
      <c r="CY3602" s="1">
        <v>10.67</v>
      </c>
      <c r="CZ3602" s="1">
        <v>10.58</v>
      </c>
      <c r="DA3602" s="1" t="str">
        <f t="shared" si="1283"/>
        <v>#DIV/0!</v>
      </c>
      <c r="DB3602" s="1" t="str">
        <f t="shared" si="1284"/>
        <v>#DIV/0!</v>
      </c>
      <c r="DC3602" s="1" t="str">
        <f t="shared" si="1285"/>
        <v>#DIV/0!</v>
      </c>
      <c r="DD3602" s="1" t="str">
        <f t="shared" si="1286"/>
        <v>#DIV/0!</v>
      </c>
      <c r="DF3602" s="1" t="str">
        <f t="shared" si="1287"/>
        <v>#DIV/0!</v>
      </c>
    </row>
    <row r="3603" ht="15.75" customHeight="1">
      <c r="CU3603" s="1">
        <v>5771.083</v>
      </c>
      <c r="CV3603" s="1">
        <v>26.03</v>
      </c>
      <c r="CW3603" s="1">
        <v>14.53</v>
      </c>
      <c r="CX3603" s="1">
        <v>11.52</v>
      </c>
      <c r="CY3603" s="1">
        <v>9.146</v>
      </c>
      <c r="CZ3603" s="1">
        <v>9.028</v>
      </c>
      <c r="DA3603" s="1" t="str">
        <f t="shared" si="1283"/>
        <v>#DIV/0!</v>
      </c>
      <c r="DB3603" s="1" t="str">
        <f t="shared" si="1284"/>
        <v>#DIV/0!</v>
      </c>
      <c r="DC3603" s="1" t="str">
        <f t="shared" si="1285"/>
        <v>#DIV/0!</v>
      </c>
      <c r="DD3603" s="1" t="str">
        <f t="shared" si="1286"/>
        <v>#DIV/0!</v>
      </c>
      <c r="DF3603" s="1" t="str">
        <f t="shared" si="1287"/>
        <v>#DIV/0!</v>
      </c>
    </row>
    <row r="3604" ht="15.75" customHeight="1">
      <c r="CU3604" s="1">
        <v>5771.2354</v>
      </c>
      <c r="CV3604" s="1">
        <v>22.7</v>
      </c>
      <c r="CW3604" s="1">
        <v>12.96</v>
      </c>
      <c r="CX3604" s="1">
        <v>10.17</v>
      </c>
      <c r="CY3604" s="1">
        <v>8.117</v>
      </c>
      <c r="CZ3604" s="1">
        <v>7.897</v>
      </c>
      <c r="DA3604" s="1" t="str">
        <f t="shared" si="1283"/>
        <v>#DIV/0!</v>
      </c>
      <c r="DB3604" s="1" t="str">
        <f t="shared" si="1284"/>
        <v>#DIV/0!</v>
      </c>
      <c r="DC3604" s="1" t="str">
        <f t="shared" si="1285"/>
        <v>#DIV/0!</v>
      </c>
      <c r="DD3604" s="1" t="str">
        <f t="shared" si="1286"/>
        <v>#DIV/0!</v>
      </c>
      <c r="DF3604" s="1" t="str">
        <f t="shared" si="1287"/>
        <v>#DIV/0!</v>
      </c>
    </row>
    <row r="3605" ht="15.75" customHeight="1">
      <c r="CU3605" s="1">
        <v>5771.3882</v>
      </c>
      <c r="CV3605" s="1">
        <v>19.79</v>
      </c>
      <c r="CW3605" s="1">
        <v>11.72</v>
      </c>
      <c r="CX3605" s="1">
        <v>9.147</v>
      </c>
      <c r="CY3605" s="1">
        <v>7.358</v>
      </c>
      <c r="CZ3605" s="1">
        <v>7.049</v>
      </c>
      <c r="DA3605" s="1" t="str">
        <f t="shared" si="1283"/>
        <v>#DIV/0!</v>
      </c>
      <c r="DB3605" s="1" t="str">
        <f t="shared" si="1284"/>
        <v>#DIV/0!</v>
      </c>
      <c r="DC3605" s="1" t="str">
        <f t="shared" si="1285"/>
        <v>#DIV/0!</v>
      </c>
      <c r="DD3605" s="1" t="str">
        <f t="shared" si="1286"/>
        <v>#DIV/0!</v>
      </c>
      <c r="DF3605" s="1" t="str">
        <f t="shared" si="1287"/>
        <v>#DIV/0!</v>
      </c>
    </row>
    <row r="3606" ht="15.75" customHeight="1">
      <c r="CU3606" s="1">
        <v>5771.5405</v>
      </c>
      <c r="CV3606" s="1">
        <v>17.63</v>
      </c>
      <c r="CW3606" s="1">
        <v>10.71</v>
      </c>
      <c r="CX3606" s="1">
        <v>8.347</v>
      </c>
      <c r="CY3606" s="1">
        <v>6.788</v>
      </c>
      <c r="CZ3606" s="1">
        <v>6.413</v>
      </c>
      <c r="DA3606" s="1" t="str">
        <f t="shared" si="1283"/>
        <v>#DIV/0!</v>
      </c>
      <c r="DB3606" s="1" t="str">
        <f t="shared" si="1284"/>
        <v>#DIV/0!</v>
      </c>
      <c r="DC3606" s="1" t="str">
        <f t="shared" si="1285"/>
        <v>#DIV/0!</v>
      </c>
      <c r="DD3606" s="1" t="str">
        <f t="shared" si="1286"/>
        <v>#DIV/0!</v>
      </c>
      <c r="DF3606" s="1" t="str">
        <f t="shared" si="1287"/>
        <v>#DIV/0!</v>
      </c>
    </row>
    <row r="3607" ht="15.75" customHeight="1">
      <c r="CU3607" s="1">
        <v>5771.6929</v>
      </c>
      <c r="CV3607" s="1">
        <v>16.42</v>
      </c>
      <c r="CW3607" s="1">
        <v>9.777</v>
      </c>
      <c r="CX3607" s="1">
        <v>7.733</v>
      </c>
      <c r="CY3607" s="1">
        <v>6.352</v>
      </c>
      <c r="CZ3607" s="1">
        <v>5.943</v>
      </c>
      <c r="DA3607" s="1" t="str">
        <f t="shared" si="1283"/>
        <v>#DIV/0!</v>
      </c>
      <c r="DB3607" s="1" t="str">
        <f t="shared" si="1284"/>
        <v>#DIV/0!</v>
      </c>
      <c r="DC3607" s="1" t="str">
        <f t="shared" si="1285"/>
        <v>#DIV/0!</v>
      </c>
      <c r="DD3607" s="1" t="str">
        <f t="shared" si="1286"/>
        <v>#DIV/0!</v>
      </c>
      <c r="DF3607" s="1" t="str">
        <f t="shared" si="1287"/>
        <v>#DIV/0!</v>
      </c>
    </row>
    <row r="3608" ht="15.75" customHeight="1">
      <c r="CU3608" s="1">
        <v>5771.8452</v>
      </c>
      <c r="CV3608" s="1">
        <v>15.62</v>
      </c>
      <c r="CW3608" s="1">
        <v>8.922</v>
      </c>
      <c r="CX3608" s="1">
        <v>7.208</v>
      </c>
      <c r="CY3608" s="1">
        <v>6.008</v>
      </c>
      <c r="CZ3608" s="1">
        <v>5.584</v>
      </c>
      <c r="DA3608" s="1" t="str">
        <f t="shared" si="1283"/>
        <v>#DIV/0!</v>
      </c>
      <c r="DB3608" s="1" t="str">
        <f t="shared" si="1284"/>
        <v>#DIV/0!</v>
      </c>
      <c r="DC3608" s="1" t="str">
        <f t="shared" si="1285"/>
        <v>#DIV/0!</v>
      </c>
      <c r="DD3608" s="1" t="str">
        <f t="shared" si="1286"/>
        <v>#DIV/0!</v>
      </c>
      <c r="DF3608" s="1" t="str">
        <f t="shared" si="1287"/>
        <v>#DIV/0!</v>
      </c>
    </row>
    <row r="3609" ht="15.75" customHeight="1">
      <c r="CU3609" s="1">
        <v>5771.9976</v>
      </c>
      <c r="CV3609" s="1">
        <v>15.09</v>
      </c>
      <c r="CW3609" s="1">
        <v>8.364</v>
      </c>
      <c r="CX3609" s="1">
        <v>6.812</v>
      </c>
      <c r="CY3609" s="1">
        <v>5.749</v>
      </c>
      <c r="CZ3609" s="1">
        <v>5.285</v>
      </c>
      <c r="DA3609" s="1" t="str">
        <f t="shared" si="1283"/>
        <v>#DIV/0!</v>
      </c>
      <c r="DB3609" s="1" t="str">
        <f t="shared" si="1284"/>
        <v>#DIV/0!</v>
      </c>
      <c r="DC3609" s="1" t="str">
        <f t="shared" si="1285"/>
        <v>#DIV/0!</v>
      </c>
      <c r="DD3609" s="1" t="str">
        <f t="shared" si="1286"/>
        <v>#DIV/0!</v>
      </c>
      <c r="DF3609" s="1" t="str">
        <f t="shared" si="1287"/>
        <v>#DIV/0!</v>
      </c>
    </row>
    <row r="3610" ht="15.75" customHeight="1">
      <c r="CU3610" s="1">
        <v>5772.1499</v>
      </c>
      <c r="CV3610" s="1">
        <v>15.1</v>
      </c>
      <c r="CW3610" s="1">
        <v>8.061</v>
      </c>
      <c r="CX3610" s="1">
        <v>6.591</v>
      </c>
      <c r="CY3610" s="1">
        <v>5.548</v>
      </c>
      <c r="CZ3610" s="1">
        <v>5.154</v>
      </c>
      <c r="DA3610" s="1" t="str">
        <f t="shared" si="1283"/>
        <v>#DIV/0!</v>
      </c>
      <c r="DB3610" s="1" t="str">
        <f t="shared" si="1284"/>
        <v>#DIV/0!</v>
      </c>
      <c r="DC3610" s="1" t="str">
        <f t="shared" si="1285"/>
        <v>#DIV/0!</v>
      </c>
      <c r="DD3610" s="1" t="str">
        <f t="shared" si="1286"/>
        <v>#DIV/0!</v>
      </c>
      <c r="DF3610" s="1" t="str">
        <f t="shared" si="1287"/>
        <v>#DIV/0!</v>
      </c>
    </row>
    <row r="3611" ht="15.75" customHeight="1">
      <c r="CU3611" s="1">
        <v>5772.3022</v>
      </c>
      <c r="CV3611" s="1">
        <v>15.73</v>
      </c>
      <c r="CW3611" s="1">
        <v>7.951</v>
      </c>
      <c r="CX3611" s="1">
        <v>6.502</v>
      </c>
      <c r="CY3611" s="1">
        <v>5.424</v>
      </c>
      <c r="CZ3611" s="1">
        <v>5.14</v>
      </c>
      <c r="DA3611" s="1" t="str">
        <f t="shared" si="1283"/>
        <v>#DIV/0!</v>
      </c>
      <c r="DB3611" s="1" t="str">
        <f t="shared" si="1284"/>
        <v>#DIV/0!</v>
      </c>
      <c r="DC3611" s="1" t="str">
        <f t="shared" si="1285"/>
        <v>#DIV/0!</v>
      </c>
      <c r="DD3611" s="1" t="str">
        <f t="shared" si="1286"/>
        <v>#DIV/0!</v>
      </c>
      <c r="DF3611" s="1" t="str">
        <f t="shared" si="1287"/>
        <v>#DIV/0!</v>
      </c>
    </row>
    <row r="3612" ht="15.75" customHeight="1">
      <c r="CU3612" s="1">
        <v>5772.4546</v>
      </c>
      <c r="CV3612" s="1">
        <v>16.3</v>
      </c>
      <c r="CW3612" s="1">
        <v>7.91</v>
      </c>
      <c r="CX3612" s="1">
        <v>6.443</v>
      </c>
      <c r="CY3612" s="1">
        <v>5.299</v>
      </c>
      <c r="CZ3612" s="1">
        <v>5.08</v>
      </c>
      <c r="DA3612" s="1" t="str">
        <f t="shared" si="1283"/>
        <v>#DIV/0!</v>
      </c>
      <c r="DB3612" s="1" t="str">
        <f t="shared" si="1284"/>
        <v>#DIV/0!</v>
      </c>
      <c r="DC3612" s="1" t="str">
        <f t="shared" si="1285"/>
        <v>#DIV/0!</v>
      </c>
      <c r="DD3612" s="1" t="str">
        <f t="shared" si="1286"/>
        <v>#DIV/0!</v>
      </c>
      <c r="DF3612" s="1" t="str">
        <f t="shared" si="1287"/>
        <v>#DIV/0!</v>
      </c>
    </row>
    <row r="3613" ht="15.75" customHeight="1">
      <c r="CU3613" s="1">
        <v>5772.6074</v>
      </c>
      <c r="CV3613" s="1">
        <v>16.8</v>
      </c>
      <c r="CW3613" s="1">
        <v>7.972</v>
      </c>
      <c r="CX3613" s="1">
        <v>6.433</v>
      </c>
      <c r="CY3613" s="1">
        <v>5.239</v>
      </c>
      <c r="CZ3613" s="1">
        <v>5.041</v>
      </c>
      <c r="DA3613" s="1" t="str">
        <f t="shared" si="1283"/>
        <v>#DIV/0!</v>
      </c>
      <c r="DB3613" s="1" t="str">
        <f t="shared" si="1284"/>
        <v>#DIV/0!</v>
      </c>
      <c r="DC3613" s="1" t="str">
        <f t="shared" si="1285"/>
        <v>#DIV/0!</v>
      </c>
      <c r="DD3613" s="1" t="str">
        <f t="shared" si="1286"/>
        <v>#DIV/0!</v>
      </c>
      <c r="DF3613" s="1" t="str">
        <f t="shared" si="1287"/>
        <v>#DIV/0!</v>
      </c>
    </row>
    <row r="3614" ht="15.75" customHeight="1">
      <c r="CU3614" s="1">
        <v>5772.7598</v>
      </c>
      <c r="CV3614" s="1">
        <v>16.66</v>
      </c>
      <c r="CW3614" s="1">
        <v>7.9</v>
      </c>
      <c r="CX3614" s="1">
        <v>6.325</v>
      </c>
      <c r="CY3614" s="1">
        <v>5.11</v>
      </c>
      <c r="CZ3614" s="1">
        <v>4.961</v>
      </c>
      <c r="DA3614" s="1" t="str">
        <f t="shared" si="1283"/>
        <v>#DIV/0!</v>
      </c>
      <c r="DB3614" s="1" t="str">
        <f t="shared" si="1284"/>
        <v>#DIV/0!</v>
      </c>
      <c r="DC3614" s="1" t="str">
        <f t="shared" si="1285"/>
        <v>#DIV/0!</v>
      </c>
      <c r="DD3614" s="1" t="str">
        <f t="shared" si="1286"/>
        <v>#DIV/0!</v>
      </c>
      <c r="DF3614" s="1" t="str">
        <f t="shared" si="1287"/>
        <v>#DIV/0!</v>
      </c>
    </row>
    <row r="3615" ht="15.75" customHeight="1">
      <c r="CU3615" s="1">
        <v>5772.9121</v>
      </c>
      <c r="CV3615" s="1">
        <v>15.68</v>
      </c>
      <c r="CW3615" s="1">
        <v>7.606</v>
      </c>
      <c r="CX3615" s="1">
        <v>6.062</v>
      </c>
      <c r="CY3615" s="1">
        <v>4.882</v>
      </c>
      <c r="CZ3615" s="1">
        <v>4.755</v>
      </c>
      <c r="DA3615" s="1" t="str">
        <f t="shared" si="1283"/>
        <v>#DIV/0!</v>
      </c>
      <c r="DB3615" s="1" t="str">
        <f t="shared" si="1284"/>
        <v>#DIV/0!</v>
      </c>
      <c r="DC3615" s="1" t="str">
        <f t="shared" si="1285"/>
        <v>#DIV/0!</v>
      </c>
      <c r="DD3615" s="1" t="str">
        <f t="shared" si="1286"/>
        <v>#DIV/0!</v>
      </c>
      <c r="DF3615" s="1" t="str">
        <f t="shared" si="1287"/>
        <v>#DIV/0!</v>
      </c>
    </row>
    <row r="3616" ht="15.75" customHeight="1">
      <c r="CU3616" s="1">
        <v>5773.0645</v>
      </c>
      <c r="CV3616" s="1">
        <v>13.98</v>
      </c>
      <c r="CW3616" s="1">
        <v>7.154</v>
      </c>
      <c r="CX3616" s="1">
        <v>5.701</v>
      </c>
      <c r="CY3616" s="1">
        <v>4.591</v>
      </c>
      <c r="CZ3616" s="1">
        <v>4.47</v>
      </c>
      <c r="DA3616" s="1" t="str">
        <f t="shared" si="1283"/>
        <v>#DIV/0!</v>
      </c>
      <c r="DB3616" s="1" t="str">
        <f t="shared" si="1284"/>
        <v>#DIV/0!</v>
      </c>
      <c r="DC3616" s="1" t="str">
        <f t="shared" si="1285"/>
        <v>#DIV/0!</v>
      </c>
      <c r="DD3616" s="1" t="str">
        <f t="shared" si="1286"/>
        <v>#DIV/0!</v>
      </c>
      <c r="DF3616" s="1" t="str">
        <f t="shared" si="1287"/>
        <v>#DIV/0!</v>
      </c>
    </row>
    <row r="3617" ht="15.75" customHeight="1">
      <c r="CU3617" s="1">
        <v>5773.2168</v>
      </c>
      <c r="CV3617" s="1">
        <v>12.09</v>
      </c>
      <c r="CW3617" s="1">
        <v>6.6</v>
      </c>
      <c r="CX3617" s="1">
        <v>5.281</v>
      </c>
      <c r="CY3617" s="1">
        <v>4.273</v>
      </c>
      <c r="CZ3617" s="1">
        <v>4.164</v>
      </c>
      <c r="DA3617" s="1" t="str">
        <f t="shared" si="1283"/>
        <v>#DIV/0!</v>
      </c>
      <c r="DB3617" s="1" t="str">
        <f t="shared" si="1284"/>
        <v>#DIV/0!</v>
      </c>
      <c r="DC3617" s="1" t="str">
        <f t="shared" si="1285"/>
        <v>#DIV/0!</v>
      </c>
      <c r="DD3617" s="1" t="str">
        <f t="shared" si="1286"/>
        <v>#DIV/0!</v>
      </c>
      <c r="DF3617" s="1" t="str">
        <f t="shared" si="1287"/>
        <v>#DIV/0!</v>
      </c>
    </row>
    <row r="3618" ht="15.75" customHeight="1">
      <c r="CU3618" s="1">
        <v>5773.3691</v>
      </c>
      <c r="CV3618" s="1">
        <v>10.57</v>
      </c>
      <c r="CW3618" s="1">
        <v>6.094</v>
      </c>
      <c r="CX3618" s="1">
        <v>4.925</v>
      </c>
      <c r="CY3618" s="1">
        <v>4.016</v>
      </c>
      <c r="CZ3618" s="1">
        <v>3.907</v>
      </c>
      <c r="DA3618" s="1" t="str">
        <f t="shared" si="1283"/>
        <v>#DIV/0!</v>
      </c>
      <c r="DB3618" s="1" t="str">
        <f t="shared" si="1284"/>
        <v>#DIV/0!</v>
      </c>
      <c r="DC3618" s="1" t="str">
        <f t="shared" si="1285"/>
        <v>#DIV/0!</v>
      </c>
      <c r="DD3618" s="1" t="str">
        <f t="shared" si="1286"/>
        <v>#DIV/0!</v>
      </c>
      <c r="DF3618" s="1" t="str">
        <f t="shared" si="1287"/>
        <v>#DIV/0!</v>
      </c>
    </row>
    <row r="3619" ht="15.75" customHeight="1">
      <c r="CU3619" s="1">
        <v>5773.5215</v>
      </c>
      <c r="CV3619" s="1">
        <v>9.424</v>
      </c>
      <c r="CW3619" s="1">
        <v>5.666</v>
      </c>
      <c r="CX3619" s="1">
        <v>4.633</v>
      </c>
      <c r="CY3619" s="1">
        <v>3.809</v>
      </c>
      <c r="CZ3619" s="1">
        <v>3.699</v>
      </c>
      <c r="DA3619" s="1" t="str">
        <f t="shared" si="1283"/>
        <v>#DIV/0!</v>
      </c>
      <c r="DB3619" s="1" t="str">
        <f t="shared" si="1284"/>
        <v>#DIV/0!</v>
      </c>
      <c r="DC3619" s="1" t="str">
        <f t="shared" si="1285"/>
        <v>#DIV/0!</v>
      </c>
      <c r="DD3619" s="1" t="str">
        <f t="shared" si="1286"/>
        <v>#DIV/0!</v>
      </c>
      <c r="DF3619" s="1" t="str">
        <f t="shared" si="1287"/>
        <v>#DIV/0!</v>
      </c>
    </row>
    <row r="3620" ht="15.75" customHeight="1">
      <c r="CU3620" s="1">
        <v>5773.6738</v>
      </c>
      <c r="CV3620" s="1">
        <v>8.717</v>
      </c>
      <c r="CW3620" s="1">
        <v>5.413</v>
      </c>
      <c r="CX3620" s="1">
        <v>4.469</v>
      </c>
      <c r="CY3620" s="1">
        <v>3.694</v>
      </c>
      <c r="CZ3620" s="1">
        <v>3.573</v>
      </c>
      <c r="DA3620" s="1" t="str">
        <f t="shared" si="1283"/>
        <v>#DIV/0!</v>
      </c>
      <c r="DB3620" s="1" t="str">
        <f t="shared" si="1284"/>
        <v>#DIV/0!</v>
      </c>
      <c r="DC3620" s="1" t="str">
        <f t="shared" si="1285"/>
        <v>#DIV/0!</v>
      </c>
      <c r="DD3620" s="1" t="str">
        <f t="shared" si="1286"/>
        <v>#DIV/0!</v>
      </c>
      <c r="DF3620" s="1" t="str">
        <f t="shared" si="1287"/>
        <v>#DIV/0!</v>
      </c>
    </row>
    <row r="3621" ht="15.75" customHeight="1">
      <c r="CU3621" s="1">
        <v>5773.8262</v>
      </c>
      <c r="CV3621" s="1">
        <v>8.482</v>
      </c>
      <c r="CW3621" s="1">
        <v>5.362</v>
      </c>
      <c r="CX3621" s="1">
        <v>4.445</v>
      </c>
      <c r="CY3621" s="1">
        <v>3.683</v>
      </c>
      <c r="CZ3621" s="1">
        <v>3.546</v>
      </c>
      <c r="DA3621" s="1" t="str">
        <f t="shared" si="1283"/>
        <v>#DIV/0!</v>
      </c>
      <c r="DB3621" s="1" t="str">
        <f t="shared" si="1284"/>
        <v>#DIV/0!</v>
      </c>
      <c r="DC3621" s="1" t="str">
        <f t="shared" si="1285"/>
        <v>#DIV/0!</v>
      </c>
      <c r="DD3621" s="1" t="str">
        <f t="shared" si="1286"/>
        <v>#DIV/0!</v>
      </c>
      <c r="DF3621" s="1" t="str">
        <f t="shared" si="1287"/>
        <v>#DIV/0!</v>
      </c>
    </row>
    <row r="3622" ht="15.75" customHeight="1">
      <c r="CU3622" s="1">
        <v>5773.979</v>
      </c>
      <c r="CV3622" s="1">
        <v>8.751</v>
      </c>
      <c r="CW3622" s="1">
        <v>5.518</v>
      </c>
      <c r="CX3622" s="1">
        <v>4.568</v>
      </c>
      <c r="CY3622" s="1">
        <v>3.78</v>
      </c>
      <c r="CZ3622" s="1">
        <v>3.622</v>
      </c>
      <c r="DA3622" s="1" t="str">
        <f t="shared" si="1283"/>
        <v>#DIV/0!</v>
      </c>
      <c r="DB3622" s="1" t="str">
        <f t="shared" si="1284"/>
        <v>#DIV/0!</v>
      </c>
      <c r="DC3622" s="1" t="str">
        <f t="shared" si="1285"/>
        <v>#DIV/0!</v>
      </c>
      <c r="DD3622" s="1" t="str">
        <f t="shared" si="1286"/>
        <v>#DIV/0!</v>
      </c>
      <c r="DF3622" s="1" t="str">
        <f t="shared" si="1287"/>
        <v>#DIV/0!</v>
      </c>
    </row>
    <row r="3623" ht="15.75" customHeight="1">
      <c r="CU3623" s="1">
        <v>5774.1313</v>
      </c>
      <c r="CV3623" s="1">
        <v>9.584</v>
      </c>
      <c r="CW3623" s="1">
        <v>5.862</v>
      </c>
      <c r="CX3623" s="1">
        <v>4.825</v>
      </c>
      <c r="CY3623" s="1">
        <v>3.979</v>
      </c>
      <c r="CZ3623" s="1">
        <v>3.793</v>
      </c>
      <c r="DA3623" s="1" t="str">
        <f t="shared" si="1283"/>
        <v>#DIV/0!</v>
      </c>
      <c r="DB3623" s="1" t="str">
        <f t="shared" si="1284"/>
        <v>#DIV/0!</v>
      </c>
      <c r="DC3623" s="1" t="str">
        <f t="shared" si="1285"/>
        <v>#DIV/0!</v>
      </c>
      <c r="DD3623" s="1" t="str">
        <f t="shared" si="1286"/>
        <v>#DIV/0!</v>
      </c>
      <c r="DF3623" s="1" t="str">
        <f t="shared" si="1287"/>
        <v>#DIV/0!</v>
      </c>
    </row>
    <row r="3624" ht="15.75" customHeight="1">
      <c r="CU3624" s="1">
        <v>5774.2837</v>
      </c>
      <c r="CV3624" s="1">
        <v>10.86</v>
      </c>
      <c r="CW3624" s="1">
        <v>6.356</v>
      </c>
      <c r="CX3624" s="1">
        <v>5.21</v>
      </c>
      <c r="CY3624" s="1">
        <v>4.273</v>
      </c>
      <c r="CZ3624" s="1">
        <v>4.042</v>
      </c>
      <c r="DA3624" s="1" t="str">
        <f t="shared" si="1283"/>
        <v>#DIV/0!</v>
      </c>
      <c r="DB3624" s="1" t="str">
        <f t="shared" si="1284"/>
        <v>#DIV/0!</v>
      </c>
      <c r="DC3624" s="1" t="str">
        <f t="shared" si="1285"/>
        <v>#DIV/0!</v>
      </c>
      <c r="DD3624" s="1" t="str">
        <f t="shared" si="1286"/>
        <v>#DIV/0!</v>
      </c>
      <c r="DF3624" s="1" t="str">
        <f t="shared" si="1287"/>
        <v>#DIV/0!</v>
      </c>
    </row>
    <row r="3625" ht="15.75" customHeight="1">
      <c r="CU3625" s="1">
        <v>5774.436</v>
      </c>
      <c r="CV3625" s="1">
        <v>12.32</v>
      </c>
      <c r="CW3625" s="1">
        <v>6.894</v>
      </c>
      <c r="CX3625" s="1">
        <v>5.616</v>
      </c>
      <c r="CY3625" s="1">
        <v>4.608</v>
      </c>
      <c r="CZ3625" s="1">
        <v>4.322</v>
      </c>
      <c r="DA3625" s="1" t="str">
        <f t="shared" si="1283"/>
        <v>#DIV/0!</v>
      </c>
      <c r="DB3625" s="1" t="str">
        <f t="shared" si="1284"/>
        <v>#DIV/0!</v>
      </c>
      <c r="DC3625" s="1" t="str">
        <f t="shared" si="1285"/>
        <v>#DIV/0!</v>
      </c>
      <c r="DD3625" s="1" t="str">
        <f t="shared" si="1286"/>
        <v>#DIV/0!</v>
      </c>
      <c r="DF3625" s="1" t="str">
        <f t="shared" si="1287"/>
        <v>#DIV/0!</v>
      </c>
    </row>
    <row r="3626" ht="15.75" customHeight="1">
      <c r="CU3626" s="1">
        <v>5774.5884</v>
      </c>
      <c r="CV3626" s="1">
        <v>13.87</v>
      </c>
      <c r="CW3626" s="1">
        <v>7.499</v>
      </c>
      <c r="CX3626" s="1">
        <v>6.074</v>
      </c>
      <c r="CY3626" s="1">
        <v>4.995</v>
      </c>
      <c r="CZ3626" s="1">
        <v>4.64</v>
      </c>
      <c r="DA3626" s="1" t="str">
        <f t="shared" si="1283"/>
        <v>#DIV/0!</v>
      </c>
      <c r="DB3626" s="1" t="str">
        <f t="shared" si="1284"/>
        <v>#DIV/0!</v>
      </c>
      <c r="DC3626" s="1" t="str">
        <f t="shared" si="1285"/>
        <v>#DIV/0!</v>
      </c>
      <c r="DD3626" s="1" t="str">
        <f t="shared" si="1286"/>
        <v>#DIV/0!</v>
      </c>
      <c r="DF3626" s="1" t="str">
        <f t="shared" si="1287"/>
        <v>#DIV/0!</v>
      </c>
    </row>
    <row r="3627" ht="15.75" customHeight="1">
      <c r="CU3627" s="1">
        <v>5774.7407</v>
      </c>
      <c r="CV3627" s="1">
        <v>15.45</v>
      </c>
      <c r="CW3627" s="1">
        <v>8.165</v>
      </c>
      <c r="CX3627" s="1">
        <v>6.588</v>
      </c>
      <c r="CY3627" s="1">
        <v>5.416</v>
      </c>
      <c r="CZ3627" s="1">
        <v>4.978</v>
      </c>
      <c r="DA3627" s="1" t="str">
        <f t="shared" si="1283"/>
        <v>#DIV/0!</v>
      </c>
      <c r="DB3627" s="1" t="str">
        <f t="shared" si="1284"/>
        <v>#DIV/0!</v>
      </c>
      <c r="DC3627" s="1" t="str">
        <f t="shared" si="1285"/>
        <v>#DIV/0!</v>
      </c>
      <c r="DD3627" s="1" t="str">
        <f t="shared" si="1286"/>
        <v>#DIV/0!</v>
      </c>
      <c r="DF3627" s="1" t="str">
        <f t="shared" si="1287"/>
        <v>#DIV/0!</v>
      </c>
    </row>
    <row r="3628" ht="15.75" customHeight="1">
      <c r="CU3628" s="1">
        <v>5774.8931</v>
      </c>
      <c r="CV3628" s="1">
        <v>17.28</v>
      </c>
      <c r="CW3628" s="1">
        <v>8.854</v>
      </c>
      <c r="CX3628" s="1">
        <v>7.12</v>
      </c>
      <c r="CY3628" s="1">
        <v>5.865</v>
      </c>
      <c r="CZ3628" s="1">
        <v>5.337</v>
      </c>
      <c r="DA3628" s="1" t="str">
        <f t="shared" si="1283"/>
        <v>#DIV/0!</v>
      </c>
      <c r="DB3628" s="1" t="str">
        <f t="shared" si="1284"/>
        <v>#DIV/0!</v>
      </c>
      <c r="DC3628" s="1" t="str">
        <f t="shared" si="1285"/>
        <v>#DIV/0!</v>
      </c>
      <c r="DD3628" s="1" t="str">
        <f t="shared" si="1286"/>
        <v>#DIV/0!</v>
      </c>
      <c r="DF3628" s="1" t="str">
        <f t="shared" si="1287"/>
        <v>#DIV/0!</v>
      </c>
    </row>
    <row r="3629" ht="15.75" customHeight="1">
      <c r="CU3629" s="1">
        <v>5775.0454</v>
      </c>
      <c r="CV3629" s="1">
        <v>19.67</v>
      </c>
      <c r="CW3629" s="1">
        <v>9.655</v>
      </c>
      <c r="CX3629" s="1">
        <v>7.719</v>
      </c>
      <c r="CY3629" s="1">
        <v>6.309</v>
      </c>
      <c r="CZ3629" s="1">
        <v>5.676</v>
      </c>
      <c r="DA3629" s="1" t="str">
        <f t="shared" si="1283"/>
        <v>#DIV/0!</v>
      </c>
      <c r="DB3629" s="1" t="str">
        <f t="shared" si="1284"/>
        <v>#DIV/0!</v>
      </c>
      <c r="DC3629" s="1" t="str">
        <f t="shared" si="1285"/>
        <v>#DIV/0!</v>
      </c>
      <c r="DD3629" s="1" t="str">
        <f t="shared" si="1286"/>
        <v>#DIV/0!</v>
      </c>
      <c r="DF3629" s="1" t="str">
        <f t="shared" si="1287"/>
        <v>#DIV/0!</v>
      </c>
    </row>
    <row r="3630" ht="15.75" customHeight="1">
      <c r="CU3630" s="1">
        <v>5775.1978</v>
      </c>
      <c r="CV3630" s="1">
        <v>22.06</v>
      </c>
      <c r="CW3630" s="1">
        <v>10.41</v>
      </c>
      <c r="CX3630" s="1">
        <v>8.234</v>
      </c>
      <c r="CY3630" s="1">
        <v>6.605</v>
      </c>
      <c r="CZ3630" s="1">
        <v>5.88</v>
      </c>
      <c r="DA3630" s="1" t="str">
        <f t="shared" si="1283"/>
        <v>#DIV/0!</v>
      </c>
      <c r="DB3630" s="1" t="str">
        <f t="shared" si="1284"/>
        <v>#DIV/0!</v>
      </c>
      <c r="DC3630" s="1" t="str">
        <f t="shared" si="1285"/>
        <v>#DIV/0!</v>
      </c>
      <c r="DD3630" s="1" t="str">
        <f t="shared" si="1286"/>
        <v>#DIV/0!</v>
      </c>
      <c r="DF3630" s="1" t="str">
        <f t="shared" si="1287"/>
        <v>#DIV/0!</v>
      </c>
    </row>
    <row r="3631" ht="15.75" customHeight="1">
      <c r="CU3631" s="1">
        <v>5775.3506</v>
      </c>
      <c r="CV3631" s="1">
        <v>22.87</v>
      </c>
      <c r="CW3631" s="1">
        <v>10.43</v>
      </c>
      <c r="CX3631" s="1">
        <v>8.198</v>
      </c>
      <c r="CY3631" s="1">
        <v>6.538</v>
      </c>
      <c r="CZ3631" s="1">
        <v>5.792</v>
      </c>
      <c r="DA3631" s="1" t="str">
        <f t="shared" si="1283"/>
        <v>#DIV/0!</v>
      </c>
      <c r="DB3631" s="1" t="str">
        <f t="shared" si="1284"/>
        <v>#DIV/0!</v>
      </c>
      <c r="DC3631" s="1" t="str">
        <f t="shared" si="1285"/>
        <v>#DIV/0!</v>
      </c>
      <c r="DD3631" s="1" t="str">
        <f t="shared" si="1286"/>
        <v>#DIV/0!</v>
      </c>
      <c r="DF3631" s="1" t="str">
        <f t="shared" si="1287"/>
        <v>#DIV/0!</v>
      </c>
    </row>
    <row r="3632" ht="15.75" customHeight="1">
      <c r="CU3632" s="1">
        <v>5775.5029</v>
      </c>
      <c r="CV3632" s="1">
        <v>20.64</v>
      </c>
      <c r="CW3632" s="1">
        <v>9.421</v>
      </c>
      <c r="CX3632" s="1">
        <v>7.489</v>
      </c>
      <c r="CY3632" s="1">
        <v>6.019</v>
      </c>
      <c r="CZ3632" s="1">
        <v>5.359</v>
      </c>
      <c r="DA3632" s="1" t="str">
        <f t="shared" si="1283"/>
        <v>#DIV/0!</v>
      </c>
      <c r="DB3632" s="1" t="str">
        <f t="shared" si="1284"/>
        <v>#DIV/0!</v>
      </c>
      <c r="DC3632" s="1" t="str">
        <f t="shared" si="1285"/>
        <v>#DIV/0!</v>
      </c>
      <c r="DD3632" s="1" t="str">
        <f t="shared" si="1286"/>
        <v>#DIV/0!</v>
      </c>
      <c r="DF3632" s="1" t="str">
        <f t="shared" si="1287"/>
        <v>#DIV/0!</v>
      </c>
    </row>
    <row r="3633" ht="15.75" customHeight="1">
      <c r="CU3633" s="1">
        <v>5775.6553</v>
      </c>
      <c r="CV3633" s="1">
        <v>15.82</v>
      </c>
      <c r="CW3633" s="1">
        <v>7.851</v>
      </c>
      <c r="CX3633" s="1">
        <v>6.399</v>
      </c>
      <c r="CY3633" s="1">
        <v>5.227</v>
      </c>
      <c r="CZ3633" s="1">
        <v>4.711</v>
      </c>
      <c r="DA3633" s="1" t="str">
        <f t="shared" si="1283"/>
        <v>#DIV/0!</v>
      </c>
      <c r="DB3633" s="1" t="str">
        <f t="shared" si="1284"/>
        <v>#DIV/0!</v>
      </c>
      <c r="DC3633" s="1" t="str">
        <f t="shared" si="1285"/>
        <v>#DIV/0!</v>
      </c>
      <c r="DD3633" s="1" t="str">
        <f t="shared" si="1286"/>
        <v>#DIV/0!</v>
      </c>
      <c r="DF3633" s="1" t="str">
        <f t="shared" si="1287"/>
        <v>#DIV/0!</v>
      </c>
    </row>
    <row r="3634" ht="15.75" customHeight="1">
      <c r="CU3634" s="1">
        <v>5775.8076</v>
      </c>
      <c r="CV3634" s="1">
        <v>10.75</v>
      </c>
      <c r="CW3634" s="1">
        <v>6.359</v>
      </c>
      <c r="CX3634" s="1">
        <v>5.332</v>
      </c>
      <c r="CY3634" s="1">
        <v>4.434</v>
      </c>
      <c r="CZ3634" s="1">
        <v>4.045</v>
      </c>
      <c r="DA3634" s="1" t="str">
        <f t="shared" si="1283"/>
        <v>#DIV/0!</v>
      </c>
      <c r="DB3634" s="1" t="str">
        <f t="shared" si="1284"/>
        <v>#DIV/0!</v>
      </c>
      <c r="DC3634" s="1" t="str">
        <f t="shared" si="1285"/>
        <v>#DIV/0!</v>
      </c>
      <c r="DD3634" s="1" t="str">
        <f t="shared" si="1286"/>
        <v>#DIV/0!</v>
      </c>
      <c r="DF3634" s="1" t="str">
        <f t="shared" si="1287"/>
        <v>#DIV/0!</v>
      </c>
    </row>
    <row r="3635" ht="15.75" customHeight="1">
      <c r="CU3635" s="1">
        <v>5775.96</v>
      </c>
      <c r="CV3635" s="1">
        <v>8.02</v>
      </c>
      <c r="CW3635" s="1">
        <v>5.28</v>
      </c>
      <c r="CX3635" s="1">
        <v>4.512</v>
      </c>
      <c r="CY3635" s="1">
        <v>3.808</v>
      </c>
      <c r="CZ3635" s="1">
        <v>3.51</v>
      </c>
      <c r="DA3635" s="1" t="str">
        <f t="shared" si="1283"/>
        <v>#DIV/0!</v>
      </c>
      <c r="DB3635" s="1" t="str">
        <f t="shared" si="1284"/>
        <v>#DIV/0!</v>
      </c>
      <c r="DC3635" s="1" t="str">
        <f t="shared" si="1285"/>
        <v>#DIV/0!</v>
      </c>
      <c r="DD3635" s="1" t="str">
        <f t="shared" si="1286"/>
        <v>#DIV/0!</v>
      </c>
      <c r="DF3635" s="1" t="str">
        <f t="shared" si="1287"/>
        <v>#DIV/0!</v>
      </c>
    </row>
    <row r="3636" ht="15.75" customHeight="1">
      <c r="CU3636" s="1">
        <v>5776.1123</v>
      </c>
      <c r="CV3636" s="1">
        <v>6.286</v>
      </c>
      <c r="CW3636" s="1">
        <v>4.573</v>
      </c>
      <c r="CX3636" s="1">
        <v>3.967</v>
      </c>
      <c r="CY3636" s="1">
        <v>3.387</v>
      </c>
      <c r="CZ3636" s="1">
        <v>3.15</v>
      </c>
      <c r="DA3636" s="1" t="str">
        <f t="shared" si="1283"/>
        <v>#DIV/0!</v>
      </c>
      <c r="DB3636" s="1" t="str">
        <f t="shared" si="1284"/>
        <v>#DIV/0!</v>
      </c>
      <c r="DC3636" s="1" t="str">
        <f t="shared" si="1285"/>
        <v>#DIV/0!</v>
      </c>
      <c r="DD3636" s="1" t="str">
        <f t="shared" si="1286"/>
        <v>#DIV/0!</v>
      </c>
      <c r="DF3636" s="1" t="str">
        <f t="shared" si="1287"/>
        <v>#DIV/0!</v>
      </c>
    </row>
    <row r="3637" ht="15.75" customHeight="1">
      <c r="CU3637" s="1">
        <v>5776.2646</v>
      </c>
      <c r="CV3637" s="1">
        <v>5.451</v>
      </c>
      <c r="CW3637" s="1">
        <v>4.215</v>
      </c>
      <c r="CX3637" s="1">
        <v>3.684</v>
      </c>
      <c r="CY3637" s="1">
        <v>3.157</v>
      </c>
      <c r="CZ3637" s="1">
        <v>2.956</v>
      </c>
      <c r="DA3637" s="1" t="str">
        <f t="shared" si="1283"/>
        <v>#DIV/0!</v>
      </c>
      <c r="DB3637" s="1" t="str">
        <f t="shared" si="1284"/>
        <v>#DIV/0!</v>
      </c>
      <c r="DC3637" s="1" t="str">
        <f t="shared" si="1285"/>
        <v>#DIV/0!</v>
      </c>
      <c r="DD3637" s="1" t="str">
        <f t="shared" si="1286"/>
        <v>#DIV/0!</v>
      </c>
      <c r="DF3637" s="1" t="str">
        <f t="shared" si="1287"/>
        <v>#DIV/0!</v>
      </c>
    </row>
    <row r="3638" ht="15.75" customHeight="1">
      <c r="CU3638" s="1">
        <v>5776.417</v>
      </c>
      <c r="CV3638" s="1">
        <v>5.28</v>
      </c>
      <c r="CW3638" s="1">
        <v>4.122</v>
      </c>
      <c r="CX3638" s="1">
        <v>3.613</v>
      </c>
      <c r="CY3638" s="1">
        <v>3.091</v>
      </c>
      <c r="CZ3638" s="1">
        <v>2.909</v>
      </c>
      <c r="DA3638" s="1" t="str">
        <f t="shared" si="1283"/>
        <v>#DIV/0!</v>
      </c>
      <c r="DB3638" s="1" t="str">
        <f t="shared" si="1284"/>
        <v>#DIV/0!</v>
      </c>
      <c r="DC3638" s="1" t="str">
        <f t="shared" si="1285"/>
        <v>#DIV/0!</v>
      </c>
      <c r="DD3638" s="1" t="str">
        <f t="shared" si="1286"/>
        <v>#DIV/0!</v>
      </c>
      <c r="DF3638" s="1" t="str">
        <f t="shared" si="1287"/>
        <v>#DIV/0!</v>
      </c>
    </row>
    <row r="3639" ht="15.75" customHeight="1">
      <c r="CU3639" s="1">
        <v>5776.5698</v>
      </c>
      <c r="CV3639" s="1">
        <v>5.586</v>
      </c>
      <c r="CW3639" s="1">
        <v>4.253</v>
      </c>
      <c r="CX3639" s="1">
        <v>3.723</v>
      </c>
      <c r="CY3639" s="1">
        <v>3.167</v>
      </c>
      <c r="CZ3639" s="1">
        <v>2.99</v>
      </c>
      <c r="DA3639" s="1" t="str">
        <f t="shared" si="1283"/>
        <v>#DIV/0!</v>
      </c>
      <c r="DB3639" s="1" t="str">
        <f t="shared" si="1284"/>
        <v>#DIV/0!</v>
      </c>
      <c r="DC3639" s="1" t="str">
        <f t="shared" si="1285"/>
        <v>#DIV/0!</v>
      </c>
      <c r="DD3639" s="1" t="str">
        <f t="shared" si="1286"/>
        <v>#DIV/0!</v>
      </c>
      <c r="DF3639" s="1" t="str">
        <f t="shared" si="1287"/>
        <v>#DIV/0!</v>
      </c>
    </row>
    <row r="3640" ht="15.75" customHeight="1">
      <c r="CU3640" s="1">
        <v>5776.7222</v>
      </c>
      <c r="CV3640" s="1">
        <v>6.385</v>
      </c>
      <c r="CW3640" s="1">
        <v>4.571</v>
      </c>
      <c r="CX3640" s="1">
        <v>3.99</v>
      </c>
      <c r="CY3640" s="1">
        <v>3.363</v>
      </c>
      <c r="CZ3640" s="1">
        <v>3.18</v>
      </c>
      <c r="DA3640" s="1" t="str">
        <f t="shared" si="1283"/>
        <v>#DIV/0!</v>
      </c>
      <c r="DB3640" s="1" t="str">
        <f t="shared" si="1284"/>
        <v>#DIV/0!</v>
      </c>
      <c r="DC3640" s="1" t="str">
        <f t="shared" si="1285"/>
        <v>#DIV/0!</v>
      </c>
      <c r="DD3640" s="1" t="str">
        <f t="shared" si="1286"/>
        <v>#DIV/0!</v>
      </c>
      <c r="DF3640" s="1" t="str">
        <f t="shared" si="1287"/>
        <v>#DIV/0!</v>
      </c>
    </row>
    <row r="3641" ht="15.75" customHeight="1">
      <c r="CU3641" s="1">
        <v>5776.8745</v>
      </c>
      <c r="CV3641" s="1">
        <v>7.61</v>
      </c>
      <c r="CW3641" s="1">
        <v>5.048</v>
      </c>
      <c r="CX3641" s="1">
        <v>4.397</v>
      </c>
      <c r="CY3641" s="1">
        <v>3.657</v>
      </c>
      <c r="CZ3641" s="1">
        <v>3.468</v>
      </c>
      <c r="DA3641" s="1" t="str">
        <f t="shared" si="1283"/>
        <v>#DIV/0!</v>
      </c>
      <c r="DB3641" s="1" t="str">
        <f t="shared" si="1284"/>
        <v>#DIV/0!</v>
      </c>
      <c r="DC3641" s="1" t="str">
        <f t="shared" si="1285"/>
        <v>#DIV/0!</v>
      </c>
      <c r="DD3641" s="1" t="str">
        <f t="shared" si="1286"/>
        <v>#DIV/0!</v>
      </c>
      <c r="DF3641" s="1" t="str">
        <f t="shared" si="1287"/>
        <v>#DIV/0!</v>
      </c>
    </row>
    <row r="3642" ht="15.75" customHeight="1">
      <c r="CU3642" s="1">
        <v>5777.0269</v>
      </c>
      <c r="CV3642" s="1">
        <v>8.952</v>
      </c>
      <c r="CW3642" s="1">
        <v>5.591</v>
      </c>
      <c r="CX3642" s="1">
        <v>4.868</v>
      </c>
      <c r="CY3642" s="1">
        <v>4.019</v>
      </c>
      <c r="CZ3642" s="1">
        <v>3.814</v>
      </c>
      <c r="DA3642" s="1" t="str">
        <f t="shared" si="1283"/>
        <v>#DIV/0!</v>
      </c>
      <c r="DB3642" s="1" t="str">
        <f t="shared" si="1284"/>
        <v>#DIV/0!</v>
      </c>
      <c r="DC3642" s="1" t="str">
        <f t="shared" si="1285"/>
        <v>#DIV/0!</v>
      </c>
      <c r="DD3642" s="1" t="str">
        <f t="shared" si="1286"/>
        <v>#DIV/0!</v>
      </c>
      <c r="DF3642" s="1" t="str">
        <f t="shared" si="1287"/>
        <v>#DIV/0!</v>
      </c>
    </row>
    <row r="3643" ht="15.75" customHeight="1">
      <c r="CU3643" s="1">
        <v>5777.1792</v>
      </c>
      <c r="CV3643" s="1">
        <v>10.42</v>
      </c>
      <c r="CW3643" s="1">
        <v>6.157</v>
      </c>
      <c r="CX3643" s="1">
        <v>5.398</v>
      </c>
      <c r="CY3643" s="1">
        <v>4.433</v>
      </c>
      <c r="CZ3643" s="1">
        <v>4.205</v>
      </c>
      <c r="DA3643" s="1" t="str">
        <f t="shared" si="1283"/>
        <v>#DIV/0!</v>
      </c>
      <c r="DB3643" s="1" t="str">
        <f t="shared" si="1284"/>
        <v>#DIV/0!</v>
      </c>
      <c r="DC3643" s="1" t="str">
        <f t="shared" si="1285"/>
        <v>#DIV/0!</v>
      </c>
      <c r="DD3643" s="1" t="str">
        <f t="shared" si="1286"/>
        <v>#DIV/0!</v>
      </c>
      <c r="DF3643" s="1" t="str">
        <f t="shared" si="1287"/>
        <v>#DIV/0!</v>
      </c>
    </row>
    <row r="3644" ht="15.75" customHeight="1">
      <c r="CU3644" s="1">
        <v>5777.3315</v>
      </c>
      <c r="CV3644" s="1">
        <v>11.61</v>
      </c>
      <c r="CW3644" s="1">
        <v>6.75</v>
      </c>
      <c r="CX3644" s="1">
        <v>5.966</v>
      </c>
      <c r="CY3644" s="1">
        <v>4.857</v>
      </c>
      <c r="CZ3644" s="1">
        <v>4.638</v>
      </c>
      <c r="DA3644" s="1" t="str">
        <f t="shared" si="1283"/>
        <v>#DIV/0!</v>
      </c>
      <c r="DB3644" s="1" t="str">
        <f t="shared" si="1284"/>
        <v>#DIV/0!</v>
      </c>
      <c r="DC3644" s="1" t="str">
        <f t="shared" si="1285"/>
        <v>#DIV/0!</v>
      </c>
      <c r="DD3644" s="1" t="str">
        <f t="shared" si="1286"/>
        <v>#DIV/0!</v>
      </c>
      <c r="DF3644" s="1" t="str">
        <f t="shared" si="1287"/>
        <v>#DIV/0!</v>
      </c>
    </row>
    <row r="3645" ht="15.75" customHeight="1">
      <c r="CU3645" s="1">
        <v>5777.4839</v>
      </c>
      <c r="CV3645" s="1">
        <v>12.57</v>
      </c>
      <c r="CW3645" s="1">
        <v>7.361</v>
      </c>
      <c r="CX3645" s="1">
        <v>6.565</v>
      </c>
      <c r="CY3645" s="1">
        <v>5.36</v>
      </c>
      <c r="CZ3645" s="1">
        <v>5.094</v>
      </c>
      <c r="DA3645" s="1" t="str">
        <f t="shared" si="1283"/>
        <v>#DIV/0!</v>
      </c>
      <c r="DB3645" s="1" t="str">
        <f t="shared" si="1284"/>
        <v>#DIV/0!</v>
      </c>
      <c r="DC3645" s="1" t="str">
        <f t="shared" si="1285"/>
        <v>#DIV/0!</v>
      </c>
      <c r="DD3645" s="1" t="str">
        <f t="shared" si="1286"/>
        <v>#DIV/0!</v>
      </c>
      <c r="DF3645" s="1" t="str">
        <f t="shared" si="1287"/>
        <v>#DIV/0!</v>
      </c>
    </row>
    <row r="3646" ht="15.75" customHeight="1">
      <c r="CU3646" s="1">
        <v>5777.6362</v>
      </c>
      <c r="CV3646" s="1">
        <v>13.43</v>
      </c>
      <c r="CW3646" s="1">
        <v>8.064</v>
      </c>
      <c r="CX3646" s="1">
        <v>7.244</v>
      </c>
      <c r="CY3646" s="1">
        <v>6.035</v>
      </c>
      <c r="CZ3646" s="1">
        <v>5.651</v>
      </c>
      <c r="DA3646" s="1" t="str">
        <f t="shared" si="1283"/>
        <v>#DIV/0!</v>
      </c>
      <c r="DB3646" s="1" t="str">
        <f t="shared" si="1284"/>
        <v>#DIV/0!</v>
      </c>
      <c r="DC3646" s="1" t="str">
        <f t="shared" si="1285"/>
        <v>#DIV/0!</v>
      </c>
      <c r="DD3646" s="1" t="str">
        <f t="shared" si="1286"/>
        <v>#DIV/0!</v>
      </c>
      <c r="DF3646" s="1" t="str">
        <f t="shared" si="1287"/>
        <v>#DIV/0!</v>
      </c>
    </row>
    <row r="3647" ht="15.75" customHeight="1">
      <c r="CU3647" s="1">
        <v>5777.7886</v>
      </c>
      <c r="CV3647" s="1">
        <v>14.63</v>
      </c>
      <c r="CW3647" s="1">
        <v>8.96</v>
      </c>
      <c r="CX3647" s="1">
        <v>8.104</v>
      </c>
      <c r="CY3647" s="1">
        <v>6.866</v>
      </c>
      <c r="CZ3647" s="1">
        <v>6.356</v>
      </c>
      <c r="DA3647" s="1" t="str">
        <f t="shared" si="1283"/>
        <v>#DIV/0!</v>
      </c>
      <c r="DB3647" s="1" t="str">
        <f t="shared" si="1284"/>
        <v>#DIV/0!</v>
      </c>
      <c r="DC3647" s="1" t="str">
        <f t="shared" si="1285"/>
        <v>#DIV/0!</v>
      </c>
      <c r="DD3647" s="1" t="str">
        <f t="shared" si="1286"/>
        <v>#DIV/0!</v>
      </c>
      <c r="DF3647" s="1" t="str">
        <f t="shared" si="1287"/>
        <v>#DIV/0!</v>
      </c>
    </row>
    <row r="3648" ht="15.75" customHeight="1">
      <c r="CU3648" s="1">
        <v>5777.9414</v>
      </c>
      <c r="CV3648" s="1">
        <v>15.86</v>
      </c>
      <c r="CW3648" s="1">
        <v>10.12</v>
      </c>
      <c r="CX3648" s="1">
        <v>9.25</v>
      </c>
      <c r="CY3648" s="1">
        <v>7.918</v>
      </c>
      <c r="CZ3648" s="1">
        <v>7.291</v>
      </c>
      <c r="DA3648" s="1" t="str">
        <f t="shared" si="1283"/>
        <v>#DIV/0!</v>
      </c>
      <c r="DB3648" s="1" t="str">
        <f t="shared" si="1284"/>
        <v>#DIV/0!</v>
      </c>
      <c r="DC3648" s="1" t="str">
        <f t="shared" si="1285"/>
        <v>#DIV/0!</v>
      </c>
      <c r="DD3648" s="1" t="str">
        <f t="shared" si="1286"/>
        <v>#DIV/0!</v>
      </c>
      <c r="DF3648" s="1" t="str">
        <f t="shared" si="1287"/>
        <v>#DIV/0!</v>
      </c>
    </row>
    <row r="3649" ht="15.75" customHeight="1">
      <c r="CU3649" s="1">
        <v>5778.0938</v>
      </c>
      <c r="CV3649" s="1">
        <v>17.77</v>
      </c>
      <c r="CW3649" s="1">
        <v>11.65</v>
      </c>
      <c r="CX3649" s="1">
        <v>10.78</v>
      </c>
      <c r="CY3649" s="1">
        <v>9.232</v>
      </c>
      <c r="CZ3649" s="1">
        <v>8.571</v>
      </c>
      <c r="DA3649" s="1" t="str">
        <f t="shared" si="1283"/>
        <v>#DIV/0!</v>
      </c>
      <c r="DB3649" s="1" t="str">
        <f t="shared" si="1284"/>
        <v>#DIV/0!</v>
      </c>
      <c r="DC3649" s="1" t="str">
        <f t="shared" si="1285"/>
        <v>#DIV/0!</v>
      </c>
      <c r="DD3649" s="1" t="str">
        <f t="shared" si="1286"/>
        <v>#DIV/0!</v>
      </c>
      <c r="DF3649" s="1" t="str">
        <f t="shared" si="1287"/>
        <v>#DIV/0!</v>
      </c>
    </row>
    <row r="3650" ht="15.75" customHeight="1">
      <c r="CU3650" s="1">
        <v>5778.2461</v>
      </c>
      <c r="CV3650" s="1">
        <v>20.04</v>
      </c>
      <c r="CW3650" s="1">
        <v>13.22</v>
      </c>
      <c r="CX3650" s="1">
        <v>12.42</v>
      </c>
      <c r="CY3650" s="1">
        <v>10.72</v>
      </c>
      <c r="CZ3650" s="1">
        <v>10.04</v>
      </c>
      <c r="DA3650" s="1" t="str">
        <f t="shared" si="1283"/>
        <v>#DIV/0!</v>
      </c>
      <c r="DB3650" s="1" t="str">
        <f t="shared" si="1284"/>
        <v>#DIV/0!</v>
      </c>
      <c r="DC3650" s="1" t="str">
        <f t="shared" si="1285"/>
        <v>#DIV/0!</v>
      </c>
      <c r="DD3650" s="1" t="str">
        <f t="shared" si="1286"/>
        <v>#DIV/0!</v>
      </c>
      <c r="DF3650" s="1" t="str">
        <f t="shared" si="1287"/>
        <v>#DIV/0!</v>
      </c>
    </row>
    <row r="3651" ht="15.75" customHeight="1">
      <c r="CU3651" s="1">
        <v>5778.3984</v>
      </c>
      <c r="CV3651" s="1">
        <v>21.44</v>
      </c>
      <c r="CW3651" s="1">
        <v>14.6</v>
      </c>
      <c r="CX3651" s="1">
        <v>13.97</v>
      </c>
      <c r="CY3651" s="1">
        <v>12.18</v>
      </c>
      <c r="CZ3651" s="1">
        <v>11.58</v>
      </c>
      <c r="DA3651" s="1" t="str">
        <f t="shared" si="1283"/>
        <v>#DIV/0!</v>
      </c>
      <c r="DB3651" s="1" t="str">
        <f t="shared" si="1284"/>
        <v>#DIV/0!</v>
      </c>
      <c r="DC3651" s="1" t="str">
        <f t="shared" si="1285"/>
        <v>#DIV/0!</v>
      </c>
      <c r="DD3651" s="1" t="str">
        <f t="shared" si="1286"/>
        <v>#DIV/0!</v>
      </c>
      <c r="DF3651" s="1" t="str">
        <f t="shared" si="1287"/>
        <v>#DIV/0!</v>
      </c>
    </row>
    <row r="3652" ht="15.75" customHeight="1">
      <c r="CU3652" s="1">
        <v>5778.5508</v>
      </c>
      <c r="CV3652" s="1">
        <v>21.51</v>
      </c>
      <c r="CW3652" s="1">
        <v>15.46</v>
      </c>
      <c r="CX3652" s="1">
        <v>15.12</v>
      </c>
      <c r="CY3652" s="1">
        <v>13.37</v>
      </c>
      <c r="CZ3652" s="1">
        <v>12.99</v>
      </c>
      <c r="DA3652" s="1" t="str">
        <f t="shared" si="1283"/>
        <v>#DIV/0!</v>
      </c>
      <c r="DB3652" s="1" t="str">
        <f t="shared" si="1284"/>
        <v>#DIV/0!</v>
      </c>
      <c r="DC3652" s="1" t="str">
        <f t="shared" si="1285"/>
        <v>#DIV/0!</v>
      </c>
      <c r="DD3652" s="1" t="str">
        <f t="shared" si="1286"/>
        <v>#DIV/0!</v>
      </c>
      <c r="DF3652" s="1" t="str">
        <f t="shared" si="1287"/>
        <v>#DIV/0!</v>
      </c>
    </row>
    <row r="3653" ht="15.75" customHeight="1">
      <c r="CU3653" s="1">
        <v>5778.7031</v>
      </c>
      <c r="CV3653" s="1">
        <v>20.54</v>
      </c>
      <c r="CW3653" s="1">
        <v>15.85</v>
      </c>
      <c r="CX3653" s="1">
        <v>15.84</v>
      </c>
      <c r="CY3653" s="1">
        <v>14.12</v>
      </c>
      <c r="CZ3653" s="1">
        <v>14.2</v>
      </c>
      <c r="DA3653" s="1" t="str">
        <f t="shared" si="1283"/>
        <v>#DIV/0!</v>
      </c>
      <c r="DB3653" s="1" t="str">
        <f t="shared" si="1284"/>
        <v>#DIV/0!</v>
      </c>
      <c r="DC3653" s="1" t="str">
        <f t="shared" si="1285"/>
        <v>#DIV/0!</v>
      </c>
      <c r="DD3653" s="1" t="str">
        <f t="shared" si="1286"/>
        <v>#DIV/0!</v>
      </c>
      <c r="DF3653" s="1" t="str">
        <f t="shared" si="1287"/>
        <v>#DIV/0!</v>
      </c>
    </row>
    <row r="3654" ht="15.75" customHeight="1">
      <c r="CU3654" s="1">
        <v>5778.8555</v>
      </c>
      <c r="CV3654" s="1">
        <v>20.04</v>
      </c>
      <c r="CW3654" s="1">
        <v>16.1</v>
      </c>
      <c r="CX3654" s="1">
        <v>16.37</v>
      </c>
      <c r="CY3654" s="1">
        <v>14.69</v>
      </c>
      <c r="CZ3654" s="1">
        <v>15.31</v>
      </c>
      <c r="DA3654" s="1" t="str">
        <f t="shared" si="1283"/>
        <v>#DIV/0!</v>
      </c>
      <c r="DB3654" s="1" t="str">
        <f t="shared" si="1284"/>
        <v>#DIV/0!</v>
      </c>
      <c r="DC3654" s="1" t="str">
        <f t="shared" si="1285"/>
        <v>#DIV/0!</v>
      </c>
      <c r="DD3654" s="1" t="str">
        <f t="shared" si="1286"/>
        <v>#DIV/0!</v>
      </c>
      <c r="DF3654" s="1" t="str">
        <f t="shared" si="1287"/>
        <v>#DIV/0!</v>
      </c>
    </row>
    <row r="3655" ht="15.75" customHeight="1">
      <c r="CU3655" s="1">
        <v>5779.0078</v>
      </c>
      <c r="CV3655" s="1">
        <v>19.76</v>
      </c>
      <c r="CW3655" s="1">
        <v>16.53</v>
      </c>
      <c r="CX3655" s="1">
        <v>16.88</v>
      </c>
      <c r="CY3655" s="1">
        <v>15.41</v>
      </c>
      <c r="CZ3655" s="1">
        <v>16.43</v>
      </c>
      <c r="DA3655" s="1" t="str">
        <f t="shared" si="1283"/>
        <v>#DIV/0!</v>
      </c>
      <c r="DB3655" s="1" t="str">
        <f t="shared" si="1284"/>
        <v>#DIV/0!</v>
      </c>
      <c r="DC3655" s="1" t="str">
        <f t="shared" si="1285"/>
        <v>#DIV/0!</v>
      </c>
      <c r="DD3655" s="1" t="str">
        <f t="shared" si="1286"/>
        <v>#DIV/0!</v>
      </c>
      <c r="DF3655" s="1" t="str">
        <f t="shared" si="1287"/>
        <v>#DIV/0!</v>
      </c>
    </row>
    <row r="3656" ht="15.75" customHeight="1">
      <c r="CU3656" s="1">
        <v>5779.1602</v>
      </c>
      <c r="CV3656" s="1">
        <v>19.55</v>
      </c>
      <c r="CW3656" s="1">
        <v>17.01</v>
      </c>
      <c r="CX3656" s="1">
        <v>17.53</v>
      </c>
      <c r="CY3656" s="1">
        <v>16.37</v>
      </c>
      <c r="CZ3656" s="1">
        <v>17.21</v>
      </c>
      <c r="DA3656" s="1" t="str">
        <f t="shared" si="1283"/>
        <v>#DIV/0!</v>
      </c>
      <c r="DB3656" s="1" t="str">
        <f t="shared" si="1284"/>
        <v>#DIV/0!</v>
      </c>
      <c r="DC3656" s="1" t="str">
        <f t="shared" si="1285"/>
        <v>#DIV/0!</v>
      </c>
      <c r="DD3656" s="1" t="str">
        <f t="shared" si="1286"/>
        <v>#DIV/0!</v>
      </c>
      <c r="DF3656" s="1" t="str">
        <f t="shared" si="1287"/>
        <v>#DIV/0!</v>
      </c>
    </row>
    <row r="3657" ht="15.75" customHeight="1">
      <c r="CU3657" s="1">
        <v>5779.313</v>
      </c>
      <c r="CV3657" s="1">
        <v>19.77</v>
      </c>
      <c r="CW3657" s="1">
        <v>17.86</v>
      </c>
      <c r="CX3657" s="1">
        <v>18.54</v>
      </c>
      <c r="CY3657" s="1">
        <v>17.41</v>
      </c>
      <c r="CZ3657" s="1">
        <v>18.32</v>
      </c>
      <c r="DA3657" s="1" t="str">
        <f t="shared" si="1283"/>
        <v>#DIV/0!</v>
      </c>
      <c r="DB3657" s="1" t="str">
        <f t="shared" si="1284"/>
        <v>#DIV/0!</v>
      </c>
      <c r="DC3657" s="1" t="str">
        <f t="shared" si="1285"/>
        <v>#DIV/0!</v>
      </c>
      <c r="DD3657" s="1" t="str">
        <f t="shared" si="1286"/>
        <v>#DIV/0!</v>
      </c>
      <c r="DF3657" s="1" t="str">
        <f t="shared" si="1287"/>
        <v>#DIV/0!</v>
      </c>
    </row>
    <row r="3658" ht="15.75" customHeight="1">
      <c r="CU3658" s="1">
        <v>5779.4653</v>
      </c>
      <c r="CV3658" s="1">
        <v>20.43</v>
      </c>
      <c r="CW3658" s="1">
        <v>18.72</v>
      </c>
      <c r="CX3658" s="1">
        <v>19.46</v>
      </c>
      <c r="CY3658" s="1">
        <v>18.69</v>
      </c>
      <c r="CZ3658" s="1">
        <v>19.52</v>
      </c>
      <c r="DA3658" s="1" t="str">
        <f t="shared" si="1283"/>
        <v>#DIV/0!</v>
      </c>
      <c r="DB3658" s="1" t="str">
        <f t="shared" si="1284"/>
        <v>#DIV/0!</v>
      </c>
      <c r="DC3658" s="1" t="str">
        <f t="shared" si="1285"/>
        <v>#DIV/0!</v>
      </c>
      <c r="DD3658" s="1" t="str">
        <f t="shared" si="1286"/>
        <v>#DIV/0!</v>
      </c>
      <c r="DF3658" s="1" t="str">
        <f t="shared" si="1287"/>
        <v>#DIV/0!</v>
      </c>
    </row>
    <row r="3659" ht="15.75" customHeight="1">
      <c r="CU3659" s="1">
        <v>5779.6177</v>
      </c>
      <c r="CV3659" s="1">
        <v>21.36</v>
      </c>
      <c r="CW3659" s="1">
        <v>19.76</v>
      </c>
      <c r="CX3659" s="1">
        <v>20.8</v>
      </c>
      <c r="CY3659" s="1">
        <v>19.88</v>
      </c>
      <c r="CZ3659" s="1">
        <v>20.59</v>
      </c>
      <c r="DA3659" s="1" t="str">
        <f t="shared" si="1283"/>
        <v>#DIV/0!</v>
      </c>
      <c r="DB3659" s="1" t="str">
        <f t="shared" si="1284"/>
        <v>#DIV/0!</v>
      </c>
      <c r="DC3659" s="1" t="str">
        <f t="shared" si="1285"/>
        <v>#DIV/0!</v>
      </c>
      <c r="DD3659" s="1" t="str">
        <f t="shared" si="1286"/>
        <v>#DIV/0!</v>
      </c>
      <c r="DF3659" s="1" t="str">
        <f t="shared" si="1287"/>
        <v>#DIV/0!</v>
      </c>
    </row>
    <row r="3660" ht="15.75" customHeight="1">
      <c r="CU3660" s="1">
        <v>5779.77</v>
      </c>
      <c r="CV3660" s="1">
        <v>22.15</v>
      </c>
      <c r="CW3660" s="1">
        <v>20.64</v>
      </c>
      <c r="CX3660" s="1">
        <v>21.8</v>
      </c>
      <c r="CY3660" s="1">
        <v>20.66</v>
      </c>
      <c r="CZ3660" s="1">
        <v>21.31</v>
      </c>
      <c r="DA3660" s="1" t="str">
        <f t="shared" si="1283"/>
        <v>#DIV/0!</v>
      </c>
      <c r="DB3660" s="1" t="str">
        <f t="shared" si="1284"/>
        <v>#DIV/0!</v>
      </c>
      <c r="DC3660" s="1" t="str">
        <f t="shared" si="1285"/>
        <v>#DIV/0!</v>
      </c>
      <c r="DD3660" s="1" t="str">
        <f t="shared" si="1286"/>
        <v>#DIV/0!</v>
      </c>
      <c r="DF3660" s="1" t="str">
        <f t="shared" si="1287"/>
        <v>#DIV/0!</v>
      </c>
    </row>
    <row r="3661" ht="15.75" customHeight="1">
      <c r="CU3661" s="1">
        <v>5779.9224</v>
      </c>
      <c r="CV3661" s="1">
        <v>22.41</v>
      </c>
      <c r="CW3661" s="1">
        <v>20.84</v>
      </c>
      <c r="CX3661" s="1">
        <v>22.18</v>
      </c>
      <c r="CY3661" s="1">
        <v>20.94</v>
      </c>
      <c r="CZ3661" s="1">
        <v>21.62</v>
      </c>
      <c r="DA3661" s="1" t="str">
        <f t="shared" si="1283"/>
        <v>#DIV/0!</v>
      </c>
      <c r="DB3661" s="1" t="str">
        <f t="shared" si="1284"/>
        <v>#DIV/0!</v>
      </c>
      <c r="DC3661" s="1" t="str">
        <f t="shared" si="1285"/>
        <v>#DIV/0!</v>
      </c>
      <c r="DD3661" s="1" t="str">
        <f t="shared" si="1286"/>
        <v>#DIV/0!</v>
      </c>
      <c r="DF3661" s="1" t="str">
        <f t="shared" si="1287"/>
        <v>#DIV/0!</v>
      </c>
    </row>
    <row r="3662" ht="15.75" customHeight="1">
      <c r="CU3662" s="1">
        <v>5780.0747</v>
      </c>
      <c r="CV3662" s="1">
        <v>21.9</v>
      </c>
      <c r="CW3662" s="1">
        <v>20.49</v>
      </c>
      <c r="CX3662" s="1">
        <v>22.0</v>
      </c>
      <c r="CY3662" s="1">
        <v>20.65</v>
      </c>
      <c r="CZ3662" s="1">
        <v>21.15</v>
      </c>
      <c r="DA3662" s="1" t="str">
        <f t="shared" si="1283"/>
        <v>#DIV/0!</v>
      </c>
      <c r="DB3662" s="1" t="str">
        <f t="shared" si="1284"/>
        <v>#DIV/0!</v>
      </c>
      <c r="DC3662" s="1" t="str">
        <f t="shared" si="1285"/>
        <v>#DIV/0!</v>
      </c>
      <c r="DD3662" s="1" t="str">
        <f t="shared" si="1286"/>
        <v>#DIV/0!</v>
      </c>
      <c r="DF3662" s="1" t="str">
        <f t="shared" si="1287"/>
        <v>#DIV/0!</v>
      </c>
    </row>
    <row r="3663" ht="15.75" customHeight="1">
      <c r="CU3663" s="1">
        <v>5780.2271</v>
      </c>
      <c r="CV3663" s="1">
        <v>20.92</v>
      </c>
      <c r="CW3663" s="1">
        <v>19.82</v>
      </c>
      <c r="CX3663" s="1">
        <v>21.45</v>
      </c>
      <c r="CY3663" s="1">
        <v>19.95</v>
      </c>
      <c r="CZ3663" s="1">
        <v>20.54</v>
      </c>
      <c r="DA3663" s="1" t="str">
        <f t="shared" si="1283"/>
        <v>#DIV/0!</v>
      </c>
      <c r="DB3663" s="1" t="str">
        <f t="shared" si="1284"/>
        <v>#DIV/0!</v>
      </c>
      <c r="DC3663" s="1" t="str">
        <f t="shared" si="1285"/>
        <v>#DIV/0!</v>
      </c>
      <c r="DD3663" s="1" t="str">
        <f t="shared" si="1286"/>
        <v>#DIV/0!</v>
      </c>
      <c r="DF3663" s="1" t="str">
        <f t="shared" si="1287"/>
        <v>#DIV/0!</v>
      </c>
    </row>
    <row r="3664" ht="15.75" customHeight="1">
      <c r="CU3664" s="1">
        <v>5780.3794</v>
      </c>
      <c r="CV3664" s="1">
        <v>20.04</v>
      </c>
      <c r="CW3664" s="1">
        <v>19.16</v>
      </c>
      <c r="CX3664" s="1">
        <v>20.85</v>
      </c>
      <c r="CY3664" s="1">
        <v>19.37</v>
      </c>
      <c r="CZ3664" s="1">
        <v>20.07</v>
      </c>
      <c r="DA3664" s="1" t="str">
        <f t="shared" si="1283"/>
        <v>#DIV/0!</v>
      </c>
      <c r="DB3664" s="1" t="str">
        <f t="shared" si="1284"/>
        <v>#DIV/0!</v>
      </c>
      <c r="DC3664" s="1" t="str">
        <f t="shared" si="1285"/>
        <v>#DIV/0!</v>
      </c>
      <c r="DD3664" s="1" t="str">
        <f t="shared" si="1286"/>
        <v>#DIV/0!</v>
      </c>
      <c r="DF3664" s="1" t="str">
        <f t="shared" si="1287"/>
        <v>#DIV/0!</v>
      </c>
    </row>
    <row r="3665" ht="15.75" customHeight="1">
      <c r="CU3665" s="1">
        <v>5780.5322</v>
      </c>
      <c r="CV3665" s="1">
        <v>19.75</v>
      </c>
      <c r="CW3665" s="1">
        <v>18.94</v>
      </c>
      <c r="CX3665" s="1">
        <v>20.77</v>
      </c>
      <c r="CY3665" s="1">
        <v>19.23</v>
      </c>
      <c r="CZ3665" s="1">
        <v>20.17</v>
      </c>
      <c r="DA3665" s="1" t="str">
        <f t="shared" si="1283"/>
        <v>#DIV/0!</v>
      </c>
      <c r="DB3665" s="1" t="str">
        <f t="shared" si="1284"/>
        <v>#DIV/0!</v>
      </c>
      <c r="DC3665" s="1" t="str">
        <f t="shared" si="1285"/>
        <v>#DIV/0!</v>
      </c>
      <c r="DD3665" s="1" t="str">
        <f t="shared" si="1286"/>
        <v>#DIV/0!</v>
      </c>
      <c r="DF3665" s="1" t="str">
        <f t="shared" si="1287"/>
        <v>#DIV/0!</v>
      </c>
    </row>
    <row r="3666" ht="15.75" customHeight="1">
      <c r="CU3666" s="1">
        <v>5780.6846</v>
      </c>
      <c r="CV3666" s="1">
        <v>20.12</v>
      </c>
      <c r="CW3666" s="1">
        <v>19.23</v>
      </c>
      <c r="CX3666" s="1">
        <v>21.21</v>
      </c>
      <c r="CY3666" s="1">
        <v>19.58</v>
      </c>
      <c r="CZ3666" s="1">
        <v>20.82</v>
      </c>
      <c r="DA3666" s="1" t="str">
        <f t="shared" si="1283"/>
        <v>#DIV/0!</v>
      </c>
      <c r="DB3666" s="1" t="str">
        <f t="shared" si="1284"/>
        <v>#DIV/0!</v>
      </c>
      <c r="DC3666" s="1" t="str">
        <f t="shared" si="1285"/>
        <v>#DIV/0!</v>
      </c>
      <c r="DD3666" s="1" t="str">
        <f t="shared" si="1286"/>
        <v>#DIV/0!</v>
      </c>
      <c r="DF3666" s="1" t="str">
        <f t="shared" si="1287"/>
        <v>#DIV/0!</v>
      </c>
    </row>
    <row r="3667" ht="15.75" customHeight="1">
      <c r="CU3667" s="1">
        <v>5780.8369</v>
      </c>
      <c r="CV3667" s="1">
        <v>20.93</v>
      </c>
      <c r="CW3667" s="1">
        <v>19.86</v>
      </c>
      <c r="CX3667" s="1">
        <v>22.02</v>
      </c>
      <c r="CY3667" s="1">
        <v>20.29</v>
      </c>
      <c r="CZ3667" s="1">
        <v>21.87</v>
      </c>
      <c r="DA3667" s="1" t="str">
        <f t="shared" si="1283"/>
        <v>#DIV/0!</v>
      </c>
      <c r="DB3667" s="1" t="str">
        <f t="shared" si="1284"/>
        <v>#DIV/0!</v>
      </c>
      <c r="DC3667" s="1" t="str">
        <f t="shared" si="1285"/>
        <v>#DIV/0!</v>
      </c>
      <c r="DD3667" s="1" t="str">
        <f t="shared" si="1286"/>
        <v>#DIV/0!</v>
      </c>
      <c r="DF3667" s="1" t="str">
        <f t="shared" si="1287"/>
        <v>#DIV/0!</v>
      </c>
    </row>
    <row r="3668" ht="15.75" customHeight="1">
      <c r="CU3668" s="1">
        <v>5780.9893</v>
      </c>
      <c r="CV3668" s="1">
        <v>21.95</v>
      </c>
      <c r="CW3668" s="1">
        <v>20.6</v>
      </c>
      <c r="CX3668" s="1">
        <v>22.95</v>
      </c>
      <c r="CY3668" s="1">
        <v>21.24</v>
      </c>
      <c r="CZ3668" s="1">
        <v>23.0</v>
      </c>
      <c r="DA3668" s="1" t="str">
        <f t="shared" si="1283"/>
        <v>#DIV/0!</v>
      </c>
      <c r="DB3668" s="1" t="str">
        <f t="shared" si="1284"/>
        <v>#DIV/0!</v>
      </c>
      <c r="DC3668" s="1" t="str">
        <f t="shared" si="1285"/>
        <v>#DIV/0!</v>
      </c>
      <c r="DD3668" s="1" t="str">
        <f t="shared" si="1286"/>
        <v>#DIV/0!</v>
      </c>
      <c r="DF3668" s="1" t="str">
        <f t="shared" si="1287"/>
        <v>#DIV/0!</v>
      </c>
    </row>
    <row r="3669" ht="15.75" customHeight="1">
      <c r="CU3669" s="1">
        <v>5781.1416</v>
      </c>
      <c r="CV3669" s="1">
        <v>22.88</v>
      </c>
      <c r="CW3669" s="1">
        <v>20.9</v>
      </c>
      <c r="CX3669" s="1">
        <v>23.26</v>
      </c>
      <c r="CY3669" s="1">
        <v>21.59</v>
      </c>
      <c r="CZ3669" s="1">
        <v>23.72</v>
      </c>
      <c r="DA3669" s="1" t="str">
        <f t="shared" si="1283"/>
        <v>#DIV/0!</v>
      </c>
      <c r="DB3669" s="1" t="str">
        <f t="shared" si="1284"/>
        <v>#DIV/0!</v>
      </c>
      <c r="DC3669" s="1" t="str">
        <f t="shared" si="1285"/>
        <v>#DIV/0!</v>
      </c>
      <c r="DD3669" s="1" t="str">
        <f t="shared" si="1286"/>
        <v>#DIV/0!</v>
      </c>
      <c r="DF3669" s="1" t="str">
        <f t="shared" si="1287"/>
        <v>#DIV/0!</v>
      </c>
    </row>
    <row r="3670" ht="15.75" customHeight="1">
      <c r="CU3670" s="1">
        <v>5781.2939</v>
      </c>
      <c r="CV3670" s="1">
        <v>22.85</v>
      </c>
      <c r="CW3670" s="1">
        <v>20.68</v>
      </c>
      <c r="CX3670" s="1">
        <v>22.91</v>
      </c>
      <c r="CY3670" s="1">
        <v>21.4</v>
      </c>
      <c r="CZ3670" s="1">
        <v>23.81</v>
      </c>
      <c r="DA3670" s="1" t="str">
        <f t="shared" si="1283"/>
        <v>#DIV/0!</v>
      </c>
      <c r="DB3670" s="1" t="str">
        <f t="shared" si="1284"/>
        <v>#DIV/0!</v>
      </c>
      <c r="DC3670" s="1" t="str">
        <f t="shared" si="1285"/>
        <v>#DIV/0!</v>
      </c>
      <c r="DD3670" s="1" t="str">
        <f t="shared" si="1286"/>
        <v>#DIV/0!</v>
      </c>
      <c r="DF3670" s="1" t="str">
        <f t="shared" si="1287"/>
        <v>#DIV/0!</v>
      </c>
    </row>
    <row r="3671" ht="15.75" customHeight="1">
      <c r="CU3671" s="1">
        <v>5781.4463</v>
      </c>
      <c r="CV3671" s="1">
        <v>22.16</v>
      </c>
      <c r="CW3671" s="1">
        <v>20.37</v>
      </c>
      <c r="CX3671" s="1">
        <v>22.75</v>
      </c>
      <c r="CY3671" s="1">
        <v>21.42</v>
      </c>
      <c r="CZ3671" s="1">
        <v>23.88</v>
      </c>
      <c r="DA3671" s="1" t="str">
        <f t="shared" si="1283"/>
        <v>#DIV/0!</v>
      </c>
      <c r="DB3671" s="1" t="str">
        <f t="shared" si="1284"/>
        <v>#DIV/0!</v>
      </c>
      <c r="DC3671" s="1" t="str">
        <f t="shared" si="1285"/>
        <v>#DIV/0!</v>
      </c>
      <c r="DD3671" s="1" t="str">
        <f t="shared" si="1286"/>
        <v>#DIV/0!</v>
      </c>
      <c r="DF3671" s="1" t="str">
        <f t="shared" si="1287"/>
        <v>#DIV/0!</v>
      </c>
    </row>
    <row r="3672" ht="15.75" customHeight="1">
      <c r="CU3672" s="1">
        <v>5781.5986</v>
      </c>
      <c r="CV3672" s="1">
        <v>21.48</v>
      </c>
      <c r="CW3672" s="1">
        <v>19.98</v>
      </c>
      <c r="CX3672" s="1">
        <v>21.96</v>
      </c>
      <c r="CY3672" s="1">
        <v>20.61</v>
      </c>
      <c r="CZ3672" s="1">
        <v>23.38</v>
      </c>
      <c r="DA3672" s="1" t="str">
        <f t="shared" si="1283"/>
        <v>#DIV/0!</v>
      </c>
      <c r="DB3672" s="1" t="str">
        <f t="shared" si="1284"/>
        <v>#DIV/0!</v>
      </c>
      <c r="DC3672" s="1" t="str">
        <f t="shared" si="1285"/>
        <v>#DIV/0!</v>
      </c>
      <c r="DD3672" s="1" t="str">
        <f t="shared" si="1286"/>
        <v>#DIV/0!</v>
      </c>
      <c r="DF3672" s="1" t="str">
        <f t="shared" si="1287"/>
        <v>#DIV/0!</v>
      </c>
    </row>
    <row r="3673" ht="15.75" customHeight="1">
      <c r="CU3673" s="1">
        <v>5781.751</v>
      </c>
      <c r="CV3673" s="1">
        <v>21.59</v>
      </c>
      <c r="CW3673" s="1">
        <v>20.17</v>
      </c>
      <c r="CX3673" s="1">
        <v>21.98</v>
      </c>
      <c r="CY3673" s="1">
        <v>20.67</v>
      </c>
      <c r="CZ3673" s="1">
        <v>23.97</v>
      </c>
      <c r="DA3673" s="1" t="str">
        <f t="shared" si="1283"/>
        <v>#DIV/0!</v>
      </c>
      <c r="DB3673" s="1" t="str">
        <f t="shared" si="1284"/>
        <v>#DIV/0!</v>
      </c>
      <c r="DC3673" s="1" t="str">
        <f t="shared" si="1285"/>
        <v>#DIV/0!</v>
      </c>
      <c r="DD3673" s="1" t="str">
        <f t="shared" si="1286"/>
        <v>#DIV/0!</v>
      </c>
      <c r="DF3673" s="1" t="str">
        <f t="shared" si="1287"/>
        <v>#DIV/0!</v>
      </c>
    </row>
    <row r="3674" ht="15.75" customHeight="1">
      <c r="CU3674" s="1">
        <v>5781.9038</v>
      </c>
      <c r="CV3674" s="1">
        <v>22.96</v>
      </c>
      <c r="CW3674" s="1">
        <v>21.84</v>
      </c>
      <c r="CX3674" s="1">
        <v>23.55</v>
      </c>
      <c r="CY3674" s="1">
        <v>22.06</v>
      </c>
      <c r="CZ3674" s="1">
        <v>26.12</v>
      </c>
      <c r="DA3674" s="1" t="str">
        <f t="shared" si="1283"/>
        <v>#DIV/0!</v>
      </c>
      <c r="DB3674" s="1" t="str">
        <f t="shared" si="1284"/>
        <v>#DIV/0!</v>
      </c>
      <c r="DC3674" s="1" t="str">
        <f t="shared" si="1285"/>
        <v>#DIV/0!</v>
      </c>
      <c r="DD3674" s="1" t="str">
        <f t="shared" si="1286"/>
        <v>#DIV/0!</v>
      </c>
      <c r="DF3674" s="1" t="str">
        <f t="shared" si="1287"/>
        <v>#DIV/0!</v>
      </c>
    </row>
    <row r="3675" ht="15.75" customHeight="1">
      <c r="CU3675" s="1">
        <v>5782.0562</v>
      </c>
      <c r="CV3675" s="1">
        <v>25.95</v>
      </c>
      <c r="CW3675" s="1">
        <v>25.34</v>
      </c>
      <c r="CX3675" s="1">
        <v>27.03</v>
      </c>
      <c r="CY3675" s="1">
        <v>25.12</v>
      </c>
      <c r="CZ3675" s="1">
        <v>29.7</v>
      </c>
      <c r="DA3675" s="1" t="str">
        <f t="shared" si="1283"/>
        <v>#DIV/0!</v>
      </c>
      <c r="DB3675" s="1" t="str">
        <f t="shared" si="1284"/>
        <v>#DIV/0!</v>
      </c>
      <c r="DC3675" s="1" t="str">
        <f t="shared" si="1285"/>
        <v>#DIV/0!</v>
      </c>
      <c r="DD3675" s="1" t="str">
        <f t="shared" si="1286"/>
        <v>#DIV/0!</v>
      </c>
      <c r="DF3675" s="1" t="str">
        <f t="shared" si="1287"/>
        <v>#DIV/0!</v>
      </c>
    </row>
    <row r="3676" ht="15.75" customHeight="1">
      <c r="CU3676" s="1">
        <v>5782.2085</v>
      </c>
      <c r="CV3676" s="1">
        <v>30.88</v>
      </c>
      <c r="CW3676" s="1">
        <v>30.37</v>
      </c>
      <c r="CX3676" s="1">
        <v>32.06</v>
      </c>
      <c r="CY3676" s="1">
        <v>29.72</v>
      </c>
      <c r="CZ3676" s="1">
        <v>34.59</v>
      </c>
      <c r="DA3676" s="1" t="str">
        <f t="shared" si="1283"/>
        <v>#DIV/0!</v>
      </c>
      <c r="DB3676" s="1" t="str">
        <f t="shared" si="1284"/>
        <v>#DIV/0!</v>
      </c>
      <c r="DC3676" s="1" t="str">
        <f t="shared" si="1285"/>
        <v>#DIV/0!</v>
      </c>
      <c r="DD3676" s="1" t="str">
        <f t="shared" si="1286"/>
        <v>#DIV/0!</v>
      </c>
      <c r="DF3676" s="1" t="str">
        <f t="shared" si="1287"/>
        <v>#DIV/0!</v>
      </c>
    </row>
    <row r="3677" ht="15.75" customHeight="1">
      <c r="CU3677" s="1">
        <v>5782.3608</v>
      </c>
      <c r="CV3677" s="1">
        <v>37.46</v>
      </c>
      <c r="CW3677" s="1">
        <v>36.95</v>
      </c>
      <c r="CX3677" s="1">
        <v>39.17</v>
      </c>
      <c r="CY3677" s="1">
        <v>35.5</v>
      </c>
      <c r="CZ3677" s="1">
        <v>40.96</v>
      </c>
      <c r="DA3677" s="1" t="str">
        <f t="shared" si="1283"/>
        <v>#DIV/0!</v>
      </c>
      <c r="DB3677" s="1" t="str">
        <f t="shared" si="1284"/>
        <v>#DIV/0!</v>
      </c>
      <c r="DC3677" s="1" t="str">
        <f t="shared" si="1285"/>
        <v>#DIV/0!</v>
      </c>
      <c r="DD3677" s="1" t="str">
        <f t="shared" si="1286"/>
        <v>#DIV/0!</v>
      </c>
      <c r="DF3677" s="1" t="str">
        <f t="shared" si="1287"/>
        <v>#DIV/0!</v>
      </c>
    </row>
    <row r="3678" ht="15.75" customHeight="1">
      <c r="CU3678" s="1">
        <v>5782.5132</v>
      </c>
      <c r="CV3678" s="1">
        <v>45.13</v>
      </c>
      <c r="CW3678" s="1">
        <v>44.62</v>
      </c>
      <c r="CX3678" s="1">
        <v>47.49</v>
      </c>
      <c r="CY3678" s="1">
        <v>41.87</v>
      </c>
      <c r="CZ3678" s="1">
        <v>48.13</v>
      </c>
      <c r="DA3678" s="1" t="str">
        <f t="shared" si="1283"/>
        <v>#DIV/0!</v>
      </c>
      <c r="DB3678" s="1" t="str">
        <f t="shared" si="1284"/>
        <v>#DIV/0!</v>
      </c>
      <c r="DC3678" s="1" t="str">
        <f t="shared" si="1285"/>
        <v>#DIV/0!</v>
      </c>
      <c r="DD3678" s="1" t="str">
        <f t="shared" si="1286"/>
        <v>#DIV/0!</v>
      </c>
      <c r="DF3678" s="1" t="str">
        <f t="shared" si="1287"/>
        <v>#DIV/0!</v>
      </c>
    </row>
    <row r="3679" ht="15.75" customHeight="1">
      <c r="CU3679" s="1">
        <v>5782.6655</v>
      </c>
      <c r="CV3679" s="1">
        <v>52.92</v>
      </c>
      <c r="CW3679" s="1">
        <v>52.43</v>
      </c>
      <c r="CX3679" s="1">
        <v>55.76</v>
      </c>
      <c r="CY3679" s="1">
        <v>48.25</v>
      </c>
      <c r="CZ3679" s="1">
        <v>54.39</v>
      </c>
      <c r="DA3679" s="1" t="str">
        <f t="shared" si="1283"/>
        <v>#DIV/0!</v>
      </c>
      <c r="DB3679" s="1" t="str">
        <f t="shared" si="1284"/>
        <v>#DIV/0!</v>
      </c>
      <c r="DC3679" s="1" t="str">
        <f t="shared" si="1285"/>
        <v>#DIV/0!</v>
      </c>
      <c r="DD3679" s="1" t="str">
        <f t="shared" si="1286"/>
        <v>#DIV/0!</v>
      </c>
      <c r="DF3679" s="1" t="str">
        <f t="shared" si="1287"/>
        <v>#DIV/0!</v>
      </c>
    </row>
    <row r="3680" ht="15.75" customHeight="1">
      <c r="CU3680" s="1">
        <v>5782.8179</v>
      </c>
      <c r="CV3680" s="1">
        <v>60.62</v>
      </c>
      <c r="CW3680" s="1">
        <v>58.99</v>
      </c>
      <c r="CX3680" s="1">
        <v>62.41</v>
      </c>
      <c r="CY3680" s="1">
        <v>53.09</v>
      </c>
      <c r="CZ3680" s="1">
        <v>56.91</v>
      </c>
      <c r="DA3680" s="1" t="str">
        <f t="shared" si="1283"/>
        <v>#DIV/0!</v>
      </c>
      <c r="DB3680" s="1" t="str">
        <f t="shared" si="1284"/>
        <v>#DIV/0!</v>
      </c>
      <c r="DC3680" s="1" t="str">
        <f t="shared" si="1285"/>
        <v>#DIV/0!</v>
      </c>
      <c r="DD3680" s="1" t="str">
        <f t="shared" si="1286"/>
        <v>#DIV/0!</v>
      </c>
      <c r="DF3680" s="1" t="str">
        <f t="shared" si="1287"/>
        <v>#DIV/0!</v>
      </c>
    </row>
    <row r="3681" ht="15.75" customHeight="1">
      <c r="CU3681" s="1">
        <v>5782.9702</v>
      </c>
      <c r="CV3681" s="1">
        <v>69.0</v>
      </c>
      <c r="CW3681" s="1">
        <v>63.93</v>
      </c>
      <c r="CX3681" s="1">
        <v>68.26</v>
      </c>
      <c r="CY3681" s="1">
        <v>57.03</v>
      </c>
      <c r="CZ3681" s="1">
        <v>58.23</v>
      </c>
      <c r="DA3681" s="1" t="str">
        <f t="shared" si="1283"/>
        <v>#DIV/0!</v>
      </c>
      <c r="DB3681" s="1" t="str">
        <f t="shared" si="1284"/>
        <v>#DIV/0!</v>
      </c>
      <c r="DC3681" s="1" t="str">
        <f t="shared" si="1285"/>
        <v>#DIV/0!</v>
      </c>
      <c r="DD3681" s="1" t="str">
        <f t="shared" si="1286"/>
        <v>#DIV/0!</v>
      </c>
      <c r="DF3681" s="1" t="str">
        <f t="shared" si="1287"/>
        <v>#DIV/0!</v>
      </c>
    </row>
    <row r="3682" ht="15.75" customHeight="1">
      <c r="CU3682" s="1">
        <v>5783.1226</v>
      </c>
      <c r="CV3682" s="1">
        <v>75.46</v>
      </c>
      <c r="CW3682" s="1">
        <v>69.11</v>
      </c>
      <c r="CX3682" s="1">
        <v>74.32</v>
      </c>
      <c r="CY3682" s="1">
        <v>61.18</v>
      </c>
      <c r="CZ3682" s="1">
        <v>59.08</v>
      </c>
      <c r="DA3682" s="1" t="str">
        <f t="shared" si="1283"/>
        <v>#DIV/0!</v>
      </c>
      <c r="DB3682" s="1" t="str">
        <f t="shared" si="1284"/>
        <v>#DIV/0!</v>
      </c>
      <c r="DC3682" s="1" t="str">
        <f t="shared" si="1285"/>
        <v>#DIV/0!</v>
      </c>
      <c r="DD3682" s="1" t="str">
        <f t="shared" si="1286"/>
        <v>#DIV/0!</v>
      </c>
      <c r="DF3682" s="1" t="str">
        <f t="shared" si="1287"/>
        <v>#DIV/0!</v>
      </c>
    </row>
    <row r="3683" ht="15.75" customHeight="1">
      <c r="CU3683" s="1">
        <v>5783.2754</v>
      </c>
      <c r="CV3683" s="1">
        <v>77.83</v>
      </c>
      <c r="CW3683" s="1">
        <v>73.56</v>
      </c>
      <c r="CX3683" s="1">
        <v>79.59</v>
      </c>
      <c r="CY3683" s="1">
        <v>64.46</v>
      </c>
      <c r="CZ3683" s="1">
        <v>58.57</v>
      </c>
      <c r="DA3683" s="1" t="str">
        <f t="shared" si="1283"/>
        <v>#DIV/0!</v>
      </c>
      <c r="DB3683" s="1" t="str">
        <f t="shared" si="1284"/>
        <v>#DIV/0!</v>
      </c>
      <c r="DC3683" s="1" t="str">
        <f t="shared" si="1285"/>
        <v>#DIV/0!</v>
      </c>
      <c r="DD3683" s="1" t="str">
        <f t="shared" si="1286"/>
        <v>#DIV/0!</v>
      </c>
      <c r="DF3683" s="1" t="str">
        <f t="shared" si="1287"/>
        <v>#DIV/0!</v>
      </c>
    </row>
    <row r="3684" ht="15.75" customHeight="1">
      <c r="CU3684" s="1">
        <v>5783.4277</v>
      </c>
      <c r="CV3684" s="1">
        <v>75.33</v>
      </c>
      <c r="CW3684" s="1">
        <v>73.89</v>
      </c>
      <c r="CX3684" s="1">
        <v>80.81</v>
      </c>
      <c r="CY3684" s="1">
        <v>63.56</v>
      </c>
      <c r="CZ3684" s="1">
        <v>54.84</v>
      </c>
      <c r="DA3684" s="1" t="str">
        <f t="shared" si="1283"/>
        <v>#DIV/0!</v>
      </c>
      <c r="DB3684" s="1" t="str">
        <f t="shared" si="1284"/>
        <v>#DIV/0!</v>
      </c>
      <c r="DC3684" s="1" t="str">
        <f t="shared" si="1285"/>
        <v>#DIV/0!</v>
      </c>
      <c r="DD3684" s="1" t="str">
        <f t="shared" si="1286"/>
        <v>#DIV/0!</v>
      </c>
      <c r="DF3684" s="1" t="str">
        <f t="shared" si="1287"/>
        <v>#DIV/0!</v>
      </c>
    </row>
    <row r="3685" ht="15.75" customHeight="1">
      <c r="CU3685" s="1">
        <v>5783.5801</v>
      </c>
      <c r="CV3685" s="1">
        <v>68.67</v>
      </c>
      <c r="CW3685" s="1">
        <v>68.94</v>
      </c>
      <c r="CX3685" s="1">
        <v>75.7</v>
      </c>
      <c r="CY3685" s="1">
        <v>61.12</v>
      </c>
      <c r="CZ3685" s="1">
        <v>52.18</v>
      </c>
      <c r="DA3685" s="1" t="str">
        <f t="shared" si="1283"/>
        <v>#DIV/0!</v>
      </c>
      <c r="DB3685" s="1" t="str">
        <f t="shared" si="1284"/>
        <v>#DIV/0!</v>
      </c>
      <c r="DC3685" s="1" t="str">
        <f t="shared" si="1285"/>
        <v>#DIV/0!</v>
      </c>
      <c r="DD3685" s="1" t="str">
        <f t="shared" si="1286"/>
        <v>#DIV/0!</v>
      </c>
      <c r="DF3685" s="1" t="str">
        <f t="shared" si="1287"/>
        <v>#DIV/0!</v>
      </c>
    </row>
    <row r="3686" ht="15.75" customHeight="1">
      <c r="CU3686" s="1">
        <v>5783.7324</v>
      </c>
      <c r="CV3686" s="1">
        <v>61.49</v>
      </c>
      <c r="CW3686" s="1">
        <v>63.77</v>
      </c>
      <c r="CX3686" s="1">
        <v>69.9</v>
      </c>
      <c r="CY3686" s="1">
        <v>60.83</v>
      </c>
      <c r="CZ3686" s="1">
        <v>51.59</v>
      </c>
      <c r="DA3686" s="1" t="str">
        <f t="shared" si="1283"/>
        <v>#DIV/0!</v>
      </c>
      <c r="DB3686" s="1" t="str">
        <f t="shared" si="1284"/>
        <v>#DIV/0!</v>
      </c>
      <c r="DC3686" s="1" t="str">
        <f t="shared" si="1285"/>
        <v>#DIV/0!</v>
      </c>
      <c r="DD3686" s="1" t="str">
        <f t="shared" si="1286"/>
        <v>#DIV/0!</v>
      </c>
      <c r="DF3686" s="1" t="str">
        <f t="shared" si="1287"/>
        <v>#DIV/0!</v>
      </c>
    </row>
    <row r="3687" ht="15.75" customHeight="1">
      <c r="CU3687" s="1">
        <v>5783.8848</v>
      </c>
      <c r="CV3687" s="1">
        <v>54.58</v>
      </c>
      <c r="CW3687" s="1">
        <v>59.08</v>
      </c>
      <c r="CX3687" s="1">
        <v>67.3</v>
      </c>
      <c r="CY3687" s="1">
        <v>60.11</v>
      </c>
      <c r="CZ3687" s="1">
        <v>50.95</v>
      </c>
      <c r="DA3687" s="1" t="str">
        <f t="shared" si="1283"/>
        <v>#DIV/0!</v>
      </c>
      <c r="DB3687" s="1" t="str">
        <f t="shared" si="1284"/>
        <v>#DIV/0!</v>
      </c>
      <c r="DC3687" s="1" t="str">
        <f t="shared" si="1285"/>
        <v>#DIV/0!</v>
      </c>
      <c r="DD3687" s="1" t="str">
        <f t="shared" si="1286"/>
        <v>#DIV/0!</v>
      </c>
      <c r="DF3687" s="1" t="str">
        <f t="shared" si="1287"/>
        <v>#DIV/0!</v>
      </c>
    </row>
    <row r="3688" ht="15.75" customHeight="1">
      <c r="CU3688" s="1">
        <v>5784.0371</v>
      </c>
      <c r="CV3688" s="1">
        <v>51.53</v>
      </c>
      <c r="CW3688" s="1">
        <v>55.81</v>
      </c>
      <c r="CX3688" s="1">
        <v>63.84</v>
      </c>
      <c r="CY3688" s="1">
        <v>59.22</v>
      </c>
      <c r="CZ3688" s="1">
        <v>50.91</v>
      </c>
      <c r="DA3688" s="1" t="str">
        <f t="shared" si="1283"/>
        <v>#DIV/0!</v>
      </c>
      <c r="DB3688" s="1" t="str">
        <f t="shared" si="1284"/>
        <v>#DIV/0!</v>
      </c>
      <c r="DC3688" s="1" t="str">
        <f t="shared" si="1285"/>
        <v>#DIV/0!</v>
      </c>
      <c r="DD3688" s="1" t="str">
        <f t="shared" si="1286"/>
        <v>#DIV/0!</v>
      </c>
      <c r="DF3688" s="1" t="str">
        <f t="shared" si="1287"/>
        <v>#DIV/0!</v>
      </c>
    </row>
    <row r="3689" ht="15.75" customHeight="1">
      <c r="CU3689" s="1">
        <v>5784.1895</v>
      </c>
      <c r="CV3689" s="1">
        <v>48.63</v>
      </c>
      <c r="CW3689" s="1">
        <v>54.7</v>
      </c>
      <c r="CX3689" s="1">
        <v>62.95</v>
      </c>
      <c r="CY3689" s="1">
        <v>58.0</v>
      </c>
      <c r="CZ3689" s="1">
        <v>52.78</v>
      </c>
      <c r="DA3689" s="1" t="str">
        <f t="shared" si="1283"/>
        <v>#DIV/0!</v>
      </c>
      <c r="DB3689" s="1" t="str">
        <f t="shared" si="1284"/>
        <v>#DIV/0!</v>
      </c>
      <c r="DC3689" s="1" t="str">
        <f t="shared" si="1285"/>
        <v>#DIV/0!</v>
      </c>
      <c r="DD3689" s="1" t="str">
        <f t="shared" si="1286"/>
        <v>#DIV/0!</v>
      </c>
      <c r="DF3689" s="1" t="str">
        <f t="shared" si="1287"/>
        <v>#DIV/0!</v>
      </c>
    </row>
    <row r="3690" ht="15.75" customHeight="1">
      <c r="CU3690" s="1">
        <v>5784.3418</v>
      </c>
      <c r="CV3690" s="1">
        <v>48.07</v>
      </c>
      <c r="CW3690" s="1">
        <v>53.29</v>
      </c>
      <c r="CX3690" s="1">
        <v>60.72</v>
      </c>
      <c r="CY3690" s="1">
        <v>54.99</v>
      </c>
      <c r="CZ3690" s="1">
        <v>53.02</v>
      </c>
      <c r="DA3690" s="1" t="str">
        <f t="shared" si="1283"/>
        <v>#DIV/0!</v>
      </c>
      <c r="DB3690" s="1" t="str">
        <f t="shared" si="1284"/>
        <v>#DIV/0!</v>
      </c>
      <c r="DC3690" s="1" t="str">
        <f t="shared" si="1285"/>
        <v>#DIV/0!</v>
      </c>
      <c r="DD3690" s="1" t="str">
        <f t="shared" si="1286"/>
        <v>#DIV/0!</v>
      </c>
      <c r="DF3690" s="1" t="str">
        <f t="shared" si="1287"/>
        <v>#DIV/0!</v>
      </c>
    </row>
    <row r="3691" ht="15.75" customHeight="1">
      <c r="CU3691" s="1">
        <v>5784.4946</v>
      </c>
      <c r="CV3691" s="1">
        <v>47.42</v>
      </c>
      <c r="CW3691" s="1">
        <v>49.59</v>
      </c>
      <c r="CX3691" s="1">
        <v>55.05</v>
      </c>
      <c r="CY3691" s="1">
        <v>49.66</v>
      </c>
      <c r="CZ3691" s="1">
        <v>49.71</v>
      </c>
      <c r="DA3691" s="1" t="str">
        <f t="shared" si="1283"/>
        <v>#DIV/0!</v>
      </c>
      <c r="DB3691" s="1" t="str">
        <f t="shared" si="1284"/>
        <v>#DIV/0!</v>
      </c>
      <c r="DC3691" s="1" t="str">
        <f t="shared" si="1285"/>
        <v>#DIV/0!</v>
      </c>
      <c r="DD3691" s="1" t="str">
        <f t="shared" si="1286"/>
        <v>#DIV/0!</v>
      </c>
      <c r="DF3691" s="1" t="str">
        <f t="shared" si="1287"/>
        <v>#DIV/0!</v>
      </c>
    </row>
    <row r="3692" ht="15.75" customHeight="1">
      <c r="CU3692" s="1">
        <v>5784.647</v>
      </c>
      <c r="CV3692" s="1">
        <v>43.12</v>
      </c>
      <c r="CW3692" s="1">
        <v>42.51</v>
      </c>
      <c r="CX3692" s="1">
        <v>46.11</v>
      </c>
      <c r="CY3692" s="1">
        <v>42.01</v>
      </c>
      <c r="CZ3692" s="1">
        <v>42.57</v>
      </c>
      <c r="DA3692" s="1" t="str">
        <f t="shared" si="1283"/>
        <v>#DIV/0!</v>
      </c>
      <c r="DB3692" s="1" t="str">
        <f t="shared" si="1284"/>
        <v>#DIV/0!</v>
      </c>
      <c r="DC3692" s="1" t="str">
        <f t="shared" si="1285"/>
        <v>#DIV/0!</v>
      </c>
      <c r="DD3692" s="1" t="str">
        <f t="shared" si="1286"/>
        <v>#DIV/0!</v>
      </c>
      <c r="DF3692" s="1" t="str">
        <f t="shared" si="1287"/>
        <v>#DIV/0!</v>
      </c>
    </row>
    <row r="3693" ht="15.75" customHeight="1">
      <c r="CU3693" s="1">
        <v>5784.7993</v>
      </c>
      <c r="CV3693" s="1">
        <v>35.66</v>
      </c>
      <c r="CW3693" s="1">
        <v>33.95</v>
      </c>
      <c r="CX3693" s="1">
        <v>36.31</v>
      </c>
      <c r="CY3693" s="1">
        <v>33.21</v>
      </c>
      <c r="CZ3693" s="1">
        <v>33.91</v>
      </c>
      <c r="DA3693" s="1" t="str">
        <f t="shared" si="1283"/>
        <v>#DIV/0!</v>
      </c>
      <c r="DB3693" s="1" t="str">
        <f t="shared" si="1284"/>
        <v>#DIV/0!</v>
      </c>
      <c r="DC3693" s="1" t="str">
        <f t="shared" si="1285"/>
        <v>#DIV/0!</v>
      </c>
      <c r="DD3693" s="1" t="str">
        <f t="shared" si="1286"/>
        <v>#DIV/0!</v>
      </c>
      <c r="DF3693" s="1" t="str">
        <f t="shared" si="1287"/>
        <v>#DIV/0!</v>
      </c>
    </row>
    <row r="3694" ht="15.75" customHeight="1">
      <c r="CU3694" s="1">
        <v>5784.9517</v>
      </c>
      <c r="CV3694" s="1">
        <v>27.32</v>
      </c>
      <c r="CW3694" s="1">
        <v>26.65</v>
      </c>
      <c r="CX3694" s="1">
        <v>28.15</v>
      </c>
      <c r="CY3694" s="1">
        <v>25.36</v>
      </c>
      <c r="CZ3694" s="1">
        <v>26.33</v>
      </c>
      <c r="DA3694" s="1" t="str">
        <f t="shared" si="1283"/>
        <v>#DIV/0!</v>
      </c>
      <c r="DB3694" s="1" t="str">
        <f t="shared" si="1284"/>
        <v>#DIV/0!</v>
      </c>
      <c r="DC3694" s="1" t="str">
        <f t="shared" si="1285"/>
        <v>#DIV/0!</v>
      </c>
      <c r="DD3694" s="1" t="str">
        <f t="shared" si="1286"/>
        <v>#DIV/0!</v>
      </c>
      <c r="DF3694" s="1" t="str">
        <f t="shared" si="1287"/>
        <v>#DIV/0!</v>
      </c>
    </row>
    <row r="3695" ht="15.75" customHeight="1">
      <c r="CU3695" s="1">
        <v>5785.104</v>
      </c>
      <c r="CV3695" s="1">
        <v>22.59</v>
      </c>
      <c r="CW3695" s="1">
        <v>21.68</v>
      </c>
      <c r="CX3695" s="1">
        <v>22.58</v>
      </c>
      <c r="CY3695" s="1">
        <v>21.09</v>
      </c>
      <c r="CZ3695" s="1">
        <v>20.97</v>
      </c>
      <c r="DA3695" s="1" t="str">
        <f t="shared" si="1283"/>
        <v>#DIV/0!</v>
      </c>
      <c r="DB3695" s="1" t="str">
        <f t="shared" si="1284"/>
        <v>#DIV/0!</v>
      </c>
      <c r="DC3695" s="1" t="str">
        <f t="shared" si="1285"/>
        <v>#DIV/0!</v>
      </c>
      <c r="DD3695" s="1" t="str">
        <f t="shared" si="1286"/>
        <v>#DIV/0!</v>
      </c>
      <c r="DF3695" s="1" t="str">
        <f t="shared" si="1287"/>
        <v>#DIV/0!</v>
      </c>
    </row>
    <row r="3696" ht="15.75" customHeight="1">
      <c r="CU3696" s="1">
        <v>5785.2563</v>
      </c>
      <c r="CV3696" s="1">
        <v>19.07</v>
      </c>
      <c r="CW3696" s="1">
        <v>18.83</v>
      </c>
      <c r="CX3696" s="1">
        <v>19.35</v>
      </c>
      <c r="CY3696" s="1">
        <v>18.28</v>
      </c>
      <c r="CZ3696" s="1">
        <v>17.82</v>
      </c>
      <c r="DA3696" s="1" t="str">
        <f t="shared" si="1283"/>
        <v>#DIV/0!</v>
      </c>
      <c r="DB3696" s="1" t="str">
        <f t="shared" si="1284"/>
        <v>#DIV/0!</v>
      </c>
      <c r="DC3696" s="1" t="str">
        <f t="shared" si="1285"/>
        <v>#DIV/0!</v>
      </c>
      <c r="DD3696" s="1" t="str">
        <f t="shared" si="1286"/>
        <v>#DIV/0!</v>
      </c>
      <c r="DF3696" s="1" t="str">
        <f t="shared" si="1287"/>
        <v>#DIV/0!</v>
      </c>
    </row>
    <row r="3697" ht="15.75" customHeight="1">
      <c r="CU3697" s="1">
        <v>5785.4087</v>
      </c>
      <c r="CV3697" s="1">
        <v>17.19</v>
      </c>
      <c r="CW3697" s="1">
        <v>17.35</v>
      </c>
      <c r="CX3697" s="1">
        <v>17.62</v>
      </c>
      <c r="CY3697" s="1">
        <v>16.76</v>
      </c>
      <c r="CZ3697" s="1">
        <v>16.03</v>
      </c>
      <c r="DA3697" s="1" t="str">
        <f t="shared" si="1283"/>
        <v>#DIV/0!</v>
      </c>
      <c r="DB3697" s="1" t="str">
        <f t="shared" si="1284"/>
        <v>#DIV/0!</v>
      </c>
      <c r="DC3697" s="1" t="str">
        <f t="shared" si="1285"/>
        <v>#DIV/0!</v>
      </c>
      <c r="DD3697" s="1" t="str">
        <f t="shared" si="1286"/>
        <v>#DIV/0!</v>
      </c>
      <c r="DF3697" s="1" t="str">
        <f t="shared" si="1287"/>
        <v>#DIV/0!</v>
      </c>
    </row>
    <row r="3698" ht="15.75" customHeight="1">
      <c r="CU3698" s="1">
        <v>5785.561</v>
      </c>
      <c r="CV3698" s="1">
        <v>16.47</v>
      </c>
      <c r="CW3698" s="1">
        <v>16.55</v>
      </c>
      <c r="CX3698" s="1">
        <v>16.66</v>
      </c>
      <c r="CY3698" s="1">
        <v>16.06</v>
      </c>
      <c r="CZ3698" s="1">
        <v>14.97</v>
      </c>
      <c r="DA3698" s="1" t="str">
        <f t="shared" si="1283"/>
        <v>#DIV/0!</v>
      </c>
      <c r="DB3698" s="1" t="str">
        <f t="shared" si="1284"/>
        <v>#DIV/0!</v>
      </c>
      <c r="DC3698" s="1" t="str">
        <f t="shared" si="1285"/>
        <v>#DIV/0!</v>
      </c>
      <c r="DD3698" s="1" t="str">
        <f t="shared" si="1286"/>
        <v>#DIV/0!</v>
      </c>
      <c r="DF3698" s="1" t="str">
        <f t="shared" si="1287"/>
        <v>#DIV/0!</v>
      </c>
    </row>
    <row r="3699" ht="15.75" customHeight="1">
      <c r="CU3699" s="1">
        <v>5785.7134</v>
      </c>
      <c r="CV3699" s="1">
        <v>15.79</v>
      </c>
      <c r="CW3699" s="1">
        <v>15.98</v>
      </c>
      <c r="CX3699" s="1">
        <v>16.01</v>
      </c>
      <c r="CY3699" s="1">
        <v>15.22</v>
      </c>
      <c r="CZ3699" s="1">
        <v>14.11</v>
      </c>
      <c r="DA3699" s="1" t="str">
        <f t="shared" si="1283"/>
        <v>#DIV/0!</v>
      </c>
      <c r="DB3699" s="1" t="str">
        <f t="shared" si="1284"/>
        <v>#DIV/0!</v>
      </c>
      <c r="DC3699" s="1" t="str">
        <f t="shared" si="1285"/>
        <v>#DIV/0!</v>
      </c>
      <c r="DD3699" s="1" t="str">
        <f t="shared" si="1286"/>
        <v>#DIV/0!</v>
      </c>
      <c r="DF3699" s="1" t="str">
        <f t="shared" si="1287"/>
        <v>#DIV/0!</v>
      </c>
    </row>
    <row r="3700" ht="15.75" customHeight="1">
      <c r="CU3700" s="1">
        <v>5785.8662</v>
      </c>
      <c r="CV3700" s="1">
        <v>14.9</v>
      </c>
      <c r="CW3700" s="1">
        <v>15.03</v>
      </c>
      <c r="CX3700" s="1">
        <v>15.08</v>
      </c>
      <c r="CY3700" s="1">
        <v>14.34</v>
      </c>
      <c r="CZ3700" s="1">
        <v>13.1</v>
      </c>
      <c r="DA3700" s="1" t="str">
        <f t="shared" si="1283"/>
        <v>#DIV/0!</v>
      </c>
      <c r="DB3700" s="1" t="str">
        <f t="shared" si="1284"/>
        <v>#DIV/0!</v>
      </c>
      <c r="DC3700" s="1" t="str">
        <f t="shared" si="1285"/>
        <v>#DIV/0!</v>
      </c>
      <c r="DD3700" s="1" t="str">
        <f t="shared" si="1286"/>
        <v>#DIV/0!</v>
      </c>
      <c r="DF3700" s="1" t="str">
        <f t="shared" si="1287"/>
        <v>#DIV/0!</v>
      </c>
    </row>
    <row r="3701" ht="15.75" customHeight="1">
      <c r="CU3701" s="1">
        <v>5786.0186</v>
      </c>
      <c r="CV3701" s="1">
        <v>13.58</v>
      </c>
      <c r="CW3701" s="1">
        <v>13.51</v>
      </c>
      <c r="CX3701" s="1">
        <v>13.6</v>
      </c>
      <c r="CY3701" s="1">
        <v>12.84</v>
      </c>
      <c r="CZ3701" s="1">
        <v>12.04</v>
      </c>
      <c r="DA3701" s="1" t="str">
        <f t="shared" si="1283"/>
        <v>#DIV/0!</v>
      </c>
      <c r="DB3701" s="1" t="str">
        <f t="shared" si="1284"/>
        <v>#DIV/0!</v>
      </c>
      <c r="DC3701" s="1" t="str">
        <f t="shared" si="1285"/>
        <v>#DIV/0!</v>
      </c>
      <c r="DD3701" s="1" t="str">
        <f t="shared" si="1286"/>
        <v>#DIV/0!</v>
      </c>
      <c r="DF3701" s="1" t="str">
        <f t="shared" si="1287"/>
        <v>#DIV/0!</v>
      </c>
    </row>
    <row r="3702" ht="15.75" customHeight="1">
      <c r="CU3702" s="1">
        <v>5786.1709</v>
      </c>
      <c r="CV3702" s="1">
        <v>12.15</v>
      </c>
      <c r="CW3702" s="1">
        <v>11.9</v>
      </c>
      <c r="CX3702" s="1">
        <v>12.02</v>
      </c>
      <c r="CY3702" s="1">
        <v>11.47</v>
      </c>
      <c r="CZ3702" s="1">
        <v>11.22</v>
      </c>
      <c r="DA3702" s="1" t="str">
        <f t="shared" si="1283"/>
        <v>#DIV/0!</v>
      </c>
      <c r="DB3702" s="1" t="str">
        <f t="shared" si="1284"/>
        <v>#DIV/0!</v>
      </c>
      <c r="DC3702" s="1" t="str">
        <f t="shared" si="1285"/>
        <v>#DIV/0!</v>
      </c>
      <c r="DD3702" s="1" t="str">
        <f t="shared" si="1286"/>
        <v>#DIV/0!</v>
      </c>
      <c r="DF3702" s="1" t="str">
        <f t="shared" si="1287"/>
        <v>#DIV/0!</v>
      </c>
    </row>
    <row r="3703" ht="15.75" customHeight="1">
      <c r="CU3703" s="1">
        <v>5786.3232</v>
      </c>
      <c r="CV3703" s="1">
        <v>-999.0</v>
      </c>
      <c r="CW3703" s="1">
        <v>-999.0</v>
      </c>
      <c r="CX3703" s="1">
        <v>-999.0</v>
      </c>
      <c r="CY3703" s="1">
        <v>-999.0</v>
      </c>
      <c r="CZ3703" s="1">
        <v>-999.0</v>
      </c>
      <c r="DA3703" s="1" t="str">
        <f t="shared" si="1283"/>
        <v>#DIV/0!</v>
      </c>
      <c r="DB3703" s="1" t="str">
        <f t="shared" si="1284"/>
        <v>#DIV/0!</v>
      </c>
      <c r="DC3703" s="1" t="str">
        <f t="shared" si="1285"/>
        <v>#DIV/0!</v>
      </c>
      <c r="DD3703" s="1" t="str">
        <f t="shared" si="1286"/>
        <v>#DIV/0!</v>
      </c>
      <c r="DF3703" s="1" t="str">
        <f t="shared" si="1287"/>
        <v>#DIV/0!</v>
      </c>
    </row>
    <row r="3704" ht="15.75" customHeight="1">
      <c r="CU3704" s="1">
        <v>5786.4756</v>
      </c>
      <c r="CV3704" s="1">
        <v>-999.0</v>
      </c>
      <c r="CW3704" s="1">
        <v>-999.0</v>
      </c>
      <c r="CX3704" s="1">
        <v>-999.0</v>
      </c>
      <c r="CY3704" s="1">
        <v>-999.0</v>
      </c>
      <c r="CZ3704" s="1">
        <v>-999.0</v>
      </c>
      <c r="DA3704" s="1" t="str">
        <f t="shared" si="1283"/>
        <v>#DIV/0!</v>
      </c>
      <c r="DB3704" s="1" t="str">
        <f t="shared" si="1284"/>
        <v>#DIV/0!</v>
      </c>
      <c r="DC3704" s="1" t="str">
        <f t="shared" si="1285"/>
        <v>#DIV/0!</v>
      </c>
      <c r="DD3704" s="1" t="str">
        <f t="shared" si="1286"/>
        <v>#DIV/0!</v>
      </c>
      <c r="DF3704" s="1" t="str">
        <f t="shared" si="1287"/>
        <v>#DIV/0!</v>
      </c>
    </row>
    <row r="3705" ht="15.75" customHeight="1">
      <c r="CU3705" s="1">
        <v>5786.6279</v>
      </c>
      <c r="CV3705" s="1">
        <v>-999.0</v>
      </c>
      <c r="CW3705" s="1">
        <v>-999.0</v>
      </c>
      <c r="CX3705" s="1">
        <v>-999.0</v>
      </c>
      <c r="CY3705" s="1">
        <v>-999.0</v>
      </c>
      <c r="CZ3705" s="1">
        <v>-999.0</v>
      </c>
      <c r="DA3705" s="1" t="str">
        <f t="shared" si="1283"/>
        <v>#DIV/0!</v>
      </c>
      <c r="DB3705" s="1" t="str">
        <f t="shared" si="1284"/>
        <v>#DIV/0!</v>
      </c>
      <c r="DC3705" s="1" t="str">
        <f t="shared" si="1285"/>
        <v>#DIV/0!</v>
      </c>
      <c r="DD3705" s="1" t="str">
        <f t="shared" si="1286"/>
        <v>#DIV/0!</v>
      </c>
      <c r="DF3705" s="1" t="str">
        <f t="shared" si="1287"/>
        <v>#DIV/0!</v>
      </c>
    </row>
    <row r="3706" ht="15.75" customHeight="1">
      <c r="CU3706" s="1">
        <v>5786.7803</v>
      </c>
      <c r="CV3706" s="1">
        <v>-999.0</v>
      </c>
      <c r="CW3706" s="1">
        <v>-999.0</v>
      </c>
      <c r="CX3706" s="1">
        <v>-999.0</v>
      </c>
      <c r="CY3706" s="1">
        <v>-999.0</v>
      </c>
      <c r="CZ3706" s="1">
        <v>-999.0</v>
      </c>
      <c r="DA3706" s="1" t="str">
        <f t="shared" si="1283"/>
        <v>#DIV/0!</v>
      </c>
      <c r="DB3706" s="1" t="str">
        <f t="shared" si="1284"/>
        <v>#DIV/0!</v>
      </c>
      <c r="DC3706" s="1" t="str">
        <f t="shared" si="1285"/>
        <v>#DIV/0!</v>
      </c>
      <c r="DD3706" s="1" t="str">
        <f t="shared" si="1286"/>
        <v>#DIV/0!</v>
      </c>
      <c r="DF3706" s="1" t="str">
        <f t="shared" si="1287"/>
        <v>#DIV/0!</v>
      </c>
    </row>
    <row r="3707" ht="15.75" customHeight="1">
      <c r="CU3707" s="1">
        <v>5786.9326</v>
      </c>
      <c r="CV3707" s="1">
        <v>-999.0</v>
      </c>
      <c r="CW3707" s="1">
        <v>-999.0</v>
      </c>
      <c r="CX3707" s="1">
        <v>-999.0</v>
      </c>
      <c r="CY3707" s="1">
        <v>-999.0</v>
      </c>
      <c r="CZ3707" s="1">
        <v>-999.0</v>
      </c>
      <c r="DA3707" s="1" t="str">
        <f t="shared" si="1283"/>
        <v>#DIV/0!</v>
      </c>
      <c r="DB3707" s="1" t="str">
        <f t="shared" si="1284"/>
        <v>#DIV/0!</v>
      </c>
      <c r="DC3707" s="1" t="str">
        <f t="shared" si="1285"/>
        <v>#DIV/0!</v>
      </c>
      <c r="DD3707" s="1" t="str">
        <f t="shared" si="1286"/>
        <v>#DIV/0!</v>
      </c>
      <c r="DF3707" s="1" t="str">
        <f t="shared" si="1287"/>
        <v>#DIV/0!</v>
      </c>
    </row>
    <row r="3708" ht="15.75" customHeight="1">
      <c r="CU3708" s="1">
        <v>5787.085</v>
      </c>
      <c r="CV3708" s="1">
        <v>-999.0</v>
      </c>
      <c r="CW3708" s="1">
        <v>-999.0</v>
      </c>
      <c r="CX3708" s="1">
        <v>-999.0</v>
      </c>
      <c r="CY3708" s="1">
        <v>-999.0</v>
      </c>
      <c r="CZ3708" s="1">
        <v>-999.0</v>
      </c>
      <c r="DA3708" s="1" t="str">
        <f t="shared" si="1283"/>
        <v>#DIV/0!</v>
      </c>
      <c r="DB3708" s="1" t="str">
        <f t="shared" si="1284"/>
        <v>#DIV/0!</v>
      </c>
      <c r="DC3708" s="1" t="str">
        <f t="shared" si="1285"/>
        <v>#DIV/0!</v>
      </c>
      <c r="DD3708" s="1" t="str">
        <f t="shared" si="1286"/>
        <v>#DIV/0!</v>
      </c>
      <c r="DF3708" s="1" t="str">
        <f t="shared" si="1287"/>
        <v>#DIV/0!</v>
      </c>
    </row>
    <row r="3709" ht="15.75" customHeight="1">
      <c r="CU3709" s="1">
        <v>5787.2378</v>
      </c>
      <c r="CV3709" s="1">
        <v>-999.0</v>
      </c>
      <c r="CW3709" s="1">
        <v>-999.0</v>
      </c>
      <c r="CX3709" s="1">
        <v>-999.0</v>
      </c>
      <c r="CY3709" s="1">
        <v>-999.0</v>
      </c>
      <c r="CZ3709" s="1">
        <v>-999.0</v>
      </c>
      <c r="DA3709" s="1" t="str">
        <f t="shared" si="1283"/>
        <v>#DIV/0!</v>
      </c>
      <c r="DB3709" s="1" t="str">
        <f t="shared" si="1284"/>
        <v>#DIV/0!</v>
      </c>
      <c r="DC3709" s="1" t="str">
        <f t="shared" si="1285"/>
        <v>#DIV/0!</v>
      </c>
      <c r="DD3709" s="1" t="str">
        <f t="shared" si="1286"/>
        <v>#DIV/0!</v>
      </c>
      <c r="DF3709" s="1" t="str">
        <f t="shared" si="1287"/>
        <v>#DIV/0!</v>
      </c>
    </row>
    <row r="3710" ht="15.75" customHeight="1">
      <c r="CU3710" s="1">
        <v>5787.3901</v>
      </c>
      <c r="CV3710" s="1">
        <v>-999.0</v>
      </c>
      <c r="CW3710" s="1">
        <v>-999.0</v>
      </c>
      <c r="CX3710" s="1">
        <v>-999.0</v>
      </c>
      <c r="CY3710" s="1">
        <v>-999.0</v>
      </c>
      <c r="CZ3710" s="1">
        <v>-999.0</v>
      </c>
      <c r="DA3710" s="1" t="str">
        <f t="shared" si="1283"/>
        <v>#DIV/0!</v>
      </c>
      <c r="DB3710" s="1" t="str">
        <f t="shared" si="1284"/>
        <v>#DIV/0!</v>
      </c>
      <c r="DC3710" s="1" t="str">
        <f t="shared" si="1285"/>
        <v>#DIV/0!</v>
      </c>
      <c r="DD3710" s="1" t="str">
        <f t="shared" si="1286"/>
        <v>#DIV/0!</v>
      </c>
      <c r="DF3710" s="1" t="str">
        <f t="shared" si="1287"/>
        <v>#DIV/0!</v>
      </c>
    </row>
    <row r="3711" ht="15.75" customHeight="1">
      <c r="CU3711" s="1">
        <v>5787.5425</v>
      </c>
      <c r="CV3711" s="1">
        <v>-999.0</v>
      </c>
      <c r="CW3711" s="1">
        <v>-999.0</v>
      </c>
      <c r="CX3711" s="1">
        <v>-999.0</v>
      </c>
      <c r="CY3711" s="1">
        <v>-999.0</v>
      </c>
      <c r="CZ3711" s="1">
        <v>-999.0</v>
      </c>
      <c r="DA3711" s="1" t="str">
        <f t="shared" si="1283"/>
        <v>#DIV/0!</v>
      </c>
      <c r="DB3711" s="1" t="str">
        <f t="shared" si="1284"/>
        <v>#DIV/0!</v>
      </c>
      <c r="DC3711" s="1" t="str">
        <f t="shared" si="1285"/>
        <v>#DIV/0!</v>
      </c>
      <c r="DD3711" s="1" t="str">
        <f t="shared" si="1286"/>
        <v>#DIV/0!</v>
      </c>
      <c r="DF3711" s="1" t="str">
        <f t="shared" si="1287"/>
        <v>#DIV/0!</v>
      </c>
    </row>
    <row r="3712" ht="15.75" customHeight="1">
      <c r="CU3712" s="1">
        <v>5787.6948</v>
      </c>
      <c r="CV3712" s="1">
        <v>-999.0</v>
      </c>
      <c r="CW3712" s="1">
        <v>-999.0</v>
      </c>
      <c r="CX3712" s="1">
        <v>-999.0</v>
      </c>
      <c r="CY3712" s="1">
        <v>-999.0</v>
      </c>
      <c r="CZ3712" s="1">
        <v>-999.0</v>
      </c>
      <c r="DA3712" s="1" t="str">
        <f t="shared" si="1283"/>
        <v>#DIV/0!</v>
      </c>
      <c r="DB3712" s="1" t="str">
        <f t="shared" si="1284"/>
        <v>#DIV/0!</v>
      </c>
      <c r="DC3712" s="1" t="str">
        <f t="shared" si="1285"/>
        <v>#DIV/0!</v>
      </c>
      <c r="DD3712" s="1" t="str">
        <f t="shared" si="1286"/>
        <v>#DIV/0!</v>
      </c>
      <c r="DF3712" s="1" t="str">
        <f t="shared" si="1287"/>
        <v>#DIV/0!</v>
      </c>
    </row>
    <row r="3713" ht="15.75" customHeight="1">
      <c r="CU3713" s="1">
        <v>5787.8472</v>
      </c>
      <c r="CV3713" s="1">
        <v>-999.0</v>
      </c>
      <c r="CW3713" s="1">
        <v>-999.0</v>
      </c>
      <c r="CX3713" s="1">
        <v>-999.0</v>
      </c>
      <c r="CY3713" s="1">
        <v>-999.0</v>
      </c>
      <c r="CZ3713" s="1">
        <v>-999.0</v>
      </c>
      <c r="DA3713" s="1" t="str">
        <f t="shared" si="1283"/>
        <v>#DIV/0!</v>
      </c>
      <c r="DB3713" s="1" t="str">
        <f t="shared" si="1284"/>
        <v>#DIV/0!</v>
      </c>
      <c r="DC3713" s="1" t="str">
        <f t="shared" si="1285"/>
        <v>#DIV/0!</v>
      </c>
      <c r="DD3713" s="1" t="str">
        <f t="shared" si="1286"/>
        <v>#DIV/0!</v>
      </c>
      <c r="DF3713" s="1" t="str">
        <f t="shared" si="1287"/>
        <v>#DIV/0!</v>
      </c>
    </row>
    <row r="3714" ht="15.75" customHeight="1">
      <c r="CU3714" s="1">
        <v>5787.9995</v>
      </c>
      <c r="CV3714" s="1">
        <v>-999.0</v>
      </c>
      <c r="CW3714" s="1">
        <v>-999.0</v>
      </c>
      <c r="CX3714" s="1">
        <v>-999.0</v>
      </c>
      <c r="CY3714" s="1">
        <v>-999.0</v>
      </c>
      <c r="CZ3714" s="1">
        <v>-999.0</v>
      </c>
      <c r="DA3714" s="1" t="str">
        <f t="shared" si="1283"/>
        <v>#DIV/0!</v>
      </c>
      <c r="DB3714" s="1" t="str">
        <f t="shared" si="1284"/>
        <v>#DIV/0!</v>
      </c>
      <c r="DC3714" s="1" t="str">
        <f t="shared" si="1285"/>
        <v>#DIV/0!</v>
      </c>
      <c r="DD3714" s="1" t="str">
        <f t="shared" si="1286"/>
        <v>#DIV/0!</v>
      </c>
      <c r="DF3714" s="1" t="str">
        <f t="shared" si="1287"/>
        <v>#DIV/0!</v>
      </c>
    </row>
    <row r="3715" ht="15.75" customHeight="1">
      <c r="CU3715" s="1">
        <v>5788.1519</v>
      </c>
      <c r="CV3715" s="1">
        <v>-999.0</v>
      </c>
      <c r="CW3715" s="1">
        <v>-999.0</v>
      </c>
      <c r="CX3715" s="1">
        <v>-999.0</v>
      </c>
      <c r="CY3715" s="1">
        <v>-999.0</v>
      </c>
      <c r="CZ3715" s="1">
        <v>-999.0</v>
      </c>
      <c r="DA3715" s="1" t="str">
        <f t="shared" si="1283"/>
        <v>#DIV/0!</v>
      </c>
      <c r="DB3715" s="1" t="str">
        <f t="shared" si="1284"/>
        <v>#DIV/0!</v>
      </c>
      <c r="DC3715" s="1" t="str">
        <f t="shared" si="1285"/>
        <v>#DIV/0!</v>
      </c>
      <c r="DD3715" s="1" t="str">
        <f t="shared" si="1286"/>
        <v>#DIV/0!</v>
      </c>
      <c r="DF3715" s="1" t="str">
        <f t="shared" si="1287"/>
        <v>#DIV/0!</v>
      </c>
    </row>
    <row r="3716" ht="15.75" customHeight="1">
      <c r="CU3716" s="1">
        <v>5788.3042</v>
      </c>
      <c r="CV3716" s="1">
        <v>-999.0</v>
      </c>
      <c r="CW3716" s="1">
        <v>-999.0</v>
      </c>
      <c r="CX3716" s="1">
        <v>-999.0</v>
      </c>
      <c r="CY3716" s="1">
        <v>-999.0</v>
      </c>
      <c r="CZ3716" s="1">
        <v>-999.0</v>
      </c>
      <c r="DA3716" s="1" t="str">
        <f t="shared" si="1283"/>
        <v>#DIV/0!</v>
      </c>
      <c r="DB3716" s="1" t="str">
        <f t="shared" si="1284"/>
        <v>#DIV/0!</v>
      </c>
      <c r="DC3716" s="1" t="str">
        <f t="shared" si="1285"/>
        <v>#DIV/0!</v>
      </c>
      <c r="DD3716" s="1" t="str">
        <f t="shared" si="1286"/>
        <v>#DIV/0!</v>
      </c>
      <c r="DF3716" s="1" t="str">
        <f t="shared" si="1287"/>
        <v>#DIV/0!</v>
      </c>
    </row>
    <row r="3717" ht="15.75" customHeight="1">
      <c r="CU3717" s="1">
        <v>5788.4565</v>
      </c>
      <c r="CV3717" s="1">
        <v>-999.0</v>
      </c>
      <c r="CW3717" s="1">
        <v>-999.0</v>
      </c>
      <c r="CX3717" s="1">
        <v>-999.0</v>
      </c>
      <c r="CY3717" s="1">
        <v>-999.0</v>
      </c>
      <c r="CZ3717" s="1">
        <v>-999.0</v>
      </c>
      <c r="DA3717" s="1" t="str">
        <f t="shared" si="1283"/>
        <v>#DIV/0!</v>
      </c>
      <c r="DB3717" s="1" t="str">
        <f t="shared" si="1284"/>
        <v>#DIV/0!</v>
      </c>
      <c r="DC3717" s="1" t="str">
        <f t="shared" si="1285"/>
        <v>#DIV/0!</v>
      </c>
      <c r="DD3717" s="1" t="str">
        <f t="shared" si="1286"/>
        <v>#DIV/0!</v>
      </c>
      <c r="DF3717" s="1" t="str">
        <f t="shared" si="1287"/>
        <v>#DIV/0!</v>
      </c>
    </row>
    <row r="3718" ht="15.75" customHeight="1">
      <c r="CU3718" s="1">
        <v>5788.6094</v>
      </c>
      <c r="CV3718" s="1">
        <v>-999.0</v>
      </c>
      <c r="CW3718" s="1">
        <v>-999.0</v>
      </c>
      <c r="CX3718" s="1">
        <v>-999.0</v>
      </c>
      <c r="CY3718" s="1">
        <v>-999.0</v>
      </c>
      <c r="CZ3718" s="1">
        <v>-999.0</v>
      </c>
      <c r="DA3718" s="1" t="str">
        <f t="shared" si="1283"/>
        <v>#DIV/0!</v>
      </c>
      <c r="DB3718" s="1" t="str">
        <f t="shared" si="1284"/>
        <v>#DIV/0!</v>
      </c>
      <c r="DC3718" s="1" t="str">
        <f t="shared" si="1285"/>
        <v>#DIV/0!</v>
      </c>
      <c r="DD3718" s="1" t="str">
        <f t="shared" si="1286"/>
        <v>#DIV/0!</v>
      </c>
      <c r="DF3718" s="1" t="str">
        <f t="shared" si="1287"/>
        <v>#DIV/0!</v>
      </c>
    </row>
    <row r="3719" ht="15.75" customHeight="1">
      <c r="CU3719" s="1">
        <v>5788.7617</v>
      </c>
      <c r="CV3719" s="1">
        <v>-999.0</v>
      </c>
      <c r="CW3719" s="1">
        <v>-999.0</v>
      </c>
      <c r="CX3719" s="1">
        <v>-999.0</v>
      </c>
      <c r="CY3719" s="1">
        <v>-999.0</v>
      </c>
      <c r="CZ3719" s="1">
        <v>-999.0</v>
      </c>
      <c r="DA3719" s="1" t="str">
        <f t="shared" si="1283"/>
        <v>#DIV/0!</v>
      </c>
      <c r="DB3719" s="1" t="str">
        <f t="shared" si="1284"/>
        <v>#DIV/0!</v>
      </c>
      <c r="DC3719" s="1" t="str">
        <f t="shared" si="1285"/>
        <v>#DIV/0!</v>
      </c>
      <c r="DD3719" s="1" t="str">
        <f t="shared" si="1286"/>
        <v>#DIV/0!</v>
      </c>
      <c r="DF3719" s="1" t="str">
        <f t="shared" si="1287"/>
        <v>#DIV/0!</v>
      </c>
    </row>
    <row r="3720" ht="15.75" customHeight="1">
      <c r="CU3720" s="1">
        <v>5788.9141</v>
      </c>
      <c r="CV3720" s="1">
        <v>-999.0</v>
      </c>
      <c r="CW3720" s="1">
        <v>-999.0</v>
      </c>
      <c r="CX3720" s="1">
        <v>-999.0</v>
      </c>
      <c r="CY3720" s="1">
        <v>-999.0</v>
      </c>
      <c r="CZ3720" s="1">
        <v>-999.0</v>
      </c>
      <c r="DA3720" s="1" t="str">
        <f t="shared" si="1283"/>
        <v>#DIV/0!</v>
      </c>
      <c r="DB3720" s="1" t="str">
        <f t="shared" si="1284"/>
        <v>#DIV/0!</v>
      </c>
      <c r="DC3720" s="1" t="str">
        <f t="shared" si="1285"/>
        <v>#DIV/0!</v>
      </c>
      <c r="DD3720" s="1" t="str">
        <f t="shared" si="1286"/>
        <v>#DIV/0!</v>
      </c>
      <c r="DF3720" s="1" t="str">
        <f t="shared" si="1287"/>
        <v>#DIV/0!</v>
      </c>
    </row>
    <row r="3721" ht="15.75" customHeight="1">
      <c r="CU3721" s="1">
        <v>5789.0664</v>
      </c>
      <c r="CV3721" s="1">
        <v>-999.0</v>
      </c>
      <c r="CW3721" s="1">
        <v>-999.0</v>
      </c>
      <c r="CX3721" s="1">
        <v>-999.0</v>
      </c>
      <c r="CY3721" s="1">
        <v>-999.0</v>
      </c>
      <c r="CZ3721" s="1">
        <v>-999.0</v>
      </c>
      <c r="DA3721" s="1" t="str">
        <f t="shared" si="1283"/>
        <v>#DIV/0!</v>
      </c>
      <c r="DB3721" s="1" t="str">
        <f t="shared" si="1284"/>
        <v>#DIV/0!</v>
      </c>
      <c r="DC3721" s="1" t="str">
        <f t="shared" si="1285"/>
        <v>#DIV/0!</v>
      </c>
      <c r="DD3721" s="1" t="str">
        <f t="shared" si="1286"/>
        <v>#DIV/0!</v>
      </c>
      <c r="DF3721" s="1" t="str">
        <f t="shared" si="1287"/>
        <v>#DIV/0!</v>
      </c>
    </row>
    <row r="3722" ht="15.75" customHeight="1">
      <c r="CU3722" s="1">
        <v>5789.2188</v>
      </c>
      <c r="CV3722" s="1">
        <v>-999.0</v>
      </c>
      <c r="CW3722" s="1">
        <v>-999.0</v>
      </c>
      <c r="CX3722" s="1">
        <v>-999.0</v>
      </c>
      <c r="CY3722" s="1">
        <v>-999.0</v>
      </c>
      <c r="CZ3722" s="1">
        <v>-999.0</v>
      </c>
      <c r="DA3722" s="1" t="str">
        <f t="shared" si="1283"/>
        <v>#DIV/0!</v>
      </c>
      <c r="DB3722" s="1" t="str">
        <f t="shared" si="1284"/>
        <v>#DIV/0!</v>
      </c>
      <c r="DC3722" s="1" t="str">
        <f t="shared" si="1285"/>
        <v>#DIV/0!</v>
      </c>
      <c r="DD3722" s="1" t="str">
        <f t="shared" si="1286"/>
        <v>#DIV/0!</v>
      </c>
      <c r="DF3722" s="1" t="str">
        <f t="shared" si="1287"/>
        <v>#DIV/0!</v>
      </c>
    </row>
    <row r="3723" ht="15.75" customHeight="1">
      <c r="CU3723" s="1">
        <v>5789.3711</v>
      </c>
      <c r="CV3723" s="1">
        <v>-999.0</v>
      </c>
      <c r="CW3723" s="1">
        <v>-999.0</v>
      </c>
      <c r="CX3723" s="1">
        <v>-999.0</v>
      </c>
      <c r="CY3723" s="1">
        <v>-999.0</v>
      </c>
      <c r="CZ3723" s="1">
        <v>-999.0</v>
      </c>
      <c r="DA3723" s="1" t="str">
        <f t="shared" si="1283"/>
        <v>#DIV/0!</v>
      </c>
      <c r="DB3723" s="1" t="str">
        <f t="shared" si="1284"/>
        <v>#DIV/0!</v>
      </c>
      <c r="DC3723" s="1" t="str">
        <f t="shared" si="1285"/>
        <v>#DIV/0!</v>
      </c>
      <c r="DD3723" s="1" t="str">
        <f t="shared" si="1286"/>
        <v>#DIV/0!</v>
      </c>
      <c r="DF3723" s="1" t="str">
        <f t="shared" si="1287"/>
        <v>#DIV/0!</v>
      </c>
    </row>
    <row r="3724" ht="15.75" customHeight="1">
      <c r="CU3724" s="1">
        <v>5789.5234</v>
      </c>
      <c r="CV3724" s="1">
        <v>-999.0</v>
      </c>
      <c r="CW3724" s="1">
        <v>-999.0</v>
      </c>
      <c r="CX3724" s="1">
        <v>-999.0</v>
      </c>
      <c r="CY3724" s="1">
        <v>-999.0</v>
      </c>
      <c r="CZ3724" s="1">
        <v>-999.0</v>
      </c>
      <c r="DA3724" s="1" t="str">
        <f t="shared" si="1283"/>
        <v>#DIV/0!</v>
      </c>
      <c r="DB3724" s="1" t="str">
        <f t="shared" si="1284"/>
        <v>#DIV/0!</v>
      </c>
      <c r="DC3724" s="1" t="str">
        <f t="shared" si="1285"/>
        <v>#DIV/0!</v>
      </c>
      <c r="DD3724" s="1" t="str">
        <f t="shared" si="1286"/>
        <v>#DIV/0!</v>
      </c>
      <c r="DF3724" s="1" t="str">
        <f t="shared" si="1287"/>
        <v>#DIV/0!</v>
      </c>
    </row>
    <row r="3725" ht="15.75" customHeight="1">
      <c r="CU3725" s="1">
        <v>5789.6758</v>
      </c>
      <c r="CV3725" s="1">
        <v>-999.0</v>
      </c>
      <c r="CW3725" s="1">
        <v>-999.0</v>
      </c>
      <c r="CX3725" s="1">
        <v>-999.0</v>
      </c>
      <c r="CY3725" s="1">
        <v>-999.0</v>
      </c>
      <c r="CZ3725" s="1">
        <v>-999.0</v>
      </c>
      <c r="DA3725" s="1" t="str">
        <f t="shared" si="1283"/>
        <v>#DIV/0!</v>
      </c>
      <c r="DB3725" s="1" t="str">
        <f t="shared" si="1284"/>
        <v>#DIV/0!</v>
      </c>
      <c r="DC3725" s="1" t="str">
        <f t="shared" si="1285"/>
        <v>#DIV/0!</v>
      </c>
      <c r="DD3725" s="1" t="str">
        <f t="shared" si="1286"/>
        <v>#DIV/0!</v>
      </c>
      <c r="DF3725" s="1" t="str">
        <f t="shared" si="1287"/>
        <v>#DIV/0!</v>
      </c>
    </row>
    <row r="3726" ht="15.75" customHeight="1">
      <c r="CU3726" s="1">
        <v>5789.8286</v>
      </c>
      <c r="CV3726" s="1">
        <v>-999.0</v>
      </c>
      <c r="CW3726" s="1">
        <v>-999.0</v>
      </c>
      <c r="CX3726" s="1">
        <v>-999.0</v>
      </c>
      <c r="CY3726" s="1">
        <v>-999.0</v>
      </c>
      <c r="CZ3726" s="1">
        <v>-999.0</v>
      </c>
      <c r="DA3726" s="1" t="str">
        <f t="shared" si="1283"/>
        <v>#DIV/0!</v>
      </c>
      <c r="DB3726" s="1" t="str">
        <f t="shared" si="1284"/>
        <v>#DIV/0!</v>
      </c>
      <c r="DC3726" s="1" t="str">
        <f t="shared" si="1285"/>
        <v>#DIV/0!</v>
      </c>
      <c r="DD3726" s="1" t="str">
        <f t="shared" si="1286"/>
        <v>#DIV/0!</v>
      </c>
      <c r="DF3726" s="1" t="str">
        <f t="shared" si="1287"/>
        <v>#DIV/0!</v>
      </c>
    </row>
    <row r="3727" ht="15.75" customHeight="1">
      <c r="CU3727" s="1">
        <v>5789.981</v>
      </c>
      <c r="CV3727" s="1">
        <v>-999.0</v>
      </c>
      <c r="CW3727" s="1">
        <v>-999.0</v>
      </c>
      <c r="CX3727" s="1">
        <v>-999.0</v>
      </c>
      <c r="CY3727" s="1">
        <v>-999.0</v>
      </c>
      <c r="CZ3727" s="1">
        <v>-999.0</v>
      </c>
      <c r="DA3727" s="1" t="str">
        <f t="shared" si="1283"/>
        <v>#DIV/0!</v>
      </c>
      <c r="DB3727" s="1" t="str">
        <f t="shared" si="1284"/>
        <v>#DIV/0!</v>
      </c>
      <c r="DC3727" s="1" t="str">
        <f t="shared" si="1285"/>
        <v>#DIV/0!</v>
      </c>
      <c r="DD3727" s="1" t="str">
        <f t="shared" si="1286"/>
        <v>#DIV/0!</v>
      </c>
      <c r="DF3727" s="1" t="str">
        <f t="shared" si="1287"/>
        <v>#DIV/0!</v>
      </c>
    </row>
    <row r="3728" ht="15.75" customHeight="1">
      <c r="CU3728" s="1">
        <v>5790.1333</v>
      </c>
      <c r="CV3728" s="1">
        <v>-999.0</v>
      </c>
      <c r="CW3728" s="1">
        <v>-999.0</v>
      </c>
      <c r="CX3728" s="1">
        <v>-999.0</v>
      </c>
      <c r="CY3728" s="1">
        <v>-999.0</v>
      </c>
      <c r="CZ3728" s="1">
        <v>-999.0</v>
      </c>
      <c r="DA3728" s="1" t="str">
        <f t="shared" si="1283"/>
        <v>#DIV/0!</v>
      </c>
      <c r="DB3728" s="1" t="str">
        <f t="shared" si="1284"/>
        <v>#DIV/0!</v>
      </c>
      <c r="DC3728" s="1" t="str">
        <f t="shared" si="1285"/>
        <v>#DIV/0!</v>
      </c>
      <c r="DD3728" s="1" t="str">
        <f t="shared" si="1286"/>
        <v>#DIV/0!</v>
      </c>
      <c r="DF3728" s="1" t="str">
        <f t="shared" si="1287"/>
        <v>#DIV/0!</v>
      </c>
    </row>
    <row r="3729" ht="15.75" customHeight="1">
      <c r="CU3729" s="1">
        <v>5790.2856</v>
      </c>
      <c r="CV3729" s="1">
        <v>-999.0</v>
      </c>
      <c r="CW3729" s="1">
        <v>-999.0</v>
      </c>
      <c r="CX3729" s="1">
        <v>-999.0</v>
      </c>
      <c r="CY3729" s="1">
        <v>-999.0</v>
      </c>
      <c r="CZ3729" s="1">
        <v>-999.0</v>
      </c>
      <c r="DA3729" s="1" t="str">
        <f t="shared" si="1283"/>
        <v>#DIV/0!</v>
      </c>
      <c r="DB3729" s="1" t="str">
        <f t="shared" si="1284"/>
        <v>#DIV/0!</v>
      </c>
      <c r="DC3729" s="1" t="str">
        <f t="shared" si="1285"/>
        <v>#DIV/0!</v>
      </c>
      <c r="DD3729" s="1" t="str">
        <f t="shared" si="1286"/>
        <v>#DIV/0!</v>
      </c>
      <c r="DF3729" s="1" t="str">
        <f t="shared" si="1287"/>
        <v>#DIV/0!</v>
      </c>
    </row>
    <row r="3730" ht="15.75" customHeight="1">
      <c r="CU3730" s="1">
        <v>5790.438</v>
      </c>
      <c r="CV3730" s="1">
        <v>-999.0</v>
      </c>
      <c r="CW3730" s="1">
        <v>-999.0</v>
      </c>
      <c r="CX3730" s="1">
        <v>-999.0</v>
      </c>
      <c r="CY3730" s="1">
        <v>-999.0</v>
      </c>
      <c r="CZ3730" s="1">
        <v>-999.0</v>
      </c>
      <c r="DA3730" s="1" t="str">
        <f t="shared" si="1283"/>
        <v>#DIV/0!</v>
      </c>
      <c r="DB3730" s="1" t="str">
        <f t="shared" si="1284"/>
        <v>#DIV/0!</v>
      </c>
      <c r="DC3730" s="1" t="str">
        <f t="shared" si="1285"/>
        <v>#DIV/0!</v>
      </c>
      <c r="DD3730" s="1" t="str">
        <f t="shared" si="1286"/>
        <v>#DIV/0!</v>
      </c>
      <c r="DF3730" s="1" t="str">
        <f t="shared" si="1287"/>
        <v>#DIV/0!</v>
      </c>
    </row>
    <row r="3731" ht="15.75" customHeight="1">
      <c r="CU3731" s="1">
        <v>5790.5903</v>
      </c>
      <c r="CV3731" s="1">
        <v>-999.0</v>
      </c>
      <c r="CW3731" s="1">
        <v>-999.0</v>
      </c>
      <c r="CX3731" s="1">
        <v>-999.0</v>
      </c>
      <c r="CY3731" s="1">
        <v>-999.0</v>
      </c>
      <c r="CZ3731" s="1">
        <v>-999.0</v>
      </c>
      <c r="DA3731" s="1" t="str">
        <f t="shared" si="1283"/>
        <v>#DIV/0!</v>
      </c>
      <c r="DB3731" s="1" t="str">
        <f t="shared" si="1284"/>
        <v>#DIV/0!</v>
      </c>
      <c r="DC3731" s="1" t="str">
        <f t="shared" si="1285"/>
        <v>#DIV/0!</v>
      </c>
      <c r="DD3731" s="1" t="str">
        <f t="shared" si="1286"/>
        <v>#DIV/0!</v>
      </c>
      <c r="DF3731" s="1" t="str">
        <f t="shared" si="1287"/>
        <v>#DIV/0!</v>
      </c>
    </row>
    <row r="3732" ht="15.75" customHeight="1">
      <c r="CU3732" s="1">
        <v>5790.7427</v>
      </c>
      <c r="CV3732" s="1">
        <v>-999.0</v>
      </c>
      <c r="CW3732" s="1">
        <v>-999.0</v>
      </c>
      <c r="CX3732" s="1">
        <v>-999.0</v>
      </c>
      <c r="CY3732" s="1">
        <v>-999.0</v>
      </c>
      <c r="CZ3732" s="1">
        <v>-999.0</v>
      </c>
      <c r="DA3732" s="1" t="str">
        <f t="shared" si="1283"/>
        <v>#DIV/0!</v>
      </c>
      <c r="DB3732" s="1" t="str">
        <f t="shared" si="1284"/>
        <v>#DIV/0!</v>
      </c>
      <c r="DC3732" s="1" t="str">
        <f t="shared" si="1285"/>
        <v>#DIV/0!</v>
      </c>
      <c r="DD3732" s="1" t="str">
        <f t="shared" si="1286"/>
        <v>#DIV/0!</v>
      </c>
      <c r="DF3732" s="1" t="str">
        <f t="shared" si="1287"/>
        <v>#DIV/0!</v>
      </c>
    </row>
    <row r="3733" ht="15.75" customHeight="1">
      <c r="CU3733" s="1">
        <v>5790.895</v>
      </c>
      <c r="CV3733" s="1">
        <v>-999.0</v>
      </c>
      <c r="CW3733" s="1">
        <v>-999.0</v>
      </c>
      <c r="CX3733" s="1">
        <v>-999.0</v>
      </c>
      <c r="CY3733" s="1">
        <v>-999.0</v>
      </c>
      <c r="CZ3733" s="1">
        <v>-999.0</v>
      </c>
      <c r="DA3733" s="1" t="str">
        <f t="shared" si="1283"/>
        <v>#DIV/0!</v>
      </c>
      <c r="DB3733" s="1" t="str">
        <f t="shared" si="1284"/>
        <v>#DIV/0!</v>
      </c>
      <c r="DC3733" s="1" t="str">
        <f t="shared" si="1285"/>
        <v>#DIV/0!</v>
      </c>
      <c r="DD3733" s="1" t="str">
        <f t="shared" si="1286"/>
        <v>#DIV/0!</v>
      </c>
      <c r="DF3733" s="1" t="str">
        <f t="shared" si="1287"/>
        <v>#DIV/0!</v>
      </c>
    </row>
    <row r="3734" ht="15.75" customHeight="1">
      <c r="CU3734" s="1">
        <v>5791.0474</v>
      </c>
      <c r="CV3734" s="1">
        <v>-999.0</v>
      </c>
      <c r="CW3734" s="1">
        <v>-999.0</v>
      </c>
      <c r="CX3734" s="1">
        <v>-999.0</v>
      </c>
      <c r="CY3734" s="1">
        <v>-999.0</v>
      </c>
      <c r="CZ3734" s="1">
        <v>-999.0</v>
      </c>
      <c r="DA3734" s="1" t="str">
        <f t="shared" si="1283"/>
        <v>#DIV/0!</v>
      </c>
      <c r="DB3734" s="1" t="str">
        <f t="shared" si="1284"/>
        <v>#DIV/0!</v>
      </c>
      <c r="DC3734" s="1" t="str">
        <f t="shared" si="1285"/>
        <v>#DIV/0!</v>
      </c>
      <c r="DD3734" s="1" t="str">
        <f t="shared" si="1286"/>
        <v>#DIV/0!</v>
      </c>
      <c r="DF3734" s="1" t="str">
        <f t="shared" si="1287"/>
        <v>#DIV/0!</v>
      </c>
    </row>
    <row r="3735" ht="15.75" customHeight="1">
      <c r="CU3735" s="1">
        <v>5791.2002</v>
      </c>
      <c r="CV3735" s="1">
        <v>-999.0</v>
      </c>
      <c r="CW3735" s="1">
        <v>-999.0</v>
      </c>
      <c r="CX3735" s="1">
        <v>-999.0</v>
      </c>
      <c r="CY3735" s="1">
        <v>-999.0</v>
      </c>
      <c r="CZ3735" s="1">
        <v>-999.0</v>
      </c>
      <c r="DA3735" s="1" t="str">
        <f t="shared" si="1283"/>
        <v>#DIV/0!</v>
      </c>
      <c r="DB3735" s="1" t="str">
        <f t="shared" si="1284"/>
        <v>#DIV/0!</v>
      </c>
      <c r="DC3735" s="1" t="str">
        <f t="shared" si="1285"/>
        <v>#DIV/0!</v>
      </c>
      <c r="DD3735" s="1" t="str">
        <f t="shared" si="1286"/>
        <v>#DIV/0!</v>
      </c>
      <c r="DF3735" s="1" t="str">
        <f t="shared" si="1287"/>
        <v>#DIV/0!</v>
      </c>
    </row>
    <row r="3736" ht="15.75" customHeight="1">
      <c r="CU3736" s="1">
        <v>5791.3525</v>
      </c>
      <c r="CV3736" s="1">
        <v>-999.0</v>
      </c>
      <c r="CW3736" s="1">
        <v>-999.0</v>
      </c>
      <c r="CX3736" s="1">
        <v>-999.0</v>
      </c>
      <c r="CY3736" s="1">
        <v>-999.0</v>
      </c>
      <c r="CZ3736" s="1">
        <v>-999.0</v>
      </c>
      <c r="DA3736" s="1" t="str">
        <f t="shared" si="1283"/>
        <v>#DIV/0!</v>
      </c>
      <c r="DB3736" s="1" t="str">
        <f t="shared" si="1284"/>
        <v>#DIV/0!</v>
      </c>
      <c r="DC3736" s="1" t="str">
        <f t="shared" si="1285"/>
        <v>#DIV/0!</v>
      </c>
      <c r="DD3736" s="1" t="str">
        <f t="shared" si="1286"/>
        <v>#DIV/0!</v>
      </c>
      <c r="DF3736" s="1" t="str">
        <f t="shared" si="1287"/>
        <v>#DIV/0!</v>
      </c>
    </row>
    <row r="3737" ht="15.75" customHeight="1">
      <c r="CU3737" s="1">
        <v>5791.5049</v>
      </c>
      <c r="CV3737" s="1">
        <v>-999.0</v>
      </c>
      <c r="CW3737" s="1">
        <v>-999.0</v>
      </c>
      <c r="CX3737" s="1">
        <v>-999.0</v>
      </c>
      <c r="CY3737" s="1">
        <v>-999.0</v>
      </c>
      <c r="CZ3737" s="1">
        <v>-999.0</v>
      </c>
      <c r="DA3737" s="1" t="str">
        <f t="shared" si="1283"/>
        <v>#DIV/0!</v>
      </c>
      <c r="DB3737" s="1" t="str">
        <f t="shared" si="1284"/>
        <v>#DIV/0!</v>
      </c>
      <c r="DC3737" s="1" t="str">
        <f t="shared" si="1285"/>
        <v>#DIV/0!</v>
      </c>
      <c r="DD3737" s="1" t="str">
        <f t="shared" si="1286"/>
        <v>#DIV/0!</v>
      </c>
      <c r="DF3737" s="1" t="str">
        <f t="shared" si="1287"/>
        <v>#DIV/0!</v>
      </c>
    </row>
    <row r="3738" ht="15.75" customHeight="1">
      <c r="CU3738" s="1">
        <v>5791.6572</v>
      </c>
      <c r="CV3738" s="1">
        <v>-999.0</v>
      </c>
      <c r="CW3738" s="1">
        <v>-999.0</v>
      </c>
      <c r="CX3738" s="1">
        <v>-999.0</v>
      </c>
      <c r="CY3738" s="1">
        <v>-999.0</v>
      </c>
      <c r="CZ3738" s="1">
        <v>-999.0</v>
      </c>
      <c r="DA3738" s="1" t="str">
        <f t="shared" si="1283"/>
        <v>#DIV/0!</v>
      </c>
      <c r="DB3738" s="1" t="str">
        <f t="shared" si="1284"/>
        <v>#DIV/0!</v>
      </c>
      <c r="DC3738" s="1" t="str">
        <f t="shared" si="1285"/>
        <v>#DIV/0!</v>
      </c>
      <c r="DD3738" s="1" t="str">
        <f t="shared" si="1286"/>
        <v>#DIV/0!</v>
      </c>
      <c r="DF3738" s="1" t="str">
        <f t="shared" si="1287"/>
        <v>#DIV/0!</v>
      </c>
    </row>
    <row r="3739" ht="15.75" customHeight="1">
      <c r="CU3739" s="1">
        <v>5791.8096</v>
      </c>
      <c r="CV3739" s="1">
        <v>-999.0</v>
      </c>
      <c r="CW3739" s="1">
        <v>-999.0</v>
      </c>
      <c r="CX3739" s="1">
        <v>-999.0</v>
      </c>
      <c r="CY3739" s="1">
        <v>-999.0</v>
      </c>
      <c r="CZ3739" s="1">
        <v>-999.0</v>
      </c>
      <c r="DA3739" s="1" t="str">
        <f t="shared" si="1283"/>
        <v>#DIV/0!</v>
      </c>
      <c r="DB3739" s="1" t="str">
        <f t="shared" si="1284"/>
        <v>#DIV/0!</v>
      </c>
      <c r="DC3739" s="1" t="str">
        <f t="shared" si="1285"/>
        <v>#DIV/0!</v>
      </c>
      <c r="DD3739" s="1" t="str">
        <f t="shared" si="1286"/>
        <v>#DIV/0!</v>
      </c>
      <c r="DF3739" s="1" t="str">
        <f t="shared" si="1287"/>
        <v>#DIV/0!</v>
      </c>
    </row>
    <row r="3740" ht="15.75" customHeight="1">
      <c r="CU3740" s="1">
        <v>5791.9619</v>
      </c>
      <c r="CV3740" s="1">
        <v>-999.0</v>
      </c>
      <c r="CW3740" s="1">
        <v>-999.0</v>
      </c>
      <c r="CX3740" s="1">
        <v>-999.0</v>
      </c>
      <c r="CY3740" s="1">
        <v>-999.0</v>
      </c>
      <c r="CZ3740" s="1">
        <v>-999.0</v>
      </c>
      <c r="DA3740" s="1" t="str">
        <f t="shared" si="1283"/>
        <v>#DIV/0!</v>
      </c>
      <c r="DB3740" s="1" t="str">
        <f t="shared" si="1284"/>
        <v>#DIV/0!</v>
      </c>
      <c r="DC3740" s="1" t="str">
        <f t="shared" si="1285"/>
        <v>#DIV/0!</v>
      </c>
      <c r="DD3740" s="1" t="str">
        <f t="shared" si="1286"/>
        <v>#DIV/0!</v>
      </c>
      <c r="DF3740" s="1" t="str">
        <f t="shared" si="1287"/>
        <v>#DIV/0!</v>
      </c>
    </row>
    <row r="3741" ht="15.75" customHeight="1">
      <c r="CU3741" s="1">
        <v>5792.1143</v>
      </c>
      <c r="CV3741" s="1">
        <v>-999.0</v>
      </c>
      <c r="CW3741" s="1">
        <v>-999.0</v>
      </c>
      <c r="CX3741" s="1">
        <v>-999.0</v>
      </c>
      <c r="CY3741" s="1">
        <v>-999.0</v>
      </c>
      <c r="CZ3741" s="1">
        <v>-999.0</v>
      </c>
      <c r="DA3741" s="1" t="str">
        <f t="shared" si="1283"/>
        <v>#DIV/0!</v>
      </c>
      <c r="DB3741" s="1" t="str">
        <f t="shared" si="1284"/>
        <v>#DIV/0!</v>
      </c>
      <c r="DC3741" s="1" t="str">
        <f t="shared" si="1285"/>
        <v>#DIV/0!</v>
      </c>
      <c r="DD3741" s="1" t="str">
        <f t="shared" si="1286"/>
        <v>#DIV/0!</v>
      </c>
      <c r="DF3741" s="1" t="str">
        <f t="shared" si="1287"/>
        <v>#DIV/0!</v>
      </c>
    </row>
    <row r="3742" ht="15.75" customHeight="1">
      <c r="CU3742" s="1">
        <v>5792.2666</v>
      </c>
      <c r="CV3742" s="1">
        <v>-999.0</v>
      </c>
      <c r="CW3742" s="1">
        <v>-999.0</v>
      </c>
      <c r="CX3742" s="1">
        <v>-999.0</v>
      </c>
      <c r="CY3742" s="1">
        <v>-999.0</v>
      </c>
      <c r="CZ3742" s="1">
        <v>-999.0</v>
      </c>
      <c r="DA3742" s="1" t="str">
        <f t="shared" si="1283"/>
        <v>#DIV/0!</v>
      </c>
      <c r="DB3742" s="1" t="str">
        <f t="shared" si="1284"/>
        <v>#DIV/0!</v>
      </c>
      <c r="DC3742" s="1" t="str">
        <f t="shared" si="1285"/>
        <v>#DIV/0!</v>
      </c>
      <c r="DD3742" s="1" t="str">
        <f t="shared" si="1286"/>
        <v>#DIV/0!</v>
      </c>
      <c r="DF3742" s="1" t="str">
        <f t="shared" si="1287"/>
        <v>#DIV/0!</v>
      </c>
    </row>
    <row r="3743" ht="15.75" customHeight="1">
      <c r="CU3743" s="1">
        <v>5792.4189</v>
      </c>
      <c r="CV3743" s="1">
        <v>-999.0</v>
      </c>
      <c r="CW3743" s="1">
        <v>-999.0</v>
      </c>
      <c r="CX3743" s="1">
        <v>-999.0</v>
      </c>
      <c r="CY3743" s="1">
        <v>-999.0</v>
      </c>
      <c r="CZ3743" s="1">
        <v>-999.0</v>
      </c>
      <c r="DA3743" s="1" t="str">
        <f t="shared" si="1283"/>
        <v>#DIV/0!</v>
      </c>
      <c r="DB3743" s="1" t="str">
        <f t="shared" si="1284"/>
        <v>#DIV/0!</v>
      </c>
      <c r="DC3743" s="1" t="str">
        <f t="shared" si="1285"/>
        <v>#DIV/0!</v>
      </c>
      <c r="DD3743" s="1" t="str">
        <f t="shared" si="1286"/>
        <v>#DIV/0!</v>
      </c>
      <c r="DF3743" s="1" t="str">
        <f t="shared" si="1287"/>
        <v>#DIV/0!</v>
      </c>
    </row>
    <row r="3744" ht="15.75" customHeight="1">
      <c r="CU3744" s="1">
        <v>5792.5718</v>
      </c>
      <c r="CV3744" s="1">
        <v>-999.0</v>
      </c>
      <c r="CW3744" s="1">
        <v>-999.0</v>
      </c>
      <c r="CX3744" s="1">
        <v>-999.0</v>
      </c>
      <c r="CY3744" s="1">
        <v>-999.0</v>
      </c>
      <c r="CZ3744" s="1">
        <v>-999.0</v>
      </c>
      <c r="DA3744" s="1" t="str">
        <f t="shared" si="1283"/>
        <v>#DIV/0!</v>
      </c>
      <c r="DB3744" s="1" t="str">
        <f t="shared" si="1284"/>
        <v>#DIV/0!</v>
      </c>
      <c r="DC3744" s="1" t="str">
        <f t="shared" si="1285"/>
        <v>#DIV/0!</v>
      </c>
      <c r="DD3744" s="1" t="str">
        <f t="shared" si="1286"/>
        <v>#DIV/0!</v>
      </c>
      <c r="DF3744" s="1" t="str">
        <f t="shared" si="1287"/>
        <v>#DIV/0!</v>
      </c>
    </row>
    <row r="3745" ht="15.75" customHeight="1">
      <c r="CU3745" s="1">
        <v>5792.7241</v>
      </c>
      <c r="CV3745" s="1">
        <v>-999.0</v>
      </c>
      <c r="CW3745" s="1">
        <v>-999.0</v>
      </c>
      <c r="CX3745" s="1">
        <v>-999.0</v>
      </c>
      <c r="CY3745" s="1">
        <v>-999.0</v>
      </c>
      <c r="CZ3745" s="1">
        <v>-999.0</v>
      </c>
      <c r="DA3745" s="1" t="str">
        <f t="shared" si="1283"/>
        <v>#DIV/0!</v>
      </c>
      <c r="DB3745" s="1" t="str">
        <f t="shared" si="1284"/>
        <v>#DIV/0!</v>
      </c>
      <c r="DC3745" s="1" t="str">
        <f t="shared" si="1285"/>
        <v>#DIV/0!</v>
      </c>
      <c r="DD3745" s="1" t="str">
        <f t="shared" si="1286"/>
        <v>#DIV/0!</v>
      </c>
      <c r="DF3745" s="1" t="str">
        <f t="shared" si="1287"/>
        <v>#DIV/0!</v>
      </c>
    </row>
    <row r="3746" ht="15.75" customHeight="1">
      <c r="CU3746" s="1">
        <v>5792.8765</v>
      </c>
      <c r="CV3746" s="1">
        <v>-999.0</v>
      </c>
      <c r="CW3746" s="1">
        <v>-999.0</v>
      </c>
      <c r="CX3746" s="1">
        <v>-999.0</v>
      </c>
      <c r="CY3746" s="1">
        <v>-999.0</v>
      </c>
      <c r="CZ3746" s="1">
        <v>-999.0</v>
      </c>
      <c r="DA3746" s="1" t="str">
        <f t="shared" si="1283"/>
        <v>#DIV/0!</v>
      </c>
      <c r="DB3746" s="1" t="str">
        <f t="shared" si="1284"/>
        <v>#DIV/0!</v>
      </c>
      <c r="DC3746" s="1" t="str">
        <f t="shared" si="1285"/>
        <v>#DIV/0!</v>
      </c>
      <c r="DD3746" s="1" t="str">
        <f t="shared" si="1286"/>
        <v>#DIV/0!</v>
      </c>
      <c r="DF3746" s="1" t="str">
        <f t="shared" si="1287"/>
        <v>#DIV/0!</v>
      </c>
    </row>
    <row r="3747" ht="15.75" customHeight="1">
      <c r="CU3747" s="1">
        <v>5793.0288</v>
      </c>
      <c r="CV3747" s="1">
        <v>-999.0</v>
      </c>
      <c r="CW3747" s="1">
        <v>-999.0</v>
      </c>
      <c r="CX3747" s="1">
        <v>-999.0</v>
      </c>
      <c r="CY3747" s="1">
        <v>-999.0</v>
      </c>
      <c r="CZ3747" s="1">
        <v>-999.0</v>
      </c>
      <c r="DA3747" s="1" t="str">
        <f t="shared" si="1283"/>
        <v>#DIV/0!</v>
      </c>
      <c r="DB3747" s="1" t="str">
        <f t="shared" si="1284"/>
        <v>#DIV/0!</v>
      </c>
      <c r="DC3747" s="1" t="str">
        <f t="shared" si="1285"/>
        <v>#DIV/0!</v>
      </c>
      <c r="DD3747" s="1" t="str">
        <f t="shared" si="1286"/>
        <v>#DIV/0!</v>
      </c>
      <c r="DF3747" s="1" t="str">
        <f t="shared" si="1287"/>
        <v>#DIV/0!</v>
      </c>
    </row>
    <row r="3748" ht="15.75" customHeight="1">
      <c r="CU3748" s="1">
        <v>5793.1812</v>
      </c>
      <c r="CV3748" s="1">
        <v>-999.0</v>
      </c>
      <c r="CW3748" s="1">
        <v>-999.0</v>
      </c>
      <c r="CX3748" s="1">
        <v>-999.0</v>
      </c>
      <c r="CY3748" s="1">
        <v>-999.0</v>
      </c>
      <c r="CZ3748" s="1">
        <v>-999.0</v>
      </c>
      <c r="DA3748" s="1" t="str">
        <f t="shared" si="1283"/>
        <v>#DIV/0!</v>
      </c>
      <c r="DB3748" s="1" t="str">
        <f t="shared" si="1284"/>
        <v>#DIV/0!</v>
      </c>
      <c r="DC3748" s="1" t="str">
        <f t="shared" si="1285"/>
        <v>#DIV/0!</v>
      </c>
      <c r="DD3748" s="1" t="str">
        <f t="shared" si="1286"/>
        <v>#DIV/0!</v>
      </c>
      <c r="DF3748" s="1" t="str">
        <f t="shared" si="1287"/>
        <v>#DIV/0!</v>
      </c>
    </row>
    <row r="3749" ht="15.75" customHeight="1">
      <c r="CU3749" s="1">
        <v>5793.3335</v>
      </c>
      <c r="CV3749" s="1">
        <v>-999.0</v>
      </c>
      <c r="CW3749" s="1">
        <v>-999.0</v>
      </c>
      <c r="CX3749" s="1">
        <v>-999.0</v>
      </c>
      <c r="CY3749" s="1">
        <v>-999.0</v>
      </c>
      <c r="CZ3749" s="1">
        <v>-999.0</v>
      </c>
      <c r="DA3749" s="1" t="str">
        <f t="shared" si="1283"/>
        <v>#DIV/0!</v>
      </c>
      <c r="DB3749" s="1" t="str">
        <f t="shared" si="1284"/>
        <v>#DIV/0!</v>
      </c>
      <c r="DC3749" s="1" t="str">
        <f t="shared" si="1285"/>
        <v>#DIV/0!</v>
      </c>
      <c r="DD3749" s="1" t="str">
        <f t="shared" si="1286"/>
        <v>#DIV/0!</v>
      </c>
      <c r="DF3749" s="1" t="str">
        <f t="shared" si="1287"/>
        <v>#DIV/0!</v>
      </c>
    </row>
    <row r="3750" ht="15.75" customHeight="1">
      <c r="CU3750" s="1">
        <v>5793.4858</v>
      </c>
      <c r="CV3750" s="1">
        <v>-999.0</v>
      </c>
      <c r="CW3750" s="1">
        <v>-999.0</v>
      </c>
      <c r="CX3750" s="1">
        <v>-999.0</v>
      </c>
      <c r="CY3750" s="1">
        <v>-999.0</v>
      </c>
      <c r="CZ3750" s="1">
        <v>-999.0</v>
      </c>
      <c r="DA3750" s="1" t="str">
        <f t="shared" si="1283"/>
        <v>#DIV/0!</v>
      </c>
      <c r="DB3750" s="1" t="str">
        <f t="shared" si="1284"/>
        <v>#DIV/0!</v>
      </c>
      <c r="DC3750" s="1" t="str">
        <f t="shared" si="1285"/>
        <v>#DIV/0!</v>
      </c>
      <c r="DD3750" s="1" t="str">
        <f t="shared" si="1286"/>
        <v>#DIV/0!</v>
      </c>
      <c r="DF3750" s="1" t="str">
        <f t="shared" si="1287"/>
        <v>#DIV/0!</v>
      </c>
    </row>
    <row r="3751" ht="15.75" customHeight="1">
      <c r="CU3751" s="1">
        <v>5793.6382</v>
      </c>
      <c r="CV3751" s="1">
        <v>-999.0</v>
      </c>
      <c r="CW3751" s="1">
        <v>-999.0</v>
      </c>
      <c r="CX3751" s="1">
        <v>-999.0</v>
      </c>
      <c r="CY3751" s="1">
        <v>-999.0</v>
      </c>
      <c r="CZ3751" s="1">
        <v>-999.0</v>
      </c>
      <c r="DA3751" s="1" t="str">
        <f t="shared" si="1283"/>
        <v>#DIV/0!</v>
      </c>
      <c r="DB3751" s="1" t="str">
        <f t="shared" si="1284"/>
        <v>#DIV/0!</v>
      </c>
      <c r="DC3751" s="1" t="str">
        <f t="shared" si="1285"/>
        <v>#DIV/0!</v>
      </c>
      <c r="DD3751" s="1" t="str">
        <f t="shared" si="1286"/>
        <v>#DIV/0!</v>
      </c>
      <c r="DF3751" s="1" t="str">
        <f t="shared" si="1287"/>
        <v>#DIV/0!</v>
      </c>
    </row>
    <row r="3752" ht="15.75" customHeight="1">
      <c r="CU3752" s="1">
        <v>5793.791</v>
      </c>
      <c r="CV3752" s="1">
        <v>-999.0</v>
      </c>
      <c r="CW3752" s="1">
        <v>-999.0</v>
      </c>
      <c r="CX3752" s="1">
        <v>-999.0</v>
      </c>
      <c r="CY3752" s="1">
        <v>-999.0</v>
      </c>
      <c r="CZ3752" s="1">
        <v>-999.0</v>
      </c>
      <c r="DA3752" s="1" t="str">
        <f t="shared" si="1283"/>
        <v>#DIV/0!</v>
      </c>
      <c r="DB3752" s="1" t="str">
        <f t="shared" si="1284"/>
        <v>#DIV/0!</v>
      </c>
      <c r="DC3752" s="1" t="str">
        <f t="shared" si="1285"/>
        <v>#DIV/0!</v>
      </c>
      <c r="DD3752" s="1" t="str">
        <f t="shared" si="1286"/>
        <v>#DIV/0!</v>
      </c>
      <c r="DF3752" s="1" t="str">
        <f t="shared" si="1287"/>
        <v>#DIV/0!</v>
      </c>
    </row>
    <row r="3753" ht="15.75" customHeight="1">
      <c r="CU3753" s="1">
        <v>5793.9434</v>
      </c>
      <c r="CV3753" s="1">
        <v>-999.0</v>
      </c>
      <c r="CW3753" s="1">
        <v>-999.0</v>
      </c>
      <c r="CX3753" s="1">
        <v>-999.0</v>
      </c>
      <c r="CY3753" s="1">
        <v>-999.0</v>
      </c>
      <c r="CZ3753" s="1">
        <v>-999.0</v>
      </c>
      <c r="DA3753" s="1" t="str">
        <f t="shared" si="1283"/>
        <v>#DIV/0!</v>
      </c>
      <c r="DB3753" s="1" t="str">
        <f t="shared" si="1284"/>
        <v>#DIV/0!</v>
      </c>
      <c r="DC3753" s="1" t="str">
        <f t="shared" si="1285"/>
        <v>#DIV/0!</v>
      </c>
      <c r="DD3753" s="1" t="str">
        <f t="shared" si="1286"/>
        <v>#DIV/0!</v>
      </c>
      <c r="DF3753" s="1" t="str">
        <f t="shared" si="1287"/>
        <v>#DIV/0!</v>
      </c>
    </row>
    <row r="3754" ht="15.75" customHeight="1">
      <c r="CU3754" s="1">
        <v>5794.0957</v>
      </c>
      <c r="CV3754" s="1">
        <v>-999.0</v>
      </c>
      <c r="CW3754" s="1">
        <v>-999.0</v>
      </c>
      <c r="CX3754" s="1">
        <v>-999.0</v>
      </c>
      <c r="CY3754" s="1">
        <v>-999.0</v>
      </c>
      <c r="CZ3754" s="1">
        <v>-999.0</v>
      </c>
      <c r="DA3754" s="1" t="str">
        <f t="shared" si="1283"/>
        <v>#DIV/0!</v>
      </c>
      <c r="DB3754" s="1" t="str">
        <f t="shared" si="1284"/>
        <v>#DIV/0!</v>
      </c>
      <c r="DC3754" s="1" t="str">
        <f t="shared" si="1285"/>
        <v>#DIV/0!</v>
      </c>
      <c r="DD3754" s="1" t="str">
        <f t="shared" si="1286"/>
        <v>#DIV/0!</v>
      </c>
      <c r="DF3754" s="1" t="str">
        <f t="shared" si="1287"/>
        <v>#DIV/0!</v>
      </c>
    </row>
    <row r="3755" ht="15.75" customHeight="1">
      <c r="CU3755" s="1">
        <v>5794.248</v>
      </c>
      <c r="CV3755" s="1">
        <v>-999.0</v>
      </c>
      <c r="CW3755" s="1">
        <v>-999.0</v>
      </c>
      <c r="CX3755" s="1">
        <v>-999.0</v>
      </c>
      <c r="CY3755" s="1">
        <v>-999.0</v>
      </c>
      <c r="CZ3755" s="1">
        <v>-999.0</v>
      </c>
      <c r="DA3755" s="1" t="str">
        <f t="shared" si="1283"/>
        <v>#DIV/0!</v>
      </c>
      <c r="DB3755" s="1" t="str">
        <f t="shared" si="1284"/>
        <v>#DIV/0!</v>
      </c>
      <c r="DC3755" s="1" t="str">
        <f t="shared" si="1285"/>
        <v>#DIV/0!</v>
      </c>
      <c r="DD3755" s="1" t="str">
        <f t="shared" si="1286"/>
        <v>#DIV/0!</v>
      </c>
      <c r="DF3755" s="1" t="str">
        <f t="shared" si="1287"/>
        <v>#DIV/0!</v>
      </c>
    </row>
    <row r="3756" ht="15.75" customHeight="1">
      <c r="CU3756" s="1">
        <v>5794.4004</v>
      </c>
      <c r="CV3756" s="1">
        <v>-999.0</v>
      </c>
      <c r="CW3756" s="1">
        <v>-999.0</v>
      </c>
      <c r="CX3756" s="1">
        <v>-999.0</v>
      </c>
      <c r="CY3756" s="1">
        <v>-999.0</v>
      </c>
      <c r="CZ3756" s="1">
        <v>-999.0</v>
      </c>
      <c r="DA3756" s="1" t="str">
        <f t="shared" si="1283"/>
        <v>#DIV/0!</v>
      </c>
      <c r="DB3756" s="1" t="str">
        <f t="shared" si="1284"/>
        <v>#DIV/0!</v>
      </c>
      <c r="DC3756" s="1" t="str">
        <f t="shared" si="1285"/>
        <v>#DIV/0!</v>
      </c>
      <c r="DD3756" s="1" t="str">
        <f t="shared" si="1286"/>
        <v>#DIV/0!</v>
      </c>
      <c r="DF3756" s="1" t="str">
        <f t="shared" si="1287"/>
        <v>#DIV/0!</v>
      </c>
    </row>
    <row r="3757" ht="15.75" customHeight="1">
      <c r="CU3757" s="1">
        <v>5794.5527</v>
      </c>
      <c r="CV3757" s="1">
        <v>-999.0</v>
      </c>
      <c r="CW3757" s="1">
        <v>-999.0</v>
      </c>
      <c r="CX3757" s="1">
        <v>-999.0</v>
      </c>
      <c r="CY3757" s="1">
        <v>-999.0</v>
      </c>
      <c r="CZ3757" s="1">
        <v>-999.0</v>
      </c>
      <c r="DA3757" s="1" t="str">
        <f t="shared" si="1283"/>
        <v>#DIV/0!</v>
      </c>
      <c r="DB3757" s="1" t="str">
        <f t="shared" si="1284"/>
        <v>#DIV/0!</v>
      </c>
      <c r="DC3757" s="1" t="str">
        <f t="shared" si="1285"/>
        <v>#DIV/0!</v>
      </c>
      <c r="DD3757" s="1" t="str">
        <f t="shared" si="1286"/>
        <v>#DIV/0!</v>
      </c>
      <c r="DF3757" s="1" t="str">
        <f t="shared" si="1287"/>
        <v>#DIV/0!</v>
      </c>
    </row>
    <row r="3758" ht="15.75" customHeight="1">
      <c r="CU3758" s="1">
        <v>5794.7051</v>
      </c>
      <c r="CV3758" s="1">
        <v>-999.0</v>
      </c>
      <c r="CW3758" s="1">
        <v>-999.0</v>
      </c>
      <c r="CX3758" s="1">
        <v>-999.0</v>
      </c>
      <c r="CY3758" s="1">
        <v>-999.0</v>
      </c>
      <c r="CZ3758" s="1">
        <v>-999.0</v>
      </c>
      <c r="DA3758" s="1" t="str">
        <f t="shared" si="1283"/>
        <v>#DIV/0!</v>
      </c>
      <c r="DB3758" s="1" t="str">
        <f t="shared" si="1284"/>
        <v>#DIV/0!</v>
      </c>
      <c r="DC3758" s="1" t="str">
        <f t="shared" si="1285"/>
        <v>#DIV/0!</v>
      </c>
      <c r="DD3758" s="1" t="str">
        <f t="shared" si="1286"/>
        <v>#DIV/0!</v>
      </c>
      <c r="DF3758" s="1" t="str">
        <f t="shared" si="1287"/>
        <v>#DIV/0!</v>
      </c>
    </row>
    <row r="3759" ht="15.75" customHeight="1">
      <c r="CU3759" s="1">
        <v>5794.8574</v>
      </c>
      <c r="CV3759" s="1">
        <v>-999.0</v>
      </c>
      <c r="CW3759" s="1">
        <v>-999.0</v>
      </c>
      <c r="CX3759" s="1">
        <v>-999.0</v>
      </c>
      <c r="CY3759" s="1">
        <v>-999.0</v>
      </c>
      <c r="CZ3759" s="1">
        <v>-999.0</v>
      </c>
      <c r="DA3759" s="1" t="str">
        <f t="shared" si="1283"/>
        <v>#DIV/0!</v>
      </c>
      <c r="DB3759" s="1" t="str">
        <f t="shared" si="1284"/>
        <v>#DIV/0!</v>
      </c>
      <c r="DC3759" s="1" t="str">
        <f t="shared" si="1285"/>
        <v>#DIV/0!</v>
      </c>
      <c r="DD3759" s="1" t="str">
        <f t="shared" si="1286"/>
        <v>#DIV/0!</v>
      </c>
      <c r="DF3759" s="1" t="str">
        <f t="shared" si="1287"/>
        <v>#DIV/0!</v>
      </c>
    </row>
    <row r="3760" ht="15.75" customHeight="1">
      <c r="CU3760" s="1">
        <v>5795.0098</v>
      </c>
      <c r="CV3760" s="1">
        <v>-999.0</v>
      </c>
      <c r="CW3760" s="1">
        <v>-999.0</v>
      </c>
      <c r="CX3760" s="1">
        <v>-999.0</v>
      </c>
      <c r="CY3760" s="1">
        <v>-999.0</v>
      </c>
      <c r="CZ3760" s="1">
        <v>-999.0</v>
      </c>
      <c r="DA3760" s="1" t="str">
        <f t="shared" si="1283"/>
        <v>#DIV/0!</v>
      </c>
      <c r="DB3760" s="1" t="str">
        <f t="shared" si="1284"/>
        <v>#DIV/0!</v>
      </c>
      <c r="DC3760" s="1" t="str">
        <f t="shared" si="1285"/>
        <v>#DIV/0!</v>
      </c>
      <c r="DD3760" s="1" t="str">
        <f t="shared" si="1286"/>
        <v>#DIV/0!</v>
      </c>
      <c r="DF3760" s="1" t="str">
        <f t="shared" si="1287"/>
        <v>#DIV/0!</v>
      </c>
    </row>
    <row r="3761" ht="15.75" customHeight="1">
      <c r="CU3761" s="1">
        <v>5795.1626</v>
      </c>
      <c r="CV3761" s="1">
        <v>-999.0</v>
      </c>
      <c r="CW3761" s="1">
        <v>-999.0</v>
      </c>
      <c r="CX3761" s="1">
        <v>-999.0</v>
      </c>
      <c r="CY3761" s="1">
        <v>-999.0</v>
      </c>
      <c r="CZ3761" s="1">
        <v>-999.0</v>
      </c>
      <c r="DA3761" s="1" t="str">
        <f t="shared" si="1283"/>
        <v>#DIV/0!</v>
      </c>
      <c r="DB3761" s="1" t="str">
        <f t="shared" si="1284"/>
        <v>#DIV/0!</v>
      </c>
      <c r="DC3761" s="1" t="str">
        <f t="shared" si="1285"/>
        <v>#DIV/0!</v>
      </c>
      <c r="DD3761" s="1" t="str">
        <f t="shared" si="1286"/>
        <v>#DIV/0!</v>
      </c>
      <c r="DF3761" s="1" t="str">
        <f t="shared" si="1287"/>
        <v>#DIV/0!</v>
      </c>
    </row>
    <row r="3762" ht="15.75" customHeight="1">
      <c r="CU3762" s="1">
        <v>5795.3149</v>
      </c>
      <c r="CV3762" s="1">
        <v>-999.0</v>
      </c>
      <c r="CW3762" s="1">
        <v>-999.0</v>
      </c>
      <c r="CX3762" s="1">
        <v>-999.0</v>
      </c>
      <c r="CY3762" s="1">
        <v>-999.0</v>
      </c>
      <c r="CZ3762" s="1">
        <v>-999.0</v>
      </c>
      <c r="DA3762" s="1" t="str">
        <f t="shared" si="1283"/>
        <v>#DIV/0!</v>
      </c>
      <c r="DB3762" s="1" t="str">
        <f t="shared" si="1284"/>
        <v>#DIV/0!</v>
      </c>
      <c r="DC3762" s="1" t="str">
        <f t="shared" si="1285"/>
        <v>#DIV/0!</v>
      </c>
      <c r="DD3762" s="1" t="str">
        <f t="shared" si="1286"/>
        <v>#DIV/0!</v>
      </c>
      <c r="DF3762" s="1" t="str">
        <f t="shared" si="1287"/>
        <v>#DIV/0!</v>
      </c>
    </row>
    <row r="3763" ht="15.75" customHeight="1">
      <c r="CU3763" s="1">
        <v>5795.4673</v>
      </c>
      <c r="CV3763" s="1">
        <v>-999.0</v>
      </c>
      <c r="CW3763" s="1">
        <v>-999.0</v>
      </c>
      <c r="CX3763" s="1">
        <v>-999.0</v>
      </c>
      <c r="CY3763" s="1">
        <v>-999.0</v>
      </c>
      <c r="CZ3763" s="1">
        <v>-999.0</v>
      </c>
      <c r="DA3763" s="1" t="str">
        <f t="shared" si="1283"/>
        <v>#DIV/0!</v>
      </c>
      <c r="DB3763" s="1" t="str">
        <f t="shared" si="1284"/>
        <v>#DIV/0!</v>
      </c>
      <c r="DC3763" s="1" t="str">
        <f t="shared" si="1285"/>
        <v>#DIV/0!</v>
      </c>
      <c r="DD3763" s="1" t="str">
        <f t="shared" si="1286"/>
        <v>#DIV/0!</v>
      </c>
      <c r="DF3763" s="1" t="str">
        <f t="shared" si="1287"/>
        <v>#DIV/0!</v>
      </c>
    </row>
    <row r="3764" ht="15.75" customHeight="1">
      <c r="CU3764" s="1">
        <v>5795.6196</v>
      </c>
      <c r="CV3764" s="1">
        <v>-999.0</v>
      </c>
      <c r="CW3764" s="1">
        <v>-999.0</v>
      </c>
      <c r="CX3764" s="1">
        <v>-999.0</v>
      </c>
      <c r="CY3764" s="1">
        <v>-999.0</v>
      </c>
      <c r="CZ3764" s="1">
        <v>-999.0</v>
      </c>
      <c r="DA3764" s="1" t="str">
        <f t="shared" si="1283"/>
        <v>#DIV/0!</v>
      </c>
      <c r="DB3764" s="1" t="str">
        <f t="shared" si="1284"/>
        <v>#DIV/0!</v>
      </c>
      <c r="DC3764" s="1" t="str">
        <f t="shared" si="1285"/>
        <v>#DIV/0!</v>
      </c>
      <c r="DD3764" s="1" t="str">
        <f t="shared" si="1286"/>
        <v>#DIV/0!</v>
      </c>
      <c r="DF3764" s="1" t="str">
        <f t="shared" si="1287"/>
        <v>#DIV/0!</v>
      </c>
    </row>
    <row r="3765" ht="15.75" customHeight="1">
      <c r="CU3765" s="1">
        <v>5795.772</v>
      </c>
      <c r="CV3765" s="1">
        <v>21.62</v>
      </c>
      <c r="CW3765" s="1">
        <v>21.22</v>
      </c>
      <c r="CX3765" s="1">
        <v>22.21</v>
      </c>
      <c r="CY3765" s="1">
        <v>21.53</v>
      </c>
      <c r="CZ3765" s="1">
        <v>20.89</v>
      </c>
      <c r="DA3765" s="1" t="str">
        <f t="shared" si="1283"/>
        <v>#DIV/0!</v>
      </c>
      <c r="DB3765" s="1" t="str">
        <f t="shared" si="1284"/>
        <v>#DIV/0!</v>
      </c>
      <c r="DC3765" s="1" t="str">
        <f t="shared" si="1285"/>
        <v>#DIV/0!</v>
      </c>
      <c r="DD3765" s="1" t="str">
        <f t="shared" si="1286"/>
        <v>#DIV/0!</v>
      </c>
      <c r="DF3765" s="1" t="str">
        <f t="shared" si="1287"/>
        <v>#DIV/0!</v>
      </c>
    </row>
    <row r="3766" ht="15.75" customHeight="1">
      <c r="CU3766" s="1">
        <v>5795.9243</v>
      </c>
      <c r="CV3766" s="1">
        <v>19.83</v>
      </c>
      <c r="CW3766" s="1">
        <v>19.62</v>
      </c>
      <c r="CX3766" s="1">
        <v>20.41</v>
      </c>
      <c r="CY3766" s="1">
        <v>19.76</v>
      </c>
      <c r="CZ3766" s="1">
        <v>19.09</v>
      </c>
      <c r="DA3766" s="1" t="str">
        <f t="shared" si="1283"/>
        <v>#DIV/0!</v>
      </c>
      <c r="DB3766" s="1" t="str">
        <f t="shared" si="1284"/>
        <v>#DIV/0!</v>
      </c>
      <c r="DC3766" s="1" t="str">
        <f t="shared" si="1285"/>
        <v>#DIV/0!</v>
      </c>
      <c r="DD3766" s="1" t="str">
        <f t="shared" si="1286"/>
        <v>#DIV/0!</v>
      </c>
      <c r="DF3766" s="1" t="str">
        <f t="shared" si="1287"/>
        <v>#DIV/0!</v>
      </c>
    </row>
    <row r="3767" ht="15.75" customHeight="1">
      <c r="CU3767" s="1">
        <v>5796.0767</v>
      </c>
      <c r="CV3767" s="1">
        <v>17.38</v>
      </c>
      <c r="CW3767" s="1">
        <v>17.39</v>
      </c>
      <c r="CX3767" s="1">
        <v>17.99</v>
      </c>
      <c r="CY3767" s="1">
        <v>17.29</v>
      </c>
      <c r="CZ3767" s="1">
        <v>16.76</v>
      </c>
      <c r="DA3767" s="1" t="str">
        <f t="shared" si="1283"/>
        <v>#DIV/0!</v>
      </c>
      <c r="DB3767" s="1" t="str">
        <f t="shared" si="1284"/>
        <v>#DIV/0!</v>
      </c>
      <c r="DC3767" s="1" t="str">
        <f t="shared" si="1285"/>
        <v>#DIV/0!</v>
      </c>
      <c r="DD3767" s="1" t="str">
        <f t="shared" si="1286"/>
        <v>#DIV/0!</v>
      </c>
      <c r="DF3767" s="1" t="str">
        <f t="shared" si="1287"/>
        <v>#DIV/0!</v>
      </c>
    </row>
    <row r="3768" ht="15.75" customHeight="1">
      <c r="CU3768" s="1">
        <v>5796.229</v>
      </c>
      <c r="CV3768" s="1">
        <v>15.43</v>
      </c>
      <c r="CW3768" s="1">
        <v>15.46</v>
      </c>
      <c r="CX3768" s="1">
        <v>15.96</v>
      </c>
      <c r="CY3768" s="1">
        <v>15.4</v>
      </c>
      <c r="CZ3768" s="1">
        <v>15.07</v>
      </c>
      <c r="DA3768" s="1" t="str">
        <f t="shared" si="1283"/>
        <v>#DIV/0!</v>
      </c>
      <c r="DB3768" s="1" t="str">
        <f t="shared" si="1284"/>
        <v>#DIV/0!</v>
      </c>
      <c r="DC3768" s="1" t="str">
        <f t="shared" si="1285"/>
        <v>#DIV/0!</v>
      </c>
      <c r="DD3768" s="1" t="str">
        <f t="shared" si="1286"/>
        <v>#DIV/0!</v>
      </c>
      <c r="DF3768" s="1" t="str">
        <f t="shared" si="1287"/>
        <v>#DIV/0!</v>
      </c>
    </row>
    <row r="3769" ht="15.75" customHeight="1">
      <c r="CU3769" s="1">
        <v>5796.3813</v>
      </c>
      <c r="CV3769" s="1">
        <v>14.18</v>
      </c>
      <c r="CW3769" s="1">
        <v>14.38</v>
      </c>
      <c r="CX3769" s="1">
        <v>14.86</v>
      </c>
      <c r="CY3769" s="1">
        <v>14.34</v>
      </c>
      <c r="CZ3769" s="1">
        <v>14.09</v>
      </c>
      <c r="DA3769" s="1" t="str">
        <f t="shared" si="1283"/>
        <v>#DIV/0!</v>
      </c>
      <c r="DB3769" s="1" t="str">
        <f t="shared" si="1284"/>
        <v>#DIV/0!</v>
      </c>
      <c r="DC3769" s="1" t="str">
        <f t="shared" si="1285"/>
        <v>#DIV/0!</v>
      </c>
      <c r="DD3769" s="1" t="str">
        <f t="shared" si="1286"/>
        <v>#DIV/0!</v>
      </c>
      <c r="DF3769" s="1" t="str">
        <f t="shared" si="1287"/>
        <v>#DIV/0!</v>
      </c>
    </row>
    <row r="3770" ht="15.75" customHeight="1">
      <c r="CU3770" s="1">
        <v>5796.5342</v>
      </c>
      <c r="CV3770" s="1">
        <v>13.87</v>
      </c>
      <c r="CW3770" s="1">
        <v>13.99</v>
      </c>
      <c r="CX3770" s="1">
        <v>14.47</v>
      </c>
      <c r="CY3770" s="1">
        <v>13.94</v>
      </c>
      <c r="CZ3770" s="1">
        <v>13.7</v>
      </c>
      <c r="DA3770" s="1" t="str">
        <f t="shared" si="1283"/>
        <v>#DIV/0!</v>
      </c>
      <c r="DB3770" s="1" t="str">
        <f t="shared" si="1284"/>
        <v>#DIV/0!</v>
      </c>
      <c r="DC3770" s="1" t="str">
        <f t="shared" si="1285"/>
        <v>#DIV/0!</v>
      </c>
      <c r="DD3770" s="1" t="str">
        <f t="shared" si="1286"/>
        <v>#DIV/0!</v>
      </c>
      <c r="DF3770" s="1" t="str">
        <f t="shared" si="1287"/>
        <v>#DIV/0!</v>
      </c>
    </row>
    <row r="3771" ht="15.75" customHeight="1">
      <c r="CU3771" s="1">
        <v>5796.6865</v>
      </c>
      <c r="CV3771" s="1">
        <v>14.03</v>
      </c>
      <c r="CW3771" s="1">
        <v>13.87</v>
      </c>
      <c r="CX3771" s="1">
        <v>14.32</v>
      </c>
      <c r="CY3771" s="1">
        <v>13.85</v>
      </c>
      <c r="CZ3771" s="1">
        <v>13.64</v>
      </c>
      <c r="DA3771" s="1" t="str">
        <f t="shared" si="1283"/>
        <v>#DIV/0!</v>
      </c>
      <c r="DB3771" s="1" t="str">
        <f t="shared" si="1284"/>
        <v>#DIV/0!</v>
      </c>
      <c r="DC3771" s="1" t="str">
        <f t="shared" si="1285"/>
        <v>#DIV/0!</v>
      </c>
      <c r="DD3771" s="1" t="str">
        <f t="shared" si="1286"/>
        <v>#DIV/0!</v>
      </c>
      <c r="DF3771" s="1" t="str">
        <f t="shared" si="1287"/>
        <v>#DIV/0!</v>
      </c>
    </row>
    <row r="3772" ht="15.75" customHeight="1">
      <c r="CU3772" s="1">
        <v>5796.8389</v>
      </c>
      <c r="CV3772" s="1">
        <v>13.97</v>
      </c>
      <c r="CW3772" s="1">
        <v>13.74</v>
      </c>
      <c r="CX3772" s="1">
        <v>14.19</v>
      </c>
      <c r="CY3772" s="1">
        <v>13.7</v>
      </c>
      <c r="CZ3772" s="1">
        <v>13.52</v>
      </c>
      <c r="DA3772" s="1" t="str">
        <f t="shared" si="1283"/>
        <v>#DIV/0!</v>
      </c>
      <c r="DB3772" s="1" t="str">
        <f t="shared" si="1284"/>
        <v>#DIV/0!</v>
      </c>
      <c r="DC3772" s="1" t="str">
        <f t="shared" si="1285"/>
        <v>#DIV/0!</v>
      </c>
      <c r="DD3772" s="1" t="str">
        <f t="shared" si="1286"/>
        <v>#DIV/0!</v>
      </c>
      <c r="DF3772" s="1" t="str">
        <f t="shared" si="1287"/>
        <v>#DIV/0!</v>
      </c>
    </row>
    <row r="3773" ht="15.75" customHeight="1">
      <c r="CU3773" s="1">
        <v>5796.9912</v>
      </c>
      <c r="CV3773" s="1">
        <v>13.66</v>
      </c>
      <c r="CW3773" s="1">
        <v>13.37</v>
      </c>
      <c r="CX3773" s="1">
        <v>13.9</v>
      </c>
      <c r="CY3773" s="1">
        <v>13.48</v>
      </c>
      <c r="CZ3773" s="1">
        <v>13.29</v>
      </c>
      <c r="DA3773" s="1" t="str">
        <f t="shared" si="1283"/>
        <v>#DIV/0!</v>
      </c>
      <c r="DB3773" s="1" t="str">
        <f t="shared" si="1284"/>
        <v>#DIV/0!</v>
      </c>
      <c r="DC3773" s="1" t="str">
        <f t="shared" si="1285"/>
        <v>#DIV/0!</v>
      </c>
      <c r="DD3773" s="1" t="str">
        <f t="shared" si="1286"/>
        <v>#DIV/0!</v>
      </c>
      <c r="DF3773" s="1" t="str">
        <f t="shared" si="1287"/>
        <v>#DIV/0!</v>
      </c>
    </row>
    <row r="3774" ht="15.75" customHeight="1">
      <c r="CU3774" s="1">
        <v>5797.1436</v>
      </c>
      <c r="CV3774" s="1">
        <v>13.28</v>
      </c>
      <c r="CW3774" s="1">
        <v>13.11</v>
      </c>
      <c r="CX3774" s="1">
        <v>13.53</v>
      </c>
      <c r="CY3774" s="1">
        <v>13.13</v>
      </c>
      <c r="CZ3774" s="1">
        <v>12.93</v>
      </c>
      <c r="DA3774" s="1" t="str">
        <f t="shared" si="1283"/>
        <v>#DIV/0!</v>
      </c>
      <c r="DB3774" s="1" t="str">
        <f t="shared" si="1284"/>
        <v>#DIV/0!</v>
      </c>
      <c r="DC3774" s="1" t="str">
        <f t="shared" si="1285"/>
        <v>#DIV/0!</v>
      </c>
      <c r="DD3774" s="1" t="str">
        <f t="shared" si="1286"/>
        <v>#DIV/0!</v>
      </c>
      <c r="DF3774" s="1" t="str">
        <f t="shared" si="1287"/>
        <v>#DIV/0!</v>
      </c>
    </row>
    <row r="3775" ht="15.75" customHeight="1">
      <c r="CU3775" s="1">
        <v>5797.2959</v>
      </c>
      <c r="CV3775" s="1">
        <v>13.05</v>
      </c>
      <c r="CW3775" s="1">
        <v>12.91</v>
      </c>
      <c r="CX3775" s="1">
        <v>13.28</v>
      </c>
      <c r="CY3775" s="1">
        <v>12.75</v>
      </c>
      <c r="CZ3775" s="1">
        <v>12.56</v>
      </c>
      <c r="DA3775" s="1" t="str">
        <f t="shared" si="1283"/>
        <v>#DIV/0!</v>
      </c>
      <c r="DB3775" s="1" t="str">
        <f t="shared" si="1284"/>
        <v>#DIV/0!</v>
      </c>
      <c r="DC3775" s="1" t="str">
        <f t="shared" si="1285"/>
        <v>#DIV/0!</v>
      </c>
      <c r="DD3775" s="1" t="str">
        <f t="shared" si="1286"/>
        <v>#DIV/0!</v>
      </c>
      <c r="DF3775" s="1" t="str">
        <f t="shared" si="1287"/>
        <v>#DIV/0!</v>
      </c>
    </row>
    <row r="3776" ht="15.75" customHeight="1">
      <c r="CU3776" s="1">
        <v>5797.4482</v>
      </c>
      <c r="CV3776" s="1">
        <v>13.14</v>
      </c>
      <c r="CW3776" s="1">
        <v>13.08</v>
      </c>
      <c r="CX3776" s="1">
        <v>13.45</v>
      </c>
      <c r="CY3776" s="1">
        <v>12.92</v>
      </c>
      <c r="CZ3776" s="1">
        <v>12.71</v>
      </c>
      <c r="DA3776" s="1" t="str">
        <f t="shared" si="1283"/>
        <v>#DIV/0!</v>
      </c>
      <c r="DB3776" s="1" t="str">
        <f t="shared" si="1284"/>
        <v>#DIV/0!</v>
      </c>
      <c r="DC3776" s="1" t="str">
        <f t="shared" si="1285"/>
        <v>#DIV/0!</v>
      </c>
      <c r="DD3776" s="1" t="str">
        <f t="shared" si="1286"/>
        <v>#DIV/0!</v>
      </c>
      <c r="DF3776" s="1" t="str">
        <f t="shared" si="1287"/>
        <v>#DIV/0!</v>
      </c>
    </row>
    <row r="3777" ht="15.75" customHeight="1">
      <c r="CU3777" s="1">
        <v>5797.6006</v>
      </c>
      <c r="CV3777" s="1">
        <v>13.52</v>
      </c>
      <c r="CW3777" s="1">
        <v>13.55</v>
      </c>
      <c r="CX3777" s="1">
        <v>13.82</v>
      </c>
      <c r="CY3777" s="1">
        <v>13.19</v>
      </c>
      <c r="CZ3777" s="1">
        <v>12.96</v>
      </c>
      <c r="DA3777" s="1" t="str">
        <f t="shared" si="1283"/>
        <v>#DIV/0!</v>
      </c>
      <c r="DB3777" s="1" t="str">
        <f t="shared" si="1284"/>
        <v>#DIV/0!</v>
      </c>
      <c r="DC3777" s="1" t="str">
        <f t="shared" si="1285"/>
        <v>#DIV/0!</v>
      </c>
      <c r="DD3777" s="1" t="str">
        <f t="shared" si="1286"/>
        <v>#DIV/0!</v>
      </c>
      <c r="DF3777" s="1" t="str">
        <f t="shared" si="1287"/>
        <v>#DIV/0!</v>
      </c>
    </row>
    <row r="3778" ht="15.75" customHeight="1">
      <c r="CU3778" s="1">
        <v>5797.7534</v>
      </c>
      <c r="CV3778" s="1">
        <v>13.76</v>
      </c>
      <c r="CW3778" s="1">
        <v>13.75</v>
      </c>
      <c r="CX3778" s="1">
        <v>14.15</v>
      </c>
      <c r="CY3778" s="1">
        <v>13.47</v>
      </c>
      <c r="CZ3778" s="1">
        <v>13.24</v>
      </c>
      <c r="DA3778" s="1" t="str">
        <f t="shared" si="1283"/>
        <v>#DIV/0!</v>
      </c>
      <c r="DB3778" s="1" t="str">
        <f t="shared" si="1284"/>
        <v>#DIV/0!</v>
      </c>
      <c r="DC3778" s="1" t="str">
        <f t="shared" si="1285"/>
        <v>#DIV/0!</v>
      </c>
      <c r="DD3778" s="1" t="str">
        <f t="shared" si="1286"/>
        <v>#DIV/0!</v>
      </c>
      <c r="DF3778" s="1" t="str">
        <f t="shared" si="1287"/>
        <v>#DIV/0!</v>
      </c>
    </row>
    <row r="3779" ht="15.75" customHeight="1">
      <c r="CU3779" s="1">
        <v>5797.9058</v>
      </c>
      <c r="CV3779" s="1">
        <v>13.94</v>
      </c>
      <c r="CW3779" s="1">
        <v>13.98</v>
      </c>
      <c r="CX3779" s="1">
        <v>14.3</v>
      </c>
      <c r="CY3779" s="1">
        <v>13.69</v>
      </c>
      <c r="CZ3779" s="1">
        <v>13.35</v>
      </c>
      <c r="DA3779" s="1" t="str">
        <f t="shared" si="1283"/>
        <v>#DIV/0!</v>
      </c>
      <c r="DB3779" s="1" t="str">
        <f t="shared" si="1284"/>
        <v>#DIV/0!</v>
      </c>
      <c r="DC3779" s="1" t="str">
        <f t="shared" si="1285"/>
        <v>#DIV/0!</v>
      </c>
      <c r="DD3779" s="1" t="str">
        <f t="shared" si="1286"/>
        <v>#DIV/0!</v>
      </c>
      <c r="DF3779" s="1" t="str">
        <f t="shared" si="1287"/>
        <v>#DIV/0!</v>
      </c>
    </row>
    <row r="3780" ht="15.75" customHeight="1">
      <c r="CU3780" s="1">
        <v>5798.0581</v>
      </c>
      <c r="CV3780" s="1">
        <v>14.04</v>
      </c>
      <c r="CW3780" s="1">
        <v>14.13</v>
      </c>
      <c r="CX3780" s="1">
        <v>14.43</v>
      </c>
      <c r="CY3780" s="1">
        <v>13.9</v>
      </c>
      <c r="CZ3780" s="1">
        <v>13.42</v>
      </c>
      <c r="DA3780" s="1" t="str">
        <f t="shared" si="1283"/>
        <v>#DIV/0!</v>
      </c>
      <c r="DB3780" s="1" t="str">
        <f t="shared" si="1284"/>
        <v>#DIV/0!</v>
      </c>
      <c r="DC3780" s="1" t="str">
        <f t="shared" si="1285"/>
        <v>#DIV/0!</v>
      </c>
      <c r="DD3780" s="1" t="str">
        <f t="shared" si="1286"/>
        <v>#DIV/0!</v>
      </c>
      <c r="DF3780" s="1" t="str">
        <f t="shared" si="1287"/>
        <v>#DIV/0!</v>
      </c>
    </row>
    <row r="3781" ht="15.75" customHeight="1">
      <c r="CU3781" s="1">
        <v>5798.2104</v>
      </c>
      <c r="CV3781" s="1">
        <v>14.29</v>
      </c>
      <c r="CW3781" s="1">
        <v>14.33</v>
      </c>
      <c r="CX3781" s="1">
        <v>14.68</v>
      </c>
      <c r="CY3781" s="1">
        <v>14.24</v>
      </c>
      <c r="CZ3781" s="1">
        <v>13.62</v>
      </c>
      <c r="DA3781" s="1" t="str">
        <f t="shared" si="1283"/>
        <v>#DIV/0!</v>
      </c>
      <c r="DB3781" s="1" t="str">
        <f t="shared" si="1284"/>
        <v>#DIV/0!</v>
      </c>
      <c r="DC3781" s="1" t="str">
        <f t="shared" si="1285"/>
        <v>#DIV/0!</v>
      </c>
      <c r="DD3781" s="1" t="str">
        <f t="shared" si="1286"/>
        <v>#DIV/0!</v>
      </c>
      <c r="DF3781" s="1" t="str">
        <f t="shared" si="1287"/>
        <v>#DIV/0!</v>
      </c>
    </row>
    <row r="3782" ht="15.75" customHeight="1">
      <c r="CU3782" s="1">
        <v>5798.3628</v>
      </c>
      <c r="CV3782" s="1">
        <v>14.73</v>
      </c>
      <c r="CW3782" s="1">
        <v>14.69</v>
      </c>
      <c r="CX3782" s="1">
        <v>15.16</v>
      </c>
      <c r="CY3782" s="1">
        <v>14.76</v>
      </c>
      <c r="CZ3782" s="1">
        <v>14.05</v>
      </c>
      <c r="DA3782" s="1" t="str">
        <f t="shared" si="1283"/>
        <v>#DIV/0!</v>
      </c>
      <c r="DB3782" s="1" t="str">
        <f t="shared" si="1284"/>
        <v>#DIV/0!</v>
      </c>
      <c r="DC3782" s="1" t="str">
        <f t="shared" si="1285"/>
        <v>#DIV/0!</v>
      </c>
      <c r="DD3782" s="1" t="str">
        <f t="shared" si="1286"/>
        <v>#DIV/0!</v>
      </c>
      <c r="DF3782" s="1" t="str">
        <f t="shared" si="1287"/>
        <v>#DIV/0!</v>
      </c>
    </row>
    <row r="3783" ht="15.75" customHeight="1">
      <c r="CU3783" s="1">
        <v>5798.5151</v>
      </c>
      <c r="CV3783" s="1">
        <v>15.25</v>
      </c>
      <c r="CW3783" s="1">
        <v>15.17</v>
      </c>
      <c r="CX3783" s="1">
        <v>15.72</v>
      </c>
      <c r="CY3783" s="1">
        <v>15.32</v>
      </c>
      <c r="CZ3783" s="1">
        <v>14.56</v>
      </c>
      <c r="DA3783" s="1" t="str">
        <f t="shared" si="1283"/>
        <v>#DIV/0!</v>
      </c>
      <c r="DB3783" s="1" t="str">
        <f t="shared" si="1284"/>
        <v>#DIV/0!</v>
      </c>
      <c r="DC3783" s="1" t="str">
        <f t="shared" si="1285"/>
        <v>#DIV/0!</v>
      </c>
      <c r="DD3783" s="1" t="str">
        <f t="shared" si="1286"/>
        <v>#DIV/0!</v>
      </c>
      <c r="DF3783" s="1" t="str">
        <f t="shared" si="1287"/>
        <v>#DIV/0!</v>
      </c>
    </row>
    <row r="3784" ht="15.75" customHeight="1">
      <c r="CU3784" s="1">
        <v>5798.6675</v>
      </c>
      <c r="CV3784" s="1">
        <v>15.63</v>
      </c>
      <c r="CW3784" s="1">
        <v>15.52</v>
      </c>
      <c r="CX3784" s="1">
        <v>16.09</v>
      </c>
      <c r="CY3784" s="1">
        <v>15.75</v>
      </c>
      <c r="CZ3784" s="1">
        <v>14.95</v>
      </c>
      <c r="DA3784" s="1" t="str">
        <f t="shared" si="1283"/>
        <v>#DIV/0!</v>
      </c>
      <c r="DB3784" s="1" t="str">
        <f t="shared" si="1284"/>
        <v>#DIV/0!</v>
      </c>
      <c r="DC3784" s="1" t="str">
        <f t="shared" si="1285"/>
        <v>#DIV/0!</v>
      </c>
      <c r="DD3784" s="1" t="str">
        <f t="shared" si="1286"/>
        <v>#DIV/0!</v>
      </c>
      <c r="DF3784" s="1" t="str">
        <f t="shared" si="1287"/>
        <v>#DIV/0!</v>
      </c>
    </row>
    <row r="3785" ht="15.75" customHeight="1">
      <c r="CU3785" s="1">
        <v>5798.8198</v>
      </c>
      <c r="CV3785" s="1">
        <v>15.58</v>
      </c>
      <c r="CW3785" s="1">
        <v>15.56</v>
      </c>
      <c r="CX3785" s="1">
        <v>16.12</v>
      </c>
      <c r="CY3785" s="1">
        <v>15.83</v>
      </c>
      <c r="CZ3785" s="1">
        <v>14.99</v>
      </c>
      <c r="DA3785" s="1" t="str">
        <f t="shared" si="1283"/>
        <v>#DIV/0!</v>
      </c>
      <c r="DB3785" s="1" t="str">
        <f t="shared" si="1284"/>
        <v>#DIV/0!</v>
      </c>
      <c r="DC3785" s="1" t="str">
        <f t="shared" si="1285"/>
        <v>#DIV/0!</v>
      </c>
      <c r="DD3785" s="1" t="str">
        <f t="shared" si="1286"/>
        <v>#DIV/0!</v>
      </c>
      <c r="DF3785" s="1" t="str">
        <f t="shared" si="1287"/>
        <v>#DIV/0!</v>
      </c>
    </row>
    <row r="3786" ht="15.75" customHeight="1">
      <c r="CU3786" s="1">
        <v>5798.9722</v>
      </c>
      <c r="CV3786" s="1">
        <v>15.18</v>
      </c>
      <c r="CW3786" s="1">
        <v>15.35</v>
      </c>
      <c r="CX3786" s="1">
        <v>15.91</v>
      </c>
      <c r="CY3786" s="1">
        <v>15.65</v>
      </c>
      <c r="CZ3786" s="1">
        <v>14.85</v>
      </c>
      <c r="DA3786" s="1" t="str">
        <f t="shared" si="1283"/>
        <v>#DIV/0!</v>
      </c>
      <c r="DB3786" s="1" t="str">
        <f t="shared" si="1284"/>
        <v>#DIV/0!</v>
      </c>
      <c r="DC3786" s="1" t="str">
        <f t="shared" si="1285"/>
        <v>#DIV/0!</v>
      </c>
      <c r="DD3786" s="1" t="str">
        <f t="shared" si="1286"/>
        <v>#DIV/0!</v>
      </c>
      <c r="DF3786" s="1" t="str">
        <f t="shared" si="1287"/>
        <v>#DIV/0!</v>
      </c>
    </row>
    <row r="3787" ht="15.75" customHeight="1">
      <c r="CU3787" s="1">
        <v>5799.125</v>
      </c>
      <c r="CV3787" s="1">
        <v>14.78</v>
      </c>
      <c r="CW3787" s="1">
        <v>15.01</v>
      </c>
      <c r="CX3787" s="1">
        <v>15.52</v>
      </c>
      <c r="CY3787" s="1">
        <v>15.29</v>
      </c>
      <c r="CZ3787" s="1">
        <v>14.63</v>
      </c>
      <c r="DA3787" s="1" t="str">
        <f t="shared" si="1283"/>
        <v>#DIV/0!</v>
      </c>
      <c r="DB3787" s="1" t="str">
        <f t="shared" si="1284"/>
        <v>#DIV/0!</v>
      </c>
      <c r="DC3787" s="1" t="str">
        <f t="shared" si="1285"/>
        <v>#DIV/0!</v>
      </c>
      <c r="DD3787" s="1" t="str">
        <f t="shared" si="1286"/>
        <v>#DIV/0!</v>
      </c>
      <c r="DF3787" s="1" t="str">
        <f t="shared" si="1287"/>
        <v>#DIV/0!</v>
      </c>
    </row>
    <row r="3788" ht="15.75" customHeight="1">
      <c r="CU3788" s="1">
        <v>5799.2773</v>
      </c>
      <c r="CV3788" s="1">
        <v>14.55</v>
      </c>
      <c r="CW3788" s="1">
        <v>14.92</v>
      </c>
      <c r="CX3788" s="1">
        <v>15.39</v>
      </c>
      <c r="CY3788" s="1">
        <v>15.07</v>
      </c>
      <c r="CZ3788" s="1">
        <v>14.54</v>
      </c>
      <c r="DA3788" s="1" t="str">
        <f t="shared" si="1283"/>
        <v>#DIV/0!</v>
      </c>
      <c r="DB3788" s="1" t="str">
        <f t="shared" si="1284"/>
        <v>#DIV/0!</v>
      </c>
      <c r="DC3788" s="1" t="str">
        <f t="shared" si="1285"/>
        <v>#DIV/0!</v>
      </c>
      <c r="DD3788" s="1" t="str">
        <f t="shared" si="1286"/>
        <v>#DIV/0!</v>
      </c>
      <c r="DF3788" s="1" t="str">
        <f t="shared" si="1287"/>
        <v>#DIV/0!</v>
      </c>
    </row>
    <row r="3789" ht="15.75" customHeight="1">
      <c r="CU3789" s="1">
        <v>5799.4297</v>
      </c>
      <c r="CV3789" s="1">
        <v>14.88</v>
      </c>
      <c r="CW3789" s="1">
        <v>15.37</v>
      </c>
      <c r="CX3789" s="1">
        <v>15.82</v>
      </c>
      <c r="CY3789" s="1">
        <v>15.35</v>
      </c>
      <c r="CZ3789" s="1">
        <v>15.03</v>
      </c>
      <c r="DA3789" s="1" t="str">
        <f t="shared" si="1283"/>
        <v>#DIV/0!</v>
      </c>
      <c r="DB3789" s="1" t="str">
        <f t="shared" si="1284"/>
        <v>#DIV/0!</v>
      </c>
      <c r="DC3789" s="1" t="str">
        <f t="shared" si="1285"/>
        <v>#DIV/0!</v>
      </c>
      <c r="DD3789" s="1" t="str">
        <f t="shared" si="1286"/>
        <v>#DIV/0!</v>
      </c>
      <c r="DF3789" s="1" t="str">
        <f t="shared" si="1287"/>
        <v>#DIV/0!</v>
      </c>
    </row>
    <row r="3790" ht="15.75" customHeight="1">
      <c r="CU3790" s="1">
        <v>5799.582</v>
      </c>
      <c r="CV3790" s="1">
        <v>15.98</v>
      </c>
      <c r="CW3790" s="1">
        <v>16.47</v>
      </c>
      <c r="CX3790" s="1">
        <v>16.91</v>
      </c>
      <c r="CY3790" s="1">
        <v>16.3</v>
      </c>
      <c r="CZ3790" s="1">
        <v>15.85</v>
      </c>
      <c r="DA3790" s="1" t="str">
        <f t="shared" si="1283"/>
        <v>#DIV/0!</v>
      </c>
      <c r="DB3790" s="1" t="str">
        <f t="shared" si="1284"/>
        <v>#DIV/0!</v>
      </c>
      <c r="DC3790" s="1" t="str">
        <f t="shared" si="1285"/>
        <v>#DIV/0!</v>
      </c>
      <c r="DD3790" s="1" t="str">
        <f t="shared" si="1286"/>
        <v>#DIV/0!</v>
      </c>
      <c r="DF3790" s="1" t="str">
        <f t="shared" si="1287"/>
        <v>#DIV/0!</v>
      </c>
    </row>
    <row r="3791" ht="15.75" customHeight="1">
      <c r="CU3791" s="1">
        <v>5799.7344</v>
      </c>
      <c r="CV3791" s="1">
        <v>17.53</v>
      </c>
      <c r="CW3791" s="1">
        <v>17.92</v>
      </c>
      <c r="CX3791" s="1">
        <v>18.47</v>
      </c>
      <c r="CY3791" s="1">
        <v>17.55</v>
      </c>
      <c r="CZ3791" s="1">
        <v>17.06</v>
      </c>
      <c r="DA3791" s="1" t="str">
        <f t="shared" si="1283"/>
        <v>#DIV/0!</v>
      </c>
      <c r="DB3791" s="1" t="str">
        <f t="shared" si="1284"/>
        <v>#DIV/0!</v>
      </c>
      <c r="DC3791" s="1" t="str">
        <f t="shared" si="1285"/>
        <v>#DIV/0!</v>
      </c>
      <c r="DD3791" s="1" t="str">
        <f t="shared" si="1286"/>
        <v>#DIV/0!</v>
      </c>
      <c r="DF3791" s="1" t="str">
        <f t="shared" si="1287"/>
        <v>#DIV/0!</v>
      </c>
    </row>
    <row r="3792" ht="15.75" customHeight="1">
      <c r="CU3792" s="1">
        <v>5799.8867</v>
      </c>
      <c r="CV3792" s="1">
        <v>18.67</v>
      </c>
      <c r="CW3792" s="1">
        <v>19.17</v>
      </c>
      <c r="CX3792" s="1">
        <v>19.81</v>
      </c>
      <c r="CY3792" s="1">
        <v>18.53</v>
      </c>
      <c r="CZ3792" s="1">
        <v>17.77</v>
      </c>
      <c r="DA3792" s="1" t="str">
        <f t="shared" si="1283"/>
        <v>#DIV/0!</v>
      </c>
      <c r="DB3792" s="1" t="str">
        <f t="shared" si="1284"/>
        <v>#DIV/0!</v>
      </c>
      <c r="DC3792" s="1" t="str">
        <f t="shared" si="1285"/>
        <v>#DIV/0!</v>
      </c>
      <c r="DD3792" s="1" t="str">
        <f t="shared" si="1286"/>
        <v>#DIV/0!</v>
      </c>
      <c r="DF3792" s="1" t="str">
        <f t="shared" si="1287"/>
        <v>#DIV/0!</v>
      </c>
    </row>
    <row r="3793" ht="15.75" customHeight="1">
      <c r="CU3793" s="1">
        <v>5800.0391</v>
      </c>
      <c r="CV3793" s="1">
        <v>18.4</v>
      </c>
      <c r="CW3793" s="1">
        <v>18.97</v>
      </c>
      <c r="CX3793" s="1">
        <v>19.59</v>
      </c>
      <c r="CY3793" s="1">
        <v>18.27</v>
      </c>
      <c r="CZ3793" s="1">
        <v>17.32</v>
      </c>
      <c r="DA3793" s="1" t="str">
        <f t="shared" si="1283"/>
        <v>#DIV/0!</v>
      </c>
      <c r="DB3793" s="1" t="str">
        <f t="shared" si="1284"/>
        <v>#DIV/0!</v>
      </c>
      <c r="DC3793" s="1" t="str">
        <f t="shared" si="1285"/>
        <v>#DIV/0!</v>
      </c>
      <c r="DD3793" s="1" t="str">
        <f t="shared" si="1286"/>
        <v>#DIV/0!</v>
      </c>
      <c r="DF3793" s="1" t="str">
        <f t="shared" si="1287"/>
        <v>#DIV/0!</v>
      </c>
    </row>
    <row r="3794" ht="15.75" customHeight="1">
      <c r="CU3794" s="1">
        <v>5800.1914</v>
      </c>
      <c r="CV3794" s="1">
        <v>16.83</v>
      </c>
      <c r="CW3794" s="1">
        <v>17.19</v>
      </c>
      <c r="CX3794" s="1">
        <v>17.7</v>
      </c>
      <c r="CY3794" s="1">
        <v>16.77</v>
      </c>
      <c r="CZ3794" s="1">
        <v>15.97</v>
      </c>
      <c r="DA3794" s="1" t="str">
        <f t="shared" si="1283"/>
        <v>#DIV/0!</v>
      </c>
      <c r="DB3794" s="1" t="str">
        <f t="shared" si="1284"/>
        <v>#DIV/0!</v>
      </c>
      <c r="DC3794" s="1" t="str">
        <f t="shared" si="1285"/>
        <v>#DIV/0!</v>
      </c>
      <c r="DD3794" s="1" t="str">
        <f t="shared" si="1286"/>
        <v>#DIV/0!</v>
      </c>
      <c r="DF3794" s="1" t="str">
        <f t="shared" si="1287"/>
        <v>#DIV/0!</v>
      </c>
    </row>
    <row r="3795" ht="15.75" customHeight="1">
      <c r="CU3795" s="1">
        <v>5800.3438</v>
      </c>
      <c r="CV3795" s="1">
        <v>14.94</v>
      </c>
      <c r="CW3795" s="1">
        <v>15.33</v>
      </c>
      <c r="CX3795" s="1">
        <v>15.84</v>
      </c>
      <c r="CY3795" s="1">
        <v>15.0</v>
      </c>
      <c r="CZ3795" s="1">
        <v>14.41</v>
      </c>
      <c r="DA3795" s="1" t="str">
        <f t="shared" si="1283"/>
        <v>#DIV/0!</v>
      </c>
      <c r="DB3795" s="1" t="str">
        <f t="shared" si="1284"/>
        <v>#DIV/0!</v>
      </c>
      <c r="DC3795" s="1" t="str">
        <f t="shared" si="1285"/>
        <v>#DIV/0!</v>
      </c>
      <c r="DD3795" s="1" t="str">
        <f t="shared" si="1286"/>
        <v>#DIV/0!</v>
      </c>
      <c r="DF3795" s="1" t="str">
        <f t="shared" si="1287"/>
        <v>#DIV/0!</v>
      </c>
    </row>
    <row r="3796" ht="15.75" customHeight="1">
      <c r="CU3796" s="1">
        <v>5800.4966</v>
      </c>
      <c r="CV3796" s="1">
        <v>13.59</v>
      </c>
      <c r="CW3796" s="1">
        <v>13.91</v>
      </c>
      <c r="CX3796" s="1">
        <v>14.32</v>
      </c>
      <c r="CY3796" s="1">
        <v>13.69</v>
      </c>
      <c r="CZ3796" s="1">
        <v>13.12</v>
      </c>
      <c r="DA3796" s="1" t="str">
        <f t="shared" si="1283"/>
        <v>#DIV/0!</v>
      </c>
      <c r="DB3796" s="1" t="str">
        <f t="shared" si="1284"/>
        <v>#DIV/0!</v>
      </c>
      <c r="DC3796" s="1" t="str">
        <f t="shared" si="1285"/>
        <v>#DIV/0!</v>
      </c>
      <c r="DD3796" s="1" t="str">
        <f t="shared" si="1286"/>
        <v>#DIV/0!</v>
      </c>
      <c r="DF3796" s="1" t="str">
        <f t="shared" si="1287"/>
        <v>#DIV/0!</v>
      </c>
    </row>
    <row r="3797" ht="15.75" customHeight="1">
      <c r="CU3797" s="1">
        <v>5800.6489</v>
      </c>
      <c r="CV3797" s="1">
        <v>13.04</v>
      </c>
      <c r="CW3797" s="1">
        <v>13.27</v>
      </c>
      <c r="CX3797" s="1">
        <v>13.68</v>
      </c>
      <c r="CY3797" s="1">
        <v>13.17</v>
      </c>
      <c r="CZ3797" s="1">
        <v>12.61</v>
      </c>
      <c r="DA3797" s="1" t="str">
        <f t="shared" si="1283"/>
        <v>#DIV/0!</v>
      </c>
      <c r="DB3797" s="1" t="str">
        <f t="shared" si="1284"/>
        <v>#DIV/0!</v>
      </c>
      <c r="DC3797" s="1" t="str">
        <f t="shared" si="1285"/>
        <v>#DIV/0!</v>
      </c>
      <c r="DD3797" s="1" t="str">
        <f t="shared" si="1286"/>
        <v>#DIV/0!</v>
      </c>
      <c r="DF3797" s="1" t="str">
        <f t="shared" si="1287"/>
        <v>#DIV/0!</v>
      </c>
    </row>
    <row r="3798" ht="15.75" customHeight="1">
      <c r="CU3798" s="1">
        <v>5800.8013</v>
      </c>
      <c r="CV3798" s="1">
        <v>13.25</v>
      </c>
      <c r="CW3798" s="1">
        <v>13.6</v>
      </c>
      <c r="CX3798" s="1">
        <v>14.05</v>
      </c>
      <c r="CY3798" s="1">
        <v>13.58</v>
      </c>
      <c r="CZ3798" s="1">
        <v>13.02</v>
      </c>
      <c r="DA3798" s="1" t="str">
        <f t="shared" si="1283"/>
        <v>#DIV/0!</v>
      </c>
      <c r="DB3798" s="1" t="str">
        <f t="shared" si="1284"/>
        <v>#DIV/0!</v>
      </c>
      <c r="DC3798" s="1" t="str">
        <f t="shared" si="1285"/>
        <v>#DIV/0!</v>
      </c>
      <c r="DD3798" s="1" t="str">
        <f t="shared" si="1286"/>
        <v>#DIV/0!</v>
      </c>
      <c r="DF3798" s="1" t="str">
        <f t="shared" si="1287"/>
        <v>#DIV/0!</v>
      </c>
    </row>
    <row r="3799" ht="15.75" customHeight="1">
      <c r="CU3799" s="1">
        <v>5800.9536</v>
      </c>
      <c r="CV3799" s="1">
        <v>14.29</v>
      </c>
      <c r="CW3799" s="1">
        <v>14.73</v>
      </c>
      <c r="CX3799" s="1">
        <v>15.24</v>
      </c>
      <c r="CY3799" s="1">
        <v>14.78</v>
      </c>
      <c r="CZ3799" s="1">
        <v>14.11</v>
      </c>
      <c r="DA3799" s="1" t="str">
        <f t="shared" si="1283"/>
        <v>#DIV/0!</v>
      </c>
      <c r="DB3799" s="1" t="str">
        <f t="shared" si="1284"/>
        <v>#DIV/0!</v>
      </c>
      <c r="DC3799" s="1" t="str">
        <f t="shared" si="1285"/>
        <v>#DIV/0!</v>
      </c>
      <c r="DD3799" s="1" t="str">
        <f t="shared" si="1286"/>
        <v>#DIV/0!</v>
      </c>
      <c r="DF3799" s="1" t="str">
        <f t="shared" si="1287"/>
        <v>#DIV/0!</v>
      </c>
    </row>
    <row r="3800" ht="15.75" customHeight="1">
      <c r="CU3800" s="1">
        <v>5801.106</v>
      </c>
      <c r="CV3800" s="1">
        <v>15.66</v>
      </c>
      <c r="CW3800" s="1">
        <v>16.0</v>
      </c>
      <c r="CX3800" s="1">
        <v>16.66</v>
      </c>
      <c r="CY3800" s="1">
        <v>16.28</v>
      </c>
      <c r="CZ3800" s="1">
        <v>15.33</v>
      </c>
      <c r="DA3800" s="1" t="str">
        <f t="shared" si="1283"/>
        <v>#DIV/0!</v>
      </c>
      <c r="DB3800" s="1" t="str">
        <f t="shared" si="1284"/>
        <v>#DIV/0!</v>
      </c>
      <c r="DC3800" s="1" t="str">
        <f t="shared" si="1285"/>
        <v>#DIV/0!</v>
      </c>
      <c r="DD3800" s="1" t="str">
        <f t="shared" si="1286"/>
        <v>#DIV/0!</v>
      </c>
      <c r="DF3800" s="1" t="str">
        <f t="shared" si="1287"/>
        <v>#DIV/0!</v>
      </c>
    </row>
    <row r="3801" ht="15.75" customHeight="1">
      <c r="CU3801" s="1">
        <v>5801.2583</v>
      </c>
      <c r="CV3801" s="1">
        <v>17.06</v>
      </c>
      <c r="CW3801" s="1">
        <v>17.4</v>
      </c>
      <c r="CX3801" s="1">
        <v>18.22</v>
      </c>
      <c r="CY3801" s="1">
        <v>17.82</v>
      </c>
      <c r="CZ3801" s="1">
        <v>17.05</v>
      </c>
      <c r="DA3801" s="1" t="str">
        <f t="shared" si="1283"/>
        <v>#DIV/0!</v>
      </c>
      <c r="DB3801" s="1" t="str">
        <f t="shared" si="1284"/>
        <v>#DIV/0!</v>
      </c>
      <c r="DC3801" s="1" t="str">
        <f t="shared" si="1285"/>
        <v>#DIV/0!</v>
      </c>
      <c r="DD3801" s="1" t="str">
        <f t="shared" si="1286"/>
        <v>#DIV/0!</v>
      </c>
      <c r="DF3801" s="1" t="str">
        <f t="shared" si="1287"/>
        <v>#DIV/0!</v>
      </c>
    </row>
    <row r="3802" ht="15.75" customHeight="1">
      <c r="CU3802" s="1">
        <v>5801.4106</v>
      </c>
      <c r="CV3802" s="1">
        <v>17.63</v>
      </c>
      <c r="CW3802" s="1">
        <v>17.85</v>
      </c>
      <c r="CX3802" s="1">
        <v>18.69</v>
      </c>
      <c r="CY3802" s="1">
        <v>18.21</v>
      </c>
      <c r="CZ3802" s="1">
        <v>17.61</v>
      </c>
      <c r="DA3802" s="1" t="str">
        <f t="shared" si="1283"/>
        <v>#DIV/0!</v>
      </c>
      <c r="DB3802" s="1" t="str">
        <f t="shared" si="1284"/>
        <v>#DIV/0!</v>
      </c>
      <c r="DC3802" s="1" t="str">
        <f t="shared" si="1285"/>
        <v>#DIV/0!</v>
      </c>
      <c r="DD3802" s="1" t="str">
        <f t="shared" si="1286"/>
        <v>#DIV/0!</v>
      </c>
      <c r="DF3802" s="1" t="str">
        <f t="shared" si="1287"/>
        <v>#DIV/0!</v>
      </c>
    </row>
    <row r="3803" ht="15.75" customHeight="1">
      <c r="CU3803" s="1">
        <v>5801.563</v>
      </c>
      <c r="CV3803" s="1">
        <v>16.97</v>
      </c>
      <c r="CW3803" s="1">
        <v>16.95</v>
      </c>
      <c r="CX3803" s="1">
        <v>17.77</v>
      </c>
      <c r="CY3803" s="1">
        <v>17.4</v>
      </c>
      <c r="CZ3803" s="1">
        <v>16.94</v>
      </c>
      <c r="DA3803" s="1" t="str">
        <f t="shared" si="1283"/>
        <v>#DIV/0!</v>
      </c>
      <c r="DB3803" s="1" t="str">
        <f t="shared" si="1284"/>
        <v>#DIV/0!</v>
      </c>
      <c r="DC3803" s="1" t="str">
        <f t="shared" si="1285"/>
        <v>#DIV/0!</v>
      </c>
      <c r="DD3803" s="1" t="str">
        <f t="shared" si="1286"/>
        <v>#DIV/0!</v>
      </c>
      <c r="DF3803" s="1" t="str">
        <f t="shared" si="1287"/>
        <v>#DIV/0!</v>
      </c>
    </row>
    <row r="3804" ht="15.75" customHeight="1">
      <c r="CU3804" s="1">
        <v>5801.7158</v>
      </c>
      <c r="CV3804" s="1">
        <v>15.42</v>
      </c>
      <c r="CW3804" s="1">
        <v>15.5</v>
      </c>
      <c r="CX3804" s="1">
        <v>16.31</v>
      </c>
      <c r="CY3804" s="1">
        <v>16.01</v>
      </c>
      <c r="CZ3804" s="1">
        <v>15.68</v>
      </c>
      <c r="DA3804" s="1" t="str">
        <f t="shared" si="1283"/>
        <v>#DIV/0!</v>
      </c>
      <c r="DB3804" s="1" t="str">
        <f t="shared" si="1284"/>
        <v>#DIV/0!</v>
      </c>
      <c r="DC3804" s="1" t="str">
        <f t="shared" si="1285"/>
        <v>#DIV/0!</v>
      </c>
      <c r="DD3804" s="1" t="str">
        <f t="shared" si="1286"/>
        <v>#DIV/0!</v>
      </c>
      <c r="DF3804" s="1" t="str">
        <f t="shared" si="1287"/>
        <v>#DIV/0!</v>
      </c>
    </row>
    <row r="3805" ht="15.75" customHeight="1">
      <c r="CU3805" s="1">
        <v>5801.8682</v>
      </c>
      <c r="CV3805" s="1">
        <v>13.88</v>
      </c>
      <c r="CW3805" s="1">
        <v>14.13</v>
      </c>
      <c r="CX3805" s="1">
        <v>14.9</v>
      </c>
      <c r="CY3805" s="1">
        <v>14.64</v>
      </c>
      <c r="CZ3805" s="1">
        <v>14.46</v>
      </c>
      <c r="DA3805" s="1" t="str">
        <f t="shared" si="1283"/>
        <v>#DIV/0!</v>
      </c>
      <c r="DB3805" s="1" t="str">
        <f t="shared" si="1284"/>
        <v>#DIV/0!</v>
      </c>
      <c r="DC3805" s="1" t="str">
        <f t="shared" si="1285"/>
        <v>#DIV/0!</v>
      </c>
      <c r="DD3805" s="1" t="str">
        <f t="shared" si="1286"/>
        <v>#DIV/0!</v>
      </c>
      <c r="DF3805" s="1" t="str">
        <f t="shared" si="1287"/>
        <v>#DIV/0!</v>
      </c>
    </row>
    <row r="3806" ht="15.75" customHeight="1">
      <c r="CU3806" s="1">
        <v>5802.0205</v>
      </c>
      <c r="CV3806" s="1">
        <v>12.83</v>
      </c>
      <c r="CW3806" s="1">
        <v>13.11</v>
      </c>
      <c r="CX3806" s="1">
        <v>13.74</v>
      </c>
      <c r="CY3806" s="1">
        <v>13.57</v>
      </c>
      <c r="CZ3806" s="1">
        <v>13.4</v>
      </c>
      <c r="DA3806" s="1" t="str">
        <f t="shared" si="1283"/>
        <v>#DIV/0!</v>
      </c>
      <c r="DB3806" s="1" t="str">
        <f t="shared" si="1284"/>
        <v>#DIV/0!</v>
      </c>
      <c r="DC3806" s="1" t="str">
        <f t="shared" si="1285"/>
        <v>#DIV/0!</v>
      </c>
      <c r="DD3806" s="1" t="str">
        <f t="shared" si="1286"/>
        <v>#DIV/0!</v>
      </c>
      <c r="DF3806" s="1" t="str">
        <f t="shared" si="1287"/>
        <v>#DIV/0!</v>
      </c>
    </row>
    <row r="3807" ht="15.75" customHeight="1">
      <c r="CU3807" s="1">
        <v>5802.1729</v>
      </c>
      <c r="CV3807" s="1">
        <v>11.9</v>
      </c>
      <c r="CW3807" s="1">
        <v>12.24</v>
      </c>
      <c r="CX3807" s="1">
        <v>12.77</v>
      </c>
      <c r="CY3807" s="1">
        <v>12.67</v>
      </c>
      <c r="CZ3807" s="1">
        <v>12.38</v>
      </c>
      <c r="DA3807" s="1" t="str">
        <f t="shared" si="1283"/>
        <v>#DIV/0!</v>
      </c>
      <c r="DB3807" s="1" t="str">
        <f t="shared" si="1284"/>
        <v>#DIV/0!</v>
      </c>
      <c r="DC3807" s="1" t="str">
        <f t="shared" si="1285"/>
        <v>#DIV/0!</v>
      </c>
      <c r="DD3807" s="1" t="str">
        <f t="shared" si="1286"/>
        <v>#DIV/0!</v>
      </c>
      <c r="DF3807" s="1" t="str">
        <f t="shared" si="1287"/>
        <v>#DIV/0!</v>
      </c>
    </row>
    <row r="3808" ht="15.75" customHeight="1">
      <c r="CU3808" s="1">
        <v>5802.3252</v>
      </c>
      <c r="CV3808" s="1">
        <v>11.29</v>
      </c>
      <c r="CW3808" s="1">
        <v>11.65</v>
      </c>
      <c r="CX3808" s="1">
        <v>12.13</v>
      </c>
      <c r="CY3808" s="1">
        <v>12.04</v>
      </c>
      <c r="CZ3808" s="1">
        <v>11.72</v>
      </c>
      <c r="DA3808" s="1" t="str">
        <f t="shared" si="1283"/>
        <v>#DIV/0!</v>
      </c>
      <c r="DB3808" s="1" t="str">
        <f t="shared" si="1284"/>
        <v>#DIV/0!</v>
      </c>
      <c r="DC3808" s="1" t="str">
        <f t="shared" si="1285"/>
        <v>#DIV/0!</v>
      </c>
      <c r="DD3808" s="1" t="str">
        <f t="shared" si="1286"/>
        <v>#DIV/0!</v>
      </c>
      <c r="DF3808" s="1" t="str">
        <f t="shared" si="1287"/>
        <v>#DIV/0!</v>
      </c>
    </row>
    <row r="3809" ht="15.75" customHeight="1">
      <c r="CU3809" s="1">
        <v>5802.4775</v>
      </c>
      <c r="CV3809" s="1">
        <v>10.9</v>
      </c>
      <c r="CW3809" s="1">
        <v>11.34</v>
      </c>
      <c r="CX3809" s="1">
        <v>11.8</v>
      </c>
      <c r="CY3809" s="1">
        <v>11.72</v>
      </c>
      <c r="CZ3809" s="1">
        <v>11.35</v>
      </c>
      <c r="DA3809" s="1" t="str">
        <f t="shared" si="1283"/>
        <v>#DIV/0!</v>
      </c>
      <c r="DB3809" s="1" t="str">
        <f t="shared" si="1284"/>
        <v>#DIV/0!</v>
      </c>
      <c r="DC3809" s="1" t="str">
        <f t="shared" si="1285"/>
        <v>#DIV/0!</v>
      </c>
      <c r="DD3809" s="1" t="str">
        <f t="shared" si="1286"/>
        <v>#DIV/0!</v>
      </c>
      <c r="DF3809" s="1" t="str">
        <f t="shared" si="1287"/>
        <v>#DIV/0!</v>
      </c>
    </row>
    <row r="3810" ht="15.75" customHeight="1">
      <c r="CU3810" s="1">
        <v>5802.6299</v>
      </c>
      <c r="CV3810" s="1">
        <v>10.74</v>
      </c>
      <c r="CW3810" s="1">
        <v>11.21</v>
      </c>
      <c r="CX3810" s="1">
        <v>11.65</v>
      </c>
      <c r="CY3810" s="1">
        <v>11.61</v>
      </c>
      <c r="CZ3810" s="1">
        <v>11.14</v>
      </c>
      <c r="DA3810" s="1" t="str">
        <f t="shared" si="1283"/>
        <v>#DIV/0!</v>
      </c>
      <c r="DB3810" s="1" t="str">
        <f t="shared" si="1284"/>
        <v>#DIV/0!</v>
      </c>
      <c r="DC3810" s="1" t="str">
        <f t="shared" si="1285"/>
        <v>#DIV/0!</v>
      </c>
      <c r="DD3810" s="1" t="str">
        <f t="shared" si="1286"/>
        <v>#DIV/0!</v>
      </c>
      <c r="DF3810" s="1" t="str">
        <f t="shared" si="1287"/>
        <v>#DIV/0!</v>
      </c>
    </row>
    <row r="3811" ht="15.75" customHeight="1">
      <c r="CU3811" s="1">
        <v>5802.7822</v>
      </c>
      <c r="CV3811" s="1">
        <v>10.91</v>
      </c>
      <c r="CW3811" s="1">
        <v>11.32</v>
      </c>
      <c r="CX3811" s="1">
        <v>11.78</v>
      </c>
      <c r="CY3811" s="1">
        <v>11.76</v>
      </c>
      <c r="CZ3811" s="1">
        <v>11.22</v>
      </c>
      <c r="DA3811" s="1" t="str">
        <f t="shared" si="1283"/>
        <v>#DIV/0!</v>
      </c>
      <c r="DB3811" s="1" t="str">
        <f t="shared" si="1284"/>
        <v>#DIV/0!</v>
      </c>
      <c r="DC3811" s="1" t="str">
        <f t="shared" si="1285"/>
        <v>#DIV/0!</v>
      </c>
      <c r="DD3811" s="1" t="str">
        <f t="shared" si="1286"/>
        <v>#DIV/0!</v>
      </c>
      <c r="DF3811" s="1" t="str">
        <f t="shared" si="1287"/>
        <v>#DIV/0!</v>
      </c>
    </row>
    <row r="3812" ht="15.75" customHeight="1">
      <c r="CU3812" s="1">
        <v>5802.9346</v>
      </c>
      <c r="CV3812" s="1">
        <v>11.33</v>
      </c>
      <c r="CW3812" s="1">
        <v>11.68</v>
      </c>
      <c r="CX3812" s="1">
        <v>12.21</v>
      </c>
      <c r="CY3812" s="1">
        <v>12.21</v>
      </c>
      <c r="CZ3812" s="1">
        <v>11.65</v>
      </c>
      <c r="DA3812" s="1" t="str">
        <f t="shared" si="1283"/>
        <v>#DIV/0!</v>
      </c>
      <c r="DB3812" s="1" t="str">
        <f t="shared" si="1284"/>
        <v>#DIV/0!</v>
      </c>
      <c r="DC3812" s="1" t="str">
        <f t="shared" si="1285"/>
        <v>#DIV/0!</v>
      </c>
      <c r="DD3812" s="1" t="str">
        <f t="shared" si="1286"/>
        <v>#DIV/0!</v>
      </c>
      <c r="DF3812" s="1" t="str">
        <f t="shared" si="1287"/>
        <v>#DIV/0!</v>
      </c>
    </row>
    <row r="3813" ht="15.75" customHeight="1">
      <c r="CU3813" s="1">
        <v>5803.0874</v>
      </c>
      <c r="CV3813" s="1">
        <v>11.85</v>
      </c>
      <c r="CW3813" s="1">
        <v>12.18</v>
      </c>
      <c r="CX3813" s="1">
        <v>12.82</v>
      </c>
      <c r="CY3813" s="1">
        <v>12.84</v>
      </c>
      <c r="CZ3813" s="1">
        <v>12.05</v>
      </c>
      <c r="DA3813" s="1" t="str">
        <f t="shared" si="1283"/>
        <v>#DIV/0!</v>
      </c>
      <c r="DB3813" s="1" t="str">
        <f t="shared" si="1284"/>
        <v>#DIV/0!</v>
      </c>
      <c r="DC3813" s="1" t="str">
        <f t="shared" si="1285"/>
        <v>#DIV/0!</v>
      </c>
      <c r="DD3813" s="1" t="str">
        <f t="shared" si="1286"/>
        <v>#DIV/0!</v>
      </c>
      <c r="DF3813" s="1" t="str">
        <f t="shared" si="1287"/>
        <v>#DIV/0!</v>
      </c>
    </row>
    <row r="3814" ht="15.75" customHeight="1">
      <c r="CU3814" s="1">
        <v>5803.2397</v>
      </c>
      <c r="CV3814" s="1">
        <v>12.33</v>
      </c>
      <c r="CW3814" s="1">
        <v>12.7</v>
      </c>
      <c r="CX3814" s="1">
        <v>13.51</v>
      </c>
      <c r="CY3814" s="1">
        <v>13.58</v>
      </c>
      <c r="CZ3814" s="1">
        <v>12.77</v>
      </c>
      <c r="DA3814" s="1" t="str">
        <f t="shared" si="1283"/>
        <v>#DIV/0!</v>
      </c>
      <c r="DB3814" s="1" t="str">
        <f t="shared" si="1284"/>
        <v>#DIV/0!</v>
      </c>
      <c r="DC3814" s="1" t="str">
        <f t="shared" si="1285"/>
        <v>#DIV/0!</v>
      </c>
      <c r="DD3814" s="1" t="str">
        <f t="shared" si="1286"/>
        <v>#DIV/0!</v>
      </c>
      <c r="DF3814" s="1" t="str">
        <f t="shared" si="1287"/>
        <v>#DIV/0!</v>
      </c>
    </row>
    <row r="3815" ht="15.75" customHeight="1">
      <c r="CU3815" s="1">
        <v>5803.3921</v>
      </c>
      <c r="CV3815" s="1">
        <v>12.5</v>
      </c>
      <c r="CW3815" s="1">
        <v>12.91</v>
      </c>
      <c r="CX3815" s="1">
        <v>13.8</v>
      </c>
      <c r="CY3815" s="1">
        <v>13.89</v>
      </c>
      <c r="CZ3815" s="1">
        <v>13.21</v>
      </c>
      <c r="DA3815" s="1" t="str">
        <f t="shared" si="1283"/>
        <v>#DIV/0!</v>
      </c>
      <c r="DB3815" s="1" t="str">
        <f t="shared" si="1284"/>
        <v>#DIV/0!</v>
      </c>
      <c r="DC3815" s="1" t="str">
        <f t="shared" si="1285"/>
        <v>#DIV/0!</v>
      </c>
      <c r="DD3815" s="1" t="str">
        <f t="shared" si="1286"/>
        <v>#DIV/0!</v>
      </c>
      <c r="DF3815" s="1" t="str">
        <f t="shared" si="1287"/>
        <v>#DIV/0!</v>
      </c>
    </row>
    <row r="3816" ht="15.75" customHeight="1">
      <c r="CU3816" s="1">
        <v>5803.5444</v>
      </c>
      <c r="CV3816" s="1">
        <v>12.11</v>
      </c>
      <c r="CW3816" s="1">
        <v>12.37</v>
      </c>
      <c r="CX3816" s="1">
        <v>13.19</v>
      </c>
      <c r="CY3816" s="1">
        <v>13.26</v>
      </c>
      <c r="CZ3816" s="1">
        <v>12.64</v>
      </c>
      <c r="DA3816" s="1" t="str">
        <f t="shared" si="1283"/>
        <v>#DIV/0!</v>
      </c>
      <c r="DB3816" s="1" t="str">
        <f t="shared" si="1284"/>
        <v>#DIV/0!</v>
      </c>
      <c r="DC3816" s="1" t="str">
        <f t="shared" si="1285"/>
        <v>#DIV/0!</v>
      </c>
      <c r="DD3816" s="1" t="str">
        <f t="shared" si="1286"/>
        <v>#DIV/0!</v>
      </c>
      <c r="DF3816" s="1" t="str">
        <f t="shared" si="1287"/>
        <v>#DIV/0!</v>
      </c>
    </row>
    <row r="3817" ht="15.75" customHeight="1">
      <c r="CU3817" s="1">
        <v>5803.6968</v>
      </c>
      <c r="CV3817" s="1">
        <v>11.02</v>
      </c>
      <c r="CW3817" s="1">
        <v>11.31</v>
      </c>
      <c r="CX3817" s="1">
        <v>12.1</v>
      </c>
      <c r="CY3817" s="1">
        <v>12.2</v>
      </c>
      <c r="CZ3817" s="1">
        <v>11.73</v>
      </c>
      <c r="DA3817" s="1" t="str">
        <f t="shared" si="1283"/>
        <v>#DIV/0!</v>
      </c>
      <c r="DB3817" s="1" t="str">
        <f t="shared" si="1284"/>
        <v>#DIV/0!</v>
      </c>
      <c r="DC3817" s="1" t="str">
        <f t="shared" si="1285"/>
        <v>#DIV/0!</v>
      </c>
      <c r="DD3817" s="1" t="str">
        <f t="shared" si="1286"/>
        <v>#DIV/0!</v>
      </c>
      <c r="DF3817" s="1" t="str">
        <f t="shared" si="1287"/>
        <v>#DIV/0!</v>
      </c>
    </row>
    <row r="3818" ht="15.75" customHeight="1">
      <c r="CU3818" s="1">
        <v>5803.8491</v>
      </c>
      <c r="CV3818" s="1">
        <v>10.11</v>
      </c>
      <c r="CW3818" s="1">
        <v>10.47</v>
      </c>
      <c r="CX3818" s="1">
        <v>11.07</v>
      </c>
      <c r="CY3818" s="1">
        <v>11.18</v>
      </c>
      <c r="CZ3818" s="1">
        <v>10.8</v>
      </c>
      <c r="DA3818" s="1" t="str">
        <f t="shared" si="1283"/>
        <v>#DIV/0!</v>
      </c>
      <c r="DB3818" s="1" t="str">
        <f t="shared" si="1284"/>
        <v>#DIV/0!</v>
      </c>
      <c r="DC3818" s="1" t="str">
        <f t="shared" si="1285"/>
        <v>#DIV/0!</v>
      </c>
      <c r="DD3818" s="1" t="str">
        <f t="shared" si="1286"/>
        <v>#DIV/0!</v>
      </c>
      <c r="DF3818" s="1" t="str">
        <f t="shared" si="1287"/>
        <v>#DIV/0!</v>
      </c>
    </row>
    <row r="3819" ht="15.75" customHeight="1">
      <c r="CU3819" s="1">
        <v>5804.0015</v>
      </c>
      <c r="CV3819" s="1">
        <v>9.469</v>
      </c>
      <c r="CW3819" s="1">
        <v>9.8</v>
      </c>
      <c r="CX3819" s="1">
        <v>10.28</v>
      </c>
      <c r="CY3819" s="1">
        <v>10.31</v>
      </c>
      <c r="CZ3819" s="1">
        <v>9.96</v>
      </c>
      <c r="DA3819" s="1" t="str">
        <f t="shared" si="1283"/>
        <v>#DIV/0!</v>
      </c>
      <c r="DB3819" s="1" t="str">
        <f t="shared" si="1284"/>
        <v>#DIV/0!</v>
      </c>
      <c r="DC3819" s="1" t="str">
        <f t="shared" si="1285"/>
        <v>#DIV/0!</v>
      </c>
      <c r="DD3819" s="1" t="str">
        <f t="shared" si="1286"/>
        <v>#DIV/0!</v>
      </c>
      <c r="DF3819" s="1" t="str">
        <f t="shared" si="1287"/>
        <v>#DIV/0!</v>
      </c>
    </row>
    <row r="3820" ht="15.75" customHeight="1">
      <c r="CU3820" s="1">
        <v>5804.1538</v>
      </c>
      <c r="CV3820" s="1">
        <v>9.545</v>
      </c>
      <c r="CW3820" s="1">
        <v>9.924</v>
      </c>
      <c r="CX3820" s="1">
        <v>10.34</v>
      </c>
      <c r="CY3820" s="1">
        <v>10.32</v>
      </c>
      <c r="CZ3820" s="1">
        <v>10.05</v>
      </c>
      <c r="DA3820" s="1" t="str">
        <f t="shared" si="1283"/>
        <v>#DIV/0!</v>
      </c>
      <c r="DB3820" s="1" t="str">
        <f t="shared" si="1284"/>
        <v>#DIV/0!</v>
      </c>
      <c r="DC3820" s="1" t="str">
        <f t="shared" si="1285"/>
        <v>#DIV/0!</v>
      </c>
      <c r="DD3820" s="1" t="str">
        <f t="shared" si="1286"/>
        <v>#DIV/0!</v>
      </c>
      <c r="DF3820" s="1" t="str">
        <f t="shared" si="1287"/>
        <v>#DIV/0!</v>
      </c>
    </row>
    <row r="3821" ht="15.75" customHeight="1">
      <c r="CU3821" s="1">
        <v>5804.3062</v>
      </c>
      <c r="CV3821" s="1">
        <v>10.62</v>
      </c>
      <c r="CW3821" s="1">
        <v>11.26</v>
      </c>
      <c r="CX3821" s="1">
        <v>11.68</v>
      </c>
      <c r="CY3821" s="1">
        <v>11.63</v>
      </c>
      <c r="CZ3821" s="1">
        <v>11.4</v>
      </c>
      <c r="DA3821" s="1" t="str">
        <f t="shared" si="1283"/>
        <v>#DIV/0!</v>
      </c>
      <c r="DB3821" s="1" t="str">
        <f t="shared" si="1284"/>
        <v>#DIV/0!</v>
      </c>
      <c r="DC3821" s="1" t="str">
        <f t="shared" si="1285"/>
        <v>#DIV/0!</v>
      </c>
      <c r="DD3821" s="1" t="str">
        <f t="shared" si="1286"/>
        <v>#DIV/0!</v>
      </c>
      <c r="DF3821" s="1" t="str">
        <f t="shared" si="1287"/>
        <v>#DIV/0!</v>
      </c>
    </row>
    <row r="3822" ht="15.75" customHeight="1">
      <c r="CU3822" s="1">
        <v>5804.459</v>
      </c>
      <c r="CV3822" s="1">
        <v>12.86</v>
      </c>
      <c r="CW3822" s="1">
        <v>13.63</v>
      </c>
      <c r="CX3822" s="1">
        <v>14.11</v>
      </c>
      <c r="CY3822" s="1">
        <v>14.0</v>
      </c>
      <c r="CZ3822" s="1">
        <v>13.74</v>
      </c>
      <c r="DA3822" s="1" t="str">
        <f t="shared" si="1283"/>
        <v>#DIV/0!</v>
      </c>
      <c r="DB3822" s="1" t="str">
        <f t="shared" si="1284"/>
        <v>#DIV/0!</v>
      </c>
      <c r="DC3822" s="1" t="str">
        <f t="shared" si="1285"/>
        <v>#DIV/0!</v>
      </c>
      <c r="DD3822" s="1" t="str">
        <f t="shared" si="1286"/>
        <v>#DIV/0!</v>
      </c>
      <c r="DF3822" s="1" t="str">
        <f t="shared" si="1287"/>
        <v>#DIV/0!</v>
      </c>
    </row>
    <row r="3823" ht="15.75" customHeight="1">
      <c r="CU3823" s="1">
        <v>5804.6113</v>
      </c>
      <c r="CV3823" s="1">
        <v>15.88</v>
      </c>
      <c r="CW3823" s="1">
        <v>16.64</v>
      </c>
      <c r="CX3823" s="1">
        <v>17.42</v>
      </c>
      <c r="CY3823" s="1">
        <v>17.12</v>
      </c>
      <c r="CZ3823" s="1">
        <v>16.94</v>
      </c>
      <c r="DA3823" s="1" t="str">
        <f t="shared" si="1283"/>
        <v>#DIV/0!</v>
      </c>
      <c r="DB3823" s="1" t="str">
        <f t="shared" si="1284"/>
        <v>#DIV/0!</v>
      </c>
      <c r="DC3823" s="1" t="str">
        <f t="shared" si="1285"/>
        <v>#DIV/0!</v>
      </c>
      <c r="DD3823" s="1" t="str">
        <f t="shared" si="1286"/>
        <v>#DIV/0!</v>
      </c>
      <c r="DF3823" s="1" t="str">
        <f t="shared" si="1287"/>
        <v>#DIV/0!</v>
      </c>
    </row>
    <row r="3824" ht="15.75" customHeight="1">
      <c r="CU3824" s="1">
        <v>5804.7637</v>
      </c>
      <c r="CV3824" s="1">
        <v>19.26</v>
      </c>
      <c r="CW3824" s="1">
        <v>20.16</v>
      </c>
      <c r="CX3824" s="1">
        <v>21.16</v>
      </c>
      <c r="CY3824" s="1">
        <v>20.72</v>
      </c>
      <c r="CZ3824" s="1">
        <v>20.72</v>
      </c>
      <c r="DA3824" s="1" t="str">
        <f t="shared" si="1283"/>
        <v>#DIV/0!</v>
      </c>
      <c r="DB3824" s="1" t="str">
        <f t="shared" si="1284"/>
        <v>#DIV/0!</v>
      </c>
      <c r="DC3824" s="1" t="str">
        <f t="shared" si="1285"/>
        <v>#DIV/0!</v>
      </c>
      <c r="DD3824" s="1" t="str">
        <f t="shared" si="1286"/>
        <v>#DIV/0!</v>
      </c>
      <c r="DF3824" s="1" t="str">
        <f t="shared" si="1287"/>
        <v>#DIV/0!</v>
      </c>
    </row>
    <row r="3825" ht="15.75" customHeight="1">
      <c r="CU3825" s="1">
        <v>5804.916</v>
      </c>
      <c r="CV3825" s="1">
        <v>21.13</v>
      </c>
      <c r="CW3825" s="1">
        <v>22.24</v>
      </c>
      <c r="CX3825" s="1">
        <v>23.04</v>
      </c>
      <c r="CY3825" s="1">
        <v>22.81</v>
      </c>
      <c r="CZ3825" s="1">
        <v>22.47</v>
      </c>
      <c r="DA3825" s="1" t="str">
        <f t="shared" si="1283"/>
        <v>#DIV/0!</v>
      </c>
      <c r="DB3825" s="1" t="str">
        <f t="shared" si="1284"/>
        <v>#DIV/0!</v>
      </c>
      <c r="DC3825" s="1" t="str">
        <f t="shared" si="1285"/>
        <v>#DIV/0!</v>
      </c>
      <c r="DD3825" s="1" t="str">
        <f t="shared" si="1286"/>
        <v>#DIV/0!</v>
      </c>
      <c r="DF3825" s="1" t="str">
        <f t="shared" si="1287"/>
        <v>#DIV/0!</v>
      </c>
    </row>
    <row r="3826" ht="15.75" customHeight="1">
      <c r="CU3826" s="1">
        <v>5805.0684</v>
      </c>
      <c r="CV3826" s="1">
        <v>21.57</v>
      </c>
      <c r="CW3826" s="1">
        <v>21.64</v>
      </c>
      <c r="CX3826" s="1">
        <v>22.48</v>
      </c>
      <c r="CY3826" s="1">
        <v>22.43</v>
      </c>
      <c r="CZ3826" s="1">
        <v>21.93</v>
      </c>
      <c r="DA3826" s="1" t="str">
        <f t="shared" si="1283"/>
        <v>#DIV/0!</v>
      </c>
      <c r="DB3826" s="1" t="str">
        <f t="shared" si="1284"/>
        <v>#DIV/0!</v>
      </c>
      <c r="DC3826" s="1" t="str">
        <f t="shared" si="1285"/>
        <v>#DIV/0!</v>
      </c>
      <c r="DD3826" s="1" t="str">
        <f t="shared" si="1286"/>
        <v>#DIV/0!</v>
      </c>
      <c r="DF3826" s="1" t="str">
        <f t="shared" si="1287"/>
        <v>#DIV/0!</v>
      </c>
    </row>
    <row r="3827" ht="15.75" customHeight="1">
      <c r="CU3827" s="1">
        <v>5805.2207</v>
      </c>
      <c r="CV3827" s="1">
        <v>20.8</v>
      </c>
      <c r="CW3827" s="1">
        <v>20.72</v>
      </c>
      <c r="CX3827" s="1">
        <v>22.3</v>
      </c>
      <c r="CY3827" s="1">
        <v>22.35</v>
      </c>
      <c r="CZ3827" s="1">
        <v>21.69</v>
      </c>
      <c r="DA3827" s="1" t="str">
        <f t="shared" si="1283"/>
        <v>#DIV/0!</v>
      </c>
      <c r="DB3827" s="1" t="str">
        <f t="shared" si="1284"/>
        <v>#DIV/0!</v>
      </c>
      <c r="DC3827" s="1" t="str">
        <f t="shared" si="1285"/>
        <v>#DIV/0!</v>
      </c>
      <c r="DD3827" s="1" t="str">
        <f t="shared" si="1286"/>
        <v>#DIV/0!</v>
      </c>
      <c r="DF3827" s="1" t="str">
        <f t="shared" si="1287"/>
        <v>#DIV/0!</v>
      </c>
    </row>
    <row r="3828" ht="15.75" customHeight="1">
      <c r="CU3828" s="1">
        <v>5805.373</v>
      </c>
      <c r="CV3828" s="1">
        <v>19.81</v>
      </c>
      <c r="CW3828" s="1">
        <v>20.84</v>
      </c>
      <c r="CX3828" s="1">
        <v>21.84</v>
      </c>
      <c r="CY3828" s="1">
        <v>22.25</v>
      </c>
      <c r="CZ3828" s="1">
        <v>21.14</v>
      </c>
      <c r="DA3828" s="1" t="str">
        <f t="shared" si="1283"/>
        <v>#DIV/0!</v>
      </c>
      <c r="DB3828" s="1" t="str">
        <f t="shared" si="1284"/>
        <v>#DIV/0!</v>
      </c>
      <c r="DC3828" s="1" t="str">
        <f t="shared" si="1285"/>
        <v>#DIV/0!</v>
      </c>
      <c r="DD3828" s="1" t="str">
        <f t="shared" si="1286"/>
        <v>#DIV/0!</v>
      </c>
      <c r="DF3828" s="1" t="str">
        <f t="shared" si="1287"/>
        <v>#DIV/0!</v>
      </c>
    </row>
    <row r="3829" ht="15.75" customHeight="1">
      <c r="CU3829" s="1">
        <v>5805.5254</v>
      </c>
      <c r="CV3829" s="1">
        <v>19.03</v>
      </c>
      <c r="CW3829" s="1">
        <v>20.25</v>
      </c>
      <c r="CX3829" s="1">
        <v>21.37</v>
      </c>
      <c r="CY3829" s="1">
        <v>21.79</v>
      </c>
      <c r="CZ3829" s="1">
        <v>20.55</v>
      </c>
      <c r="DA3829" s="1" t="str">
        <f t="shared" si="1283"/>
        <v>#DIV/0!</v>
      </c>
      <c r="DB3829" s="1" t="str">
        <f t="shared" si="1284"/>
        <v>#DIV/0!</v>
      </c>
      <c r="DC3829" s="1" t="str">
        <f t="shared" si="1285"/>
        <v>#DIV/0!</v>
      </c>
      <c r="DD3829" s="1" t="str">
        <f t="shared" si="1286"/>
        <v>#DIV/0!</v>
      </c>
      <c r="DF3829" s="1" t="str">
        <f t="shared" si="1287"/>
        <v>#DIV/0!</v>
      </c>
    </row>
    <row r="3830" ht="15.75" customHeight="1">
      <c r="CU3830" s="1">
        <v>5805.6782</v>
      </c>
      <c r="CV3830" s="1">
        <v>18.81</v>
      </c>
      <c r="CW3830" s="1">
        <v>20.79</v>
      </c>
      <c r="CX3830" s="1">
        <v>21.96</v>
      </c>
      <c r="CY3830" s="1">
        <v>22.31</v>
      </c>
      <c r="CZ3830" s="1">
        <v>20.83</v>
      </c>
      <c r="DA3830" s="1" t="str">
        <f t="shared" si="1283"/>
        <v>#DIV/0!</v>
      </c>
      <c r="DB3830" s="1" t="str">
        <f t="shared" si="1284"/>
        <v>#DIV/0!</v>
      </c>
      <c r="DC3830" s="1" t="str">
        <f t="shared" si="1285"/>
        <v>#DIV/0!</v>
      </c>
      <c r="DD3830" s="1" t="str">
        <f t="shared" si="1286"/>
        <v>#DIV/0!</v>
      </c>
      <c r="DF3830" s="1" t="str">
        <f t="shared" si="1287"/>
        <v>#DIV/0!</v>
      </c>
    </row>
    <row r="3831" ht="15.75" customHeight="1">
      <c r="CU3831" s="1">
        <v>5805.8306</v>
      </c>
      <c r="CV3831" s="1">
        <v>19.76</v>
      </c>
      <c r="CW3831" s="1">
        <v>21.88</v>
      </c>
      <c r="CX3831" s="1">
        <v>23.12</v>
      </c>
      <c r="CY3831" s="1">
        <v>23.59</v>
      </c>
      <c r="CZ3831" s="1">
        <v>21.64</v>
      </c>
      <c r="DA3831" s="1" t="str">
        <f t="shared" si="1283"/>
        <v>#DIV/0!</v>
      </c>
      <c r="DB3831" s="1" t="str">
        <f t="shared" si="1284"/>
        <v>#DIV/0!</v>
      </c>
      <c r="DC3831" s="1" t="str">
        <f t="shared" si="1285"/>
        <v>#DIV/0!</v>
      </c>
      <c r="DD3831" s="1" t="str">
        <f t="shared" si="1286"/>
        <v>#DIV/0!</v>
      </c>
      <c r="DF3831" s="1" t="str">
        <f t="shared" si="1287"/>
        <v>#DIV/0!</v>
      </c>
    </row>
    <row r="3832" ht="15.75" customHeight="1">
      <c r="CU3832" s="1">
        <v>5805.9829</v>
      </c>
      <c r="CV3832" s="1">
        <v>21.73</v>
      </c>
      <c r="CW3832" s="1">
        <v>23.27</v>
      </c>
      <c r="CX3832" s="1">
        <v>24.66</v>
      </c>
      <c r="CY3832" s="1">
        <v>25.32</v>
      </c>
      <c r="CZ3832" s="1">
        <v>23.06</v>
      </c>
      <c r="DA3832" s="1" t="str">
        <f t="shared" si="1283"/>
        <v>#DIV/0!</v>
      </c>
      <c r="DB3832" s="1" t="str">
        <f t="shared" si="1284"/>
        <v>#DIV/0!</v>
      </c>
      <c r="DC3832" s="1" t="str">
        <f t="shared" si="1285"/>
        <v>#DIV/0!</v>
      </c>
      <c r="DD3832" s="1" t="str">
        <f t="shared" si="1286"/>
        <v>#DIV/0!</v>
      </c>
      <c r="DF3832" s="1" t="str">
        <f t="shared" si="1287"/>
        <v>#DIV/0!</v>
      </c>
    </row>
    <row r="3833" ht="15.75" customHeight="1">
      <c r="CU3833" s="1">
        <v>5806.1353</v>
      </c>
      <c r="CV3833" s="1">
        <v>24.27</v>
      </c>
      <c r="CW3833" s="1">
        <v>25.23</v>
      </c>
      <c r="CX3833" s="1">
        <v>27.38</v>
      </c>
      <c r="CY3833" s="1">
        <v>27.88</v>
      </c>
      <c r="CZ3833" s="1">
        <v>24.53</v>
      </c>
      <c r="DA3833" s="1" t="str">
        <f t="shared" si="1283"/>
        <v>#DIV/0!</v>
      </c>
      <c r="DB3833" s="1" t="str">
        <f t="shared" si="1284"/>
        <v>#DIV/0!</v>
      </c>
      <c r="DC3833" s="1" t="str">
        <f t="shared" si="1285"/>
        <v>#DIV/0!</v>
      </c>
      <c r="DD3833" s="1" t="str">
        <f t="shared" si="1286"/>
        <v>#DIV/0!</v>
      </c>
      <c r="DF3833" s="1" t="str">
        <f t="shared" si="1287"/>
        <v>#DIV/0!</v>
      </c>
    </row>
    <row r="3834" ht="15.75" customHeight="1">
      <c r="CU3834" s="1">
        <v>5806.2876</v>
      </c>
      <c r="CV3834" s="1">
        <v>26.68</v>
      </c>
      <c r="CW3834" s="1">
        <v>27.38</v>
      </c>
      <c r="CX3834" s="1">
        <v>30.17</v>
      </c>
      <c r="CY3834" s="1">
        <v>31.08</v>
      </c>
      <c r="CZ3834" s="1">
        <v>27.63</v>
      </c>
      <c r="DA3834" s="1" t="str">
        <f t="shared" si="1283"/>
        <v>#DIV/0!</v>
      </c>
      <c r="DB3834" s="1" t="str">
        <f t="shared" si="1284"/>
        <v>#DIV/0!</v>
      </c>
      <c r="DC3834" s="1" t="str">
        <f t="shared" si="1285"/>
        <v>#DIV/0!</v>
      </c>
      <c r="DD3834" s="1" t="str">
        <f t="shared" si="1286"/>
        <v>#DIV/0!</v>
      </c>
      <c r="DF3834" s="1" t="str">
        <f t="shared" si="1287"/>
        <v>#DIV/0!</v>
      </c>
    </row>
    <row r="3835" ht="15.75" customHeight="1">
      <c r="CU3835" s="1">
        <v>5806.4399</v>
      </c>
      <c r="CV3835" s="1">
        <v>27.15</v>
      </c>
      <c r="CW3835" s="1">
        <v>27.33</v>
      </c>
      <c r="CX3835" s="1">
        <v>30.43</v>
      </c>
      <c r="CY3835" s="1">
        <v>31.36</v>
      </c>
      <c r="CZ3835" s="1">
        <v>28.31</v>
      </c>
      <c r="DA3835" s="1" t="str">
        <f t="shared" si="1283"/>
        <v>#DIV/0!</v>
      </c>
      <c r="DB3835" s="1" t="str">
        <f t="shared" si="1284"/>
        <v>#DIV/0!</v>
      </c>
      <c r="DC3835" s="1" t="str">
        <f t="shared" si="1285"/>
        <v>#DIV/0!</v>
      </c>
      <c r="DD3835" s="1" t="str">
        <f t="shared" si="1286"/>
        <v>#DIV/0!</v>
      </c>
      <c r="DF3835" s="1" t="str">
        <f t="shared" si="1287"/>
        <v>#DIV/0!</v>
      </c>
    </row>
    <row r="3836" ht="15.75" customHeight="1">
      <c r="CU3836" s="1">
        <v>5806.5923</v>
      </c>
      <c r="CV3836" s="1">
        <v>25.36</v>
      </c>
      <c r="CW3836" s="1">
        <v>25.17</v>
      </c>
      <c r="CX3836" s="1">
        <v>28.21</v>
      </c>
      <c r="CY3836" s="1">
        <v>29.08</v>
      </c>
      <c r="CZ3836" s="1">
        <v>26.2</v>
      </c>
      <c r="DA3836" s="1" t="str">
        <f t="shared" si="1283"/>
        <v>#DIV/0!</v>
      </c>
      <c r="DB3836" s="1" t="str">
        <f t="shared" si="1284"/>
        <v>#DIV/0!</v>
      </c>
      <c r="DC3836" s="1" t="str">
        <f t="shared" si="1285"/>
        <v>#DIV/0!</v>
      </c>
      <c r="DD3836" s="1" t="str">
        <f t="shared" si="1286"/>
        <v>#DIV/0!</v>
      </c>
      <c r="DF3836" s="1" t="str">
        <f t="shared" si="1287"/>
        <v>#DIV/0!</v>
      </c>
    </row>
    <row r="3837" ht="15.75" customHeight="1">
      <c r="CU3837" s="1">
        <v>5806.7446</v>
      </c>
      <c r="CV3837" s="1">
        <v>22.07</v>
      </c>
      <c r="CW3837" s="1">
        <v>22.01</v>
      </c>
      <c r="CX3837" s="1">
        <v>24.82</v>
      </c>
      <c r="CY3837" s="1">
        <v>25.56</v>
      </c>
      <c r="CZ3837" s="1">
        <v>23.34</v>
      </c>
      <c r="DA3837" s="1" t="str">
        <f t="shared" si="1283"/>
        <v>#DIV/0!</v>
      </c>
      <c r="DB3837" s="1" t="str">
        <f t="shared" si="1284"/>
        <v>#DIV/0!</v>
      </c>
      <c r="DC3837" s="1" t="str">
        <f t="shared" si="1285"/>
        <v>#DIV/0!</v>
      </c>
      <c r="DD3837" s="1" t="str">
        <f t="shared" si="1286"/>
        <v>#DIV/0!</v>
      </c>
      <c r="DF3837" s="1" t="str">
        <f t="shared" si="1287"/>
        <v>#DIV/0!</v>
      </c>
    </row>
    <row r="3838" ht="15.75" customHeight="1">
      <c r="CU3838" s="1">
        <v>5806.897</v>
      </c>
      <c r="CV3838" s="1">
        <v>19.03</v>
      </c>
      <c r="CW3838" s="1">
        <v>19.74</v>
      </c>
      <c r="CX3838" s="1">
        <v>22.22</v>
      </c>
      <c r="CY3838" s="1">
        <v>22.93</v>
      </c>
      <c r="CZ3838" s="1">
        <v>21.03</v>
      </c>
      <c r="DA3838" s="1" t="str">
        <f t="shared" si="1283"/>
        <v>#DIV/0!</v>
      </c>
      <c r="DB3838" s="1" t="str">
        <f t="shared" si="1284"/>
        <v>#DIV/0!</v>
      </c>
      <c r="DC3838" s="1" t="str">
        <f t="shared" si="1285"/>
        <v>#DIV/0!</v>
      </c>
      <c r="DD3838" s="1" t="str">
        <f t="shared" si="1286"/>
        <v>#DIV/0!</v>
      </c>
      <c r="DF3838" s="1" t="str">
        <f t="shared" si="1287"/>
        <v>#DIV/0!</v>
      </c>
    </row>
    <row r="3839" ht="15.75" customHeight="1">
      <c r="CU3839" s="1">
        <v>5807.0498</v>
      </c>
      <c r="CV3839" s="1">
        <v>16.93</v>
      </c>
      <c r="CW3839" s="1">
        <v>17.54</v>
      </c>
      <c r="CX3839" s="1">
        <v>19.31</v>
      </c>
      <c r="CY3839" s="1">
        <v>19.62</v>
      </c>
      <c r="CZ3839" s="1">
        <v>18.08</v>
      </c>
      <c r="DA3839" s="1" t="str">
        <f t="shared" si="1283"/>
        <v>#DIV/0!</v>
      </c>
      <c r="DB3839" s="1" t="str">
        <f t="shared" si="1284"/>
        <v>#DIV/0!</v>
      </c>
      <c r="DC3839" s="1" t="str">
        <f t="shared" si="1285"/>
        <v>#DIV/0!</v>
      </c>
      <c r="DD3839" s="1" t="str">
        <f t="shared" si="1286"/>
        <v>#DIV/0!</v>
      </c>
      <c r="DF3839" s="1" t="str">
        <f t="shared" si="1287"/>
        <v>#DIV/0!</v>
      </c>
    </row>
    <row r="3840" ht="15.75" customHeight="1">
      <c r="CU3840" s="1">
        <v>5807.2021</v>
      </c>
      <c r="CV3840" s="1">
        <v>15.73</v>
      </c>
      <c r="CW3840" s="1">
        <v>16.62</v>
      </c>
      <c r="CX3840" s="1">
        <v>18.11</v>
      </c>
      <c r="CY3840" s="1">
        <v>18.19</v>
      </c>
      <c r="CZ3840" s="1">
        <v>17.25</v>
      </c>
      <c r="DA3840" s="1" t="str">
        <f t="shared" si="1283"/>
        <v>#DIV/0!</v>
      </c>
      <c r="DB3840" s="1" t="str">
        <f t="shared" si="1284"/>
        <v>#DIV/0!</v>
      </c>
      <c r="DC3840" s="1" t="str">
        <f t="shared" si="1285"/>
        <v>#DIV/0!</v>
      </c>
      <c r="DD3840" s="1" t="str">
        <f t="shared" si="1286"/>
        <v>#DIV/0!</v>
      </c>
      <c r="DF3840" s="1" t="str">
        <f t="shared" si="1287"/>
        <v>#DIV/0!</v>
      </c>
    </row>
    <row r="3841" ht="15.75" customHeight="1">
      <c r="CU3841" s="1">
        <v>5807.3545</v>
      </c>
      <c r="CV3841" s="1">
        <v>16.24</v>
      </c>
      <c r="CW3841" s="1">
        <v>17.34</v>
      </c>
      <c r="CX3841" s="1">
        <v>18.76</v>
      </c>
      <c r="CY3841" s="1">
        <v>18.6</v>
      </c>
      <c r="CZ3841" s="1">
        <v>17.71</v>
      </c>
      <c r="DA3841" s="1" t="str">
        <f t="shared" si="1283"/>
        <v>#DIV/0!</v>
      </c>
      <c r="DB3841" s="1" t="str">
        <f t="shared" si="1284"/>
        <v>#DIV/0!</v>
      </c>
      <c r="DC3841" s="1" t="str">
        <f t="shared" si="1285"/>
        <v>#DIV/0!</v>
      </c>
      <c r="DD3841" s="1" t="str">
        <f t="shared" si="1286"/>
        <v>#DIV/0!</v>
      </c>
      <c r="DF3841" s="1" t="str">
        <f t="shared" si="1287"/>
        <v>#DIV/0!</v>
      </c>
    </row>
    <row r="3842" ht="15.75" customHeight="1">
      <c r="CU3842" s="1">
        <v>5807.5068</v>
      </c>
      <c r="CV3842" s="1">
        <v>18.28</v>
      </c>
      <c r="CW3842" s="1">
        <v>19.41</v>
      </c>
      <c r="CX3842" s="1">
        <v>20.86</v>
      </c>
      <c r="CY3842" s="1">
        <v>20.44</v>
      </c>
      <c r="CZ3842" s="1">
        <v>19.53</v>
      </c>
      <c r="DA3842" s="1" t="str">
        <f t="shared" si="1283"/>
        <v>#DIV/0!</v>
      </c>
      <c r="DB3842" s="1" t="str">
        <f t="shared" si="1284"/>
        <v>#DIV/0!</v>
      </c>
      <c r="DC3842" s="1" t="str">
        <f t="shared" si="1285"/>
        <v>#DIV/0!</v>
      </c>
      <c r="DD3842" s="1" t="str">
        <f t="shared" si="1286"/>
        <v>#DIV/0!</v>
      </c>
      <c r="DF3842" s="1" t="str">
        <f t="shared" si="1287"/>
        <v>#DIV/0!</v>
      </c>
    </row>
    <row r="3843" ht="15.75" customHeight="1">
      <c r="CU3843" s="1">
        <v>5807.6592</v>
      </c>
      <c r="CV3843" s="1">
        <v>20.28</v>
      </c>
      <c r="CW3843" s="1">
        <v>21.69</v>
      </c>
      <c r="CX3843" s="1">
        <v>23.42</v>
      </c>
      <c r="CY3843" s="1">
        <v>22.61</v>
      </c>
      <c r="CZ3843" s="1">
        <v>22.27</v>
      </c>
      <c r="DA3843" s="1" t="str">
        <f t="shared" si="1283"/>
        <v>#DIV/0!</v>
      </c>
      <c r="DB3843" s="1" t="str">
        <f t="shared" si="1284"/>
        <v>#DIV/0!</v>
      </c>
      <c r="DC3843" s="1" t="str">
        <f t="shared" si="1285"/>
        <v>#DIV/0!</v>
      </c>
      <c r="DD3843" s="1" t="str">
        <f t="shared" si="1286"/>
        <v>#DIV/0!</v>
      </c>
      <c r="DF3843" s="1" t="str">
        <f t="shared" si="1287"/>
        <v>#DIV/0!</v>
      </c>
    </row>
    <row r="3844" ht="15.75" customHeight="1">
      <c r="CU3844" s="1">
        <v>5807.8115</v>
      </c>
      <c r="CV3844" s="1">
        <v>23.34</v>
      </c>
      <c r="CW3844" s="1">
        <v>24.88</v>
      </c>
      <c r="CX3844" s="1">
        <v>27.07</v>
      </c>
      <c r="CY3844" s="1">
        <v>25.66</v>
      </c>
      <c r="CZ3844" s="1">
        <v>25.62</v>
      </c>
      <c r="DA3844" s="1" t="str">
        <f t="shared" si="1283"/>
        <v>#DIV/0!</v>
      </c>
      <c r="DB3844" s="1" t="str">
        <f t="shared" si="1284"/>
        <v>#DIV/0!</v>
      </c>
      <c r="DC3844" s="1" t="str">
        <f t="shared" si="1285"/>
        <v>#DIV/0!</v>
      </c>
      <c r="DD3844" s="1" t="str">
        <f t="shared" si="1286"/>
        <v>#DIV/0!</v>
      </c>
      <c r="DF3844" s="1" t="str">
        <f t="shared" si="1287"/>
        <v>#DIV/0!</v>
      </c>
    </row>
    <row r="3845" ht="15.75" customHeight="1">
      <c r="CU3845" s="1">
        <v>5807.9639</v>
      </c>
      <c r="CV3845" s="1">
        <v>24.83</v>
      </c>
      <c r="CW3845" s="1">
        <v>26.42</v>
      </c>
      <c r="CX3845" s="1">
        <v>28.81</v>
      </c>
      <c r="CY3845" s="1">
        <v>27.17</v>
      </c>
      <c r="CZ3845" s="1">
        <v>27.19</v>
      </c>
      <c r="DA3845" s="1" t="str">
        <f t="shared" si="1283"/>
        <v>#DIV/0!</v>
      </c>
      <c r="DB3845" s="1" t="str">
        <f t="shared" si="1284"/>
        <v>#DIV/0!</v>
      </c>
      <c r="DC3845" s="1" t="str">
        <f t="shared" si="1285"/>
        <v>#DIV/0!</v>
      </c>
      <c r="DD3845" s="1" t="str">
        <f t="shared" si="1286"/>
        <v>#DIV/0!</v>
      </c>
      <c r="DF3845" s="1" t="str">
        <f t="shared" si="1287"/>
        <v>#DIV/0!</v>
      </c>
    </row>
    <row r="3846" ht="15.75" customHeight="1">
      <c r="CU3846" s="1">
        <v>5808.1162</v>
      </c>
      <c r="CV3846" s="1">
        <v>23.52</v>
      </c>
      <c r="CW3846" s="1">
        <v>24.64</v>
      </c>
      <c r="CX3846" s="1">
        <v>26.94</v>
      </c>
      <c r="CY3846" s="1">
        <v>26.03</v>
      </c>
      <c r="CZ3846" s="1">
        <v>25.77</v>
      </c>
      <c r="DA3846" s="1" t="str">
        <f t="shared" si="1283"/>
        <v>#DIV/0!</v>
      </c>
      <c r="DB3846" s="1" t="str">
        <f t="shared" si="1284"/>
        <v>#DIV/0!</v>
      </c>
      <c r="DC3846" s="1" t="str">
        <f t="shared" si="1285"/>
        <v>#DIV/0!</v>
      </c>
      <c r="DD3846" s="1" t="str">
        <f t="shared" si="1286"/>
        <v>#DIV/0!</v>
      </c>
      <c r="DF3846" s="1" t="str">
        <f t="shared" si="1287"/>
        <v>#DIV/0!</v>
      </c>
    </row>
    <row r="3847" ht="15.75" customHeight="1">
      <c r="CU3847" s="1">
        <v>5808.2686</v>
      </c>
      <c r="CV3847" s="1">
        <v>20.5</v>
      </c>
      <c r="CW3847" s="1">
        <v>21.05</v>
      </c>
      <c r="CX3847" s="1">
        <v>23.1</v>
      </c>
      <c r="CY3847" s="1">
        <v>22.56</v>
      </c>
      <c r="CZ3847" s="1">
        <v>22.33</v>
      </c>
      <c r="DA3847" s="1" t="str">
        <f t="shared" si="1283"/>
        <v>#DIV/0!</v>
      </c>
      <c r="DB3847" s="1" t="str">
        <f t="shared" si="1284"/>
        <v>#DIV/0!</v>
      </c>
      <c r="DC3847" s="1" t="str">
        <f t="shared" si="1285"/>
        <v>#DIV/0!</v>
      </c>
      <c r="DD3847" s="1" t="str">
        <f t="shared" si="1286"/>
        <v>#DIV/0!</v>
      </c>
      <c r="DF3847" s="1" t="str">
        <f t="shared" si="1287"/>
        <v>#DIV/0!</v>
      </c>
    </row>
    <row r="3848" ht="15.75" customHeight="1">
      <c r="CU3848" s="1">
        <v>5808.4214</v>
      </c>
      <c r="CV3848" s="1">
        <v>17.46</v>
      </c>
      <c r="CW3848" s="1">
        <v>17.93</v>
      </c>
      <c r="CX3848" s="1">
        <v>19.74</v>
      </c>
      <c r="CY3848" s="1">
        <v>19.5</v>
      </c>
      <c r="CZ3848" s="1">
        <v>19.21</v>
      </c>
      <c r="DA3848" s="1" t="str">
        <f t="shared" si="1283"/>
        <v>#DIV/0!</v>
      </c>
      <c r="DB3848" s="1" t="str">
        <f t="shared" si="1284"/>
        <v>#DIV/0!</v>
      </c>
      <c r="DC3848" s="1" t="str">
        <f t="shared" si="1285"/>
        <v>#DIV/0!</v>
      </c>
      <c r="DD3848" s="1" t="str">
        <f t="shared" si="1286"/>
        <v>#DIV/0!</v>
      </c>
      <c r="DF3848" s="1" t="str">
        <f t="shared" si="1287"/>
        <v>#DIV/0!</v>
      </c>
    </row>
    <row r="3849" ht="15.75" customHeight="1">
      <c r="CU3849" s="1">
        <v>5808.5737</v>
      </c>
      <c r="CV3849" s="1">
        <v>15.52</v>
      </c>
      <c r="CW3849" s="1">
        <v>15.84</v>
      </c>
      <c r="CX3849" s="1">
        <v>17.22</v>
      </c>
      <c r="CY3849" s="1">
        <v>17.26</v>
      </c>
      <c r="CZ3849" s="1">
        <v>16.98</v>
      </c>
      <c r="DA3849" s="1" t="str">
        <f t="shared" si="1283"/>
        <v>#DIV/0!</v>
      </c>
      <c r="DB3849" s="1" t="str">
        <f t="shared" si="1284"/>
        <v>#DIV/0!</v>
      </c>
      <c r="DC3849" s="1" t="str">
        <f t="shared" si="1285"/>
        <v>#DIV/0!</v>
      </c>
      <c r="DD3849" s="1" t="str">
        <f t="shared" si="1286"/>
        <v>#DIV/0!</v>
      </c>
      <c r="DF3849" s="1" t="str">
        <f t="shared" si="1287"/>
        <v>#DIV/0!</v>
      </c>
    </row>
    <row r="3850" ht="15.75" customHeight="1">
      <c r="CU3850" s="1">
        <v>5808.7261</v>
      </c>
      <c r="CV3850" s="1">
        <v>14.28</v>
      </c>
      <c r="CW3850" s="1">
        <v>14.61</v>
      </c>
      <c r="CX3850" s="1">
        <v>15.68</v>
      </c>
      <c r="CY3850" s="1">
        <v>15.78</v>
      </c>
      <c r="CZ3850" s="1">
        <v>15.6</v>
      </c>
      <c r="DA3850" s="1" t="str">
        <f t="shared" si="1283"/>
        <v>#DIV/0!</v>
      </c>
      <c r="DB3850" s="1" t="str">
        <f t="shared" si="1284"/>
        <v>#DIV/0!</v>
      </c>
      <c r="DC3850" s="1" t="str">
        <f t="shared" si="1285"/>
        <v>#DIV/0!</v>
      </c>
      <c r="DD3850" s="1" t="str">
        <f t="shared" si="1286"/>
        <v>#DIV/0!</v>
      </c>
      <c r="DF3850" s="1" t="str">
        <f t="shared" si="1287"/>
        <v>#DIV/0!</v>
      </c>
    </row>
    <row r="3851" ht="15.75" customHeight="1">
      <c r="CU3851" s="1">
        <v>5808.8784</v>
      </c>
      <c r="CV3851" s="1">
        <v>13.94</v>
      </c>
      <c r="CW3851" s="1">
        <v>14.34</v>
      </c>
      <c r="CX3851" s="1">
        <v>15.17</v>
      </c>
      <c r="CY3851" s="1">
        <v>15.22</v>
      </c>
      <c r="CZ3851" s="1">
        <v>15.08</v>
      </c>
      <c r="DA3851" s="1" t="str">
        <f t="shared" si="1283"/>
        <v>#DIV/0!</v>
      </c>
      <c r="DB3851" s="1" t="str">
        <f t="shared" si="1284"/>
        <v>#DIV/0!</v>
      </c>
      <c r="DC3851" s="1" t="str">
        <f t="shared" si="1285"/>
        <v>#DIV/0!</v>
      </c>
      <c r="DD3851" s="1" t="str">
        <f t="shared" si="1286"/>
        <v>#DIV/0!</v>
      </c>
      <c r="DF3851" s="1" t="str">
        <f t="shared" si="1287"/>
        <v>#DIV/0!</v>
      </c>
    </row>
    <row r="3852" ht="15.75" customHeight="1">
      <c r="CU3852" s="1">
        <v>5809.0308</v>
      </c>
      <c r="CV3852" s="1">
        <v>14.58</v>
      </c>
      <c r="CW3852" s="1">
        <v>14.87</v>
      </c>
      <c r="CX3852" s="1">
        <v>15.52</v>
      </c>
      <c r="CY3852" s="1">
        <v>15.4</v>
      </c>
      <c r="CZ3852" s="1">
        <v>15.23</v>
      </c>
      <c r="DA3852" s="1" t="str">
        <f t="shared" si="1283"/>
        <v>#DIV/0!</v>
      </c>
      <c r="DB3852" s="1" t="str">
        <f t="shared" si="1284"/>
        <v>#DIV/0!</v>
      </c>
      <c r="DC3852" s="1" t="str">
        <f t="shared" si="1285"/>
        <v>#DIV/0!</v>
      </c>
      <c r="DD3852" s="1" t="str">
        <f t="shared" si="1286"/>
        <v>#DIV/0!</v>
      </c>
      <c r="DF3852" s="1" t="str">
        <f t="shared" si="1287"/>
        <v>#DIV/0!</v>
      </c>
    </row>
    <row r="3853" ht="15.75" customHeight="1">
      <c r="CU3853" s="1">
        <v>5809.1831</v>
      </c>
      <c r="CV3853" s="1">
        <v>15.81</v>
      </c>
      <c r="CW3853" s="1">
        <v>16.35</v>
      </c>
      <c r="CX3853" s="1">
        <v>16.91</v>
      </c>
      <c r="CY3853" s="1">
        <v>16.57</v>
      </c>
      <c r="CZ3853" s="1">
        <v>16.34</v>
      </c>
      <c r="DA3853" s="1" t="str">
        <f t="shared" si="1283"/>
        <v>#DIV/0!</v>
      </c>
      <c r="DB3853" s="1" t="str">
        <f t="shared" si="1284"/>
        <v>#DIV/0!</v>
      </c>
      <c r="DC3853" s="1" t="str">
        <f t="shared" si="1285"/>
        <v>#DIV/0!</v>
      </c>
      <c r="DD3853" s="1" t="str">
        <f t="shared" si="1286"/>
        <v>#DIV/0!</v>
      </c>
      <c r="DF3853" s="1" t="str">
        <f t="shared" si="1287"/>
        <v>#DIV/0!</v>
      </c>
    </row>
    <row r="3854" ht="15.75" customHeight="1">
      <c r="CU3854" s="1">
        <v>5809.3354</v>
      </c>
      <c r="CV3854" s="1">
        <v>17.51</v>
      </c>
      <c r="CW3854" s="1">
        <v>18.53</v>
      </c>
      <c r="CX3854" s="1">
        <v>18.99</v>
      </c>
      <c r="CY3854" s="1">
        <v>18.38</v>
      </c>
      <c r="CZ3854" s="1">
        <v>18.09</v>
      </c>
      <c r="DA3854" s="1" t="str">
        <f t="shared" si="1283"/>
        <v>#DIV/0!</v>
      </c>
      <c r="DB3854" s="1" t="str">
        <f t="shared" si="1284"/>
        <v>#DIV/0!</v>
      </c>
      <c r="DC3854" s="1" t="str">
        <f t="shared" si="1285"/>
        <v>#DIV/0!</v>
      </c>
      <c r="DD3854" s="1" t="str">
        <f t="shared" si="1286"/>
        <v>#DIV/0!</v>
      </c>
      <c r="DF3854" s="1" t="str">
        <f t="shared" si="1287"/>
        <v>#DIV/0!</v>
      </c>
    </row>
    <row r="3855" ht="15.75" customHeight="1">
      <c r="CU3855" s="1">
        <v>5809.4878</v>
      </c>
      <c r="CV3855" s="1">
        <v>19.69</v>
      </c>
      <c r="CW3855" s="1">
        <v>20.79</v>
      </c>
      <c r="CX3855" s="1">
        <v>21.23</v>
      </c>
      <c r="CY3855" s="1">
        <v>20.15</v>
      </c>
      <c r="CZ3855" s="1">
        <v>19.71</v>
      </c>
      <c r="DA3855" s="1" t="str">
        <f t="shared" si="1283"/>
        <v>#DIV/0!</v>
      </c>
      <c r="DB3855" s="1" t="str">
        <f t="shared" si="1284"/>
        <v>#DIV/0!</v>
      </c>
      <c r="DC3855" s="1" t="str">
        <f t="shared" si="1285"/>
        <v>#DIV/0!</v>
      </c>
      <c r="DD3855" s="1" t="str">
        <f t="shared" si="1286"/>
        <v>#DIV/0!</v>
      </c>
      <c r="DF3855" s="1" t="str">
        <f t="shared" si="1287"/>
        <v>#DIV/0!</v>
      </c>
    </row>
    <row r="3856" ht="15.75" customHeight="1">
      <c r="CU3856" s="1">
        <v>5809.6406</v>
      </c>
      <c r="CV3856" s="1">
        <v>22.23</v>
      </c>
      <c r="CW3856" s="1">
        <v>23.51</v>
      </c>
      <c r="CX3856" s="1">
        <v>24.09</v>
      </c>
      <c r="CY3856" s="1">
        <v>22.73</v>
      </c>
      <c r="CZ3856" s="1">
        <v>22.15</v>
      </c>
      <c r="DA3856" s="1" t="str">
        <f t="shared" si="1283"/>
        <v>#DIV/0!</v>
      </c>
      <c r="DB3856" s="1" t="str">
        <f t="shared" si="1284"/>
        <v>#DIV/0!</v>
      </c>
      <c r="DC3856" s="1" t="str">
        <f t="shared" si="1285"/>
        <v>#DIV/0!</v>
      </c>
      <c r="DD3856" s="1" t="str">
        <f t="shared" si="1286"/>
        <v>#DIV/0!</v>
      </c>
      <c r="DF3856" s="1" t="str">
        <f t="shared" si="1287"/>
        <v>#DIV/0!</v>
      </c>
    </row>
    <row r="3857" ht="15.75" customHeight="1">
      <c r="CU3857" s="1">
        <v>5809.793</v>
      </c>
      <c r="CV3857" s="1">
        <v>24.71</v>
      </c>
      <c r="CW3857" s="1">
        <v>25.9</v>
      </c>
      <c r="CX3857" s="1">
        <v>26.47</v>
      </c>
      <c r="CY3857" s="1">
        <v>25.22</v>
      </c>
      <c r="CZ3857" s="1">
        <v>24.75</v>
      </c>
      <c r="DA3857" s="1" t="str">
        <f t="shared" si="1283"/>
        <v>#DIV/0!</v>
      </c>
      <c r="DB3857" s="1" t="str">
        <f t="shared" si="1284"/>
        <v>#DIV/0!</v>
      </c>
      <c r="DC3857" s="1" t="str">
        <f t="shared" si="1285"/>
        <v>#DIV/0!</v>
      </c>
      <c r="DD3857" s="1" t="str">
        <f t="shared" si="1286"/>
        <v>#DIV/0!</v>
      </c>
      <c r="DF3857" s="1" t="str">
        <f t="shared" si="1287"/>
        <v>#DIV/0!</v>
      </c>
    </row>
    <row r="3858" ht="15.75" customHeight="1">
      <c r="CU3858" s="1">
        <v>5809.9453</v>
      </c>
      <c r="CV3858" s="1">
        <v>26.25</v>
      </c>
      <c r="CW3858" s="1">
        <v>26.6</v>
      </c>
      <c r="CX3858" s="1">
        <v>27.1</v>
      </c>
      <c r="CY3858" s="1">
        <v>25.88</v>
      </c>
      <c r="CZ3858" s="1">
        <v>25.69</v>
      </c>
      <c r="DA3858" s="1" t="str">
        <f t="shared" si="1283"/>
        <v>#DIV/0!</v>
      </c>
      <c r="DB3858" s="1" t="str">
        <f t="shared" si="1284"/>
        <v>#DIV/0!</v>
      </c>
      <c r="DC3858" s="1" t="str">
        <f t="shared" si="1285"/>
        <v>#DIV/0!</v>
      </c>
      <c r="DD3858" s="1" t="str">
        <f t="shared" si="1286"/>
        <v>#DIV/0!</v>
      </c>
      <c r="DF3858" s="1" t="str">
        <f t="shared" si="1287"/>
        <v>#DIV/0!</v>
      </c>
    </row>
    <row r="3859" ht="15.75" customHeight="1">
      <c r="CU3859" s="1">
        <v>5810.0977</v>
      </c>
      <c r="CV3859" s="1">
        <v>26.79</v>
      </c>
      <c r="CW3859" s="1">
        <v>26.32</v>
      </c>
      <c r="CX3859" s="1">
        <v>27.23</v>
      </c>
      <c r="CY3859" s="1">
        <v>26.06</v>
      </c>
      <c r="CZ3859" s="1">
        <v>26.04</v>
      </c>
      <c r="DA3859" s="1" t="str">
        <f t="shared" si="1283"/>
        <v>#DIV/0!</v>
      </c>
      <c r="DB3859" s="1" t="str">
        <f t="shared" si="1284"/>
        <v>#DIV/0!</v>
      </c>
      <c r="DC3859" s="1" t="str">
        <f t="shared" si="1285"/>
        <v>#DIV/0!</v>
      </c>
      <c r="DD3859" s="1" t="str">
        <f t="shared" si="1286"/>
        <v>#DIV/0!</v>
      </c>
      <c r="DF3859" s="1" t="str">
        <f t="shared" si="1287"/>
        <v>#DIV/0!</v>
      </c>
    </row>
    <row r="3860" ht="15.75" customHeight="1">
      <c r="CU3860" s="1">
        <v>5810.25</v>
      </c>
      <c r="CV3860" s="1">
        <v>26.67</v>
      </c>
      <c r="CW3860" s="1">
        <v>26.39</v>
      </c>
      <c r="CX3860" s="1">
        <v>27.53</v>
      </c>
      <c r="CY3860" s="1">
        <v>26.36</v>
      </c>
      <c r="CZ3860" s="1">
        <v>26.43</v>
      </c>
      <c r="DA3860" s="1" t="str">
        <f t="shared" si="1283"/>
        <v>#DIV/0!</v>
      </c>
      <c r="DB3860" s="1" t="str">
        <f t="shared" si="1284"/>
        <v>#DIV/0!</v>
      </c>
      <c r="DC3860" s="1" t="str">
        <f t="shared" si="1285"/>
        <v>#DIV/0!</v>
      </c>
      <c r="DD3860" s="1" t="str">
        <f t="shared" si="1286"/>
        <v>#DIV/0!</v>
      </c>
      <c r="DF3860" s="1" t="str">
        <f t="shared" si="1287"/>
        <v>#DIV/0!</v>
      </c>
    </row>
    <row r="3861" ht="15.75" customHeight="1">
      <c r="CU3861" s="1">
        <v>5810.4023</v>
      </c>
      <c r="CV3861" s="1">
        <v>26.58</v>
      </c>
      <c r="CW3861" s="1">
        <v>26.51</v>
      </c>
      <c r="CX3861" s="1">
        <v>27.58</v>
      </c>
      <c r="CY3861" s="1">
        <v>26.27</v>
      </c>
      <c r="CZ3861" s="1">
        <v>26.77</v>
      </c>
      <c r="DA3861" s="1" t="str">
        <f t="shared" si="1283"/>
        <v>#DIV/0!</v>
      </c>
      <c r="DB3861" s="1" t="str">
        <f t="shared" si="1284"/>
        <v>#DIV/0!</v>
      </c>
      <c r="DC3861" s="1" t="str">
        <f t="shared" si="1285"/>
        <v>#DIV/0!</v>
      </c>
      <c r="DD3861" s="1" t="str">
        <f t="shared" si="1286"/>
        <v>#DIV/0!</v>
      </c>
      <c r="DF3861" s="1" t="str">
        <f t="shared" si="1287"/>
        <v>#DIV/0!</v>
      </c>
    </row>
    <row r="3862" ht="15.75" customHeight="1">
      <c r="CU3862" s="1">
        <v>5810.5547</v>
      </c>
      <c r="CV3862" s="1">
        <v>26.12</v>
      </c>
      <c r="CW3862" s="1">
        <v>26.54</v>
      </c>
      <c r="CX3862" s="1">
        <v>27.6</v>
      </c>
      <c r="CY3862" s="1">
        <v>26.45</v>
      </c>
      <c r="CZ3862" s="1">
        <v>26.56</v>
      </c>
      <c r="DA3862" s="1" t="str">
        <f t="shared" si="1283"/>
        <v>#DIV/0!</v>
      </c>
      <c r="DB3862" s="1" t="str">
        <f t="shared" si="1284"/>
        <v>#DIV/0!</v>
      </c>
      <c r="DC3862" s="1" t="str">
        <f t="shared" si="1285"/>
        <v>#DIV/0!</v>
      </c>
      <c r="DD3862" s="1" t="str">
        <f t="shared" si="1286"/>
        <v>#DIV/0!</v>
      </c>
      <c r="DF3862" s="1" t="str">
        <f t="shared" si="1287"/>
        <v>#DIV/0!</v>
      </c>
    </row>
    <row r="3863" ht="15.75" customHeight="1">
      <c r="CU3863" s="1">
        <v>5810.707</v>
      </c>
      <c r="CV3863" s="1">
        <v>26.61</v>
      </c>
      <c r="CW3863" s="1">
        <v>27.18</v>
      </c>
      <c r="CX3863" s="1">
        <v>28.06</v>
      </c>
      <c r="CY3863" s="1">
        <v>27.01</v>
      </c>
      <c r="CZ3863" s="1">
        <v>26.87</v>
      </c>
      <c r="DA3863" s="1" t="str">
        <f t="shared" si="1283"/>
        <v>#DIV/0!</v>
      </c>
      <c r="DB3863" s="1" t="str">
        <f t="shared" si="1284"/>
        <v>#DIV/0!</v>
      </c>
      <c r="DC3863" s="1" t="str">
        <f t="shared" si="1285"/>
        <v>#DIV/0!</v>
      </c>
      <c r="DD3863" s="1" t="str">
        <f t="shared" si="1286"/>
        <v>#DIV/0!</v>
      </c>
      <c r="DF3863" s="1" t="str">
        <f t="shared" si="1287"/>
        <v>#DIV/0!</v>
      </c>
    </row>
    <row r="3864" ht="15.75" customHeight="1">
      <c r="CU3864" s="1">
        <v>5810.8594</v>
      </c>
      <c r="CV3864" s="1">
        <v>28.15</v>
      </c>
      <c r="CW3864" s="1">
        <v>28.81</v>
      </c>
      <c r="CX3864" s="1">
        <v>29.47</v>
      </c>
      <c r="CY3864" s="1">
        <v>28.37</v>
      </c>
      <c r="CZ3864" s="1">
        <v>28.06</v>
      </c>
      <c r="DA3864" s="1" t="str">
        <f t="shared" si="1283"/>
        <v>#DIV/0!</v>
      </c>
      <c r="DB3864" s="1" t="str">
        <f t="shared" si="1284"/>
        <v>#DIV/0!</v>
      </c>
      <c r="DC3864" s="1" t="str">
        <f t="shared" si="1285"/>
        <v>#DIV/0!</v>
      </c>
      <c r="DD3864" s="1" t="str">
        <f t="shared" si="1286"/>
        <v>#DIV/0!</v>
      </c>
      <c r="DF3864" s="1" t="str">
        <f t="shared" si="1287"/>
        <v>#DIV/0!</v>
      </c>
    </row>
    <row r="3865" ht="15.75" customHeight="1">
      <c r="CU3865" s="1">
        <v>5811.0122</v>
      </c>
      <c r="CV3865" s="1">
        <v>31.27</v>
      </c>
      <c r="CW3865" s="1">
        <v>32.17</v>
      </c>
      <c r="CX3865" s="1">
        <v>32.66</v>
      </c>
      <c r="CY3865" s="1">
        <v>31.73</v>
      </c>
      <c r="CZ3865" s="1">
        <v>30.83</v>
      </c>
      <c r="DA3865" s="1" t="str">
        <f t="shared" si="1283"/>
        <v>#DIV/0!</v>
      </c>
      <c r="DB3865" s="1" t="str">
        <f t="shared" si="1284"/>
        <v>#DIV/0!</v>
      </c>
      <c r="DC3865" s="1" t="str">
        <f t="shared" si="1285"/>
        <v>#DIV/0!</v>
      </c>
      <c r="DD3865" s="1" t="str">
        <f t="shared" si="1286"/>
        <v>#DIV/0!</v>
      </c>
      <c r="DF3865" s="1" t="str">
        <f t="shared" si="1287"/>
        <v>#DIV/0!</v>
      </c>
    </row>
    <row r="3866" ht="15.75" customHeight="1">
      <c r="CU3866" s="1">
        <v>5811.1646</v>
      </c>
      <c r="CV3866" s="1">
        <v>36.23</v>
      </c>
      <c r="CW3866" s="1">
        <v>37.38</v>
      </c>
      <c r="CX3866" s="1">
        <v>37.93</v>
      </c>
      <c r="CY3866" s="1">
        <v>36.65</v>
      </c>
      <c r="CZ3866" s="1">
        <v>35.14</v>
      </c>
      <c r="DA3866" s="1" t="str">
        <f t="shared" si="1283"/>
        <v>#DIV/0!</v>
      </c>
      <c r="DB3866" s="1" t="str">
        <f t="shared" si="1284"/>
        <v>#DIV/0!</v>
      </c>
      <c r="DC3866" s="1" t="str">
        <f t="shared" si="1285"/>
        <v>#DIV/0!</v>
      </c>
      <c r="DD3866" s="1" t="str">
        <f t="shared" si="1286"/>
        <v>#DIV/0!</v>
      </c>
      <c r="DF3866" s="1" t="str">
        <f t="shared" si="1287"/>
        <v>#DIV/0!</v>
      </c>
    </row>
    <row r="3867" ht="15.75" customHeight="1">
      <c r="CU3867" s="1">
        <v>5811.3169</v>
      </c>
      <c r="CV3867" s="1">
        <v>42.94</v>
      </c>
      <c r="CW3867" s="1">
        <v>44.01</v>
      </c>
      <c r="CX3867" s="1">
        <v>44.93</v>
      </c>
      <c r="CY3867" s="1">
        <v>43.3</v>
      </c>
      <c r="CZ3867" s="1">
        <v>41.07</v>
      </c>
      <c r="DA3867" s="1" t="str">
        <f t="shared" si="1283"/>
        <v>#DIV/0!</v>
      </c>
      <c r="DB3867" s="1" t="str">
        <f t="shared" si="1284"/>
        <v>#DIV/0!</v>
      </c>
      <c r="DC3867" s="1" t="str">
        <f t="shared" si="1285"/>
        <v>#DIV/0!</v>
      </c>
      <c r="DD3867" s="1" t="str">
        <f t="shared" si="1286"/>
        <v>#DIV/0!</v>
      </c>
      <c r="DF3867" s="1" t="str">
        <f t="shared" si="1287"/>
        <v>#DIV/0!</v>
      </c>
    </row>
    <row r="3868" ht="15.75" customHeight="1">
      <c r="CU3868" s="1">
        <v>5811.4692</v>
      </c>
      <c r="CV3868" s="1">
        <v>48.79</v>
      </c>
      <c r="CW3868" s="1">
        <v>49.93</v>
      </c>
      <c r="CX3868" s="1">
        <v>51.14</v>
      </c>
      <c r="CY3868" s="1">
        <v>48.8</v>
      </c>
      <c r="CZ3868" s="1">
        <v>47.17</v>
      </c>
      <c r="DA3868" s="1" t="str">
        <f t="shared" si="1283"/>
        <v>#DIV/0!</v>
      </c>
      <c r="DB3868" s="1" t="str">
        <f t="shared" si="1284"/>
        <v>#DIV/0!</v>
      </c>
      <c r="DC3868" s="1" t="str">
        <f t="shared" si="1285"/>
        <v>#DIV/0!</v>
      </c>
      <c r="DD3868" s="1" t="str">
        <f t="shared" si="1286"/>
        <v>#DIV/0!</v>
      </c>
      <c r="DF3868" s="1" t="str">
        <f t="shared" si="1287"/>
        <v>#DIV/0!</v>
      </c>
    </row>
    <row r="3869" ht="15.75" customHeight="1">
      <c r="CU3869" s="1">
        <v>5811.6216</v>
      </c>
      <c r="CV3869" s="1">
        <v>51.04</v>
      </c>
      <c r="CW3869" s="1">
        <v>52.08</v>
      </c>
      <c r="CX3869" s="1">
        <v>52.89</v>
      </c>
      <c r="CY3869" s="1">
        <v>49.16</v>
      </c>
      <c r="CZ3869" s="1">
        <v>47.9</v>
      </c>
      <c r="DA3869" s="1" t="str">
        <f t="shared" si="1283"/>
        <v>#DIV/0!</v>
      </c>
      <c r="DB3869" s="1" t="str">
        <f t="shared" si="1284"/>
        <v>#DIV/0!</v>
      </c>
      <c r="DC3869" s="1" t="str">
        <f t="shared" si="1285"/>
        <v>#DIV/0!</v>
      </c>
      <c r="DD3869" s="1" t="str">
        <f t="shared" si="1286"/>
        <v>#DIV/0!</v>
      </c>
      <c r="DF3869" s="1" t="str">
        <f t="shared" si="1287"/>
        <v>#DIV/0!</v>
      </c>
    </row>
    <row r="3870" ht="15.75" customHeight="1">
      <c r="CU3870" s="1">
        <v>5811.7739</v>
      </c>
      <c r="CV3870" s="1">
        <v>49.1</v>
      </c>
      <c r="CW3870" s="1">
        <v>48.25</v>
      </c>
      <c r="CX3870" s="1">
        <v>48.31</v>
      </c>
      <c r="CY3870" s="1">
        <v>44.39</v>
      </c>
      <c r="CZ3870" s="1">
        <v>43.78</v>
      </c>
      <c r="DA3870" s="1" t="str">
        <f t="shared" si="1283"/>
        <v>#DIV/0!</v>
      </c>
      <c r="DB3870" s="1" t="str">
        <f t="shared" si="1284"/>
        <v>#DIV/0!</v>
      </c>
      <c r="DC3870" s="1" t="str">
        <f t="shared" si="1285"/>
        <v>#DIV/0!</v>
      </c>
      <c r="DD3870" s="1" t="str">
        <f t="shared" si="1286"/>
        <v>#DIV/0!</v>
      </c>
      <c r="DF3870" s="1" t="str">
        <f t="shared" si="1287"/>
        <v>#DIV/0!</v>
      </c>
    </row>
    <row r="3871" ht="15.75" customHeight="1">
      <c r="CU3871" s="1">
        <v>5811.9263</v>
      </c>
      <c r="CV3871" s="1">
        <v>42.53</v>
      </c>
      <c r="CW3871" s="1">
        <v>42.15</v>
      </c>
      <c r="CX3871" s="1">
        <v>42.39</v>
      </c>
      <c r="CY3871" s="1">
        <v>38.51</v>
      </c>
      <c r="CZ3871" s="1">
        <v>38.78</v>
      </c>
      <c r="DA3871" s="1" t="str">
        <f t="shared" si="1283"/>
        <v>#DIV/0!</v>
      </c>
      <c r="DB3871" s="1" t="str">
        <f t="shared" si="1284"/>
        <v>#DIV/0!</v>
      </c>
      <c r="DC3871" s="1" t="str">
        <f t="shared" si="1285"/>
        <v>#DIV/0!</v>
      </c>
      <c r="DD3871" s="1" t="str">
        <f t="shared" si="1286"/>
        <v>#DIV/0!</v>
      </c>
      <c r="DF3871" s="1" t="str">
        <f t="shared" si="1287"/>
        <v>#DIV/0!</v>
      </c>
    </row>
    <row r="3872" ht="15.75" customHeight="1">
      <c r="CU3872" s="1">
        <v>5812.0786</v>
      </c>
      <c r="CV3872" s="1">
        <v>38.68</v>
      </c>
      <c r="CW3872" s="1">
        <v>37.97</v>
      </c>
      <c r="CX3872" s="1">
        <v>37.84</v>
      </c>
      <c r="CY3872" s="1">
        <v>33.8</v>
      </c>
      <c r="CZ3872" s="1">
        <v>34.35</v>
      </c>
      <c r="DA3872" s="1" t="str">
        <f t="shared" si="1283"/>
        <v>#DIV/0!</v>
      </c>
      <c r="DB3872" s="1" t="str">
        <f t="shared" si="1284"/>
        <v>#DIV/0!</v>
      </c>
      <c r="DC3872" s="1" t="str">
        <f t="shared" si="1285"/>
        <v>#DIV/0!</v>
      </c>
      <c r="DD3872" s="1" t="str">
        <f t="shared" si="1286"/>
        <v>#DIV/0!</v>
      </c>
      <c r="DF3872" s="1" t="str">
        <f t="shared" si="1287"/>
        <v>#DIV/0!</v>
      </c>
    </row>
    <row r="3873" ht="15.75" customHeight="1">
      <c r="CU3873" s="1">
        <v>5812.231</v>
      </c>
      <c r="CV3873" s="1">
        <v>35.15</v>
      </c>
      <c r="CW3873" s="1">
        <v>34.31</v>
      </c>
      <c r="CX3873" s="1">
        <v>34.16</v>
      </c>
      <c r="CY3873" s="1">
        <v>30.78</v>
      </c>
      <c r="CZ3873" s="1">
        <v>31.58</v>
      </c>
      <c r="DA3873" s="1" t="str">
        <f t="shared" si="1283"/>
        <v>#DIV/0!</v>
      </c>
      <c r="DB3873" s="1" t="str">
        <f t="shared" si="1284"/>
        <v>#DIV/0!</v>
      </c>
      <c r="DC3873" s="1" t="str">
        <f t="shared" si="1285"/>
        <v>#DIV/0!</v>
      </c>
      <c r="DD3873" s="1" t="str">
        <f t="shared" si="1286"/>
        <v>#DIV/0!</v>
      </c>
      <c r="DF3873" s="1" t="str">
        <f t="shared" si="1287"/>
        <v>#DIV/0!</v>
      </c>
    </row>
    <row r="3874" ht="15.75" customHeight="1">
      <c r="CU3874" s="1">
        <v>5812.3838</v>
      </c>
      <c r="CV3874" s="1">
        <v>34.74</v>
      </c>
      <c r="CW3874" s="1">
        <v>34.08</v>
      </c>
      <c r="CX3874" s="1">
        <v>33.94</v>
      </c>
      <c r="CY3874" s="1">
        <v>30.29</v>
      </c>
      <c r="CZ3874" s="1">
        <v>30.65</v>
      </c>
      <c r="DA3874" s="1" t="str">
        <f t="shared" si="1283"/>
        <v>#DIV/0!</v>
      </c>
      <c r="DB3874" s="1" t="str">
        <f t="shared" si="1284"/>
        <v>#DIV/0!</v>
      </c>
      <c r="DC3874" s="1" t="str">
        <f t="shared" si="1285"/>
        <v>#DIV/0!</v>
      </c>
      <c r="DD3874" s="1" t="str">
        <f t="shared" si="1286"/>
        <v>#DIV/0!</v>
      </c>
      <c r="DF3874" s="1" t="str">
        <f t="shared" si="1287"/>
        <v>#DIV/0!</v>
      </c>
    </row>
    <row r="3875" ht="15.75" customHeight="1">
      <c r="CU3875" s="1">
        <v>5812.5361</v>
      </c>
      <c r="CV3875" s="1">
        <v>37.47</v>
      </c>
      <c r="CW3875" s="1">
        <v>35.92</v>
      </c>
      <c r="CX3875" s="1">
        <v>35.39</v>
      </c>
      <c r="CY3875" s="1">
        <v>31.19</v>
      </c>
      <c r="CZ3875" s="1">
        <v>31.86</v>
      </c>
      <c r="DA3875" s="1" t="str">
        <f t="shared" si="1283"/>
        <v>#DIV/0!</v>
      </c>
      <c r="DB3875" s="1" t="str">
        <f t="shared" si="1284"/>
        <v>#DIV/0!</v>
      </c>
      <c r="DC3875" s="1" t="str">
        <f t="shared" si="1285"/>
        <v>#DIV/0!</v>
      </c>
      <c r="DD3875" s="1" t="str">
        <f t="shared" si="1286"/>
        <v>#DIV/0!</v>
      </c>
      <c r="DF3875" s="1" t="str">
        <f t="shared" si="1287"/>
        <v>#DIV/0!</v>
      </c>
    </row>
    <row r="3876" ht="15.75" customHeight="1">
      <c r="CU3876" s="1">
        <v>5812.6885</v>
      </c>
      <c r="CV3876" s="1">
        <v>39.72</v>
      </c>
      <c r="CW3876" s="1">
        <v>38.17</v>
      </c>
      <c r="CX3876" s="1">
        <v>37.89</v>
      </c>
      <c r="CY3876" s="1">
        <v>32.86</v>
      </c>
      <c r="CZ3876" s="1">
        <v>33.32</v>
      </c>
      <c r="DA3876" s="1" t="str">
        <f t="shared" si="1283"/>
        <v>#DIV/0!</v>
      </c>
      <c r="DB3876" s="1" t="str">
        <f t="shared" si="1284"/>
        <v>#DIV/0!</v>
      </c>
      <c r="DC3876" s="1" t="str">
        <f t="shared" si="1285"/>
        <v>#DIV/0!</v>
      </c>
      <c r="DD3876" s="1" t="str">
        <f t="shared" si="1286"/>
        <v>#DIV/0!</v>
      </c>
      <c r="DF3876" s="1" t="str">
        <f t="shared" si="1287"/>
        <v>#DIV/0!</v>
      </c>
    </row>
    <row r="3877" ht="15.75" customHeight="1">
      <c r="CU3877" s="1">
        <v>5812.8408</v>
      </c>
      <c r="CV3877" s="1">
        <v>40.99</v>
      </c>
      <c r="CW3877" s="1">
        <v>39.34</v>
      </c>
      <c r="CX3877" s="1">
        <v>39.1</v>
      </c>
      <c r="CY3877" s="1">
        <v>33.39</v>
      </c>
      <c r="CZ3877" s="1">
        <v>33.45</v>
      </c>
      <c r="DA3877" s="1" t="str">
        <f t="shared" si="1283"/>
        <v>#DIV/0!</v>
      </c>
      <c r="DB3877" s="1" t="str">
        <f t="shared" si="1284"/>
        <v>#DIV/0!</v>
      </c>
      <c r="DC3877" s="1" t="str">
        <f t="shared" si="1285"/>
        <v>#DIV/0!</v>
      </c>
      <c r="DD3877" s="1" t="str">
        <f t="shared" si="1286"/>
        <v>#DIV/0!</v>
      </c>
      <c r="DF3877" s="1" t="str">
        <f t="shared" si="1287"/>
        <v>#DIV/0!</v>
      </c>
    </row>
    <row r="3878" ht="15.75" customHeight="1">
      <c r="CU3878" s="1">
        <v>5812.9932</v>
      </c>
      <c r="CV3878" s="1">
        <v>38.48</v>
      </c>
      <c r="CW3878" s="1">
        <v>36.3</v>
      </c>
      <c r="CX3878" s="1">
        <v>36.38</v>
      </c>
      <c r="CY3878" s="1">
        <v>30.93</v>
      </c>
      <c r="CZ3878" s="1">
        <v>31.62</v>
      </c>
      <c r="DA3878" s="1" t="str">
        <f t="shared" si="1283"/>
        <v>#DIV/0!</v>
      </c>
      <c r="DB3878" s="1" t="str">
        <f t="shared" si="1284"/>
        <v>#DIV/0!</v>
      </c>
      <c r="DC3878" s="1" t="str">
        <f t="shared" si="1285"/>
        <v>#DIV/0!</v>
      </c>
      <c r="DD3878" s="1" t="str">
        <f t="shared" si="1286"/>
        <v>#DIV/0!</v>
      </c>
      <c r="DF3878" s="1" t="str">
        <f t="shared" si="1287"/>
        <v>#DIV/0!</v>
      </c>
    </row>
    <row r="3879" ht="15.75" customHeight="1">
      <c r="CU3879" s="1">
        <v>5813.1455</v>
      </c>
      <c r="CV3879" s="1">
        <v>33.51</v>
      </c>
      <c r="CW3879" s="1">
        <v>31.46</v>
      </c>
      <c r="CX3879" s="1">
        <v>31.77</v>
      </c>
      <c r="CY3879" s="1">
        <v>28.28</v>
      </c>
      <c r="CZ3879" s="1">
        <v>28.79</v>
      </c>
      <c r="DA3879" s="1" t="str">
        <f t="shared" si="1283"/>
        <v>#DIV/0!</v>
      </c>
      <c r="DB3879" s="1" t="str">
        <f t="shared" si="1284"/>
        <v>#DIV/0!</v>
      </c>
      <c r="DC3879" s="1" t="str">
        <f t="shared" si="1285"/>
        <v>#DIV/0!</v>
      </c>
      <c r="DD3879" s="1" t="str">
        <f t="shared" si="1286"/>
        <v>#DIV/0!</v>
      </c>
      <c r="DF3879" s="1" t="str">
        <f t="shared" si="1287"/>
        <v>#DIV/0!</v>
      </c>
    </row>
    <row r="3880" ht="15.75" customHeight="1">
      <c r="CU3880" s="1">
        <v>5813.2979</v>
      </c>
      <c r="CV3880" s="1">
        <v>30.07</v>
      </c>
      <c r="CW3880" s="1">
        <v>27.96</v>
      </c>
      <c r="CX3880" s="1">
        <v>28.39</v>
      </c>
      <c r="CY3880" s="1">
        <v>26.07</v>
      </c>
      <c r="CZ3880" s="1">
        <v>26.59</v>
      </c>
      <c r="DA3880" s="1" t="str">
        <f t="shared" si="1283"/>
        <v>#DIV/0!</v>
      </c>
      <c r="DB3880" s="1" t="str">
        <f t="shared" si="1284"/>
        <v>#DIV/0!</v>
      </c>
      <c r="DC3880" s="1" t="str">
        <f t="shared" si="1285"/>
        <v>#DIV/0!</v>
      </c>
      <c r="DD3880" s="1" t="str">
        <f t="shared" si="1286"/>
        <v>#DIV/0!</v>
      </c>
      <c r="DF3880" s="1" t="str">
        <f t="shared" si="1287"/>
        <v>#DIV/0!</v>
      </c>
    </row>
    <row r="3881" ht="15.75" customHeight="1">
      <c r="CU3881" s="1">
        <v>5813.4502</v>
      </c>
      <c r="CV3881" s="1">
        <v>28.97</v>
      </c>
      <c r="CW3881" s="1">
        <v>26.86</v>
      </c>
      <c r="CX3881" s="1">
        <v>27.46</v>
      </c>
      <c r="CY3881" s="1">
        <v>25.58</v>
      </c>
      <c r="CZ3881" s="1">
        <v>26.22</v>
      </c>
      <c r="DA3881" s="1" t="str">
        <f t="shared" si="1283"/>
        <v>#DIV/0!</v>
      </c>
      <c r="DB3881" s="1" t="str">
        <f t="shared" si="1284"/>
        <v>#DIV/0!</v>
      </c>
      <c r="DC3881" s="1" t="str">
        <f t="shared" si="1285"/>
        <v>#DIV/0!</v>
      </c>
      <c r="DD3881" s="1" t="str">
        <f t="shared" si="1286"/>
        <v>#DIV/0!</v>
      </c>
      <c r="DF3881" s="1" t="str">
        <f t="shared" si="1287"/>
        <v>#DIV/0!</v>
      </c>
    </row>
    <row r="3882" ht="15.75" customHeight="1">
      <c r="CU3882" s="1">
        <v>5813.603</v>
      </c>
      <c r="CV3882" s="1">
        <v>30.69</v>
      </c>
      <c r="CW3882" s="1">
        <v>28.19</v>
      </c>
      <c r="CX3882" s="1">
        <v>28.99</v>
      </c>
      <c r="CY3882" s="1">
        <v>27.99</v>
      </c>
      <c r="CZ3882" s="1">
        <v>27.26</v>
      </c>
      <c r="DA3882" s="1" t="str">
        <f t="shared" si="1283"/>
        <v>#DIV/0!</v>
      </c>
      <c r="DB3882" s="1" t="str">
        <f t="shared" si="1284"/>
        <v>#DIV/0!</v>
      </c>
      <c r="DC3882" s="1" t="str">
        <f t="shared" si="1285"/>
        <v>#DIV/0!</v>
      </c>
      <c r="DD3882" s="1" t="str">
        <f t="shared" si="1286"/>
        <v>#DIV/0!</v>
      </c>
      <c r="DF3882" s="1" t="str">
        <f t="shared" si="1287"/>
        <v>#DIV/0!</v>
      </c>
    </row>
    <row r="3883" ht="15.75" customHeight="1">
      <c r="CU3883" s="1">
        <v>5813.7554</v>
      </c>
      <c r="CV3883" s="1">
        <v>33.86</v>
      </c>
      <c r="CW3883" s="1">
        <v>31.21</v>
      </c>
      <c r="CX3883" s="1">
        <v>32.46</v>
      </c>
      <c r="CY3883" s="1">
        <v>31.62</v>
      </c>
      <c r="CZ3883" s="1">
        <v>29.67</v>
      </c>
      <c r="DA3883" s="1" t="str">
        <f t="shared" si="1283"/>
        <v>#DIV/0!</v>
      </c>
      <c r="DB3883" s="1" t="str">
        <f t="shared" si="1284"/>
        <v>#DIV/0!</v>
      </c>
      <c r="DC3883" s="1" t="str">
        <f t="shared" si="1285"/>
        <v>#DIV/0!</v>
      </c>
      <c r="DD3883" s="1" t="str">
        <f t="shared" si="1286"/>
        <v>#DIV/0!</v>
      </c>
      <c r="DF3883" s="1" t="str">
        <f t="shared" si="1287"/>
        <v>#DIV/0!</v>
      </c>
    </row>
    <row r="3884" ht="15.75" customHeight="1">
      <c r="CU3884" s="1">
        <v>5813.9077</v>
      </c>
      <c r="CV3884" s="1">
        <v>36.13</v>
      </c>
      <c r="CW3884" s="1">
        <v>34.32</v>
      </c>
      <c r="CX3884" s="1">
        <v>36.33</v>
      </c>
      <c r="CY3884" s="1">
        <v>36.23</v>
      </c>
      <c r="CZ3884" s="1">
        <v>32.71</v>
      </c>
      <c r="DA3884" s="1" t="str">
        <f t="shared" si="1283"/>
        <v>#DIV/0!</v>
      </c>
      <c r="DB3884" s="1" t="str">
        <f t="shared" si="1284"/>
        <v>#DIV/0!</v>
      </c>
      <c r="DC3884" s="1" t="str">
        <f t="shared" si="1285"/>
        <v>#DIV/0!</v>
      </c>
      <c r="DD3884" s="1" t="str">
        <f t="shared" si="1286"/>
        <v>#DIV/0!</v>
      </c>
      <c r="DF3884" s="1" t="str">
        <f t="shared" si="1287"/>
        <v>#DIV/0!</v>
      </c>
    </row>
    <row r="3885" ht="15.75" customHeight="1">
      <c r="CU3885" s="1">
        <v>5814.0601</v>
      </c>
      <c r="CV3885" s="1">
        <v>36.66</v>
      </c>
      <c r="CW3885" s="1">
        <v>35.27</v>
      </c>
      <c r="CX3885" s="1">
        <v>37.95</v>
      </c>
      <c r="CY3885" s="1">
        <v>38.37</v>
      </c>
      <c r="CZ3885" s="1">
        <v>34.83</v>
      </c>
      <c r="DA3885" s="1" t="str">
        <f t="shared" si="1283"/>
        <v>#DIV/0!</v>
      </c>
      <c r="DB3885" s="1" t="str">
        <f t="shared" si="1284"/>
        <v>#DIV/0!</v>
      </c>
      <c r="DC3885" s="1" t="str">
        <f t="shared" si="1285"/>
        <v>#DIV/0!</v>
      </c>
      <c r="DD3885" s="1" t="str">
        <f t="shared" si="1286"/>
        <v>#DIV/0!</v>
      </c>
      <c r="DF3885" s="1" t="str">
        <f t="shared" si="1287"/>
        <v>#DIV/0!</v>
      </c>
    </row>
    <row r="3886" ht="15.75" customHeight="1">
      <c r="CU3886" s="1">
        <v>5814.2124</v>
      </c>
      <c r="CV3886" s="1">
        <v>34.17</v>
      </c>
      <c r="CW3886" s="1">
        <v>33.09</v>
      </c>
      <c r="CX3886" s="1">
        <v>35.63</v>
      </c>
      <c r="CY3886" s="1">
        <v>35.92</v>
      </c>
      <c r="CZ3886" s="1">
        <v>33.22</v>
      </c>
      <c r="DA3886" s="1" t="str">
        <f t="shared" si="1283"/>
        <v>#DIV/0!</v>
      </c>
      <c r="DB3886" s="1" t="str">
        <f t="shared" si="1284"/>
        <v>#DIV/0!</v>
      </c>
      <c r="DC3886" s="1" t="str">
        <f t="shared" si="1285"/>
        <v>#DIV/0!</v>
      </c>
      <c r="DD3886" s="1" t="str">
        <f t="shared" si="1286"/>
        <v>#DIV/0!</v>
      </c>
      <c r="DF3886" s="1" t="str">
        <f t="shared" si="1287"/>
        <v>#DIV/0!</v>
      </c>
    </row>
    <row r="3887" ht="15.75" customHeight="1">
      <c r="CU3887" s="1">
        <v>5814.3647</v>
      </c>
      <c r="CV3887" s="1">
        <v>27.98</v>
      </c>
      <c r="CW3887" s="1">
        <v>28.53</v>
      </c>
      <c r="CX3887" s="1">
        <v>30.54</v>
      </c>
      <c r="CY3887" s="1">
        <v>30.79</v>
      </c>
      <c r="CZ3887" s="1">
        <v>28.6</v>
      </c>
      <c r="DA3887" s="1" t="str">
        <f t="shared" si="1283"/>
        <v>#DIV/0!</v>
      </c>
      <c r="DB3887" s="1" t="str">
        <f t="shared" si="1284"/>
        <v>#DIV/0!</v>
      </c>
      <c r="DC3887" s="1" t="str">
        <f t="shared" si="1285"/>
        <v>#DIV/0!</v>
      </c>
      <c r="DD3887" s="1" t="str">
        <f t="shared" si="1286"/>
        <v>#DIV/0!</v>
      </c>
      <c r="DF3887" s="1" t="str">
        <f t="shared" si="1287"/>
        <v>#DIV/0!</v>
      </c>
    </row>
    <row r="3888" ht="15.75" customHeight="1">
      <c r="CU3888" s="1">
        <v>5814.5171</v>
      </c>
      <c r="CV3888" s="1">
        <v>24.75</v>
      </c>
      <c r="CW3888" s="1">
        <v>24.81</v>
      </c>
      <c r="CX3888" s="1">
        <v>26.56</v>
      </c>
      <c r="CY3888" s="1">
        <v>26.93</v>
      </c>
      <c r="CZ3888" s="1">
        <v>24.75</v>
      </c>
      <c r="DA3888" s="1" t="str">
        <f t="shared" si="1283"/>
        <v>#DIV/0!</v>
      </c>
      <c r="DB3888" s="1" t="str">
        <f t="shared" si="1284"/>
        <v>#DIV/0!</v>
      </c>
      <c r="DC3888" s="1" t="str">
        <f t="shared" si="1285"/>
        <v>#DIV/0!</v>
      </c>
      <c r="DD3888" s="1" t="str">
        <f t="shared" si="1286"/>
        <v>#DIV/0!</v>
      </c>
      <c r="DF3888" s="1" t="str">
        <f t="shared" si="1287"/>
        <v>#DIV/0!</v>
      </c>
    </row>
    <row r="3889" ht="15.75" customHeight="1">
      <c r="CU3889" s="1">
        <v>5814.6694</v>
      </c>
      <c r="CV3889" s="1">
        <v>21.93</v>
      </c>
      <c r="CW3889" s="1">
        <v>22.12</v>
      </c>
      <c r="CX3889" s="1">
        <v>23.63</v>
      </c>
      <c r="CY3889" s="1">
        <v>23.95</v>
      </c>
      <c r="CZ3889" s="1">
        <v>22.35</v>
      </c>
      <c r="DA3889" s="1" t="str">
        <f t="shared" si="1283"/>
        <v>#DIV/0!</v>
      </c>
      <c r="DB3889" s="1" t="str">
        <f t="shared" si="1284"/>
        <v>#DIV/0!</v>
      </c>
      <c r="DC3889" s="1" t="str">
        <f t="shared" si="1285"/>
        <v>#DIV/0!</v>
      </c>
      <c r="DD3889" s="1" t="str">
        <f t="shared" si="1286"/>
        <v>#DIV/0!</v>
      </c>
      <c r="DF3889" s="1" t="str">
        <f t="shared" si="1287"/>
        <v>#DIV/0!</v>
      </c>
    </row>
    <row r="3890" ht="15.75" customHeight="1">
      <c r="CU3890" s="1">
        <v>5814.8218</v>
      </c>
      <c r="CV3890" s="1">
        <v>20.71</v>
      </c>
      <c r="CW3890" s="1">
        <v>20.98</v>
      </c>
      <c r="CX3890" s="1">
        <v>22.49</v>
      </c>
      <c r="CY3890" s="1">
        <v>22.58</v>
      </c>
      <c r="CZ3890" s="1">
        <v>21.87</v>
      </c>
      <c r="DA3890" s="1" t="str">
        <f t="shared" si="1283"/>
        <v>#DIV/0!</v>
      </c>
      <c r="DB3890" s="1" t="str">
        <f t="shared" si="1284"/>
        <v>#DIV/0!</v>
      </c>
      <c r="DC3890" s="1" t="str">
        <f t="shared" si="1285"/>
        <v>#DIV/0!</v>
      </c>
      <c r="DD3890" s="1" t="str">
        <f t="shared" si="1286"/>
        <v>#DIV/0!</v>
      </c>
      <c r="DF3890" s="1" t="str">
        <f t="shared" si="1287"/>
        <v>#DIV/0!</v>
      </c>
    </row>
    <row r="3891" ht="15.75" customHeight="1">
      <c r="CU3891" s="1">
        <v>5814.9746</v>
      </c>
      <c r="CV3891" s="1">
        <v>21.46</v>
      </c>
      <c r="CW3891" s="1">
        <v>21.68</v>
      </c>
      <c r="CX3891" s="1">
        <v>23.32</v>
      </c>
      <c r="CY3891" s="1">
        <v>23.02</v>
      </c>
      <c r="CZ3891" s="1">
        <v>23.19</v>
      </c>
      <c r="DA3891" s="1" t="str">
        <f t="shared" si="1283"/>
        <v>#DIV/0!</v>
      </c>
      <c r="DB3891" s="1" t="str">
        <f t="shared" si="1284"/>
        <v>#DIV/0!</v>
      </c>
      <c r="DC3891" s="1" t="str">
        <f t="shared" si="1285"/>
        <v>#DIV/0!</v>
      </c>
      <c r="DD3891" s="1" t="str">
        <f t="shared" si="1286"/>
        <v>#DIV/0!</v>
      </c>
      <c r="DF3891" s="1" t="str">
        <f t="shared" si="1287"/>
        <v>#DIV/0!</v>
      </c>
    </row>
    <row r="3892" ht="15.75" customHeight="1">
      <c r="CU3892" s="1">
        <v>5815.127</v>
      </c>
      <c r="CV3892" s="1">
        <v>23.44</v>
      </c>
      <c r="CW3892" s="1">
        <v>23.7</v>
      </c>
      <c r="CX3892" s="1">
        <v>25.43</v>
      </c>
      <c r="CY3892" s="1">
        <v>24.79</v>
      </c>
      <c r="CZ3892" s="1">
        <v>25.12</v>
      </c>
      <c r="DA3892" s="1" t="str">
        <f t="shared" si="1283"/>
        <v>#DIV/0!</v>
      </c>
      <c r="DB3892" s="1" t="str">
        <f t="shared" si="1284"/>
        <v>#DIV/0!</v>
      </c>
      <c r="DC3892" s="1" t="str">
        <f t="shared" si="1285"/>
        <v>#DIV/0!</v>
      </c>
      <c r="DD3892" s="1" t="str">
        <f t="shared" si="1286"/>
        <v>#DIV/0!</v>
      </c>
      <c r="DF3892" s="1" t="str">
        <f t="shared" si="1287"/>
        <v>#DIV/0!</v>
      </c>
    </row>
    <row r="3893" ht="15.75" customHeight="1">
      <c r="CU3893" s="1">
        <v>5815.2793</v>
      </c>
      <c r="CV3893" s="1">
        <v>25.49</v>
      </c>
      <c r="CW3893" s="1">
        <v>25.92</v>
      </c>
      <c r="CX3893" s="1">
        <v>27.92</v>
      </c>
      <c r="CY3893" s="1">
        <v>26.82</v>
      </c>
      <c r="CZ3893" s="1">
        <v>27.25</v>
      </c>
      <c r="DA3893" s="1" t="str">
        <f t="shared" si="1283"/>
        <v>#DIV/0!</v>
      </c>
      <c r="DB3893" s="1" t="str">
        <f t="shared" si="1284"/>
        <v>#DIV/0!</v>
      </c>
      <c r="DC3893" s="1" t="str">
        <f t="shared" si="1285"/>
        <v>#DIV/0!</v>
      </c>
      <c r="DD3893" s="1" t="str">
        <f t="shared" si="1286"/>
        <v>#DIV/0!</v>
      </c>
      <c r="DF3893" s="1" t="str">
        <f t="shared" si="1287"/>
        <v>#DIV/0!</v>
      </c>
    </row>
    <row r="3894" ht="15.75" customHeight="1">
      <c r="CU3894" s="1">
        <v>5815.4316</v>
      </c>
      <c r="CV3894" s="1">
        <v>27.15</v>
      </c>
      <c r="CW3894" s="1">
        <v>27.96</v>
      </c>
      <c r="CX3894" s="1">
        <v>29.9</v>
      </c>
      <c r="CY3894" s="1">
        <v>28.69</v>
      </c>
      <c r="CZ3894" s="1">
        <v>28.36</v>
      </c>
      <c r="DA3894" s="1" t="str">
        <f t="shared" si="1283"/>
        <v>#DIV/0!</v>
      </c>
      <c r="DB3894" s="1" t="str">
        <f t="shared" si="1284"/>
        <v>#DIV/0!</v>
      </c>
      <c r="DC3894" s="1" t="str">
        <f t="shared" si="1285"/>
        <v>#DIV/0!</v>
      </c>
      <c r="DD3894" s="1" t="str">
        <f t="shared" si="1286"/>
        <v>#DIV/0!</v>
      </c>
      <c r="DF3894" s="1" t="str">
        <f t="shared" si="1287"/>
        <v>#DIV/0!</v>
      </c>
    </row>
    <row r="3895" ht="15.75" customHeight="1">
      <c r="CU3895" s="1">
        <v>5815.584</v>
      </c>
      <c r="CV3895" s="1">
        <v>26.97</v>
      </c>
      <c r="CW3895" s="1">
        <v>27.82</v>
      </c>
      <c r="CX3895" s="1">
        <v>29.37</v>
      </c>
      <c r="CY3895" s="1">
        <v>27.95</v>
      </c>
      <c r="CZ3895" s="1">
        <v>27.27</v>
      </c>
      <c r="DA3895" s="1" t="str">
        <f t="shared" si="1283"/>
        <v>#DIV/0!</v>
      </c>
      <c r="DB3895" s="1" t="str">
        <f t="shared" si="1284"/>
        <v>#DIV/0!</v>
      </c>
      <c r="DC3895" s="1" t="str">
        <f t="shared" si="1285"/>
        <v>#DIV/0!</v>
      </c>
      <c r="DD3895" s="1" t="str">
        <f t="shared" si="1286"/>
        <v>#DIV/0!</v>
      </c>
      <c r="DF3895" s="1" t="str">
        <f t="shared" si="1287"/>
        <v>#DIV/0!</v>
      </c>
    </row>
    <row r="3896" ht="15.75" customHeight="1">
      <c r="CU3896" s="1">
        <v>5815.7363</v>
      </c>
      <c r="CV3896" s="1">
        <v>25.03</v>
      </c>
      <c r="CW3896" s="1">
        <v>26.06</v>
      </c>
      <c r="CX3896" s="1">
        <v>27.37</v>
      </c>
      <c r="CY3896" s="1">
        <v>25.9</v>
      </c>
      <c r="CZ3896" s="1">
        <v>25.12</v>
      </c>
      <c r="DA3896" s="1" t="str">
        <f t="shared" si="1283"/>
        <v>#DIV/0!</v>
      </c>
      <c r="DB3896" s="1" t="str">
        <f t="shared" si="1284"/>
        <v>#DIV/0!</v>
      </c>
      <c r="DC3896" s="1" t="str">
        <f t="shared" si="1285"/>
        <v>#DIV/0!</v>
      </c>
      <c r="DD3896" s="1" t="str">
        <f t="shared" si="1286"/>
        <v>#DIV/0!</v>
      </c>
      <c r="DF3896" s="1" t="str">
        <f t="shared" si="1287"/>
        <v>#DIV/0!</v>
      </c>
    </row>
    <row r="3897" ht="15.75" customHeight="1">
      <c r="CU3897" s="1">
        <v>5815.8887</v>
      </c>
      <c r="CV3897" s="1">
        <v>22.87</v>
      </c>
      <c r="CW3897" s="1">
        <v>24.16</v>
      </c>
      <c r="CX3897" s="1">
        <v>25.34</v>
      </c>
      <c r="CY3897" s="1">
        <v>23.9</v>
      </c>
      <c r="CZ3897" s="1">
        <v>22.88</v>
      </c>
      <c r="DA3897" s="1" t="str">
        <f t="shared" si="1283"/>
        <v>#DIV/0!</v>
      </c>
      <c r="DB3897" s="1" t="str">
        <f t="shared" si="1284"/>
        <v>#DIV/0!</v>
      </c>
      <c r="DC3897" s="1" t="str">
        <f t="shared" si="1285"/>
        <v>#DIV/0!</v>
      </c>
      <c r="DD3897" s="1" t="str">
        <f t="shared" si="1286"/>
        <v>#DIV/0!</v>
      </c>
      <c r="DF3897" s="1" t="str">
        <f t="shared" si="1287"/>
        <v>#DIV/0!</v>
      </c>
    </row>
    <row r="3898" ht="15.75" customHeight="1">
      <c r="CU3898" s="1">
        <v>5816.041</v>
      </c>
      <c r="CV3898" s="1">
        <v>21.42</v>
      </c>
      <c r="CW3898" s="1">
        <v>22.44</v>
      </c>
      <c r="CX3898" s="1">
        <v>23.43</v>
      </c>
      <c r="CY3898" s="1">
        <v>22.06</v>
      </c>
      <c r="CZ3898" s="1">
        <v>21.22</v>
      </c>
      <c r="DA3898" s="1" t="str">
        <f t="shared" si="1283"/>
        <v>#DIV/0!</v>
      </c>
      <c r="DB3898" s="1" t="str">
        <f t="shared" si="1284"/>
        <v>#DIV/0!</v>
      </c>
      <c r="DC3898" s="1" t="str">
        <f t="shared" si="1285"/>
        <v>#DIV/0!</v>
      </c>
      <c r="DD3898" s="1" t="str">
        <f t="shared" si="1286"/>
        <v>#DIV/0!</v>
      </c>
      <c r="DF3898" s="1" t="str">
        <f t="shared" si="1287"/>
        <v>#DIV/0!</v>
      </c>
    </row>
    <row r="3899" ht="15.75" customHeight="1">
      <c r="CU3899" s="1">
        <v>5816.1934</v>
      </c>
      <c r="CV3899" s="1">
        <v>20.81</v>
      </c>
      <c r="CW3899" s="1">
        <v>21.89</v>
      </c>
      <c r="CX3899" s="1">
        <v>22.78</v>
      </c>
      <c r="CY3899" s="1">
        <v>21.45</v>
      </c>
      <c r="CZ3899" s="1">
        <v>20.58</v>
      </c>
      <c r="DA3899" s="1" t="str">
        <f t="shared" si="1283"/>
        <v>#DIV/0!</v>
      </c>
      <c r="DB3899" s="1" t="str">
        <f t="shared" si="1284"/>
        <v>#DIV/0!</v>
      </c>
      <c r="DC3899" s="1" t="str">
        <f t="shared" si="1285"/>
        <v>#DIV/0!</v>
      </c>
      <c r="DD3899" s="1" t="str">
        <f t="shared" si="1286"/>
        <v>#DIV/0!</v>
      </c>
      <c r="DF3899" s="1" t="str">
        <f t="shared" si="1287"/>
        <v>#DIV/0!</v>
      </c>
    </row>
    <row r="3900" ht="15.75" customHeight="1">
      <c r="CU3900" s="1">
        <v>5816.3462</v>
      </c>
      <c r="CV3900" s="1">
        <v>21.55</v>
      </c>
      <c r="CW3900" s="1">
        <v>22.45</v>
      </c>
      <c r="CX3900" s="1">
        <v>23.23</v>
      </c>
      <c r="CY3900" s="1">
        <v>21.78</v>
      </c>
      <c r="CZ3900" s="1">
        <v>21.05</v>
      </c>
      <c r="DA3900" s="1" t="str">
        <f t="shared" si="1283"/>
        <v>#DIV/0!</v>
      </c>
      <c r="DB3900" s="1" t="str">
        <f t="shared" si="1284"/>
        <v>#DIV/0!</v>
      </c>
      <c r="DC3900" s="1" t="str">
        <f t="shared" si="1285"/>
        <v>#DIV/0!</v>
      </c>
      <c r="DD3900" s="1" t="str">
        <f t="shared" si="1286"/>
        <v>#DIV/0!</v>
      </c>
      <c r="DF3900" s="1" t="str">
        <f t="shared" si="1287"/>
        <v>#DIV/0!</v>
      </c>
    </row>
    <row r="3901" ht="15.75" customHeight="1">
      <c r="CU3901" s="1">
        <v>5816.4985</v>
      </c>
      <c r="CV3901" s="1">
        <v>25.12</v>
      </c>
      <c r="CW3901" s="1">
        <v>24.3</v>
      </c>
      <c r="CX3901" s="1">
        <v>25.04</v>
      </c>
      <c r="CY3901" s="1">
        <v>23.3</v>
      </c>
      <c r="CZ3901" s="1">
        <v>22.72</v>
      </c>
      <c r="DA3901" s="1" t="str">
        <f t="shared" si="1283"/>
        <v>#DIV/0!</v>
      </c>
      <c r="DB3901" s="1" t="str">
        <f t="shared" si="1284"/>
        <v>#DIV/0!</v>
      </c>
      <c r="DC3901" s="1" t="str">
        <f t="shared" si="1285"/>
        <v>#DIV/0!</v>
      </c>
      <c r="DD3901" s="1" t="str">
        <f t="shared" si="1286"/>
        <v>#DIV/0!</v>
      </c>
      <c r="DF3901" s="1" t="str">
        <f t="shared" si="1287"/>
        <v>#DIV/0!</v>
      </c>
    </row>
    <row r="3902" ht="15.75" customHeight="1">
      <c r="CU3902" s="1">
        <v>5816.6509</v>
      </c>
      <c r="CV3902" s="1">
        <v>27.06</v>
      </c>
      <c r="CW3902" s="1">
        <v>27.55</v>
      </c>
      <c r="CX3902" s="1">
        <v>28.5</v>
      </c>
      <c r="CY3902" s="1">
        <v>26.32</v>
      </c>
      <c r="CZ3902" s="1">
        <v>25.85</v>
      </c>
      <c r="DA3902" s="1" t="str">
        <f t="shared" si="1283"/>
        <v>#DIV/0!</v>
      </c>
      <c r="DB3902" s="1" t="str">
        <f t="shared" si="1284"/>
        <v>#DIV/0!</v>
      </c>
      <c r="DC3902" s="1" t="str">
        <f t="shared" si="1285"/>
        <v>#DIV/0!</v>
      </c>
      <c r="DD3902" s="1" t="str">
        <f t="shared" si="1286"/>
        <v>#DIV/0!</v>
      </c>
      <c r="DF3902" s="1" t="str">
        <f t="shared" si="1287"/>
        <v>#DIV/0!</v>
      </c>
    </row>
    <row r="3903" ht="15.75" customHeight="1">
      <c r="CU3903" s="1">
        <v>5816.8032</v>
      </c>
      <c r="CV3903" s="1">
        <v>30.68</v>
      </c>
      <c r="CW3903" s="1">
        <v>31.42</v>
      </c>
      <c r="CX3903" s="1">
        <v>33.02</v>
      </c>
      <c r="CY3903" s="1">
        <v>30.19</v>
      </c>
      <c r="CZ3903" s="1">
        <v>30.37</v>
      </c>
      <c r="DA3903" s="1" t="str">
        <f t="shared" si="1283"/>
        <v>#DIV/0!</v>
      </c>
      <c r="DB3903" s="1" t="str">
        <f t="shared" si="1284"/>
        <v>#DIV/0!</v>
      </c>
      <c r="DC3903" s="1" t="str">
        <f t="shared" si="1285"/>
        <v>#DIV/0!</v>
      </c>
      <c r="DD3903" s="1" t="str">
        <f t="shared" si="1286"/>
        <v>#DIV/0!</v>
      </c>
      <c r="DF3903" s="1" t="str">
        <f t="shared" si="1287"/>
        <v>#DIV/0!</v>
      </c>
    </row>
    <row r="3904" ht="15.75" customHeight="1">
      <c r="CU3904" s="1">
        <v>5816.9556</v>
      </c>
      <c r="CV3904" s="1">
        <v>34.04</v>
      </c>
      <c r="CW3904" s="1">
        <v>35.59</v>
      </c>
      <c r="CX3904" s="1">
        <v>37.93</v>
      </c>
      <c r="CY3904" s="1">
        <v>34.6</v>
      </c>
      <c r="CZ3904" s="1">
        <v>35.14</v>
      </c>
      <c r="DA3904" s="1" t="str">
        <f t="shared" si="1283"/>
        <v>#DIV/0!</v>
      </c>
      <c r="DB3904" s="1" t="str">
        <f t="shared" si="1284"/>
        <v>#DIV/0!</v>
      </c>
      <c r="DC3904" s="1" t="str">
        <f t="shared" si="1285"/>
        <v>#DIV/0!</v>
      </c>
      <c r="DD3904" s="1" t="str">
        <f t="shared" si="1286"/>
        <v>#DIV/0!</v>
      </c>
      <c r="DF3904" s="1" t="str">
        <f t="shared" si="1287"/>
        <v>#DIV/0!</v>
      </c>
    </row>
    <row r="3905" ht="15.75" customHeight="1">
      <c r="CU3905" s="1">
        <v>5817.1079</v>
      </c>
      <c r="CV3905" s="1">
        <v>35.86</v>
      </c>
      <c r="CW3905" s="1">
        <v>38.85</v>
      </c>
      <c r="CX3905" s="1">
        <v>42.0</v>
      </c>
      <c r="CY3905" s="1">
        <v>38.77</v>
      </c>
      <c r="CZ3905" s="1">
        <v>38.68</v>
      </c>
      <c r="DA3905" s="1" t="str">
        <f t="shared" si="1283"/>
        <v>#DIV/0!</v>
      </c>
      <c r="DB3905" s="1" t="str">
        <f t="shared" si="1284"/>
        <v>#DIV/0!</v>
      </c>
      <c r="DC3905" s="1" t="str">
        <f t="shared" si="1285"/>
        <v>#DIV/0!</v>
      </c>
      <c r="DD3905" s="1" t="str">
        <f t="shared" si="1286"/>
        <v>#DIV/0!</v>
      </c>
      <c r="DF3905" s="1" t="str">
        <f t="shared" si="1287"/>
        <v>#DIV/0!</v>
      </c>
    </row>
    <row r="3906" ht="15.75" customHeight="1">
      <c r="CU3906" s="1">
        <v>5817.2603</v>
      </c>
      <c r="CV3906" s="1">
        <v>36.86</v>
      </c>
      <c r="CW3906" s="1">
        <v>40.19</v>
      </c>
      <c r="CX3906" s="1">
        <v>43.71</v>
      </c>
      <c r="CY3906" s="1">
        <v>40.8</v>
      </c>
      <c r="CZ3906" s="1">
        <v>40.43</v>
      </c>
      <c r="DA3906" s="1" t="str">
        <f t="shared" si="1283"/>
        <v>#DIV/0!</v>
      </c>
      <c r="DB3906" s="1" t="str">
        <f t="shared" si="1284"/>
        <v>#DIV/0!</v>
      </c>
      <c r="DC3906" s="1" t="str">
        <f t="shared" si="1285"/>
        <v>#DIV/0!</v>
      </c>
      <c r="DD3906" s="1" t="str">
        <f t="shared" si="1286"/>
        <v>#DIV/0!</v>
      </c>
      <c r="DF3906" s="1" t="str">
        <f t="shared" si="1287"/>
        <v>#DIV/0!</v>
      </c>
    </row>
    <row r="3907" ht="15.75" customHeight="1">
      <c r="CU3907" s="1">
        <v>5817.4126</v>
      </c>
      <c r="CV3907" s="1">
        <v>37.06</v>
      </c>
      <c r="CW3907" s="1">
        <v>39.55</v>
      </c>
      <c r="CX3907" s="1">
        <v>43.19</v>
      </c>
      <c r="CY3907" s="1">
        <v>40.61</v>
      </c>
      <c r="CZ3907" s="1">
        <v>40.37</v>
      </c>
      <c r="DA3907" s="1" t="str">
        <f t="shared" si="1283"/>
        <v>#DIV/0!</v>
      </c>
      <c r="DB3907" s="1" t="str">
        <f t="shared" si="1284"/>
        <v>#DIV/0!</v>
      </c>
      <c r="DC3907" s="1" t="str">
        <f t="shared" si="1285"/>
        <v>#DIV/0!</v>
      </c>
      <c r="DD3907" s="1" t="str">
        <f t="shared" si="1286"/>
        <v>#DIV/0!</v>
      </c>
      <c r="DF3907" s="1" t="str">
        <f t="shared" si="1287"/>
        <v>#DIV/0!</v>
      </c>
    </row>
    <row r="3908" ht="15.75" customHeight="1">
      <c r="CU3908" s="1">
        <v>5817.5649</v>
      </c>
      <c r="CV3908" s="1">
        <v>36.27</v>
      </c>
      <c r="CW3908" s="1">
        <v>37.59</v>
      </c>
      <c r="CX3908" s="1">
        <v>41.16</v>
      </c>
      <c r="CY3908" s="1">
        <v>39.16</v>
      </c>
      <c r="CZ3908" s="1">
        <v>38.76</v>
      </c>
      <c r="DA3908" s="1" t="str">
        <f t="shared" si="1283"/>
        <v>#DIV/0!</v>
      </c>
      <c r="DB3908" s="1" t="str">
        <f t="shared" si="1284"/>
        <v>#DIV/0!</v>
      </c>
      <c r="DC3908" s="1" t="str">
        <f t="shared" si="1285"/>
        <v>#DIV/0!</v>
      </c>
      <c r="DD3908" s="1" t="str">
        <f t="shared" si="1286"/>
        <v>#DIV/0!</v>
      </c>
      <c r="DF3908" s="1" t="str">
        <f t="shared" si="1287"/>
        <v>#DIV/0!</v>
      </c>
    </row>
    <row r="3909" ht="15.75" customHeight="1">
      <c r="CU3909" s="1">
        <v>5817.7178</v>
      </c>
      <c r="CV3909" s="1">
        <v>34.06</v>
      </c>
      <c r="CW3909" s="1">
        <v>35.01</v>
      </c>
      <c r="CX3909" s="1">
        <v>38.35</v>
      </c>
      <c r="CY3909" s="1">
        <v>36.9</v>
      </c>
      <c r="CZ3909" s="1">
        <v>35.09</v>
      </c>
      <c r="DA3909" s="1" t="str">
        <f t="shared" si="1283"/>
        <v>#DIV/0!</v>
      </c>
      <c r="DB3909" s="1" t="str">
        <f t="shared" si="1284"/>
        <v>#DIV/0!</v>
      </c>
      <c r="DC3909" s="1" t="str">
        <f t="shared" si="1285"/>
        <v>#DIV/0!</v>
      </c>
      <c r="DD3909" s="1" t="str">
        <f t="shared" si="1286"/>
        <v>#DIV/0!</v>
      </c>
      <c r="DF3909" s="1" t="str">
        <f t="shared" si="1287"/>
        <v>#DIV/0!</v>
      </c>
    </row>
    <row r="3910" ht="15.75" customHeight="1">
      <c r="CU3910" s="1">
        <v>5817.8701</v>
      </c>
      <c r="CV3910" s="1">
        <v>31.12</v>
      </c>
      <c r="CW3910" s="1">
        <v>32.11</v>
      </c>
      <c r="CX3910" s="1">
        <v>35.17</v>
      </c>
      <c r="CY3910" s="1">
        <v>34.01</v>
      </c>
      <c r="CZ3910" s="1">
        <v>32.44</v>
      </c>
      <c r="DA3910" s="1" t="str">
        <f t="shared" si="1283"/>
        <v>#DIV/0!</v>
      </c>
      <c r="DB3910" s="1" t="str">
        <f t="shared" si="1284"/>
        <v>#DIV/0!</v>
      </c>
      <c r="DC3910" s="1" t="str">
        <f t="shared" si="1285"/>
        <v>#DIV/0!</v>
      </c>
      <c r="DD3910" s="1" t="str">
        <f t="shared" si="1286"/>
        <v>#DIV/0!</v>
      </c>
      <c r="DF3910" s="1" t="str">
        <f t="shared" si="1287"/>
        <v>#DIV/0!</v>
      </c>
    </row>
    <row r="3911" ht="15.75" customHeight="1">
      <c r="CU3911" s="1">
        <v>5818.0225</v>
      </c>
      <c r="CV3911" s="1">
        <v>28.59</v>
      </c>
      <c r="CW3911" s="1">
        <v>29.4</v>
      </c>
      <c r="CX3911" s="1">
        <v>31.97</v>
      </c>
      <c r="CY3911" s="1">
        <v>31.06</v>
      </c>
      <c r="CZ3911" s="1">
        <v>30.55</v>
      </c>
      <c r="DA3911" s="1" t="str">
        <f t="shared" si="1283"/>
        <v>#DIV/0!</v>
      </c>
      <c r="DB3911" s="1" t="str">
        <f t="shared" si="1284"/>
        <v>#DIV/0!</v>
      </c>
      <c r="DC3911" s="1" t="str">
        <f t="shared" si="1285"/>
        <v>#DIV/0!</v>
      </c>
      <c r="DD3911" s="1" t="str">
        <f t="shared" si="1286"/>
        <v>#DIV/0!</v>
      </c>
      <c r="DF3911" s="1" t="str">
        <f t="shared" si="1287"/>
        <v>#DIV/0!</v>
      </c>
    </row>
    <row r="3912" ht="15.75" customHeight="1">
      <c r="CU3912" s="1">
        <v>5818.1748</v>
      </c>
      <c r="CV3912" s="1">
        <v>26.31</v>
      </c>
      <c r="CW3912" s="1">
        <v>27.04</v>
      </c>
      <c r="CX3912" s="1">
        <v>29.32</v>
      </c>
      <c r="CY3912" s="1">
        <v>28.77</v>
      </c>
      <c r="CZ3912" s="1">
        <v>29.0</v>
      </c>
      <c r="DA3912" s="1" t="str">
        <f t="shared" si="1283"/>
        <v>#DIV/0!</v>
      </c>
      <c r="DB3912" s="1" t="str">
        <f t="shared" si="1284"/>
        <v>#DIV/0!</v>
      </c>
      <c r="DC3912" s="1" t="str">
        <f t="shared" si="1285"/>
        <v>#DIV/0!</v>
      </c>
      <c r="DD3912" s="1" t="str">
        <f t="shared" si="1286"/>
        <v>#DIV/0!</v>
      </c>
      <c r="DF3912" s="1" t="str">
        <f t="shared" si="1287"/>
        <v>#DIV/0!</v>
      </c>
    </row>
    <row r="3913" ht="15.75" customHeight="1">
      <c r="CU3913" s="1">
        <v>5818.3271</v>
      </c>
      <c r="CV3913" s="1">
        <v>24.18</v>
      </c>
      <c r="CW3913" s="1">
        <v>24.94</v>
      </c>
      <c r="CX3913" s="1">
        <v>26.97</v>
      </c>
      <c r="CY3913" s="1">
        <v>26.38</v>
      </c>
      <c r="CZ3913" s="1">
        <v>26.59</v>
      </c>
      <c r="DA3913" s="1" t="str">
        <f t="shared" si="1283"/>
        <v>#DIV/0!</v>
      </c>
      <c r="DB3913" s="1" t="str">
        <f t="shared" si="1284"/>
        <v>#DIV/0!</v>
      </c>
      <c r="DC3913" s="1" t="str">
        <f t="shared" si="1285"/>
        <v>#DIV/0!</v>
      </c>
      <c r="DD3913" s="1" t="str">
        <f t="shared" si="1286"/>
        <v>#DIV/0!</v>
      </c>
      <c r="DF3913" s="1" t="str">
        <f t="shared" si="1287"/>
        <v>#DIV/0!</v>
      </c>
    </row>
    <row r="3914" ht="15.75" customHeight="1">
      <c r="CU3914" s="1">
        <v>5818.4795</v>
      </c>
      <c r="CV3914" s="1">
        <v>22.46</v>
      </c>
      <c r="CW3914" s="1">
        <v>23.0</v>
      </c>
      <c r="CX3914" s="1">
        <v>24.73</v>
      </c>
      <c r="CY3914" s="1">
        <v>24.3</v>
      </c>
      <c r="CZ3914" s="1">
        <v>24.91</v>
      </c>
      <c r="DA3914" s="1" t="str">
        <f t="shared" si="1283"/>
        <v>#DIV/0!</v>
      </c>
      <c r="DB3914" s="1" t="str">
        <f t="shared" si="1284"/>
        <v>#DIV/0!</v>
      </c>
      <c r="DC3914" s="1" t="str">
        <f t="shared" si="1285"/>
        <v>#DIV/0!</v>
      </c>
      <c r="DD3914" s="1" t="str">
        <f t="shared" si="1286"/>
        <v>#DIV/0!</v>
      </c>
      <c r="DF3914" s="1" t="str">
        <f t="shared" si="1287"/>
        <v>#DIV/0!</v>
      </c>
    </row>
    <row r="3915" ht="15.75" customHeight="1">
      <c r="CU3915" s="1">
        <v>5818.6318</v>
      </c>
      <c r="CV3915" s="1">
        <v>21.03</v>
      </c>
      <c r="CW3915" s="1">
        <v>21.4</v>
      </c>
      <c r="CX3915" s="1">
        <v>22.88</v>
      </c>
      <c r="CY3915" s="1">
        <v>22.28</v>
      </c>
      <c r="CZ3915" s="1">
        <v>22.91</v>
      </c>
      <c r="DA3915" s="1" t="str">
        <f t="shared" si="1283"/>
        <v>#DIV/0!</v>
      </c>
      <c r="DB3915" s="1" t="str">
        <f t="shared" si="1284"/>
        <v>#DIV/0!</v>
      </c>
      <c r="DC3915" s="1" t="str">
        <f t="shared" si="1285"/>
        <v>#DIV/0!</v>
      </c>
      <c r="DD3915" s="1" t="str">
        <f t="shared" si="1286"/>
        <v>#DIV/0!</v>
      </c>
      <c r="DF3915" s="1" t="str">
        <f t="shared" si="1287"/>
        <v>#DIV/0!</v>
      </c>
    </row>
    <row r="3916" ht="15.75" customHeight="1">
      <c r="CU3916" s="1">
        <v>5818.7842</v>
      </c>
      <c r="CV3916" s="1">
        <v>20.02</v>
      </c>
      <c r="CW3916" s="1">
        <v>20.29</v>
      </c>
      <c r="CX3916" s="1">
        <v>21.61</v>
      </c>
      <c r="CY3916" s="1">
        <v>20.79</v>
      </c>
      <c r="CZ3916" s="1">
        <v>21.41</v>
      </c>
      <c r="DA3916" s="1" t="str">
        <f t="shared" si="1283"/>
        <v>#DIV/0!</v>
      </c>
      <c r="DB3916" s="1" t="str">
        <f t="shared" si="1284"/>
        <v>#DIV/0!</v>
      </c>
      <c r="DC3916" s="1" t="str">
        <f t="shared" si="1285"/>
        <v>#DIV/0!</v>
      </c>
      <c r="DD3916" s="1" t="str">
        <f t="shared" si="1286"/>
        <v>#DIV/0!</v>
      </c>
      <c r="DF3916" s="1" t="str">
        <f t="shared" si="1287"/>
        <v>#DIV/0!</v>
      </c>
    </row>
    <row r="3917" ht="15.75" customHeight="1">
      <c r="CU3917" s="1">
        <v>5818.937</v>
      </c>
      <c r="CV3917" s="1">
        <v>19.67</v>
      </c>
      <c r="CW3917" s="1">
        <v>19.78</v>
      </c>
      <c r="CX3917" s="1">
        <v>21.03</v>
      </c>
      <c r="CY3917" s="1">
        <v>20.06</v>
      </c>
      <c r="CZ3917" s="1">
        <v>20.72</v>
      </c>
      <c r="DA3917" s="1" t="str">
        <f t="shared" si="1283"/>
        <v>#DIV/0!</v>
      </c>
      <c r="DB3917" s="1" t="str">
        <f t="shared" si="1284"/>
        <v>#DIV/0!</v>
      </c>
      <c r="DC3917" s="1" t="str">
        <f t="shared" si="1285"/>
        <v>#DIV/0!</v>
      </c>
      <c r="DD3917" s="1" t="str">
        <f t="shared" si="1286"/>
        <v>#DIV/0!</v>
      </c>
      <c r="DF3917" s="1" t="str">
        <f t="shared" si="1287"/>
        <v>#DIV/0!</v>
      </c>
    </row>
    <row r="3918" ht="15.75" customHeight="1">
      <c r="CU3918" s="1">
        <v>5819.0894</v>
      </c>
      <c r="CV3918" s="1">
        <v>20.27</v>
      </c>
      <c r="CW3918" s="1">
        <v>20.06</v>
      </c>
      <c r="CX3918" s="1">
        <v>21.37</v>
      </c>
      <c r="CY3918" s="1">
        <v>20.39</v>
      </c>
      <c r="CZ3918" s="1">
        <v>21.08</v>
      </c>
      <c r="DA3918" s="1" t="str">
        <f t="shared" si="1283"/>
        <v>#DIV/0!</v>
      </c>
      <c r="DB3918" s="1" t="str">
        <f t="shared" si="1284"/>
        <v>#DIV/0!</v>
      </c>
      <c r="DC3918" s="1" t="str">
        <f t="shared" si="1285"/>
        <v>#DIV/0!</v>
      </c>
      <c r="DD3918" s="1" t="str">
        <f t="shared" si="1286"/>
        <v>#DIV/0!</v>
      </c>
      <c r="DF3918" s="1" t="str">
        <f t="shared" si="1287"/>
        <v>#DIV/0!</v>
      </c>
    </row>
    <row r="3919" ht="15.75" customHeight="1">
      <c r="CU3919" s="1">
        <v>5819.2417</v>
      </c>
      <c r="CV3919" s="1">
        <v>21.09</v>
      </c>
      <c r="CW3919" s="1">
        <v>20.98</v>
      </c>
      <c r="CX3919" s="1">
        <v>22.29</v>
      </c>
      <c r="CY3919" s="1">
        <v>21.15</v>
      </c>
      <c r="CZ3919" s="1">
        <v>21.93</v>
      </c>
      <c r="DA3919" s="1" t="str">
        <f t="shared" si="1283"/>
        <v>#DIV/0!</v>
      </c>
      <c r="DB3919" s="1" t="str">
        <f t="shared" si="1284"/>
        <v>#DIV/0!</v>
      </c>
      <c r="DC3919" s="1" t="str">
        <f t="shared" si="1285"/>
        <v>#DIV/0!</v>
      </c>
      <c r="DD3919" s="1" t="str">
        <f t="shared" si="1286"/>
        <v>#DIV/0!</v>
      </c>
      <c r="DF3919" s="1" t="str">
        <f t="shared" si="1287"/>
        <v>#DIV/0!</v>
      </c>
    </row>
    <row r="3920" ht="15.75" customHeight="1">
      <c r="CU3920" s="1">
        <v>5819.394</v>
      </c>
      <c r="CV3920" s="1">
        <v>21.78</v>
      </c>
      <c r="CW3920" s="1">
        <v>21.87</v>
      </c>
      <c r="CX3920" s="1">
        <v>23.15</v>
      </c>
      <c r="CY3920" s="1">
        <v>21.86</v>
      </c>
      <c r="CZ3920" s="1">
        <v>22.75</v>
      </c>
      <c r="DA3920" s="1" t="str">
        <f t="shared" si="1283"/>
        <v>#DIV/0!</v>
      </c>
      <c r="DB3920" s="1" t="str">
        <f t="shared" si="1284"/>
        <v>#DIV/0!</v>
      </c>
      <c r="DC3920" s="1" t="str">
        <f t="shared" si="1285"/>
        <v>#DIV/0!</v>
      </c>
      <c r="DD3920" s="1" t="str">
        <f t="shared" si="1286"/>
        <v>#DIV/0!</v>
      </c>
      <c r="DF3920" s="1" t="str">
        <f t="shared" si="1287"/>
        <v>#DIV/0!</v>
      </c>
    </row>
    <row r="3921" ht="15.75" customHeight="1">
      <c r="CU3921" s="1">
        <v>5819.5464</v>
      </c>
      <c r="CV3921" s="1">
        <v>22.63</v>
      </c>
      <c r="CW3921" s="1">
        <v>22.84</v>
      </c>
      <c r="CX3921" s="1">
        <v>24.29</v>
      </c>
      <c r="CY3921" s="1">
        <v>22.93</v>
      </c>
      <c r="CZ3921" s="1">
        <v>23.86</v>
      </c>
      <c r="DA3921" s="1" t="str">
        <f t="shared" si="1283"/>
        <v>#DIV/0!</v>
      </c>
      <c r="DB3921" s="1" t="str">
        <f t="shared" si="1284"/>
        <v>#DIV/0!</v>
      </c>
      <c r="DC3921" s="1" t="str">
        <f t="shared" si="1285"/>
        <v>#DIV/0!</v>
      </c>
      <c r="DD3921" s="1" t="str">
        <f t="shared" si="1286"/>
        <v>#DIV/0!</v>
      </c>
      <c r="DF3921" s="1" t="str">
        <f t="shared" si="1287"/>
        <v>#DIV/0!</v>
      </c>
    </row>
    <row r="3922" ht="15.75" customHeight="1">
      <c r="CU3922" s="1">
        <v>5819.6987</v>
      </c>
      <c r="CV3922" s="1">
        <v>23.13</v>
      </c>
      <c r="CW3922" s="1">
        <v>23.48</v>
      </c>
      <c r="CX3922" s="1">
        <v>24.92</v>
      </c>
      <c r="CY3922" s="1">
        <v>23.58</v>
      </c>
      <c r="CZ3922" s="1">
        <v>24.45</v>
      </c>
      <c r="DA3922" s="1" t="str">
        <f t="shared" si="1283"/>
        <v>#DIV/0!</v>
      </c>
      <c r="DB3922" s="1" t="str">
        <f t="shared" si="1284"/>
        <v>#DIV/0!</v>
      </c>
      <c r="DC3922" s="1" t="str">
        <f t="shared" si="1285"/>
        <v>#DIV/0!</v>
      </c>
      <c r="DD3922" s="1" t="str">
        <f t="shared" si="1286"/>
        <v>#DIV/0!</v>
      </c>
      <c r="DF3922" s="1" t="str">
        <f t="shared" si="1287"/>
        <v>#DIV/0!</v>
      </c>
    </row>
    <row r="3923" ht="15.75" customHeight="1">
      <c r="CU3923" s="1">
        <v>5819.8511</v>
      </c>
      <c r="CV3923" s="1">
        <v>23.74</v>
      </c>
      <c r="CW3923" s="1">
        <v>24.07</v>
      </c>
      <c r="CX3923" s="1">
        <v>25.66</v>
      </c>
      <c r="CY3923" s="1">
        <v>24.33</v>
      </c>
      <c r="CZ3923" s="1">
        <v>25.11</v>
      </c>
      <c r="DA3923" s="1" t="str">
        <f t="shared" si="1283"/>
        <v>#DIV/0!</v>
      </c>
      <c r="DB3923" s="1" t="str">
        <f t="shared" si="1284"/>
        <v>#DIV/0!</v>
      </c>
      <c r="DC3923" s="1" t="str">
        <f t="shared" si="1285"/>
        <v>#DIV/0!</v>
      </c>
      <c r="DD3923" s="1" t="str">
        <f t="shared" si="1286"/>
        <v>#DIV/0!</v>
      </c>
      <c r="DF3923" s="1" t="str">
        <f t="shared" si="1287"/>
        <v>#DIV/0!</v>
      </c>
    </row>
    <row r="3924" ht="15.75" customHeight="1">
      <c r="CU3924" s="1">
        <v>5820.0034</v>
      </c>
      <c r="CV3924" s="1">
        <v>24.25</v>
      </c>
      <c r="CW3924" s="1">
        <v>24.7</v>
      </c>
      <c r="CX3924" s="1">
        <v>26.2</v>
      </c>
      <c r="CY3924" s="1">
        <v>24.99</v>
      </c>
      <c r="CZ3924" s="1">
        <v>25.65</v>
      </c>
      <c r="DA3924" s="1" t="str">
        <f t="shared" si="1283"/>
        <v>#DIV/0!</v>
      </c>
      <c r="DB3924" s="1" t="str">
        <f t="shared" si="1284"/>
        <v>#DIV/0!</v>
      </c>
      <c r="DC3924" s="1" t="str">
        <f t="shared" si="1285"/>
        <v>#DIV/0!</v>
      </c>
      <c r="DD3924" s="1" t="str">
        <f t="shared" si="1286"/>
        <v>#DIV/0!</v>
      </c>
      <c r="DF3924" s="1" t="str">
        <f t="shared" si="1287"/>
        <v>#DIV/0!</v>
      </c>
    </row>
    <row r="3925" ht="15.75" customHeight="1">
      <c r="CU3925" s="1">
        <v>5820.1558</v>
      </c>
      <c r="CV3925" s="1">
        <v>24.95</v>
      </c>
      <c r="CW3925" s="1">
        <v>25.49</v>
      </c>
      <c r="CX3925" s="1">
        <v>27.08</v>
      </c>
      <c r="CY3925" s="1">
        <v>25.62</v>
      </c>
      <c r="CZ3925" s="1">
        <v>26.39</v>
      </c>
      <c r="DA3925" s="1" t="str">
        <f t="shared" si="1283"/>
        <v>#DIV/0!</v>
      </c>
      <c r="DB3925" s="1" t="str">
        <f t="shared" si="1284"/>
        <v>#DIV/0!</v>
      </c>
      <c r="DC3925" s="1" t="str">
        <f t="shared" si="1285"/>
        <v>#DIV/0!</v>
      </c>
      <c r="DD3925" s="1" t="str">
        <f t="shared" si="1286"/>
        <v>#DIV/0!</v>
      </c>
      <c r="DF3925" s="1" t="str">
        <f t="shared" si="1287"/>
        <v>#DIV/0!</v>
      </c>
    </row>
    <row r="3926" ht="15.75" customHeight="1">
      <c r="CU3926" s="1">
        <v>5820.3086</v>
      </c>
      <c r="CV3926" s="1">
        <v>26.63</v>
      </c>
      <c r="CW3926" s="1">
        <v>27.31</v>
      </c>
      <c r="CX3926" s="1">
        <v>28.83</v>
      </c>
      <c r="CY3926" s="1">
        <v>27.21</v>
      </c>
      <c r="CZ3926" s="1">
        <v>27.84</v>
      </c>
      <c r="DA3926" s="1" t="str">
        <f t="shared" si="1283"/>
        <v>#DIV/0!</v>
      </c>
      <c r="DB3926" s="1" t="str">
        <f t="shared" si="1284"/>
        <v>#DIV/0!</v>
      </c>
      <c r="DC3926" s="1" t="str">
        <f t="shared" si="1285"/>
        <v>#DIV/0!</v>
      </c>
      <c r="DD3926" s="1" t="str">
        <f t="shared" si="1286"/>
        <v>#DIV/0!</v>
      </c>
      <c r="DF3926" s="1" t="str">
        <f t="shared" si="1287"/>
        <v>#DIV/0!</v>
      </c>
    </row>
    <row r="3927" ht="15.75" customHeight="1">
      <c r="CU3927" s="1">
        <v>5820.4609</v>
      </c>
      <c r="CV3927" s="1">
        <v>28.41</v>
      </c>
      <c r="CW3927" s="1">
        <v>29.2</v>
      </c>
      <c r="CX3927" s="1">
        <v>30.87</v>
      </c>
      <c r="CY3927" s="1">
        <v>28.77</v>
      </c>
      <c r="CZ3927" s="1">
        <v>29.68</v>
      </c>
      <c r="DA3927" s="1" t="str">
        <f t="shared" si="1283"/>
        <v>#DIV/0!</v>
      </c>
      <c r="DB3927" s="1" t="str">
        <f t="shared" si="1284"/>
        <v>#DIV/0!</v>
      </c>
      <c r="DC3927" s="1" t="str">
        <f t="shared" si="1285"/>
        <v>#DIV/0!</v>
      </c>
      <c r="DD3927" s="1" t="str">
        <f t="shared" si="1286"/>
        <v>#DIV/0!</v>
      </c>
      <c r="DF3927" s="1" t="str">
        <f t="shared" si="1287"/>
        <v>#DIV/0!</v>
      </c>
    </row>
    <row r="3928" ht="15.75" customHeight="1">
      <c r="CU3928" s="1">
        <v>5820.6133</v>
      </c>
      <c r="CV3928" s="1">
        <v>30.44</v>
      </c>
      <c r="CW3928" s="1">
        <v>31.19</v>
      </c>
      <c r="CX3928" s="1">
        <v>32.98</v>
      </c>
      <c r="CY3928" s="1">
        <v>30.8</v>
      </c>
      <c r="CZ3928" s="1">
        <v>31.23</v>
      </c>
      <c r="DA3928" s="1" t="str">
        <f t="shared" si="1283"/>
        <v>#DIV/0!</v>
      </c>
      <c r="DB3928" s="1" t="str">
        <f t="shared" si="1284"/>
        <v>#DIV/0!</v>
      </c>
      <c r="DC3928" s="1" t="str">
        <f t="shared" si="1285"/>
        <v>#DIV/0!</v>
      </c>
      <c r="DD3928" s="1" t="str">
        <f t="shared" si="1286"/>
        <v>#DIV/0!</v>
      </c>
      <c r="DF3928" s="1" t="str">
        <f t="shared" si="1287"/>
        <v>#DIV/0!</v>
      </c>
    </row>
    <row r="3929" ht="15.75" customHeight="1">
      <c r="CU3929" s="1">
        <v>5820.7656</v>
      </c>
      <c r="CV3929" s="1">
        <v>31.3</v>
      </c>
      <c r="CW3929" s="1">
        <v>32.31</v>
      </c>
      <c r="CX3929" s="1">
        <v>34.01</v>
      </c>
      <c r="CY3929" s="1">
        <v>31.93</v>
      </c>
      <c r="CZ3929" s="1">
        <v>31.48</v>
      </c>
      <c r="DA3929" s="1" t="str">
        <f t="shared" si="1283"/>
        <v>#DIV/0!</v>
      </c>
      <c r="DB3929" s="1" t="str">
        <f t="shared" si="1284"/>
        <v>#DIV/0!</v>
      </c>
      <c r="DC3929" s="1" t="str">
        <f t="shared" si="1285"/>
        <v>#DIV/0!</v>
      </c>
      <c r="DD3929" s="1" t="str">
        <f t="shared" si="1286"/>
        <v>#DIV/0!</v>
      </c>
      <c r="DF3929" s="1" t="str">
        <f t="shared" si="1287"/>
        <v>#DIV/0!</v>
      </c>
    </row>
    <row r="3930" ht="15.75" customHeight="1">
      <c r="CU3930" s="1">
        <v>5820.918</v>
      </c>
      <c r="CV3930" s="1">
        <v>31.3</v>
      </c>
      <c r="CW3930" s="1">
        <v>32.21</v>
      </c>
      <c r="CX3930" s="1">
        <v>33.87</v>
      </c>
      <c r="CY3930" s="1">
        <v>32.01</v>
      </c>
      <c r="CZ3930" s="1">
        <v>30.94</v>
      </c>
      <c r="DA3930" s="1" t="str">
        <f t="shared" si="1283"/>
        <v>#DIV/0!</v>
      </c>
      <c r="DB3930" s="1" t="str">
        <f t="shared" si="1284"/>
        <v>#DIV/0!</v>
      </c>
      <c r="DC3930" s="1" t="str">
        <f t="shared" si="1285"/>
        <v>#DIV/0!</v>
      </c>
      <c r="DD3930" s="1" t="str">
        <f t="shared" si="1286"/>
        <v>#DIV/0!</v>
      </c>
      <c r="DF3930" s="1" t="str">
        <f t="shared" si="1287"/>
        <v>#DIV/0!</v>
      </c>
    </row>
    <row r="3931" ht="15.75" customHeight="1">
      <c r="CU3931" s="1">
        <v>5821.0703</v>
      </c>
      <c r="CV3931" s="1">
        <v>31.26</v>
      </c>
      <c r="CW3931" s="1">
        <v>32.07</v>
      </c>
      <c r="CX3931" s="1">
        <v>33.68</v>
      </c>
      <c r="CY3931" s="1">
        <v>32.06</v>
      </c>
      <c r="CZ3931" s="1">
        <v>30.45</v>
      </c>
      <c r="DA3931" s="1" t="str">
        <f t="shared" si="1283"/>
        <v>#DIV/0!</v>
      </c>
      <c r="DB3931" s="1" t="str">
        <f t="shared" si="1284"/>
        <v>#DIV/0!</v>
      </c>
      <c r="DC3931" s="1" t="str">
        <f t="shared" si="1285"/>
        <v>#DIV/0!</v>
      </c>
      <c r="DD3931" s="1" t="str">
        <f t="shared" si="1286"/>
        <v>#DIV/0!</v>
      </c>
      <c r="DF3931" s="1" t="str">
        <f t="shared" si="1287"/>
        <v>#DIV/0!</v>
      </c>
    </row>
    <row r="3932" ht="15.75" customHeight="1">
      <c r="CU3932" s="1">
        <v>5821.2227</v>
      </c>
      <c r="CV3932" s="1">
        <v>31.7</v>
      </c>
      <c r="CW3932" s="1">
        <v>32.29</v>
      </c>
      <c r="CX3932" s="1">
        <v>34.01</v>
      </c>
      <c r="CY3932" s="1">
        <v>32.64</v>
      </c>
      <c r="CZ3932" s="1">
        <v>30.56</v>
      </c>
      <c r="DA3932" s="1" t="str">
        <f t="shared" si="1283"/>
        <v>#DIV/0!</v>
      </c>
      <c r="DB3932" s="1" t="str">
        <f t="shared" si="1284"/>
        <v>#DIV/0!</v>
      </c>
      <c r="DC3932" s="1" t="str">
        <f t="shared" si="1285"/>
        <v>#DIV/0!</v>
      </c>
      <c r="DD3932" s="1" t="str">
        <f t="shared" si="1286"/>
        <v>#DIV/0!</v>
      </c>
      <c r="DF3932" s="1" t="str">
        <f t="shared" si="1287"/>
        <v>#DIV/0!</v>
      </c>
    </row>
    <row r="3933" ht="15.75" customHeight="1">
      <c r="CU3933" s="1">
        <v>5821.375</v>
      </c>
      <c r="CV3933" s="1">
        <v>32.97</v>
      </c>
      <c r="CW3933" s="1">
        <v>33.47</v>
      </c>
      <c r="CX3933" s="1">
        <v>35.45</v>
      </c>
      <c r="CY3933" s="1">
        <v>34.05</v>
      </c>
      <c r="CZ3933" s="1">
        <v>31.96</v>
      </c>
      <c r="DA3933" s="1" t="str">
        <f t="shared" si="1283"/>
        <v>#DIV/0!</v>
      </c>
      <c r="DB3933" s="1" t="str">
        <f t="shared" si="1284"/>
        <v>#DIV/0!</v>
      </c>
      <c r="DC3933" s="1" t="str">
        <f t="shared" si="1285"/>
        <v>#DIV/0!</v>
      </c>
      <c r="DD3933" s="1" t="str">
        <f t="shared" si="1286"/>
        <v>#DIV/0!</v>
      </c>
      <c r="DF3933" s="1" t="str">
        <f t="shared" si="1287"/>
        <v>#DIV/0!</v>
      </c>
    </row>
    <row r="3934" ht="15.75" customHeight="1">
      <c r="CU3934" s="1">
        <v>5821.5273</v>
      </c>
      <c r="CV3934" s="1">
        <v>35.39</v>
      </c>
      <c r="CW3934" s="1">
        <v>36.25</v>
      </c>
      <c r="CX3934" s="1">
        <v>38.64</v>
      </c>
      <c r="CY3934" s="1">
        <v>36.6</v>
      </c>
      <c r="CZ3934" s="1">
        <v>34.76</v>
      </c>
      <c r="DA3934" s="1" t="str">
        <f t="shared" si="1283"/>
        <v>#DIV/0!</v>
      </c>
      <c r="DB3934" s="1" t="str">
        <f t="shared" si="1284"/>
        <v>#DIV/0!</v>
      </c>
      <c r="DC3934" s="1" t="str">
        <f t="shared" si="1285"/>
        <v>#DIV/0!</v>
      </c>
      <c r="DD3934" s="1" t="str">
        <f t="shared" si="1286"/>
        <v>#DIV/0!</v>
      </c>
      <c r="DF3934" s="1" t="str">
        <f t="shared" si="1287"/>
        <v>#DIV/0!</v>
      </c>
    </row>
    <row r="3935" ht="15.75" customHeight="1">
      <c r="CU3935" s="1">
        <v>5821.6802</v>
      </c>
      <c r="CV3935" s="1">
        <v>39.29</v>
      </c>
      <c r="CW3935" s="1">
        <v>41.34</v>
      </c>
      <c r="CX3935" s="1">
        <v>44.57</v>
      </c>
      <c r="CY3935" s="1">
        <v>41.89</v>
      </c>
      <c r="CZ3935" s="1">
        <v>39.76</v>
      </c>
      <c r="DA3935" s="1" t="str">
        <f t="shared" si="1283"/>
        <v>#DIV/0!</v>
      </c>
      <c r="DB3935" s="1" t="str">
        <f t="shared" si="1284"/>
        <v>#DIV/0!</v>
      </c>
      <c r="DC3935" s="1" t="str">
        <f t="shared" si="1285"/>
        <v>#DIV/0!</v>
      </c>
      <c r="DD3935" s="1" t="str">
        <f t="shared" si="1286"/>
        <v>#DIV/0!</v>
      </c>
      <c r="DF3935" s="1" t="str">
        <f t="shared" si="1287"/>
        <v>#DIV/0!</v>
      </c>
    </row>
    <row r="3936" ht="15.75" customHeight="1">
      <c r="CU3936" s="1">
        <v>5821.8325</v>
      </c>
      <c r="CV3936" s="1">
        <v>45.15</v>
      </c>
      <c r="CW3936" s="1">
        <v>49.21</v>
      </c>
      <c r="CX3936" s="1">
        <v>53.76</v>
      </c>
      <c r="CY3936" s="1">
        <v>49.63</v>
      </c>
      <c r="CZ3936" s="1">
        <v>47.81</v>
      </c>
      <c r="DA3936" s="1" t="str">
        <f t="shared" si="1283"/>
        <v>#DIV/0!</v>
      </c>
      <c r="DB3936" s="1" t="str">
        <f t="shared" si="1284"/>
        <v>#DIV/0!</v>
      </c>
      <c r="DC3936" s="1" t="str">
        <f t="shared" si="1285"/>
        <v>#DIV/0!</v>
      </c>
      <c r="DD3936" s="1" t="str">
        <f t="shared" si="1286"/>
        <v>#DIV/0!</v>
      </c>
      <c r="DF3936" s="1" t="str">
        <f t="shared" si="1287"/>
        <v>#DIV/0!</v>
      </c>
    </row>
    <row r="3937" ht="15.75" customHeight="1">
      <c r="CU3937" s="1">
        <v>5821.9849</v>
      </c>
      <c r="CV3937" s="1">
        <v>53.22</v>
      </c>
      <c r="CW3937" s="1">
        <v>60.92</v>
      </c>
      <c r="CX3937" s="1">
        <v>68.11</v>
      </c>
      <c r="CY3937" s="1">
        <v>62.02</v>
      </c>
      <c r="CZ3937" s="1">
        <v>60.24</v>
      </c>
      <c r="DA3937" s="1" t="str">
        <f t="shared" si="1283"/>
        <v>#DIV/0!</v>
      </c>
      <c r="DB3937" s="1" t="str">
        <f t="shared" si="1284"/>
        <v>#DIV/0!</v>
      </c>
      <c r="DC3937" s="1" t="str">
        <f t="shared" si="1285"/>
        <v>#DIV/0!</v>
      </c>
      <c r="DD3937" s="1" t="str">
        <f t="shared" si="1286"/>
        <v>#DIV/0!</v>
      </c>
      <c r="DF3937" s="1" t="str">
        <f t="shared" si="1287"/>
        <v>#DIV/0!</v>
      </c>
    </row>
    <row r="3938" ht="15.75" customHeight="1">
      <c r="CU3938" s="1">
        <v>5822.1372</v>
      </c>
      <c r="CV3938" s="1">
        <v>62.07</v>
      </c>
      <c r="CW3938" s="1">
        <v>72.92</v>
      </c>
      <c r="CX3938" s="1">
        <v>83.14</v>
      </c>
      <c r="CY3938" s="1">
        <v>76.2</v>
      </c>
      <c r="CZ3938" s="1">
        <v>73.05</v>
      </c>
      <c r="DA3938" s="1" t="str">
        <f t="shared" si="1283"/>
        <v>#DIV/0!</v>
      </c>
      <c r="DB3938" s="1" t="str">
        <f t="shared" si="1284"/>
        <v>#DIV/0!</v>
      </c>
      <c r="DC3938" s="1" t="str">
        <f t="shared" si="1285"/>
        <v>#DIV/0!</v>
      </c>
      <c r="DD3938" s="1" t="str">
        <f t="shared" si="1286"/>
        <v>#DIV/0!</v>
      </c>
      <c r="DF3938" s="1" t="str">
        <f t="shared" si="1287"/>
        <v>#DIV/0!</v>
      </c>
    </row>
    <row r="3939" ht="15.75" customHeight="1">
      <c r="CU3939" s="1">
        <v>5822.2896</v>
      </c>
      <c r="CV3939" s="1">
        <v>66.99</v>
      </c>
      <c r="CW3939" s="1">
        <v>77.03</v>
      </c>
      <c r="CX3939" s="1">
        <v>88.49</v>
      </c>
      <c r="CY3939" s="1">
        <v>82.55</v>
      </c>
      <c r="CZ3939" s="1">
        <v>78.66</v>
      </c>
      <c r="DA3939" s="1" t="str">
        <f t="shared" si="1283"/>
        <v>#DIV/0!</v>
      </c>
      <c r="DB3939" s="1" t="str">
        <f t="shared" si="1284"/>
        <v>#DIV/0!</v>
      </c>
      <c r="DC3939" s="1" t="str">
        <f t="shared" si="1285"/>
        <v>#DIV/0!</v>
      </c>
      <c r="DD3939" s="1" t="str">
        <f t="shared" si="1286"/>
        <v>#DIV/0!</v>
      </c>
      <c r="DF3939" s="1" t="str">
        <f t="shared" si="1287"/>
        <v>#DIV/0!</v>
      </c>
    </row>
    <row r="3940" ht="15.75" customHeight="1">
      <c r="CU3940" s="1">
        <v>5822.4419</v>
      </c>
      <c r="CV3940" s="1">
        <v>64.51</v>
      </c>
      <c r="CW3940" s="1">
        <v>69.09</v>
      </c>
      <c r="CX3940" s="1">
        <v>79.59</v>
      </c>
      <c r="CY3940" s="1">
        <v>75.95</v>
      </c>
      <c r="CZ3940" s="1">
        <v>72.41</v>
      </c>
      <c r="DA3940" s="1" t="str">
        <f t="shared" si="1283"/>
        <v>#DIV/0!</v>
      </c>
      <c r="DB3940" s="1" t="str">
        <f t="shared" si="1284"/>
        <v>#DIV/0!</v>
      </c>
      <c r="DC3940" s="1" t="str">
        <f t="shared" si="1285"/>
        <v>#DIV/0!</v>
      </c>
      <c r="DD3940" s="1" t="str">
        <f t="shared" si="1286"/>
        <v>#DIV/0!</v>
      </c>
      <c r="DF3940" s="1" t="str">
        <f t="shared" si="1287"/>
        <v>#DIV/0!</v>
      </c>
    </row>
    <row r="3941" ht="15.75" customHeight="1">
      <c r="CU3941" s="1">
        <v>5822.5942</v>
      </c>
      <c r="CV3941" s="1">
        <v>54.6</v>
      </c>
      <c r="CW3941" s="1">
        <v>54.72</v>
      </c>
      <c r="CX3941" s="1">
        <v>63.09</v>
      </c>
      <c r="CY3941" s="1">
        <v>61.99</v>
      </c>
      <c r="CZ3941" s="1">
        <v>57.17</v>
      </c>
      <c r="DA3941" s="1" t="str">
        <f t="shared" si="1283"/>
        <v>#DIV/0!</v>
      </c>
      <c r="DB3941" s="1" t="str">
        <f t="shared" si="1284"/>
        <v>#DIV/0!</v>
      </c>
      <c r="DC3941" s="1" t="str">
        <f t="shared" si="1285"/>
        <v>#DIV/0!</v>
      </c>
      <c r="DD3941" s="1" t="str">
        <f t="shared" si="1286"/>
        <v>#DIV/0!</v>
      </c>
      <c r="DF3941" s="1" t="str">
        <f t="shared" si="1287"/>
        <v>#DIV/0!</v>
      </c>
    </row>
    <row r="3942" ht="15.75" customHeight="1">
      <c r="CU3942" s="1">
        <v>5822.7466</v>
      </c>
      <c r="CV3942" s="1">
        <v>41.9</v>
      </c>
      <c r="CW3942" s="1">
        <v>41.16</v>
      </c>
      <c r="CX3942" s="1">
        <v>47.15</v>
      </c>
      <c r="CY3942" s="1">
        <v>47.61</v>
      </c>
      <c r="CZ3942" s="1">
        <v>42.88</v>
      </c>
      <c r="DA3942" s="1" t="str">
        <f t="shared" si="1283"/>
        <v>#DIV/0!</v>
      </c>
      <c r="DB3942" s="1" t="str">
        <f t="shared" si="1284"/>
        <v>#DIV/0!</v>
      </c>
      <c r="DC3942" s="1" t="str">
        <f t="shared" si="1285"/>
        <v>#DIV/0!</v>
      </c>
      <c r="DD3942" s="1" t="str">
        <f t="shared" si="1286"/>
        <v>#DIV/0!</v>
      </c>
      <c r="DF3942" s="1" t="str">
        <f t="shared" si="1287"/>
        <v>#DIV/0!</v>
      </c>
    </row>
    <row r="3943" ht="15.75" customHeight="1">
      <c r="CU3943" s="1">
        <v>5822.8994</v>
      </c>
      <c r="CV3943" s="1">
        <v>31.64</v>
      </c>
      <c r="CW3943" s="1">
        <v>30.88</v>
      </c>
      <c r="CX3943" s="1">
        <v>34.82</v>
      </c>
      <c r="CY3943" s="1">
        <v>35.33</v>
      </c>
      <c r="CZ3943" s="1">
        <v>32.4</v>
      </c>
      <c r="DA3943" s="1" t="str">
        <f t="shared" si="1283"/>
        <v>#DIV/0!</v>
      </c>
      <c r="DB3943" s="1" t="str">
        <f t="shared" si="1284"/>
        <v>#DIV/0!</v>
      </c>
      <c r="DC3943" s="1" t="str">
        <f t="shared" si="1285"/>
        <v>#DIV/0!</v>
      </c>
      <c r="DD3943" s="1" t="str">
        <f t="shared" si="1286"/>
        <v>#DIV/0!</v>
      </c>
      <c r="DF3943" s="1" t="str">
        <f t="shared" si="1287"/>
        <v>#DIV/0!</v>
      </c>
    </row>
    <row r="3944" ht="15.75" customHeight="1">
      <c r="CU3944" s="1">
        <v>5823.0518</v>
      </c>
      <c r="CV3944" s="1">
        <v>24.02</v>
      </c>
      <c r="CW3944" s="1">
        <v>23.44</v>
      </c>
      <c r="CX3944" s="1">
        <v>25.94</v>
      </c>
      <c r="CY3944" s="1">
        <v>26.38</v>
      </c>
      <c r="CZ3944" s="1">
        <v>24.69</v>
      </c>
      <c r="DA3944" s="1" t="str">
        <f t="shared" si="1283"/>
        <v>#DIV/0!</v>
      </c>
      <c r="DB3944" s="1" t="str">
        <f t="shared" si="1284"/>
        <v>#DIV/0!</v>
      </c>
      <c r="DC3944" s="1" t="str">
        <f t="shared" si="1285"/>
        <v>#DIV/0!</v>
      </c>
      <c r="DD3944" s="1" t="str">
        <f t="shared" si="1286"/>
        <v>#DIV/0!</v>
      </c>
      <c r="DF3944" s="1" t="str">
        <f t="shared" si="1287"/>
        <v>#DIV/0!</v>
      </c>
    </row>
    <row r="3945" ht="15.75" customHeight="1">
      <c r="CU3945" s="1">
        <v>5823.2041</v>
      </c>
      <c r="CV3945" s="1">
        <v>18.55</v>
      </c>
      <c r="CW3945" s="1">
        <v>18.07</v>
      </c>
      <c r="CX3945" s="1">
        <v>19.64</v>
      </c>
      <c r="CY3945" s="1">
        <v>20.02</v>
      </c>
      <c r="CZ3945" s="1">
        <v>18.9</v>
      </c>
      <c r="DA3945" s="1" t="str">
        <f t="shared" si="1283"/>
        <v>#DIV/0!</v>
      </c>
      <c r="DB3945" s="1" t="str">
        <f t="shared" si="1284"/>
        <v>#DIV/0!</v>
      </c>
      <c r="DC3945" s="1" t="str">
        <f t="shared" si="1285"/>
        <v>#DIV/0!</v>
      </c>
      <c r="DD3945" s="1" t="str">
        <f t="shared" si="1286"/>
        <v>#DIV/0!</v>
      </c>
      <c r="DF3945" s="1" t="str">
        <f t="shared" si="1287"/>
        <v>#DIV/0!</v>
      </c>
    </row>
    <row r="3946" ht="15.75" customHeight="1">
      <c r="CU3946" s="1">
        <v>5823.3564</v>
      </c>
      <c r="CV3946" s="1">
        <v>14.48</v>
      </c>
      <c r="CW3946" s="1">
        <v>14.22</v>
      </c>
      <c r="CX3946" s="1">
        <v>15.23</v>
      </c>
      <c r="CY3946" s="1">
        <v>15.58</v>
      </c>
      <c r="CZ3946" s="1">
        <v>14.81</v>
      </c>
      <c r="DA3946" s="1" t="str">
        <f t="shared" si="1283"/>
        <v>#DIV/0!</v>
      </c>
      <c r="DB3946" s="1" t="str">
        <f t="shared" si="1284"/>
        <v>#DIV/0!</v>
      </c>
      <c r="DC3946" s="1" t="str">
        <f t="shared" si="1285"/>
        <v>#DIV/0!</v>
      </c>
      <c r="DD3946" s="1" t="str">
        <f t="shared" si="1286"/>
        <v>#DIV/0!</v>
      </c>
      <c r="DF3946" s="1" t="str">
        <f t="shared" si="1287"/>
        <v>#DIV/0!</v>
      </c>
    </row>
    <row r="3947" ht="15.75" customHeight="1">
      <c r="CU3947" s="1">
        <v>5823.5088</v>
      </c>
      <c r="CV3947" s="1">
        <v>11.59</v>
      </c>
      <c r="CW3947" s="1">
        <v>11.61</v>
      </c>
      <c r="CX3947" s="1">
        <v>12.31</v>
      </c>
      <c r="CY3947" s="1">
        <v>12.53</v>
      </c>
      <c r="CZ3947" s="1">
        <v>12.04</v>
      </c>
      <c r="DA3947" s="1" t="str">
        <f t="shared" si="1283"/>
        <v>#DIV/0!</v>
      </c>
      <c r="DB3947" s="1" t="str">
        <f t="shared" si="1284"/>
        <v>#DIV/0!</v>
      </c>
      <c r="DC3947" s="1" t="str">
        <f t="shared" si="1285"/>
        <v>#DIV/0!</v>
      </c>
      <c r="DD3947" s="1" t="str">
        <f t="shared" si="1286"/>
        <v>#DIV/0!</v>
      </c>
      <c r="DF3947" s="1" t="str">
        <f t="shared" si="1287"/>
        <v>#DIV/0!</v>
      </c>
    </row>
    <row r="3948" ht="15.75" customHeight="1">
      <c r="CU3948" s="1">
        <v>5823.6611</v>
      </c>
      <c r="CV3948" s="1">
        <v>9.649</v>
      </c>
      <c r="CW3948" s="1">
        <v>9.711</v>
      </c>
      <c r="CX3948" s="1">
        <v>10.18</v>
      </c>
      <c r="CY3948" s="1">
        <v>10.4</v>
      </c>
      <c r="CZ3948" s="1">
        <v>10.11</v>
      </c>
      <c r="DA3948" s="1" t="str">
        <f t="shared" si="1283"/>
        <v>#DIV/0!</v>
      </c>
      <c r="DB3948" s="1" t="str">
        <f t="shared" si="1284"/>
        <v>#DIV/0!</v>
      </c>
      <c r="DC3948" s="1" t="str">
        <f t="shared" si="1285"/>
        <v>#DIV/0!</v>
      </c>
      <c r="DD3948" s="1" t="str">
        <f t="shared" si="1286"/>
        <v>#DIV/0!</v>
      </c>
      <c r="DF3948" s="1" t="str">
        <f t="shared" si="1287"/>
        <v>#DIV/0!</v>
      </c>
    </row>
    <row r="3949" ht="15.75" customHeight="1">
      <c r="CU3949" s="1">
        <v>5823.8135</v>
      </c>
      <c r="CV3949" s="1">
        <v>8.407</v>
      </c>
      <c r="CW3949" s="1">
        <v>8.479</v>
      </c>
      <c r="CX3949" s="1">
        <v>8.812</v>
      </c>
      <c r="CY3949" s="1">
        <v>9.033</v>
      </c>
      <c r="CZ3949" s="1">
        <v>8.876</v>
      </c>
      <c r="DA3949" s="1" t="str">
        <f t="shared" si="1283"/>
        <v>#DIV/0!</v>
      </c>
      <c r="DB3949" s="1" t="str">
        <f t="shared" si="1284"/>
        <v>#DIV/0!</v>
      </c>
      <c r="DC3949" s="1" t="str">
        <f t="shared" si="1285"/>
        <v>#DIV/0!</v>
      </c>
      <c r="DD3949" s="1" t="str">
        <f t="shared" si="1286"/>
        <v>#DIV/0!</v>
      </c>
      <c r="DF3949" s="1" t="str">
        <f t="shared" si="1287"/>
        <v>#DIV/0!</v>
      </c>
    </row>
    <row r="3950" ht="15.75" customHeight="1">
      <c r="CU3950" s="1">
        <v>5823.9658</v>
      </c>
      <c r="CV3950" s="1">
        <v>7.766</v>
      </c>
      <c r="CW3950" s="1">
        <v>7.902</v>
      </c>
      <c r="CX3950" s="1">
        <v>8.166</v>
      </c>
      <c r="CY3950" s="1">
        <v>8.347</v>
      </c>
      <c r="CZ3950" s="1">
        <v>8.252</v>
      </c>
      <c r="DA3950" s="1" t="str">
        <f t="shared" si="1283"/>
        <v>#DIV/0!</v>
      </c>
      <c r="DB3950" s="1" t="str">
        <f t="shared" si="1284"/>
        <v>#DIV/0!</v>
      </c>
      <c r="DC3950" s="1" t="str">
        <f t="shared" si="1285"/>
        <v>#DIV/0!</v>
      </c>
      <c r="DD3950" s="1" t="str">
        <f t="shared" si="1286"/>
        <v>#DIV/0!</v>
      </c>
      <c r="DF3950" s="1" t="str">
        <f t="shared" si="1287"/>
        <v>#DIV/0!</v>
      </c>
    </row>
    <row r="3951" ht="15.75" customHeight="1">
      <c r="CU3951" s="1">
        <v>5824.1182</v>
      </c>
      <c r="CV3951" s="1">
        <v>7.797</v>
      </c>
      <c r="CW3951" s="1">
        <v>7.929</v>
      </c>
      <c r="CX3951" s="1">
        <v>8.168</v>
      </c>
      <c r="CY3951" s="1">
        <v>8.405</v>
      </c>
      <c r="CZ3951" s="1">
        <v>8.367</v>
      </c>
      <c r="DA3951" s="1" t="str">
        <f t="shared" si="1283"/>
        <v>#DIV/0!</v>
      </c>
      <c r="DB3951" s="1" t="str">
        <f t="shared" si="1284"/>
        <v>#DIV/0!</v>
      </c>
      <c r="DC3951" s="1" t="str">
        <f t="shared" si="1285"/>
        <v>#DIV/0!</v>
      </c>
      <c r="DD3951" s="1" t="str">
        <f t="shared" si="1286"/>
        <v>#DIV/0!</v>
      </c>
      <c r="DF3951" s="1" t="str">
        <f t="shared" si="1287"/>
        <v>#DIV/0!</v>
      </c>
    </row>
    <row r="3952" ht="15.75" customHeight="1">
      <c r="CU3952" s="1">
        <v>5824.271</v>
      </c>
      <c r="CV3952" s="1">
        <v>8.428</v>
      </c>
      <c r="CW3952" s="1">
        <v>8.567</v>
      </c>
      <c r="CX3952" s="1">
        <v>8.827</v>
      </c>
      <c r="CY3952" s="1">
        <v>9.147</v>
      </c>
      <c r="CZ3952" s="1">
        <v>9.168</v>
      </c>
      <c r="DA3952" s="1" t="str">
        <f t="shared" si="1283"/>
        <v>#DIV/0!</v>
      </c>
      <c r="DB3952" s="1" t="str">
        <f t="shared" si="1284"/>
        <v>#DIV/0!</v>
      </c>
      <c r="DC3952" s="1" t="str">
        <f t="shared" si="1285"/>
        <v>#DIV/0!</v>
      </c>
      <c r="DD3952" s="1" t="str">
        <f t="shared" si="1286"/>
        <v>#DIV/0!</v>
      </c>
      <c r="DF3952" s="1" t="str">
        <f t="shared" si="1287"/>
        <v>#DIV/0!</v>
      </c>
    </row>
    <row r="3953" ht="15.75" customHeight="1">
      <c r="CU3953" s="1">
        <v>5824.4233</v>
      </c>
      <c r="CV3953" s="1">
        <v>9.604</v>
      </c>
      <c r="CW3953" s="1">
        <v>9.768</v>
      </c>
      <c r="CX3953" s="1">
        <v>10.1</v>
      </c>
      <c r="CY3953" s="1">
        <v>10.42</v>
      </c>
      <c r="CZ3953" s="1">
        <v>10.44</v>
      </c>
      <c r="DA3953" s="1" t="str">
        <f t="shared" si="1283"/>
        <v>#DIV/0!</v>
      </c>
      <c r="DB3953" s="1" t="str">
        <f t="shared" si="1284"/>
        <v>#DIV/0!</v>
      </c>
      <c r="DC3953" s="1" t="str">
        <f t="shared" si="1285"/>
        <v>#DIV/0!</v>
      </c>
      <c r="DD3953" s="1" t="str">
        <f t="shared" si="1286"/>
        <v>#DIV/0!</v>
      </c>
      <c r="DF3953" s="1" t="str">
        <f t="shared" si="1287"/>
        <v>#DIV/0!</v>
      </c>
    </row>
    <row r="3954" ht="15.75" customHeight="1">
      <c r="CU3954" s="1">
        <v>5824.5757</v>
      </c>
      <c r="CV3954" s="1">
        <v>11.12</v>
      </c>
      <c r="CW3954" s="1">
        <v>11.26</v>
      </c>
      <c r="CX3954" s="1">
        <v>11.76</v>
      </c>
      <c r="CY3954" s="1">
        <v>12.04</v>
      </c>
      <c r="CZ3954" s="1">
        <v>12.08</v>
      </c>
      <c r="DA3954" s="1" t="str">
        <f t="shared" si="1283"/>
        <v>#DIV/0!</v>
      </c>
      <c r="DB3954" s="1" t="str">
        <f t="shared" si="1284"/>
        <v>#DIV/0!</v>
      </c>
      <c r="DC3954" s="1" t="str">
        <f t="shared" si="1285"/>
        <v>#DIV/0!</v>
      </c>
      <c r="DD3954" s="1" t="str">
        <f t="shared" si="1286"/>
        <v>#DIV/0!</v>
      </c>
      <c r="DF3954" s="1" t="str">
        <f t="shared" si="1287"/>
        <v>#DIV/0!</v>
      </c>
    </row>
    <row r="3955" ht="15.75" customHeight="1">
      <c r="CU3955" s="1">
        <v>5824.728</v>
      </c>
      <c r="CV3955" s="1">
        <v>12.61</v>
      </c>
      <c r="CW3955" s="1">
        <v>12.76</v>
      </c>
      <c r="CX3955" s="1">
        <v>13.41</v>
      </c>
      <c r="CY3955" s="1">
        <v>13.46</v>
      </c>
      <c r="CZ3955" s="1">
        <v>13.56</v>
      </c>
      <c r="DA3955" s="1" t="str">
        <f t="shared" si="1283"/>
        <v>#DIV/0!</v>
      </c>
      <c r="DB3955" s="1" t="str">
        <f t="shared" si="1284"/>
        <v>#DIV/0!</v>
      </c>
      <c r="DC3955" s="1" t="str">
        <f t="shared" si="1285"/>
        <v>#DIV/0!</v>
      </c>
      <c r="DD3955" s="1" t="str">
        <f t="shared" si="1286"/>
        <v>#DIV/0!</v>
      </c>
      <c r="DF3955" s="1" t="str">
        <f t="shared" si="1287"/>
        <v>#DIV/0!</v>
      </c>
    </row>
    <row r="3956" ht="15.75" customHeight="1">
      <c r="CU3956" s="1">
        <v>5824.8804</v>
      </c>
      <c r="CV3956" s="1">
        <v>13.44</v>
      </c>
      <c r="CW3956" s="1">
        <v>13.69</v>
      </c>
      <c r="CX3956" s="1">
        <v>14.27</v>
      </c>
      <c r="CY3956" s="1">
        <v>14.28</v>
      </c>
      <c r="CZ3956" s="1">
        <v>14.38</v>
      </c>
      <c r="DA3956" s="1" t="str">
        <f t="shared" si="1283"/>
        <v>#DIV/0!</v>
      </c>
      <c r="DB3956" s="1" t="str">
        <f t="shared" si="1284"/>
        <v>#DIV/0!</v>
      </c>
      <c r="DC3956" s="1" t="str">
        <f t="shared" si="1285"/>
        <v>#DIV/0!</v>
      </c>
      <c r="DD3956" s="1" t="str">
        <f t="shared" si="1286"/>
        <v>#DIV/0!</v>
      </c>
      <c r="DF3956" s="1" t="str">
        <f t="shared" si="1287"/>
        <v>#DIV/0!</v>
      </c>
    </row>
    <row r="3957" ht="15.75" customHeight="1">
      <c r="CU3957" s="1">
        <v>5825.0327</v>
      </c>
      <c r="CV3957" s="1">
        <v>13.36</v>
      </c>
      <c r="CW3957" s="1">
        <v>13.48</v>
      </c>
      <c r="CX3957" s="1">
        <v>13.89</v>
      </c>
      <c r="CY3957" s="1">
        <v>14.24</v>
      </c>
      <c r="CZ3957" s="1">
        <v>13.94</v>
      </c>
      <c r="DA3957" s="1" t="str">
        <f t="shared" si="1283"/>
        <v>#DIV/0!</v>
      </c>
      <c r="DB3957" s="1" t="str">
        <f t="shared" si="1284"/>
        <v>#DIV/0!</v>
      </c>
      <c r="DC3957" s="1" t="str">
        <f t="shared" si="1285"/>
        <v>#DIV/0!</v>
      </c>
      <c r="DD3957" s="1" t="str">
        <f t="shared" si="1286"/>
        <v>#DIV/0!</v>
      </c>
      <c r="DF3957" s="1" t="str">
        <f t="shared" si="1287"/>
        <v>#DIV/0!</v>
      </c>
    </row>
    <row r="3958" ht="15.75" customHeight="1">
      <c r="CU3958" s="1">
        <v>5825.1851</v>
      </c>
      <c r="CV3958" s="1">
        <v>12.4</v>
      </c>
      <c r="CW3958" s="1">
        <v>12.6</v>
      </c>
      <c r="CX3958" s="1">
        <v>12.97</v>
      </c>
      <c r="CY3958" s="1">
        <v>13.34</v>
      </c>
      <c r="CZ3958" s="1">
        <v>13.05</v>
      </c>
      <c r="DA3958" s="1" t="str">
        <f t="shared" si="1283"/>
        <v>#DIV/0!</v>
      </c>
      <c r="DB3958" s="1" t="str">
        <f t="shared" si="1284"/>
        <v>#DIV/0!</v>
      </c>
      <c r="DC3958" s="1" t="str">
        <f t="shared" si="1285"/>
        <v>#DIV/0!</v>
      </c>
      <c r="DD3958" s="1" t="str">
        <f t="shared" si="1286"/>
        <v>#DIV/0!</v>
      </c>
      <c r="DF3958" s="1" t="str">
        <f t="shared" si="1287"/>
        <v>#DIV/0!</v>
      </c>
    </row>
    <row r="3959" ht="15.75" customHeight="1">
      <c r="CU3959" s="1">
        <v>5825.3374</v>
      </c>
      <c r="CV3959" s="1">
        <v>10.92</v>
      </c>
      <c r="CW3959" s="1">
        <v>11.45</v>
      </c>
      <c r="CX3959" s="1">
        <v>11.82</v>
      </c>
      <c r="CY3959" s="1">
        <v>12.21</v>
      </c>
      <c r="CZ3959" s="1">
        <v>11.77</v>
      </c>
      <c r="DA3959" s="1" t="str">
        <f t="shared" si="1283"/>
        <v>#DIV/0!</v>
      </c>
      <c r="DB3959" s="1" t="str">
        <f t="shared" si="1284"/>
        <v>#DIV/0!</v>
      </c>
      <c r="DC3959" s="1" t="str">
        <f t="shared" si="1285"/>
        <v>#DIV/0!</v>
      </c>
      <c r="DD3959" s="1" t="str">
        <f t="shared" si="1286"/>
        <v>#DIV/0!</v>
      </c>
      <c r="DF3959" s="1" t="str">
        <f t="shared" si="1287"/>
        <v>#DIV/0!</v>
      </c>
    </row>
    <row r="3960" ht="15.75" customHeight="1">
      <c r="CU3960" s="1">
        <v>5825.4897</v>
      </c>
      <c r="CV3960" s="1">
        <v>9.779</v>
      </c>
      <c r="CW3960" s="1">
        <v>10.48</v>
      </c>
      <c r="CX3960" s="1">
        <v>10.85</v>
      </c>
      <c r="CY3960" s="1">
        <v>11.24</v>
      </c>
      <c r="CZ3960" s="1">
        <v>10.74</v>
      </c>
      <c r="DA3960" s="1" t="str">
        <f t="shared" si="1283"/>
        <v>#DIV/0!</v>
      </c>
      <c r="DB3960" s="1" t="str">
        <f t="shared" si="1284"/>
        <v>#DIV/0!</v>
      </c>
      <c r="DC3960" s="1" t="str">
        <f t="shared" si="1285"/>
        <v>#DIV/0!</v>
      </c>
      <c r="DD3960" s="1" t="str">
        <f t="shared" si="1286"/>
        <v>#DIV/0!</v>
      </c>
      <c r="DF3960" s="1" t="str">
        <f t="shared" si="1287"/>
        <v>#DIV/0!</v>
      </c>
    </row>
    <row r="3961" ht="15.75" customHeight="1">
      <c r="CU3961" s="1">
        <v>5825.6426</v>
      </c>
      <c r="CV3961" s="1">
        <v>9.254</v>
      </c>
      <c r="CW3961" s="1">
        <v>10.03</v>
      </c>
      <c r="CX3961" s="1">
        <v>10.4</v>
      </c>
      <c r="CY3961" s="1">
        <v>10.8</v>
      </c>
      <c r="CZ3961" s="1">
        <v>10.18</v>
      </c>
      <c r="DA3961" s="1" t="str">
        <f t="shared" si="1283"/>
        <v>#DIV/0!</v>
      </c>
      <c r="DB3961" s="1" t="str">
        <f t="shared" si="1284"/>
        <v>#DIV/0!</v>
      </c>
      <c r="DC3961" s="1" t="str">
        <f t="shared" si="1285"/>
        <v>#DIV/0!</v>
      </c>
      <c r="DD3961" s="1" t="str">
        <f t="shared" si="1286"/>
        <v>#DIV/0!</v>
      </c>
      <c r="DF3961" s="1" t="str">
        <f t="shared" si="1287"/>
        <v>#DIV/0!</v>
      </c>
    </row>
    <row r="3962" ht="15.75" customHeight="1">
      <c r="CU3962" s="1">
        <v>5825.7949</v>
      </c>
      <c r="CV3962" s="1">
        <v>9.513</v>
      </c>
      <c r="CW3962" s="1">
        <v>10.15</v>
      </c>
      <c r="CX3962" s="1">
        <v>10.51</v>
      </c>
      <c r="CY3962" s="1">
        <v>10.92</v>
      </c>
      <c r="CZ3962" s="1">
        <v>10.22</v>
      </c>
      <c r="DA3962" s="1" t="str">
        <f t="shared" si="1283"/>
        <v>#DIV/0!</v>
      </c>
      <c r="DB3962" s="1" t="str">
        <f t="shared" si="1284"/>
        <v>#DIV/0!</v>
      </c>
      <c r="DC3962" s="1" t="str">
        <f t="shared" si="1285"/>
        <v>#DIV/0!</v>
      </c>
      <c r="DD3962" s="1" t="str">
        <f t="shared" si="1286"/>
        <v>#DIV/0!</v>
      </c>
      <c r="DF3962" s="1" t="str">
        <f t="shared" si="1287"/>
        <v>#DIV/0!</v>
      </c>
    </row>
    <row r="3963" ht="15.75" customHeight="1">
      <c r="CU3963" s="1">
        <v>5825.9473</v>
      </c>
      <c r="CV3963" s="1">
        <v>10.34</v>
      </c>
      <c r="CW3963" s="1">
        <v>10.8</v>
      </c>
      <c r="CX3963" s="1">
        <v>11.13</v>
      </c>
      <c r="CY3963" s="1">
        <v>11.4</v>
      </c>
      <c r="CZ3963" s="1">
        <v>10.58</v>
      </c>
      <c r="DA3963" s="1" t="str">
        <f t="shared" si="1283"/>
        <v>#DIV/0!</v>
      </c>
      <c r="DB3963" s="1" t="str">
        <f t="shared" si="1284"/>
        <v>#DIV/0!</v>
      </c>
      <c r="DC3963" s="1" t="str">
        <f t="shared" si="1285"/>
        <v>#DIV/0!</v>
      </c>
      <c r="DD3963" s="1" t="str">
        <f t="shared" si="1286"/>
        <v>#DIV/0!</v>
      </c>
      <c r="DF3963" s="1" t="str">
        <f t="shared" si="1287"/>
        <v>#DIV/0!</v>
      </c>
    </row>
    <row r="3964" ht="15.75" customHeight="1">
      <c r="CU3964" s="1">
        <v>5826.0996</v>
      </c>
      <c r="CV3964" s="1">
        <v>11.41</v>
      </c>
      <c r="CW3964" s="1">
        <v>11.5</v>
      </c>
      <c r="CX3964" s="1">
        <v>11.82</v>
      </c>
      <c r="CY3964" s="1">
        <v>11.85</v>
      </c>
      <c r="CZ3964" s="1">
        <v>10.91</v>
      </c>
      <c r="DA3964" s="1" t="str">
        <f t="shared" si="1283"/>
        <v>#DIV/0!</v>
      </c>
      <c r="DB3964" s="1" t="str">
        <f t="shared" si="1284"/>
        <v>#DIV/0!</v>
      </c>
      <c r="DC3964" s="1" t="str">
        <f t="shared" si="1285"/>
        <v>#DIV/0!</v>
      </c>
      <c r="DD3964" s="1" t="str">
        <f t="shared" si="1286"/>
        <v>#DIV/0!</v>
      </c>
      <c r="DF3964" s="1" t="str">
        <f t="shared" si="1287"/>
        <v>#DIV/0!</v>
      </c>
    </row>
    <row r="3965" ht="15.75" customHeight="1">
      <c r="CU3965" s="1">
        <v>5826.252</v>
      </c>
      <c r="CV3965" s="1">
        <v>11.7</v>
      </c>
      <c r="CW3965" s="1">
        <v>11.32</v>
      </c>
      <c r="CX3965" s="1">
        <v>11.73</v>
      </c>
      <c r="CY3965" s="1">
        <v>11.63</v>
      </c>
      <c r="CZ3965" s="1">
        <v>10.56</v>
      </c>
      <c r="DA3965" s="1" t="str">
        <f t="shared" si="1283"/>
        <v>#DIV/0!</v>
      </c>
      <c r="DB3965" s="1" t="str">
        <f t="shared" si="1284"/>
        <v>#DIV/0!</v>
      </c>
      <c r="DC3965" s="1" t="str">
        <f t="shared" si="1285"/>
        <v>#DIV/0!</v>
      </c>
      <c r="DD3965" s="1" t="str">
        <f t="shared" si="1286"/>
        <v>#DIV/0!</v>
      </c>
      <c r="DF3965" s="1" t="str">
        <f t="shared" si="1287"/>
        <v>#DIV/0!</v>
      </c>
    </row>
    <row r="3966" ht="15.75" customHeight="1">
      <c r="CU3966" s="1">
        <v>5826.4043</v>
      </c>
      <c r="CV3966" s="1">
        <v>10.39</v>
      </c>
      <c r="CW3966" s="1">
        <v>10.08</v>
      </c>
      <c r="CX3966" s="1">
        <v>10.55</v>
      </c>
      <c r="CY3966" s="1">
        <v>9.971</v>
      </c>
      <c r="CZ3966" s="1">
        <v>9.08</v>
      </c>
      <c r="DA3966" s="1" t="str">
        <f t="shared" si="1283"/>
        <v>#DIV/0!</v>
      </c>
      <c r="DB3966" s="1" t="str">
        <f t="shared" si="1284"/>
        <v>#DIV/0!</v>
      </c>
      <c r="DC3966" s="1" t="str">
        <f t="shared" si="1285"/>
        <v>#DIV/0!</v>
      </c>
      <c r="DD3966" s="1" t="str">
        <f t="shared" si="1286"/>
        <v>#DIV/0!</v>
      </c>
      <c r="DF3966" s="1" t="str">
        <f t="shared" si="1287"/>
        <v>#DIV/0!</v>
      </c>
    </row>
    <row r="3967" ht="15.75" customHeight="1">
      <c r="CU3967" s="1">
        <v>5826.5566</v>
      </c>
      <c r="CV3967" s="1">
        <v>8.519</v>
      </c>
      <c r="CW3967" s="1">
        <v>8.318</v>
      </c>
      <c r="CX3967" s="1">
        <v>8.757</v>
      </c>
      <c r="CY3967" s="1">
        <v>8.221</v>
      </c>
      <c r="CZ3967" s="1">
        <v>7.635</v>
      </c>
      <c r="DA3967" s="1" t="str">
        <f t="shared" si="1283"/>
        <v>#DIV/0!</v>
      </c>
      <c r="DB3967" s="1" t="str">
        <f t="shared" si="1284"/>
        <v>#DIV/0!</v>
      </c>
      <c r="DC3967" s="1" t="str">
        <f t="shared" si="1285"/>
        <v>#DIV/0!</v>
      </c>
      <c r="DD3967" s="1" t="str">
        <f t="shared" si="1286"/>
        <v>#DIV/0!</v>
      </c>
      <c r="DF3967" s="1" t="str">
        <f t="shared" si="1287"/>
        <v>#DIV/0!</v>
      </c>
    </row>
    <row r="3968" ht="15.75" customHeight="1">
      <c r="CU3968" s="1">
        <v>5826.709</v>
      </c>
      <c r="CV3968" s="1">
        <v>7.025</v>
      </c>
      <c r="CW3968" s="1">
        <v>6.868</v>
      </c>
      <c r="CX3968" s="1">
        <v>7.183</v>
      </c>
      <c r="CY3968" s="1">
        <v>6.907</v>
      </c>
      <c r="CZ3968" s="1">
        <v>6.539</v>
      </c>
      <c r="DA3968" s="1" t="str">
        <f t="shared" si="1283"/>
        <v>#DIV/0!</v>
      </c>
      <c r="DB3968" s="1" t="str">
        <f t="shared" si="1284"/>
        <v>#DIV/0!</v>
      </c>
      <c r="DC3968" s="1" t="str">
        <f t="shared" si="1285"/>
        <v>#DIV/0!</v>
      </c>
      <c r="DD3968" s="1" t="str">
        <f t="shared" si="1286"/>
        <v>#DIV/0!</v>
      </c>
      <c r="DF3968" s="1" t="str">
        <f t="shared" si="1287"/>
        <v>#DIV/0!</v>
      </c>
    </row>
    <row r="3969" ht="15.75" customHeight="1">
      <c r="CU3969" s="1">
        <v>5826.8618</v>
      </c>
      <c r="CV3969" s="1">
        <v>5.912</v>
      </c>
      <c r="CW3969" s="1">
        <v>5.813</v>
      </c>
      <c r="CX3969" s="1">
        <v>6.013</v>
      </c>
      <c r="CY3969" s="1">
        <v>5.95</v>
      </c>
      <c r="CZ3969" s="1">
        <v>5.7</v>
      </c>
      <c r="DA3969" s="1" t="str">
        <f t="shared" si="1283"/>
        <v>#DIV/0!</v>
      </c>
      <c r="DB3969" s="1" t="str">
        <f t="shared" si="1284"/>
        <v>#DIV/0!</v>
      </c>
      <c r="DC3969" s="1" t="str">
        <f t="shared" si="1285"/>
        <v>#DIV/0!</v>
      </c>
      <c r="DD3969" s="1" t="str">
        <f t="shared" si="1286"/>
        <v>#DIV/0!</v>
      </c>
      <c r="DF3969" s="1" t="str">
        <f t="shared" si="1287"/>
        <v>#DIV/0!</v>
      </c>
    </row>
    <row r="3970" ht="15.75" customHeight="1">
      <c r="CU3970" s="1">
        <v>5827.0142</v>
      </c>
      <c r="CV3970" s="1">
        <v>5.047</v>
      </c>
      <c r="CW3970" s="1">
        <v>5.028</v>
      </c>
      <c r="CX3970" s="1">
        <v>5.144</v>
      </c>
      <c r="CY3970" s="1">
        <v>5.183</v>
      </c>
      <c r="CZ3970" s="1">
        <v>5.021</v>
      </c>
      <c r="DA3970" s="1" t="str">
        <f t="shared" si="1283"/>
        <v>#DIV/0!</v>
      </c>
      <c r="DB3970" s="1" t="str">
        <f t="shared" si="1284"/>
        <v>#DIV/0!</v>
      </c>
      <c r="DC3970" s="1" t="str">
        <f t="shared" si="1285"/>
        <v>#DIV/0!</v>
      </c>
      <c r="DD3970" s="1" t="str">
        <f t="shared" si="1286"/>
        <v>#DIV/0!</v>
      </c>
      <c r="DF3970" s="1" t="str">
        <f t="shared" si="1287"/>
        <v>#DIV/0!</v>
      </c>
    </row>
    <row r="3971" ht="15.75" customHeight="1">
      <c r="CU3971" s="1">
        <v>5827.1665</v>
      </c>
      <c r="CV3971" s="1">
        <v>4.493</v>
      </c>
      <c r="CW3971" s="1">
        <v>4.482</v>
      </c>
      <c r="CX3971" s="1">
        <v>4.547</v>
      </c>
      <c r="CY3971" s="1">
        <v>4.617</v>
      </c>
      <c r="CZ3971" s="1">
        <v>4.411</v>
      </c>
      <c r="DA3971" s="1" t="str">
        <f t="shared" si="1283"/>
        <v>#DIV/0!</v>
      </c>
      <c r="DB3971" s="1" t="str">
        <f t="shared" si="1284"/>
        <v>#DIV/0!</v>
      </c>
      <c r="DC3971" s="1" t="str">
        <f t="shared" si="1285"/>
        <v>#DIV/0!</v>
      </c>
      <c r="DD3971" s="1" t="str">
        <f t="shared" si="1286"/>
        <v>#DIV/0!</v>
      </c>
      <c r="DF3971" s="1" t="str">
        <f t="shared" si="1287"/>
        <v>#DIV/0!</v>
      </c>
    </row>
    <row r="3972" ht="15.75" customHeight="1">
      <c r="CU3972" s="1">
        <v>5827.3188</v>
      </c>
      <c r="CV3972" s="1">
        <v>4.228</v>
      </c>
      <c r="CW3972" s="1">
        <v>4.205</v>
      </c>
      <c r="CX3972" s="1">
        <v>4.26</v>
      </c>
      <c r="CY3972" s="1">
        <v>4.321</v>
      </c>
      <c r="CZ3972" s="1">
        <v>4.112</v>
      </c>
      <c r="DA3972" s="1" t="str">
        <f t="shared" si="1283"/>
        <v>#DIV/0!</v>
      </c>
      <c r="DB3972" s="1" t="str">
        <f t="shared" si="1284"/>
        <v>#DIV/0!</v>
      </c>
      <c r="DC3972" s="1" t="str">
        <f t="shared" si="1285"/>
        <v>#DIV/0!</v>
      </c>
      <c r="DD3972" s="1" t="str">
        <f t="shared" si="1286"/>
        <v>#DIV/0!</v>
      </c>
      <c r="DF3972" s="1" t="str">
        <f t="shared" si="1287"/>
        <v>#DIV/0!</v>
      </c>
    </row>
    <row r="3973" ht="15.75" customHeight="1">
      <c r="CU3973" s="1">
        <v>5827.4712</v>
      </c>
      <c r="CV3973" s="1">
        <v>4.295</v>
      </c>
      <c r="CW3973" s="1">
        <v>4.305</v>
      </c>
      <c r="CX3973" s="1">
        <v>4.371</v>
      </c>
      <c r="CY3973" s="1">
        <v>4.39</v>
      </c>
      <c r="CZ3973" s="1">
        <v>4.29</v>
      </c>
      <c r="DA3973" s="1" t="str">
        <f t="shared" si="1283"/>
        <v>#DIV/0!</v>
      </c>
      <c r="DB3973" s="1" t="str">
        <f t="shared" si="1284"/>
        <v>#DIV/0!</v>
      </c>
      <c r="DC3973" s="1" t="str">
        <f t="shared" si="1285"/>
        <v>#DIV/0!</v>
      </c>
      <c r="DD3973" s="1" t="str">
        <f t="shared" si="1286"/>
        <v>#DIV/0!</v>
      </c>
      <c r="DF3973" s="1" t="str">
        <f t="shared" si="1287"/>
        <v>#DIV/0!</v>
      </c>
    </row>
    <row r="3974" ht="15.75" customHeight="1">
      <c r="CU3974" s="1">
        <v>5827.6235</v>
      </c>
      <c r="CV3974" s="1">
        <v>4.921</v>
      </c>
      <c r="CW3974" s="1">
        <v>4.941</v>
      </c>
      <c r="CX3974" s="1">
        <v>5.034</v>
      </c>
      <c r="CY3974" s="1">
        <v>5.03</v>
      </c>
      <c r="CZ3974" s="1">
        <v>4.93</v>
      </c>
      <c r="DA3974" s="1" t="str">
        <f t="shared" si="1283"/>
        <v>#DIV/0!</v>
      </c>
      <c r="DB3974" s="1" t="str">
        <f t="shared" si="1284"/>
        <v>#DIV/0!</v>
      </c>
      <c r="DC3974" s="1" t="str">
        <f t="shared" si="1285"/>
        <v>#DIV/0!</v>
      </c>
      <c r="DD3974" s="1" t="str">
        <f t="shared" si="1286"/>
        <v>#DIV/0!</v>
      </c>
      <c r="DF3974" s="1" t="str">
        <f t="shared" si="1287"/>
        <v>#DIV/0!</v>
      </c>
    </row>
    <row r="3975" ht="15.75" customHeight="1">
      <c r="CU3975" s="1">
        <v>5827.7759</v>
      </c>
      <c r="CV3975" s="1">
        <v>6.157</v>
      </c>
      <c r="CW3975" s="1">
        <v>6.09</v>
      </c>
      <c r="CX3975" s="1">
        <v>6.185</v>
      </c>
      <c r="CY3975" s="1">
        <v>6.125</v>
      </c>
      <c r="CZ3975" s="1">
        <v>6.082</v>
      </c>
      <c r="DA3975" s="1" t="str">
        <f t="shared" si="1283"/>
        <v>#DIV/0!</v>
      </c>
      <c r="DB3975" s="1" t="str">
        <f t="shared" si="1284"/>
        <v>#DIV/0!</v>
      </c>
      <c r="DC3975" s="1" t="str">
        <f t="shared" si="1285"/>
        <v>#DIV/0!</v>
      </c>
      <c r="DD3975" s="1" t="str">
        <f t="shared" si="1286"/>
        <v>#DIV/0!</v>
      </c>
      <c r="DF3975" s="1" t="str">
        <f t="shared" si="1287"/>
        <v>#DIV/0!</v>
      </c>
    </row>
    <row r="3976" ht="15.75" customHeight="1">
      <c r="CU3976" s="1">
        <v>5827.9282</v>
      </c>
      <c r="CV3976" s="1">
        <v>7.899</v>
      </c>
      <c r="CW3976" s="1">
        <v>7.867</v>
      </c>
      <c r="CX3976" s="1">
        <v>8.023</v>
      </c>
      <c r="CY3976" s="1">
        <v>7.806</v>
      </c>
      <c r="CZ3976" s="1">
        <v>7.983</v>
      </c>
      <c r="DA3976" s="1" t="str">
        <f t="shared" si="1283"/>
        <v>#DIV/0!</v>
      </c>
      <c r="DB3976" s="1" t="str">
        <f t="shared" si="1284"/>
        <v>#DIV/0!</v>
      </c>
      <c r="DC3976" s="1" t="str">
        <f t="shared" si="1285"/>
        <v>#DIV/0!</v>
      </c>
      <c r="DD3976" s="1" t="str">
        <f t="shared" si="1286"/>
        <v>#DIV/0!</v>
      </c>
      <c r="DF3976" s="1" t="str">
        <f t="shared" si="1287"/>
        <v>#DIV/0!</v>
      </c>
    </row>
    <row r="3977" ht="15.75" customHeight="1">
      <c r="CU3977" s="1">
        <v>5828.0806</v>
      </c>
      <c r="CV3977" s="1">
        <v>10.08</v>
      </c>
      <c r="CW3977" s="1">
        <v>9.857</v>
      </c>
      <c r="CX3977" s="1">
        <v>10.02</v>
      </c>
      <c r="CY3977" s="1">
        <v>9.744</v>
      </c>
      <c r="CZ3977" s="1">
        <v>10.02</v>
      </c>
      <c r="DA3977" s="1" t="str">
        <f t="shared" si="1283"/>
        <v>#DIV/0!</v>
      </c>
      <c r="DB3977" s="1" t="str">
        <f t="shared" si="1284"/>
        <v>#DIV/0!</v>
      </c>
      <c r="DC3977" s="1" t="str">
        <f t="shared" si="1285"/>
        <v>#DIV/0!</v>
      </c>
      <c r="DD3977" s="1" t="str">
        <f t="shared" si="1286"/>
        <v>#DIV/0!</v>
      </c>
      <c r="DF3977" s="1" t="str">
        <f t="shared" si="1287"/>
        <v>#DIV/0!</v>
      </c>
    </row>
    <row r="3978" ht="15.75" customHeight="1">
      <c r="CU3978" s="1">
        <v>5828.2334</v>
      </c>
      <c r="CV3978" s="1">
        <v>11.06</v>
      </c>
      <c r="CW3978" s="1">
        <v>10.62</v>
      </c>
      <c r="CX3978" s="1">
        <v>10.83</v>
      </c>
      <c r="CY3978" s="1">
        <v>10.81</v>
      </c>
      <c r="CZ3978" s="1">
        <v>11.2</v>
      </c>
      <c r="DA3978" s="1" t="str">
        <f t="shared" si="1283"/>
        <v>#DIV/0!</v>
      </c>
      <c r="DB3978" s="1" t="str">
        <f t="shared" si="1284"/>
        <v>#DIV/0!</v>
      </c>
      <c r="DC3978" s="1" t="str">
        <f t="shared" si="1285"/>
        <v>#DIV/0!</v>
      </c>
      <c r="DD3978" s="1" t="str">
        <f t="shared" si="1286"/>
        <v>#DIV/0!</v>
      </c>
      <c r="DF3978" s="1" t="str">
        <f t="shared" si="1287"/>
        <v>#DIV/0!</v>
      </c>
    </row>
    <row r="3979" ht="15.75" customHeight="1">
      <c r="CU3979" s="1">
        <v>5828.3857</v>
      </c>
      <c r="CV3979" s="1">
        <v>10.22</v>
      </c>
      <c r="CW3979" s="1">
        <v>10.05</v>
      </c>
      <c r="CX3979" s="1">
        <v>10.29</v>
      </c>
      <c r="CY3979" s="1">
        <v>10.56</v>
      </c>
      <c r="CZ3979" s="1">
        <v>10.72</v>
      </c>
      <c r="DA3979" s="1" t="str">
        <f t="shared" si="1283"/>
        <v>#DIV/0!</v>
      </c>
      <c r="DB3979" s="1" t="str">
        <f t="shared" si="1284"/>
        <v>#DIV/0!</v>
      </c>
      <c r="DC3979" s="1" t="str">
        <f t="shared" si="1285"/>
        <v>#DIV/0!</v>
      </c>
      <c r="DD3979" s="1" t="str">
        <f t="shared" si="1286"/>
        <v>#DIV/0!</v>
      </c>
      <c r="DF3979" s="1" t="str">
        <f t="shared" si="1287"/>
        <v>#DIV/0!</v>
      </c>
    </row>
    <row r="3980" ht="15.75" customHeight="1">
      <c r="CU3980" s="1">
        <v>5828.5381</v>
      </c>
      <c r="CV3980" s="1">
        <v>9.392</v>
      </c>
      <c r="CW3980" s="1">
        <v>9.332</v>
      </c>
      <c r="CX3980" s="1">
        <v>9.611</v>
      </c>
      <c r="CY3980" s="1">
        <v>10.05</v>
      </c>
      <c r="CZ3980" s="1">
        <v>10.24</v>
      </c>
      <c r="DA3980" s="1" t="str">
        <f t="shared" si="1283"/>
        <v>#DIV/0!</v>
      </c>
      <c r="DB3980" s="1" t="str">
        <f t="shared" si="1284"/>
        <v>#DIV/0!</v>
      </c>
      <c r="DC3980" s="1" t="str">
        <f t="shared" si="1285"/>
        <v>#DIV/0!</v>
      </c>
      <c r="DD3980" s="1" t="str">
        <f t="shared" si="1286"/>
        <v>#DIV/0!</v>
      </c>
      <c r="DF3980" s="1" t="str">
        <f t="shared" si="1287"/>
        <v>#DIV/0!</v>
      </c>
    </row>
    <row r="3981" ht="15.75" customHeight="1">
      <c r="CU3981" s="1">
        <v>5828.6904</v>
      </c>
      <c r="CV3981" s="1">
        <v>8.962</v>
      </c>
      <c r="CW3981" s="1">
        <v>8.973</v>
      </c>
      <c r="CX3981" s="1">
        <v>9.268</v>
      </c>
      <c r="CY3981" s="1">
        <v>10.05</v>
      </c>
      <c r="CZ3981" s="1">
        <v>10.0</v>
      </c>
      <c r="DA3981" s="1" t="str">
        <f t="shared" si="1283"/>
        <v>#DIV/0!</v>
      </c>
      <c r="DB3981" s="1" t="str">
        <f t="shared" si="1284"/>
        <v>#DIV/0!</v>
      </c>
      <c r="DC3981" s="1" t="str">
        <f t="shared" si="1285"/>
        <v>#DIV/0!</v>
      </c>
      <c r="DD3981" s="1" t="str">
        <f t="shared" si="1286"/>
        <v>#DIV/0!</v>
      </c>
      <c r="DF3981" s="1" t="str">
        <f t="shared" si="1287"/>
        <v>#DIV/0!</v>
      </c>
    </row>
    <row r="3982" ht="15.75" customHeight="1">
      <c r="CU3982" s="1">
        <v>5828.8428</v>
      </c>
      <c r="CV3982" s="1">
        <v>9.415</v>
      </c>
      <c r="CW3982" s="1">
        <v>9.509</v>
      </c>
      <c r="CX3982" s="1">
        <v>9.758</v>
      </c>
      <c r="CY3982" s="1">
        <v>10.89</v>
      </c>
      <c r="CZ3982" s="1">
        <v>10.35</v>
      </c>
      <c r="DA3982" s="1" t="str">
        <f t="shared" si="1283"/>
        <v>#DIV/0!</v>
      </c>
      <c r="DB3982" s="1" t="str">
        <f t="shared" si="1284"/>
        <v>#DIV/0!</v>
      </c>
      <c r="DC3982" s="1" t="str">
        <f t="shared" si="1285"/>
        <v>#DIV/0!</v>
      </c>
      <c r="DD3982" s="1" t="str">
        <f t="shared" si="1286"/>
        <v>#DIV/0!</v>
      </c>
      <c r="DF3982" s="1" t="str">
        <f t="shared" si="1287"/>
        <v>#DIV/0!</v>
      </c>
    </row>
    <row r="3983" ht="15.75" customHeight="1">
      <c r="CU3983" s="1">
        <v>5828.9951</v>
      </c>
      <c r="CV3983" s="1">
        <v>10.94</v>
      </c>
      <c r="CW3983" s="1">
        <v>11.16</v>
      </c>
      <c r="CX3983" s="1">
        <v>11.42</v>
      </c>
      <c r="CY3983" s="1">
        <v>12.67</v>
      </c>
      <c r="CZ3983" s="1">
        <v>11.56</v>
      </c>
      <c r="DA3983" s="1" t="str">
        <f t="shared" si="1283"/>
        <v>#DIV/0!</v>
      </c>
      <c r="DB3983" s="1" t="str">
        <f t="shared" si="1284"/>
        <v>#DIV/0!</v>
      </c>
      <c r="DC3983" s="1" t="str">
        <f t="shared" si="1285"/>
        <v>#DIV/0!</v>
      </c>
      <c r="DD3983" s="1" t="str">
        <f t="shared" si="1286"/>
        <v>#DIV/0!</v>
      </c>
      <c r="DF3983" s="1" t="str">
        <f t="shared" si="1287"/>
        <v>#DIV/0!</v>
      </c>
    </row>
    <row r="3984" ht="15.75" customHeight="1">
      <c r="CU3984" s="1">
        <v>5829.1475</v>
      </c>
      <c r="CV3984" s="1">
        <v>13.44</v>
      </c>
      <c r="CW3984" s="1">
        <v>13.69</v>
      </c>
      <c r="CX3984" s="1">
        <v>14.12</v>
      </c>
      <c r="CY3984" s="1">
        <v>15.11</v>
      </c>
      <c r="CZ3984" s="1">
        <v>13.16</v>
      </c>
      <c r="DA3984" s="1" t="str">
        <f t="shared" si="1283"/>
        <v>#DIV/0!</v>
      </c>
      <c r="DB3984" s="1" t="str">
        <f t="shared" si="1284"/>
        <v>#DIV/0!</v>
      </c>
      <c r="DC3984" s="1" t="str">
        <f t="shared" si="1285"/>
        <v>#DIV/0!</v>
      </c>
      <c r="DD3984" s="1" t="str">
        <f t="shared" si="1286"/>
        <v>#DIV/0!</v>
      </c>
      <c r="DF3984" s="1" t="str">
        <f t="shared" si="1287"/>
        <v>#DIV/0!</v>
      </c>
    </row>
    <row r="3985" ht="15.75" customHeight="1">
      <c r="CU3985" s="1">
        <v>5829.2998</v>
      </c>
      <c r="CV3985" s="1">
        <v>16.12</v>
      </c>
      <c r="CW3985" s="1">
        <v>16.55</v>
      </c>
      <c r="CX3985" s="1">
        <v>17.25</v>
      </c>
      <c r="CY3985" s="1">
        <v>17.63</v>
      </c>
      <c r="CZ3985" s="1">
        <v>15.47</v>
      </c>
      <c r="DA3985" s="1" t="str">
        <f t="shared" si="1283"/>
        <v>#DIV/0!</v>
      </c>
      <c r="DB3985" s="1" t="str">
        <f t="shared" si="1284"/>
        <v>#DIV/0!</v>
      </c>
      <c r="DC3985" s="1" t="str">
        <f t="shared" si="1285"/>
        <v>#DIV/0!</v>
      </c>
      <c r="DD3985" s="1" t="str">
        <f t="shared" si="1286"/>
        <v>#DIV/0!</v>
      </c>
      <c r="DF3985" s="1" t="str">
        <f t="shared" si="1287"/>
        <v>#DIV/0!</v>
      </c>
    </row>
    <row r="3986" ht="15.75" customHeight="1">
      <c r="CU3986" s="1">
        <v>5829.4521</v>
      </c>
      <c r="CV3986" s="1">
        <v>17.81</v>
      </c>
      <c r="CW3986" s="1">
        <v>18.41</v>
      </c>
      <c r="CX3986" s="1">
        <v>19.23</v>
      </c>
      <c r="CY3986" s="1">
        <v>19.33</v>
      </c>
      <c r="CZ3986" s="1">
        <v>18.14</v>
      </c>
      <c r="DA3986" s="1" t="str">
        <f t="shared" si="1283"/>
        <v>#DIV/0!</v>
      </c>
      <c r="DB3986" s="1" t="str">
        <f t="shared" si="1284"/>
        <v>#DIV/0!</v>
      </c>
      <c r="DC3986" s="1" t="str">
        <f t="shared" si="1285"/>
        <v>#DIV/0!</v>
      </c>
      <c r="DD3986" s="1" t="str">
        <f t="shared" si="1286"/>
        <v>#DIV/0!</v>
      </c>
      <c r="DF3986" s="1" t="str">
        <f t="shared" si="1287"/>
        <v>#DIV/0!</v>
      </c>
    </row>
    <row r="3987" ht="15.75" customHeight="1">
      <c r="CU3987" s="1">
        <v>5829.605</v>
      </c>
      <c r="CV3987" s="1">
        <v>18.03</v>
      </c>
      <c r="CW3987" s="1">
        <v>18.61</v>
      </c>
      <c r="CX3987" s="1">
        <v>19.23</v>
      </c>
      <c r="CY3987" s="1">
        <v>19.95</v>
      </c>
      <c r="CZ3987" s="1">
        <v>18.18</v>
      </c>
      <c r="DA3987" s="1" t="str">
        <f t="shared" si="1283"/>
        <v>#DIV/0!</v>
      </c>
      <c r="DB3987" s="1" t="str">
        <f t="shared" si="1284"/>
        <v>#DIV/0!</v>
      </c>
      <c r="DC3987" s="1" t="str">
        <f t="shared" si="1285"/>
        <v>#DIV/0!</v>
      </c>
      <c r="DD3987" s="1" t="str">
        <f t="shared" si="1286"/>
        <v>#DIV/0!</v>
      </c>
      <c r="DF3987" s="1" t="str">
        <f t="shared" si="1287"/>
        <v>#DIV/0!</v>
      </c>
    </row>
    <row r="3988" ht="15.75" customHeight="1">
      <c r="CU3988" s="1">
        <v>5829.7573</v>
      </c>
      <c r="CV3988" s="1">
        <v>17.23</v>
      </c>
      <c r="CW3988" s="1">
        <v>17.57</v>
      </c>
      <c r="CX3988" s="1">
        <v>18.22</v>
      </c>
      <c r="CY3988" s="1">
        <v>19.51</v>
      </c>
      <c r="CZ3988" s="1">
        <v>17.72</v>
      </c>
      <c r="DA3988" s="1" t="str">
        <f t="shared" si="1283"/>
        <v>#DIV/0!</v>
      </c>
      <c r="DB3988" s="1" t="str">
        <f t="shared" si="1284"/>
        <v>#DIV/0!</v>
      </c>
      <c r="DC3988" s="1" t="str">
        <f t="shared" si="1285"/>
        <v>#DIV/0!</v>
      </c>
      <c r="DD3988" s="1" t="str">
        <f t="shared" si="1286"/>
        <v>#DIV/0!</v>
      </c>
      <c r="DF3988" s="1" t="str">
        <f t="shared" si="1287"/>
        <v>#DIV/0!</v>
      </c>
    </row>
    <row r="3989" ht="15.75" customHeight="1">
      <c r="CU3989" s="1">
        <v>5829.9097</v>
      </c>
      <c r="CV3989" s="1">
        <v>16.41</v>
      </c>
      <c r="CW3989" s="1">
        <v>17.21</v>
      </c>
      <c r="CX3989" s="1">
        <v>17.76</v>
      </c>
      <c r="CY3989" s="1">
        <v>19.47</v>
      </c>
      <c r="CZ3989" s="1">
        <v>17.16</v>
      </c>
      <c r="DA3989" s="1" t="str">
        <f t="shared" si="1283"/>
        <v>#DIV/0!</v>
      </c>
      <c r="DB3989" s="1" t="str">
        <f t="shared" si="1284"/>
        <v>#DIV/0!</v>
      </c>
      <c r="DC3989" s="1" t="str">
        <f t="shared" si="1285"/>
        <v>#DIV/0!</v>
      </c>
      <c r="DD3989" s="1" t="str">
        <f t="shared" si="1286"/>
        <v>#DIV/0!</v>
      </c>
      <c r="DF3989" s="1" t="str">
        <f t="shared" si="1287"/>
        <v>#DIV/0!</v>
      </c>
    </row>
    <row r="3990" ht="15.75" customHeight="1">
      <c r="CU3990" s="1">
        <v>5830.062</v>
      </c>
      <c r="CV3990" s="1">
        <v>16.21</v>
      </c>
      <c r="CW3990" s="1">
        <v>17.05</v>
      </c>
      <c r="CX3990" s="1">
        <v>17.64</v>
      </c>
      <c r="CY3990" s="1">
        <v>19.49</v>
      </c>
      <c r="CZ3990" s="1">
        <v>17.12</v>
      </c>
      <c r="DA3990" s="1" t="str">
        <f t="shared" si="1283"/>
        <v>#DIV/0!</v>
      </c>
      <c r="DB3990" s="1" t="str">
        <f t="shared" si="1284"/>
        <v>#DIV/0!</v>
      </c>
      <c r="DC3990" s="1" t="str">
        <f t="shared" si="1285"/>
        <v>#DIV/0!</v>
      </c>
      <c r="DD3990" s="1" t="str">
        <f t="shared" si="1286"/>
        <v>#DIV/0!</v>
      </c>
      <c r="DF3990" s="1" t="str">
        <f t="shared" si="1287"/>
        <v>#DIV/0!</v>
      </c>
    </row>
    <row r="3991" ht="15.75" customHeight="1">
      <c r="CU3991" s="1">
        <v>5830.2144</v>
      </c>
      <c r="CV3991" s="1">
        <v>16.92</v>
      </c>
      <c r="CW3991" s="1">
        <v>18.13</v>
      </c>
      <c r="CX3991" s="1">
        <v>18.86</v>
      </c>
      <c r="CY3991" s="1">
        <v>20.23</v>
      </c>
      <c r="CZ3991" s="1">
        <v>18.84</v>
      </c>
      <c r="DA3991" s="1" t="str">
        <f t="shared" si="1283"/>
        <v>#DIV/0!</v>
      </c>
      <c r="DB3991" s="1" t="str">
        <f t="shared" si="1284"/>
        <v>#DIV/0!</v>
      </c>
      <c r="DC3991" s="1" t="str">
        <f t="shared" si="1285"/>
        <v>#DIV/0!</v>
      </c>
      <c r="DD3991" s="1" t="str">
        <f t="shared" si="1286"/>
        <v>#DIV/0!</v>
      </c>
      <c r="DF3991" s="1" t="str">
        <f t="shared" si="1287"/>
        <v>#DIV/0!</v>
      </c>
    </row>
    <row r="3992" ht="15.75" customHeight="1">
      <c r="CU3992" s="1">
        <v>5830.3667</v>
      </c>
      <c r="CV3992" s="1">
        <v>18.25</v>
      </c>
      <c r="CW3992" s="1">
        <v>19.91</v>
      </c>
      <c r="CX3992" s="1">
        <v>20.7</v>
      </c>
      <c r="CY3992" s="1">
        <v>21.94</v>
      </c>
      <c r="CZ3992" s="1">
        <v>20.54</v>
      </c>
      <c r="DA3992" s="1" t="str">
        <f t="shared" si="1283"/>
        <v>#DIV/0!</v>
      </c>
      <c r="DB3992" s="1" t="str">
        <f t="shared" si="1284"/>
        <v>#DIV/0!</v>
      </c>
      <c r="DC3992" s="1" t="str">
        <f t="shared" si="1285"/>
        <v>#DIV/0!</v>
      </c>
      <c r="DD3992" s="1" t="str">
        <f t="shared" si="1286"/>
        <v>#DIV/0!</v>
      </c>
      <c r="DF3992" s="1" t="str">
        <f t="shared" si="1287"/>
        <v>#DIV/0!</v>
      </c>
    </row>
    <row r="3993" ht="15.75" customHeight="1">
      <c r="CU3993" s="1">
        <v>5830.519</v>
      </c>
      <c r="CV3993" s="1">
        <v>20.21</v>
      </c>
      <c r="CW3993" s="1">
        <v>21.81</v>
      </c>
      <c r="CX3993" s="1">
        <v>22.73</v>
      </c>
      <c r="CY3993" s="1">
        <v>23.45</v>
      </c>
      <c r="CZ3993" s="1">
        <v>23.56</v>
      </c>
      <c r="DA3993" s="1" t="str">
        <f t="shared" si="1283"/>
        <v>#DIV/0!</v>
      </c>
      <c r="DB3993" s="1" t="str">
        <f t="shared" si="1284"/>
        <v>#DIV/0!</v>
      </c>
      <c r="DC3993" s="1" t="str">
        <f t="shared" si="1285"/>
        <v>#DIV/0!</v>
      </c>
      <c r="DD3993" s="1" t="str">
        <f t="shared" si="1286"/>
        <v>#DIV/0!</v>
      </c>
      <c r="DF3993" s="1" t="str">
        <f t="shared" si="1287"/>
        <v>#DIV/0!</v>
      </c>
    </row>
    <row r="3994" ht="15.75" customHeight="1">
      <c r="CU3994" s="1">
        <v>5830.6714</v>
      </c>
      <c r="CV3994" s="1">
        <v>20.94</v>
      </c>
      <c r="CW3994" s="1">
        <v>21.99</v>
      </c>
      <c r="CX3994" s="1">
        <v>23.04</v>
      </c>
      <c r="CY3994" s="1">
        <v>22.99</v>
      </c>
      <c r="CZ3994" s="1">
        <v>24.3</v>
      </c>
      <c r="DA3994" s="1" t="str">
        <f t="shared" si="1283"/>
        <v>#DIV/0!</v>
      </c>
      <c r="DB3994" s="1" t="str">
        <f t="shared" si="1284"/>
        <v>#DIV/0!</v>
      </c>
      <c r="DC3994" s="1" t="str">
        <f t="shared" si="1285"/>
        <v>#DIV/0!</v>
      </c>
      <c r="DD3994" s="1" t="str">
        <f t="shared" si="1286"/>
        <v>#DIV/0!</v>
      </c>
      <c r="DF3994" s="1" t="str">
        <f t="shared" si="1287"/>
        <v>#DIV/0!</v>
      </c>
    </row>
    <row r="3995" ht="15.75" customHeight="1">
      <c r="CU3995" s="1">
        <v>5830.8242</v>
      </c>
      <c r="CV3995" s="1">
        <v>19.9</v>
      </c>
      <c r="CW3995" s="1">
        <v>20.34</v>
      </c>
      <c r="CX3995" s="1">
        <v>21.59</v>
      </c>
      <c r="CY3995" s="1">
        <v>20.84</v>
      </c>
      <c r="CZ3995" s="1">
        <v>23.23</v>
      </c>
      <c r="DA3995" s="1" t="str">
        <f t="shared" si="1283"/>
        <v>#DIV/0!</v>
      </c>
      <c r="DB3995" s="1" t="str">
        <f t="shared" si="1284"/>
        <v>#DIV/0!</v>
      </c>
      <c r="DC3995" s="1" t="str">
        <f t="shared" si="1285"/>
        <v>#DIV/0!</v>
      </c>
      <c r="DD3995" s="1" t="str">
        <f t="shared" si="1286"/>
        <v>#DIV/0!</v>
      </c>
      <c r="DF3995" s="1" t="str">
        <f t="shared" si="1287"/>
        <v>#DIV/0!</v>
      </c>
    </row>
    <row r="3996" ht="15.75" customHeight="1">
      <c r="CU3996" s="1">
        <v>5830.9766</v>
      </c>
      <c r="CV3996" s="1">
        <v>18.37</v>
      </c>
      <c r="CW3996" s="1">
        <v>18.54</v>
      </c>
      <c r="CX3996" s="1">
        <v>19.75</v>
      </c>
      <c r="CY3996" s="1">
        <v>18.86</v>
      </c>
      <c r="CZ3996" s="1">
        <v>20.53</v>
      </c>
      <c r="DA3996" s="1" t="str">
        <f t="shared" si="1283"/>
        <v>#DIV/0!</v>
      </c>
      <c r="DB3996" s="1" t="str">
        <f t="shared" si="1284"/>
        <v>#DIV/0!</v>
      </c>
      <c r="DC3996" s="1" t="str">
        <f t="shared" si="1285"/>
        <v>#DIV/0!</v>
      </c>
      <c r="DD3996" s="1" t="str">
        <f t="shared" si="1286"/>
        <v>#DIV/0!</v>
      </c>
      <c r="DF3996" s="1" t="str">
        <f t="shared" si="1287"/>
        <v>#DIV/0!</v>
      </c>
    </row>
    <row r="3997" ht="15.75" customHeight="1">
      <c r="CU3997" s="1">
        <v>5831.1289</v>
      </c>
      <c r="CV3997" s="1">
        <v>16.85</v>
      </c>
      <c r="CW3997" s="1">
        <v>16.8</v>
      </c>
      <c r="CX3997" s="1">
        <v>17.94</v>
      </c>
      <c r="CY3997" s="1">
        <v>17.47</v>
      </c>
      <c r="CZ3997" s="1">
        <v>18.24</v>
      </c>
      <c r="DA3997" s="1" t="str">
        <f t="shared" si="1283"/>
        <v>#DIV/0!</v>
      </c>
      <c r="DB3997" s="1" t="str">
        <f t="shared" si="1284"/>
        <v>#DIV/0!</v>
      </c>
      <c r="DC3997" s="1" t="str">
        <f t="shared" si="1285"/>
        <v>#DIV/0!</v>
      </c>
      <c r="DD3997" s="1" t="str">
        <f t="shared" si="1286"/>
        <v>#DIV/0!</v>
      </c>
      <c r="DF3997" s="1" t="str">
        <f t="shared" si="1287"/>
        <v>#DIV/0!</v>
      </c>
    </row>
    <row r="3998" ht="15.75" customHeight="1">
      <c r="CU3998" s="1">
        <v>5831.2813</v>
      </c>
      <c r="CV3998" s="1">
        <v>15.37</v>
      </c>
      <c r="CW3998" s="1">
        <v>15.35</v>
      </c>
      <c r="CX3998" s="1">
        <v>16.58</v>
      </c>
      <c r="CY3998" s="1">
        <v>16.25</v>
      </c>
      <c r="CZ3998" s="1">
        <v>16.31</v>
      </c>
      <c r="DA3998" s="1" t="str">
        <f t="shared" si="1283"/>
        <v>#DIV/0!</v>
      </c>
      <c r="DB3998" s="1" t="str">
        <f t="shared" si="1284"/>
        <v>#DIV/0!</v>
      </c>
      <c r="DC3998" s="1" t="str">
        <f t="shared" si="1285"/>
        <v>#DIV/0!</v>
      </c>
      <c r="DD3998" s="1" t="str">
        <f t="shared" si="1286"/>
        <v>#DIV/0!</v>
      </c>
      <c r="DF3998" s="1" t="str">
        <f t="shared" si="1287"/>
        <v>#DIV/0!</v>
      </c>
    </row>
    <row r="3999" ht="15.75" customHeight="1">
      <c r="CU3999" s="1">
        <v>5831.4336</v>
      </c>
      <c r="CV3999" s="1">
        <v>13.91</v>
      </c>
      <c r="CW3999" s="1">
        <v>14.25</v>
      </c>
      <c r="CX3999" s="1">
        <v>15.21</v>
      </c>
      <c r="CY3999" s="1">
        <v>15.01</v>
      </c>
      <c r="CZ3999" s="1">
        <v>14.52</v>
      </c>
      <c r="DA3999" s="1" t="str">
        <f t="shared" si="1283"/>
        <v>#DIV/0!</v>
      </c>
      <c r="DB3999" s="1" t="str">
        <f t="shared" si="1284"/>
        <v>#DIV/0!</v>
      </c>
      <c r="DC3999" s="1" t="str">
        <f t="shared" si="1285"/>
        <v>#DIV/0!</v>
      </c>
      <c r="DD3999" s="1" t="str">
        <f t="shared" si="1286"/>
        <v>#DIV/0!</v>
      </c>
      <c r="DF3999" s="1" t="str">
        <f t="shared" si="1287"/>
        <v>#DIV/0!</v>
      </c>
    </row>
    <row r="4000" ht="15.75" customHeight="1">
      <c r="CU4000" s="1">
        <v>5831.5859</v>
      </c>
      <c r="CV4000" s="1">
        <v>12.8</v>
      </c>
      <c r="CW4000" s="1">
        <v>13.18</v>
      </c>
      <c r="CX4000" s="1">
        <v>13.93</v>
      </c>
      <c r="CY4000" s="1">
        <v>14.0</v>
      </c>
      <c r="CZ4000" s="1">
        <v>13.22</v>
      </c>
      <c r="DA4000" s="1" t="str">
        <f t="shared" si="1283"/>
        <v>#DIV/0!</v>
      </c>
      <c r="DB4000" s="1" t="str">
        <f t="shared" si="1284"/>
        <v>#DIV/0!</v>
      </c>
      <c r="DC4000" s="1" t="str">
        <f t="shared" si="1285"/>
        <v>#DIV/0!</v>
      </c>
      <c r="DD4000" s="1" t="str">
        <f t="shared" si="1286"/>
        <v>#DIV/0!</v>
      </c>
      <c r="DF4000" s="1" t="str">
        <f t="shared" si="1287"/>
        <v>#DIV/0!</v>
      </c>
    </row>
    <row r="4001" ht="15.75" customHeight="1">
      <c r="CU4001" s="1">
        <v>5831.7383</v>
      </c>
      <c r="CV4001" s="1">
        <v>12.33</v>
      </c>
      <c r="CW4001" s="1">
        <v>12.69</v>
      </c>
      <c r="CX4001" s="1">
        <v>13.35</v>
      </c>
      <c r="CY4001" s="1">
        <v>13.34</v>
      </c>
      <c r="CZ4001" s="1">
        <v>12.84</v>
      </c>
      <c r="DA4001" s="1" t="str">
        <f t="shared" si="1283"/>
        <v>#DIV/0!</v>
      </c>
      <c r="DB4001" s="1" t="str">
        <f t="shared" si="1284"/>
        <v>#DIV/0!</v>
      </c>
      <c r="DC4001" s="1" t="str">
        <f t="shared" si="1285"/>
        <v>#DIV/0!</v>
      </c>
      <c r="DD4001" s="1" t="str">
        <f t="shared" si="1286"/>
        <v>#DIV/0!</v>
      </c>
      <c r="DF4001" s="1" t="str">
        <f t="shared" si="1287"/>
        <v>#DIV/0!</v>
      </c>
    </row>
    <row r="4002" ht="15.75" customHeight="1">
      <c r="CU4002" s="1">
        <v>5831.8906</v>
      </c>
      <c r="CV4002" s="1">
        <v>12.1</v>
      </c>
      <c r="CW4002" s="1">
        <v>12.78</v>
      </c>
      <c r="CX4002" s="1">
        <v>13.29</v>
      </c>
      <c r="CY4002" s="1">
        <v>13.06</v>
      </c>
      <c r="CZ4002" s="1">
        <v>12.48</v>
      </c>
      <c r="DA4002" s="1" t="str">
        <f t="shared" si="1283"/>
        <v>#DIV/0!</v>
      </c>
      <c r="DB4002" s="1" t="str">
        <f t="shared" si="1284"/>
        <v>#DIV/0!</v>
      </c>
      <c r="DC4002" s="1" t="str">
        <f t="shared" si="1285"/>
        <v>#DIV/0!</v>
      </c>
      <c r="DD4002" s="1" t="str">
        <f t="shared" si="1286"/>
        <v>#DIV/0!</v>
      </c>
      <c r="DF4002" s="1" t="str">
        <f t="shared" si="1287"/>
        <v>#DIV/0!</v>
      </c>
    </row>
    <row r="4003" ht="15.75" customHeight="1">
      <c r="CU4003" s="1">
        <v>5832.043</v>
      </c>
      <c r="CV4003" s="1">
        <v>12.34</v>
      </c>
      <c r="CW4003" s="1">
        <v>12.73</v>
      </c>
      <c r="CX4003" s="1">
        <v>13.2</v>
      </c>
      <c r="CY4003" s="1">
        <v>12.89</v>
      </c>
      <c r="CZ4003" s="1">
        <v>12.15</v>
      </c>
      <c r="DA4003" s="1" t="str">
        <f t="shared" si="1283"/>
        <v>#DIV/0!</v>
      </c>
      <c r="DB4003" s="1" t="str">
        <f t="shared" si="1284"/>
        <v>#DIV/0!</v>
      </c>
      <c r="DC4003" s="1" t="str">
        <f t="shared" si="1285"/>
        <v>#DIV/0!</v>
      </c>
      <c r="DD4003" s="1" t="str">
        <f t="shared" si="1286"/>
        <v>#DIV/0!</v>
      </c>
      <c r="DF4003" s="1" t="str">
        <f t="shared" si="1287"/>
        <v>#DIV/0!</v>
      </c>
    </row>
    <row r="4004" ht="15.75" customHeight="1">
      <c r="CU4004" s="1">
        <v>5832.1958</v>
      </c>
      <c r="CV4004" s="1">
        <v>11.88</v>
      </c>
      <c r="CW4004" s="1">
        <v>11.97</v>
      </c>
      <c r="CX4004" s="1">
        <v>12.29</v>
      </c>
      <c r="CY4004" s="1">
        <v>11.59</v>
      </c>
      <c r="CZ4004" s="1">
        <v>11.33</v>
      </c>
      <c r="DA4004" s="1" t="str">
        <f t="shared" si="1283"/>
        <v>#DIV/0!</v>
      </c>
      <c r="DB4004" s="1" t="str">
        <f t="shared" si="1284"/>
        <v>#DIV/0!</v>
      </c>
      <c r="DC4004" s="1" t="str">
        <f t="shared" si="1285"/>
        <v>#DIV/0!</v>
      </c>
      <c r="DD4004" s="1" t="str">
        <f t="shared" si="1286"/>
        <v>#DIV/0!</v>
      </c>
      <c r="DF4004" s="1" t="str">
        <f t="shared" si="1287"/>
        <v>#DIV/0!</v>
      </c>
    </row>
    <row r="4005" ht="15.75" customHeight="1">
      <c r="CU4005" s="1">
        <v>5832.3481</v>
      </c>
      <c r="CV4005" s="1">
        <v>10.75</v>
      </c>
      <c r="CW4005" s="1">
        <v>10.54</v>
      </c>
      <c r="CX4005" s="1">
        <v>10.73</v>
      </c>
      <c r="CY4005" s="1">
        <v>10.13</v>
      </c>
      <c r="CZ4005" s="1">
        <v>10.16</v>
      </c>
      <c r="DA4005" s="1" t="str">
        <f t="shared" si="1283"/>
        <v>#DIV/0!</v>
      </c>
      <c r="DB4005" s="1" t="str">
        <f t="shared" si="1284"/>
        <v>#DIV/0!</v>
      </c>
      <c r="DC4005" s="1" t="str">
        <f t="shared" si="1285"/>
        <v>#DIV/0!</v>
      </c>
      <c r="DD4005" s="1" t="str">
        <f t="shared" si="1286"/>
        <v>#DIV/0!</v>
      </c>
      <c r="DF4005" s="1" t="str">
        <f t="shared" si="1287"/>
        <v>#DIV/0!</v>
      </c>
    </row>
    <row r="4006" ht="15.75" customHeight="1">
      <c r="CU4006" s="1">
        <v>5832.5005</v>
      </c>
      <c r="CV4006" s="1">
        <v>9.641</v>
      </c>
      <c r="CW4006" s="1">
        <v>9.265</v>
      </c>
      <c r="CX4006" s="1">
        <v>9.285</v>
      </c>
      <c r="CY4006" s="1">
        <v>8.891</v>
      </c>
      <c r="CZ4006" s="1">
        <v>9.059</v>
      </c>
      <c r="DA4006" s="1" t="str">
        <f t="shared" si="1283"/>
        <v>#DIV/0!</v>
      </c>
      <c r="DB4006" s="1" t="str">
        <f t="shared" si="1284"/>
        <v>#DIV/0!</v>
      </c>
      <c r="DC4006" s="1" t="str">
        <f t="shared" si="1285"/>
        <v>#DIV/0!</v>
      </c>
      <c r="DD4006" s="1" t="str">
        <f t="shared" si="1286"/>
        <v>#DIV/0!</v>
      </c>
      <c r="DF4006" s="1" t="str">
        <f t="shared" si="1287"/>
        <v>#DIV/0!</v>
      </c>
    </row>
    <row r="4007" ht="15.75" customHeight="1">
      <c r="CU4007" s="1">
        <v>5832.6528</v>
      </c>
      <c r="CV4007" s="1">
        <v>8.901</v>
      </c>
      <c r="CW4007" s="1">
        <v>8.476</v>
      </c>
      <c r="CX4007" s="1">
        <v>8.444</v>
      </c>
      <c r="CY4007" s="1">
        <v>8.126</v>
      </c>
      <c r="CZ4007" s="1">
        <v>8.494</v>
      </c>
      <c r="DA4007" s="1" t="str">
        <f t="shared" si="1283"/>
        <v>#DIV/0!</v>
      </c>
      <c r="DB4007" s="1" t="str">
        <f t="shared" si="1284"/>
        <v>#DIV/0!</v>
      </c>
      <c r="DC4007" s="1" t="str">
        <f t="shared" si="1285"/>
        <v>#DIV/0!</v>
      </c>
      <c r="DD4007" s="1" t="str">
        <f t="shared" si="1286"/>
        <v>#DIV/0!</v>
      </c>
      <c r="DF4007" s="1" t="str">
        <f t="shared" si="1287"/>
        <v>#DIV/0!</v>
      </c>
    </row>
    <row r="4008" ht="15.75" customHeight="1">
      <c r="CU4008" s="1">
        <v>5832.8052</v>
      </c>
      <c r="CV4008" s="1">
        <v>8.682</v>
      </c>
      <c r="CW4008" s="1">
        <v>8.325</v>
      </c>
      <c r="CX4008" s="1">
        <v>8.297</v>
      </c>
      <c r="CY4008" s="1">
        <v>8.121</v>
      </c>
      <c r="CZ4008" s="1">
        <v>8.413</v>
      </c>
      <c r="DA4008" s="1" t="str">
        <f t="shared" si="1283"/>
        <v>#DIV/0!</v>
      </c>
      <c r="DB4008" s="1" t="str">
        <f t="shared" si="1284"/>
        <v>#DIV/0!</v>
      </c>
      <c r="DC4008" s="1" t="str">
        <f t="shared" si="1285"/>
        <v>#DIV/0!</v>
      </c>
      <c r="DD4008" s="1" t="str">
        <f t="shared" si="1286"/>
        <v>#DIV/0!</v>
      </c>
      <c r="DF4008" s="1" t="str">
        <f t="shared" si="1287"/>
        <v>#DIV/0!</v>
      </c>
    </row>
    <row r="4009" ht="15.75" customHeight="1">
      <c r="CU4009" s="1">
        <v>5832.9575</v>
      </c>
      <c r="CV4009" s="1">
        <v>9.078</v>
      </c>
      <c r="CW4009" s="1">
        <v>8.915</v>
      </c>
      <c r="CX4009" s="1">
        <v>8.916</v>
      </c>
      <c r="CY4009" s="1">
        <v>8.768</v>
      </c>
      <c r="CZ4009" s="1">
        <v>8.943</v>
      </c>
      <c r="DA4009" s="1" t="str">
        <f t="shared" si="1283"/>
        <v>#DIV/0!</v>
      </c>
      <c r="DB4009" s="1" t="str">
        <f t="shared" si="1284"/>
        <v>#DIV/0!</v>
      </c>
      <c r="DC4009" s="1" t="str">
        <f t="shared" si="1285"/>
        <v>#DIV/0!</v>
      </c>
      <c r="DD4009" s="1" t="str">
        <f t="shared" si="1286"/>
        <v>#DIV/0!</v>
      </c>
      <c r="DF4009" s="1" t="str">
        <f t="shared" si="1287"/>
        <v>#DIV/0!</v>
      </c>
    </row>
    <row r="4010" ht="15.75" customHeight="1">
      <c r="CU4010" s="1">
        <v>5833.1099</v>
      </c>
      <c r="CV4010" s="1">
        <v>10.12</v>
      </c>
      <c r="CW4010" s="1">
        <v>10.19</v>
      </c>
      <c r="CX4010" s="1">
        <v>10.08</v>
      </c>
      <c r="CY4010" s="1">
        <v>10.02</v>
      </c>
      <c r="CZ4010" s="1">
        <v>10.19</v>
      </c>
      <c r="DA4010" s="1" t="str">
        <f t="shared" si="1283"/>
        <v>#DIV/0!</v>
      </c>
      <c r="DB4010" s="1" t="str">
        <f t="shared" si="1284"/>
        <v>#DIV/0!</v>
      </c>
      <c r="DC4010" s="1" t="str">
        <f t="shared" si="1285"/>
        <v>#DIV/0!</v>
      </c>
      <c r="DD4010" s="1" t="str">
        <f t="shared" si="1286"/>
        <v>#DIV/0!</v>
      </c>
      <c r="DF4010" s="1" t="str">
        <f t="shared" si="1287"/>
        <v>#DIV/0!</v>
      </c>
    </row>
    <row r="4011" ht="15.75" customHeight="1">
      <c r="CU4011" s="1">
        <v>5833.2622</v>
      </c>
      <c r="CV4011" s="1">
        <v>11.42</v>
      </c>
      <c r="CW4011" s="1">
        <v>11.44</v>
      </c>
      <c r="CX4011" s="1">
        <v>11.47</v>
      </c>
      <c r="CY4011" s="1">
        <v>11.61</v>
      </c>
      <c r="CZ4011" s="1">
        <v>11.54</v>
      </c>
      <c r="DA4011" s="1" t="str">
        <f t="shared" si="1283"/>
        <v>#DIV/0!</v>
      </c>
      <c r="DB4011" s="1" t="str">
        <f t="shared" si="1284"/>
        <v>#DIV/0!</v>
      </c>
      <c r="DC4011" s="1" t="str">
        <f t="shared" si="1285"/>
        <v>#DIV/0!</v>
      </c>
      <c r="DD4011" s="1" t="str">
        <f t="shared" si="1286"/>
        <v>#DIV/0!</v>
      </c>
      <c r="DF4011" s="1" t="str">
        <f t="shared" si="1287"/>
        <v>#DIV/0!</v>
      </c>
    </row>
    <row r="4012" ht="15.75" customHeight="1">
      <c r="CU4012" s="1">
        <v>5833.4146</v>
      </c>
      <c r="CV4012" s="1">
        <v>13.21</v>
      </c>
      <c r="CW4012" s="1">
        <v>13.14</v>
      </c>
      <c r="CX4012" s="1">
        <v>13.19</v>
      </c>
      <c r="CY4012" s="1">
        <v>13.25</v>
      </c>
      <c r="CZ4012" s="1">
        <v>13.43</v>
      </c>
      <c r="DA4012" s="1" t="str">
        <f t="shared" si="1283"/>
        <v>#DIV/0!</v>
      </c>
      <c r="DB4012" s="1" t="str">
        <f t="shared" si="1284"/>
        <v>#DIV/0!</v>
      </c>
      <c r="DC4012" s="1" t="str">
        <f t="shared" si="1285"/>
        <v>#DIV/0!</v>
      </c>
      <c r="DD4012" s="1" t="str">
        <f t="shared" si="1286"/>
        <v>#DIV/0!</v>
      </c>
      <c r="DF4012" s="1" t="str">
        <f t="shared" si="1287"/>
        <v>#DIV/0!</v>
      </c>
    </row>
    <row r="4013" ht="15.75" customHeight="1">
      <c r="CU4013" s="1">
        <v>5833.5674</v>
      </c>
      <c r="CV4013" s="1">
        <v>15.03</v>
      </c>
      <c r="CW4013" s="1">
        <v>14.57</v>
      </c>
      <c r="CX4013" s="1">
        <v>14.54</v>
      </c>
      <c r="CY4013" s="1">
        <v>14.47</v>
      </c>
      <c r="CZ4013" s="1">
        <v>14.82</v>
      </c>
      <c r="DA4013" s="1" t="str">
        <f t="shared" si="1283"/>
        <v>#DIV/0!</v>
      </c>
      <c r="DB4013" s="1" t="str">
        <f t="shared" si="1284"/>
        <v>#DIV/0!</v>
      </c>
      <c r="DC4013" s="1" t="str">
        <f t="shared" si="1285"/>
        <v>#DIV/0!</v>
      </c>
      <c r="DD4013" s="1" t="str">
        <f t="shared" si="1286"/>
        <v>#DIV/0!</v>
      </c>
      <c r="DF4013" s="1" t="str">
        <f t="shared" si="1287"/>
        <v>#DIV/0!</v>
      </c>
    </row>
    <row r="4014" ht="15.75" customHeight="1">
      <c r="CU4014" s="1">
        <v>5833.7197</v>
      </c>
      <c r="CV4014" s="1">
        <v>16.45</v>
      </c>
      <c r="CW4014" s="1">
        <v>15.77</v>
      </c>
      <c r="CX4014" s="1">
        <v>15.83</v>
      </c>
      <c r="CY4014" s="1">
        <v>15.72</v>
      </c>
      <c r="CZ4014" s="1">
        <v>16.17</v>
      </c>
      <c r="DA4014" s="1" t="str">
        <f t="shared" si="1283"/>
        <v>#DIV/0!</v>
      </c>
      <c r="DB4014" s="1" t="str">
        <f t="shared" si="1284"/>
        <v>#DIV/0!</v>
      </c>
      <c r="DC4014" s="1" t="str">
        <f t="shared" si="1285"/>
        <v>#DIV/0!</v>
      </c>
      <c r="DD4014" s="1" t="str">
        <f t="shared" si="1286"/>
        <v>#DIV/0!</v>
      </c>
      <c r="DF4014" s="1" t="str">
        <f t="shared" si="1287"/>
        <v>#DIV/0!</v>
      </c>
    </row>
    <row r="4015" ht="15.75" customHeight="1">
      <c r="CU4015" s="1">
        <v>5833.8721</v>
      </c>
      <c r="CV4015" s="1">
        <v>17.24</v>
      </c>
      <c r="CW4015" s="1">
        <v>16.69</v>
      </c>
      <c r="CX4015" s="1">
        <v>16.93</v>
      </c>
      <c r="CY4015" s="1">
        <v>16.78</v>
      </c>
      <c r="CZ4015" s="1">
        <v>17.29</v>
      </c>
      <c r="DA4015" s="1" t="str">
        <f t="shared" si="1283"/>
        <v>#DIV/0!</v>
      </c>
      <c r="DB4015" s="1" t="str">
        <f t="shared" si="1284"/>
        <v>#DIV/0!</v>
      </c>
      <c r="DC4015" s="1" t="str">
        <f t="shared" si="1285"/>
        <v>#DIV/0!</v>
      </c>
      <c r="DD4015" s="1" t="str">
        <f t="shared" si="1286"/>
        <v>#DIV/0!</v>
      </c>
      <c r="DF4015" s="1" t="str">
        <f t="shared" si="1287"/>
        <v>#DIV/0!</v>
      </c>
    </row>
    <row r="4016" ht="15.75" customHeight="1">
      <c r="CU4016" s="1">
        <v>5834.0244</v>
      </c>
      <c r="CV4016" s="1">
        <v>16.98</v>
      </c>
      <c r="CW4016" s="1">
        <v>16.79</v>
      </c>
      <c r="CX4016" s="1">
        <v>17.34</v>
      </c>
      <c r="CY4016" s="1">
        <v>16.62</v>
      </c>
      <c r="CZ4016" s="1">
        <v>17.56</v>
      </c>
      <c r="DA4016" s="1" t="str">
        <f t="shared" si="1283"/>
        <v>#DIV/0!</v>
      </c>
      <c r="DB4016" s="1" t="str">
        <f t="shared" si="1284"/>
        <v>#DIV/0!</v>
      </c>
      <c r="DC4016" s="1" t="str">
        <f t="shared" si="1285"/>
        <v>#DIV/0!</v>
      </c>
      <c r="DD4016" s="1" t="str">
        <f t="shared" si="1286"/>
        <v>#DIV/0!</v>
      </c>
      <c r="DF4016" s="1" t="str">
        <f t="shared" si="1287"/>
        <v>#DIV/0!</v>
      </c>
    </row>
    <row r="4017" ht="15.75" customHeight="1">
      <c r="CU4017" s="1">
        <v>5834.1768</v>
      </c>
      <c r="CV4017" s="1">
        <v>15.98</v>
      </c>
      <c r="CW4017" s="1">
        <v>15.96</v>
      </c>
      <c r="CX4017" s="1">
        <v>16.53</v>
      </c>
      <c r="CY4017" s="1">
        <v>15.91</v>
      </c>
      <c r="CZ4017" s="1">
        <v>16.68</v>
      </c>
      <c r="DA4017" s="1" t="str">
        <f t="shared" si="1283"/>
        <v>#DIV/0!</v>
      </c>
      <c r="DB4017" s="1" t="str">
        <f t="shared" si="1284"/>
        <v>#DIV/0!</v>
      </c>
      <c r="DC4017" s="1" t="str">
        <f t="shared" si="1285"/>
        <v>#DIV/0!</v>
      </c>
      <c r="DD4017" s="1" t="str">
        <f t="shared" si="1286"/>
        <v>#DIV/0!</v>
      </c>
      <c r="DF4017" s="1" t="str">
        <f t="shared" si="1287"/>
        <v>#DIV/0!</v>
      </c>
    </row>
    <row r="4018" ht="15.75" customHeight="1">
      <c r="CU4018" s="1">
        <v>5834.3291</v>
      </c>
      <c r="CV4018" s="1">
        <v>15.21</v>
      </c>
      <c r="CW4018" s="1">
        <v>15.2</v>
      </c>
      <c r="CX4018" s="1">
        <v>15.66</v>
      </c>
      <c r="CY4018" s="1">
        <v>15.62</v>
      </c>
      <c r="CZ4018" s="1">
        <v>15.48</v>
      </c>
      <c r="DA4018" s="1" t="str">
        <f t="shared" si="1283"/>
        <v>#DIV/0!</v>
      </c>
      <c r="DB4018" s="1" t="str">
        <f t="shared" si="1284"/>
        <v>#DIV/0!</v>
      </c>
      <c r="DC4018" s="1" t="str">
        <f t="shared" si="1285"/>
        <v>#DIV/0!</v>
      </c>
      <c r="DD4018" s="1" t="str">
        <f t="shared" si="1286"/>
        <v>#DIV/0!</v>
      </c>
      <c r="DF4018" s="1" t="str">
        <f t="shared" si="1287"/>
        <v>#DIV/0!</v>
      </c>
    </row>
    <row r="4019" ht="15.75" customHeight="1">
      <c r="CU4019" s="1">
        <v>5834.4814</v>
      </c>
      <c r="CV4019" s="1">
        <v>14.55</v>
      </c>
      <c r="CW4019" s="1">
        <v>14.48</v>
      </c>
      <c r="CX4019" s="1">
        <v>14.9</v>
      </c>
      <c r="CY4019" s="1">
        <v>15.09</v>
      </c>
      <c r="CZ4019" s="1">
        <v>14.51</v>
      </c>
      <c r="DA4019" s="1" t="str">
        <f t="shared" si="1283"/>
        <v>#DIV/0!</v>
      </c>
      <c r="DB4019" s="1" t="str">
        <f t="shared" si="1284"/>
        <v>#DIV/0!</v>
      </c>
      <c r="DC4019" s="1" t="str">
        <f t="shared" si="1285"/>
        <v>#DIV/0!</v>
      </c>
      <c r="DD4019" s="1" t="str">
        <f t="shared" si="1286"/>
        <v>#DIV/0!</v>
      </c>
      <c r="DF4019" s="1" t="str">
        <f t="shared" si="1287"/>
        <v>#DIV/0!</v>
      </c>
    </row>
    <row r="4020" ht="15.75" customHeight="1">
      <c r="CU4020" s="1">
        <v>5834.6338</v>
      </c>
      <c r="CV4020" s="1">
        <v>14.48</v>
      </c>
      <c r="CW4020" s="1">
        <v>14.4</v>
      </c>
      <c r="CX4020" s="1">
        <v>14.77</v>
      </c>
      <c r="CY4020" s="1">
        <v>15.28</v>
      </c>
      <c r="CZ4020" s="1">
        <v>13.98</v>
      </c>
      <c r="DA4020" s="1" t="str">
        <f t="shared" si="1283"/>
        <v>#DIV/0!</v>
      </c>
      <c r="DB4020" s="1" t="str">
        <f t="shared" si="1284"/>
        <v>#DIV/0!</v>
      </c>
      <c r="DC4020" s="1" t="str">
        <f t="shared" si="1285"/>
        <v>#DIV/0!</v>
      </c>
      <c r="DD4020" s="1" t="str">
        <f t="shared" si="1286"/>
        <v>#DIV/0!</v>
      </c>
      <c r="DF4020" s="1" t="str">
        <f t="shared" si="1287"/>
        <v>#DIV/0!</v>
      </c>
    </row>
    <row r="4021" ht="15.75" customHeight="1">
      <c r="CU4021" s="1">
        <v>5834.7866</v>
      </c>
      <c r="CV4021" s="1">
        <v>14.73</v>
      </c>
      <c r="CW4021" s="1">
        <v>14.62</v>
      </c>
      <c r="CX4021" s="1">
        <v>15.1</v>
      </c>
      <c r="CY4021" s="1">
        <v>15.61</v>
      </c>
      <c r="CZ4021" s="1">
        <v>14.14</v>
      </c>
      <c r="DA4021" s="1" t="str">
        <f t="shared" si="1283"/>
        <v>#DIV/0!</v>
      </c>
      <c r="DB4021" s="1" t="str">
        <f t="shared" si="1284"/>
        <v>#DIV/0!</v>
      </c>
      <c r="DC4021" s="1" t="str">
        <f t="shared" si="1285"/>
        <v>#DIV/0!</v>
      </c>
      <c r="DD4021" s="1" t="str">
        <f t="shared" si="1286"/>
        <v>#DIV/0!</v>
      </c>
      <c r="DF4021" s="1" t="str">
        <f t="shared" si="1287"/>
        <v>#DIV/0!</v>
      </c>
    </row>
    <row r="4022" ht="15.75" customHeight="1">
      <c r="CU4022" s="1">
        <v>5834.939</v>
      </c>
      <c r="CV4022" s="1">
        <v>14.77</v>
      </c>
      <c r="CW4022" s="1">
        <v>14.93</v>
      </c>
      <c r="CX4022" s="1">
        <v>15.6</v>
      </c>
      <c r="CY4022" s="1">
        <v>15.82</v>
      </c>
      <c r="CZ4022" s="1">
        <v>14.32</v>
      </c>
      <c r="DA4022" s="1" t="str">
        <f t="shared" si="1283"/>
        <v>#DIV/0!</v>
      </c>
      <c r="DB4022" s="1" t="str">
        <f t="shared" si="1284"/>
        <v>#DIV/0!</v>
      </c>
      <c r="DC4022" s="1" t="str">
        <f t="shared" si="1285"/>
        <v>#DIV/0!</v>
      </c>
      <c r="DD4022" s="1" t="str">
        <f t="shared" si="1286"/>
        <v>#DIV/0!</v>
      </c>
      <c r="DF4022" s="1" t="str">
        <f t="shared" si="1287"/>
        <v>#DIV/0!</v>
      </c>
    </row>
    <row r="4023" ht="15.75" customHeight="1">
      <c r="CU4023" s="1">
        <v>5835.0913</v>
      </c>
      <c r="CV4023" s="1">
        <v>14.85</v>
      </c>
      <c r="CW4023" s="1">
        <v>15.07</v>
      </c>
      <c r="CX4023" s="1">
        <v>15.87</v>
      </c>
      <c r="CY4023" s="1">
        <v>15.91</v>
      </c>
      <c r="CZ4023" s="1">
        <v>14.51</v>
      </c>
      <c r="DA4023" s="1" t="str">
        <f t="shared" si="1283"/>
        <v>#DIV/0!</v>
      </c>
      <c r="DB4023" s="1" t="str">
        <f t="shared" si="1284"/>
        <v>#DIV/0!</v>
      </c>
      <c r="DC4023" s="1" t="str">
        <f t="shared" si="1285"/>
        <v>#DIV/0!</v>
      </c>
      <c r="DD4023" s="1" t="str">
        <f t="shared" si="1286"/>
        <v>#DIV/0!</v>
      </c>
      <c r="DF4023" s="1" t="str">
        <f t="shared" si="1287"/>
        <v>#DIV/0!</v>
      </c>
    </row>
    <row r="4024" ht="15.75" customHeight="1">
      <c r="CU4024" s="1">
        <v>5835.2437</v>
      </c>
      <c r="CV4024" s="1">
        <v>14.7</v>
      </c>
      <c r="CW4024" s="1">
        <v>15.07</v>
      </c>
      <c r="CX4024" s="1">
        <v>15.88</v>
      </c>
      <c r="CY4024" s="1">
        <v>15.76</v>
      </c>
      <c r="CZ4024" s="1">
        <v>15.07</v>
      </c>
      <c r="DA4024" s="1" t="str">
        <f t="shared" si="1283"/>
        <v>#DIV/0!</v>
      </c>
      <c r="DB4024" s="1" t="str">
        <f t="shared" si="1284"/>
        <v>#DIV/0!</v>
      </c>
      <c r="DC4024" s="1" t="str">
        <f t="shared" si="1285"/>
        <v>#DIV/0!</v>
      </c>
      <c r="DD4024" s="1" t="str">
        <f t="shared" si="1286"/>
        <v>#DIV/0!</v>
      </c>
      <c r="DF4024" s="1" t="str">
        <f t="shared" si="1287"/>
        <v>#DIV/0!</v>
      </c>
    </row>
    <row r="4025" ht="15.75" customHeight="1">
      <c r="CU4025" s="1">
        <v>5835.396</v>
      </c>
      <c r="CV4025" s="1">
        <v>14.57</v>
      </c>
      <c r="CW4025" s="1">
        <v>14.95</v>
      </c>
      <c r="CX4025" s="1">
        <v>15.78</v>
      </c>
      <c r="CY4025" s="1">
        <v>15.6</v>
      </c>
      <c r="CZ4025" s="1">
        <v>15.59</v>
      </c>
      <c r="DA4025" s="1" t="str">
        <f t="shared" si="1283"/>
        <v>#DIV/0!</v>
      </c>
      <c r="DB4025" s="1" t="str">
        <f t="shared" si="1284"/>
        <v>#DIV/0!</v>
      </c>
      <c r="DC4025" s="1" t="str">
        <f t="shared" si="1285"/>
        <v>#DIV/0!</v>
      </c>
      <c r="DD4025" s="1" t="str">
        <f t="shared" si="1286"/>
        <v>#DIV/0!</v>
      </c>
      <c r="DF4025" s="1" t="str">
        <f t="shared" si="1287"/>
        <v>#DIV/0!</v>
      </c>
    </row>
    <row r="4026" ht="15.75" customHeight="1">
      <c r="CU4026" s="1">
        <v>5835.5483</v>
      </c>
      <c r="CV4026" s="1">
        <v>14.7</v>
      </c>
      <c r="CW4026" s="1">
        <v>15.1</v>
      </c>
      <c r="CX4026" s="1">
        <v>15.92</v>
      </c>
      <c r="CY4026" s="1">
        <v>15.68</v>
      </c>
      <c r="CZ4026" s="1">
        <v>15.8</v>
      </c>
      <c r="DA4026" s="1" t="str">
        <f t="shared" si="1283"/>
        <v>#DIV/0!</v>
      </c>
      <c r="DB4026" s="1" t="str">
        <f t="shared" si="1284"/>
        <v>#DIV/0!</v>
      </c>
      <c r="DC4026" s="1" t="str">
        <f t="shared" si="1285"/>
        <v>#DIV/0!</v>
      </c>
      <c r="DD4026" s="1" t="str">
        <f t="shared" si="1286"/>
        <v>#DIV/0!</v>
      </c>
      <c r="DF4026" s="1" t="str">
        <f t="shared" si="1287"/>
        <v>#DIV/0!</v>
      </c>
    </row>
    <row r="4027" ht="15.75" customHeight="1">
      <c r="CU4027" s="1">
        <v>5835.7007</v>
      </c>
      <c r="CV4027" s="1">
        <v>15.21</v>
      </c>
      <c r="CW4027" s="1">
        <v>15.76</v>
      </c>
      <c r="CX4027" s="1">
        <v>16.6</v>
      </c>
      <c r="CY4027" s="1">
        <v>16.31</v>
      </c>
      <c r="CZ4027" s="1">
        <v>16.18</v>
      </c>
      <c r="DA4027" s="1" t="str">
        <f t="shared" si="1283"/>
        <v>#DIV/0!</v>
      </c>
      <c r="DB4027" s="1" t="str">
        <f t="shared" si="1284"/>
        <v>#DIV/0!</v>
      </c>
      <c r="DC4027" s="1" t="str">
        <f t="shared" si="1285"/>
        <v>#DIV/0!</v>
      </c>
      <c r="DD4027" s="1" t="str">
        <f t="shared" si="1286"/>
        <v>#DIV/0!</v>
      </c>
      <c r="DF4027" s="1" t="str">
        <f t="shared" si="1287"/>
        <v>#DIV/0!</v>
      </c>
    </row>
    <row r="4028" ht="15.75" customHeight="1">
      <c r="CU4028" s="1">
        <v>5835.853</v>
      </c>
      <c r="CV4028" s="1">
        <v>16.72</v>
      </c>
      <c r="CW4028" s="1">
        <v>17.4</v>
      </c>
      <c r="CX4028" s="1">
        <v>18.34</v>
      </c>
      <c r="CY4028" s="1">
        <v>17.84</v>
      </c>
      <c r="CZ4028" s="1">
        <v>17.71</v>
      </c>
      <c r="DA4028" s="1" t="str">
        <f t="shared" si="1283"/>
        <v>#DIV/0!</v>
      </c>
      <c r="DB4028" s="1" t="str">
        <f t="shared" si="1284"/>
        <v>#DIV/0!</v>
      </c>
      <c r="DC4028" s="1" t="str">
        <f t="shared" si="1285"/>
        <v>#DIV/0!</v>
      </c>
      <c r="DD4028" s="1" t="str">
        <f t="shared" si="1286"/>
        <v>#DIV/0!</v>
      </c>
      <c r="DF4028" s="1" t="str">
        <f t="shared" si="1287"/>
        <v>#DIV/0!</v>
      </c>
    </row>
    <row r="4029" ht="15.75" customHeight="1">
      <c r="CU4029" s="1">
        <v>5836.0054</v>
      </c>
      <c r="CV4029" s="1">
        <v>20.07</v>
      </c>
      <c r="CW4029" s="1">
        <v>20.83</v>
      </c>
      <c r="CX4029" s="1">
        <v>21.99</v>
      </c>
      <c r="CY4029" s="1">
        <v>21.58</v>
      </c>
      <c r="CZ4029" s="1">
        <v>21.36</v>
      </c>
      <c r="DA4029" s="1" t="str">
        <f t="shared" si="1283"/>
        <v>#DIV/0!</v>
      </c>
      <c r="DB4029" s="1" t="str">
        <f t="shared" si="1284"/>
        <v>#DIV/0!</v>
      </c>
      <c r="DC4029" s="1" t="str">
        <f t="shared" si="1285"/>
        <v>#DIV/0!</v>
      </c>
      <c r="DD4029" s="1" t="str">
        <f t="shared" si="1286"/>
        <v>#DIV/0!</v>
      </c>
      <c r="DF4029" s="1" t="str">
        <f t="shared" si="1287"/>
        <v>#DIV/0!</v>
      </c>
    </row>
    <row r="4030" ht="15.75" customHeight="1">
      <c r="CU4030" s="1">
        <v>5836.1582</v>
      </c>
      <c r="CV4030" s="1">
        <v>25.0</v>
      </c>
      <c r="CW4030" s="1">
        <v>26.23</v>
      </c>
      <c r="CX4030" s="1">
        <v>28.09</v>
      </c>
      <c r="CY4030" s="1">
        <v>27.22</v>
      </c>
      <c r="CZ4030" s="1">
        <v>26.66</v>
      </c>
      <c r="DA4030" s="1" t="str">
        <f t="shared" si="1283"/>
        <v>#DIV/0!</v>
      </c>
      <c r="DB4030" s="1" t="str">
        <f t="shared" si="1284"/>
        <v>#DIV/0!</v>
      </c>
      <c r="DC4030" s="1" t="str">
        <f t="shared" si="1285"/>
        <v>#DIV/0!</v>
      </c>
      <c r="DD4030" s="1" t="str">
        <f t="shared" si="1286"/>
        <v>#DIV/0!</v>
      </c>
      <c r="DF4030" s="1" t="str">
        <f t="shared" si="1287"/>
        <v>#DIV/0!</v>
      </c>
    </row>
    <row r="4031" ht="15.75" customHeight="1">
      <c r="CU4031" s="1">
        <v>5836.3105</v>
      </c>
      <c r="CV4031" s="1">
        <v>31.77</v>
      </c>
      <c r="CW4031" s="1">
        <v>33.39</v>
      </c>
      <c r="CX4031" s="1">
        <v>36.37</v>
      </c>
      <c r="CY4031" s="1">
        <v>35.46</v>
      </c>
      <c r="CZ4031" s="1">
        <v>34.58</v>
      </c>
      <c r="DA4031" s="1" t="str">
        <f t="shared" si="1283"/>
        <v>#DIV/0!</v>
      </c>
      <c r="DB4031" s="1" t="str">
        <f t="shared" si="1284"/>
        <v>#DIV/0!</v>
      </c>
      <c r="DC4031" s="1" t="str">
        <f t="shared" si="1285"/>
        <v>#DIV/0!</v>
      </c>
      <c r="DD4031" s="1" t="str">
        <f t="shared" si="1286"/>
        <v>#DIV/0!</v>
      </c>
      <c r="DF4031" s="1" t="str">
        <f t="shared" si="1287"/>
        <v>#DIV/0!</v>
      </c>
    </row>
    <row r="4032" ht="15.75" customHeight="1">
      <c r="CU4032" s="1">
        <v>5836.4629</v>
      </c>
      <c r="CV4032" s="1">
        <v>37.49</v>
      </c>
      <c r="CW4032" s="1">
        <v>39.61</v>
      </c>
      <c r="CX4032" s="1">
        <v>43.42</v>
      </c>
      <c r="CY4032" s="1">
        <v>42.94</v>
      </c>
      <c r="CZ4032" s="1">
        <v>42.24</v>
      </c>
      <c r="DA4032" s="1" t="str">
        <f t="shared" si="1283"/>
        <v>#DIV/0!</v>
      </c>
      <c r="DB4032" s="1" t="str">
        <f t="shared" si="1284"/>
        <v>#DIV/0!</v>
      </c>
      <c r="DC4032" s="1" t="str">
        <f t="shared" si="1285"/>
        <v>#DIV/0!</v>
      </c>
      <c r="DD4032" s="1" t="str">
        <f t="shared" si="1286"/>
        <v>#DIV/0!</v>
      </c>
      <c r="DF4032" s="1" t="str">
        <f t="shared" si="1287"/>
        <v>#DIV/0!</v>
      </c>
    </row>
    <row r="4033" ht="15.75" customHeight="1">
      <c r="CU4033" s="1">
        <v>5836.6152</v>
      </c>
      <c r="CV4033" s="1">
        <v>39.27</v>
      </c>
      <c r="CW4033" s="1">
        <v>41.99</v>
      </c>
      <c r="CX4033" s="1">
        <v>45.23</v>
      </c>
      <c r="CY4033" s="1">
        <v>45.08</v>
      </c>
      <c r="CZ4033" s="1">
        <v>44.15</v>
      </c>
      <c r="DA4033" s="1" t="str">
        <f t="shared" si="1283"/>
        <v>#DIV/0!</v>
      </c>
      <c r="DB4033" s="1" t="str">
        <f t="shared" si="1284"/>
        <v>#DIV/0!</v>
      </c>
      <c r="DC4033" s="1" t="str">
        <f t="shared" si="1285"/>
        <v>#DIV/0!</v>
      </c>
      <c r="DD4033" s="1" t="str">
        <f t="shared" si="1286"/>
        <v>#DIV/0!</v>
      </c>
      <c r="DF4033" s="1" t="str">
        <f t="shared" si="1287"/>
        <v>#DIV/0!</v>
      </c>
    </row>
    <row r="4034" ht="15.75" customHeight="1">
      <c r="CU4034" s="1">
        <v>5836.7676</v>
      </c>
      <c r="CV4034" s="1">
        <v>37.24</v>
      </c>
      <c r="CW4034" s="1">
        <v>38.27</v>
      </c>
      <c r="CX4034" s="1">
        <v>40.95</v>
      </c>
      <c r="CY4034" s="1">
        <v>40.77</v>
      </c>
      <c r="CZ4034" s="1">
        <v>39.65</v>
      </c>
      <c r="DA4034" s="1" t="str">
        <f t="shared" si="1283"/>
        <v>#DIV/0!</v>
      </c>
      <c r="DB4034" s="1" t="str">
        <f t="shared" si="1284"/>
        <v>#DIV/0!</v>
      </c>
      <c r="DC4034" s="1" t="str">
        <f t="shared" si="1285"/>
        <v>#DIV/0!</v>
      </c>
      <c r="DD4034" s="1" t="str">
        <f t="shared" si="1286"/>
        <v>#DIV/0!</v>
      </c>
      <c r="DF4034" s="1" t="str">
        <f t="shared" si="1287"/>
        <v>#DIV/0!</v>
      </c>
    </row>
    <row r="4035" ht="15.75" customHeight="1">
      <c r="CU4035" s="1">
        <v>5836.9199</v>
      </c>
      <c r="CV4035" s="1">
        <v>33.33</v>
      </c>
      <c r="CW4035" s="1">
        <v>34.23</v>
      </c>
      <c r="CX4035" s="1">
        <v>37.51</v>
      </c>
      <c r="CY4035" s="1">
        <v>37.61</v>
      </c>
      <c r="CZ4035" s="1">
        <v>36.61</v>
      </c>
      <c r="DA4035" s="1" t="str">
        <f t="shared" si="1283"/>
        <v>#DIV/0!</v>
      </c>
      <c r="DB4035" s="1" t="str">
        <f t="shared" si="1284"/>
        <v>#DIV/0!</v>
      </c>
      <c r="DC4035" s="1" t="str">
        <f t="shared" si="1285"/>
        <v>#DIV/0!</v>
      </c>
      <c r="DD4035" s="1" t="str">
        <f t="shared" si="1286"/>
        <v>#DIV/0!</v>
      </c>
      <c r="DF4035" s="1" t="str">
        <f t="shared" si="1287"/>
        <v>#DIV/0!</v>
      </c>
    </row>
    <row r="4036" ht="15.75" customHeight="1">
      <c r="CU4036" s="1">
        <v>5837.0723</v>
      </c>
      <c r="CV4036" s="1">
        <v>30.67</v>
      </c>
      <c r="CW4036" s="1">
        <v>31.93</v>
      </c>
      <c r="CX4036" s="1">
        <v>34.34</v>
      </c>
      <c r="CY4036" s="1">
        <v>34.89</v>
      </c>
      <c r="CZ4036" s="1">
        <v>33.29</v>
      </c>
      <c r="DA4036" s="1" t="str">
        <f t="shared" si="1283"/>
        <v>#DIV/0!</v>
      </c>
      <c r="DB4036" s="1" t="str">
        <f t="shared" si="1284"/>
        <v>#DIV/0!</v>
      </c>
      <c r="DC4036" s="1" t="str">
        <f t="shared" si="1285"/>
        <v>#DIV/0!</v>
      </c>
      <c r="DD4036" s="1" t="str">
        <f t="shared" si="1286"/>
        <v>#DIV/0!</v>
      </c>
      <c r="DF4036" s="1" t="str">
        <f t="shared" si="1287"/>
        <v>#DIV/0!</v>
      </c>
    </row>
    <row r="4037" ht="15.75" customHeight="1">
      <c r="CU4037" s="1">
        <v>5837.2246</v>
      </c>
      <c r="CV4037" s="1">
        <v>29.07</v>
      </c>
      <c r="CW4037" s="1">
        <v>30.11</v>
      </c>
      <c r="CX4037" s="1">
        <v>32.12</v>
      </c>
      <c r="CY4037" s="1">
        <v>31.64</v>
      </c>
      <c r="CZ4037" s="1">
        <v>30.63</v>
      </c>
      <c r="DA4037" s="1" t="str">
        <f t="shared" si="1283"/>
        <v>#DIV/0!</v>
      </c>
      <c r="DB4037" s="1" t="str">
        <f t="shared" si="1284"/>
        <v>#DIV/0!</v>
      </c>
      <c r="DC4037" s="1" t="str">
        <f t="shared" si="1285"/>
        <v>#DIV/0!</v>
      </c>
      <c r="DD4037" s="1" t="str">
        <f t="shared" si="1286"/>
        <v>#DIV/0!</v>
      </c>
      <c r="DF4037" s="1" t="str">
        <f t="shared" si="1287"/>
        <v>#DIV/0!</v>
      </c>
    </row>
    <row r="4038" ht="15.75" customHeight="1">
      <c r="CU4038" s="1">
        <v>5837.377</v>
      </c>
      <c r="CV4038" s="1">
        <v>30.12</v>
      </c>
      <c r="CW4038" s="1">
        <v>31.35</v>
      </c>
      <c r="CX4038" s="1">
        <v>33.41</v>
      </c>
      <c r="CY4038" s="1">
        <v>32.39</v>
      </c>
      <c r="CZ4038" s="1">
        <v>31.82</v>
      </c>
      <c r="DA4038" s="1" t="str">
        <f t="shared" si="1283"/>
        <v>#DIV/0!</v>
      </c>
      <c r="DB4038" s="1" t="str">
        <f t="shared" si="1284"/>
        <v>#DIV/0!</v>
      </c>
      <c r="DC4038" s="1" t="str">
        <f t="shared" si="1285"/>
        <v>#DIV/0!</v>
      </c>
      <c r="DD4038" s="1" t="str">
        <f t="shared" si="1286"/>
        <v>#DIV/0!</v>
      </c>
      <c r="DF4038" s="1" t="str">
        <f t="shared" si="1287"/>
        <v>#DIV/0!</v>
      </c>
    </row>
    <row r="4039" ht="15.75" customHeight="1">
      <c r="CU4039" s="1">
        <v>5837.5298</v>
      </c>
      <c r="CV4039" s="1">
        <v>34.34</v>
      </c>
      <c r="CW4039" s="1">
        <v>36.62</v>
      </c>
      <c r="CX4039" s="1">
        <v>38.28</v>
      </c>
      <c r="CY4039" s="1">
        <v>36.46</v>
      </c>
      <c r="CZ4039" s="1">
        <v>36.1</v>
      </c>
      <c r="DA4039" s="1" t="str">
        <f t="shared" si="1283"/>
        <v>#DIV/0!</v>
      </c>
      <c r="DB4039" s="1" t="str">
        <f t="shared" si="1284"/>
        <v>#DIV/0!</v>
      </c>
      <c r="DC4039" s="1" t="str">
        <f t="shared" si="1285"/>
        <v>#DIV/0!</v>
      </c>
      <c r="DD4039" s="1" t="str">
        <f t="shared" si="1286"/>
        <v>#DIV/0!</v>
      </c>
      <c r="DF4039" s="1" t="str">
        <f t="shared" si="1287"/>
        <v>#DIV/0!</v>
      </c>
    </row>
    <row r="4040" ht="15.75" customHeight="1">
      <c r="CU4040" s="1">
        <v>5837.6821</v>
      </c>
      <c r="CV4040" s="1">
        <v>41.17</v>
      </c>
      <c r="CW4040" s="1">
        <v>42.62</v>
      </c>
      <c r="CX4040" s="1">
        <v>44.27</v>
      </c>
      <c r="CY4040" s="1">
        <v>40.89</v>
      </c>
      <c r="CZ4040" s="1">
        <v>40.72</v>
      </c>
      <c r="DA4040" s="1" t="str">
        <f t="shared" si="1283"/>
        <v>#DIV/0!</v>
      </c>
      <c r="DB4040" s="1" t="str">
        <f t="shared" si="1284"/>
        <v>#DIV/0!</v>
      </c>
      <c r="DC4040" s="1" t="str">
        <f t="shared" si="1285"/>
        <v>#DIV/0!</v>
      </c>
      <c r="DD4040" s="1" t="str">
        <f t="shared" si="1286"/>
        <v>#DIV/0!</v>
      </c>
      <c r="DF4040" s="1" t="str">
        <f t="shared" si="1287"/>
        <v>#DIV/0!</v>
      </c>
    </row>
    <row r="4041" ht="15.75" customHeight="1">
      <c r="CU4041" s="1">
        <v>5837.8345</v>
      </c>
      <c r="CV4041" s="1">
        <v>49.14</v>
      </c>
      <c r="CW4041" s="1">
        <v>50.87</v>
      </c>
      <c r="CX4041" s="1">
        <v>52.32</v>
      </c>
      <c r="CY4041" s="1">
        <v>47.03</v>
      </c>
      <c r="CZ4041" s="1">
        <v>47.8</v>
      </c>
      <c r="DA4041" s="1" t="str">
        <f t="shared" si="1283"/>
        <v>#DIV/0!</v>
      </c>
      <c r="DB4041" s="1" t="str">
        <f t="shared" si="1284"/>
        <v>#DIV/0!</v>
      </c>
      <c r="DC4041" s="1" t="str">
        <f t="shared" si="1285"/>
        <v>#DIV/0!</v>
      </c>
      <c r="DD4041" s="1" t="str">
        <f t="shared" si="1286"/>
        <v>#DIV/0!</v>
      </c>
      <c r="DF4041" s="1" t="str">
        <f t="shared" si="1287"/>
        <v>#DIV/0!</v>
      </c>
    </row>
    <row r="4042" ht="15.75" customHeight="1">
      <c r="CU4042" s="1">
        <v>5837.9868</v>
      </c>
      <c r="CV4042" s="1">
        <v>56.47</v>
      </c>
      <c r="CW4042" s="1">
        <v>58.12</v>
      </c>
      <c r="CX4042" s="1">
        <v>59.05</v>
      </c>
      <c r="CY4042" s="1">
        <v>52.86</v>
      </c>
      <c r="CZ4042" s="1">
        <v>53.9</v>
      </c>
      <c r="DA4042" s="1" t="str">
        <f t="shared" si="1283"/>
        <v>#DIV/0!</v>
      </c>
      <c r="DB4042" s="1" t="str">
        <f t="shared" si="1284"/>
        <v>#DIV/0!</v>
      </c>
      <c r="DC4042" s="1" t="str">
        <f t="shared" si="1285"/>
        <v>#DIV/0!</v>
      </c>
      <c r="DD4042" s="1" t="str">
        <f t="shared" si="1286"/>
        <v>#DIV/0!</v>
      </c>
      <c r="DF4042" s="1" t="str">
        <f t="shared" si="1287"/>
        <v>#DIV/0!</v>
      </c>
    </row>
    <row r="4043" ht="15.75" customHeight="1">
      <c r="CU4043" s="1">
        <v>5838.1392</v>
      </c>
      <c r="CV4043" s="1">
        <v>60.7</v>
      </c>
      <c r="CW4043" s="1">
        <v>61.02</v>
      </c>
      <c r="CX4043" s="1">
        <v>61.43</v>
      </c>
      <c r="CY4043" s="1">
        <v>55.91</v>
      </c>
      <c r="CZ4043" s="1">
        <v>56.06</v>
      </c>
      <c r="DA4043" s="1" t="str">
        <f t="shared" si="1283"/>
        <v>#DIV/0!</v>
      </c>
      <c r="DB4043" s="1" t="str">
        <f t="shared" si="1284"/>
        <v>#DIV/0!</v>
      </c>
      <c r="DC4043" s="1" t="str">
        <f t="shared" si="1285"/>
        <v>#DIV/0!</v>
      </c>
      <c r="DD4043" s="1" t="str">
        <f t="shared" si="1286"/>
        <v>#DIV/0!</v>
      </c>
      <c r="DF4043" s="1" t="str">
        <f t="shared" si="1287"/>
        <v>#DIV/0!</v>
      </c>
    </row>
    <row r="4044" ht="15.75" customHeight="1">
      <c r="CU4044" s="1">
        <v>5838.2915</v>
      </c>
      <c r="CV4044" s="1">
        <v>61.51</v>
      </c>
      <c r="CW4044" s="1">
        <v>60.97</v>
      </c>
      <c r="CX4044" s="1">
        <v>61.71</v>
      </c>
      <c r="CY4044" s="1">
        <v>56.31</v>
      </c>
      <c r="CZ4044" s="1">
        <v>56.19</v>
      </c>
      <c r="DA4044" s="1" t="str">
        <f t="shared" si="1283"/>
        <v>#DIV/0!</v>
      </c>
      <c r="DB4044" s="1" t="str">
        <f t="shared" si="1284"/>
        <v>#DIV/0!</v>
      </c>
      <c r="DC4044" s="1" t="str">
        <f t="shared" si="1285"/>
        <v>#DIV/0!</v>
      </c>
      <c r="DD4044" s="1" t="str">
        <f t="shared" si="1286"/>
        <v>#DIV/0!</v>
      </c>
      <c r="DF4044" s="1" t="str">
        <f t="shared" si="1287"/>
        <v>#DIV/0!</v>
      </c>
    </row>
    <row r="4045" ht="15.75" customHeight="1">
      <c r="CU4045" s="1">
        <v>5838.4438</v>
      </c>
      <c r="CV4045" s="1">
        <v>60.51</v>
      </c>
      <c r="CW4045" s="1">
        <v>60.38</v>
      </c>
      <c r="CX4045" s="1">
        <v>61.64</v>
      </c>
      <c r="CY4045" s="1">
        <v>56.62</v>
      </c>
      <c r="CZ4045" s="1">
        <v>56.28</v>
      </c>
      <c r="DA4045" s="1" t="str">
        <f t="shared" si="1283"/>
        <v>#DIV/0!</v>
      </c>
      <c r="DB4045" s="1" t="str">
        <f t="shared" si="1284"/>
        <v>#DIV/0!</v>
      </c>
      <c r="DC4045" s="1" t="str">
        <f t="shared" si="1285"/>
        <v>#DIV/0!</v>
      </c>
      <c r="DD4045" s="1" t="str">
        <f t="shared" si="1286"/>
        <v>#DIV/0!</v>
      </c>
      <c r="DF4045" s="1" t="str">
        <f t="shared" si="1287"/>
        <v>#DIV/0!</v>
      </c>
    </row>
    <row r="4046" ht="15.75" customHeight="1">
      <c r="CU4046" s="1">
        <v>5838.5962</v>
      </c>
      <c r="CV4046" s="1">
        <v>60.32</v>
      </c>
      <c r="CW4046" s="1">
        <v>59.96</v>
      </c>
      <c r="CX4046" s="1">
        <v>61.5</v>
      </c>
      <c r="CY4046" s="1">
        <v>57.01</v>
      </c>
      <c r="CZ4046" s="1">
        <v>55.84</v>
      </c>
      <c r="DA4046" s="1" t="str">
        <f t="shared" si="1283"/>
        <v>#DIV/0!</v>
      </c>
      <c r="DB4046" s="1" t="str">
        <f t="shared" si="1284"/>
        <v>#DIV/0!</v>
      </c>
      <c r="DC4046" s="1" t="str">
        <f t="shared" si="1285"/>
        <v>#DIV/0!</v>
      </c>
      <c r="DD4046" s="1" t="str">
        <f t="shared" si="1286"/>
        <v>#DIV/0!</v>
      </c>
      <c r="DF4046" s="1" t="str">
        <f t="shared" si="1287"/>
        <v>#DIV/0!</v>
      </c>
    </row>
    <row r="4047" ht="15.75" customHeight="1">
      <c r="CU4047" s="1">
        <v>5838.749</v>
      </c>
      <c r="CV4047" s="1">
        <v>60.61</v>
      </c>
      <c r="CW4047" s="1">
        <v>60.05</v>
      </c>
      <c r="CX4047" s="1">
        <v>61.87</v>
      </c>
      <c r="CY4047" s="1">
        <v>56.81</v>
      </c>
      <c r="CZ4047" s="1">
        <v>56.01</v>
      </c>
      <c r="DA4047" s="1" t="str">
        <f t="shared" si="1283"/>
        <v>#DIV/0!</v>
      </c>
      <c r="DB4047" s="1" t="str">
        <f t="shared" si="1284"/>
        <v>#DIV/0!</v>
      </c>
      <c r="DC4047" s="1" t="str">
        <f t="shared" si="1285"/>
        <v>#DIV/0!</v>
      </c>
      <c r="DD4047" s="1" t="str">
        <f t="shared" si="1286"/>
        <v>#DIV/0!</v>
      </c>
      <c r="DF4047" s="1" t="str">
        <f t="shared" si="1287"/>
        <v>#DIV/0!</v>
      </c>
    </row>
    <row r="4048" ht="15.75" customHeight="1">
      <c r="CU4048" s="1">
        <v>5838.9014</v>
      </c>
      <c r="CV4048" s="1">
        <v>62.14</v>
      </c>
      <c r="CW4048" s="1">
        <v>61.1</v>
      </c>
      <c r="CX4048" s="1">
        <v>62.87</v>
      </c>
      <c r="CY4048" s="1">
        <v>57.36</v>
      </c>
      <c r="CZ4048" s="1">
        <v>56.51</v>
      </c>
      <c r="DA4048" s="1" t="str">
        <f t="shared" si="1283"/>
        <v>#DIV/0!</v>
      </c>
      <c r="DB4048" s="1" t="str">
        <f t="shared" si="1284"/>
        <v>#DIV/0!</v>
      </c>
      <c r="DC4048" s="1" t="str">
        <f t="shared" si="1285"/>
        <v>#DIV/0!</v>
      </c>
      <c r="DD4048" s="1" t="str">
        <f t="shared" si="1286"/>
        <v>#DIV/0!</v>
      </c>
      <c r="DF4048" s="1" t="str">
        <f t="shared" si="1287"/>
        <v>#DIV/0!</v>
      </c>
    </row>
    <row r="4049" ht="15.75" customHeight="1">
      <c r="CU4049" s="1">
        <v>5839.0537</v>
      </c>
      <c r="CV4049" s="1">
        <v>65.16</v>
      </c>
      <c r="CW4049" s="1">
        <v>63.96</v>
      </c>
      <c r="CX4049" s="1">
        <v>65.52</v>
      </c>
      <c r="CY4049" s="1">
        <v>58.88</v>
      </c>
      <c r="CZ4049" s="1">
        <v>58.25</v>
      </c>
      <c r="DA4049" s="1" t="str">
        <f t="shared" si="1283"/>
        <v>#DIV/0!</v>
      </c>
      <c r="DB4049" s="1" t="str">
        <f t="shared" si="1284"/>
        <v>#DIV/0!</v>
      </c>
      <c r="DC4049" s="1" t="str">
        <f t="shared" si="1285"/>
        <v>#DIV/0!</v>
      </c>
      <c r="DD4049" s="1" t="str">
        <f t="shared" si="1286"/>
        <v>#DIV/0!</v>
      </c>
      <c r="DF4049" s="1" t="str">
        <f t="shared" si="1287"/>
        <v>#DIV/0!</v>
      </c>
    </row>
    <row r="4050" ht="15.75" customHeight="1">
      <c r="CU4050" s="1">
        <v>5839.2061</v>
      </c>
      <c r="CV4050" s="1">
        <v>71.13</v>
      </c>
      <c r="CW4050" s="1">
        <v>68.51</v>
      </c>
      <c r="CX4050" s="1">
        <v>70.03</v>
      </c>
      <c r="CY4050" s="1">
        <v>62.45</v>
      </c>
      <c r="CZ4050" s="1">
        <v>62.27</v>
      </c>
      <c r="DA4050" s="1" t="str">
        <f t="shared" si="1283"/>
        <v>#DIV/0!</v>
      </c>
      <c r="DB4050" s="1" t="str">
        <f t="shared" si="1284"/>
        <v>#DIV/0!</v>
      </c>
      <c r="DC4050" s="1" t="str">
        <f t="shared" si="1285"/>
        <v>#DIV/0!</v>
      </c>
      <c r="DD4050" s="1" t="str">
        <f t="shared" si="1286"/>
        <v>#DIV/0!</v>
      </c>
      <c r="DF4050" s="1" t="str">
        <f t="shared" si="1287"/>
        <v>#DIV/0!</v>
      </c>
    </row>
    <row r="4051" ht="15.75" customHeight="1">
      <c r="CU4051" s="1">
        <v>5839.3584</v>
      </c>
      <c r="CV4051" s="1">
        <v>78.26</v>
      </c>
      <c r="CW4051" s="1">
        <v>74.74</v>
      </c>
      <c r="CX4051" s="1">
        <v>76.46</v>
      </c>
      <c r="CY4051" s="1">
        <v>68.16</v>
      </c>
      <c r="CZ4051" s="1">
        <v>67.28</v>
      </c>
      <c r="DA4051" s="1" t="str">
        <f t="shared" si="1283"/>
        <v>#DIV/0!</v>
      </c>
      <c r="DB4051" s="1" t="str">
        <f t="shared" si="1284"/>
        <v>#DIV/0!</v>
      </c>
      <c r="DC4051" s="1" t="str">
        <f t="shared" si="1285"/>
        <v>#DIV/0!</v>
      </c>
      <c r="DD4051" s="1" t="str">
        <f t="shared" si="1286"/>
        <v>#DIV/0!</v>
      </c>
      <c r="DF4051" s="1" t="str">
        <f t="shared" si="1287"/>
        <v>#DIV/0!</v>
      </c>
    </row>
    <row r="4052" ht="15.75" customHeight="1">
      <c r="CU4052" s="1">
        <v>5839.5107</v>
      </c>
      <c r="CV4052" s="1">
        <v>85.17</v>
      </c>
      <c r="CW4052" s="1">
        <v>82.66</v>
      </c>
      <c r="CX4052" s="1">
        <v>84.62</v>
      </c>
      <c r="CY4052" s="1">
        <v>74.84</v>
      </c>
      <c r="CZ4052" s="1">
        <v>73.3</v>
      </c>
      <c r="DA4052" s="1" t="str">
        <f t="shared" si="1283"/>
        <v>#DIV/0!</v>
      </c>
      <c r="DB4052" s="1" t="str">
        <f t="shared" si="1284"/>
        <v>#DIV/0!</v>
      </c>
      <c r="DC4052" s="1" t="str">
        <f t="shared" si="1285"/>
        <v>#DIV/0!</v>
      </c>
      <c r="DD4052" s="1" t="str">
        <f t="shared" si="1286"/>
        <v>#DIV/0!</v>
      </c>
      <c r="DF4052" s="1" t="str">
        <f t="shared" si="1287"/>
        <v>#DIV/0!</v>
      </c>
    </row>
    <row r="4053" ht="15.75" customHeight="1">
      <c r="CU4053" s="1">
        <v>5839.6631</v>
      </c>
      <c r="CV4053" s="1">
        <v>94.19</v>
      </c>
      <c r="CW4053" s="1">
        <v>91.82</v>
      </c>
      <c r="CX4053" s="1">
        <v>94.71</v>
      </c>
      <c r="CY4053" s="1">
        <v>83.26</v>
      </c>
      <c r="CZ4053" s="1">
        <v>81.26</v>
      </c>
      <c r="DA4053" s="1" t="str">
        <f t="shared" si="1283"/>
        <v>#DIV/0!</v>
      </c>
      <c r="DB4053" s="1" t="str">
        <f t="shared" si="1284"/>
        <v>#DIV/0!</v>
      </c>
      <c r="DC4053" s="1" t="str">
        <f t="shared" si="1285"/>
        <v>#DIV/0!</v>
      </c>
      <c r="DD4053" s="1" t="str">
        <f t="shared" si="1286"/>
        <v>#DIV/0!</v>
      </c>
      <c r="DF4053" s="1" t="str">
        <f t="shared" si="1287"/>
        <v>#DIV/0!</v>
      </c>
    </row>
    <row r="4054" ht="15.75" customHeight="1">
      <c r="CU4054" s="1">
        <v>5839.8154</v>
      </c>
      <c r="CV4054" s="1">
        <v>104.2</v>
      </c>
      <c r="CW4054" s="1">
        <v>101.9</v>
      </c>
      <c r="CX4054" s="1">
        <v>106.2</v>
      </c>
      <c r="CY4054" s="1">
        <v>93.95</v>
      </c>
      <c r="CZ4054" s="1">
        <v>91.04</v>
      </c>
      <c r="DA4054" s="1" t="str">
        <f t="shared" si="1283"/>
        <v>#DIV/0!</v>
      </c>
      <c r="DB4054" s="1" t="str">
        <f t="shared" si="1284"/>
        <v>#DIV/0!</v>
      </c>
      <c r="DC4054" s="1" t="str">
        <f t="shared" si="1285"/>
        <v>#DIV/0!</v>
      </c>
      <c r="DD4054" s="1" t="str">
        <f t="shared" si="1286"/>
        <v>#DIV/0!</v>
      </c>
      <c r="DF4054" s="1" t="str">
        <f t="shared" si="1287"/>
        <v>#DIV/0!</v>
      </c>
    </row>
    <row r="4055" ht="15.75" customHeight="1">
      <c r="CU4055" s="1">
        <v>5839.9678</v>
      </c>
      <c r="CV4055" s="1">
        <v>110.7</v>
      </c>
      <c r="CW4055" s="1">
        <v>111.0</v>
      </c>
      <c r="CX4055" s="1">
        <v>116.7</v>
      </c>
      <c r="CY4055" s="1">
        <v>103.1</v>
      </c>
      <c r="CZ4055" s="1">
        <v>99.15</v>
      </c>
      <c r="DA4055" s="1" t="str">
        <f t="shared" si="1283"/>
        <v>#DIV/0!</v>
      </c>
      <c r="DB4055" s="1" t="str">
        <f t="shared" si="1284"/>
        <v>#DIV/0!</v>
      </c>
      <c r="DC4055" s="1" t="str">
        <f t="shared" si="1285"/>
        <v>#DIV/0!</v>
      </c>
      <c r="DD4055" s="1" t="str">
        <f t="shared" si="1286"/>
        <v>#DIV/0!</v>
      </c>
      <c r="DF4055" s="1" t="str">
        <f t="shared" si="1287"/>
        <v>#DIV/0!</v>
      </c>
    </row>
    <row r="4056" ht="15.75" customHeight="1">
      <c r="CU4056" s="1">
        <v>5840.1206</v>
      </c>
      <c r="CV4056" s="1">
        <v>112.9</v>
      </c>
      <c r="CW4056" s="1">
        <v>114.3</v>
      </c>
      <c r="CX4056" s="1">
        <v>120.2</v>
      </c>
      <c r="CY4056" s="1">
        <v>103.9</v>
      </c>
      <c r="CZ4056" s="1">
        <v>99.95</v>
      </c>
      <c r="DA4056" s="1" t="str">
        <f t="shared" si="1283"/>
        <v>#DIV/0!</v>
      </c>
      <c r="DB4056" s="1" t="str">
        <f t="shared" si="1284"/>
        <v>#DIV/0!</v>
      </c>
      <c r="DC4056" s="1" t="str">
        <f t="shared" si="1285"/>
        <v>#DIV/0!</v>
      </c>
      <c r="DD4056" s="1" t="str">
        <f t="shared" si="1286"/>
        <v>#DIV/0!</v>
      </c>
      <c r="DF4056" s="1" t="str">
        <f t="shared" si="1287"/>
        <v>#DIV/0!</v>
      </c>
    </row>
    <row r="4057" ht="15.75" customHeight="1">
      <c r="CU4057" s="1">
        <v>5840.2729</v>
      </c>
      <c r="CV4057" s="1">
        <v>107.3</v>
      </c>
      <c r="CW4057" s="1">
        <v>106.4</v>
      </c>
      <c r="CX4057" s="1">
        <v>112.1</v>
      </c>
      <c r="CY4057" s="1">
        <v>97.37</v>
      </c>
      <c r="CZ4057" s="1">
        <v>93.37</v>
      </c>
      <c r="DA4057" s="1" t="str">
        <f t="shared" si="1283"/>
        <v>#DIV/0!</v>
      </c>
      <c r="DB4057" s="1" t="str">
        <f t="shared" si="1284"/>
        <v>#DIV/0!</v>
      </c>
      <c r="DC4057" s="1" t="str">
        <f t="shared" si="1285"/>
        <v>#DIV/0!</v>
      </c>
      <c r="DD4057" s="1" t="str">
        <f t="shared" si="1286"/>
        <v>#DIV/0!</v>
      </c>
      <c r="DF4057" s="1" t="str">
        <f t="shared" si="1287"/>
        <v>#DIV/0!</v>
      </c>
    </row>
    <row r="4058" ht="15.75" customHeight="1">
      <c r="CU4058" s="1">
        <v>5840.4253</v>
      </c>
      <c r="CV4058" s="1">
        <v>94.25</v>
      </c>
      <c r="CW4058" s="1">
        <v>93.11</v>
      </c>
      <c r="CX4058" s="1">
        <v>98.75</v>
      </c>
      <c r="CY4058" s="1">
        <v>86.39</v>
      </c>
      <c r="CZ4058" s="1">
        <v>82.6</v>
      </c>
      <c r="DA4058" s="1" t="str">
        <f t="shared" si="1283"/>
        <v>#DIV/0!</v>
      </c>
      <c r="DB4058" s="1" t="str">
        <f t="shared" si="1284"/>
        <v>#DIV/0!</v>
      </c>
      <c r="DC4058" s="1" t="str">
        <f t="shared" si="1285"/>
        <v>#DIV/0!</v>
      </c>
      <c r="DD4058" s="1" t="str">
        <f t="shared" si="1286"/>
        <v>#DIV/0!</v>
      </c>
      <c r="DF4058" s="1" t="str">
        <f t="shared" si="1287"/>
        <v>#DIV/0!</v>
      </c>
    </row>
    <row r="4059" ht="15.75" customHeight="1">
      <c r="CU4059" s="1">
        <v>5840.5776</v>
      </c>
      <c r="CV4059" s="1">
        <v>81.08</v>
      </c>
      <c r="CW4059" s="1">
        <v>81.1</v>
      </c>
      <c r="CX4059" s="1">
        <v>86.58</v>
      </c>
      <c r="CY4059" s="1">
        <v>75.56</v>
      </c>
      <c r="CZ4059" s="1">
        <v>72.88</v>
      </c>
      <c r="DA4059" s="1" t="str">
        <f t="shared" si="1283"/>
        <v>#DIV/0!</v>
      </c>
      <c r="DB4059" s="1" t="str">
        <f t="shared" si="1284"/>
        <v>#DIV/0!</v>
      </c>
      <c r="DC4059" s="1" t="str">
        <f t="shared" si="1285"/>
        <v>#DIV/0!</v>
      </c>
      <c r="DD4059" s="1" t="str">
        <f t="shared" si="1286"/>
        <v>#DIV/0!</v>
      </c>
      <c r="DF4059" s="1" t="str">
        <f t="shared" si="1287"/>
        <v>#DIV/0!</v>
      </c>
    </row>
    <row r="4060" ht="15.75" customHeight="1">
      <c r="CU4060" s="1">
        <v>5840.73</v>
      </c>
      <c r="CV4060" s="1">
        <v>71.28</v>
      </c>
      <c r="CW4060" s="1">
        <v>72.11</v>
      </c>
      <c r="CX4060" s="1">
        <v>76.42</v>
      </c>
      <c r="CY4060" s="1">
        <v>67.11</v>
      </c>
      <c r="CZ4060" s="1">
        <v>64.17</v>
      </c>
      <c r="DA4060" s="1" t="str">
        <f t="shared" si="1283"/>
        <v>#DIV/0!</v>
      </c>
      <c r="DB4060" s="1" t="str">
        <f t="shared" si="1284"/>
        <v>#DIV/0!</v>
      </c>
      <c r="DC4060" s="1" t="str">
        <f t="shared" si="1285"/>
        <v>#DIV/0!</v>
      </c>
      <c r="DD4060" s="1" t="str">
        <f t="shared" si="1286"/>
        <v>#DIV/0!</v>
      </c>
      <c r="DF4060" s="1" t="str">
        <f t="shared" si="1287"/>
        <v>#DIV/0!</v>
      </c>
    </row>
    <row r="4061" ht="15.75" customHeight="1">
      <c r="CU4061" s="1">
        <v>5840.8823</v>
      </c>
      <c r="CV4061" s="1">
        <v>65.56</v>
      </c>
      <c r="CW4061" s="1">
        <v>65.94</v>
      </c>
      <c r="CX4061" s="1">
        <v>69.9</v>
      </c>
      <c r="CY4061" s="1">
        <v>62.87</v>
      </c>
      <c r="CZ4061" s="1">
        <v>59.26</v>
      </c>
      <c r="DA4061" s="1" t="str">
        <f t="shared" si="1283"/>
        <v>#DIV/0!</v>
      </c>
      <c r="DB4061" s="1" t="str">
        <f t="shared" si="1284"/>
        <v>#DIV/0!</v>
      </c>
      <c r="DC4061" s="1" t="str">
        <f t="shared" si="1285"/>
        <v>#DIV/0!</v>
      </c>
      <c r="DD4061" s="1" t="str">
        <f t="shared" si="1286"/>
        <v>#DIV/0!</v>
      </c>
      <c r="DF4061" s="1" t="str">
        <f t="shared" si="1287"/>
        <v>#DIV/0!</v>
      </c>
    </row>
    <row r="4062" ht="15.75" customHeight="1">
      <c r="CU4062" s="1">
        <v>5841.0347</v>
      </c>
      <c r="CV4062" s="1">
        <v>63.36</v>
      </c>
      <c r="CW4062" s="1">
        <v>64.33</v>
      </c>
      <c r="CX4062" s="1">
        <v>68.33</v>
      </c>
      <c r="CY4062" s="1">
        <v>61.8</v>
      </c>
      <c r="CZ4062" s="1">
        <v>57.92</v>
      </c>
      <c r="DA4062" s="1" t="str">
        <f t="shared" si="1283"/>
        <v>#DIV/0!</v>
      </c>
      <c r="DB4062" s="1" t="str">
        <f t="shared" si="1284"/>
        <v>#DIV/0!</v>
      </c>
      <c r="DC4062" s="1" t="str">
        <f t="shared" si="1285"/>
        <v>#DIV/0!</v>
      </c>
      <c r="DD4062" s="1" t="str">
        <f t="shared" si="1286"/>
        <v>#DIV/0!</v>
      </c>
      <c r="DF4062" s="1" t="str">
        <f t="shared" si="1287"/>
        <v>#DIV/0!</v>
      </c>
    </row>
    <row r="4063" ht="15.75" customHeight="1">
      <c r="CU4063" s="1">
        <v>5841.187</v>
      </c>
      <c r="CV4063" s="1">
        <v>63.37</v>
      </c>
      <c r="CW4063" s="1">
        <v>63.72</v>
      </c>
      <c r="CX4063" s="1">
        <v>67.64</v>
      </c>
      <c r="CY4063" s="1">
        <v>61.44</v>
      </c>
      <c r="CZ4063" s="1">
        <v>56.97</v>
      </c>
      <c r="DA4063" s="1" t="str">
        <f t="shared" si="1283"/>
        <v>#DIV/0!</v>
      </c>
      <c r="DB4063" s="1" t="str">
        <f t="shared" si="1284"/>
        <v>#DIV/0!</v>
      </c>
      <c r="DC4063" s="1" t="str">
        <f t="shared" si="1285"/>
        <v>#DIV/0!</v>
      </c>
      <c r="DD4063" s="1" t="str">
        <f t="shared" si="1286"/>
        <v>#DIV/0!</v>
      </c>
      <c r="DF4063" s="1" t="str">
        <f t="shared" si="1287"/>
        <v>#DIV/0!</v>
      </c>
    </row>
    <row r="4064" ht="15.75" customHeight="1">
      <c r="CU4064" s="1">
        <v>5841.3394</v>
      </c>
      <c r="CV4064" s="1">
        <v>63.73</v>
      </c>
      <c r="CW4064" s="1">
        <v>63.0</v>
      </c>
      <c r="CX4064" s="1">
        <v>67.37</v>
      </c>
      <c r="CY4064" s="1">
        <v>62.57</v>
      </c>
      <c r="CZ4064" s="1">
        <v>56.19</v>
      </c>
      <c r="DA4064" s="1" t="str">
        <f t="shared" si="1283"/>
        <v>#DIV/0!</v>
      </c>
      <c r="DB4064" s="1" t="str">
        <f t="shared" si="1284"/>
        <v>#DIV/0!</v>
      </c>
      <c r="DC4064" s="1" t="str">
        <f t="shared" si="1285"/>
        <v>#DIV/0!</v>
      </c>
      <c r="DD4064" s="1" t="str">
        <f t="shared" si="1286"/>
        <v>#DIV/0!</v>
      </c>
      <c r="DF4064" s="1" t="str">
        <f t="shared" si="1287"/>
        <v>#DIV/0!</v>
      </c>
    </row>
    <row r="4065" ht="15.75" customHeight="1">
      <c r="CU4065" s="1">
        <v>5841.4922</v>
      </c>
      <c r="CV4065" s="1">
        <v>62.35</v>
      </c>
      <c r="CW4065" s="1">
        <v>61.62</v>
      </c>
      <c r="CX4065" s="1">
        <v>65.98</v>
      </c>
      <c r="CY4065" s="1">
        <v>61.6</v>
      </c>
      <c r="CZ4065" s="1">
        <v>56.62</v>
      </c>
      <c r="DA4065" s="1" t="str">
        <f t="shared" si="1283"/>
        <v>#DIV/0!</v>
      </c>
      <c r="DB4065" s="1" t="str">
        <f t="shared" si="1284"/>
        <v>#DIV/0!</v>
      </c>
      <c r="DC4065" s="1" t="str">
        <f t="shared" si="1285"/>
        <v>#DIV/0!</v>
      </c>
      <c r="DD4065" s="1" t="str">
        <f t="shared" si="1286"/>
        <v>#DIV/0!</v>
      </c>
      <c r="DF4065" s="1" t="str">
        <f t="shared" si="1287"/>
        <v>#DIV/0!</v>
      </c>
    </row>
    <row r="4066" ht="15.75" customHeight="1">
      <c r="CU4066" s="1">
        <v>5841.6445</v>
      </c>
      <c r="CV4066" s="1">
        <v>58.29</v>
      </c>
      <c r="CW4066" s="1">
        <v>57.06</v>
      </c>
      <c r="CX4066" s="1">
        <v>60.87</v>
      </c>
      <c r="CY4066" s="1">
        <v>56.88</v>
      </c>
      <c r="CZ4066" s="1">
        <v>53.78</v>
      </c>
      <c r="DA4066" s="1" t="str">
        <f t="shared" si="1283"/>
        <v>#DIV/0!</v>
      </c>
      <c r="DB4066" s="1" t="str">
        <f t="shared" si="1284"/>
        <v>#DIV/0!</v>
      </c>
      <c r="DC4066" s="1" t="str">
        <f t="shared" si="1285"/>
        <v>#DIV/0!</v>
      </c>
      <c r="DD4066" s="1" t="str">
        <f t="shared" si="1286"/>
        <v>#DIV/0!</v>
      </c>
      <c r="DF4066" s="1" t="str">
        <f t="shared" si="1287"/>
        <v>#DIV/0!</v>
      </c>
    </row>
    <row r="4067" ht="15.75" customHeight="1">
      <c r="CU4067" s="1">
        <v>5841.7969</v>
      </c>
      <c r="CV4067" s="1">
        <v>52.37</v>
      </c>
      <c r="CW4067" s="1">
        <v>50.59</v>
      </c>
      <c r="CX4067" s="1">
        <v>53.85</v>
      </c>
      <c r="CY4067" s="1">
        <v>50.81</v>
      </c>
      <c r="CZ4067" s="1">
        <v>48.5</v>
      </c>
      <c r="DA4067" s="1" t="str">
        <f t="shared" si="1283"/>
        <v>#DIV/0!</v>
      </c>
      <c r="DB4067" s="1" t="str">
        <f t="shared" si="1284"/>
        <v>#DIV/0!</v>
      </c>
      <c r="DC4067" s="1" t="str">
        <f t="shared" si="1285"/>
        <v>#DIV/0!</v>
      </c>
      <c r="DD4067" s="1" t="str">
        <f t="shared" si="1286"/>
        <v>#DIV/0!</v>
      </c>
      <c r="DF4067" s="1" t="str">
        <f t="shared" si="1287"/>
        <v>#DIV/0!</v>
      </c>
    </row>
    <row r="4068" ht="15.75" customHeight="1">
      <c r="CU4068" s="1">
        <v>5841.9492</v>
      </c>
      <c r="CV4068" s="1">
        <v>45.55</v>
      </c>
      <c r="CW4068" s="1">
        <v>44.66</v>
      </c>
      <c r="CX4068" s="1">
        <v>47.78</v>
      </c>
      <c r="CY4068" s="1">
        <v>45.33</v>
      </c>
      <c r="CZ4068" s="1">
        <v>43.87</v>
      </c>
      <c r="DA4068" s="1" t="str">
        <f t="shared" si="1283"/>
        <v>#DIV/0!</v>
      </c>
      <c r="DB4068" s="1" t="str">
        <f t="shared" si="1284"/>
        <v>#DIV/0!</v>
      </c>
      <c r="DC4068" s="1" t="str">
        <f t="shared" si="1285"/>
        <v>#DIV/0!</v>
      </c>
      <c r="DD4068" s="1" t="str">
        <f t="shared" si="1286"/>
        <v>#DIV/0!</v>
      </c>
      <c r="DF4068" s="1" t="str">
        <f t="shared" si="1287"/>
        <v>#DIV/0!</v>
      </c>
    </row>
    <row r="4069" ht="15.75" customHeight="1">
      <c r="CU4069" s="1">
        <v>5842.1016</v>
      </c>
      <c r="CV4069" s="1">
        <v>40.49</v>
      </c>
      <c r="CW4069" s="1">
        <v>40.16</v>
      </c>
      <c r="CX4069" s="1">
        <v>42.42</v>
      </c>
      <c r="CY4069" s="1">
        <v>40.05</v>
      </c>
      <c r="CZ4069" s="1">
        <v>39.46</v>
      </c>
      <c r="DA4069" s="1" t="str">
        <f t="shared" si="1283"/>
        <v>#DIV/0!</v>
      </c>
      <c r="DB4069" s="1" t="str">
        <f t="shared" si="1284"/>
        <v>#DIV/0!</v>
      </c>
      <c r="DC4069" s="1" t="str">
        <f t="shared" si="1285"/>
        <v>#DIV/0!</v>
      </c>
      <c r="DD4069" s="1" t="str">
        <f t="shared" si="1286"/>
        <v>#DIV/0!</v>
      </c>
      <c r="DF4069" s="1" t="str">
        <f t="shared" si="1287"/>
        <v>#DIV/0!</v>
      </c>
    </row>
    <row r="4070" ht="15.75" customHeight="1">
      <c r="CU4070" s="1">
        <v>5842.2539</v>
      </c>
      <c r="CV4070" s="1">
        <v>36.62</v>
      </c>
      <c r="CW4070" s="1">
        <v>36.34</v>
      </c>
      <c r="CX4070" s="1">
        <v>38.15</v>
      </c>
      <c r="CY4070" s="1">
        <v>36.02</v>
      </c>
      <c r="CZ4070" s="1">
        <v>35.58</v>
      </c>
      <c r="DA4070" s="1" t="str">
        <f t="shared" si="1283"/>
        <v>#DIV/0!</v>
      </c>
      <c r="DB4070" s="1" t="str">
        <f t="shared" si="1284"/>
        <v>#DIV/0!</v>
      </c>
      <c r="DC4070" s="1" t="str">
        <f t="shared" si="1285"/>
        <v>#DIV/0!</v>
      </c>
      <c r="DD4070" s="1" t="str">
        <f t="shared" si="1286"/>
        <v>#DIV/0!</v>
      </c>
      <c r="DF4070" s="1" t="str">
        <f t="shared" si="1287"/>
        <v>#DIV/0!</v>
      </c>
    </row>
    <row r="4071" ht="15.75" customHeight="1">
      <c r="CU4071" s="1">
        <v>5842.4063</v>
      </c>
      <c r="CV4071" s="1">
        <v>34.75</v>
      </c>
      <c r="CW4071" s="1">
        <v>34.89</v>
      </c>
      <c r="CX4071" s="1">
        <v>36.5</v>
      </c>
      <c r="CY4071" s="1">
        <v>34.64</v>
      </c>
      <c r="CZ4071" s="1">
        <v>34.1</v>
      </c>
      <c r="DA4071" s="1" t="str">
        <f t="shared" si="1283"/>
        <v>#DIV/0!</v>
      </c>
      <c r="DB4071" s="1" t="str">
        <f t="shared" si="1284"/>
        <v>#DIV/0!</v>
      </c>
      <c r="DC4071" s="1" t="str">
        <f t="shared" si="1285"/>
        <v>#DIV/0!</v>
      </c>
      <c r="DD4071" s="1" t="str">
        <f t="shared" si="1286"/>
        <v>#DIV/0!</v>
      </c>
      <c r="DF4071" s="1" t="str">
        <f t="shared" si="1287"/>
        <v>#DIV/0!</v>
      </c>
    </row>
    <row r="4072" ht="15.75" customHeight="1">
      <c r="CU4072" s="1">
        <v>5842.5586</v>
      </c>
      <c r="CV4072" s="1">
        <v>35.52</v>
      </c>
      <c r="CW4072" s="1">
        <v>35.81</v>
      </c>
      <c r="CX4072" s="1">
        <v>37.34</v>
      </c>
      <c r="CY4072" s="1">
        <v>35.26</v>
      </c>
      <c r="CZ4072" s="1">
        <v>34.81</v>
      </c>
      <c r="DA4072" s="1" t="str">
        <f t="shared" si="1283"/>
        <v>#DIV/0!</v>
      </c>
      <c r="DB4072" s="1" t="str">
        <f t="shared" si="1284"/>
        <v>#DIV/0!</v>
      </c>
      <c r="DC4072" s="1" t="str">
        <f t="shared" si="1285"/>
        <v>#DIV/0!</v>
      </c>
      <c r="DD4072" s="1" t="str">
        <f t="shared" si="1286"/>
        <v>#DIV/0!</v>
      </c>
      <c r="DF4072" s="1" t="str">
        <f t="shared" si="1287"/>
        <v>#DIV/0!</v>
      </c>
    </row>
    <row r="4073" ht="15.75" customHeight="1">
      <c r="CU4073" s="1">
        <v>5842.7114</v>
      </c>
      <c r="CV4073" s="1">
        <v>38.71</v>
      </c>
      <c r="CW4073" s="1">
        <v>38.52</v>
      </c>
      <c r="CX4073" s="1">
        <v>39.97</v>
      </c>
      <c r="CY4073" s="1">
        <v>37.54</v>
      </c>
      <c r="CZ4073" s="1">
        <v>37.08</v>
      </c>
      <c r="DA4073" s="1" t="str">
        <f t="shared" si="1283"/>
        <v>#DIV/0!</v>
      </c>
      <c r="DB4073" s="1" t="str">
        <f t="shared" si="1284"/>
        <v>#DIV/0!</v>
      </c>
      <c r="DC4073" s="1" t="str">
        <f t="shared" si="1285"/>
        <v>#DIV/0!</v>
      </c>
      <c r="DD4073" s="1" t="str">
        <f t="shared" si="1286"/>
        <v>#DIV/0!</v>
      </c>
      <c r="DF4073" s="1" t="str">
        <f t="shared" si="1287"/>
        <v>#DIV/0!</v>
      </c>
    </row>
    <row r="4074" ht="15.75" customHeight="1">
      <c r="CU4074" s="1">
        <v>5842.8638</v>
      </c>
      <c r="CV4074" s="1">
        <v>42.15</v>
      </c>
      <c r="CW4074" s="1">
        <v>41.97</v>
      </c>
      <c r="CX4074" s="1">
        <v>43.46</v>
      </c>
      <c r="CY4074" s="1">
        <v>40.71</v>
      </c>
      <c r="CZ4074" s="1">
        <v>39.92</v>
      </c>
      <c r="DA4074" s="1" t="str">
        <f t="shared" si="1283"/>
        <v>#DIV/0!</v>
      </c>
      <c r="DB4074" s="1" t="str">
        <f t="shared" si="1284"/>
        <v>#DIV/0!</v>
      </c>
      <c r="DC4074" s="1" t="str">
        <f t="shared" si="1285"/>
        <v>#DIV/0!</v>
      </c>
      <c r="DD4074" s="1" t="str">
        <f t="shared" si="1286"/>
        <v>#DIV/0!</v>
      </c>
      <c r="DF4074" s="1" t="str">
        <f t="shared" si="1287"/>
        <v>#DIV/0!</v>
      </c>
    </row>
    <row r="4075" ht="15.75" customHeight="1">
      <c r="CU4075" s="1">
        <v>5843.0161</v>
      </c>
      <c r="CV4075" s="1">
        <v>45.98</v>
      </c>
      <c r="CW4075" s="1">
        <v>45.49</v>
      </c>
      <c r="CX4075" s="1">
        <v>46.96</v>
      </c>
      <c r="CY4075" s="1">
        <v>43.79</v>
      </c>
      <c r="CZ4075" s="1">
        <v>42.85</v>
      </c>
      <c r="DA4075" s="1" t="str">
        <f t="shared" si="1283"/>
        <v>#DIV/0!</v>
      </c>
      <c r="DB4075" s="1" t="str">
        <f t="shared" si="1284"/>
        <v>#DIV/0!</v>
      </c>
      <c r="DC4075" s="1" t="str">
        <f t="shared" si="1285"/>
        <v>#DIV/0!</v>
      </c>
      <c r="DD4075" s="1" t="str">
        <f t="shared" si="1286"/>
        <v>#DIV/0!</v>
      </c>
      <c r="DF4075" s="1" t="str">
        <f t="shared" si="1287"/>
        <v>#DIV/0!</v>
      </c>
    </row>
    <row r="4076" ht="15.75" customHeight="1">
      <c r="CU4076" s="1">
        <v>5843.1685</v>
      </c>
      <c r="CV4076" s="1">
        <v>47.95</v>
      </c>
      <c r="CW4076" s="1">
        <v>47.21</v>
      </c>
      <c r="CX4076" s="1">
        <v>48.71</v>
      </c>
      <c r="CY4076" s="1">
        <v>45.53</v>
      </c>
      <c r="CZ4076" s="1">
        <v>44.71</v>
      </c>
      <c r="DA4076" s="1" t="str">
        <f t="shared" si="1283"/>
        <v>#DIV/0!</v>
      </c>
      <c r="DB4076" s="1" t="str">
        <f t="shared" si="1284"/>
        <v>#DIV/0!</v>
      </c>
      <c r="DC4076" s="1" t="str">
        <f t="shared" si="1285"/>
        <v>#DIV/0!</v>
      </c>
      <c r="DD4076" s="1" t="str">
        <f t="shared" si="1286"/>
        <v>#DIV/0!</v>
      </c>
      <c r="DF4076" s="1" t="str">
        <f t="shared" si="1287"/>
        <v>#DIV/0!</v>
      </c>
    </row>
    <row r="4077" ht="15.75" customHeight="1">
      <c r="CU4077" s="1">
        <v>5843.3208</v>
      </c>
      <c r="CV4077" s="1">
        <v>48.4</v>
      </c>
      <c r="CW4077" s="1">
        <v>47.51</v>
      </c>
      <c r="CX4077" s="1">
        <v>49.26</v>
      </c>
      <c r="CY4077" s="1">
        <v>46.0</v>
      </c>
      <c r="CZ4077" s="1">
        <v>45.22</v>
      </c>
      <c r="DA4077" s="1" t="str">
        <f t="shared" si="1283"/>
        <v>#DIV/0!</v>
      </c>
      <c r="DB4077" s="1" t="str">
        <f t="shared" si="1284"/>
        <v>#DIV/0!</v>
      </c>
      <c r="DC4077" s="1" t="str">
        <f t="shared" si="1285"/>
        <v>#DIV/0!</v>
      </c>
      <c r="DD4077" s="1" t="str">
        <f t="shared" si="1286"/>
        <v>#DIV/0!</v>
      </c>
      <c r="DF4077" s="1" t="str">
        <f t="shared" si="1287"/>
        <v>#DIV/0!</v>
      </c>
    </row>
    <row r="4078" ht="15.75" customHeight="1">
      <c r="CU4078" s="1">
        <v>5843.4731</v>
      </c>
      <c r="CV4078" s="1">
        <v>48.76</v>
      </c>
      <c r="CW4078" s="1">
        <v>47.63</v>
      </c>
      <c r="CX4078" s="1">
        <v>49.48</v>
      </c>
      <c r="CY4078" s="1">
        <v>46.42</v>
      </c>
      <c r="CZ4078" s="1">
        <v>45.68</v>
      </c>
      <c r="DA4078" s="1" t="str">
        <f t="shared" si="1283"/>
        <v>#DIV/0!</v>
      </c>
      <c r="DB4078" s="1" t="str">
        <f t="shared" si="1284"/>
        <v>#DIV/0!</v>
      </c>
      <c r="DC4078" s="1" t="str">
        <f t="shared" si="1285"/>
        <v>#DIV/0!</v>
      </c>
      <c r="DD4078" s="1" t="str">
        <f t="shared" si="1286"/>
        <v>#DIV/0!</v>
      </c>
      <c r="DF4078" s="1" t="str">
        <f t="shared" si="1287"/>
        <v>#DIV/0!</v>
      </c>
    </row>
    <row r="4079" ht="15.75" customHeight="1">
      <c r="CU4079" s="1">
        <v>5843.6255</v>
      </c>
      <c r="CV4079" s="1">
        <v>50.16</v>
      </c>
      <c r="CW4079" s="1">
        <v>48.65</v>
      </c>
      <c r="CX4079" s="1">
        <v>50.68</v>
      </c>
      <c r="CY4079" s="1">
        <v>47.72</v>
      </c>
      <c r="CZ4079" s="1">
        <v>46.76</v>
      </c>
      <c r="DA4079" s="1" t="str">
        <f t="shared" si="1283"/>
        <v>#DIV/0!</v>
      </c>
      <c r="DB4079" s="1" t="str">
        <f t="shared" si="1284"/>
        <v>#DIV/0!</v>
      </c>
      <c r="DC4079" s="1" t="str">
        <f t="shared" si="1285"/>
        <v>#DIV/0!</v>
      </c>
      <c r="DD4079" s="1" t="str">
        <f t="shared" si="1286"/>
        <v>#DIV/0!</v>
      </c>
      <c r="DF4079" s="1" t="str">
        <f t="shared" si="1287"/>
        <v>#DIV/0!</v>
      </c>
    </row>
    <row r="4080" ht="15.75" customHeight="1">
      <c r="CU4080" s="1">
        <v>5843.7778</v>
      </c>
      <c r="CV4080" s="1">
        <v>52.95</v>
      </c>
      <c r="CW4080" s="1">
        <v>51.48</v>
      </c>
      <c r="CX4080" s="1">
        <v>53.68</v>
      </c>
      <c r="CY4080" s="1">
        <v>50.9</v>
      </c>
      <c r="CZ4080" s="1">
        <v>49.37</v>
      </c>
      <c r="DA4080" s="1" t="str">
        <f t="shared" si="1283"/>
        <v>#DIV/0!</v>
      </c>
      <c r="DB4080" s="1" t="str">
        <f t="shared" si="1284"/>
        <v>#DIV/0!</v>
      </c>
      <c r="DC4080" s="1" t="str">
        <f t="shared" si="1285"/>
        <v>#DIV/0!</v>
      </c>
      <c r="DD4080" s="1" t="str">
        <f t="shared" si="1286"/>
        <v>#DIV/0!</v>
      </c>
      <c r="DF4080" s="1" t="str">
        <f t="shared" si="1287"/>
        <v>#DIV/0!</v>
      </c>
    </row>
    <row r="4081" ht="15.75" customHeight="1">
      <c r="CU4081" s="1">
        <v>5843.9302</v>
      </c>
      <c r="CV4081" s="1">
        <v>56.57</v>
      </c>
      <c r="CW4081" s="1">
        <v>55.8</v>
      </c>
      <c r="CX4081" s="1">
        <v>58.15</v>
      </c>
      <c r="CY4081" s="1">
        <v>55.28</v>
      </c>
      <c r="CZ4081" s="1">
        <v>53.36</v>
      </c>
      <c r="DA4081" s="1" t="str">
        <f t="shared" si="1283"/>
        <v>#DIV/0!</v>
      </c>
      <c r="DB4081" s="1" t="str">
        <f t="shared" si="1284"/>
        <v>#DIV/0!</v>
      </c>
      <c r="DC4081" s="1" t="str">
        <f t="shared" si="1285"/>
        <v>#DIV/0!</v>
      </c>
      <c r="DD4081" s="1" t="str">
        <f t="shared" si="1286"/>
        <v>#DIV/0!</v>
      </c>
      <c r="DF4081" s="1" t="str">
        <f t="shared" si="1287"/>
        <v>#DIV/0!</v>
      </c>
    </row>
    <row r="4082" ht="15.75" customHeight="1">
      <c r="CU4082" s="1">
        <v>5844.083</v>
      </c>
      <c r="CV4082" s="1">
        <v>60.84</v>
      </c>
      <c r="CW4082" s="1">
        <v>60.86</v>
      </c>
      <c r="CX4082" s="1">
        <v>63.39</v>
      </c>
      <c r="CY4082" s="1">
        <v>59.61</v>
      </c>
      <c r="CZ4082" s="1">
        <v>57.75</v>
      </c>
      <c r="DA4082" s="1" t="str">
        <f t="shared" si="1283"/>
        <v>#DIV/0!</v>
      </c>
      <c r="DB4082" s="1" t="str">
        <f t="shared" si="1284"/>
        <v>#DIV/0!</v>
      </c>
      <c r="DC4082" s="1" t="str">
        <f t="shared" si="1285"/>
        <v>#DIV/0!</v>
      </c>
      <c r="DD4082" s="1" t="str">
        <f t="shared" si="1286"/>
        <v>#DIV/0!</v>
      </c>
      <c r="DF4082" s="1" t="str">
        <f t="shared" si="1287"/>
        <v>#DIV/0!</v>
      </c>
    </row>
    <row r="4083" ht="15.75" customHeight="1">
      <c r="CU4083" s="1">
        <v>5844.2354</v>
      </c>
      <c r="CV4083" s="1">
        <v>65.88</v>
      </c>
      <c r="CW4083" s="1">
        <v>66.32</v>
      </c>
      <c r="CX4083" s="1">
        <v>69.29</v>
      </c>
      <c r="CY4083" s="1">
        <v>64.4</v>
      </c>
      <c r="CZ4083" s="1">
        <v>62.59</v>
      </c>
      <c r="DA4083" s="1" t="str">
        <f t="shared" si="1283"/>
        <v>#DIV/0!</v>
      </c>
      <c r="DB4083" s="1" t="str">
        <f t="shared" si="1284"/>
        <v>#DIV/0!</v>
      </c>
      <c r="DC4083" s="1" t="str">
        <f t="shared" si="1285"/>
        <v>#DIV/0!</v>
      </c>
      <c r="DD4083" s="1" t="str">
        <f t="shared" si="1286"/>
        <v>#DIV/0!</v>
      </c>
      <c r="DF4083" s="1" t="str">
        <f t="shared" si="1287"/>
        <v>#DIV/0!</v>
      </c>
    </row>
    <row r="4084" ht="15.75" customHeight="1">
      <c r="CU4084" s="1">
        <v>5844.3877</v>
      </c>
      <c r="CV4084" s="1">
        <v>72.4</v>
      </c>
      <c r="CW4084" s="1">
        <v>72.63</v>
      </c>
      <c r="CX4084" s="1">
        <v>76.15</v>
      </c>
      <c r="CY4084" s="1">
        <v>69.91</v>
      </c>
      <c r="CZ4084" s="1">
        <v>68.49</v>
      </c>
      <c r="DA4084" s="1" t="str">
        <f t="shared" si="1283"/>
        <v>#DIV/0!</v>
      </c>
      <c r="DB4084" s="1" t="str">
        <f t="shared" si="1284"/>
        <v>#DIV/0!</v>
      </c>
      <c r="DC4084" s="1" t="str">
        <f t="shared" si="1285"/>
        <v>#DIV/0!</v>
      </c>
      <c r="DD4084" s="1" t="str">
        <f t="shared" si="1286"/>
        <v>#DIV/0!</v>
      </c>
      <c r="DF4084" s="1" t="str">
        <f t="shared" si="1287"/>
        <v>#DIV/0!</v>
      </c>
    </row>
    <row r="4085" ht="15.75" customHeight="1">
      <c r="CU4085" s="1">
        <v>5844.54</v>
      </c>
      <c r="CV4085" s="1">
        <v>80.75</v>
      </c>
      <c r="CW4085" s="1">
        <v>81.3</v>
      </c>
      <c r="CX4085" s="1">
        <v>85.73</v>
      </c>
      <c r="CY4085" s="1">
        <v>77.27</v>
      </c>
      <c r="CZ4085" s="1">
        <v>76.19</v>
      </c>
      <c r="DA4085" s="1" t="str">
        <f t="shared" si="1283"/>
        <v>#DIV/0!</v>
      </c>
      <c r="DB4085" s="1" t="str">
        <f t="shared" si="1284"/>
        <v>#DIV/0!</v>
      </c>
      <c r="DC4085" s="1" t="str">
        <f t="shared" si="1285"/>
        <v>#DIV/0!</v>
      </c>
      <c r="DD4085" s="1" t="str">
        <f t="shared" si="1286"/>
        <v>#DIV/0!</v>
      </c>
      <c r="DF4085" s="1" t="str">
        <f t="shared" si="1287"/>
        <v>#DIV/0!</v>
      </c>
    </row>
    <row r="4086" ht="15.75" customHeight="1">
      <c r="CU4086" s="1">
        <v>5844.6924</v>
      </c>
      <c r="CV4086" s="1">
        <v>93.12</v>
      </c>
      <c r="CW4086" s="1">
        <v>92.75</v>
      </c>
      <c r="CX4086" s="1">
        <v>98.55</v>
      </c>
      <c r="CY4086" s="1">
        <v>86.28</v>
      </c>
      <c r="CZ4086" s="1">
        <v>86.55</v>
      </c>
      <c r="DA4086" s="1" t="str">
        <f t="shared" si="1283"/>
        <v>#DIV/0!</v>
      </c>
      <c r="DB4086" s="1" t="str">
        <f t="shared" si="1284"/>
        <v>#DIV/0!</v>
      </c>
      <c r="DC4086" s="1" t="str">
        <f t="shared" si="1285"/>
        <v>#DIV/0!</v>
      </c>
      <c r="DD4086" s="1" t="str">
        <f t="shared" si="1286"/>
        <v>#DIV/0!</v>
      </c>
      <c r="DF4086" s="1" t="str">
        <f t="shared" si="1287"/>
        <v>#DIV/0!</v>
      </c>
    </row>
    <row r="4087" ht="15.75" customHeight="1">
      <c r="CU4087" s="1">
        <v>5844.8447</v>
      </c>
      <c r="CV4087" s="1">
        <v>108.8</v>
      </c>
      <c r="CW4087" s="1">
        <v>108.3</v>
      </c>
      <c r="CX4087" s="1">
        <v>116.7</v>
      </c>
      <c r="CY4087" s="1">
        <v>101.0</v>
      </c>
      <c r="CZ4087" s="1">
        <v>101.9</v>
      </c>
      <c r="DA4087" s="1" t="str">
        <f t="shared" si="1283"/>
        <v>#DIV/0!</v>
      </c>
      <c r="DB4087" s="1" t="str">
        <f t="shared" si="1284"/>
        <v>#DIV/0!</v>
      </c>
      <c r="DC4087" s="1" t="str">
        <f t="shared" si="1285"/>
        <v>#DIV/0!</v>
      </c>
      <c r="DD4087" s="1" t="str">
        <f t="shared" si="1286"/>
        <v>#DIV/0!</v>
      </c>
      <c r="DF4087" s="1" t="str">
        <f t="shared" si="1287"/>
        <v>#DIV/0!</v>
      </c>
    </row>
    <row r="4088" ht="15.75" customHeight="1">
      <c r="CU4088" s="1">
        <v>5844.9971</v>
      </c>
      <c r="CV4088" s="1">
        <v>124.9</v>
      </c>
      <c r="CW4088" s="1">
        <v>124.7</v>
      </c>
      <c r="CX4088" s="1">
        <v>134.9</v>
      </c>
      <c r="CY4088" s="1">
        <v>117.6</v>
      </c>
      <c r="CZ4088" s="1">
        <v>118.0</v>
      </c>
      <c r="DA4088" s="1" t="str">
        <f t="shared" si="1283"/>
        <v>#DIV/0!</v>
      </c>
      <c r="DB4088" s="1" t="str">
        <f t="shared" si="1284"/>
        <v>#DIV/0!</v>
      </c>
      <c r="DC4088" s="1" t="str">
        <f t="shared" si="1285"/>
        <v>#DIV/0!</v>
      </c>
      <c r="DD4088" s="1" t="str">
        <f t="shared" si="1286"/>
        <v>#DIV/0!</v>
      </c>
      <c r="DF4088" s="1" t="str">
        <f t="shared" si="1287"/>
        <v>#DIV/0!</v>
      </c>
    </row>
    <row r="4089" ht="15.75" customHeight="1">
      <c r="CU4089" s="1">
        <v>5845.1494</v>
      </c>
      <c r="CV4089" s="1">
        <v>133.9</v>
      </c>
      <c r="CW4089" s="1">
        <v>131.5</v>
      </c>
      <c r="CX4089" s="1">
        <v>142.8</v>
      </c>
      <c r="CY4089" s="1">
        <v>128.4</v>
      </c>
      <c r="CZ4089" s="1">
        <v>125.9</v>
      </c>
      <c r="DA4089" s="1" t="str">
        <f t="shared" si="1283"/>
        <v>#DIV/0!</v>
      </c>
      <c r="DB4089" s="1" t="str">
        <f t="shared" si="1284"/>
        <v>#DIV/0!</v>
      </c>
      <c r="DC4089" s="1" t="str">
        <f t="shared" si="1285"/>
        <v>#DIV/0!</v>
      </c>
      <c r="DD4089" s="1" t="str">
        <f t="shared" si="1286"/>
        <v>#DIV/0!</v>
      </c>
      <c r="DF4089" s="1" t="str">
        <f t="shared" si="1287"/>
        <v>#DIV/0!</v>
      </c>
    </row>
    <row r="4090" ht="15.75" customHeight="1">
      <c r="CU4090" s="1">
        <v>5845.3018</v>
      </c>
      <c r="CV4090" s="1">
        <v>127.3</v>
      </c>
      <c r="CW4090" s="1">
        <v>125.4</v>
      </c>
      <c r="CX4090" s="1">
        <v>137.0</v>
      </c>
      <c r="CY4090" s="1">
        <v>125.0</v>
      </c>
      <c r="CZ4090" s="1">
        <v>121.9</v>
      </c>
      <c r="DA4090" s="1" t="str">
        <f t="shared" si="1283"/>
        <v>#DIV/0!</v>
      </c>
      <c r="DB4090" s="1" t="str">
        <f t="shared" si="1284"/>
        <v>#DIV/0!</v>
      </c>
      <c r="DC4090" s="1" t="str">
        <f t="shared" si="1285"/>
        <v>#DIV/0!</v>
      </c>
      <c r="DD4090" s="1" t="str">
        <f t="shared" si="1286"/>
        <v>#DIV/0!</v>
      </c>
      <c r="DF4090" s="1" t="str">
        <f t="shared" si="1287"/>
        <v>#DIV/0!</v>
      </c>
    </row>
    <row r="4091" ht="15.75" customHeight="1">
      <c r="CU4091" s="1">
        <v>5845.4546</v>
      </c>
      <c r="CV4091" s="1">
        <v>109.9</v>
      </c>
      <c r="CW4091" s="1">
        <v>112.1</v>
      </c>
      <c r="CX4091" s="1">
        <v>123.2</v>
      </c>
      <c r="CY4091" s="1">
        <v>114.0</v>
      </c>
      <c r="CZ4091" s="1">
        <v>110.5</v>
      </c>
      <c r="DA4091" s="1" t="str">
        <f t="shared" si="1283"/>
        <v>#DIV/0!</v>
      </c>
      <c r="DB4091" s="1" t="str">
        <f t="shared" si="1284"/>
        <v>#DIV/0!</v>
      </c>
      <c r="DC4091" s="1" t="str">
        <f t="shared" si="1285"/>
        <v>#DIV/0!</v>
      </c>
      <c r="DD4091" s="1" t="str">
        <f t="shared" si="1286"/>
        <v>#DIV/0!</v>
      </c>
      <c r="DF4091" s="1" t="str">
        <f t="shared" si="1287"/>
        <v>#DIV/0!</v>
      </c>
    </row>
    <row r="4092" ht="15.75" customHeight="1">
      <c r="CU4092" s="1">
        <v>5845.6069</v>
      </c>
      <c r="CV4092" s="1">
        <v>99.1</v>
      </c>
      <c r="CW4092" s="1">
        <v>99.85</v>
      </c>
      <c r="CX4092" s="1">
        <v>109.8</v>
      </c>
      <c r="CY4092" s="1">
        <v>104.8</v>
      </c>
      <c r="CZ4092" s="1">
        <v>100.4</v>
      </c>
      <c r="DA4092" s="1" t="str">
        <f t="shared" si="1283"/>
        <v>#DIV/0!</v>
      </c>
      <c r="DB4092" s="1" t="str">
        <f t="shared" si="1284"/>
        <v>#DIV/0!</v>
      </c>
      <c r="DC4092" s="1" t="str">
        <f t="shared" si="1285"/>
        <v>#DIV/0!</v>
      </c>
      <c r="DD4092" s="1" t="str">
        <f t="shared" si="1286"/>
        <v>#DIV/0!</v>
      </c>
      <c r="DF4092" s="1" t="str">
        <f t="shared" si="1287"/>
        <v>#DIV/0!</v>
      </c>
    </row>
    <row r="4093" ht="15.75" customHeight="1">
      <c r="CU4093" s="1">
        <v>5845.7593</v>
      </c>
      <c r="CV4093" s="1">
        <v>89.07</v>
      </c>
      <c r="CW4093" s="1">
        <v>90.5</v>
      </c>
      <c r="CX4093" s="1">
        <v>99.26</v>
      </c>
      <c r="CY4093" s="1">
        <v>96.31</v>
      </c>
      <c r="CZ4093" s="1">
        <v>91.17</v>
      </c>
      <c r="DA4093" s="1" t="str">
        <f t="shared" si="1283"/>
        <v>#DIV/0!</v>
      </c>
      <c r="DB4093" s="1" t="str">
        <f t="shared" si="1284"/>
        <v>#DIV/0!</v>
      </c>
      <c r="DC4093" s="1" t="str">
        <f t="shared" si="1285"/>
        <v>#DIV/0!</v>
      </c>
      <c r="DD4093" s="1" t="str">
        <f t="shared" si="1286"/>
        <v>#DIV/0!</v>
      </c>
      <c r="DF4093" s="1" t="str">
        <f t="shared" si="1287"/>
        <v>#DIV/0!</v>
      </c>
    </row>
    <row r="4094" ht="15.75" customHeight="1">
      <c r="CU4094" s="1">
        <v>5845.9116</v>
      </c>
      <c r="CV4094" s="1">
        <v>84.51</v>
      </c>
      <c r="CW4094" s="1">
        <v>86.24</v>
      </c>
      <c r="CX4094" s="1">
        <v>94.62</v>
      </c>
      <c r="CY4094" s="1">
        <v>90.41</v>
      </c>
      <c r="CZ4094" s="1">
        <v>87.05</v>
      </c>
      <c r="DA4094" s="1" t="str">
        <f t="shared" si="1283"/>
        <v>#DIV/0!</v>
      </c>
      <c r="DB4094" s="1" t="str">
        <f t="shared" si="1284"/>
        <v>#DIV/0!</v>
      </c>
      <c r="DC4094" s="1" t="str">
        <f t="shared" si="1285"/>
        <v>#DIV/0!</v>
      </c>
      <c r="DD4094" s="1" t="str">
        <f t="shared" si="1286"/>
        <v>#DIV/0!</v>
      </c>
      <c r="DF4094" s="1" t="str">
        <f t="shared" si="1287"/>
        <v>#DIV/0!</v>
      </c>
    </row>
    <row r="4095" ht="15.75" customHeight="1">
      <c r="CU4095" s="1">
        <v>5846.064</v>
      </c>
      <c r="CV4095" s="1">
        <v>83.57</v>
      </c>
      <c r="CW4095" s="1">
        <v>85.97</v>
      </c>
      <c r="CX4095" s="1">
        <v>94.39</v>
      </c>
      <c r="CY4095" s="1">
        <v>89.71</v>
      </c>
      <c r="CZ4095" s="1">
        <v>86.7</v>
      </c>
      <c r="DA4095" s="1" t="str">
        <f t="shared" si="1283"/>
        <v>#DIV/0!</v>
      </c>
      <c r="DB4095" s="1" t="str">
        <f t="shared" si="1284"/>
        <v>#DIV/0!</v>
      </c>
      <c r="DC4095" s="1" t="str">
        <f t="shared" si="1285"/>
        <v>#DIV/0!</v>
      </c>
      <c r="DD4095" s="1" t="str">
        <f t="shared" si="1286"/>
        <v>#DIV/0!</v>
      </c>
      <c r="DF4095" s="1" t="str">
        <f t="shared" si="1287"/>
        <v>#DIV/0!</v>
      </c>
    </row>
    <row r="4096" ht="15.75" customHeight="1">
      <c r="CU4096" s="1">
        <v>5846.2163</v>
      </c>
      <c r="CV4096" s="1">
        <v>85.0</v>
      </c>
      <c r="CW4096" s="1">
        <v>87.76</v>
      </c>
      <c r="CX4096" s="1">
        <v>96.22</v>
      </c>
      <c r="CY4096" s="1">
        <v>91.14</v>
      </c>
      <c r="CZ4096" s="1">
        <v>88.46</v>
      </c>
      <c r="DA4096" s="1" t="str">
        <f t="shared" si="1283"/>
        <v>#DIV/0!</v>
      </c>
      <c r="DB4096" s="1" t="str">
        <f t="shared" si="1284"/>
        <v>#DIV/0!</v>
      </c>
      <c r="DC4096" s="1" t="str">
        <f t="shared" si="1285"/>
        <v>#DIV/0!</v>
      </c>
      <c r="DD4096" s="1" t="str">
        <f t="shared" si="1286"/>
        <v>#DIV/0!</v>
      </c>
      <c r="DF4096" s="1" t="str">
        <f t="shared" si="1287"/>
        <v>#DIV/0!</v>
      </c>
    </row>
    <row r="4097" ht="15.75" customHeight="1">
      <c r="CU4097" s="1">
        <v>5846.3687</v>
      </c>
      <c r="CV4097" s="1">
        <v>86.49</v>
      </c>
      <c r="CW4097" s="1">
        <v>89.49</v>
      </c>
      <c r="CX4097" s="1">
        <v>98.48</v>
      </c>
      <c r="CY4097" s="1">
        <v>91.96</v>
      </c>
      <c r="CZ4097" s="1">
        <v>90.45</v>
      </c>
      <c r="DA4097" s="1" t="str">
        <f t="shared" si="1283"/>
        <v>#DIV/0!</v>
      </c>
      <c r="DB4097" s="1" t="str">
        <f t="shared" si="1284"/>
        <v>#DIV/0!</v>
      </c>
      <c r="DC4097" s="1" t="str">
        <f t="shared" si="1285"/>
        <v>#DIV/0!</v>
      </c>
      <c r="DD4097" s="1" t="str">
        <f t="shared" si="1286"/>
        <v>#DIV/0!</v>
      </c>
      <c r="DF4097" s="1" t="str">
        <f t="shared" si="1287"/>
        <v>#DIV/0!</v>
      </c>
    </row>
    <row r="4098" ht="15.75" customHeight="1">
      <c r="CU4098" s="1">
        <v>5846.521</v>
      </c>
      <c r="CV4098" s="1">
        <v>87.78</v>
      </c>
      <c r="CW4098" s="1">
        <v>90.22</v>
      </c>
      <c r="CX4098" s="1">
        <v>99.49</v>
      </c>
      <c r="CY4098" s="1">
        <v>93.46</v>
      </c>
      <c r="CZ4098" s="1">
        <v>91.02</v>
      </c>
      <c r="DA4098" s="1" t="str">
        <f t="shared" si="1283"/>
        <v>#DIV/0!</v>
      </c>
      <c r="DB4098" s="1" t="str">
        <f t="shared" si="1284"/>
        <v>#DIV/0!</v>
      </c>
      <c r="DC4098" s="1" t="str">
        <f t="shared" si="1285"/>
        <v>#DIV/0!</v>
      </c>
      <c r="DD4098" s="1" t="str">
        <f t="shared" si="1286"/>
        <v>#DIV/0!</v>
      </c>
      <c r="DF4098" s="1" t="str">
        <f t="shared" si="1287"/>
        <v>#DIV/0!</v>
      </c>
    </row>
    <row r="4099" ht="15.75" customHeight="1">
      <c r="CU4099" s="1">
        <v>5846.6733</v>
      </c>
      <c r="CV4099" s="1">
        <v>87.11</v>
      </c>
      <c r="CW4099" s="1">
        <v>88.79</v>
      </c>
      <c r="CX4099" s="1">
        <v>98.29</v>
      </c>
      <c r="CY4099" s="1">
        <v>92.39</v>
      </c>
      <c r="CZ4099" s="1">
        <v>89.37</v>
      </c>
      <c r="DA4099" s="1" t="str">
        <f t="shared" si="1283"/>
        <v>#DIV/0!</v>
      </c>
      <c r="DB4099" s="1" t="str">
        <f t="shared" si="1284"/>
        <v>#DIV/0!</v>
      </c>
      <c r="DC4099" s="1" t="str">
        <f t="shared" si="1285"/>
        <v>#DIV/0!</v>
      </c>
      <c r="DD4099" s="1" t="str">
        <f t="shared" si="1286"/>
        <v>#DIV/0!</v>
      </c>
      <c r="DF4099" s="1" t="str">
        <f t="shared" si="1287"/>
        <v>#DIV/0!</v>
      </c>
    </row>
    <row r="4100" ht="15.75" customHeight="1">
      <c r="CU4100" s="1">
        <v>5846.8262</v>
      </c>
      <c r="CV4100" s="1">
        <v>83.17</v>
      </c>
      <c r="CW4100" s="1">
        <v>84.92</v>
      </c>
      <c r="CX4100" s="1">
        <v>94.37</v>
      </c>
      <c r="CY4100" s="1">
        <v>89.1</v>
      </c>
      <c r="CZ4100" s="1">
        <v>85.63</v>
      </c>
      <c r="DA4100" s="1" t="str">
        <f t="shared" si="1283"/>
        <v>#DIV/0!</v>
      </c>
      <c r="DB4100" s="1" t="str">
        <f t="shared" si="1284"/>
        <v>#DIV/0!</v>
      </c>
      <c r="DC4100" s="1" t="str">
        <f t="shared" si="1285"/>
        <v>#DIV/0!</v>
      </c>
      <c r="DD4100" s="1" t="str">
        <f t="shared" si="1286"/>
        <v>#DIV/0!</v>
      </c>
      <c r="DF4100" s="1" t="str">
        <f t="shared" si="1287"/>
        <v>#DIV/0!</v>
      </c>
    </row>
    <row r="4101" ht="15.75" customHeight="1">
      <c r="CU4101" s="1">
        <v>5846.9785</v>
      </c>
      <c r="CV4101" s="1">
        <v>77.1</v>
      </c>
      <c r="CW4101" s="1">
        <v>78.69</v>
      </c>
      <c r="CX4101" s="1">
        <v>87.45</v>
      </c>
      <c r="CY4101" s="1">
        <v>83.03</v>
      </c>
      <c r="CZ4101" s="1">
        <v>79.54</v>
      </c>
      <c r="DA4101" s="1" t="str">
        <f t="shared" si="1283"/>
        <v>#DIV/0!</v>
      </c>
      <c r="DB4101" s="1" t="str">
        <f t="shared" si="1284"/>
        <v>#DIV/0!</v>
      </c>
      <c r="DC4101" s="1" t="str">
        <f t="shared" si="1285"/>
        <v>#DIV/0!</v>
      </c>
      <c r="DD4101" s="1" t="str">
        <f t="shared" si="1286"/>
        <v>#DIV/0!</v>
      </c>
      <c r="DF4101" s="1" t="str">
        <f t="shared" si="1287"/>
        <v>#DIV/0!</v>
      </c>
    </row>
    <row r="4102" ht="15.75" customHeight="1">
      <c r="CU4102" s="1">
        <v>5847.1309</v>
      </c>
      <c r="CV4102" s="1">
        <v>69.08</v>
      </c>
      <c r="CW4102" s="1">
        <v>70.23</v>
      </c>
      <c r="CX4102" s="1">
        <v>77.63</v>
      </c>
      <c r="CY4102" s="1">
        <v>73.78</v>
      </c>
      <c r="CZ4102" s="1">
        <v>70.33</v>
      </c>
      <c r="DA4102" s="1" t="str">
        <f t="shared" si="1283"/>
        <v>#DIV/0!</v>
      </c>
      <c r="DB4102" s="1" t="str">
        <f t="shared" si="1284"/>
        <v>#DIV/0!</v>
      </c>
      <c r="DC4102" s="1" t="str">
        <f t="shared" si="1285"/>
        <v>#DIV/0!</v>
      </c>
      <c r="DD4102" s="1" t="str">
        <f t="shared" si="1286"/>
        <v>#DIV/0!</v>
      </c>
      <c r="DF4102" s="1" t="str">
        <f t="shared" si="1287"/>
        <v>#DIV/0!</v>
      </c>
    </row>
    <row r="4103" ht="15.75" customHeight="1">
      <c r="CU4103" s="1">
        <v>5847.2832</v>
      </c>
      <c r="CV4103" s="1">
        <v>59.44</v>
      </c>
      <c r="CW4103" s="1">
        <v>60.45</v>
      </c>
      <c r="CX4103" s="1">
        <v>66.22</v>
      </c>
      <c r="CY4103" s="1">
        <v>63.22</v>
      </c>
      <c r="CZ4103" s="1">
        <v>60.05</v>
      </c>
      <c r="DA4103" s="1" t="str">
        <f t="shared" si="1283"/>
        <v>#DIV/0!</v>
      </c>
      <c r="DB4103" s="1" t="str">
        <f t="shared" si="1284"/>
        <v>#DIV/0!</v>
      </c>
      <c r="DC4103" s="1" t="str">
        <f t="shared" si="1285"/>
        <v>#DIV/0!</v>
      </c>
      <c r="DD4103" s="1" t="str">
        <f t="shared" si="1286"/>
        <v>#DIV/0!</v>
      </c>
      <c r="DF4103" s="1" t="str">
        <f t="shared" si="1287"/>
        <v>#DIV/0!</v>
      </c>
    </row>
    <row r="4104" ht="15.75" customHeight="1">
      <c r="CU4104" s="1">
        <v>5847.4355</v>
      </c>
      <c r="CV4104" s="1">
        <v>52.0</v>
      </c>
      <c r="CW4104" s="1">
        <v>52.41</v>
      </c>
      <c r="CX4104" s="1">
        <v>56.87</v>
      </c>
      <c r="CY4104" s="1">
        <v>54.16</v>
      </c>
      <c r="CZ4104" s="1">
        <v>52.15</v>
      </c>
      <c r="DA4104" s="1" t="str">
        <f t="shared" si="1283"/>
        <v>#DIV/0!</v>
      </c>
      <c r="DB4104" s="1" t="str">
        <f t="shared" si="1284"/>
        <v>#DIV/0!</v>
      </c>
      <c r="DC4104" s="1" t="str">
        <f t="shared" si="1285"/>
        <v>#DIV/0!</v>
      </c>
      <c r="DD4104" s="1" t="str">
        <f t="shared" si="1286"/>
        <v>#DIV/0!</v>
      </c>
      <c r="DF4104" s="1" t="str">
        <f t="shared" si="1287"/>
        <v>#DIV/0!</v>
      </c>
    </row>
    <row r="4105" ht="15.75" customHeight="1">
      <c r="CU4105" s="1">
        <v>5847.5879</v>
      </c>
      <c r="CV4105" s="1">
        <v>46.61</v>
      </c>
      <c r="CW4105" s="1">
        <v>46.96</v>
      </c>
      <c r="CX4105" s="1">
        <v>50.46</v>
      </c>
      <c r="CY4105" s="1">
        <v>48.38</v>
      </c>
      <c r="CZ4105" s="1">
        <v>47.12</v>
      </c>
      <c r="DA4105" s="1" t="str">
        <f t="shared" si="1283"/>
        <v>#DIV/0!</v>
      </c>
      <c r="DB4105" s="1" t="str">
        <f t="shared" si="1284"/>
        <v>#DIV/0!</v>
      </c>
      <c r="DC4105" s="1" t="str">
        <f t="shared" si="1285"/>
        <v>#DIV/0!</v>
      </c>
      <c r="DD4105" s="1" t="str">
        <f t="shared" si="1286"/>
        <v>#DIV/0!</v>
      </c>
      <c r="DF4105" s="1" t="str">
        <f t="shared" si="1287"/>
        <v>#DIV/0!</v>
      </c>
    </row>
    <row r="4106" ht="15.75" customHeight="1">
      <c r="CU4106" s="1">
        <v>5847.7402</v>
      </c>
      <c r="CV4106" s="1">
        <v>44.52</v>
      </c>
      <c r="CW4106" s="1">
        <v>45.1</v>
      </c>
      <c r="CX4106" s="1">
        <v>48.09</v>
      </c>
      <c r="CY4106" s="1">
        <v>46.54</v>
      </c>
      <c r="CZ4106" s="1">
        <v>45.75</v>
      </c>
      <c r="DA4106" s="1" t="str">
        <f t="shared" si="1283"/>
        <v>#DIV/0!</v>
      </c>
      <c r="DB4106" s="1" t="str">
        <f t="shared" si="1284"/>
        <v>#DIV/0!</v>
      </c>
      <c r="DC4106" s="1" t="str">
        <f t="shared" si="1285"/>
        <v>#DIV/0!</v>
      </c>
      <c r="DD4106" s="1" t="str">
        <f t="shared" si="1286"/>
        <v>#DIV/0!</v>
      </c>
      <c r="DF4106" s="1" t="str">
        <f t="shared" si="1287"/>
        <v>#DIV/0!</v>
      </c>
    </row>
    <row r="4107" ht="15.75" customHeight="1">
      <c r="CU4107" s="1">
        <v>5847.8926</v>
      </c>
      <c r="CV4107" s="1">
        <v>45.97</v>
      </c>
      <c r="CW4107" s="1">
        <v>46.14</v>
      </c>
      <c r="CX4107" s="1">
        <v>48.97</v>
      </c>
      <c r="CY4107" s="1">
        <v>47.73</v>
      </c>
      <c r="CZ4107" s="1">
        <v>46.49</v>
      </c>
      <c r="DA4107" s="1" t="str">
        <f t="shared" si="1283"/>
        <v>#DIV/0!</v>
      </c>
      <c r="DB4107" s="1" t="str">
        <f t="shared" si="1284"/>
        <v>#DIV/0!</v>
      </c>
      <c r="DC4107" s="1" t="str">
        <f t="shared" si="1285"/>
        <v>#DIV/0!</v>
      </c>
      <c r="DD4107" s="1" t="str">
        <f t="shared" si="1286"/>
        <v>#DIV/0!</v>
      </c>
      <c r="DF4107" s="1" t="str">
        <f t="shared" si="1287"/>
        <v>#DIV/0!</v>
      </c>
    </row>
    <row r="4108" ht="15.75" customHeight="1">
      <c r="CU4108" s="1">
        <v>5848.0454</v>
      </c>
      <c r="CV4108" s="1">
        <v>48.58</v>
      </c>
      <c r="CW4108" s="1">
        <v>48.77</v>
      </c>
      <c r="CX4108" s="1">
        <v>51.5</v>
      </c>
      <c r="CY4108" s="1">
        <v>49.98</v>
      </c>
      <c r="CZ4108" s="1">
        <v>48.7</v>
      </c>
      <c r="DA4108" s="1" t="str">
        <f t="shared" si="1283"/>
        <v>#DIV/0!</v>
      </c>
      <c r="DB4108" s="1" t="str">
        <f t="shared" si="1284"/>
        <v>#DIV/0!</v>
      </c>
      <c r="DC4108" s="1" t="str">
        <f t="shared" si="1285"/>
        <v>#DIV/0!</v>
      </c>
      <c r="DD4108" s="1" t="str">
        <f t="shared" si="1286"/>
        <v>#DIV/0!</v>
      </c>
      <c r="DF4108" s="1" t="str">
        <f t="shared" si="1287"/>
        <v>#DIV/0!</v>
      </c>
    </row>
    <row r="4109" ht="15.75" customHeight="1">
      <c r="CU4109" s="1">
        <v>5848.1978</v>
      </c>
      <c r="CV4109" s="1">
        <v>50.39</v>
      </c>
      <c r="CW4109" s="1">
        <v>51.16</v>
      </c>
      <c r="CX4109" s="1">
        <v>53.44</v>
      </c>
      <c r="CY4109" s="1">
        <v>51.62</v>
      </c>
      <c r="CZ4109" s="1">
        <v>50.79</v>
      </c>
      <c r="DA4109" s="1" t="str">
        <f t="shared" si="1283"/>
        <v>#DIV/0!</v>
      </c>
      <c r="DB4109" s="1" t="str">
        <f t="shared" si="1284"/>
        <v>#DIV/0!</v>
      </c>
      <c r="DC4109" s="1" t="str">
        <f t="shared" si="1285"/>
        <v>#DIV/0!</v>
      </c>
      <c r="DD4109" s="1" t="str">
        <f t="shared" si="1286"/>
        <v>#DIV/0!</v>
      </c>
      <c r="DF4109" s="1" t="str">
        <f t="shared" si="1287"/>
        <v>#DIV/0!</v>
      </c>
    </row>
    <row r="4110" ht="15.75" customHeight="1">
      <c r="CU4110" s="1">
        <v>5848.3501</v>
      </c>
      <c r="CV4110" s="1">
        <v>51.75</v>
      </c>
      <c r="CW4110" s="1">
        <v>53.07</v>
      </c>
      <c r="CX4110" s="1">
        <v>55.82</v>
      </c>
      <c r="CY4110" s="1">
        <v>53.66</v>
      </c>
      <c r="CZ4110" s="1">
        <v>53.45</v>
      </c>
      <c r="DA4110" s="1" t="str">
        <f t="shared" si="1283"/>
        <v>#DIV/0!</v>
      </c>
      <c r="DB4110" s="1" t="str">
        <f t="shared" si="1284"/>
        <v>#DIV/0!</v>
      </c>
      <c r="DC4110" s="1" t="str">
        <f t="shared" si="1285"/>
        <v>#DIV/0!</v>
      </c>
      <c r="DD4110" s="1" t="str">
        <f t="shared" si="1286"/>
        <v>#DIV/0!</v>
      </c>
      <c r="DF4110" s="1" t="str">
        <f t="shared" si="1287"/>
        <v>#DIV/0!</v>
      </c>
    </row>
    <row r="4111" ht="15.75" customHeight="1">
      <c r="CU4111" s="1">
        <v>5848.5024</v>
      </c>
      <c r="CV4111" s="1">
        <v>54.64</v>
      </c>
      <c r="CW4111" s="1">
        <v>55.62</v>
      </c>
      <c r="CX4111" s="1">
        <v>58.35</v>
      </c>
      <c r="CY4111" s="1">
        <v>55.71</v>
      </c>
      <c r="CZ4111" s="1">
        <v>56.57</v>
      </c>
      <c r="DA4111" s="1" t="str">
        <f t="shared" si="1283"/>
        <v>#DIV/0!</v>
      </c>
      <c r="DB4111" s="1" t="str">
        <f t="shared" si="1284"/>
        <v>#DIV/0!</v>
      </c>
      <c r="DC4111" s="1" t="str">
        <f t="shared" si="1285"/>
        <v>#DIV/0!</v>
      </c>
      <c r="DD4111" s="1" t="str">
        <f t="shared" si="1286"/>
        <v>#DIV/0!</v>
      </c>
      <c r="DF4111" s="1" t="str">
        <f t="shared" si="1287"/>
        <v>#DIV/0!</v>
      </c>
    </row>
    <row r="4112" ht="15.75" customHeight="1">
      <c r="CU4112" s="1">
        <v>5848.6548</v>
      </c>
      <c r="CV4112" s="1">
        <v>60.85</v>
      </c>
      <c r="CW4112" s="1">
        <v>62.09</v>
      </c>
      <c r="CX4112" s="1">
        <v>64.88</v>
      </c>
      <c r="CY4112" s="1">
        <v>61.56</v>
      </c>
      <c r="CZ4112" s="1">
        <v>63.7</v>
      </c>
      <c r="DA4112" s="1" t="str">
        <f t="shared" si="1283"/>
        <v>#DIV/0!</v>
      </c>
      <c r="DB4112" s="1" t="str">
        <f t="shared" si="1284"/>
        <v>#DIV/0!</v>
      </c>
      <c r="DC4112" s="1" t="str">
        <f t="shared" si="1285"/>
        <v>#DIV/0!</v>
      </c>
      <c r="DD4112" s="1" t="str">
        <f t="shared" si="1286"/>
        <v>#DIV/0!</v>
      </c>
      <c r="DF4112" s="1" t="str">
        <f t="shared" si="1287"/>
        <v>#DIV/0!</v>
      </c>
    </row>
    <row r="4113" ht="15.75" customHeight="1">
      <c r="CU4113" s="1">
        <v>5848.8071</v>
      </c>
      <c r="CV4113" s="1">
        <v>70.07</v>
      </c>
      <c r="CW4113" s="1">
        <v>71.4</v>
      </c>
      <c r="CX4113" s="1">
        <v>74.89</v>
      </c>
      <c r="CY4113" s="1">
        <v>69.9</v>
      </c>
      <c r="CZ4113" s="1">
        <v>71.27</v>
      </c>
      <c r="DA4113" s="1" t="str">
        <f t="shared" si="1283"/>
        <v>#DIV/0!</v>
      </c>
      <c r="DB4113" s="1" t="str">
        <f t="shared" si="1284"/>
        <v>#DIV/0!</v>
      </c>
      <c r="DC4113" s="1" t="str">
        <f t="shared" si="1285"/>
        <v>#DIV/0!</v>
      </c>
      <c r="DD4113" s="1" t="str">
        <f t="shared" si="1286"/>
        <v>#DIV/0!</v>
      </c>
      <c r="DF4113" s="1" t="str">
        <f t="shared" si="1287"/>
        <v>#DIV/0!</v>
      </c>
    </row>
    <row r="4114" ht="15.75" customHeight="1">
      <c r="CU4114" s="1">
        <v>5848.9595</v>
      </c>
      <c r="CV4114" s="1">
        <v>81.67</v>
      </c>
      <c r="CW4114" s="1">
        <v>83.16</v>
      </c>
      <c r="CX4114" s="1">
        <v>86.9</v>
      </c>
      <c r="CY4114" s="1">
        <v>79.38</v>
      </c>
      <c r="CZ4114" s="1">
        <v>80.66</v>
      </c>
      <c r="DA4114" s="1" t="str">
        <f t="shared" si="1283"/>
        <v>#DIV/0!</v>
      </c>
      <c r="DB4114" s="1" t="str">
        <f t="shared" si="1284"/>
        <v>#DIV/0!</v>
      </c>
      <c r="DC4114" s="1" t="str">
        <f t="shared" si="1285"/>
        <v>#DIV/0!</v>
      </c>
      <c r="DD4114" s="1" t="str">
        <f t="shared" si="1286"/>
        <v>#DIV/0!</v>
      </c>
      <c r="DF4114" s="1" t="str">
        <f t="shared" si="1287"/>
        <v>#DIV/0!</v>
      </c>
    </row>
    <row r="4115" ht="15.75" customHeight="1">
      <c r="CU4115" s="1">
        <v>5849.1118</v>
      </c>
      <c r="CV4115" s="1">
        <v>94.86</v>
      </c>
      <c r="CW4115" s="1">
        <v>98.26</v>
      </c>
      <c r="CX4115" s="1">
        <v>102.9</v>
      </c>
      <c r="CY4115" s="1">
        <v>91.18</v>
      </c>
      <c r="CZ4115" s="1">
        <v>92.53</v>
      </c>
      <c r="DA4115" s="1" t="str">
        <f t="shared" si="1283"/>
        <v>#DIV/0!</v>
      </c>
      <c r="DB4115" s="1" t="str">
        <f t="shared" si="1284"/>
        <v>#DIV/0!</v>
      </c>
      <c r="DC4115" s="1" t="str">
        <f t="shared" si="1285"/>
        <v>#DIV/0!</v>
      </c>
      <c r="DD4115" s="1" t="str">
        <f t="shared" si="1286"/>
        <v>#DIV/0!</v>
      </c>
      <c r="DF4115" s="1" t="str">
        <f t="shared" si="1287"/>
        <v>#DIV/0!</v>
      </c>
    </row>
    <row r="4116" ht="15.75" customHeight="1">
      <c r="CU4116" s="1">
        <v>5849.2642</v>
      </c>
      <c r="CV4116" s="1">
        <v>108.7</v>
      </c>
      <c r="CW4116" s="1">
        <v>112.9</v>
      </c>
      <c r="CX4116" s="1">
        <v>119.5</v>
      </c>
      <c r="CY4116" s="1">
        <v>101.6</v>
      </c>
      <c r="CZ4116" s="1">
        <v>102.8</v>
      </c>
      <c r="DA4116" s="1" t="str">
        <f t="shared" si="1283"/>
        <v>#DIV/0!</v>
      </c>
      <c r="DB4116" s="1" t="str">
        <f t="shared" si="1284"/>
        <v>#DIV/0!</v>
      </c>
      <c r="DC4116" s="1" t="str">
        <f t="shared" si="1285"/>
        <v>#DIV/0!</v>
      </c>
      <c r="DD4116" s="1" t="str">
        <f t="shared" si="1286"/>
        <v>#DIV/0!</v>
      </c>
      <c r="DF4116" s="1" t="str">
        <f t="shared" si="1287"/>
        <v>#DIV/0!</v>
      </c>
    </row>
    <row r="4117" ht="15.75" customHeight="1">
      <c r="CU4117" s="1">
        <v>5849.417</v>
      </c>
      <c r="CV4117" s="1">
        <v>124.5</v>
      </c>
      <c r="CW4117" s="1">
        <v>129.3</v>
      </c>
      <c r="CX4117" s="1">
        <v>139.3</v>
      </c>
      <c r="CY4117" s="1">
        <v>115.4</v>
      </c>
      <c r="CZ4117" s="1">
        <v>110.7</v>
      </c>
      <c r="DA4117" s="1" t="str">
        <f t="shared" si="1283"/>
        <v>#DIV/0!</v>
      </c>
      <c r="DB4117" s="1" t="str">
        <f t="shared" si="1284"/>
        <v>#DIV/0!</v>
      </c>
      <c r="DC4117" s="1" t="str">
        <f t="shared" si="1285"/>
        <v>#DIV/0!</v>
      </c>
      <c r="DD4117" s="1" t="str">
        <f t="shared" si="1286"/>
        <v>#DIV/0!</v>
      </c>
      <c r="DF4117" s="1" t="str">
        <f t="shared" si="1287"/>
        <v>#DIV/0!</v>
      </c>
    </row>
    <row r="4118" ht="15.75" customHeight="1">
      <c r="CU4118" s="1">
        <v>5849.5693</v>
      </c>
      <c r="CV4118" s="1">
        <v>142.6</v>
      </c>
      <c r="CW4118" s="1">
        <v>146.3</v>
      </c>
      <c r="CX4118" s="1">
        <v>164.0</v>
      </c>
      <c r="CY4118" s="1">
        <v>134.1</v>
      </c>
      <c r="CZ4118" s="1">
        <v>120.7</v>
      </c>
      <c r="DA4118" s="1" t="str">
        <f t="shared" si="1283"/>
        <v>#DIV/0!</v>
      </c>
      <c r="DB4118" s="1" t="str">
        <f t="shared" si="1284"/>
        <v>#DIV/0!</v>
      </c>
      <c r="DC4118" s="1" t="str">
        <f t="shared" si="1285"/>
        <v>#DIV/0!</v>
      </c>
      <c r="DD4118" s="1" t="str">
        <f t="shared" si="1286"/>
        <v>#DIV/0!</v>
      </c>
      <c r="DF4118" s="1" t="str">
        <f t="shared" si="1287"/>
        <v>#DIV/0!</v>
      </c>
    </row>
    <row r="4119" ht="15.75" customHeight="1">
      <c r="CU4119" s="1">
        <v>5849.7217</v>
      </c>
      <c r="CV4119" s="1">
        <v>156.1</v>
      </c>
      <c r="CW4119" s="1">
        <v>156.7</v>
      </c>
      <c r="CX4119" s="1">
        <v>180.2</v>
      </c>
      <c r="CY4119" s="1">
        <v>152.0</v>
      </c>
      <c r="CZ4119" s="1">
        <v>131.3</v>
      </c>
      <c r="DA4119" s="1" t="str">
        <f t="shared" si="1283"/>
        <v>#DIV/0!</v>
      </c>
      <c r="DB4119" s="1" t="str">
        <f t="shared" si="1284"/>
        <v>#DIV/0!</v>
      </c>
      <c r="DC4119" s="1" t="str">
        <f t="shared" si="1285"/>
        <v>#DIV/0!</v>
      </c>
      <c r="DD4119" s="1" t="str">
        <f t="shared" si="1286"/>
        <v>#DIV/0!</v>
      </c>
      <c r="DF4119" s="1" t="str">
        <f t="shared" si="1287"/>
        <v>#DIV/0!</v>
      </c>
    </row>
    <row r="4120" ht="15.75" customHeight="1">
      <c r="CU4120" s="1">
        <v>5849.874</v>
      </c>
      <c r="CV4120" s="1">
        <v>150.0</v>
      </c>
      <c r="CW4120" s="1">
        <v>147.4</v>
      </c>
      <c r="CX4120" s="1">
        <v>163.7</v>
      </c>
      <c r="CY4120" s="1">
        <v>148.5</v>
      </c>
      <c r="CZ4120" s="1">
        <v>130.7</v>
      </c>
      <c r="DA4120" s="1" t="str">
        <f t="shared" si="1283"/>
        <v>#DIV/0!</v>
      </c>
      <c r="DB4120" s="1" t="str">
        <f t="shared" si="1284"/>
        <v>#DIV/0!</v>
      </c>
      <c r="DC4120" s="1" t="str">
        <f t="shared" si="1285"/>
        <v>#DIV/0!</v>
      </c>
      <c r="DD4120" s="1" t="str">
        <f t="shared" si="1286"/>
        <v>#DIV/0!</v>
      </c>
      <c r="DF4120" s="1" t="str">
        <f t="shared" si="1287"/>
        <v>#DIV/0!</v>
      </c>
    </row>
    <row r="4121" ht="15.75" customHeight="1">
      <c r="CU4121" s="1">
        <v>5850.0264</v>
      </c>
      <c r="CV4121" s="1">
        <v>116.8</v>
      </c>
      <c r="CW4121" s="1">
        <v>111.0</v>
      </c>
      <c r="CX4121" s="1">
        <v>119.5</v>
      </c>
      <c r="CY4121" s="1">
        <v>109.6</v>
      </c>
      <c r="CZ4121" s="1">
        <v>102.3</v>
      </c>
      <c r="DA4121" s="1" t="str">
        <f t="shared" si="1283"/>
        <v>#DIV/0!</v>
      </c>
      <c r="DB4121" s="1" t="str">
        <f t="shared" si="1284"/>
        <v>#DIV/0!</v>
      </c>
      <c r="DC4121" s="1" t="str">
        <f t="shared" si="1285"/>
        <v>#DIV/0!</v>
      </c>
      <c r="DD4121" s="1" t="str">
        <f t="shared" si="1286"/>
        <v>#DIV/0!</v>
      </c>
      <c r="DF4121" s="1" t="str">
        <f t="shared" si="1287"/>
        <v>#DIV/0!</v>
      </c>
    </row>
    <row r="4122" ht="15.75" customHeight="1">
      <c r="CU4122" s="1">
        <v>5850.1787</v>
      </c>
      <c r="CV4122" s="1">
        <v>82.3</v>
      </c>
      <c r="CW4122" s="1">
        <v>77.43</v>
      </c>
      <c r="CX4122" s="1">
        <v>83.54</v>
      </c>
      <c r="CY4122" s="1">
        <v>78.07</v>
      </c>
      <c r="CZ4122" s="1">
        <v>73.85</v>
      </c>
      <c r="DA4122" s="1" t="str">
        <f t="shared" si="1283"/>
        <v>#DIV/0!</v>
      </c>
      <c r="DB4122" s="1" t="str">
        <f t="shared" si="1284"/>
        <v>#DIV/0!</v>
      </c>
      <c r="DC4122" s="1" t="str">
        <f t="shared" si="1285"/>
        <v>#DIV/0!</v>
      </c>
      <c r="DD4122" s="1" t="str">
        <f t="shared" si="1286"/>
        <v>#DIV/0!</v>
      </c>
      <c r="DF4122" s="1" t="str">
        <f t="shared" si="1287"/>
        <v>#DIV/0!</v>
      </c>
    </row>
    <row r="4123" ht="15.75" customHeight="1">
      <c r="CU4123" s="1">
        <v>5850.3311</v>
      </c>
      <c r="CV4123" s="1">
        <v>58.6</v>
      </c>
      <c r="CW4123" s="1">
        <v>55.71</v>
      </c>
      <c r="CX4123" s="1">
        <v>60.34</v>
      </c>
      <c r="CY4123" s="1">
        <v>57.5</v>
      </c>
      <c r="CZ4123" s="1">
        <v>55.05</v>
      </c>
      <c r="DA4123" s="1" t="str">
        <f t="shared" si="1283"/>
        <v>#DIV/0!</v>
      </c>
      <c r="DB4123" s="1" t="str">
        <f t="shared" si="1284"/>
        <v>#DIV/0!</v>
      </c>
      <c r="DC4123" s="1" t="str">
        <f t="shared" si="1285"/>
        <v>#DIV/0!</v>
      </c>
      <c r="DD4123" s="1" t="str">
        <f t="shared" si="1286"/>
        <v>#DIV/0!</v>
      </c>
      <c r="DF4123" s="1" t="str">
        <f t="shared" si="1287"/>
        <v>#DIV/0!</v>
      </c>
    </row>
    <row r="4124" ht="15.75" customHeight="1">
      <c r="CU4124" s="1">
        <v>5850.4834</v>
      </c>
      <c r="CV4124" s="1">
        <v>44.83</v>
      </c>
      <c r="CW4124" s="1">
        <v>43.98</v>
      </c>
      <c r="CX4124" s="1">
        <v>46.94</v>
      </c>
      <c r="CY4124" s="1">
        <v>44.9</v>
      </c>
      <c r="CZ4124" s="1">
        <v>43.18</v>
      </c>
      <c r="DA4124" s="1" t="str">
        <f t="shared" si="1283"/>
        <v>#DIV/0!</v>
      </c>
      <c r="DB4124" s="1" t="str">
        <f t="shared" si="1284"/>
        <v>#DIV/0!</v>
      </c>
      <c r="DC4124" s="1" t="str">
        <f t="shared" si="1285"/>
        <v>#DIV/0!</v>
      </c>
      <c r="DD4124" s="1" t="str">
        <f t="shared" si="1286"/>
        <v>#DIV/0!</v>
      </c>
      <c r="DF4124" s="1" t="str">
        <f t="shared" si="1287"/>
        <v>#DIV/0!</v>
      </c>
    </row>
    <row r="4125" ht="15.75" customHeight="1">
      <c r="CU4125" s="1">
        <v>5850.6357</v>
      </c>
      <c r="CV4125" s="1">
        <v>36.31</v>
      </c>
      <c r="CW4125" s="1">
        <v>35.81</v>
      </c>
      <c r="CX4125" s="1">
        <v>37.87</v>
      </c>
      <c r="CY4125" s="1">
        <v>37.04</v>
      </c>
      <c r="CZ4125" s="1">
        <v>36.26</v>
      </c>
      <c r="DA4125" s="1" t="str">
        <f t="shared" si="1283"/>
        <v>#DIV/0!</v>
      </c>
      <c r="DB4125" s="1" t="str">
        <f t="shared" si="1284"/>
        <v>#DIV/0!</v>
      </c>
      <c r="DC4125" s="1" t="str">
        <f t="shared" si="1285"/>
        <v>#DIV/0!</v>
      </c>
      <c r="DD4125" s="1" t="str">
        <f t="shared" si="1286"/>
        <v>#DIV/0!</v>
      </c>
      <c r="DF4125" s="1" t="str">
        <f t="shared" si="1287"/>
        <v>#DIV/0!</v>
      </c>
    </row>
    <row r="4126" ht="15.75" customHeight="1">
      <c r="CU4126" s="1">
        <v>5850.7886</v>
      </c>
      <c r="CV4126" s="1">
        <v>32.4</v>
      </c>
      <c r="CW4126" s="1">
        <v>32.42</v>
      </c>
      <c r="CX4126" s="1">
        <v>34.09</v>
      </c>
      <c r="CY4126" s="1">
        <v>33.54</v>
      </c>
      <c r="CZ4126" s="1">
        <v>33.04</v>
      </c>
      <c r="DA4126" s="1" t="str">
        <f t="shared" si="1283"/>
        <v>#DIV/0!</v>
      </c>
      <c r="DB4126" s="1" t="str">
        <f t="shared" si="1284"/>
        <v>#DIV/0!</v>
      </c>
      <c r="DC4126" s="1" t="str">
        <f t="shared" si="1285"/>
        <v>#DIV/0!</v>
      </c>
      <c r="DD4126" s="1" t="str">
        <f t="shared" si="1286"/>
        <v>#DIV/0!</v>
      </c>
      <c r="DF4126" s="1" t="str">
        <f t="shared" si="1287"/>
        <v>#DIV/0!</v>
      </c>
    </row>
    <row r="4127" ht="15.75" customHeight="1">
      <c r="CU4127" s="1">
        <v>5850.9409</v>
      </c>
      <c r="CV4127" s="1">
        <v>31.01</v>
      </c>
      <c r="CW4127" s="1">
        <v>31.09</v>
      </c>
      <c r="CX4127" s="1">
        <v>32.46</v>
      </c>
      <c r="CY4127" s="1">
        <v>31.99</v>
      </c>
      <c r="CZ4127" s="1">
        <v>31.83</v>
      </c>
      <c r="DA4127" s="1" t="str">
        <f t="shared" si="1283"/>
        <v>#DIV/0!</v>
      </c>
      <c r="DB4127" s="1" t="str">
        <f t="shared" si="1284"/>
        <v>#DIV/0!</v>
      </c>
      <c r="DC4127" s="1" t="str">
        <f t="shared" si="1285"/>
        <v>#DIV/0!</v>
      </c>
      <c r="DD4127" s="1" t="str">
        <f t="shared" si="1286"/>
        <v>#DIV/0!</v>
      </c>
      <c r="DF4127" s="1" t="str">
        <f t="shared" si="1287"/>
        <v>#DIV/0!</v>
      </c>
    </row>
    <row r="4128" ht="15.75" customHeight="1">
      <c r="CU4128" s="1">
        <v>5851.0933</v>
      </c>
      <c r="CV4128" s="1">
        <v>31.14</v>
      </c>
      <c r="CW4128" s="1">
        <v>30.73</v>
      </c>
      <c r="CX4128" s="1">
        <v>31.88</v>
      </c>
      <c r="CY4128" s="1">
        <v>31.63</v>
      </c>
      <c r="CZ4128" s="1">
        <v>31.63</v>
      </c>
      <c r="DA4128" s="1" t="str">
        <f t="shared" si="1283"/>
        <v>#DIV/0!</v>
      </c>
      <c r="DB4128" s="1" t="str">
        <f t="shared" si="1284"/>
        <v>#DIV/0!</v>
      </c>
      <c r="DC4128" s="1" t="str">
        <f t="shared" si="1285"/>
        <v>#DIV/0!</v>
      </c>
      <c r="DD4128" s="1" t="str">
        <f t="shared" si="1286"/>
        <v>#DIV/0!</v>
      </c>
      <c r="DF4128" s="1" t="str">
        <f t="shared" si="1287"/>
        <v>#DIV/0!</v>
      </c>
    </row>
    <row r="4129" ht="15.75" customHeight="1">
      <c r="CU4129" s="1">
        <v>5851.2456</v>
      </c>
      <c r="CV4129" s="1">
        <v>31.65</v>
      </c>
      <c r="CW4129" s="1">
        <v>30.78</v>
      </c>
      <c r="CX4129" s="1">
        <v>31.86</v>
      </c>
      <c r="CY4129" s="1">
        <v>31.78</v>
      </c>
      <c r="CZ4129" s="1">
        <v>31.85</v>
      </c>
      <c r="DA4129" s="1" t="str">
        <f t="shared" si="1283"/>
        <v>#DIV/0!</v>
      </c>
      <c r="DB4129" s="1" t="str">
        <f t="shared" si="1284"/>
        <v>#DIV/0!</v>
      </c>
      <c r="DC4129" s="1" t="str">
        <f t="shared" si="1285"/>
        <v>#DIV/0!</v>
      </c>
      <c r="DD4129" s="1" t="str">
        <f t="shared" si="1286"/>
        <v>#DIV/0!</v>
      </c>
      <c r="DF4129" s="1" t="str">
        <f t="shared" si="1287"/>
        <v>#DIV/0!</v>
      </c>
    </row>
    <row r="4130" ht="15.75" customHeight="1">
      <c r="CU4130" s="1">
        <v>5851.3979</v>
      </c>
      <c r="CV4130" s="1">
        <v>31.83</v>
      </c>
      <c r="CW4130" s="1">
        <v>30.8</v>
      </c>
      <c r="CX4130" s="1">
        <v>31.77</v>
      </c>
      <c r="CY4130" s="1">
        <v>31.24</v>
      </c>
      <c r="CZ4130" s="1">
        <v>31.39</v>
      </c>
      <c r="DA4130" s="1" t="str">
        <f t="shared" si="1283"/>
        <v>#DIV/0!</v>
      </c>
      <c r="DB4130" s="1" t="str">
        <f t="shared" si="1284"/>
        <v>#DIV/0!</v>
      </c>
      <c r="DC4130" s="1" t="str">
        <f t="shared" si="1285"/>
        <v>#DIV/0!</v>
      </c>
      <c r="DD4130" s="1" t="str">
        <f t="shared" si="1286"/>
        <v>#DIV/0!</v>
      </c>
      <c r="DF4130" s="1" t="str">
        <f t="shared" si="1287"/>
        <v>#DIV/0!</v>
      </c>
    </row>
    <row r="4131" ht="15.75" customHeight="1">
      <c r="CU4131" s="1">
        <v>5851.5503</v>
      </c>
      <c r="CV4131" s="1">
        <v>31.58</v>
      </c>
      <c r="CW4131" s="1">
        <v>30.59</v>
      </c>
      <c r="CX4131" s="1">
        <v>31.47</v>
      </c>
      <c r="CY4131" s="1">
        <v>30.86</v>
      </c>
      <c r="CZ4131" s="1">
        <v>31.12</v>
      </c>
      <c r="DA4131" s="1" t="str">
        <f t="shared" si="1283"/>
        <v>#DIV/0!</v>
      </c>
      <c r="DB4131" s="1" t="str">
        <f t="shared" si="1284"/>
        <v>#DIV/0!</v>
      </c>
      <c r="DC4131" s="1" t="str">
        <f t="shared" si="1285"/>
        <v>#DIV/0!</v>
      </c>
      <c r="DD4131" s="1" t="str">
        <f t="shared" si="1286"/>
        <v>#DIV/0!</v>
      </c>
      <c r="DF4131" s="1" t="str">
        <f t="shared" si="1287"/>
        <v>#DIV/0!</v>
      </c>
    </row>
    <row r="4132" ht="15.75" customHeight="1">
      <c r="CU4132" s="1">
        <v>5851.7026</v>
      </c>
      <c r="CV4132" s="1">
        <v>30.81</v>
      </c>
      <c r="CW4132" s="1">
        <v>30.16</v>
      </c>
      <c r="CX4132" s="1">
        <v>31.12</v>
      </c>
      <c r="CY4132" s="1">
        <v>30.2</v>
      </c>
      <c r="CZ4132" s="1">
        <v>30.43</v>
      </c>
      <c r="DA4132" s="1" t="str">
        <f t="shared" si="1283"/>
        <v>#DIV/0!</v>
      </c>
      <c r="DB4132" s="1" t="str">
        <f t="shared" si="1284"/>
        <v>#DIV/0!</v>
      </c>
      <c r="DC4132" s="1" t="str">
        <f t="shared" si="1285"/>
        <v>#DIV/0!</v>
      </c>
      <c r="DD4132" s="1" t="str">
        <f t="shared" si="1286"/>
        <v>#DIV/0!</v>
      </c>
      <c r="DF4132" s="1" t="str">
        <f t="shared" si="1287"/>
        <v>#DIV/0!</v>
      </c>
    </row>
    <row r="4133" ht="15.75" customHeight="1">
      <c r="CU4133" s="1">
        <v>5851.855</v>
      </c>
      <c r="CV4133" s="1">
        <v>29.62</v>
      </c>
      <c r="CW4133" s="1">
        <v>29.36</v>
      </c>
      <c r="CX4133" s="1">
        <v>30.31</v>
      </c>
      <c r="CY4133" s="1">
        <v>29.57</v>
      </c>
      <c r="CZ4133" s="1">
        <v>29.9</v>
      </c>
      <c r="DA4133" s="1" t="str">
        <f t="shared" si="1283"/>
        <v>#DIV/0!</v>
      </c>
      <c r="DB4133" s="1" t="str">
        <f t="shared" si="1284"/>
        <v>#DIV/0!</v>
      </c>
      <c r="DC4133" s="1" t="str">
        <f t="shared" si="1285"/>
        <v>#DIV/0!</v>
      </c>
      <c r="DD4133" s="1" t="str">
        <f t="shared" si="1286"/>
        <v>#DIV/0!</v>
      </c>
      <c r="DF4133" s="1" t="str">
        <f t="shared" si="1287"/>
        <v>#DIV/0!</v>
      </c>
    </row>
    <row r="4134" ht="15.75" customHeight="1">
      <c r="CU4134" s="1">
        <v>5852.0078</v>
      </c>
      <c r="CV4134" s="1">
        <v>28.67</v>
      </c>
      <c r="CW4134" s="1">
        <v>28.76</v>
      </c>
      <c r="CX4134" s="1">
        <v>29.66</v>
      </c>
      <c r="CY4134" s="1">
        <v>29.07</v>
      </c>
      <c r="CZ4134" s="1">
        <v>29.33</v>
      </c>
      <c r="DA4134" s="1" t="str">
        <f t="shared" si="1283"/>
        <v>#DIV/0!</v>
      </c>
      <c r="DB4134" s="1" t="str">
        <f t="shared" si="1284"/>
        <v>#DIV/0!</v>
      </c>
      <c r="DC4134" s="1" t="str">
        <f t="shared" si="1285"/>
        <v>#DIV/0!</v>
      </c>
      <c r="DD4134" s="1" t="str">
        <f t="shared" si="1286"/>
        <v>#DIV/0!</v>
      </c>
      <c r="DF4134" s="1" t="str">
        <f t="shared" si="1287"/>
        <v>#DIV/0!</v>
      </c>
    </row>
    <row r="4135" ht="15.75" customHeight="1">
      <c r="CU4135" s="1">
        <v>5852.1602</v>
      </c>
      <c r="CV4135" s="1">
        <v>29.07</v>
      </c>
      <c r="CW4135" s="1">
        <v>29.3</v>
      </c>
      <c r="CX4135" s="1">
        <v>30.14</v>
      </c>
      <c r="CY4135" s="1">
        <v>29.55</v>
      </c>
      <c r="CZ4135" s="1">
        <v>29.79</v>
      </c>
      <c r="DA4135" s="1" t="str">
        <f t="shared" si="1283"/>
        <v>#DIV/0!</v>
      </c>
      <c r="DB4135" s="1" t="str">
        <f t="shared" si="1284"/>
        <v>#DIV/0!</v>
      </c>
      <c r="DC4135" s="1" t="str">
        <f t="shared" si="1285"/>
        <v>#DIV/0!</v>
      </c>
      <c r="DD4135" s="1" t="str">
        <f t="shared" si="1286"/>
        <v>#DIV/0!</v>
      </c>
      <c r="DF4135" s="1" t="str">
        <f t="shared" si="1287"/>
        <v>#DIV/0!</v>
      </c>
    </row>
    <row r="4136" ht="15.75" customHeight="1">
      <c r="CU4136" s="1">
        <v>5852.3125</v>
      </c>
      <c r="CV4136" s="1">
        <v>31.92</v>
      </c>
      <c r="CW4136" s="1">
        <v>32.13</v>
      </c>
      <c r="CX4136" s="1">
        <v>33.02</v>
      </c>
      <c r="CY4136" s="1">
        <v>32.48</v>
      </c>
      <c r="CZ4136" s="1">
        <v>33.23</v>
      </c>
      <c r="DA4136" s="1" t="str">
        <f t="shared" si="1283"/>
        <v>#DIV/0!</v>
      </c>
      <c r="DB4136" s="1" t="str">
        <f t="shared" si="1284"/>
        <v>#DIV/0!</v>
      </c>
      <c r="DC4136" s="1" t="str">
        <f t="shared" si="1285"/>
        <v>#DIV/0!</v>
      </c>
      <c r="DD4136" s="1" t="str">
        <f t="shared" si="1286"/>
        <v>#DIV/0!</v>
      </c>
      <c r="DF4136" s="1" t="str">
        <f t="shared" si="1287"/>
        <v>#DIV/0!</v>
      </c>
    </row>
    <row r="4137" ht="15.75" customHeight="1">
      <c r="CU4137" s="1">
        <v>5852.4648</v>
      </c>
      <c r="CV4137" s="1">
        <v>38.52</v>
      </c>
      <c r="CW4137" s="1">
        <v>38.71</v>
      </c>
      <c r="CX4137" s="1">
        <v>39.96</v>
      </c>
      <c r="CY4137" s="1">
        <v>40.05</v>
      </c>
      <c r="CZ4137" s="1">
        <v>40.16</v>
      </c>
      <c r="DA4137" s="1" t="str">
        <f t="shared" si="1283"/>
        <v>#DIV/0!</v>
      </c>
      <c r="DB4137" s="1" t="str">
        <f t="shared" si="1284"/>
        <v>#DIV/0!</v>
      </c>
      <c r="DC4137" s="1" t="str">
        <f t="shared" si="1285"/>
        <v>#DIV/0!</v>
      </c>
      <c r="DD4137" s="1" t="str">
        <f t="shared" si="1286"/>
        <v>#DIV/0!</v>
      </c>
      <c r="DF4137" s="1" t="str">
        <f t="shared" si="1287"/>
        <v>#DIV/0!</v>
      </c>
    </row>
    <row r="4138" ht="15.75" customHeight="1">
      <c r="CU4138" s="1">
        <v>5852.6172</v>
      </c>
      <c r="CV4138" s="1">
        <v>49.82</v>
      </c>
      <c r="CW4138" s="1">
        <v>50.17</v>
      </c>
      <c r="CX4138" s="1">
        <v>52.46</v>
      </c>
      <c r="CY4138" s="1">
        <v>51.92</v>
      </c>
      <c r="CZ4138" s="1">
        <v>52.05</v>
      </c>
      <c r="DA4138" s="1" t="str">
        <f t="shared" si="1283"/>
        <v>#DIV/0!</v>
      </c>
      <c r="DB4138" s="1" t="str">
        <f t="shared" si="1284"/>
        <v>#DIV/0!</v>
      </c>
      <c r="DC4138" s="1" t="str">
        <f t="shared" si="1285"/>
        <v>#DIV/0!</v>
      </c>
      <c r="DD4138" s="1" t="str">
        <f t="shared" si="1286"/>
        <v>#DIV/0!</v>
      </c>
      <c r="DF4138" s="1" t="str">
        <f t="shared" si="1287"/>
        <v>#DIV/0!</v>
      </c>
    </row>
    <row r="4139" ht="15.75" customHeight="1">
      <c r="CU4139" s="1">
        <v>5852.7695</v>
      </c>
      <c r="CV4139" s="1">
        <v>66.13</v>
      </c>
      <c r="CW4139" s="1">
        <v>66.88</v>
      </c>
      <c r="CX4139" s="1">
        <v>71.46</v>
      </c>
      <c r="CY4139" s="1">
        <v>71.42</v>
      </c>
      <c r="CZ4139" s="1">
        <v>70.22</v>
      </c>
      <c r="DA4139" s="1" t="str">
        <f t="shared" si="1283"/>
        <v>#DIV/0!</v>
      </c>
      <c r="DB4139" s="1" t="str">
        <f t="shared" si="1284"/>
        <v>#DIV/0!</v>
      </c>
      <c r="DC4139" s="1" t="str">
        <f t="shared" si="1285"/>
        <v>#DIV/0!</v>
      </c>
      <c r="DD4139" s="1" t="str">
        <f t="shared" si="1286"/>
        <v>#DIV/0!</v>
      </c>
      <c r="DF4139" s="1" t="str">
        <f t="shared" si="1287"/>
        <v>#DIV/0!</v>
      </c>
    </row>
    <row r="4140" ht="15.75" customHeight="1">
      <c r="CU4140" s="1">
        <v>5852.9219</v>
      </c>
      <c r="CV4140" s="1">
        <v>83.05</v>
      </c>
      <c r="CW4140" s="1">
        <v>84.49</v>
      </c>
      <c r="CX4140" s="1">
        <v>91.62</v>
      </c>
      <c r="CY4140" s="1">
        <v>90.99</v>
      </c>
      <c r="CZ4140" s="1">
        <v>89.82</v>
      </c>
      <c r="DA4140" s="1" t="str">
        <f t="shared" si="1283"/>
        <v>#DIV/0!</v>
      </c>
      <c r="DB4140" s="1" t="str">
        <f t="shared" si="1284"/>
        <v>#DIV/0!</v>
      </c>
      <c r="DC4140" s="1" t="str">
        <f t="shared" si="1285"/>
        <v>#DIV/0!</v>
      </c>
      <c r="DD4140" s="1" t="str">
        <f t="shared" si="1286"/>
        <v>#DIV/0!</v>
      </c>
      <c r="DF4140" s="1" t="str">
        <f t="shared" si="1287"/>
        <v>#DIV/0!</v>
      </c>
    </row>
    <row r="4141" ht="15.75" customHeight="1">
      <c r="CU4141" s="1">
        <v>5853.0742</v>
      </c>
      <c r="CV4141" s="1">
        <v>90.48</v>
      </c>
      <c r="CW4141" s="1">
        <v>92.25</v>
      </c>
      <c r="CX4141" s="1">
        <v>99.94</v>
      </c>
      <c r="CY4141" s="1">
        <v>99.01</v>
      </c>
      <c r="CZ4141" s="1">
        <v>98.51</v>
      </c>
      <c r="DA4141" s="1" t="str">
        <f t="shared" si="1283"/>
        <v>#DIV/0!</v>
      </c>
      <c r="DB4141" s="1" t="str">
        <f t="shared" si="1284"/>
        <v>#DIV/0!</v>
      </c>
      <c r="DC4141" s="1" t="str">
        <f t="shared" si="1285"/>
        <v>#DIV/0!</v>
      </c>
      <c r="DD4141" s="1" t="str">
        <f t="shared" si="1286"/>
        <v>#DIV/0!</v>
      </c>
      <c r="DF4141" s="1" t="str">
        <f t="shared" si="1287"/>
        <v>#DIV/0!</v>
      </c>
    </row>
    <row r="4142" ht="15.75" customHeight="1">
      <c r="CU4142" s="1">
        <v>5853.2266</v>
      </c>
      <c r="CV4142" s="1">
        <v>81.72</v>
      </c>
      <c r="CW4142" s="1">
        <v>82.76</v>
      </c>
      <c r="CX4142" s="1">
        <v>90.51</v>
      </c>
      <c r="CY4142" s="1">
        <v>90.29</v>
      </c>
      <c r="CZ4142" s="1">
        <v>88.5</v>
      </c>
      <c r="DA4142" s="1" t="str">
        <f t="shared" si="1283"/>
        <v>#DIV/0!</v>
      </c>
      <c r="DB4142" s="1" t="str">
        <f t="shared" si="1284"/>
        <v>#DIV/0!</v>
      </c>
      <c r="DC4142" s="1" t="str">
        <f t="shared" si="1285"/>
        <v>#DIV/0!</v>
      </c>
      <c r="DD4142" s="1" t="str">
        <f t="shared" si="1286"/>
        <v>#DIV/0!</v>
      </c>
      <c r="DF4142" s="1" t="str">
        <f t="shared" si="1287"/>
        <v>#DIV/0!</v>
      </c>
    </row>
    <row r="4143" ht="15.75" customHeight="1">
      <c r="CU4143" s="1">
        <v>5853.3794</v>
      </c>
      <c r="CV4143" s="1">
        <v>64.51</v>
      </c>
      <c r="CW4143" s="1">
        <v>67.4</v>
      </c>
      <c r="CX4143" s="1">
        <v>74.54</v>
      </c>
      <c r="CY4143" s="1">
        <v>73.77</v>
      </c>
      <c r="CZ4143" s="1">
        <v>72.82</v>
      </c>
      <c r="DA4143" s="1" t="str">
        <f t="shared" si="1283"/>
        <v>#DIV/0!</v>
      </c>
      <c r="DB4143" s="1" t="str">
        <f t="shared" si="1284"/>
        <v>#DIV/0!</v>
      </c>
      <c r="DC4143" s="1" t="str">
        <f t="shared" si="1285"/>
        <v>#DIV/0!</v>
      </c>
      <c r="DD4143" s="1" t="str">
        <f t="shared" si="1286"/>
        <v>#DIV/0!</v>
      </c>
      <c r="DF4143" s="1" t="str">
        <f t="shared" si="1287"/>
        <v>#DIV/0!</v>
      </c>
    </row>
    <row r="4144" ht="15.75" customHeight="1">
      <c r="CU4144" s="1">
        <v>5853.5317</v>
      </c>
      <c r="CV4144" s="1">
        <v>53.83</v>
      </c>
      <c r="CW4144" s="1">
        <v>56.72</v>
      </c>
      <c r="CX4144" s="1">
        <v>62.73</v>
      </c>
      <c r="CY4144" s="1">
        <v>61.71</v>
      </c>
      <c r="CZ4144" s="1">
        <v>61.73</v>
      </c>
      <c r="DA4144" s="1" t="str">
        <f t="shared" si="1283"/>
        <v>#DIV/0!</v>
      </c>
      <c r="DB4144" s="1" t="str">
        <f t="shared" si="1284"/>
        <v>#DIV/0!</v>
      </c>
      <c r="DC4144" s="1" t="str">
        <f t="shared" si="1285"/>
        <v>#DIV/0!</v>
      </c>
      <c r="DD4144" s="1" t="str">
        <f t="shared" si="1286"/>
        <v>#DIV/0!</v>
      </c>
      <c r="DF4144" s="1" t="str">
        <f t="shared" si="1287"/>
        <v>#DIV/0!</v>
      </c>
    </row>
    <row r="4145" ht="15.75" customHeight="1">
      <c r="CU4145" s="1">
        <v>5853.6841</v>
      </c>
      <c r="CV4145" s="1">
        <v>45.95</v>
      </c>
      <c r="CW4145" s="1">
        <v>48.66</v>
      </c>
      <c r="CX4145" s="1">
        <v>53.24</v>
      </c>
      <c r="CY4145" s="1">
        <v>53.09</v>
      </c>
      <c r="CZ4145" s="1">
        <v>51.98</v>
      </c>
      <c r="DA4145" s="1" t="str">
        <f t="shared" si="1283"/>
        <v>#DIV/0!</v>
      </c>
      <c r="DB4145" s="1" t="str">
        <f t="shared" si="1284"/>
        <v>#DIV/0!</v>
      </c>
      <c r="DC4145" s="1" t="str">
        <f t="shared" si="1285"/>
        <v>#DIV/0!</v>
      </c>
      <c r="DD4145" s="1" t="str">
        <f t="shared" si="1286"/>
        <v>#DIV/0!</v>
      </c>
      <c r="DF4145" s="1" t="str">
        <f t="shared" si="1287"/>
        <v>#DIV/0!</v>
      </c>
    </row>
    <row r="4146" ht="15.75" customHeight="1">
      <c r="CU4146" s="1">
        <v>5853.8364</v>
      </c>
      <c r="CV4146" s="1">
        <v>42.58</v>
      </c>
      <c r="CW4146" s="1">
        <v>45.57</v>
      </c>
      <c r="CX4146" s="1">
        <v>49.6</v>
      </c>
      <c r="CY4146" s="1">
        <v>49.54</v>
      </c>
      <c r="CZ4146" s="1">
        <v>48.14</v>
      </c>
      <c r="DA4146" s="1" t="str">
        <f t="shared" si="1283"/>
        <v>#DIV/0!</v>
      </c>
      <c r="DB4146" s="1" t="str">
        <f t="shared" si="1284"/>
        <v>#DIV/0!</v>
      </c>
      <c r="DC4146" s="1" t="str">
        <f t="shared" si="1285"/>
        <v>#DIV/0!</v>
      </c>
      <c r="DD4146" s="1" t="str">
        <f t="shared" si="1286"/>
        <v>#DIV/0!</v>
      </c>
      <c r="DF4146" s="1" t="str">
        <f t="shared" si="1287"/>
        <v>#DIV/0!</v>
      </c>
    </row>
    <row r="4147" ht="15.75" customHeight="1">
      <c r="CU4147" s="1">
        <v>5853.9888</v>
      </c>
      <c r="CV4147" s="1">
        <v>43.75</v>
      </c>
      <c r="CW4147" s="1">
        <v>47.67</v>
      </c>
      <c r="CX4147" s="1">
        <v>51.78</v>
      </c>
      <c r="CY4147" s="1">
        <v>51.1</v>
      </c>
      <c r="CZ4147" s="1">
        <v>49.5</v>
      </c>
      <c r="DA4147" s="1" t="str">
        <f t="shared" si="1283"/>
        <v>#DIV/0!</v>
      </c>
      <c r="DB4147" s="1" t="str">
        <f t="shared" si="1284"/>
        <v>#DIV/0!</v>
      </c>
      <c r="DC4147" s="1" t="str">
        <f t="shared" si="1285"/>
        <v>#DIV/0!</v>
      </c>
      <c r="DD4147" s="1" t="str">
        <f t="shared" si="1286"/>
        <v>#DIV/0!</v>
      </c>
      <c r="DF4147" s="1" t="str">
        <f t="shared" si="1287"/>
        <v>#DIV/0!</v>
      </c>
    </row>
    <row r="4148" ht="15.75" customHeight="1">
      <c r="CU4148" s="1">
        <v>5854.1411</v>
      </c>
      <c r="CV4148" s="1">
        <v>49.55</v>
      </c>
      <c r="CW4148" s="1">
        <v>54.77</v>
      </c>
      <c r="CX4148" s="1">
        <v>59.8</v>
      </c>
      <c r="CY4148" s="1">
        <v>59.12</v>
      </c>
      <c r="CZ4148" s="1">
        <v>56.2</v>
      </c>
      <c r="DA4148" s="1" t="str">
        <f t="shared" si="1283"/>
        <v>#DIV/0!</v>
      </c>
      <c r="DB4148" s="1" t="str">
        <f t="shared" si="1284"/>
        <v>#DIV/0!</v>
      </c>
      <c r="DC4148" s="1" t="str">
        <f t="shared" si="1285"/>
        <v>#DIV/0!</v>
      </c>
      <c r="DD4148" s="1" t="str">
        <f t="shared" si="1286"/>
        <v>#DIV/0!</v>
      </c>
      <c r="DF4148" s="1" t="str">
        <f t="shared" si="1287"/>
        <v>#DIV/0!</v>
      </c>
    </row>
    <row r="4149" ht="15.75" customHeight="1">
      <c r="CU4149" s="1">
        <v>5854.2935</v>
      </c>
      <c r="CV4149" s="1">
        <v>59.89</v>
      </c>
      <c r="CW4149" s="1">
        <v>65.85</v>
      </c>
      <c r="CX4149" s="1">
        <v>73.12</v>
      </c>
      <c r="CY4149" s="1">
        <v>71.35</v>
      </c>
      <c r="CZ4149" s="1">
        <v>67.09</v>
      </c>
      <c r="DA4149" s="1" t="str">
        <f t="shared" si="1283"/>
        <v>#DIV/0!</v>
      </c>
      <c r="DB4149" s="1" t="str">
        <f t="shared" si="1284"/>
        <v>#DIV/0!</v>
      </c>
      <c r="DC4149" s="1" t="str">
        <f t="shared" si="1285"/>
        <v>#DIV/0!</v>
      </c>
      <c r="DD4149" s="1" t="str">
        <f t="shared" si="1286"/>
        <v>#DIV/0!</v>
      </c>
      <c r="DF4149" s="1" t="str">
        <f t="shared" si="1287"/>
        <v>#DIV/0!</v>
      </c>
    </row>
    <row r="4150" ht="15.75" customHeight="1">
      <c r="CU4150" s="1">
        <v>5854.4458</v>
      </c>
      <c r="CV4150" s="1">
        <v>73.7</v>
      </c>
      <c r="CW4150" s="1">
        <v>81.0</v>
      </c>
      <c r="CX4150" s="1">
        <v>93.0</v>
      </c>
      <c r="CY4150" s="1">
        <v>90.01</v>
      </c>
      <c r="CZ4150" s="1">
        <v>81.18</v>
      </c>
      <c r="DA4150" s="1" t="str">
        <f t="shared" si="1283"/>
        <v>#DIV/0!</v>
      </c>
      <c r="DB4150" s="1" t="str">
        <f t="shared" si="1284"/>
        <v>#DIV/0!</v>
      </c>
      <c r="DC4150" s="1" t="str">
        <f t="shared" si="1285"/>
        <v>#DIV/0!</v>
      </c>
      <c r="DD4150" s="1" t="str">
        <f t="shared" si="1286"/>
        <v>#DIV/0!</v>
      </c>
      <c r="DF4150" s="1" t="str">
        <f t="shared" si="1287"/>
        <v>#DIV/0!</v>
      </c>
    </row>
    <row r="4151" ht="15.75" customHeight="1">
      <c r="CU4151" s="1">
        <v>5854.5981</v>
      </c>
      <c r="CV4151" s="1">
        <v>85.45</v>
      </c>
      <c r="CW4151" s="1">
        <v>94.99</v>
      </c>
      <c r="CX4151" s="1">
        <v>111.6</v>
      </c>
      <c r="CY4151" s="1">
        <v>110.1</v>
      </c>
      <c r="CZ4151" s="1">
        <v>97.77</v>
      </c>
      <c r="DA4151" s="1" t="str">
        <f t="shared" si="1283"/>
        <v>#DIV/0!</v>
      </c>
      <c r="DB4151" s="1" t="str">
        <f t="shared" si="1284"/>
        <v>#DIV/0!</v>
      </c>
      <c r="DC4151" s="1" t="str">
        <f t="shared" si="1285"/>
        <v>#DIV/0!</v>
      </c>
      <c r="DD4151" s="1" t="str">
        <f t="shared" si="1286"/>
        <v>#DIV/0!</v>
      </c>
      <c r="DF4151" s="1" t="str">
        <f t="shared" si="1287"/>
        <v>#DIV/0!</v>
      </c>
    </row>
    <row r="4152" ht="15.75" customHeight="1">
      <c r="CU4152" s="1">
        <v>5854.751</v>
      </c>
      <c r="CV4152" s="1">
        <v>85.69</v>
      </c>
      <c r="CW4152" s="1">
        <v>95.3</v>
      </c>
      <c r="CX4152" s="1">
        <v>111.9</v>
      </c>
      <c r="CY4152" s="1">
        <v>112.5</v>
      </c>
      <c r="CZ4152" s="1">
        <v>103.3</v>
      </c>
      <c r="DA4152" s="1" t="str">
        <f t="shared" si="1283"/>
        <v>#DIV/0!</v>
      </c>
      <c r="DB4152" s="1" t="str">
        <f t="shared" si="1284"/>
        <v>#DIV/0!</v>
      </c>
      <c r="DC4152" s="1" t="str">
        <f t="shared" si="1285"/>
        <v>#DIV/0!</v>
      </c>
      <c r="DD4152" s="1" t="str">
        <f t="shared" si="1286"/>
        <v>#DIV/0!</v>
      </c>
      <c r="DF4152" s="1" t="str">
        <f t="shared" si="1287"/>
        <v>#DIV/0!</v>
      </c>
    </row>
    <row r="4153" ht="15.75" customHeight="1">
      <c r="CU4153" s="1">
        <v>5854.9033</v>
      </c>
      <c r="CV4153" s="1">
        <v>72.78</v>
      </c>
      <c r="CW4153" s="1">
        <v>78.52</v>
      </c>
      <c r="CX4153" s="1">
        <v>92.05</v>
      </c>
      <c r="CY4153" s="1">
        <v>92.2</v>
      </c>
      <c r="CZ4153" s="1">
        <v>85.6</v>
      </c>
      <c r="DA4153" s="1" t="str">
        <f t="shared" si="1283"/>
        <v>#DIV/0!</v>
      </c>
      <c r="DB4153" s="1" t="str">
        <f t="shared" si="1284"/>
        <v>#DIV/0!</v>
      </c>
      <c r="DC4153" s="1" t="str">
        <f t="shared" si="1285"/>
        <v>#DIV/0!</v>
      </c>
      <c r="DD4153" s="1" t="str">
        <f t="shared" si="1286"/>
        <v>#DIV/0!</v>
      </c>
      <c r="DF4153" s="1" t="str">
        <f t="shared" si="1287"/>
        <v>#DIV/0!</v>
      </c>
    </row>
    <row r="4154" ht="15.75" customHeight="1">
      <c r="CU4154" s="1">
        <v>5855.0557</v>
      </c>
      <c r="CV4154" s="1">
        <v>55.84</v>
      </c>
      <c r="CW4154" s="1">
        <v>57.67</v>
      </c>
      <c r="CX4154" s="1">
        <v>67.05</v>
      </c>
      <c r="CY4154" s="1">
        <v>67.62</v>
      </c>
      <c r="CZ4154" s="1">
        <v>63.03</v>
      </c>
      <c r="DA4154" s="1" t="str">
        <f t="shared" si="1283"/>
        <v>#DIV/0!</v>
      </c>
      <c r="DB4154" s="1" t="str">
        <f t="shared" si="1284"/>
        <v>#DIV/0!</v>
      </c>
      <c r="DC4154" s="1" t="str">
        <f t="shared" si="1285"/>
        <v>#DIV/0!</v>
      </c>
      <c r="DD4154" s="1" t="str">
        <f t="shared" si="1286"/>
        <v>#DIV/0!</v>
      </c>
      <c r="DF4154" s="1" t="str">
        <f t="shared" si="1287"/>
        <v>#DIV/0!</v>
      </c>
    </row>
    <row r="4155" ht="15.75" customHeight="1">
      <c r="CU4155" s="1">
        <v>5855.208</v>
      </c>
      <c r="CV4155" s="1">
        <v>42.78</v>
      </c>
      <c r="CW4155" s="1">
        <v>45.01</v>
      </c>
      <c r="CX4155" s="1">
        <v>51.98</v>
      </c>
      <c r="CY4155" s="1">
        <v>52.79</v>
      </c>
      <c r="CZ4155" s="1">
        <v>50.1</v>
      </c>
      <c r="DA4155" s="1" t="str">
        <f t="shared" si="1283"/>
        <v>#DIV/0!</v>
      </c>
      <c r="DB4155" s="1" t="str">
        <f t="shared" si="1284"/>
        <v>#DIV/0!</v>
      </c>
      <c r="DC4155" s="1" t="str">
        <f t="shared" si="1285"/>
        <v>#DIV/0!</v>
      </c>
      <c r="DD4155" s="1" t="str">
        <f t="shared" si="1286"/>
        <v>#DIV/0!</v>
      </c>
      <c r="DF4155" s="1" t="str">
        <f t="shared" si="1287"/>
        <v>#DIV/0!</v>
      </c>
    </row>
    <row r="4156" ht="15.75" customHeight="1">
      <c r="CU4156" s="1">
        <v>5855.3604</v>
      </c>
      <c r="CV4156" s="1">
        <v>35.41</v>
      </c>
      <c r="CW4156" s="1">
        <v>37.07</v>
      </c>
      <c r="CX4156" s="1">
        <v>41.34</v>
      </c>
      <c r="CY4156" s="1">
        <v>41.85</v>
      </c>
      <c r="CZ4156" s="1">
        <v>39.79</v>
      </c>
      <c r="DA4156" s="1" t="str">
        <f t="shared" si="1283"/>
        <v>#DIV/0!</v>
      </c>
      <c r="DB4156" s="1" t="str">
        <f t="shared" si="1284"/>
        <v>#DIV/0!</v>
      </c>
      <c r="DC4156" s="1" t="str">
        <f t="shared" si="1285"/>
        <v>#DIV/0!</v>
      </c>
      <c r="DD4156" s="1" t="str">
        <f t="shared" si="1286"/>
        <v>#DIV/0!</v>
      </c>
      <c r="DF4156" s="1" t="str">
        <f t="shared" si="1287"/>
        <v>#DIV/0!</v>
      </c>
    </row>
    <row r="4157" ht="15.75" customHeight="1">
      <c r="CU4157" s="1">
        <v>5855.5127</v>
      </c>
      <c r="CV4157" s="1">
        <v>30.89</v>
      </c>
      <c r="CW4157" s="1">
        <v>32.28</v>
      </c>
      <c r="CX4157" s="1">
        <v>35.16</v>
      </c>
      <c r="CY4157" s="1">
        <v>34.99</v>
      </c>
      <c r="CZ4157" s="1">
        <v>33.6</v>
      </c>
      <c r="DA4157" s="1" t="str">
        <f t="shared" si="1283"/>
        <v>#DIV/0!</v>
      </c>
      <c r="DB4157" s="1" t="str">
        <f t="shared" si="1284"/>
        <v>#DIV/0!</v>
      </c>
      <c r="DC4157" s="1" t="str">
        <f t="shared" si="1285"/>
        <v>#DIV/0!</v>
      </c>
      <c r="DD4157" s="1" t="str">
        <f t="shared" si="1286"/>
        <v>#DIV/0!</v>
      </c>
      <c r="DF4157" s="1" t="str">
        <f t="shared" si="1287"/>
        <v>#DIV/0!</v>
      </c>
    </row>
    <row r="4158" ht="15.75" customHeight="1">
      <c r="CU4158" s="1">
        <v>5855.665</v>
      </c>
      <c r="CV4158" s="1">
        <v>30.15</v>
      </c>
      <c r="CW4158" s="1">
        <v>31.8</v>
      </c>
      <c r="CX4158" s="1">
        <v>34.13</v>
      </c>
      <c r="CY4158" s="1">
        <v>34.15</v>
      </c>
      <c r="CZ4158" s="1">
        <v>33.28</v>
      </c>
      <c r="DA4158" s="1" t="str">
        <f t="shared" si="1283"/>
        <v>#DIV/0!</v>
      </c>
      <c r="DB4158" s="1" t="str">
        <f t="shared" si="1284"/>
        <v>#DIV/0!</v>
      </c>
      <c r="DC4158" s="1" t="str">
        <f t="shared" si="1285"/>
        <v>#DIV/0!</v>
      </c>
      <c r="DD4158" s="1" t="str">
        <f t="shared" si="1286"/>
        <v>#DIV/0!</v>
      </c>
      <c r="DF4158" s="1" t="str">
        <f t="shared" si="1287"/>
        <v>#DIV/0!</v>
      </c>
    </row>
    <row r="4159" ht="15.75" customHeight="1">
      <c r="CU4159" s="1">
        <v>5855.8174</v>
      </c>
      <c r="CV4159" s="1">
        <v>34.11</v>
      </c>
      <c r="CW4159" s="1">
        <v>36.18</v>
      </c>
      <c r="CX4159" s="1">
        <v>38.32</v>
      </c>
      <c r="CY4159" s="1">
        <v>38.1</v>
      </c>
      <c r="CZ4159" s="1">
        <v>37.24</v>
      </c>
      <c r="DA4159" s="1" t="str">
        <f t="shared" si="1283"/>
        <v>#DIV/0!</v>
      </c>
      <c r="DB4159" s="1" t="str">
        <f t="shared" si="1284"/>
        <v>#DIV/0!</v>
      </c>
      <c r="DC4159" s="1" t="str">
        <f t="shared" si="1285"/>
        <v>#DIV/0!</v>
      </c>
      <c r="DD4159" s="1" t="str">
        <f t="shared" si="1286"/>
        <v>#DIV/0!</v>
      </c>
      <c r="DF4159" s="1" t="str">
        <f t="shared" si="1287"/>
        <v>#DIV/0!</v>
      </c>
    </row>
    <row r="4160" ht="15.75" customHeight="1">
      <c r="CU4160" s="1">
        <v>5855.9702</v>
      </c>
      <c r="CV4160" s="1">
        <v>41.83</v>
      </c>
      <c r="CW4160" s="1">
        <v>45.74</v>
      </c>
      <c r="CX4160" s="1">
        <v>47.45</v>
      </c>
      <c r="CY4160" s="1">
        <v>46.89</v>
      </c>
      <c r="CZ4160" s="1">
        <v>45.89</v>
      </c>
      <c r="DA4160" s="1" t="str">
        <f t="shared" si="1283"/>
        <v>#DIV/0!</v>
      </c>
      <c r="DB4160" s="1" t="str">
        <f t="shared" si="1284"/>
        <v>#DIV/0!</v>
      </c>
      <c r="DC4160" s="1" t="str">
        <f t="shared" si="1285"/>
        <v>#DIV/0!</v>
      </c>
      <c r="DD4160" s="1" t="str">
        <f t="shared" si="1286"/>
        <v>#DIV/0!</v>
      </c>
      <c r="DF4160" s="1" t="str">
        <f t="shared" si="1287"/>
        <v>#DIV/0!</v>
      </c>
    </row>
    <row r="4161" ht="15.75" customHeight="1">
      <c r="CU4161" s="1">
        <v>5856.1226</v>
      </c>
      <c r="CV4161" s="1">
        <v>53.78</v>
      </c>
      <c r="CW4161" s="1">
        <v>58.52</v>
      </c>
      <c r="CX4161" s="1">
        <v>61.92</v>
      </c>
      <c r="CY4161" s="1">
        <v>61.14</v>
      </c>
      <c r="CZ4161" s="1">
        <v>60.39</v>
      </c>
      <c r="DA4161" s="1" t="str">
        <f t="shared" si="1283"/>
        <v>#DIV/0!</v>
      </c>
      <c r="DB4161" s="1" t="str">
        <f t="shared" si="1284"/>
        <v>#DIV/0!</v>
      </c>
      <c r="DC4161" s="1" t="str">
        <f t="shared" si="1285"/>
        <v>#DIV/0!</v>
      </c>
      <c r="DD4161" s="1" t="str">
        <f t="shared" si="1286"/>
        <v>#DIV/0!</v>
      </c>
      <c r="DF4161" s="1" t="str">
        <f t="shared" si="1287"/>
        <v>#DIV/0!</v>
      </c>
    </row>
    <row r="4162" ht="15.75" customHeight="1">
      <c r="CU4162" s="1">
        <v>5856.2749</v>
      </c>
      <c r="CV4162" s="1">
        <v>74.74</v>
      </c>
      <c r="CW4162" s="1">
        <v>84.53</v>
      </c>
      <c r="CX4162" s="1">
        <v>89.56</v>
      </c>
      <c r="CY4162" s="1">
        <v>87.66</v>
      </c>
      <c r="CZ4162" s="1">
        <v>86.26</v>
      </c>
      <c r="DA4162" s="1" t="str">
        <f t="shared" si="1283"/>
        <v>#DIV/0!</v>
      </c>
      <c r="DB4162" s="1" t="str">
        <f t="shared" si="1284"/>
        <v>#DIV/0!</v>
      </c>
      <c r="DC4162" s="1" t="str">
        <f t="shared" si="1285"/>
        <v>#DIV/0!</v>
      </c>
      <c r="DD4162" s="1" t="str">
        <f t="shared" si="1286"/>
        <v>#DIV/0!</v>
      </c>
      <c r="DF4162" s="1" t="str">
        <f t="shared" si="1287"/>
        <v>#DIV/0!</v>
      </c>
    </row>
    <row r="4163" ht="15.75" customHeight="1">
      <c r="CU4163" s="1">
        <v>5856.4272</v>
      </c>
      <c r="CV4163" s="1">
        <v>102.5</v>
      </c>
      <c r="CW4163" s="1">
        <v>120.1</v>
      </c>
      <c r="CX4163" s="1">
        <v>125.1</v>
      </c>
      <c r="CY4163" s="1">
        <v>120.2</v>
      </c>
      <c r="CZ4163" s="1">
        <v>116.8</v>
      </c>
      <c r="DA4163" s="1" t="str">
        <f t="shared" si="1283"/>
        <v>#DIV/0!</v>
      </c>
      <c r="DB4163" s="1" t="str">
        <f t="shared" si="1284"/>
        <v>#DIV/0!</v>
      </c>
      <c r="DC4163" s="1" t="str">
        <f t="shared" si="1285"/>
        <v>#DIV/0!</v>
      </c>
      <c r="DD4163" s="1" t="str">
        <f t="shared" si="1286"/>
        <v>#DIV/0!</v>
      </c>
      <c r="DF4163" s="1" t="str">
        <f t="shared" si="1287"/>
        <v>#DIV/0!</v>
      </c>
    </row>
    <row r="4164" ht="15.75" customHeight="1">
      <c r="CU4164" s="1">
        <v>5856.5796</v>
      </c>
      <c r="CV4164" s="1">
        <v>126.3</v>
      </c>
      <c r="CW4164" s="1">
        <v>141.7</v>
      </c>
      <c r="CX4164" s="1">
        <v>146.1</v>
      </c>
      <c r="CY4164" s="1">
        <v>138.4</v>
      </c>
      <c r="CZ4164" s="1">
        <v>133.8</v>
      </c>
      <c r="DA4164" s="1" t="str">
        <f t="shared" si="1283"/>
        <v>#DIV/0!</v>
      </c>
      <c r="DB4164" s="1" t="str">
        <f t="shared" si="1284"/>
        <v>#DIV/0!</v>
      </c>
      <c r="DC4164" s="1" t="str">
        <f t="shared" si="1285"/>
        <v>#DIV/0!</v>
      </c>
      <c r="DD4164" s="1" t="str">
        <f t="shared" si="1286"/>
        <v>#DIV/0!</v>
      </c>
      <c r="DF4164" s="1" t="str">
        <f t="shared" si="1287"/>
        <v>#DIV/0!</v>
      </c>
    </row>
    <row r="4165" ht="15.75" customHeight="1">
      <c r="CU4165" s="1">
        <v>5856.7319</v>
      </c>
      <c r="CV4165" s="1">
        <v>127.4</v>
      </c>
      <c r="CW4165" s="1">
        <v>137.2</v>
      </c>
      <c r="CX4165" s="1">
        <v>147.9</v>
      </c>
      <c r="CY4165" s="1">
        <v>137.0</v>
      </c>
      <c r="CZ4165" s="1">
        <v>130.5</v>
      </c>
      <c r="DA4165" s="1" t="str">
        <f t="shared" si="1283"/>
        <v>#DIV/0!</v>
      </c>
      <c r="DB4165" s="1" t="str">
        <f t="shared" si="1284"/>
        <v>#DIV/0!</v>
      </c>
      <c r="DC4165" s="1" t="str">
        <f t="shared" si="1285"/>
        <v>#DIV/0!</v>
      </c>
      <c r="DD4165" s="1" t="str">
        <f t="shared" si="1286"/>
        <v>#DIV/0!</v>
      </c>
      <c r="DF4165" s="1" t="str">
        <f t="shared" si="1287"/>
        <v>#DIV/0!</v>
      </c>
    </row>
    <row r="4166" ht="15.75" customHeight="1">
      <c r="CU4166" s="1">
        <v>5856.8843</v>
      </c>
      <c r="CV4166" s="1">
        <v>111.2</v>
      </c>
      <c r="CW4166" s="1">
        <v>118.9</v>
      </c>
      <c r="CX4166" s="1">
        <v>135.4</v>
      </c>
      <c r="CY4166" s="1">
        <v>123.0</v>
      </c>
      <c r="CZ4166" s="1">
        <v>115.4</v>
      </c>
      <c r="DA4166" s="1" t="str">
        <f t="shared" si="1283"/>
        <v>#DIV/0!</v>
      </c>
      <c r="DB4166" s="1" t="str">
        <f t="shared" si="1284"/>
        <v>#DIV/0!</v>
      </c>
      <c r="DC4166" s="1" t="str">
        <f t="shared" si="1285"/>
        <v>#DIV/0!</v>
      </c>
      <c r="DD4166" s="1" t="str">
        <f t="shared" si="1286"/>
        <v>#DIV/0!</v>
      </c>
      <c r="DF4166" s="1" t="str">
        <f t="shared" si="1287"/>
        <v>#DIV/0!</v>
      </c>
    </row>
    <row r="4167" ht="15.75" customHeight="1">
      <c r="CU4167" s="1">
        <v>5857.0366</v>
      </c>
      <c r="CV4167" s="1">
        <v>95.0</v>
      </c>
      <c r="CW4167" s="1">
        <v>103.5</v>
      </c>
      <c r="CX4167" s="1">
        <v>119.7</v>
      </c>
      <c r="CY4167" s="1">
        <v>107.6</v>
      </c>
      <c r="CZ4167" s="1">
        <v>100.2</v>
      </c>
      <c r="DA4167" s="1" t="str">
        <f t="shared" si="1283"/>
        <v>#DIV/0!</v>
      </c>
      <c r="DB4167" s="1" t="str">
        <f t="shared" si="1284"/>
        <v>#DIV/0!</v>
      </c>
      <c r="DC4167" s="1" t="str">
        <f t="shared" si="1285"/>
        <v>#DIV/0!</v>
      </c>
      <c r="DD4167" s="1" t="str">
        <f t="shared" si="1286"/>
        <v>#DIV/0!</v>
      </c>
      <c r="DF4167" s="1" t="str">
        <f t="shared" si="1287"/>
        <v>#DIV/0!</v>
      </c>
    </row>
    <row r="4168" ht="15.75" customHeight="1">
      <c r="CU4168" s="1">
        <v>5857.189</v>
      </c>
      <c r="CV4168" s="1">
        <v>84.82</v>
      </c>
      <c r="CW4168" s="1">
        <v>92.74</v>
      </c>
      <c r="CX4168" s="1">
        <v>106.9</v>
      </c>
      <c r="CY4168" s="1">
        <v>97.7</v>
      </c>
      <c r="CZ4168" s="1">
        <v>91.42</v>
      </c>
      <c r="DA4168" s="1" t="str">
        <f t="shared" si="1283"/>
        <v>#DIV/0!</v>
      </c>
      <c r="DB4168" s="1" t="str">
        <f t="shared" si="1284"/>
        <v>#DIV/0!</v>
      </c>
      <c r="DC4168" s="1" t="str">
        <f t="shared" si="1285"/>
        <v>#DIV/0!</v>
      </c>
      <c r="DD4168" s="1" t="str">
        <f t="shared" si="1286"/>
        <v>#DIV/0!</v>
      </c>
      <c r="DF4168" s="1" t="str">
        <f t="shared" si="1287"/>
        <v>#DIV/0!</v>
      </c>
    </row>
    <row r="4169" ht="15.75" customHeight="1">
      <c r="CU4169" s="1">
        <v>5857.3418</v>
      </c>
      <c r="CV4169" s="1">
        <v>80.68</v>
      </c>
      <c r="CW4169" s="1">
        <v>89.23</v>
      </c>
      <c r="CX4169" s="1">
        <v>102.2</v>
      </c>
      <c r="CY4169" s="1">
        <v>94.25</v>
      </c>
      <c r="CZ4169" s="1">
        <v>88.58</v>
      </c>
      <c r="DA4169" s="1" t="str">
        <f t="shared" si="1283"/>
        <v>#DIV/0!</v>
      </c>
      <c r="DB4169" s="1" t="str">
        <f t="shared" si="1284"/>
        <v>#DIV/0!</v>
      </c>
      <c r="DC4169" s="1" t="str">
        <f t="shared" si="1285"/>
        <v>#DIV/0!</v>
      </c>
      <c r="DD4169" s="1" t="str">
        <f t="shared" si="1286"/>
        <v>#DIV/0!</v>
      </c>
      <c r="DF4169" s="1" t="str">
        <f t="shared" si="1287"/>
        <v>#DIV/0!</v>
      </c>
    </row>
    <row r="4170" ht="15.75" customHeight="1">
      <c r="CU4170" s="1">
        <v>5857.4941</v>
      </c>
      <c r="CV4170" s="1">
        <v>82.12</v>
      </c>
      <c r="CW4170" s="1">
        <v>90.52</v>
      </c>
      <c r="CX4170" s="1">
        <v>103.2</v>
      </c>
      <c r="CY4170" s="1">
        <v>96.09</v>
      </c>
      <c r="CZ4170" s="1">
        <v>90.72</v>
      </c>
      <c r="DA4170" s="1" t="str">
        <f t="shared" si="1283"/>
        <v>#DIV/0!</v>
      </c>
      <c r="DB4170" s="1" t="str">
        <f t="shared" si="1284"/>
        <v>#DIV/0!</v>
      </c>
      <c r="DC4170" s="1" t="str">
        <f t="shared" si="1285"/>
        <v>#DIV/0!</v>
      </c>
      <c r="DD4170" s="1" t="str">
        <f t="shared" si="1286"/>
        <v>#DIV/0!</v>
      </c>
      <c r="DF4170" s="1" t="str">
        <f t="shared" si="1287"/>
        <v>#DIV/0!</v>
      </c>
    </row>
    <row r="4171" ht="15.75" customHeight="1">
      <c r="CU4171" s="1">
        <v>5857.6465</v>
      </c>
      <c r="CV4171" s="1">
        <v>85.71</v>
      </c>
      <c r="CW4171" s="1">
        <v>93.34</v>
      </c>
      <c r="CX4171" s="1">
        <v>106.4</v>
      </c>
      <c r="CY4171" s="1">
        <v>100.5</v>
      </c>
      <c r="CZ4171" s="1">
        <v>94.88</v>
      </c>
      <c r="DA4171" s="1" t="str">
        <f t="shared" si="1283"/>
        <v>#DIV/0!</v>
      </c>
      <c r="DB4171" s="1" t="str">
        <f t="shared" si="1284"/>
        <v>#DIV/0!</v>
      </c>
      <c r="DC4171" s="1" t="str">
        <f t="shared" si="1285"/>
        <v>#DIV/0!</v>
      </c>
      <c r="DD4171" s="1" t="str">
        <f t="shared" si="1286"/>
        <v>#DIV/0!</v>
      </c>
      <c r="DF4171" s="1" t="str">
        <f t="shared" si="1287"/>
        <v>#DIV/0!</v>
      </c>
    </row>
    <row r="4172" ht="15.75" customHeight="1">
      <c r="CU4172" s="1">
        <v>5857.7988</v>
      </c>
      <c r="CV4172" s="1">
        <v>88.89</v>
      </c>
      <c r="CW4172" s="1">
        <v>97.03</v>
      </c>
      <c r="CX4172" s="1">
        <v>110.3</v>
      </c>
      <c r="CY4172" s="1">
        <v>104.6</v>
      </c>
      <c r="CZ4172" s="1">
        <v>101.9</v>
      </c>
      <c r="DA4172" s="1" t="str">
        <f t="shared" si="1283"/>
        <v>#DIV/0!</v>
      </c>
      <c r="DB4172" s="1" t="str">
        <f t="shared" si="1284"/>
        <v>#DIV/0!</v>
      </c>
      <c r="DC4172" s="1" t="str">
        <f t="shared" si="1285"/>
        <v>#DIV/0!</v>
      </c>
      <c r="DD4172" s="1" t="str">
        <f t="shared" si="1286"/>
        <v>#DIV/0!</v>
      </c>
      <c r="DF4172" s="1" t="str">
        <f t="shared" si="1287"/>
        <v>#DIV/0!</v>
      </c>
    </row>
    <row r="4173" ht="15.75" customHeight="1">
      <c r="CU4173" s="1">
        <v>5857.9512</v>
      </c>
      <c r="CV4173" s="1">
        <v>88.92</v>
      </c>
      <c r="CW4173" s="1">
        <v>95.72</v>
      </c>
      <c r="CX4173" s="1">
        <v>108.2</v>
      </c>
      <c r="CY4173" s="1">
        <v>103.6</v>
      </c>
      <c r="CZ4173" s="1">
        <v>103.3</v>
      </c>
      <c r="DA4173" s="1" t="str">
        <f t="shared" si="1283"/>
        <v>#DIV/0!</v>
      </c>
      <c r="DB4173" s="1" t="str">
        <f t="shared" si="1284"/>
        <v>#DIV/0!</v>
      </c>
      <c r="DC4173" s="1" t="str">
        <f t="shared" si="1285"/>
        <v>#DIV/0!</v>
      </c>
      <c r="DD4173" s="1" t="str">
        <f t="shared" si="1286"/>
        <v>#DIV/0!</v>
      </c>
      <c r="DF4173" s="1" t="str">
        <f t="shared" si="1287"/>
        <v>#DIV/0!</v>
      </c>
    </row>
    <row r="4174" ht="15.75" customHeight="1">
      <c r="CU4174" s="1">
        <v>5858.1035</v>
      </c>
      <c r="CV4174" s="1">
        <v>82.92</v>
      </c>
      <c r="CW4174" s="1">
        <v>88.84</v>
      </c>
      <c r="CX4174" s="1">
        <v>99.97</v>
      </c>
      <c r="CY4174" s="1">
        <v>96.69</v>
      </c>
      <c r="CZ4174" s="1">
        <v>98.19</v>
      </c>
      <c r="DA4174" s="1" t="str">
        <f t="shared" si="1283"/>
        <v>#DIV/0!</v>
      </c>
      <c r="DB4174" s="1" t="str">
        <f t="shared" si="1284"/>
        <v>#DIV/0!</v>
      </c>
      <c r="DC4174" s="1" t="str">
        <f t="shared" si="1285"/>
        <v>#DIV/0!</v>
      </c>
      <c r="DD4174" s="1" t="str">
        <f t="shared" si="1286"/>
        <v>#DIV/0!</v>
      </c>
      <c r="DF4174" s="1" t="str">
        <f t="shared" si="1287"/>
        <v>#DIV/0!</v>
      </c>
    </row>
    <row r="4175" ht="15.75" customHeight="1">
      <c r="CU4175" s="1">
        <v>5858.2559</v>
      </c>
      <c r="CV4175" s="1">
        <v>73.86</v>
      </c>
      <c r="CW4175" s="1">
        <v>78.89</v>
      </c>
      <c r="CX4175" s="1">
        <v>88.14</v>
      </c>
      <c r="CY4175" s="1">
        <v>85.88</v>
      </c>
      <c r="CZ4175" s="1">
        <v>88.67</v>
      </c>
      <c r="DA4175" s="1" t="str">
        <f t="shared" si="1283"/>
        <v>#DIV/0!</v>
      </c>
      <c r="DB4175" s="1" t="str">
        <f t="shared" si="1284"/>
        <v>#DIV/0!</v>
      </c>
      <c r="DC4175" s="1" t="str">
        <f t="shared" si="1285"/>
        <v>#DIV/0!</v>
      </c>
      <c r="DD4175" s="1" t="str">
        <f t="shared" si="1286"/>
        <v>#DIV/0!</v>
      </c>
      <c r="DF4175" s="1" t="str">
        <f t="shared" si="1287"/>
        <v>#DIV/0!</v>
      </c>
    </row>
    <row r="4176" ht="15.75" customHeight="1">
      <c r="CU4176" s="1">
        <v>5858.4082</v>
      </c>
      <c r="CV4176" s="1">
        <v>65.7</v>
      </c>
      <c r="CW4176" s="1">
        <v>69.67</v>
      </c>
      <c r="CX4176" s="1">
        <v>77.11</v>
      </c>
      <c r="CY4176" s="1">
        <v>75.21</v>
      </c>
      <c r="CZ4176" s="1">
        <v>79.43</v>
      </c>
      <c r="DA4176" s="1" t="str">
        <f t="shared" si="1283"/>
        <v>#DIV/0!</v>
      </c>
      <c r="DB4176" s="1" t="str">
        <f t="shared" si="1284"/>
        <v>#DIV/0!</v>
      </c>
      <c r="DC4176" s="1" t="str">
        <f t="shared" si="1285"/>
        <v>#DIV/0!</v>
      </c>
      <c r="DD4176" s="1" t="str">
        <f t="shared" si="1286"/>
        <v>#DIV/0!</v>
      </c>
      <c r="DF4176" s="1" t="str">
        <f t="shared" si="1287"/>
        <v>#DIV/0!</v>
      </c>
    </row>
    <row r="4177" ht="15.75" customHeight="1">
      <c r="CU4177" s="1">
        <v>5858.5605</v>
      </c>
      <c r="CV4177" s="1">
        <v>59.64</v>
      </c>
      <c r="CW4177" s="1">
        <v>62.5</v>
      </c>
      <c r="CX4177" s="1">
        <v>67.97</v>
      </c>
      <c r="CY4177" s="1">
        <v>66.35</v>
      </c>
      <c r="CZ4177" s="1">
        <v>71.16</v>
      </c>
      <c r="DA4177" s="1" t="str">
        <f t="shared" si="1283"/>
        <v>#DIV/0!</v>
      </c>
      <c r="DB4177" s="1" t="str">
        <f t="shared" si="1284"/>
        <v>#DIV/0!</v>
      </c>
      <c r="DC4177" s="1" t="str">
        <f t="shared" si="1285"/>
        <v>#DIV/0!</v>
      </c>
      <c r="DD4177" s="1" t="str">
        <f t="shared" si="1286"/>
        <v>#DIV/0!</v>
      </c>
      <c r="DF4177" s="1" t="str">
        <f t="shared" si="1287"/>
        <v>#DIV/0!</v>
      </c>
    </row>
    <row r="4178" ht="15.75" customHeight="1">
      <c r="CU4178" s="1">
        <v>5858.7134</v>
      </c>
      <c r="CV4178" s="1">
        <v>55.28</v>
      </c>
      <c r="CW4178" s="1">
        <v>57.25</v>
      </c>
      <c r="CX4178" s="1">
        <v>61.47</v>
      </c>
      <c r="CY4178" s="1">
        <v>60.39</v>
      </c>
      <c r="CZ4178" s="1">
        <v>63.89</v>
      </c>
      <c r="DA4178" s="1" t="str">
        <f t="shared" si="1283"/>
        <v>#DIV/0!</v>
      </c>
      <c r="DB4178" s="1" t="str">
        <f t="shared" si="1284"/>
        <v>#DIV/0!</v>
      </c>
      <c r="DC4178" s="1" t="str">
        <f t="shared" si="1285"/>
        <v>#DIV/0!</v>
      </c>
      <c r="DD4178" s="1" t="str">
        <f t="shared" si="1286"/>
        <v>#DIV/0!</v>
      </c>
      <c r="DF4178" s="1" t="str">
        <f t="shared" si="1287"/>
        <v>#DIV/0!</v>
      </c>
    </row>
    <row r="4179" ht="15.75" customHeight="1">
      <c r="CU4179" s="1">
        <v>5858.8657</v>
      </c>
      <c r="CV4179" s="1">
        <v>53.42</v>
      </c>
      <c r="CW4179" s="1">
        <v>55.3</v>
      </c>
      <c r="CX4179" s="1">
        <v>58.93</v>
      </c>
      <c r="CY4179" s="1">
        <v>57.53</v>
      </c>
      <c r="CZ4179" s="1">
        <v>60.96</v>
      </c>
      <c r="DA4179" s="1" t="str">
        <f t="shared" si="1283"/>
        <v>#DIV/0!</v>
      </c>
      <c r="DB4179" s="1" t="str">
        <f t="shared" si="1284"/>
        <v>#DIV/0!</v>
      </c>
      <c r="DC4179" s="1" t="str">
        <f t="shared" si="1285"/>
        <v>#DIV/0!</v>
      </c>
      <c r="DD4179" s="1" t="str">
        <f t="shared" si="1286"/>
        <v>#DIV/0!</v>
      </c>
      <c r="DF4179" s="1" t="str">
        <f t="shared" si="1287"/>
        <v>#DIV/0!</v>
      </c>
    </row>
    <row r="4180" ht="15.75" customHeight="1">
      <c r="CU4180" s="1">
        <v>5859.0181</v>
      </c>
      <c r="CV4180" s="1">
        <v>54.58</v>
      </c>
      <c r="CW4180" s="1">
        <v>56.06</v>
      </c>
      <c r="CX4180" s="1">
        <v>59.36</v>
      </c>
      <c r="CY4180" s="1">
        <v>57.42</v>
      </c>
      <c r="CZ4180" s="1">
        <v>60.53</v>
      </c>
      <c r="DA4180" s="1" t="str">
        <f t="shared" si="1283"/>
        <v>#DIV/0!</v>
      </c>
      <c r="DB4180" s="1" t="str">
        <f t="shared" si="1284"/>
        <v>#DIV/0!</v>
      </c>
      <c r="DC4180" s="1" t="str">
        <f t="shared" si="1285"/>
        <v>#DIV/0!</v>
      </c>
      <c r="DD4180" s="1" t="str">
        <f t="shared" si="1286"/>
        <v>#DIV/0!</v>
      </c>
      <c r="DF4180" s="1" t="str">
        <f t="shared" si="1287"/>
        <v>#DIV/0!</v>
      </c>
    </row>
    <row r="4181" ht="15.75" customHeight="1">
      <c r="CU4181" s="1">
        <v>5859.1704</v>
      </c>
      <c r="CV4181" s="1">
        <v>57.22</v>
      </c>
      <c r="CW4181" s="1">
        <v>57.41</v>
      </c>
      <c r="CX4181" s="1">
        <v>60.03</v>
      </c>
      <c r="CY4181" s="1">
        <v>58.36</v>
      </c>
      <c r="CZ4181" s="1">
        <v>61.09</v>
      </c>
      <c r="DA4181" s="1" t="str">
        <f t="shared" si="1283"/>
        <v>#DIV/0!</v>
      </c>
      <c r="DB4181" s="1" t="str">
        <f t="shared" si="1284"/>
        <v>#DIV/0!</v>
      </c>
      <c r="DC4181" s="1" t="str">
        <f t="shared" si="1285"/>
        <v>#DIV/0!</v>
      </c>
      <c r="DD4181" s="1" t="str">
        <f t="shared" si="1286"/>
        <v>#DIV/0!</v>
      </c>
      <c r="DF4181" s="1" t="str">
        <f t="shared" si="1287"/>
        <v>#DIV/0!</v>
      </c>
    </row>
    <row r="4182" ht="15.75" customHeight="1">
      <c r="CU4182" s="1">
        <v>5859.3228</v>
      </c>
      <c r="CV4182" s="1">
        <v>60.23</v>
      </c>
      <c r="CW4182" s="1">
        <v>59.16</v>
      </c>
      <c r="CX4182" s="1">
        <v>61.97</v>
      </c>
      <c r="CY4182" s="1">
        <v>59.4</v>
      </c>
      <c r="CZ4182" s="1">
        <v>60.47</v>
      </c>
      <c r="DA4182" s="1" t="str">
        <f t="shared" si="1283"/>
        <v>#DIV/0!</v>
      </c>
      <c r="DB4182" s="1" t="str">
        <f t="shared" si="1284"/>
        <v>#DIV/0!</v>
      </c>
      <c r="DC4182" s="1" t="str">
        <f t="shared" si="1285"/>
        <v>#DIV/0!</v>
      </c>
      <c r="DD4182" s="1" t="str">
        <f t="shared" si="1286"/>
        <v>#DIV/0!</v>
      </c>
      <c r="DF4182" s="1" t="str">
        <f t="shared" si="1287"/>
        <v>#DIV/0!</v>
      </c>
    </row>
    <row r="4183" ht="15.75" customHeight="1">
      <c r="CU4183" s="1">
        <v>5859.4751</v>
      </c>
      <c r="CV4183" s="1">
        <v>61.02</v>
      </c>
      <c r="CW4183" s="1">
        <v>58.3</v>
      </c>
      <c r="CX4183" s="1">
        <v>60.27</v>
      </c>
      <c r="CY4183" s="1">
        <v>57.02</v>
      </c>
      <c r="CZ4183" s="1">
        <v>56.94</v>
      </c>
      <c r="DA4183" s="1" t="str">
        <f t="shared" si="1283"/>
        <v>#DIV/0!</v>
      </c>
      <c r="DB4183" s="1" t="str">
        <f t="shared" si="1284"/>
        <v>#DIV/0!</v>
      </c>
      <c r="DC4183" s="1" t="str">
        <f t="shared" si="1285"/>
        <v>#DIV/0!</v>
      </c>
      <c r="DD4183" s="1" t="str">
        <f t="shared" si="1286"/>
        <v>#DIV/0!</v>
      </c>
      <c r="DF4183" s="1" t="str">
        <f t="shared" si="1287"/>
        <v>#DIV/0!</v>
      </c>
    </row>
    <row r="4184" ht="15.75" customHeight="1">
      <c r="CU4184" s="1">
        <v>5859.6274</v>
      </c>
      <c r="CV4184" s="1">
        <v>56.77</v>
      </c>
      <c r="CW4184" s="1">
        <v>53.06</v>
      </c>
      <c r="CX4184" s="1">
        <v>54.39</v>
      </c>
      <c r="CY4184" s="1">
        <v>51.21</v>
      </c>
      <c r="CZ4184" s="1">
        <v>50.39</v>
      </c>
      <c r="DA4184" s="1" t="str">
        <f t="shared" si="1283"/>
        <v>#DIV/0!</v>
      </c>
      <c r="DB4184" s="1" t="str">
        <f t="shared" si="1284"/>
        <v>#DIV/0!</v>
      </c>
      <c r="DC4184" s="1" t="str">
        <f t="shared" si="1285"/>
        <v>#DIV/0!</v>
      </c>
      <c r="DD4184" s="1" t="str">
        <f t="shared" si="1286"/>
        <v>#DIV/0!</v>
      </c>
      <c r="DF4184" s="1" t="str">
        <f t="shared" si="1287"/>
        <v>#DIV/0!</v>
      </c>
    </row>
    <row r="4185" ht="15.75" customHeight="1">
      <c r="CU4185" s="1">
        <v>5859.7798</v>
      </c>
      <c r="CV4185" s="1">
        <v>48.13</v>
      </c>
      <c r="CW4185" s="1">
        <v>45.53</v>
      </c>
      <c r="CX4185" s="1">
        <v>46.4</v>
      </c>
      <c r="CY4185" s="1">
        <v>43.59</v>
      </c>
      <c r="CZ4185" s="1">
        <v>42.23</v>
      </c>
      <c r="DA4185" s="1" t="str">
        <f t="shared" si="1283"/>
        <v>#DIV/0!</v>
      </c>
      <c r="DB4185" s="1" t="str">
        <f t="shared" si="1284"/>
        <v>#DIV/0!</v>
      </c>
      <c r="DC4185" s="1" t="str">
        <f t="shared" si="1285"/>
        <v>#DIV/0!</v>
      </c>
      <c r="DD4185" s="1" t="str">
        <f t="shared" si="1286"/>
        <v>#DIV/0!</v>
      </c>
      <c r="DF4185" s="1" t="str">
        <f t="shared" si="1287"/>
        <v>#DIV/0!</v>
      </c>
    </row>
    <row r="4186" ht="15.75" customHeight="1">
      <c r="CU4186" s="1">
        <v>5859.9326</v>
      </c>
      <c r="CV4186" s="1">
        <v>40.2</v>
      </c>
      <c r="CW4186" s="1">
        <v>38.42</v>
      </c>
      <c r="CX4186" s="1">
        <v>39.02</v>
      </c>
      <c r="CY4186" s="1">
        <v>36.54</v>
      </c>
      <c r="CZ4186" s="1">
        <v>34.94</v>
      </c>
      <c r="DA4186" s="1" t="str">
        <f t="shared" si="1283"/>
        <v>#DIV/0!</v>
      </c>
      <c r="DB4186" s="1" t="str">
        <f t="shared" si="1284"/>
        <v>#DIV/0!</v>
      </c>
      <c r="DC4186" s="1" t="str">
        <f t="shared" si="1285"/>
        <v>#DIV/0!</v>
      </c>
      <c r="DD4186" s="1" t="str">
        <f t="shared" si="1286"/>
        <v>#DIV/0!</v>
      </c>
      <c r="DF4186" s="1" t="str">
        <f t="shared" si="1287"/>
        <v>#DIV/0!</v>
      </c>
    </row>
    <row r="4187" ht="15.75" customHeight="1">
      <c r="CU4187" s="1">
        <v>5860.085</v>
      </c>
      <c r="CV4187" s="1">
        <v>34.98</v>
      </c>
      <c r="CW4187" s="1">
        <v>33.19</v>
      </c>
      <c r="CX4187" s="1">
        <v>33.3</v>
      </c>
      <c r="CY4187" s="1">
        <v>31.29</v>
      </c>
      <c r="CZ4187" s="1">
        <v>29.73</v>
      </c>
      <c r="DA4187" s="1" t="str">
        <f t="shared" si="1283"/>
        <v>#DIV/0!</v>
      </c>
      <c r="DB4187" s="1" t="str">
        <f t="shared" si="1284"/>
        <v>#DIV/0!</v>
      </c>
      <c r="DC4187" s="1" t="str">
        <f t="shared" si="1285"/>
        <v>#DIV/0!</v>
      </c>
      <c r="DD4187" s="1" t="str">
        <f t="shared" si="1286"/>
        <v>#DIV/0!</v>
      </c>
      <c r="DF4187" s="1" t="str">
        <f t="shared" si="1287"/>
        <v>#DIV/0!</v>
      </c>
    </row>
    <row r="4188" ht="15.75" customHeight="1">
      <c r="CU4188" s="1">
        <v>5860.2373</v>
      </c>
      <c r="CV4188" s="1">
        <v>29.86</v>
      </c>
      <c r="CW4188" s="1">
        <v>29.5</v>
      </c>
      <c r="CX4188" s="1">
        <v>29.4</v>
      </c>
      <c r="CY4188" s="1">
        <v>27.8</v>
      </c>
      <c r="CZ4188" s="1">
        <v>26.77</v>
      </c>
      <c r="DA4188" s="1" t="str">
        <f t="shared" si="1283"/>
        <v>#DIV/0!</v>
      </c>
      <c r="DB4188" s="1" t="str">
        <f t="shared" si="1284"/>
        <v>#DIV/0!</v>
      </c>
      <c r="DC4188" s="1" t="str">
        <f t="shared" si="1285"/>
        <v>#DIV/0!</v>
      </c>
      <c r="DD4188" s="1" t="str">
        <f t="shared" si="1286"/>
        <v>#DIV/0!</v>
      </c>
      <c r="DF4188" s="1" t="str">
        <f t="shared" si="1287"/>
        <v>#DIV/0!</v>
      </c>
    </row>
    <row r="4189" ht="15.75" customHeight="1">
      <c r="CU4189" s="1">
        <v>5860.3896</v>
      </c>
      <c r="CV4189" s="1">
        <v>28.0</v>
      </c>
      <c r="CW4189" s="1">
        <v>27.96</v>
      </c>
      <c r="CX4189" s="1">
        <v>27.88</v>
      </c>
      <c r="CY4189" s="1">
        <v>26.3</v>
      </c>
      <c r="CZ4189" s="1">
        <v>25.62</v>
      </c>
      <c r="DA4189" s="1" t="str">
        <f t="shared" si="1283"/>
        <v>#DIV/0!</v>
      </c>
      <c r="DB4189" s="1" t="str">
        <f t="shared" si="1284"/>
        <v>#DIV/0!</v>
      </c>
      <c r="DC4189" s="1" t="str">
        <f t="shared" si="1285"/>
        <v>#DIV/0!</v>
      </c>
      <c r="DD4189" s="1" t="str">
        <f t="shared" si="1286"/>
        <v>#DIV/0!</v>
      </c>
      <c r="DF4189" s="1" t="str">
        <f t="shared" si="1287"/>
        <v>#DIV/0!</v>
      </c>
    </row>
    <row r="4190" ht="15.75" customHeight="1">
      <c r="CU4190" s="1">
        <v>5860.542</v>
      </c>
      <c r="CV4190" s="1">
        <v>27.95</v>
      </c>
      <c r="CW4190" s="1">
        <v>28.3</v>
      </c>
      <c r="CX4190" s="1">
        <v>28.32</v>
      </c>
      <c r="CY4190" s="1">
        <v>26.78</v>
      </c>
      <c r="CZ4190" s="1">
        <v>25.98</v>
      </c>
      <c r="DA4190" s="1" t="str">
        <f t="shared" si="1283"/>
        <v>#DIV/0!</v>
      </c>
      <c r="DB4190" s="1" t="str">
        <f t="shared" si="1284"/>
        <v>#DIV/0!</v>
      </c>
      <c r="DC4190" s="1" t="str">
        <f t="shared" si="1285"/>
        <v>#DIV/0!</v>
      </c>
      <c r="DD4190" s="1" t="str">
        <f t="shared" si="1286"/>
        <v>#DIV/0!</v>
      </c>
      <c r="DF4190" s="1" t="str">
        <f t="shared" si="1287"/>
        <v>#DIV/0!</v>
      </c>
    </row>
    <row r="4191" ht="15.75" customHeight="1">
      <c r="CU4191" s="1">
        <v>5860.6943</v>
      </c>
      <c r="CV4191" s="1">
        <v>30.38</v>
      </c>
      <c r="CW4191" s="1">
        <v>30.59</v>
      </c>
      <c r="CX4191" s="1">
        <v>30.7</v>
      </c>
      <c r="CY4191" s="1">
        <v>29.01</v>
      </c>
      <c r="CZ4191" s="1">
        <v>28.07</v>
      </c>
      <c r="DA4191" s="1" t="str">
        <f t="shared" si="1283"/>
        <v>#DIV/0!</v>
      </c>
      <c r="DB4191" s="1" t="str">
        <f t="shared" si="1284"/>
        <v>#DIV/0!</v>
      </c>
      <c r="DC4191" s="1" t="str">
        <f t="shared" si="1285"/>
        <v>#DIV/0!</v>
      </c>
      <c r="DD4191" s="1" t="str">
        <f t="shared" si="1286"/>
        <v>#DIV/0!</v>
      </c>
      <c r="DF4191" s="1" t="str">
        <f t="shared" si="1287"/>
        <v>#DIV/0!</v>
      </c>
    </row>
    <row r="4192" ht="15.75" customHeight="1">
      <c r="CU4192" s="1">
        <v>5860.8467</v>
      </c>
      <c r="CV4192" s="1">
        <v>37.56</v>
      </c>
      <c r="CW4192" s="1">
        <v>35.62</v>
      </c>
      <c r="CX4192" s="1">
        <v>35.76</v>
      </c>
      <c r="CY4192" s="1">
        <v>33.53</v>
      </c>
      <c r="CZ4192" s="1">
        <v>33.39</v>
      </c>
      <c r="DA4192" s="1" t="str">
        <f t="shared" si="1283"/>
        <v>#DIV/0!</v>
      </c>
      <c r="DB4192" s="1" t="str">
        <f t="shared" si="1284"/>
        <v>#DIV/0!</v>
      </c>
      <c r="DC4192" s="1" t="str">
        <f t="shared" si="1285"/>
        <v>#DIV/0!</v>
      </c>
      <c r="DD4192" s="1" t="str">
        <f t="shared" si="1286"/>
        <v>#DIV/0!</v>
      </c>
      <c r="DF4192" s="1" t="str">
        <f t="shared" si="1287"/>
        <v>#DIV/0!</v>
      </c>
    </row>
    <row r="4193" ht="15.75" customHeight="1">
      <c r="CU4193" s="1">
        <v>5860.999</v>
      </c>
      <c r="CV4193" s="1">
        <v>47.21</v>
      </c>
      <c r="CW4193" s="1">
        <v>44.21</v>
      </c>
      <c r="CX4193" s="1">
        <v>45.0</v>
      </c>
      <c r="CY4193" s="1">
        <v>41.93</v>
      </c>
      <c r="CZ4193" s="1">
        <v>41.97</v>
      </c>
      <c r="DA4193" s="1" t="str">
        <f t="shared" si="1283"/>
        <v>#DIV/0!</v>
      </c>
      <c r="DB4193" s="1" t="str">
        <f t="shared" si="1284"/>
        <v>#DIV/0!</v>
      </c>
      <c r="DC4193" s="1" t="str">
        <f t="shared" si="1285"/>
        <v>#DIV/0!</v>
      </c>
      <c r="DD4193" s="1" t="str">
        <f t="shared" si="1286"/>
        <v>#DIV/0!</v>
      </c>
      <c r="DF4193" s="1" t="str">
        <f t="shared" si="1287"/>
        <v>#DIV/0!</v>
      </c>
    </row>
    <row r="4194" ht="15.75" customHeight="1">
      <c r="CU4194" s="1">
        <v>5861.1514</v>
      </c>
      <c r="CV4194" s="1">
        <v>61.96</v>
      </c>
      <c r="CW4194" s="1">
        <v>57.35</v>
      </c>
      <c r="CX4194" s="1">
        <v>58.5</v>
      </c>
      <c r="CY4194" s="1">
        <v>54.82</v>
      </c>
      <c r="CZ4194" s="1">
        <v>54.64</v>
      </c>
      <c r="DA4194" s="1" t="str">
        <f t="shared" si="1283"/>
        <v>#DIV/0!</v>
      </c>
      <c r="DB4194" s="1" t="str">
        <f t="shared" si="1284"/>
        <v>#DIV/0!</v>
      </c>
      <c r="DC4194" s="1" t="str">
        <f t="shared" si="1285"/>
        <v>#DIV/0!</v>
      </c>
      <c r="DD4194" s="1" t="str">
        <f t="shared" si="1286"/>
        <v>#DIV/0!</v>
      </c>
      <c r="DF4194" s="1" t="str">
        <f t="shared" si="1287"/>
        <v>#DIV/0!</v>
      </c>
    </row>
    <row r="4195" ht="15.75" customHeight="1">
      <c r="CU4195" s="1">
        <v>5861.3042</v>
      </c>
      <c r="CV4195" s="1">
        <v>83.45</v>
      </c>
      <c r="CW4195" s="1">
        <v>76.51</v>
      </c>
      <c r="CX4195" s="1">
        <v>79.44</v>
      </c>
      <c r="CY4195" s="1">
        <v>74.95</v>
      </c>
      <c r="CZ4195" s="1">
        <v>74.69</v>
      </c>
      <c r="DA4195" s="1" t="str">
        <f t="shared" si="1283"/>
        <v>#DIV/0!</v>
      </c>
      <c r="DB4195" s="1" t="str">
        <f t="shared" si="1284"/>
        <v>#DIV/0!</v>
      </c>
      <c r="DC4195" s="1" t="str">
        <f t="shared" si="1285"/>
        <v>#DIV/0!</v>
      </c>
      <c r="DD4195" s="1" t="str">
        <f t="shared" si="1286"/>
        <v>#DIV/0!</v>
      </c>
      <c r="DF4195" s="1" t="str">
        <f t="shared" si="1287"/>
        <v>#DIV/0!</v>
      </c>
    </row>
    <row r="4196" ht="15.75" customHeight="1">
      <c r="CU4196" s="1">
        <v>5861.4565</v>
      </c>
      <c r="CV4196" s="1">
        <v>107.7</v>
      </c>
      <c r="CW4196" s="1">
        <v>102.2</v>
      </c>
      <c r="CX4196" s="1">
        <v>108.3</v>
      </c>
      <c r="CY4196" s="1">
        <v>103.0</v>
      </c>
      <c r="CZ4196" s="1">
        <v>101.4</v>
      </c>
      <c r="DA4196" s="1" t="str">
        <f t="shared" si="1283"/>
        <v>#DIV/0!</v>
      </c>
      <c r="DB4196" s="1" t="str">
        <f t="shared" si="1284"/>
        <v>#DIV/0!</v>
      </c>
      <c r="DC4196" s="1" t="str">
        <f t="shared" si="1285"/>
        <v>#DIV/0!</v>
      </c>
      <c r="DD4196" s="1" t="str">
        <f t="shared" si="1286"/>
        <v>#DIV/0!</v>
      </c>
      <c r="DF4196" s="1" t="str">
        <f t="shared" si="1287"/>
        <v>#DIV/0!</v>
      </c>
    </row>
    <row r="4197" ht="15.75" customHeight="1">
      <c r="CU4197" s="1">
        <v>5861.6089</v>
      </c>
      <c r="CV4197" s="1">
        <v>118.7</v>
      </c>
      <c r="CW4197" s="1">
        <v>133.2</v>
      </c>
      <c r="CX4197" s="1">
        <v>144.0</v>
      </c>
      <c r="CY4197" s="1">
        <v>136.9</v>
      </c>
      <c r="CZ4197" s="1">
        <v>133.0</v>
      </c>
      <c r="DA4197" s="1" t="str">
        <f t="shared" si="1283"/>
        <v>#DIV/0!</v>
      </c>
      <c r="DB4197" s="1" t="str">
        <f t="shared" si="1284"/>
        <v>#DIV/0!</v>
      </c>
      <c r="DC4197" s="1" t="str">
        <f t="shared" si="1285"/>
        <v>#DIV/0!</v>
      </c>
      <c r="DD4197" s="1" t="str">
        <f t="shared" si="1286"/>
        <v>#DIV/0!</v>
      </c>
      <c r="DF4197" s="1" t="str">
        <f t="shared" si="1287"/>
        <v>#DIV/0!</v>
      </c>
    </row>
    <row r="4198" ht="15.75" customHeight="1">
      <c r="CU4198" s="1">
        <v>5861.7612</v>
      </c>
      <c r="CV4198" s="1">
        <v>124.3</v>
      </c>
      <c r="CW4198" s="1">
        <v>158.3</v>
      </c>
      <c r="CX4198" s="1">
        <v>174.7</v>
      </c>
      <c r="CY4198" s="1">
        <v>167.6</v>
      </c>
      <c r="CZ4198" s="1">
        <v>165.6</v>
      </c>
      <c r="DA4198" s="1" t="str">
        <f t="shared" si="1283"/>
        <v>#DIV/0!</v>
      </c>
      <c r="DB4198" s="1" t="str">
        <f t="shared" si="1284"/>
        <v>#DIV/0!</v>
      </c>
      <c r="DC4198" s="1" t="str">
        <f t="shared" si="1285"/>
        <v>#DIV/0!</v>
      </c>
      <c r="DD4198" s="1" t="str">
        <f t="shared" si="1286"/>
        <v>#DIV/0!</v>
      </c>
      <c r="DF4198" s="1" t="str">
        <f t="shared" si="1287"/>
        <v>#DIV/0!</v>
      </c>
    </row>
    <row r="4199" ht="15.75" customHeight="1">
      <c r="CU4199" s="1">
        <v>5861.9136</v>
      </c>
      <c r="CV4199" s="1">
        <v>126.2</v>
      </c>
      <c r="CW4199" s="1">
        <v>165.8</v>
      </c>
      <c r="CX4199" s="1">
        <v>185.9</v>
      </c>
      <c r="CY4199" s="1">
        <v>182.9</v>
      </c>
      <c r="CZ4199" s="1">
        <v>172.1</v>
      </c>
      <c r="DA4199" s="1" t="str">
        <f t="shared" si="1283"/>
        <v>#DIV/0!</v>
      </c>
      <c r="DB4199" s="1" t="str">
        <f t="shared" si="1284"/>
        <v>#DIV/0!</v>
      </c>
      <c r="DC4199" s="1" t="str">
        <f t="shared" si="1285"/>
        <v>#DIV/0!</v>
      </c>
      <c r="DD4199" s="1" t="str">
        <f t="shared" si="1286"/>
        <v>#DIV/0!</v>
      </c>
      <c r="DF4199" s="1" t="str">
        <f t="shared" si="1287"/>
        <v>#DIV/0!</v>
      </c>
    </row>
    <row r="4200" ht="15.75" customHeight="1">
      <c r="CU4200" s="1">
        <v>5862.0659</v>
      </c>
      <c r="CV4200" s="1">
        <v>125.8</v>
      </c>
      <c r="CW4200" s="1">
        <v>156.4</v>
      </c>
      <c r="CX4200" s="1">
        <v>175.8</v>
      </c>
      <c r="CY4200" s="1">
        <v>175.4</v>
      </c>
      <c r="CZ4200" s="1">
        <v>158.9</v>
      </c>
      <c r="DA4200" s="1" t="str">
        <f t="shared" si="1283"/>
        <v>#DIV/0!</v>
      </c>
      <c r="DB4200" s="1" t="str">
        <f t="shared" si="1284"/>
        <v>#DIV/0!</v>
      </c>
      <c r="DC4200" s="1" t="str">
        <f t="shared" si="1285"/>
        <v>#DIV/0!</v>
      </c>
      <c r="DD4200" s="1" t="str">
        <f t="shared" si="1286"/>
        <v>#DIV/0!</v>
      </c>
      <c r="DF4200" s="1" t="str">
        <f t="shared" si="1287"/>
        <v>#DIV/0!</v>
      </c>
    </row>
    <row r="4201" ht="15.75" customHeight="1">
      <c r="CU4201" s="1">
        <v>5862.2183</v>
      </c>
      <c r="CV4201" s="1">
        <v>122.1</v>
      </c>
      <c r="CW4201" s="1">
        <v>141.4</v>
      </c>
      <c r="CX4201" s="1">
        <v>157.2</v>
      </c>
      <c r="CY4201" s="1">
        <v>151.8</v>
      </c>
      <c r="CZ4201" s="1">
        <v>147.6</v>
      </c>
      <c r="DA4201" s="1" t="str">
        <f t="shared" si="1283"/>
        <v>#DIV/0!</v>
      </c>
      <c r="DB4201" s="1" t="str">
        <f t="shared" si="1284"/>
        <v>#DIV/0!</v>
      </c>
      <c r="DC4201" s="1" t="str">
        <f t="shared" si="1285"/>
        <v>#DIV/0!</v>
      </c>
      <c r="DD4201" s="1" t="str">
        <f t="shared" si="1286"/>
        <v>#DIV/0!</v>
      </c>
      <c r="DF4201" s="1" t="str">
        <f t="shared" si="1287"/>
        <v>#DIV/0!</v>
      </c>
    </row>
    <row r="4202" ht="15.75" customHeight="1">
      <c r="CU4202" s="1">
        <v>5862.3706</v>
      </c>
      <c r="CV4202" s="1">
        <v>114.3</v>
      </c>
      <c r="CW4202" s="1">
        <v>127.8</v>
      </c>
      <c r="CX4202" s="1">
        <v>140.8</v>
      </c>
      <c r="CY4202" s="1">
        <v>130.4</v>
      </c>
      <c r="CZ4202" s="1">
        <v>138.7</v>
      </c>
      <c r="DA4202" s="1" t="str">
        <f t="shared" si="1283"/>
        <v>#DIV/0!</v>
      </c>
      <c r="DB4202" s="1" t="str">
        <f t="shared" si="1284"/>
        <v>#DIV/0!</v>
      </c>
      <c r="DC4202" s="1" t="str">
        <f t="shared" si="1285"/>
        <v>#DIV/0!</v>
      </c>
      <c r="DD4202" s="1" t="str">
        <f t="shared" si="1286"/>
        <v>#DIV/0!</v>
      </c>
      <c r="DF4202" s="1" t="str">
        <f t="shared" si="1287"/>
        <v>#DIV/0!</v>
      </c>
    </row>
    <row r="4203" ht="15.75" customHeight="1">
      <c r="CU4203" s="1">
        <v>5862.5229</v>
      </c>
      <c r="CV4203" s="1">
        <v>108.5</v>
      </c>
      <c r="CW4203" s="1">
        <v>117.0</v>
      </c>
      <c r="CX4203" s="1">
        <v>128.4</v>
      </c>
      <c r="CY4203" s="1">
        <v>115.1</v>
      </c>
      <c r="CZ4203" s="1">
        <v>129.3</v>
      </c>
      <c r="DA4203" s="1" t="str">
        <f t="shared" si="1283"/>
        <v>#DIV/0!</v>
      </c>
      <c r="DB4203" s="1" t="str">
        <f t="shared" si="1284"/>
        <v>#DIV/0!</v>
      </c>
      <c r="DC4203" s="1" t="str">
        <f t="shared" si="1285"/>
        <v>#DIV/0!</v>
      </c>
      <c r="DD4203" s="1" t="str">
        <f t="shared" si="1286"/>
        <v>#DIV/0!</v>
      </c>
      <c r="DF4203" s="1" t="str">
        <f t="shared" si="1287"/>
        <v>#DIV/0!</v>
      </c>
    </row>
    <row r="4204" ht="15.75" customHeight="1">
      <c r="CU4204" s="1">
        <v>5862.6758</v>
      </c>
      <c r="CV4204" s="1">
        <v>102.1</v>
      </c>
      <c r="CW4204" s="1">
        <v>109.1</v>
      </c>
      <c r="CX4204" s="1">
        <v>119.7</v>
      </c>
      <c r="CY4204" s="1">
        <v>105.1</v>
      </c>
      <c r="CZ4204" s="1">
        <v>119.8</v>
      </c>
      <c r="DA4204" s="1" t="str">
        <f t="shared" si="1283"/>
        <v>#DIV/0!</v>
      </c>
      <c r="DB4204" s="1" t="str">
        <f t="shared" si="1284"/>
        <v>#DIV/0!</v>
      </c>
      <c r="DC4204" s="1" t="str">
        <f t="shared" si="1285"/>
        <v>#DIV/0!</v>
      </c>
      <c r="DD4204" s="1" t="str">
        <f t="shared" si="1286"/>
        <v>#DIV/0!</v>
      </c>
      <c r="DF4204" s="1" t="str">
        <f t="shared" si="1287"/>
        <v>#DIV/0!</v>
      </c>
    </row>
    <row r="4205" ht="15.75" customHeight="1">
      <c r="CU4205" s="1">
        <v>5862.8281</v>
      </c>
      <c r="CV4205" s="1">
        <v>96.03</v>
      </c>
      <c r="CW4205" s="1">
        <v>103.7</v>
      </c>
      <c r="CX4205" s="1">
        <v>114.1</v>
      </c>
      <c r="CY4205" s="1">
        <v>100.4</v>
      </c>
      <c r="CZ4205" s="1">
        <v>111.0</v>
      </c>
      <c r="DA4205" s="1" t="str">
        <f t="shared" si="1283"/>
        <v>#DIV/0!</v>
      </c>
      <c r="DB4205" s="1" t="str">
        <f t="shared" si="1284"/>
        <v>#DIV/0!</v>
      </c>
      <c r="DC4205" s="1" t="str">
        <f t="shared" si="1285"/>
        <v>#DIV/0!</v>
      </c>
      <c r="DD4205" s="1" t="str">
        <f t="shared" si="1286"/>
        <v>#DIV/0!</v>
      </c>
      <c r="DF4205" s="1" t="str">
        <f t="shared" si="1287"/>
        <v>#DIV/0!</v>
      </c>
    </row>
    <row r="4206" ht="15.75" customHeight="1">
      <c r="CU4206" s="1">
        <v>5862.9805</v>
      </c>
      <c r="CV4206" s="1">
        <v>92.86</v>
      </c>
      <c r="CW4206" s="1">
        <v>100.8</v>
      </c>
      <c r="CX4206" s="1">
        <v>111.0</v>
      </c>
      <c r="CY4206" s="1">
        <v>96.61</v>
      </c>
      <c r="CZ4206" s="1">
        <v>103.6</v>
      </c>
      <c r="DA4206" s="1" t="str">
        <f t="shared" si="1283"/>
        <v>#DIV/0!</v>
      </c>
      <c r="DB4206" s="1" t="str">
        <f t="shared" si="1284"/>
        <v>#DIV/0!</v>
      </c>
      <c r="DC4206" s="1" t="str">
        <f t="shared" si="1285"/>
        <v>#DIV/0!</v>
      </c>
      <c r="DD4206" s="1" t="str">
        <f t="shared" si="1286"/>
        <v>#DIV/0!</v>
      </c>
      <c r="DF4206" s="1" t="str">
        <f t="shared" si="1287"/>
        <v>#DIV/0!</v>
      </c>
    </row>
    <row r="4207" ht="15.75" customHeight="1">
      <c r="CU4207" s="1">
        <v>5863.1328</v>
      </c>
      <c r="CV4207" s="1">
        <v>88.86</v>
      </c>
      <c r="CW4207" s="1">
        <v>97.92</v>
      </c>
      <c r="CX4207" s="1">
        <v>107.9</v>
      </c>
      <c r="CY4207" s="1">
        <v>93.17</v>
      </c>
      <c r="CZ4207" s="1">
        <v>96.59</v>
      </c>
      <c r="DA4207" s="1" t="str">
        <f t="shared" si="1283"/>
        <v>#DIV/0!</v>
      </c>
      <c r="DB4207" s="1" t="str">
        <f t="shared" si="1284"/>
        <v>#DIV/0!</v>
      </c>
      <c r="DC4207" s="1" t="str">
        <f t="shared" si="1285"/>
        <v>#DIV/0!</v>
      </c>
      <c r="DD4207" s="1" t="str">
        <f t="shared" si="1286"/>
        <v>#DIV/0!</v>
      </c>
      <c r="DF4207" s="1" t="str">
        <f t="shared" si="1287"/>
        <v>#DIV/0!</v>
      </c>
    </row>
    <row r="4208" ht="15.75" customHeight="1">
      <c r="CU4208" s="1">
        <v>5863.2852</v>
      </c>
      <c r="CV4208" s="1">
        <v>86.72</v>
      </c>
      <c r="CW4208" s="1">
        <v>93.41</v>
      </c>
      <c r="CX4208" s="1">
        <v>102.6</v>
      </c>
      <c r="CY4208" s="1">
        <v>90.7</v>
      </c>
      <c r="CZ4208" s="1">
        <v>90.82</v>
      </c>
      <c r="DA4208" s="1" t="str">
        <f t="shared" si="1283"/>
        <v>#DIV/0!</v>
      </c>
      <c r="DB4208" s="1" t="str">
        <f t="shared" si="1284"/>
        <v>#DIV/0!</v>
      </c>
      <c r="DC4208" s="1" t="str">
        <f t="shared" si="1285"/>
        <v>#DIV/0!</v>
      </c>
      <c r="DD4208" s="1" t="str">
        <f t="shared" si="1286"/>
        <v>#DIV/0!</v>
      </c>
      <c r="DF4208" s="1" t="str">
        <f t="shared" si="1287"/>
        <v>#DIV/0!</v>
      </c>
    </row>
    <row r="4209" ht="15.75" customHeight="1">
      <c r="CU4209" s="1">
        <v>5863.4375</v>
      </c>
      <c r="CV4209" s="1">
        <v>82.64</v>
      </c>
      <c r="CW4209" s="1">
        <v>86.46</v>
      </c>
      <c r="CX4209" s="1">
        <v>94.44</v>
      </c>
      <c r="CY4209" s="1">
        <v>86.32</v>
      </c>
      <c r="CZ4209" s="1">
        <v>85.23</v>
      </c>
      <c r="DA4209" s="1" t="str">
        <f t="shared" si="1283"/>
        <v>#DIV/0!</v>
      </c>
      <c r="DB4209" s="1" t="str">
        <f t="shared" si="1284"/>
        <v>#DIV/0!</v>
      </c>
      <c r="DC4209" s="1" t="str">
        <f t="shared" si="1285"/>
        <v>#DIV/0!</v>
      </c>
      <c r="DD4209" s="1" t="str">
        <f t="shared" si="1286"/>
        <v>#DIV/0!</v>
      </c>
      <c r="DF4209" s="1" t="str">
        <f t="shared" si="1287"/>
        <v>#DIV/0!</v>
      </c>
    </row>
    <row r="4210" ht="15.75" customHeight="1">
      <c r="CU4210" s="1">
        <v>5863.5898</v>
      </c>
      <c r="CV4210" s="1">
        <v>77.54</v>
      </c>
      <c r="CW4210" s="1">
        <v>79.61</v>
      </c>
      <c r="CX4210" s="1">
        <v>86.28</v>
      </c>
      <c r="CY4210" s="1">
        <v>81.49</v>
      </c>
      <c r="CZ4210" s="1">
        <v>79.18</v>
      </c>
      <c r="DA4210" s="1" t="str">
        <f t="shared" si="1283"/>
        <v>#DIV/0!</v>
      </c>
      <c r="DB4210" s="1" t="str">
        <f t="shared" si="1284"/>
        <v>#DIV/0!</v>
      </c>
      <c r="DC4210" s="1" t="str">
        <f t="shared" si="1285"/>
        <v>#DIV/0!</v>
      </c>
      <c r="DD4210" s="1" t="str">
        <f t="shared" si="1286"/>
        <v>#DIV/0!</v>
      </c>
      <c r="DF4210" s="1" t="str">
        <f t="shared" si="1287"/>
        <v>#DIV/0!</v>
      </c>
    </row>
    <row r="4211" ht="15.75" customHeight="1">
      <c r="CU4211" s="1">
        <v>5863.7422</v>
      </c>
      <c r="CV4211" s="1">
        <v>74.6</v>
      </c>
      <c r="CW4211" s="1">
        <v>75.31</v>
      </c>
      <c r="CX4211" s="1">
        <v>81.03</v>
      </c>
      <c r="CY4211" s="1">
        <v>78.75</v>
      </c>
      <c r="CZ4211" s="1">
        <v>76.62</v>
      </c>
      <c r="DA4211" s="1" t="str">
        <f t="shared" si="1283"/>
        <v>#DIV/0!</v>
      </c>
      <c r="DB4211" s="1" t="str">
        <f t="shared" si="1284"/>
        <v>#DIV/0!</v>
      </c>
      <c r="DC4211" s="1" t="str">
        <f t="shared" si="1285"/>
        <v>#DIV/0!</v>
      </c>
      <c r="DD4211" s="1" t="str">
        <f t="shared" si="1286"/>
        <v>#DIV/0!</v>
      </c>
      <c r="DF4211" s="1" t="str">
        <f t="shared" si="1287"/>
        <v>#DIV/0!</v>
      </c>
    </row>
    <row r="4212" ht="15.75" customHeight="1">
      <c r="CU4212" s="1">
        <v>5863.895</v>
      </c>
      <c r="CV4212" s="1">
        <v>75.0</v>
      </c>
      <c r="CW4212" s="1">
        <v>75.36</v>
      </c>
      <c r="CX4212" s="1">
        <v>80.73</v>
      </c>
      <c r="CY4212" s="1">
        <v>79.58</v>
      </c>
      <c r="CZ4212" s="1">
        <v>78.03</v>
      </c>
      <c r="DA4212" s="1" t="str">
        <f t="shared" si="1283"/>
        <v>#DIV/0!</v>
      </c>
      <c r="DB4212" s="1" t="str">
        <f t="shared" si="1284"/>
        <v>#DIV/0!</v>
      </c>
      <c r="DC4212" s="1" t="str">
        <f t="shared" si="1285"/>
        <v>#DIV/0!</v>
      </c>
      <c r="DD4212" s="1" t="str">
        <f t="shared" si="1286"/>
        <v>#DIV/0!</v>
      </c>
      <c r="DF4212" s="1" t="str">
        <f t="shared" si="1287"/>
        <v>#DIV/0!</v>
      </c>
    </row>
    <row r="4213" ht="15.75" customHeight="1">
      <c r="CU4213" s="1">
        <v>5864.0474</v>
      </c>
      <c r="CV4213" s="1">
        <v>79.12</v>
      </c>
      <c r="CW4213" s="1">
        <v>80.17</v>
      </c>
      <c r="CX4213" s="1">
        <v>85.71</v>
      </c>
      <c r="CY4213" s="1">
        <v>84.1</v>
      </c>
      <c r="CZ4213" s="1">
        <v>82.63</v>
      </c>
      <c r="DA4213" s="1" t="str">
        <f t="shared" si="1283"/>
        <v>#DIV/0!</v>
      </c>
      <c r="DB4213" s="1" t="str">
        <f t="shared" si="1284"/>
        <v>#DIV/0!</v>
      </c>
      <c r="DC4213" s="1" t="str">
        <f t="shared" si="1285"/>
        <v>#DIV/0!</v>
      </c>
      <c r="DD4213" s="1" t="str">
        <f t="shared" si="1286"/>
        <v>#DIV/0!</v>
      </c>
      <c r="DF4213" s="1" t="str">
        <f t="shared" si="1287"/>
        <v>#DIV/0!</v>
      </c>
    </row>
    <row r="4214" ht="15.75" customHeight="1">
      <c r="CU4214" s="1">
        <v>5864.1997</v>
      </c>
      <c r="CV4214" s="1">
        <v>87.0</v>
      </c>
      <c r="CW4214" s="1">
        <v>90.23</v>
      </c>
      <c r="CX4214" s="1">
        <v>96.2</v>
      </c>
      <c r="CY4214" s="1">
        <v>91.9</v>
      </c>
      <c r="CZ4214" s="1">
        <v>88.64</v>
      </c>
      <c r="DA4214" s="1" t="str">
        <f t="shared" si="1283"/>
        <v>#DIV/0!</v>
      </c>
      <c r="DB4214" s="1" t="str">
        <f t="shared" si="1284"/>
        <v>#DIV/0!</v>
      </c>
      <c r="DC4214" s="1" t="str">
        <f t="shared" si="1285"/>
        <v>#DIV/0!</v>
      </c>
      <c r="DD4214" s="1" t="str">
        <f t="shared" si="1286"/>
        <v>#DIV/0!</v>
      </c>
      <c r="DF4214" s="1" t="str">
        <f t="shared" si="1287"/>
        <v>#DIV/0!</v>
      </c>
    </row>
    <row r="4215" ht="15.75" customHeight="1">
      <c r="CU4215" s="1">
        <v>5864.3521</v>
      </c>
      <c r="CV4215" s="1">
        <v>97.6</v>
      </c>
      <c r="CW4215" s="1">
        <v>103.2</v>
      </c>
      <c r="CX4215" s="1">
        <v>109.1</v>
      </c>
      <c r="CY4215" s="1">
        <v>102.2</v>
      </c>
      <c r="CZ4215" s="1">
        <v>96.97</v>
      </c>
      <c r="DA4215" s="1" t="str">
        <f t="shared" si="1283"/>
        <v>#DIV/0!</v>
      </c>
      <c r="DB4215" s="1" t="str">
        <f t="shared" si="1284"/>
        <v>#DIV/0!</v>
      </c>
      <c r="DC4215" s="1" t="str">
        <f t="shared" si="1285"/>
        <v>#DIV/0!</v>
      </c>
      <c r="DD4215" s="1" t="str">
        <f t="shared" si="1286"/>
        <v>#DIV/0!</v>
      </c>
      <c r="DF4215" s="1" t="str">
        <f t="shared" si="1287"/>
        <v>#DIV/0!</v>
      </c>
    </row>
    <row r="4216" ht="15.75" customHeight="1">
      <c r="CU4216" s="1">
        <v>5864.5044</v>
      </c>
      <c r="CV4216" s="1">
        <v>111.0</v>
      </c>
      <c r="CW4216" s="1">
        <v>117.9</v>
      </c>
      <c r="CX4216" s="1">
        <v>125.1</v>
      </c>
      <c r="CY4216" s="1">
        <v>114.3</v>
      </c>
      <c r="CZ4216" s="1">
        <v>106.6</v>
      </c>
      <c r="DA4216" s="1" t="str">
        <f t="shared" si="1283"/>
        <v>#DIV/0!</v>
      </c>
      <c r="DB4216" s="1" t="str">
        <f t="shared" si="1284"/>
        <v>#DIV/0!</v>
      </c>
      <c r="DC4216" s="1" t="str">
        <f t="shared" si="1285"/>
        <v>#DIV/0!</v>
      </c>
      <c r="DD4216" s="1" t="str">
        <f t="shared" si="1286"/>
        <v>#DIV/0!</v>
      </c>
      <c r="DF4216" s="1" t="str">
        <f t="shared" si="1287"/>
        <v>#DIV/0!</v>
      </c>
    </row>
    <row r="4217" ht="15.75" customHeight="1">
      <c r="CU4217" s="1">
        <v>5864.6567</v>
      </c>
      <c r="CV4217" s="1">
        <v>128.0</v>
      </c>
      <c r="CW4217" s="1">
        <v>137.4</v>
      </c>
      <c r="CX4217" s="1">
        <v>146.5</v>
      </c>
      <c r="CY4217" s="1">
        <v>130.6</v>
      </c>
      <c r="CZ4217" s="1">
        <v>120.0</v>
      </c>
      <c r="DA4217" s="1" t="str">
        <f t="shared" si="1283"/>
        <v>#DIV/0!</v>
      </c>
      <c r="DB4217" s="1" t="str">
        <f t="shared" si="1284"/>
        <v>#DIV/0!</v>
      </c>
      <c r="DC4217" s="1" t="str">
        <f t="shared" si="1285"/>
        <v>#DIV/0!</v>
      </c>
      <c r="DD4217" s="1" t="str">
        <f t="shared" si="1286"/>
        <v>#DIV/0!</v>
      </c>
      <c r="DF4217" s="1" t="str">
        <f t="shared" si="1287"/>
        <v>#DIV/0!</v>
      </c>
    </row>
    <row r="4218" ht="15.75" customHeight="1">
      <c r="CU4218" s="1">
        <v>5864.8091</v>
      </c>
      <c r="CV4218" s="1">
        <v>148.3</v>
      </c>
      <c r="CW4218" s="1">
        <v>160.9</v>
      </c>
      <c r="CX4218" s="1">
        <v>173.5</v>
      </c>
      <c r="CY4218" s="1">
        <v>153.8</v>
      </c>
      <c r="CZ4218" s="1">
        <v>139.3</v>
      </c>
      <c r="DA4218" s="1" t="str">
        <f t="shared" si="1283"/>
        <v>#DIV/0!</v>
      </c>
      <c r="DB4218" s="1" t="str">
        <f t="shared" si="1284"/>
        <v>#DIV/0!</v>
      </c>
      <c r="DC4218" s="1" t="str">
        <f t="shared" si="1285"/>
        <v>#DIV/0!</v>
      </c>
      <c r="DD4218" s="1" t="str">
        <f t="shared" si="1286"/>
        <v>#DIV/0!</v>
      </c>
      <c r="DF4218" s="1" t="str">
        <f t="shared" si="1287"/>
        <v>#DIV/0!</v>
      </c>
    </row>
    <row r="4219" ht="15.75" customHeight="1">
      <c r="CU4219" s="1">
        <v>5864.9614</v>
      </c>
      <c r="CV4219" s="1">
        <v>170.9</v>
      </c>
      <c r="CW4219" s="1">
        <v>186.4</v>
      </c>
      <c r="CX4219" s="1">
        <v>204.6</v>
      </c>
      <c r="CY4219" s="1">
        <v>181.0</v>
      </c>
      <c r="CZ4219" s="1">
        <v>159.0</v>
      </c>
      <c r="DA4219" s="1" t="str">
        <f t="shared" si="1283"/>
        <v>#DIV/0!</v>
      </c>
      <c r="DB4219" s="1" t="str">
        <f t="shared" si="1284"/>
        <v>#DIV/0!</v>
      </c>
      <c r="DC4219" s="1" t="str">
        <f t="shared" si="1285"/>
        <v>#DIV/0!</v>
      </c>
      <c r="DD4219" s="1" t="str">
        <f t="shared" si="1286"/>
        <v>#DIV/0!</v>
      </c>
      <c r="DF4219" s="1" t="str">
        <f t="shared" si="1287"/>
        <v>#DIV/0!</v>
      </c>
    </row>
    <row r="4220" ht="15.75" customHeight="1">
      <c r="CU4220" s="1">
        <v>5865.1138</v>
      </c>
      <c r="CV4220" s="1">
        <v>191.7</v>
      </c>
      <c r="CW4220" s="1">
        <v>209.7</v>
      </c>
      <c r="CX4220" s="1">
        <v>234.7</v>
      </c>
      <c r="CY4220" s="1">
        <v>201.4</v>
      </c>
      <c r="CZ4220" s="1">
        <v>180.6</v>
      </c>
      <c r="DA4220" s="1" t="str">
        <f t="shared" si="1283"/>
        <v>#DIV/0!</v>
      </c>
      <c r="DB4220" s="1" t="str">
        <f t="shared" si="1284"/>
        <v>#DIV/0!</v>
      </c>
      <c r="DC4220" s="1" t="str">
        <f t="shared" si="1285"/>
        <v>#DIV/0!</v>
      </c>
      <c r="DD4220" s="1" t="str">
        <f t="shared" si="1286"/>
        <v>#DIV/0!</v>
      </c>
      <c r="DF4220" s="1" t="str">
        <f t="shared" si="1287"/>
        <v>#DIV/0!</v>
      </c>
    </row>
    <row r="4221" ht="15.75" customHeight="1">
      <c r="CU4221" s="1">
        <v>5865.2666</v>
      </c>
      <c r="CV4221" s="1">
        <v>207.2</v>
      </c>
      <c r="CW4221" s="1">
        <v>224.3</v>
      </c>
      <c r="CX4221" s="1">
        <v>256.5</v>
      </c>
      <c r="CY4221" s="1">
        <v>215.9</v>
      </c>
      <c r="CZ4221" s="1">
        <v>194.6</v>
      </c>
      <c r="DA4221" s="1" t="str">
        <f t="shared" si="1283"/>
        <v>#DIV/0!</v>
      </c>
      <c r="DB4221" s="1" t="str">
        <f t="shared" si="1284"/>
        <v>#DIV/0!</v>
      </c>
      <c r="DC4221" s="1" t="str">
        <f t="shared" si="1285"/>
        <v>#DIV/0!</v>
      </c>
      <c r="DD4221" s="1" t="str">
        <f t="shared" si="1286"/>
        <v>#DIV/0!</v>
      </c>
      <c r="DF4221" s="1" t="str">
        <f t="shared" si="1287"/>
        <v>#DIV/0!</v>
      </c>
    </row>
    <row r="4222" ht="15.75" customHeight="1">
      <c r="CU4222" s="1">
        <v>5865.4189</v>
      </c>
      <c r="CV4222" s="1">
        <v>219.7</v>
      </c>
      <c r="CW4222" s="1">
        <v>234.7</v>
      </c>
      <c r="CX4222" s="1">
        <v>278.3</v>
      </c>
      <c r="CY4222" s="1">
        <v>229.2</v>
      </c>
      <c r="CZ4222" s="1">
        <v>209.4</v>
      </c>
      <c r="DA4222" s="1" t="str">
        <f t="shared" si="1283"/>
        <v>#DIV/0!</v>
      </c>
      <c r="DB4222" s="1" t="str">
        <f t="shared" si="1284"/>
        <v>#DIV/0!</v>
      </c>
      <c r="DC4222" s="1" t="str">
        <f t="shared" si="1285"/>
        <v>#DIV/0!</v>
      </c>
      <c r="DD4222" s="1" t="str">
        <f t="shared" si="1286"/>
        <v>#DIV/0!</v>
      </c>
      <c r="DF4222" s="1" t="str">
        <f t="shared" si="1287"/>
        <v>#DIV/0!</v>
      </c>
    </row>
    <row r="4223" ht="15.75" customHeight="1">
      <c r="CU4223" s="1">
        <v>5865.5713</v>
      </c>
      <c r="CV4223" s="1">
        <v>233.0</v>
      </c>
      <c r="CW4223" s="1">
        <v>251.2</v>
      </c>
      <c r="CX4223" s="1">
        <v>304.8</v>
      </c>
      <c r="CY4223" s="1">
        <v>242.8</v>
      </c>
      <c r="CZ4223" s="1">
        <v>226.9</v>
      </c>
      <c r="DA4223" s="1" t="str">
        <f t="shared" si="1283"/>
        <v>#DIV/0!</v>
      </c>
      <c r="DB4223" s="1" t="str">
        <f t="shared" si="1284"/>
        <v>#DIV/0!</v>
      </c>
      <c r="DC4223" s="1" t="str">
        <f t="shared" si="1285"/>
        <v>#DIV/0!</v>
      </c>
      <c r="DD4223" s="1" t="str">
        <f t="shared" si="1286"/>
        <v>#DIV/0!</v>
      </c>
      <c r="DF4223" s="1" t="str">
        <f t="shared" si="1287"/>
        <v>#DIV/0!</v>
      </c>
    </row>
    <row r="4224" ht="15.75" customHeight="1">
      <c r="CU4224" s="1">
        <v>5865.7236</v>
      </c>
      <c r="CV4224" s="1">
        <v>248.7</v>
      </c>
      <c r="CW4224" s="1">
        <v>271.2</v>
      </c>
      <c r="CX4224" s="1">
        <v>338.0</v>
      </c>
      <c r="CY4224" s="1">
        <v>264.5</v>
      </c>
      <c r="CZ4224" s="1">
        <v>250.5</v>
      </c>
      <c r="DA4224" s="1" t="str">
        <f t="shared" si="1283"/>
        <v>#DIV/0!</v>
      </c>
      <c r="DB4224" s="1" t="str">
        <f t="shared" si="1284"/>
        <v>#DIV/0!</v>
      </c>
      <c r="DC4224" s="1" t="str">
        <f t="shared" si="1285"/>
        <v>#DIV/0!</v>
      </c>
      <c r="DD4224" s="1" t="str">
        <f t="shared" si="1286"/>
        <v>#DIV/0!</v>
      </c>
      <c r="DF4224" s="1" t="str">
        <f t="shared" si="1287"/>
        <v>#DIV/0!</v>
      </c>
    </row>
    <row r="4225" ht="15.75" customHeight="1">
      <c r="CU4225" s="1">
        <v>5865.876</v>
      </c>
      <c r="CV4225" s="1">
        <v>267.3</v>
      </c>
      <c r="CW4225" s="1">
        <v>298.7</v>
      </c>
      <c r="CX4225" s="1">
        <v>375.4</v>
      </c>
      <c r="CY4225" s="1">
        <v>289.8</v>
      </c>
      <c r="CZ4225" s="1">
        <v>277.8</v>
      </c>
      <c r="DA4225" s="1" t="str">
        <f t="shared" si="1283"/>
        <v>#DIV/0!</v>
      </c>
      <c r="DB4225" s="1" t="str">
        <f t="shared" si="1284"/>
        <v>#DIV/0!</v>
      </c>
      <c r="DC4225" s="1" t="str">
        <f t="shared" si="1285"/>
        <v>#DIV/0!</v>
      </c>
      <c r="DD4225" s="1" t="str">
        <f t="shared" si="1286"/>
        <v>#DIV/0!</v>
      </c>
      <c r="DF4225" s="1" t="str">
        <f t="shared" si="1287"/>
        <v>#DIV/0!</v>
      </c>
    </row>
    <row r="4226" ht="15.75" customHeight="1">
      <c r="CU4226" s="1">
        <v>5866.0283</v>
      </c>
      <c r="CV4226" s="1">
        <v>293.0</v>
      </c>
      <c r="CW4226" s="1">
        <v>329.9</v>
      </c>
      <c r="CX4226" s="1">
        <v>421.7</v>
      </c>
      <c r="CY4226" s="1">
        <v>322.3</v>
      </c>
      <c r="CZ4226" s="1">
        <v>307.4</v>
      </c>
      <c r="DA4226" s="1" t="str">
        <f t="shared" si="1283"/>
        <v>#DIV/0!</v>
      </c>
      <c r="DB4226" s="1" t="str">
        <f t="shared" si="1284"/>
        <v>#DIV/0!</v>
      </c>
      <c r="DC4226" s="1" t="str">
        <f t="shared" si="1285"/>
        <v>#DIV/0!</v>
      </c>
      <c r="DD4226" s="1" t="str">
        <f t="shared" si="1286"/>
        <v>#DIV/0!</v>
      </c>
      <c r="DF4226" s="1" t="str">
        <f t="shared" si="1287"/>
        <v>#DIV/0!</v>
      </c>
    </row>
    <row r="4227" ht="15.75" customHeight="1">
      <c r="CU4227" s="1">
        <v>5866.1807</v>
      </c>
      <c r="CV4227" s="1">
        <v>311.8</v>
      </c>
      <c r="CW4227" s="1">
        <v>353.9</v>
      </c>
      <c r="CX4227" s="1">
        <v>459.5</v>
      </c>
      <c r="CY4227" s="1">
        <v>356.6</v>
      </c>
      <c r="CZ4227" s="1">
        <v>337.3</v>
      </c>
      <c r="DA4227" s="1" t="str">
        <f t="shared" si="1283"/>
        <v>#DIV/0!</v>
      </c>
      <c r="DB4227" s="1" t="str">
        <f t="shared" si="1284"/>
        <v>#DIV/0!</v>
      </c>
      <c r="DC4227" s="1" t="str">
        <f t="shared" si="1285"/>
        <v>#DIV/0!</v>
      </c>
      <c r="DD4227" s="1" t="str">
        <f t="shared" si="1286"/>
        <v>#DIV/0!</v>
      </c>
      <c r="DF4227" s="1" t="str">
        <f t="shared" si="1287"/>
        <v>#DIV/0!</v>
      </c>
    </row>
    <row r="4228" ht="15.75" customHeight="1">
      <c r="CU4228" s="1">
        <v>5866.333</v>
      </c>
      <c r="CV4228" s="1">
        <v>328.0</v>
      </c>
      <c r="CW4228" s="1">
        <v>377.2</v>
      </c>
      <c r="CX4228" s="1">
        <v>495.1</v>
      </c>
      <c r="CY4228" s="1">
        <v>390.4</v>
      </c>
      <c r="CZ4228" s="1">
        <v>379.6</v>
      </c>
      <c r="DA4228" s="1" t="str">
        <f t="shared" si="1283"/>
        <v>#DIV/0!</v>
      </c>
      <c r="DB4228" s="1" t="str">
        <f t="shared" si="1284"/>
        <v>#DIV/0!</v>
      </c>
      <c r="DC4228" s="1" t="str">
        <f t="shared" si="1285"/>
        <v>#DIV/0!</v>
      </c>
      <c r="DD4228" s="1" t="str">
        <f t="shared" si="1286"/>
        <v>#DIV/0!</v>
      </c>
      <c r="DF4228" s="1" t="str">
        <f t="shared" si="1287"/>
        <v>#DIV/0!</v>
      </c>
    </row>
    <row r="4229" ht="15.75" customHeight="1">
      <c r="CU4229" s="1">
        <v>5866.4854</v>
      </c>
      <c r="CV4229" s="1">
        <v>340.3</v>
      </c>
      <c r="CW4229" s="1">
        <v>397.4</v>
      </c>
      <c r="CX4229" s="1">
        <v>523.9</v>
      </c>
      <c r="CY4229" s="1">
        <v>416.9</v>
      </c>
      <c r="CZ4229" s="1">
        <v>396.8</v>
      </c>
      <c r="DA4229" s="1" t="str">
        <f t="shared" si="1283"/>
        <v>#DIV/0!</v>
      </c>
      <c r="DB4229" s="1" t="str">
        <f t="shared" si="1284"/>
        <v>#DIV/0!</v>
      </c>
      <c r="DC4229" s="1" t="str">
        <f t="shared" si="1285"/>
        <v>#DIV/0!</v>
      </c>
      <c r="DD4229" s="1" t="str">
        <f t="shared" si="1286"/>
        <v>#DIV/0!</v>
      </c>
      <c r="DF4229" s="1" t="str">
        <f t="shared" si="1287"/>
        <v>#DIV/0!</v>
      </c>
    </row>
    <row r="4230" ht="15.75" customHeight="1">
      <c r="CU4230" s="1">
        <v>5866.6382</v>
      </c>
      <c r="CV4230" s="1">
        <v>343.2</v>
      </c>
      <c r="CW4230" s="1">
        <v>404.7</v>
      </c>
      <c r="CX4230" s="1">
        <v>531.8</v>
      </c>
      <c r="CY4230" s="1">
        <v>421.0</v>
      </c>
      <c r="CZ4230" s="1">
        <v>405.8</v>
      </c>
      <c r="DA4230" s="1" t="str">
        <f t="shared" si="1283"/>
        <v>#DIV/0!</v>
      </c>
      <c r="DB4230" s="1" t="str">
        <f t="shared" si="1284"/>
        <v>#DIV/0!</v>
      </c>
      <c r="DC4230" s="1" t="str">
        <f t="shared" si="1285"/>
        <v>#DIV/0!</v>
      </c>
      <c r="DD4230" s="1" t="str">
        <f t="shared" si="1286"/>
        <v>#DIV/0!</v>
      </c>
      <c r="DF4230" s="1" t="str">
        <f t="shared" si="1287"/>
        <v>#DIV/0!</v>
      </c>
    </row>
    <row r="4231" ht="15.75" customHeight="1">
      <c r="CU4231" s="1">
        <v>5866.7905</v>
      </c>
      <c r="CV4231" s="1">
        <v>333.8</v>
      </c>
      <c r="CW4231" s="1">
        <v>393.6</v>
      </c>
      <c r="CX4231" s="1">
        <v>516.2</v>
      </c>
      <c r="CY4231" s="1">
        <v>413.8</v>
      </c>
      <c r="CZ4231" s="1">
        <v>400.5</v>
      </c>
      <c r="DA4231" s="1" t="str">
        <f t="shared" si="1283"/>
        <v>#DIV/0!</v>
      </c>
      <c r="DB4231" s="1" t="str">
        <f t="shared" si="1284"/>
        <v>#DIV/0!</v>
      </c>
      <c r="DC4231" s="1" t="str">
        <f t="shared" si="1285"/>
        <v>#DIV/0!</v>
      </c>
      <c r="DD4231" s="1" t="str">
        <f t="shared" si="1286"/>
        <v>#DIV/0!</v>
      </c>
      <c r="DF4231" s="1" t="str">
        <f t="shared" si="1287"/>
        <v>#DIV/0!</v>
      </c>
    </row>
    <row r="4232" ht="15.75" customHeight="1">
      <c r="CU4232" s="1">
        <v>5866.9429</v>
      </c>
      <c r="CV4232" s="1">
        <v>313.2</v>
      </c>
      <c r="CW4232" s="1">
        <v>372.9</v>
      </c>
      <c r="CX4232" s="1">
        <v>485.1</v>
      </c>
      <c r="CY4232" s="1">
        <v>397.0</v>
      </c>
      <c r="CZ4232" s="1">
        <v>378.6</v>
      </c>
      <c r="DA4232" s="1" t="str">
        <f t="shared" si="1283"/>
        <v>#DIV/0!</v>
      </c>
      <c r="DB4232" s="1" t="str">
        <f t="shared" si="1284"/>
        <v>#DIV/0!</v>
      </c>
      <c r="DC4232" s="1" t="str">
        <f t="shared" si="1285"/>
        <v>#DIV/0!</v>
      </c>
      <c r="DD4232" s="1" t="str">
        <f t="shared" si="1286"/>
        <v>#DIV/0!</v>
      </c>
      <c r="DF4232" s="1" t="str">
        <f t="shared" si="1287"/>
        <v>#DIV/0!</v>
      </c>
    </row>
    <row r="4233" ht="15.75" customHeight="1">
      <c r="CU4233" s="1">
        <v>5867.0952</v>
      </c>
      <c r="CV4233" s="1">
        <v>287.7</v>
      </c>
      <c r="CW4233" s="1">
        <v>344.8</v>
      </c>
      <c r="CX4233" s="1">
        <v>440.0</v>
      </c>
      <c r="CY4233" s="1">
        <v>367.1</v>
      </c>
      <c r="CZ4233" s="1">
        <v>355.2</v>
      </c>
      <c r="DA4233" s="1" t="str">
        <f t="shared" si="1283"/>
        <v>#DIV/0!</v>
      </c>
      <c r="DB4233" s="1" t="str">
        <f t="shared" si="1284"/>
        <v>#DIV/0!</v>
      </c>
      <c r="DC4233" s="1" t="str">
        <f t="shared" si="1285"/>
        <v>#DIV/0!</v>
      </c>
      <c r="DD4233" s="1" t="str">
        <f t="shared" si="1286"/>
        <v>#DIV/0!</v>
      </c>
      <c r="DF4233" s="1" t="str">
        <f t="shared" si="1287"/>
        <v>#DIV/0!</v>
      </c>
    </row>
    <row r="4234" ht="15.75" customHeight="1">
      <c r="CU4234" s="1">
        <v>5867.2476</v>
      </c>
      <c r="CV4234" s="1">
        <v>261.7</v>
      </c>
      <c r="CW4234" s="1">
        <v>309.7</v>
      </c>
      <c r="CX4234" s="1">
        <v>386.3</v>
      </c>
      <c r="CY4234" s="1">
        <v>327.0</v>
      </c>
      <c r="CZ4234" s="1">
        <v>316.0</v>
      </c>
      <c r="DA4234" s="1" t="str">
        <f t="shared" si="1283"/>
        <v>#DIV/0!</v>
      </c>
      <c r="DB4234" s="1" t="str">
        <f t="shared" si="1284"/>
        <v>#DIV/0!</v>
      </c>
      <c r="DC4234" s="1" t="str">
        <f t="shared" si="1285"/>
        <v>#DIV/0!</v>
      </c>
      <c r="DD4234" s="1" t="str">
        <f t="shared" si="1286"/>
        <v>#DIV/0!</v>
      </c>
      <c r="DF4234" s="1" t="str">
        <f t="shared" si="1287"/>
        <v>#DIV/0!</v>
      </c>
    </row>
    <row r="4235" ht="15.75" customHeight="1">
      <c r="CU4235" s="1">
        <v>5867.3999</v>
      </c>
      <c r="CV4235" s="1">
        <v>237.9</v>
      </c>
      <c r="CW4235" s="1">
        <v>271.3</v>
      </c>
      <c r="CX4235" s="1">
        <v>332.6</v>
      </c>
      <c r="CY4235" s="1">
        <v>285.3</v>
      </c>
      <c r="CZ4235" s="1">
        <v>278.0</v>
      </c>
      <c r="DA4235" s="1" t="str">
        <f t="shared" si="1283"/>
        <v>#DIV/0!</v>
      </c>
      <c r="DB4235" s="1" t="str">
        <f t="shared" si="1284"/>
        <v>#DIV/0!</v>
      </c>
      <c r="DC4235" s="1" t="str">
        <f t="shared" si="1285"/>
        <v>#DIV/0!</v>
      </c>
      <c r="DD4235" s="1" t="str">
        <f t="shared" si="1286"/>
        <v>#DIV/0!</v>
      </c>
      <c r="DF4235" s="1" t="str">
        <f t="shared" si="1287"/>
        <v>#DIV/0!</v>
      </c>
    </row>
    <row r="4236" ht="15.75" customHeight="1">
      <c r="CU4236" s="1">
        <v>5867.5522</v>
      </c>
      <c r="CV4236" s="1">
        <v>217.3</v>
      </c>
      <c r="CW4236" s="1">
        <v>235.6</v>
      </c>
      <c r="CX4236" s="1">
        <v>284.7</v>
      </c>
      <c r="CY4236" s="1">
        <v>248.6</v>
      </c>
      <c r="CZ4236" s="1">
        <v>242.3</v>
      </c>
      <c r="DA4236" s="1" t="str">
        <f t="shared" si="1283"/>
        <v>#DIV/0!</v>
      </c>
      <c r="DB4236" s="1" t="str">
        <f t="shared" si="1284"/>
        <v>#DIV/0!</v>
      </c>
      <c r="DC4236" s="1" t="str">
        <f t="shared" si="1285"/>
        <v>#DIV/0!</v>
      </c>
      <c r="DD4236" s="1" t="str">
        <f t="shared" si="1286"/>
        <v>#DIV/0!</v>
      </c>
      <c r="DF4236" s="1" t="str">
        <f t="shared" si="1287"/>
        <v>#DIV/0!</v>
      </c>
    </row>
    <row r="4237" ht="15.75" customHeight="1">
      <c r="CU4237" s="1">
        <v>5867.7046</v>
      </c>
      <c r="CV4237" s="1">
        <v>201.4</v>
      </c>
      <c r="CW4237" s="1">
        <v>209.9</v>
      </c>
      <c r="CX4237" s="1">
        <v>250.5</v>
      </c>
      <c r="CY4237" s="1">
        <v>223.6</v>
      </c>
      <c r="CZ4237" s="1">
        <v>215.5</v>
      </c>
      <c r="DA4237" s="1" t="str">
        <f t="shared" si="1283"/>
        <v>#DIV/0!</v>
      </c>
      <c r="DB4237" s="1" t="str">
        <f t="shared" si="1284"/>
        <v>#DIV/0!</v>
      </c>
      <c r="DC4237" s="1" t="str">
        <f t="shared" si="1285"/>
        <v>#DIV/0!</v>
      </c>
      <c r="DD4237" s="1" t="str">
        <f t="shared" si="1286"/>
        <v>#DIV/0!</v>
      </c>
      <c r="DF4237" s="1" t="str">
        <f t="shared" si="1287"/>
        <v>#DIV/0!</v>
      </c>
    </row>
    <row r="4238" ht="15.75" customHeight="1">
      <c r="CU4238" s="1">
        <v>5867.8574</v>
      </c>
      <c r="CV4238" s="1">
        <v>188.6</v>
      </c>
      <c r="CW4238" s="1">
        <v>190.5</v>
      </c>
      <c r="CX4238" s="1">
        <v>224.7</v>
      </c>
      <c r="CY4238" s="1">
        <v>203.7</v>
      </c>
      <c r="CZ4238" s="1">
        <v>195.3</v>
      </c>
      <c r="DA4238" s="1" t="str">
        <f t="shared" si="1283"/>
        <v>#DIV/0!</v>
      </c>
      <c r="DB4238" s="1" t="str">
        <f t="shared" si="1284"/>
        <v>#DIV/0!</v>
      </c>
      <c r="DC4238" s="1" t="str">
        <f t="shared" si="1285"/>
        <v>#DIV/0!</v>
      </c>
      <c r="DD4238" s="1" t="str">
        <f t="shared" si="1286"/>
        <v>#DIV/0!</v>
      </c>
      <c r="DF4238" s="1" t="str">
        <f t="shared" si="1287"/>
        <v>#DIV/0!</v>
      </c>
    </row>
    <row r="4239" ht="15.75" customHeight="1">
      <c r="CU4239" s="1">
        <v>5868.0098</v>
      </c>
      <c r="CV4239" s="1">
        <v>174.8</v>
      </c>
      <c r="CW4239" s="1">
        <v>178.6</v>
      </c>
      <c r="CX4239" s="1">
        <v>207.7</v>
      </c>
      <c r="CY4239" s="1">
        <v>191.6</v>
      </c>
      <c r="CZ4239" s="1">
        <v>181.5</v>
      </c>
      <c r="DA4239" s="1" t="str">
        <f t="shared" si="1283"/>
        <v>#DIV/0!</v>
      </c>
      <c r="DB4239" s="1" t="str">
        <f t="shared" si="1284"/>
        <v>#DIV/0!</v>
      </c>
      <c r="DC4239" s="1" t="str">
        <f t="shared" si="1285"/>
        <v>#DIV/0!</v>
      </c>
      <c r="DD4239" s="1" t="str">
        <f t="shared" si="1286"/>
        <v>#DIV/0!</v>
      </c>
      <c r="DF4239" s="1" t="str">
        <f t="shared" si="1287"/>
        <v>#DIV/0!</v>
      </c>
    </row>
    <row r="4240" ht="15.75" customHeight="1">
      <c r="CU4240" s="1">
        <v>5868.1621</v>
      </c>
      <c r="CV4240" s="1">
        <v>161.7</v>
      </c>
      <c r="CW4240" s="1">
        <v>171.3</v>
      </c>
      <c r="CX4240" s="1">
        <v>197.0</v>
      </c>
      <c r="CY4240" s="1">
        <v>185.1</v>
      </c>
      <c r="CZ4240" s="1">
        <v>166.9</v>
      </c>
      <c r="DA4240" s="1" t="str">
        <f t="shared" si="1283"/>
        <v>#DIV/0!</v>
      </c>
      <c r="DB4240" s="1" t="str">
        <f t="shared" si="1284"/>
        <v>#DIV/0!</v>
      </c>
      <c r="DC4240" s="1" t="str">
        <f t="shared" si="1285"/>
        <v>#DIV/0!</v>
      </c>
      <c r="DD4240" s="1" t="str">
        <f t="shared" si="1286"/>
        <v>#DIV/0!</v>
      </c>
      <c r="DF4240" s="1" t="str">
        <f t="shared" si="1287"/>
        <v>#DIV/0!</v>
      </c>
    </row>
    <row r="4241" ht="15.75" customHeight="1">
      <c r="CU4241" s="1">
        <v>5868.3145</v>
      </c>
      <c r="CV4241" s="1">
        <v>155.0</v>
      </c>
      <c r="CW4241" s="1">
        <v>166.7</v>
      </c>
      <c r="CX4241" s="1">
        <v>189.6</v>
      </c>
      <c r="CY4241" s="1">
        <v>178.3</v>
      </c>
      <c r="CZ4241" s="1">
        <v>157.0</v>
      </c>
      <c r="DA4241" s="1" t="str">
        <f t="shared" si="1283"/>
        <v>#DIV/0!</v>
      </c>
      <c r="DB4241" s="1" t="str">
        <f t="shared" si="1284"/>
        <v>#DIV/0!</v>
      </c>
      <c r="DC4241" s="1" t="str">
        <f t="shared" si="1285"/>
        <v>#DIV/0!</v>
      </c>
      <c r="DD4241" s="1" t="str">
        <f t="shared" si="1286"/>
        <v>#DIV/0!</v>
      </c>
      <c r="DF4241" s="1" t="str">
        <f t="shared" si="1287"/>
        <v>#DIV/0!</v>
      </c>
    </row>
    <row r="4242" ht="15.75" customHeight="1">
      <c r="CU4242" s="1">
        <v>5868.4668</v>
      </c>
      <c r="CV4242" s="1">
        <v>152.6</v>
      </c>
      <c r="CW4242" s="1">
        <v>166.1</v>
      </c>
      <c r="CX4242" s="1">
        <v>187.0</v>
      </c>
      <c r="CY4242" s="1">
        <v>173.7</v>
      </c>
      <c r="CZ4242" s="1">
        <v>157.6</v>
      </c>
      <c r="DA4242" s="1" t="str">
        <f t="shared" si="1283"/>
        <v>#DIV/0!</v>
      </c>
      <c r="DB4242" s="1" t="str">
        <f t="shared" si="1284"/>
        <v>#DIV/0!</v>
      </c>
      <c r="DC4242" s="1" t="str">
        <f t="shared" si="1285"/>
        <v>#DIV/0!</v>
      </c>
      <c r="DD4242" s="1" t="str">
        <f t="shared" si="1286"/>
        <v>#DIV/0!</v>
      </c>
      <c r="DF4242" s="1" t="str">
        <f t="shared" si="1287"/>
        <v>#DIV/0!</v>
      </c>
    </row>
    <row r="4243" ht="15.75" customHeight="1">
      <c r="CU4243" s="1">
        <v>5868.6191</v>
      </c>
      <c r="CV4243" s="1">
        <v>154.4</v>
      </c>
      <c r="CW4243" s="1">
        <v>170.7</v>
      </c>
      <c r="CX4243" s="1">
        <v>190.8</v>
      </c>
      <c r="CY4243" s="1">
        <v>174.8</v>
      </c>
      <c r="CZ4243" s="1">
        <v>163.5</v>
      </c>
      <c r="DA4243" s="1" t="str">
        <f t="shared" si="1283"/>
        <v>#DIV/0!</v>
      </c>
      <c r="DB4243" s="1" t="str">
        <f t="shared" si="1284"/>
        <v>#DIV/0!</v>
      </c>
      <c r="DC4243" s="1" t="str">
        <f t="shared" si="1285"/>
        <v>#DIV/0!</v>
      </c>
      <c r="DD4243" s="1" t="str">
        <f t="shared" si="1286"/>
        <v>#DIV/0!</v>
      </c>
      <c r="DF4243" s="1" t="str">
        <f t="shared" si="1287"/>
        <v>#DIV/0!</v>
      </c>
    </row>
    <row r="4244" ht="15.75" customHeight="1">
      <c r="CU4244" s="1">
        <v>5868.7715</v>
      </c>
      <c r="CV4244" s="1">
        <v>159.2</v>
      </c>
      <c r="CW4244" s="1">
        <v>181.1</v>
      </c>
      <c r="CX4244" s="1">
        <v>200.6</v>
      </c>
      <c r="CY4244" s="1">
        <v>181.5</v>
      </c>
      <c r="CZ4244" s="1">
        <v>172.7</v>
      </c>
      <c r="DA4244" s="1" t="str">
        <f t="shared" si="1283"/>
        <v>#DIV/0!</v>
      </c>
      <c r="DB4244" s="1" t="str">
        <f t="shared" si="1284"/>
        <v>#DIV/0!</v>
      </c>
      <c r="DC4244" s="1" t="str">
        <f t="shared" si="1285"/>
        <v>#DIV/0!</v>
      </c>
      <c r="DD4244" s="1" t="str">
        <f t="shared" si="1286"/>
        <v>#DIV/0!</v>
      </c>
      <c r="DF4244" s="1" t="str">
        <f t="shared" si="1287"/>
        <v>#DIV/0!</v>
      </c>
    </row>
    <row r="4245" ht="15.75" customHeight="1">
      <c r="CU4245" s="1">
        <v>5868.9238</v>
      </c>
      <c r="CV4245" s="1">
        <v>165.3</v>
      </c>
      <c r="CW4245" s="1">
        <v>187.6</v>
      </c>
      <c r="CX4245" s="1">
        <v>209.0</v>
      </c>
      <c r="CY4245" s="1">
        <v>187.4</v>
      </c>
      <c r="CZ4245" s="1">
        <v>185.2</v>
      </c>
      <c r="DA4245" s="1" t="str">
        <f t="shared" si="1283"/>
        <v>#DIV/0!</v>
      </c>
      <c r="DB4245" s="1" t="str">
        <f t="shared" si="1284"/>
        <v>#DIV/0!</v>
      </c>
      <c r="DC4245" s="1" t="str">
        <f t="shared" si="1285"/>
        <v>#DIV/0!</v>
      </c>
      <c r="DD4245" s="1" t="str">
        <f t="shared" si="1286"/>
        <v>#DIV/0!</v>
      </c>
      <c r="DF4245" s="1" t="str">
        <f t="shared" si="1287"/>
        <v>#DIV/0!</v>
      </c>
    </row>
    <row r="4246" ht="15.75" customHeight="1">
      <c r="CU4246" s="1">
        <v>5869.0762</v>
      </c>
      <c r="CV4246" s="1">
        <v>171.2</v>
      </c>
      <c r="CW4246" s="1">
        <v>194.8</v>
      </c>
      <c r="CX4246" s="1">
        <v>215.2</v>
      </c>
      <c r="CY4246" s="1">
        <v>190.8</v>
      </c>
      <c r="CZ4246" s="1">
        <v>199.3</v>
      </c>
      <c r="DA4246" s="1" t="str">
        <f t="shared" si="1283"/>
        <v>#DIV/0!</v>
      </c>
      <c r="DB4246" s="1" t="str">
        <f t="shared" si="1284"/>
        <v>#DIV/0!</v>
      </c>
      <c r="DC4246" s="1" t="str">
        <f t="shared" si="1285"/>
        <v>#DIV/0!</v>
      </c>
      <c r="DD4246" s="1" t="str">
        <f t="shared" si="1286"/>
        <v>#DIV/0!</v>
      </c>
      <c r="DF4246" s="1" t="str">
        <f t="shared" si="1287"/>
        <v>#DIV/0!</v>
      </c>
    </row>
    <row r="4247" ht="15.75" customHeight="1">
      <c r="CU4247" s="1">
        <v>5869.229</v>
      </c>
      <c r="CV4247" s="1">
        <v>177.1</v>
      </c>
      <c r="CW4247" s="1">
        <v>200.7</v>
      </c>
      <c r="CX4247" s="1">
        <v>223.2</v>
      </c>
      <c r="CY4247" s="1">
        <v>194.3</v>
      </c>
      <c r="CZ4247" s="1">
        <v>208.9</v>
      </c>
      <c r="DA4247" s="1" t="str">
        <f t="shared" si="1283"/>
        <v>#DIV/0!</v>
      </c>
      <c r="DB4247" s="1" t="str">
        <f t="shared" si="1284"/>
        <v>#DIV/0!</v>
      </c>
      <c r="DC4247" s="1" t="str">
        <f t="shared" si="1285"/>
        <v>#DIV/0!</v>
      </c>
      <c r="DD4247" s="1" t="str">
        <f t="shared" si="1286"/>
        <v>#DIV/0!</v>
      </c>
      <c r="DF4247" s="1" t="str">
        <f t="shared" si="1287"/>
        <v>#DIV/0!</v>
      </c>
    </row>
    <row r="4248" ht="15.75" customHeight="1">
      <c r="CU4248" s="1">
        <v>5869.3813</v>
      </c>
      <c r="CV4248" s="1">
        <v>182.6</v>
      </c>
      <c r="CW4248" s="1">
        <v>205.7</v>
      </c>
      <c r="CX4248" s="1">
        <v>232.1</v>
      </c>
      <c r="CY4248" s="1">
        <v>199.5</v>
      </c>
      <c r="CZ4248" s="1">
        <v>215.8</v>
      </c>
      <c r="DA4248" s="1" t="str">
        <f t="shared" si="1283"/>
        <v>#DIV/0!</v>
      </c>
      <c r="DB4248" s="1" t="str">
        <f t="shared" si="1284"/>
        <v>#DIV/0!</v>
      </c>
      <c r="DC4248" s="1" t="str">
        <f t="shared" si="1285"/>
        <v>#DIV/0!</v>
      </c>
      <c r="DD4248" s="1" t="str">
        <f t="shared" si="1286"/>
        <v>#DIV/0!</v>
      </c>
      <c r="DF4248" s="1" t="str">
        <f t="shared" si="1287"/>
        <v>#DIV/0!</v>
      </c>
    </row>
    <row r="4249" ht="15.75" customHeight="1">
      <c r="CU4249" s="1">
        <v>5869.5337</v>
      </c>
      <c r="CV4249" s="1">
        <v>187.3</v>
      </c>
      <c r="CW4249" s="1">
        <v>207.5</v>
      </c>
      <c r="CX4249" s="1">
        <v>238.3</v>
      </c>
      <c r="CY4249" s="1">
        <v>206.1</v>
      </c>
      <c r="CZ4249" s="1">
        <v>221.8</v>
      </c>
      <c r="DA4249" s="1" t="str">
        <f t="shared" si="1283"/>
        <v>#DIV/0!</v>
      </c>
      <c r="DB4249" s="1" t="str">
        <f t="shared" si="1284"/>
        <v>#DIV/0!</v>
      </c>
      <c r="DC4249" s="1" t="str">
        <f t="shared" si="1285"/>
        <v>#DIV/0!</v>
      </c>
      <c r="DD4249" s="1" t="str">
        <f t="shared" si="1286"/>
        <v>#DIV/0!</v>
      </c>
      <c r="DF4249" s="1" t="str">
        <f t="shared" si="1287"/>
        <v>#DIV/0!</v>
      </c>
    </row>
    <row r="4250" ht="15.75" customHeight="1">
      <c r="CU4250" s="1">
        <v>5869.686</v>
      </c>
      <c r="CV4250" s="1">
        <v>189.5</v>
      </c>
      <c r="CW4250" s="1">
        <v>209.1</v>
      </c>
      <c r="CX4250" s="1">
        <v>242.8</v>
      </c>
      <c r="CY4250" s="1">
        <v>212.3</v>
      </c>
      <c r="CZ4250" s="1">
        <v>225.0</v>
      </c>
      <c r="DA4250" s="1" t="str">
        <f t="shared" si="1283"/>
        <v>#DIV/0!</v>
      </c>
      <c r="DB4250" s="1" t="str">
        <f t="shared" si="1284"/>
        <v>#DIV/0!</v>
      </c>
      <c r="DC4250" s="1" t="str">
        <f t="shared" si="1285"/>
        <v>#DIV/0!</v>
      </c>
      <c r="DD4250" s="1" t="str">
        <f t="shared" si="1286"/>
        <v>#DIV/0!</v>
      </c>
      <c r="DF4250" s="1" t="str">
        <f t="shared" si="1287"/>
        <v>#DIV/0!</v>
      </c>
    </row>
    <row r="4251" ht="15.75" customHeight="1">
      <c r="CU4251" s="1">
        <v>5869.8384</v>
      </c>
      <c r="CV4251" s="1">
        <v>190.9</v>
      </c>
      <c r="CW4251" s="1">
        <v>210.7</v>
      </c>
      <c r="CX4251" s="1">
        <v>245.6</v>
      </c>
      <c r="CY4251" s="1">
        <v>218.0</v>
      </c>
      <c r="CZ4251" s="1">
        <v>225.0</v>
      </c>
      <c r="DA4251" s="1" t="str">
        <f t="shared" si="1283"/>
        <v>#DIV/0!</v>
      </c>
      <c r="DB4251" s="1" t="str">
        <f t="shared" si="1284"/>
        <v>#DIV/0!</v>
      </c>
      <c r="DC4251" s="1" t="str">
        <f t="shared" si="1285"/>
        <v>#DIV/0!</v>
      </c>
      <c r="DD4251" s="1" t="str">
        <f t="shared" si="1286"/>
        <v>#DIV/0!</v>
      </c>
      <c r="DF4251" s="1" t="str">
        <f t="shared" si="1287"/>
        <v>#DIV/0!</v>
      </c>
    </row>
    <row r="4252" ht="15.75" customHeight="1">
      <c r="CU4252" s="1">
        <v>5869.9907</v>
      </c>
      <c r="CV4252" s="1">
        <v>190.6</v>
      </c>
      <c r="CW4252" s="1">
        <v>210.2</v>
      </c>
      <c r="CX4252" s="1">
        <v>246.1</v>
      </c>
      <c r="CY4252" s="1">
        <v>221.4</v>
      </c>
      <c r="CZ4252" s="1">
        <v>221.4</v>
      </c>
      <c r="DA4252" s="1" t="str">
        <f t="shared" si="1283"/>
        <v>#DIV/0!</v>
      </c>
      <c r="DB4252" s="1" t="str">
        <f t="shared" si="1284"/>
        <v>#DIV/0!</v>
      </c>
      <c r="DC4252" s="1" t="str">
        <f t="shared" si="1285"/>
        <v>#DIV/0!</v>
      </c>
      <c r="DD4252" s="1" t="str">
        <f t="shared" si="1286"/>
        <v>#DIV/0!</v>
      </c>
      <c r="DF4252" s="1" t="str">
        <f t="shared" si="1287"/>
        <v>#DIV/0!</v>
      </c>
    </row>
    <row r="4253" ht="15.75" customHeight="1">
      <c r="CU4253" s="1">
        <v>5870.1431</v>
      </c>
      <c r="CV4253" s="1">
        <v>184.9</v>
      </c>
      <c r="CW4253" s="1">
        <v>204.2</v>
      </c>
      <c r="CX4253" s="1">
        <v>240.0</v>
      </c>
      <c r="CY4253" s="1">
        <v>220.3</v>
      </c>
      <c r="CZ4253" s="1">
        <v>213.5</v>
      </c>
      <c r="DA4253" s="1" t="str">
        <f t="shared" si="1283"/>
        <v>#DIV/0!</v>
      </c>
      <c r="DB4253" s="1" t="str">
        <f t="shared" si="1284"/>
        <v>#DIV/0!</v>
      </c>
      <c r="DC4253" s="1" t="str">
        <f t="shared" si="1285"/>
        <v>#DIV/0!</v>
      </c>
      <c r="DD4253" s="1" t="str">
        <f t="shared" si="1286"/>
        <v>#DIV/0!</v>
      </c>
      <c r="DF4253" s="1" t="str">
        <f t="shared" si="1287"/>
        <v>#DIV/0!</v>
      </c>
    </row>
    <row r="4254" ht="15.75" customHeight="1">
      <c r="CU4254" s="1">
        <v>5870.2954</v>
      </c>
      <c r="CV4254" s="1">
        <v>178.8</v>
      </c>
      <c r="CW4254" s="1">
        <v>197.7</v>
      </c>
      <c r="CX4254" s="1">
        <v>231.0</v>
      </c>
      <c r="CY4254" s="1">
        <v>215.6</v>
      </c>
      <c r="CZ4254" s="1">
        <v>202.9</v>
      </c>
      <c r="DA4254" s="1" t="str">
        <f t="shared" si="1283"/>
        <v>#DIV/0!</v>
      </c>
      <c r="DB4254" s="1" t="str">
        <f t="shared" si="1284"/>
        <v>#DIV/0!</v>
      </c>
      <c r="DC4254" s="1" t="str">
        <f t="shared" si="1285"/>
        <v>#DIV/0!</v>
      </c>
      <c r="DD4254" s="1" t="str">
        <f t="shared" si="1286"/>
        <v>#DIV/0!</v>
      </c>
      <c r="DF4254" s="1" t="str">
        <f t="shared" si="1287"/>
        <v>#DIV/0!</v>
      </c>
    </row>
    <row r="4255" ht="15.75" customHeight="1">
      <c r="CU4255" s="1">
        <v>5870.4478</v>
      </c>
      <c r="CV4255" s="1">
        <v>173.1</v>
      </c>
      <c r="CW4255" s="1">
        <v>191.0</v>
      </c>
      <c r="CX4255" s="1">
        <v>223.8</v>
      </c>
      <c r="CY4255" s="1">
        <v>210.3</v>
      </c>
      <c r="CZ4255" s="1">
        <v>194.7</v>
      </c>
      <c r="DA4255" s="1" t="str">
        <f t="shared" si="1283"/>
        <v>#DIV/0!</v>
      </c>
      <c r="DB4255" s="1" t="str">
        <f t="shared" si="1284"/>
        <v>#DIV/0!</v>
      </c>
      <c r="DC4255" s="1" t="str">
        <f t="shared" si="1285"/>
        <v>#DIV/0!</v>
      </c>
      <c r="DD4255" s="1" t="str">
        <f t="shared" si="1286"/>
        <v>#DIV/0!</v>
      </c>
      <c r="DF4255" s="1" t="str">
        <f t="shared" si="1287"/>
        <v>#DIV/0!</v>
      </c>
    </row>
    <row r="4256" ht="15.75" customHeight="1">
      <c r="CU4256" s="1">
        <v>5870.6006</v>
      </c>
      <c r="CV4256" s="1">
        <v>167.6</v>
      </c>
      <c r="CW4256" s="1">
        <v>186.3</v>
      </c>
      <c r="CX4256" s="1">
        <v>218.1</v>
      </c>
      <c r="CY4256" s="1">
        <v>206.0</v>
      </c>
      <c r="CZ4256" s="1">
        <v>188.4</v>
      </c>
      <c r="DA4256" s="1" t="str">
        <f t="shared" si="1283"/>
        <v>#DIV/0!</v>
      </c>
      <c r="DB4256" s="1" t="str">
        <f t="shared" si="1284"/>
        <v>#DIV/0!</v>
      </c>
      <c r="DC4256" s="1" t="str">
        <f t="shared" si="1285"/>
        <v>#DIV/0!</v>
      </c>
      <c r="DD4256" s="1" t="str">
        <f t="shared" si="1286"/>
        <v>#DIV/0!</v>
      </c>
      <c r="DF4256" s="1" t="str">
        <f t="shared" si="1287"/>
        <v>#DIV/0!</v>
      </c>
    </row>
    <row r="4257" ht="15.75" customHeight="1">
      <c r="CU4257" s="1">
        <v>5870.7529</v>
      </c>
      <c r="CV4257" s="1">
        <v>162.7</v>
      </c>
      <c r="CW4257" s="1">
        <v>186.4</v>
      </c>
      <c r="CX4257" s="1">
        <v>219.0</v>
      </c>
      <c r="CY4257" s="1">
        <v>206.4</v>
      </c>
      <c r="CZ4257" s="1">
        <v>188.7</v>
      </c>
      <c r="DA4257" s="1" t="str">
        <f t="shared" si="1283"/>
        <v>#DIV/0!</v>
      </c>
      <c r="DB4257" s="1" t="str">
        <f t="shared" si="1284"/>
        <v>#DIV/0!</v>
      </c>
      <c r="DC4257" s="1" t="str">
        <f t="shared" si="1285"/>
        <v>#DIV/0!</v>
      </c>
      <c r="DD4257" s="1" t="str">
        <f t="shared" si="1286"/>
        <v>#DIV/0!</v>
      </c>
      <c r="DF4257" s="1" t="str">
        <f t="shared" si="1287"/>
        <v>#DIV/0!</v>
      </c>
    </row>
    <row r="4258" ht="15.75" customHeight="1">
      <c r="CU4258" s="1">
        <v>5870.9053</v>
      </c>
      <c r="CV4258" s="1">
        <v>158.5</v>
      </c>
      <c r="CW4258" s="1">
        <v>186.5</v>
      </c>
      <c r="CX4258" s="1">
        <v>221.8</v>
      </c>
      <c r="CY4258" s="1">
        <v>207.1</v>
      </c>
      <c r="CZ4258" s="1">
        <v>191.5</v>
      </c>
      <c r="DA4258" s="1" t="str">
        <f t="shared" si="1283"/>
        <v>#DIV/0!</v>
      </c>
      <c r="DB4258" s="1" t="str">
        <f t="shared" si="1284"/>
        <v>#DIV/0!</v>
      </c>
      <c r="DC4258" s="1" t="str">
        <f t="shared" si="1285"/>
        <v>#DIV/0!</v>
      </c>
      <c r="DD4258" s="1" t="str">
        <f t="shared" si="1286"/>
        <v>#DIV/0!</v>
      </c>
      <c r="DF4258" s="1" t="str">
        <f t="shared" si="1287"/>
        <v>#DIV/0!</v>
      </c>
    </row>
    <row r="4259" ht="15.75" customHeight="1">
      <c r="CU4259" s="1">
        <v>5871.0576</v>
      </c>
      <c r="CV4259" s="1">
        <v>154.0</v>
      </c>
      <c r="CW4259" s="1">
        <v>185.3</v>
      </c>
      <c r="CX4259" s="1">
        <v>223.9</v>
      </c>
      <c r="CY4259" s="1">
        <v>207.0</v>
      </c>
      <c r="CZ4259" s="1">
        <v>191.6</v>
      </c>
      <c r="DA4259" s="1" t="str">
        <f t="shared" si="1283"/>
        <v>#DIV/0!</v>
      </c>
      <c r="DB4259" s="1" t="str">
        <f t="shared" si="1284"/>
        <v>#DIV/0!</v>
      </c>
      <c r="DC4259" s="1" t="str">
        <f t="shared" si="1285"/>
        <v>#DIV/0!</v>
      </c>
      <c r="DD4259" s="1" t="str">
        <f t="shared" si="1286"/>
        <v>#DIV/0!</v>
      </c>
      <c r="DF4259" s="1" t="str">
        <f t="shared" si="1287"/>
        <v>#DIV/0!</v>
      </c>
    </row>
    <row r="4260" ht="15.75" customHeight="1">
      <c r="CU4260" s="1">
        <v>5871.21</v>
      </c>
      <c r="CV4260" s="1">
        <v>148.9</v>
      </c>
      <c r="CW4260" s="1">
        <v>180.9</v>
      </c>
      <c r="CX4260" s="1">
        <v>221.7</v>
      </c>
      <c r="CY4260" s="1">
        <v>200.9</v>
      </c>
      <c r="CZ4260" s="1">
        <v>196.3</v>
      </c>
      <c r="DA4260" s="1" t="str">
        <f t="shared" si="1283"/>
        <v>#DIV/0!</v>
      </c>
      <c r="DB4260" s="1" t="str">
        <f t="shared" si="1284"/>
        <v>#DIV/0!</v>
      </c>
      <c r="DC4260" s="1" t="str">
        <f t="shared" si="1285"/>
        <v>#DIV/0!</v>
      </c>
      <c r="DD4260" s="1" t="str">
        <f t="shared" si="1286"/>
        <v>#DIV/0!</v>
      </c>
      <c r="DF4260" s="1" t="str">
        <f t="shared" si="1287"/>
        <v>#DIV/0!</v>
      </c>
    </row>
    <row r="4261" ht="15.75" customHeight="1">
      <c r="CU4261" s="1">
        <v>5871.3623</v>
      </c>
      <c r="CV4261" s="1">
        <v>144.0</v>
      </c>
      <c r="CW4261" s="1">
        <v>174.1</v>
      </c>
      <c r="CX4261" s="1">
        <v>214.8</v>
      </c>
      <c r="CY4261" s="1">
        <v>193.6</v>
      </c>
      <c r="CZ4261" s="1">
        <v>199.6</v>
      </c>
      <c r="DA4261" s="1" t="str">
        <f t="shared" si="1283"/>
        <v>#DIV/0!</v>
      </c>
      <c r="DB4261" s="1" t="str">
        <f t="shared" si="1284"/>
        <v>#DIV/0!</v>
      </c>
      <c r="DC4261" s="1" t="str">
        <f t="shared" si="1285"/>
        <v>#DIV/0!</v>
      </c>
      <c r="DD4261" s="1" t="str">
        <f t="shared" si="1286"/>
        <v>#DIV/0!</v>
      </c>
      <c r="DF4261" s="1" t="str">
        <f t="shared" si="1287"/>
        <v>#DIV/0!</v>
      </c>
    </row>
    <row r="4262" ht="15.75" customHeight="1">
      <c r="CU4262" s="1">
        <v>5871.5146</v>
      </c>
      <c r="CV4262" s="1">
        <v>142.2</v>
      </c>
      <c r="CW4262" s="1">
        <v>163.8</v>
      </c>
      <c r="CX4262" s="1">
        <v>202.3</v>
      </c>
      <c r="CY4262" s="1">
        <v>188.0</v>
      </c>
      <c r="CZ4262" s="1">
        <v>193.1</v>
      </c>
      <c r="DA4262" s="1" t="str">
        <f t="shared" si="1283"/>
        <v>#DIV/0!</v>
      </c>
      <c r="DB4262" s="1" t="str">
        <f t="shared" si="1284"/>
        <v>#DIV/0!</v>
      </c>
      <c r="DC4262" s="1" t="str">
        <f t="shared" si="1285"/>
        <v>#DIV/0!</v>
      </c>
      <c r="DD4262" s="1" t="str">
        <f t="shared" si="1286"/>
        <v>#DIV/0!</v>
      </c>
      <c r="DF4262" s="1" t="str">
        <f t="shared" si="1287"/>
        <v>#DIV/0!</v>
      </c>
    </row>
    <row r="4263" ht="15.75" customHeight="1">
      <c r="CU4263" s="1">
        <v>5871.667</v>
      </c>
      <c r="CV4263" s="1">
        <v>141.9</v>
      </c>
      <c r="CW4263" s="1">
        <v>153.2</v>
      </c>
      <c r="CX4263" s="1">
        <v>188.8</v>
      </c>
      <c r="CY4263" s="1">
        <v>181.2</v>
      </c>
      <c r="CZ4263" s="1">
        <v>183.5</v>
      </c>
      <c r="DA4263" s="1" t="str">
        <f t="shared" si="1283"/>
        <v>#DIV/0!</v>
      </c>
      <c r="DB4263" s="1" t="str">
        <f t="shared" si="1284"/>
        <v>#DIV/0!</v>
      </c>
      <c r="DC4263" s="1" t="str">
        <f t="shared" si="1285"/>
        <v>#DIV/0!</v>
      </c>
      <c r="DD4263" s="1" t="str">
        <f t="shared" si="1286"/>
        <v>#DIV/0!</v>
      </c>
      <c r="DF4263" s="1" t="str">
        <f t="shared" si="1287"/>
        <v>#DIV/0!</v>
      </c>
    </row>
    <row r="4264" ht="15.75" customHeight="1">
      <c r="CU4264" s="1">
        <v>5871.8198</v>
      </c>
      <c r="CV4264" s="1">
        <v>135.2</v>
      </c>
      <c r="CW4264" s="1">
        <v>143.0</v>
      </c>
      <c r="CX4264" s="1">
        <v>174.8</v>
      </c>
      <c r="CY4264" s="1">
        <v>169.9</v>
      </c>
      <c r="CZ4264" s="1">
        <v>170.1</v>
      </c>
      <c r="DA4264" s="1" t="str">
        <f t="shared" si="1283"/>
        <v>#DIV/0!</v>
      </c>
      <c r="DB4264" s="1" t="str">
        <f t="shared" si="1284"/>
        <v>#DIV/0!</v>
      </c>
      <c r="DC4264" s="1" t="str">
        <f t="shared" si="1285"/>
        <v>#DIV/0!</v>
      </c>
      <c r="DD4264" s="1" t="str">
        <f t="shared" si="1286"/>
        <v>#DIV/0!</v>
      </c>
      <c r="DF4264" s="1" t="str">
        <f t="shared" si="1287"/>
        <v>#DIV/0!</v>
      </c>
    </row>
    <row r="4265" ht="15.75" customHeight="1">
      <c r="CU4265" s="1">
        <v>5871.9722</v>
      </c>
      <c r="CV4265" s="1">
        <v>125.5</v>
      </c>
      <c r="CW4265" s="1">
        <v>131.2</v>
      </c>
      <c r="CX4265" s="1">
        <v>158.0</v>
      </c>
      <c r="CY4265" s="1">
        <v>155.3</v>
      </c>
      <c r="CZ4265" s="1">
        <v>152.6</v>
      </c>
      <c r="DA4265" s="1" t="str">
        <f t="shared" si="1283"/>
        <v>#DIV/0!</v>
      </c>
      <c r="DB4265" s="1" t="str">
        <f t="shared" si="1284"/>
        <v>#DIV/0!</v>
      </c>
      <c r="DC4265" s="1" t="str">
        <f t="shared" si="1285"/>
        <v>#DIV/0!</v>
      </c>
      <c r="DD4265" s="1" t="str">
        <f t="shared" si="1286"/>
        <v>#DIV/0!</v>
      </c>
      <c r="DF4265" s="1" t="str">
        <f t="shared" si="1287"/>
        <v>#DIV/0!</v>
      </c>
    </row>
    <row r="4266" ht="15.75" customHeight="1">
      <c r="CU4266" s="1">
        <v>5872.1245</v>
      </c>
      <c r="CV4266" s="1">
        <v>113.5</v>
      </c>
      <c r="CW4266" s="1">
        <v>118.2</v>
      </c>
      <c r="CX4266" s="1">
        <v>139.0</v>
      </c>
      <c r="CY4266" s="1">
        <v>137.7</v>
      </c>
      <c r="CZ4266" s="1">
        <v>132.6</v>
      </c>
      <c r="DA4266" s="1" t="str">
        <f t="shared" si="1283"/>
        <v>#DIV/0!</v>
      </c>
      <c r="DB4266" s="1" t="str">
        <f t="shared" si="1284"/>
        <v>#DIV/0!</v>
      </c>
      <c r="DC4266" s="1" t="str">
        <f t="shared" si="1285"/>
        <v>#DIV/0!</v>
      </c>
      <c r="DD4266" s="1" t="str">
        <f t="shared" si="1286"/>
        <v>#DIV/0!</v>
      </c>
      <c r="DF4266" s="1" t="str">
        <f t="shared" si="1287"/>
        <v>#DIV/0!</v>
      </c>
    </row>
    <row r="4267" ht="15.75" customHeight="1">
      <c r="CU4267" s="1">
        <v>5872.2769</v>
      </c>
      <c r="CV4267" s="1">
        <v>101.5</v>
      </c>
      <c r="CW4267" s="1">
        <v>106.7</v>
      </c>
      <c r="CX4267" s="1">
        <v>123.7</v>
      </c>
      <c r="CY4267" s="1">
        <v>124.3</v>
      </c>
      <c r="CZ4267" s="1">
        <v>116.8</v>
      </c>
      <c r="DA4267" s="1" t="str">
        <f t="shared" si="1283"/>
        <v>#DIV/0!</v>
      </c>
      <c r="DB4267" s="1" t="str">
        <f t="shared" si="1284"/>
        <v>#DIV/0!</v>
      </c>
      <c r="DC4267" s="1" t="str">
        <f t="shared" si="1285"/>
        <v>#DIV/0!</v>
      </c>
      <c r="DD4267" s="1" t="str">
        <f t="shared" si="1286"/>
        <v>#DIV/0!</v>
      </c>
      <c r="DF4267" s="1" t="str">
        <f t="shared" si="1287"/>
        <v>#DIV/0!</v>
      </c>
    </row>
    <row r="4268" ht="15.75" customHeight="1">
      <c r="CU4268" s="1">
        <v>5872.4292</v>
      </c>
      <c r="CV4268" s="1">
        <v>92.01</v>
      </c>
      <c r="CW4268" s="1">
        <v>97.13</v>
      </c>
      <c r="CX4268" s="1">
        <v>109.4</v>
      </c>
      <c r="CY4268" s="1">
        <v>109.8</v>
      </c>
      <c r="CZ4268" s="1">
        <v>99.89</v>
      </c>
      <c r="DA4268" s="1" t="str">
        <f t="shared" si="1283"/>
        <v>#DIV/0!</v>
      </c>
      <c r="DB4268" s="1" t="str">
        <f t="shared" si="1284"/>
        <v>#DIV/0!</v>
      </c>
      <c r="DC4268" s="1" t="str">
        <f t="shared" si="1285"/>
        <v>#DIV/0!</v>
      </c>
      <c r="DD4268" s="1" t="str">
        <f t="shared" si="1286"/>
        <v>#DIV/0!</v>
      </c>
      <c r="DF4268" s="1" t="str">
        <f t="shared" si="1287"/>
        <v>#DIV/0!</v>
      </c>
    </row>
    <row r="4269" ht="15.75" customHeight="1">
      <c r="CU4269" s="1">
        <v>5872.5815</v>
      </c>
      <c r="CV4269" s="1">
        <v>86.51</v>
      </c>
      <c r="CW4269" s="1">
        <v>91.46</v>
      </c>
      <c r="CX4269" s="1">
        <v>101.2</v>
      </c>
      <c r="CY4269" s="1">
        <v>99.49</v>
      </c>
      <c r="CZ4269" s="1">
        <v>91.75</v>
      </c>
      <c r="DA4269" s="1" t="str">
        <f t="shared" si="1283"/>
        <v>#DIV/0!</v>
      </c>
      <c r="DB4269" s="1" t="str">
        <f t="shared" si="1284"/>
        <v>#DIV/0!</v>
      </c>
      <c r="DC4269" s="1" t="str">
        <f t="shared" si="1285"/>
        <v>#DIV/0!</v>
      </c>
      <c r="DD4269" s="1" t="str">
        <f t="shared" si="1286"/>
        <v>#DIV/0!</v>
      </c>
      <c r="DF4269" s="1" t="str">
        <f t="shared" si="1287"/>
        <v>#DIV/0!</v>
      </c>
    </row>
    <row r="4270" ht="15.75" customHeight="1">
      <c r="CU4270" s="1">
        <v>5872.7339</v>
      </c>
      <c r="CV4270" s="1">
        <v>84.9</v>
      </c>
      <c r="CW4270" s="1">
        <v>92.05</v>
      </c>
      <c r="CX4270" s="1">
        <v>101.2</v>
      </c>
      <c r="CY4270" s="1">
        <v>97.68</v>
      </c>
      <c r="CZ4270" s="1">
        <v>91.19</v>
      </c>
      <c r="DA4270" s="1" t="str">
        <f t="shared" si="1283"/>
        <v>#DIV/0!</v>
      </c>
      <c r="DB4270" s="1" t="str">
        <f t="shared" si="1284"/>
        <v>#DIV/0!</v>
      </c>
      <c r="DC4270" s="1" t="str">
        <f t="shared" si="1285"/>
        <v>#DIV/0!</v>
      </c>
      <c r="DD4270" s="1" t="str">
        <f t="shared" si="1286"/>
        <v>#DIV/0!</v>
      </c>
      <c r="DF4270" s="1" t="str">
        <f t="shared" si="1287"/>
        <v>#DIV/0!</v>
      </c>
    </row>
    <row r="4271" ht="15.75" customHeight="1">
      <c r="CU4271" s="1">
        <v>5872.8862</v>
      </c>
      <c r="CV4271" s="1">
        <v>87.82</v>
      </c>
      <c r="CW4271" s="1">
        <v>95.51</v>
      </c>
      <c r="CX4271" s="1">
        <v>103.1</v>
      </c>
      <c r="CY4271" s="1">
        <v>98.14</v>
      </c>
      <c r="CZ4271" s="1">
        <v>91.82</v>
      </c>
      <c r="DA4271" s="1" t="str">
        <f t="shared" si="1283"/>
        <v>#DIV/0!</v>
      </c>
      <c r="DB4271" s="1" t="str">
        <f t="shared" si="1284"/>
        <v>#DIV/0!</v>
      </c>
      <c r="DC4271" s="1" t="str">
        <f t="shared" si="1285"/>
        <v>#DIV/0!</v>
      </c>
      <c r="DD4271" s="1" t="str">
        <f t="shared" si="1286"/>
        <v>#DIV/0!</v>
      </c>
      <c r="DF4271" s="1" t="str">
        <f t="shared" si="1287"/>
        <v>#DIV/0!</v>
      </c>
    </row>
    <row r="4272" ht="15.75" customHeight="1">
      <c r="CU4272" s="1">
        <v>5873.0386</v>
      </c>
      <c r="CV4272" s="1">
        <v>89.4</v>
      </c>
      <c r="CW4272" s="1">
        <v>95.21</v>
      </c>
      <c r="CX4272" s="1">
        <v>105.0</v>
      </c>
      <c r="CY4272" s="1">
        <v>99.1</v>
      </c>
      <c r="CZ4272" s="1">
        <v>93.27</v>
      </c>
      <c r="DA4272" s="1" t="str">
        <f t="shared" si="1283"/>
        <v>#DIV/0!</v>
      </c>
      <c r="DB4272" s="1" t="str">
        <f t="shared" si="1284"/>
        <v>#DIV/0!</v>
      </c>
      <c r="DC4272" s="1" t="str">
        <f t="shared" si="1285"/>
        <v>#DIV/0!</v>
      </c>
      <c r="DD4272" s="1" t="str">
        <f t="shared" si="1286"/>
        <v>#DIV/0!</v>
      </c>
      <c r="DF4272" s="1" t="str">
        <f t="shared" si="1287"/>
        <v>#DIV/0!</v>
      </c>
    </row>
    <row r="4273" ht="15.75" customHeight="1">
      <c r="CU4273" s="1">
        <v>5873.1914</v>
      </c>
      <c r="CV4273" s="1">
        <v>90.42</v>
      </c>
      <c r="CW4273" s="1">
        <v>96.15</v>
      </c>
      <c r="CX4273" s="1">
        <v>105.7</v>
      </c>
      <c r="CY4273" s="1">
        <v>99.51</v>
      </c>
      <c r="CZ4273" s="1">
        <v>96.0</v>
      </c>
      <c r="DA4273" s="1" t="str">
        <f t="shared" si="1283"/>
        <v>#DIV/0!</v>
      </c>
      <c r="DB4273" s="1" t="str">
        <f t="shared" si="1284"/>
        <v>#DIV/0!</v>
      </c>
      <c r="DC4273" s="1" t="str">
        <f t="shared" si="1285"/>
        <v>#DIV/0!</v>
      </c>
      <c r="DD4273" s="1" t="str">
        <f t="shared" si="1286"/>
        <v>#DIV/0!</v>
      </c>
      <c r="DF4273" s="1" t="str">
        <f t="shared" si="1287"/>
        <v>#DIV/0!</v>
      </c>
    </row>
    <row r="4274" ht="15.75" customHeight="1">
      <c r="CU4274" s="1">
        <v>5873.3438</v>
      </c>
      <c r="CV4274" s="1">
        <v>89.68</v>
      </c>
      <c r="CW4274" s="1">
        <v>94.94</v>
      </c>
      <c r="CX4274" s="1">
        <v>105.3</v>
      </c>
      <c r="CY4274" s="1">
        <v>98.7</v>
      </c>
      <c r="CZ4274" s="1">
        <v>96.44</v>
      </c>
      <c r="DA4274" s="1" t="str">
        <f t="shared" si="1283"/>
        <v>#DIV/0!</v>
      </c>
      <c r="DB4274" s="1" t="str">
        <f t="shared" si="1284"/>
        <v>#DIV/0!</v>
      </c>
      <c r="DC4274" s="1" t="str">
        <f t="shared" si="1285"/>
        <v>#DIV/0!</v>
      </c>
      <c r="DD4274" s="1" t="str">
        <f t="shared" si="1286"/>
        <v>#DIV/0!</v>
      </c>
      <c r="DF4274" s="1" t="str">
        <f t="shared" si="1287"/>
        <v>#DIV/0!</v>
      </c>
    </row>
    <row r="4275" ht="15.75" customHeight="1">
      <c r="CU4275" s="1">
        <v>5873.4961</v>
      </c>
      <c r="CV4275" s="1">
        <v>88.84</v>
      </c>
      <c r="CW4275" s="1">
        <v>93.33</v>
      </c>
      <c r="CX4275" s="1">
        <v>104.2</v>
      </c>
      <c r="CY4275" s="1">
        <v>97.83</v>
      </c>
      <c r="CZ4275" s="1">
        <v>97.44</v>
      </c>
      <c r="DA4275" s="1" t="str">
        <f t="shared" si="1283"/>
        <v>#DIV/0!</v>
      </c>
      <c r="DB4275" s="1" t="str">
        <f t="shared" si="1284"/>
        <v>#DIV/0!</v>
      </c>
      <c r="DC4275" s="1" t="str">
        <f t="shared" si="1285"/>
        <v>#DIV/0!</v>
      </c>
      <c r="DD4275" s="1" t="str">
        <f t="shared" si="1286"/>
        <v>#DIV/0!</v>
      </c>
      <c r="DF4275" s="1" t="str">
        <f t="shared" si="1287"/>
        <v>#DIV/0!</v>
      </c>
    </row>
    <row r="4276" ht="15.75" customHeight="1">
      <c r="CU4276" s="1">
        <v>5873.6484</v>
      </c>
      <c r="CV4276" s="1">
        <v>85.75</v>
      </c>
      <c r="CW4276" s="1">
        <v>92.11</v>
      </c>
      <c r="CX4276" s="1">
        <v>104.2</v>
      </c>
      <c r="CY4276" s="1">
        <v>100.1</v>
      </c>
      <c r="CZ4276" s="1">
        <v>99.67</v>
      </c>
      <c r="DA4276" s="1" t="str">
        <f t="shared" si="1283"/>
        <v>#DIV/0!</v>
      </c>
      <c r="DB4276" s="1" t="str">
        <f t="shared" si="1284"/>
        <v>#DIV/0!</v>
      </c>
      <c r="DC4276" s="1" t="str">
        <f t="shared" si="1285"/>
        <v>#DIV/0!</v>
      </c>
      <c r="DD4276" s="1" t="str">
        <f t="shared" si="1286"/>
        <v>#DIV/0!</v>
      </c>
      <c r="DF4276" s="1" t="str">
        <f t="shared" si="1287"/>
        <v>#DIV/0!</v>
      </c>
    </row>
    <row r="4277" ht="15.75" customHeight="1">
      <c r="CU4277" s="1">
        <v>5873.8008</v>
      </c>
      <c r="CV4277" s="1">
        <v>86.22</v>
      </c>
      <c r="CW4277" s="1">
        <v>92.95</v>
      </c>
      <c r="CX4277" s="1">
        <v>107.4</v>
      </c>
      <c r="CY4277" s="1">
        <v>108.0</v>
      </c>
      <c r="CZ4277" s="1">
        <v>109.9</v>
      </c>
      <c r="DA4277" s="1" t="str">
        <f t="shared" si="1283"/>
        <v>#DIV/0!</v>
      </c>
      <c r="DB4277" s="1" t="str">
        <f t="shared" si="1284"/>
        <v>#DIV/0!</v>
      </c>
      <c r="DC4277" s="1" t="str">
        <f t="shared" si="1285"/>
        <v>#DIV/0!</v>
      </c>
      <c r="DD4277" s="1" t="str">
        <f t="shared" si="1286"/>
        <v>#DIV/0!</v>
      </c>
      <c r="DF4277" s="1" t="str">
        <f t="shared" si="1287"/>
        <v>#DIV/0!</v>
      </c>
    </row>
    <row r="4278" ht="15.75" customHeight="1">
      <c r="CU4278" s="1">
        <v>5873.9531</v>
      </c>
      <c r="CV4278" s="1">
        <v>89.12</v>
      </c>
      <c r="CW4278" s="1">
        <v>98.47</v>
      </c>
      <c r="CX4278" s="1">
        <v>115.5</v>
      </c>
      <c r="CY4278" s="1">
        <v>120.4</v>
      </c>
      <c r="CZ4278" s="1">
        <v>124.9</v>
      </c>
      <c r="DA4278" s="1" t="str">
        <f t="shared" si="1283"/>
        <v>#DIV/0!</v>
      </c>
      <c r="DB4278" s="1" t="str">
        <f t="shared" si="1284"/>
        <v>#DIV/0!</v>
      </c>
      <c r="DC4278" s="1" t="str">
        <f t="shared" si="1285"/>
        <v>#DIV/0!</v>
      </c>
      <c r="DD4278" s="1" t="str">
        <f t="shared" si="1286"/>
        <v>#DIV/0!</v>
      </c>
      <c r="DF4278" s="1" t="str">
        <f t="shared" si="1287"/>
        <v>#DIV/0!</v>
      </c>
    </row>
    <row r="4279" ht="15.75" customHeight="1">
      <c r="CU4279" s="1">
        <v>5874.1055</v>
      </c>
      <c r="CV4279" s="1">
        <v>93.02</v>
      </c>
      <c r="CW4279" s="1">
        <v>104.0</v>
      </c>
      <c r="CX4279" s="1">
        <v>125.8</v>
      </c>
      <c r="CY4279" s="1">
        <v>137.9</v>
      </c>
      <c r="CZ4279" s="1">
        <v>144.1</v>
      </c>
      <c r="DA4279" s="1" t="str">
        <f t="shared" si="1283"/>
        <v>#DIV/0!</v>
      </c>
      <c r="DB4279" s="1" t="str">
        <f t="shared" si="1284"/>
        <v>#DIV/0!</v>
      </c>
      <c r="DC4279" s="1" t="str">
        <f t="shared" si="1285"/>
        <v>#DIV/0!</v>
      </c>
      <c r="DD4279" s="1" t="str">
        <f t="shared" si="1286"/>
        <v>#DIV/0!</v>
      </c>
      <c r="DF4279" s="1" t="str">
        <f t="shared" si="1287"/>
        <v>#DIV/0!</v>
      </c>
    </row>
    <row r="4280" ht="15.75" customHeight="1">
      <c r="CU4280" s="1">
        <v>5874.2578</v>
      </c>
      <c r="CV4280" s="1">
        <v>100.3</v>
      </c>
      <c r="CW4280" s="1">
        <v>110.2</v>
      </c>
      <c r="CX4280" s="1">
        <v>134.4</v>
      </c>
      <c r="CY4280" s="1">
        <v>152.0</v>
      </c>
      <c r="CZ4280" s="1">
        <v>170.3</v>
      </c>
      <c r="DA4280" s="1" t="str">
        <f t="shared" si="1283"/>
        <v>#DIV/0!</v>
      </c>
      <c r="DB4280" s="1" t="str">
        <f t="shared" si="1284"/>
        <v>#DIV/0!</v>
      </c>
      <c r="DC4280" s="1" t="str">
        <f t="shared" si="1285"/>
        <v>#DIV/0!</v>
      </c>
      <c r="DD4280" s="1" t="str">
        <f t="shared" si="1286"/>
        <v>#DIV/0!</v>
      </c>
      <c r="DF4280" s="1" t="str">
        <f t="shared" si="1287"/>
        <v>#DIV/0!</v>
      </c>
    </row>
    <row r="4281" ht="15.75" customHeight="1">
      <c r="CU4281" s="1">
        <v>5874.4102</v>
      </c>
      <c r="CV4281" s="1">
        <v>101.6</v>
      </c>
      <c r="CW4281" s="1">
        <v>107.5</v>
      </c>
      <c r="CX4281" s="1">
        <v>127.9</v>
      </c>
      <c r="CY4281" s="1">
        <v>144.2</v>
      </c>
      <c r="CZ4281" s="1">
        <v>165.4</v>
      </c>
      <c r="DA4281" s="1" t="str">
        <f t="shared" si="1283"/>
        <v>#DIV/0!</v>
      </c>
      <c r="DB4281" s="1" t="str">
        <f t="shared" si="1284"/>
        <v>#DIV/0!</v>
      </c>
      <c r="DC4281" s="1" t="str">
        <f t="shared" si="1285"/>
        <v>#DIV/0!</v>
      </c>
      <c r="DD4281" s="1" t="str">
        <f t="shared" si="1286"/>
        <v>#DIV/0!</v>
      </c>
      <c r="DF4281" s="1" t="str">
        <f t="shared" si="1287"/>
        <v>#DIV/0!</v>
      </c>
    </row>
    <row r="4282" ht="15.75" customHeight="1">
      <c r="CU4282" s="1">
        <v>5874.563</v>
      </c>
      <c r="CV4282" s="1">
        <v>90.14</v>
      </c>
      <c r="CW4282" s="1">
        <v>90.52</v>
      </c>
      <c r="CX4282" s="1">
        <v>104.7</v>
      </c>
      <c r="CY4282" s="1">
        <v>120.7</v>
      </c>
      <c r="CZ4282" s="1">
        <v>136.9</v>
      </c>
      <c r="DA4282" s="1" t="str">
        <f t="shared" si="1283"/>
        <v>#DIV/0!</v>
      </c>
      <c r="DB4282" s="1" t="str">
        <f t="shared" si="1284"/>
        <v>#DIV/0!</v>
      </c>
      <c r="DC4282" s="1" t="str">
        <f t="shared" si="1285"/>
        <v>#DIV/0!</v>
      </c>
      <c r="DD4282" s="1" t="str">
        <f t="shared" si="1286"/>
        <v>#DIV/0!</v>
      </c>
      <c r="DF4282" s="1" t="str">
        <f t="shared" si="1287"/>
        <v>#DIV/0!</v>
      </c>
    </row>
    <row r="4283" ht="15.75" customHeight="1">
      <c r="CU4283" s="1">
        <v>5874.7153</v>
      </c>
      <c r="CV4283" s="1">
        <v>72.85</v>
      </c>
      <c r="CW4283" s="1">
        <v>70.54</v>
      </c>
      <c r="CX4283" s="1">
        <v>79.73</v>
      </c>
      <c r="CY4283" s="1">
        <v>93.08</v>
      </c>
      <c r="CZ4283" s="1">
        <v>104.9</v>
      </c>
      <c r="DA4283" s="1" t="str">
        <f t="shared" si="1283"/>
        <v>#DIV/0!</v>
      </c>
      <c r="DB4283" s="1" t="str">
        <f t="shared" si="1284"/>
        <v>#DIV/0!</v>
      </c>
      <c r="DC4283" s="1" t="str">
        <f t="shared" si="1285"/>
        <v>#DIV/0!</v>
      </c>
      <c r="DD4283" s="1" t="str">
        <f t="shared" si="1286"/>
        <v>#DIV/0!</v>
      </c>
      <c r="DF4283" s="1" t="str">
        <f t="shared" si="1287"/>
        <v>#DIV/0!</v>
      </c>
    </row>
    <row r="4284" ht="15.75" customHeight="1">
      <c r="CU4284" s="1">
        <v>5874.8677</v>
      </c>
      <c r="CV4284" s="1">
        <v>56.22</v>
      </c>
      <c r="CW4284" s="1">
        <v>54.83</v>
      </c>
      <c r="CX4284" s="1">
        <v>61.45</v>
      </c>
      <c r="CY4284" s="1">
        <v>70.77</v>
      </c>
      <c r="CZ4284" s="1">
        <v>78.52</v>
      </c>
      <c r="DA4284" s="1" t="str">
        <f t="shared" si="1283"/>
        <v>#DIV/0!</v>
      </c>
      <c r="DB4284" s="1" t="str">
        <f t="shared" si="1284"/>
        <v>#DIV/0!</v>
      </c>
      <c r="DC4284" s="1" t="str">
        <f t="shared" si="1285"/>
        <v>#DIV/0!</v>
      </c>
      <c r="DD4284" s="1" t="str">
        <f t="shared" si="1286"/>
        <v>#DIV/0!</v>
      </c>
      <c r="DF4284" s="1" t="str">
        <f t="shared" si="1287"/>
        <v>#DIV/0!</v>
      </c>
    </row>
    <row r="4285" ht="15.75" customHeight="1">
      <c r="CU4285" s="1">
        <v>5875.02</v>
      </c>
      <c r="CV4285" s="1">
        <v>46.52</v>
      </c>
      <c r="CW4285" s="1">
        <v>45.94</v>
      </c>
      <c r="CX4285" s="1">
        <v>49.47</v>
      </c>
      <c r="CY4285" s="1">
        <v>57.06</v>
      </c>
      <c r="CZ4285" s="1">
        <v>61.43</v>
      </c>
      <c r="DA4285" s="1" t="str">
        <f t="shared" si="1283"/>
        <v>#DIV/0!</v>
      </c>
      <c r="DB4285" s="1" t="str">
        <f t="shared" si="1284"/>
        <v>#DIV/0!</v>
      </c>
      <c r="DC4285" s="1" t="str">
        <f t="shared" si="1285"/>
        <v>#DIV/0!</v>
      </c>
      <c r="DD4285" s="1" t="str">
        <f t="shared" si="1286"/>
        <v>#DIV/0!</v>
      </c>
      <c r="DF4285" s="1" t="str">
        <f t="shared" si="1287"/>
        <v>#DIV/0!</v>
      </c>
    </row>
    <row r="4286" ht="15.75" customHeight="1">
      <c r="CU4286" s="1">
        <v>5875.1724</v>
      </c>
      <c r="CV4286" s="1">
        <v>39.39</v>
      </c>
      <c r="CW4286" s="1">
        <v>38.7</v>
      </c>
      <c r="CX4286" s="1">
        <v>41.29</v>
      </c>
      <c r="CY4286" s="1">
        <v>46.75</v>
      </c>
      <c r="CZ4286" s="1">
        <v>48.5</v>
      </c>
      <c r="DA4286" s="1" t="str">
        <f t="shared" si="1283"/>
        <v>#DIV/0!</v>
      </c>
      <c r="DB4286" s="1" t="str">
        <f t="shared" si="1284"/>
        <v>#DIV/0!</v>
      </c>
      <c r="DC4286" s="1" t="str">
        <f t="shared" si="1285"/>
        <v>#DIV/0!</v>
      </c>
      <c r="DD4286" s="1" t="str">
        <f t="shared" si="1286"/>
        <v>#DIV/0!</v>
      </c>
      <c r="DF4286" s="1" t="str">
        <f t="shared" si="1287"/>
        <v>#DIV/0!</v>
      </c>
    </row>
    <row r="4287" ht="15.75" customHeight="1">
      <c r="CU4287" s="1">
        <v>5875.3247</v>
      </c>
      <c r="CV4287" s="1">
        <v>36.6</v>
      </c>
      <c r="CW4287" s="1">
        <v>36.21</v>
      </c>
      <c r="CX4287" s="1">
        <v>37.9</v>
      </c>
      <c r="CY4287" s="1">
        <v>42.47</v>
      </c>
      <c r="CZ4287" s="1">
        <v>42.64</v>
      </c>
      <c r="DA4287" s="1" t="str">
        <f t="shared" si="1283"/>
        <v>#DIV/0!</v>
      </c>
      <c r="DB4287" s="1" t="str">
        <f t="shared" si="1284"/>
        <v>#DIV/0!</v>
      </c>
      <c r="DC4287" s="1" t="str">
        <f t="shared" si="1285"/>
        <v>#DIV/0!</v>
      </c>
      <c r="DD4287" s="1" t="str">
        <f t="shared" si="1286"/>
        <v>#DIV/0!</v>
      </c>
      <c r="DF4287" s="1" t="str">
        <f t="shared" si="1287"/>
        <v>#DIV/0!</v>
      </c>
    </row>
    <row r="4288" ht="15.75" customHeight="1">
      <c r="CU4288" s="1">
        <v>5875.4771</v>
      </c>
      <c r="CV4288" s="1">
        <v>35.71</v>
      </c>
      <c r="CW4288" s="1">
        <v>34.08</v>
      </c>
      <c r="CX4288" s="1">
        <v>35.92</v>
      </c>
      <c r="CY4288" s="1">
        <v>39.52</v>
      </c>
      <c r="CZ4288" s="1">
        <v>38.53</v>
      </c>
      <c r="DA4288" s="1" t="str">
        <f t="shared" si="1283"/>
        <v>#DIV/0!</v>
      </c>
      <c r="DB4288" s="1" t="str">
        <f t="shared" si="1284"/>
        <v>#DIV/0!</v>
      </c>
      <c r="DC4288" s="1" t="str">
        <f t="shared" si="1285"/>
        <v>#DIV/0!</v>
      </c>
      <c r="DD4288" s="1" t="str">
        <f t="shared" si="1286"/>
        <v>#DIV/0!</v>
      </c>
      <c r="DF4288" s="1" t="str">
        <f t="shared" si="1287"/>
        <v>#DIV/0!</v>
      </c>
    </row>
    <row r="4289" ht="15.75" customHeight="1">
      <c r="CU4289" s="1">
        <v>5875.6294</v>
      </c>
      <c r="CV4289" s="1">
        <v>34.36</v>
      </c>
      <c r="CW4289" s="1">
        <v>32.58</v>
      </c>
      <c r="CX4289" s="1">
        <v>34.37</v>
      </c>
      <c r="CY4289" s="1">
        <v>37.05</v>
      </c>
      <c r="CZ4289" s="1">
        <v>36.51</v>
      </c>
      <c r="DA4289" s="1" t="str">
        <f t="shared" si="1283"/>
        <v>#DIV/0!</v>
      </c>
      <c r="DB4289" s="1" t="str">
        <f t="shared" si="1284"/>
        <v>#DIV/0!</v>
      </c>
      <c r="DC4289" s="1" t="str">
        <f t="shared" si="1285"/>
        <v>#DIV/0!</v>
      </c>
      <c r="DD4289" s="1" t="str">
        <f t="shared" si="1286"/>
        <v>#DIV/0!</v>
      </c>
      <c r="DF4289" s="1" t="str">
        <f t="shared" si="1287"/>
        <v>#DIV/0!</v>
      </c>
    </row>
    <row r="4290" ht="15.75" customHeight="1">
      <c r="CU4290" s="1">
        <v>5875.7822</v>
      </c>
      <c r="CV4290" s="1">
        <v>29.26</v>
      </c>
      <c r="CW4290" s="1">
        <v>27.62</v>
      </c>
      <c r="CX4290" s="1">
        <v>28.51</v>
      </c>
      <c r="CY4290" s="1">
        <v>30.63</v>
      </c>
      <c r="CZ4290" s="1">
        <v>30.76</v>
      </c>
      <c r="DA4290" s="1" t="str">
        <f t="shared" si="1283"/>
        <v>#DIV/0!</v>
      </c>
      <c r="DB4290" s="1" t="str">
        <f t="shared" si="1284"/>
        <v>#DIV/0!</v>
      </c>
      <c r="DC4290" s="1" t="str">
        <f t="shared" si="1285"/>
        <v>#DIV/0!</v>
      </c>
      <c r="DD4290" s="1" t="str">
        <f t="shared" si="1286"/>
        <v>#DIV/0!</v>
      </c>
      <c r="DF4290" s="1" t="str">
        <f t="shared" si="1287"/>
        <v>#DIV/0!</v>
      </c>
    </row>
    <row r="4291" ht="15.75" customHeight="1">
      <c r="CU4291" s="1">
        <v>5875.9346</v>
      </c>
      <c r="CV4291" s="1">
        <v>21.63</v>
      </c>
      <c r="CW4291" s="1">
        <v>20.07</v>
      </c>
      <c r="CX4291" s="1">
        <v>20.47</v>
      </c>
      <c r="CY4291" s="1">
        <v>21.76</v>
      </c>
      <c r="CZ4291" s="1">
        <v>22.11</v>
      </c>
      <c r="DA4291" s="1" t="str">
        <f t="shared" si="1283"/>
        <v>#DIV/0!</v>
      </c>
      <c r="DB4291" s="1" t="str">
        <f t="shared" si="1284"/>
        <v>#DIV/0!</v>
      </c>
      <c r="DC4291" s="1" t="str">
        <f t="shared" si="1285"/>
        <v>#DIV/0!</v>
      </c>
      <c r="DD4291" s="1" t="str">
        <f t="shared" si="1286"/>
        <v>#DIV/0!</v>
      </c>
      <c r="DF4291" s="1" t="str">
        <f t="shared" si="1287"/>
        <v>#DIV/0!</v>
      </c>
    </row>
    <row r="4292" ht="15.75" customHeight="1">
      <c r="CU4292" s="1">
        <v>5876.0869</v>
      </c>
      <c r="CV4292" s="1">
        <v>15.59</v>
      </c>
      <c r="CW4292" s="1">
        <v>14.92</v>
      </c>
      <c r="CX4292" s="1">
        <v>15.31</v>
      </c>
      <c r="CY4292" s="1">
        <v>16.37</v>
      </c>
      <c r="CZ4292" s="1">
        <v>16.71</v>
      </c>
      <c r="DA4292" s="1" t="str">
        <f t="shared" si="1283"/>
        <v>#DIV/0!</v>
      </c>
      <c r="DB4292" s="1" t="str">
        <f t="shared" si="1284"/>
        <v>#DIV/0!</v>
      </c>
      <c r="DC4292" s="1" t="str">
        <f t="shared" si="1285"/>
        <v>#DIV/0!</v>
      </c>
      <c r="DD4292" s="1" t="str">
        <f t="shared" si="1286"/>
        <v>#DIV/0!</v>
      </c>
      <c r="DF4292" s="1" t="str">
        <f t="shared" si="1287"/>
        <v>#DIV/0!</v>
      </c>
    </row>
    <row r="4293" ht="15.75" customHeight="1">
      <c r="CU4293" s="1">
        <v>5876.2393</v>
      </c>
      <c r="CV4293" s="1">
        <v>12.22</v>
      </c>
      <c r="CW4293" s="1">
        <v>12.04</v>
      </c>
      <c r="CX4293" s="1">
        <v>12.12</v>
      </c>
      <c r="CY4293" s="1">
        <v>12.86</v>
      </c>
      <c r="CZ4293" s="1">
        <v>13.34</v>
      </c>
      <c r="DA4293" s="1" t="str">
        <f t="shared" si="1283"/>
        <v>#DIV/0!</v>
      </c>
      <c r="DB4293" s="1" t="str">
        <f t="shared" si="1284"/>
        <v>#DIV/0!</v>
      </c>
      <c r="DC4293" s="1" t="str">
        <f t="shared" si="1285"/>
        <v>#DIV/0!</v>
      </c>
      <c r="DD4293" s="1" t="str">
        <f t="shared" si="1286"/>
        <v>#DIV/0!</v>
      </c>
      <c r="DF4293" s="1" t="str">
        <f t="shared" si="1287"/>
        <v>#DIV/0!</v>
      </c>
    </row>
    <row r="4294" ht="15.75" customHeight="1">
      <c r="CU4294" s="1">
        <v>5876.3916</v>
      </c>
      <c r="CV4294" s="1">
        <v>10.7</v>
      </c>
      <c r="CW4294" s="1">
        <v>10.68</v>
      </c>
      <c r="CX4294" s="1">
        <v>10.67</v>
      </c>
      <c r="CY4294" s="1">
        <v>11.08</v>
      </c>
      <c r="CZ4294" s="1">
        <v>11.34</v>
      </c>
      <c r="DA4294" s="1" t="str">
        <f t="shared" si="1283"/>
        <v>#DIV/0!</v>
      </c>
      <c r="DB4294" s="1" t="str">
        <f t="shared" si="1284"/>
        <v>#DIV/0!</v>
      </c>
      <c r="DC4294" s="1" t="str">
        <f t="shared" si="1285"/>
        <v>#DIV/0!</v>
      </c>
      <c r="DD4294" s="1" t="str">
        <f t="shared" si="1286"/>
        <v>#DIV/0!</v>
      </c>
      <c r="DF4294" s="1" t="str">
        <f t="shared" si="1287"/>
        <v>#DIV/0!</v>
      </c>
    </row>
    <row r="4295" ht="15.75" customHeight="1">
      <c r="CU4295" s="1">
        <v>5876.5439</v>
      </c>
      <c r="CV4295" s="1">
        <v>10.55</v>
      </c>
      <c r="CW4295" s="1">
        <v>10.61</v>
      </c>
      <c r="CX4295" s="1">
        <v>10.54</v>
      </c>
      <c r="CY4295" s="1">
        <v>10.89</v>
      </c>
      <c r="CZ4295" s="1">
        <v>10.68</v>
      </c>
      <c r="DA4295" s="1" t="str">
        <f t="shared" si="1283"/>
        <v>#DIV/0!</v>
      </c>
      <c r="DB4295" s="1" t="str">
        <f t="shared" si="1284"/>
        <v>#DIV/0!</v>
      </c>
      <c r="DC4295" s="1" t="str">
        <f t="shared" si="1285"/>
        <v>#DIV/0!</v>
      </c>
      <c r="DD4295" s="1" t="str">
        <f t="shared" si="1286"/>
        <v>#DIV/0!</v>
      </c>
      <c r="DF4295" s="1" t="str">
        <f t="shared" si="1287"/>
        <v>#DIV/0!</v>
      </c>
    </row>
    <row r="4296" ht="15.75" customHeight="1">
      <c r="CU4296" s="1">
        <v>5876.6963</v>
      </c>
      <c r="CV4296" s="1">
        <v>11.24</v>
      </c>
      <c r="CW4296" s="1">
        <v>11.76</v>
      </c>
      <c r="CX4296" s="1">
        <v>11.62</v>
      </c>
      <c r="CY4296" s="1">
        <v>12.07</v>
      </c>
      <c r="CZ4296" s="1">
        <v>11.48</v>
      </c>
      <c r="DA4296" s="1" t="str">
        <f t="shared" si="1283"/>
        <v>#DIV/0!</v>
      </c>
      <c r="DB4296" s="1" t="str">
        <f t="shared" si="1284"/>
        <v>#DIV/0!</v>
      </c>
      <c r="DC4296" s="1" t="str">
        <f t="shared" si="1285"/>
        <v>#DIV/0!</v>
      </c>
      <c r="DD4296" s="1" t="str">
        <f t="shared" si="1286"/>
        <v>#DIV/0!</v>
      </c>
      <c r="DF4296" s="1" t="str">
        <f t="shared" si="1287"/>
        <v>#DIV/0!</v>
      </c>
    </row>
    <row r="4297" ht="15.75" customHeight="1">
      <c r="CU4297" s="1">
        <v>5876.8486</v>
      </c>
      <c r="CV4297" s="1">
        <v>12.96</v>
      </c>
      <c r="CW4297" s="1">
        <v>13.59</v>
      </c>
      <c r="CX4297" s="1">
        <v>13.33</v>
      </c>
      <c r="CY4297" s="1">
        <v>13.84</v>
      </c>
      <c r="CZ4297" s="1">
        <v>12.83</v>
      </c>
      <c r="DA4297" s="1" t="str">
        <f t="shared" si="1283"/>
        <v>#DIV/0!</v>
      </c>
      <c r="DB4297" s="1" t="str">
        <f t="shared" si="1284"/>
        <v>#DIV/0!</v>
      </c>
      <c r="DC4297" s="1" t="str">
        <f t="shared" si="1285"/>
        <v>#DIV/0!</v>
      </c>
      <c r="DD4297" s="1" t="str">
        <f t="shared" si="1286"/>
        <v>#DIV/0!</v>
      </c>
      <c r="DF4297" s="1" t="str">
        <f t="shared" si="1287"/>
        <v>#DIV/0!</v>
      </c>
    </row>
    <row r="4298" ht="15.75" customHeight="1">
      <c r="CU4298" s="1">
        <v>5877.001</v>
      </c>
      <c r="CV4298" s="1">
        <v>14.61</v>
      </c>
      <c r="CW4298" s="1">
        <v>15.43</v>
      </c>
      <c r="CX4298" s="1">
        <v>15.42</v>
      </c>
      <c r="CY4298" s="1">
        <v>16.24</v>
      </c>
      <c r="CZ4298" s="1">
        <v>14.44</v>
      </c>
      <c r="DA4298" s="1" t="str">
        <f t="shared" si="1283"/>
        <v>#DIV/0!</v>
      </c>
      <c r="DB4298" s="1" t="str">
        <f t="shared" si="1284"/>
        <v>#DIV/0!</v>
      </c>
      <c r="DC4298" s="1" t="str">
        <f t="shared" si="1285"/>
        <v>#DIV/0!</v>
      </c>
      <c r="DD4298" s="1" t="str">
        <f t="shared" si="1286"/>
        <v>#DIV/0!</v>
      </c>
      <c r="DF4298" s="1" t="str">
        <f t="shared" si="1287"/>
        <v>#DIV/0!</v>
      </c>
    </row>
    <row r="4299" ht="15.75" customHeight="1">
      <c r="CU4299" s="1">
        <v>5877.1538</v>
      </c>
      <c r="CV4299" s="1">
        <v>16.31</v>
      </c>
      <c r="CW4299" s="1">
        <v>17.71</v>
      </c>
      <c r="CX4299" s="1">
        <v>18.2</v>
      </c>
      <c r="CY4299" s="1">
        <v>20.0</v>
      </c>
      <c r="CZ4299" s="1">
        <v>15.46</v>
      </c>
      <c r="DA4299" s="1" t="str">
        <f t="shared" si="1283"/>
        <v>#DIV/0!</v>
      </c>
      <c r="DB4299" s="1" t="str">
        <f t="shared" si="1284"/>
        <v>#DIV/0!</v>
      </c>
      <c r="DC4299" s="1" t="str">
        <f t="shared" si="1285"/>
        <v>#DIV/0!</v>
      </c>
      <c r="DD4299" s="1" t="str">
        <f t="shared" si="1286"/>
        <v>#DIV/0!</v>
      </c>
      <c r="DF4299" s="1" t="str">
        <f t="shared" si="1287"/>
        <v>#DIV/0!</v>
      </c>
    </row>
    <row r="4300" ht="15.75" customHeight="1">
      <c r="CU4300" s="1">
        <v>5877.3062</v>
      </c>
      <c r="CV4300" s="1">
        <v>17.1</v>
      </c>
      <c r="CW4300" s="1">
        <v>18.88</v>
      </c>
      <c r="CX4300" s="1">
        <v>19.98</v>
      </c>
      <c r="CY4300" s="1">
        <v>22.57</v>
      </c>
      <c r="CZ4300" s="1">
        <v>17.23</v>
      </c>
      <c r="DA4300" s="1" t="str">
        <f t="shared" si="1283"/>
        <v>#DIV/0!</v>
      </c>
      <c r="DB4300" s="1" t="str">
        <f t="shared" si="1284"/>
        <v>#DIV/0!</v>
      </c>
      <c r="DC4300" s="1" t="str">
        <f t="shared" si="1285"/>
        <v>#DIV/0!</v>
      </c>
      <c r="DD4300" s="1" t="str">
        <f t="shared" si="1286"/>
        <v>#DIV/0!</v>
      </c>
      <c r="DF4300" s="1" t="str">
        <f t="shared" si="1287"/>
        <v>#DIV/0!</v>
      </c>
    </row>
    <row r="4301" ht="15.75" customHeight="1">
      <c r="CU4301" s="1">
        <v>5877.4585</v>
      </c>
      <c r="CV4301" s="1">
        <v>16.28</v>
      </c>
      <c r="CW4301" s="1">
        <v>18.41</v>
      </c>
      <c r="CX4301" s="1">
        <v>19.99</v>
      </c>
      <c r="CY4301" s="1">
        <v>22.55</v>
      </c>
      <c r="CZ4301" s="1">
        <v>20.36</v>
      </c>
      <c r="DA4301" s="1" t="str">
        <f t="shared" si="1283"/>
        <v>#DIV/0!</v>
      </c>
      <c r="DB4301" s="1" t="str">
        <f t="shared" si="1284"/>
        <v>#DIV/0!</v>
      </c>
      <c r="DC4301" s="1" t="str">
        <f t="shared" si="1285"/>
        <v>#DIV/0!</v>
      </c>
      <c r="DD4301" s="1" t="str">
        <f t="shared" si="1286"/>
        <v>#DIV/0!</v>
      </c>
      <c r="DF4301" s="1" t="str">
        <f t="shared" si="1287"/>
        <v>#DIV/0!</v>
      </c>
    </row>
    <row r="4302" ht="15.75" customHeight="1">
      <c r="CU4302" s="1">
        <v>5877.6108</v>
      </c>
      <c r="CV4302" s="1">
        <v>14.53</v>
      </c>
      <c r="CW4302" s="1">
        <v>16.66</v>
      </c>
      <c r="CX4302" s="1">
        <v>18.34</v>
      </c>
      <c r="CY4302" s="1">
        <v>20.67</v>
      </c>
      <c r="CZ4302" s="1">
        <v>21.15</v>
      </c>
      <c r="DA4302" s="1" t="str">
        <f t="shared" si="1283"/>
        <v>#DIV/0!</v>
      </c>
      <c r="DB4302" s="1" t="str">
        <f t="shared" si="1284"/>
        <v>#DIV/0!</v>
      </c>
      <c r="DC4302" s="1" t="str">
        <f t="shared" si="1285"/>
        <v>#DIV/0!</v>
      </c>
      <c r="DD4302" s="1" t="str">
        <f t="shared" si="1286"/>
        <v>#DIV/0!</v>
      </c>
      <c r="DF4302" s="1" t="str">
        <f t="shared" si="1287"/>
        <v>#DIV/0!</v>
      </c>
    </row>
    <row r="4303" ht="15.75" customHeight="1">
      <c r="CU4303" s="1">
        <v>5877.7632</v>
      </c>
      <c r="CV4303" s="1">
        <v>13.59</v>
      </c>
      <c r="CW4303" s="1">
        <v>15.03</v>
      </c>
      <c r="CX4303" s="1">
        <v>16.67</v>
      </c>
      <c r="CY4303" s="1">
        <v>18.44</v>
      </c>
      <c r="CZ4303" s="1">
        <v>20.37</v>
      </c>
      <c r="DA4303" s="1" t="str">
        <f t="shared" si="1283"/>
        <v>#DIV/0!</v>
      </c>
      <c r="DB4303" s="1" t="str">
        <f t="shared" si="1284"/>
        <v>#DIV/0!</v>
      </c>
      <c r="DC4303" s="1" t="str">
        <f t="shared" si="1285"/>
        <v>#DIV/0!</v>
      </c>
      <c r="DD4303" s="1" t="str">
        <f t="shared" si="1286"/>
        <v>#DIV/0!</v>
      </c>
      <c r="DF4303" s="1" t="str">
        <f t="shared" si="1287"/>
        <v>#DIV/0!</v>
      </c>
    </row>
    <row r="4304" ht="15.75" customHeight="1">
      <c r="CU4304" s="1">
        <v>5877.9155</v>
      </c>
      <c r="CV4304" s="1">
        <v>12.7</v>
      </c>
      <c r="CW4304" s="1">
        <v>13.67</v>
      </c>
      <c r="CX4304" s="1">
        <v>14.93</v>
      </c>
      <c r="CY4304" s="1">
        <v>15.88</v>
      </c>
      <c r="CZ4304" s="1">
        <v>18.18</v>
      </c>
      <c r="DA4304" s="1" t="str">
        <f t="shared" si="1283"/>
        <v>#DIV/0!</v>
      </c>
      <c r="DB4304" s="1" t="str">
        <f t="shared" si="1284"/>
        <v>#DIV/0!</v>
      </c>
      <c r="DC4304" s="1" t="str">
        <f t="shared" si="1285"/>
        <v>#DIV/0!</v>
      </c>
      <c r="DD4304" s="1" t="str">
        <f t="shared" si="1286"/>
        <v>#DIV/0!</v>
      </c>
      <c r="DF4304" s="1" t="str">
        <f t="shared" si="1287"/>
        <v>#DIV/0!</v>
      </c>
    </row>
    <row r="4305" ht="15.75" customHeight="1">
      <c r="CU4305" s="1">
        <v>5878.0679</v>
      </c>
      <c r="CV4305" s="1">
        <v>10.91</v>
      </c>
      <c r="CW4305" s="1">
        <v>12.08</v>
      </c>
      <c r="CX4305" s="1">
        <v>12.95</v>
      </c>
      <c r="CY4305" s="1">
        <v>13.39</v>
      </c>
      <c r="CZ4305" s="1">
        <v>15.13</v>
      </c>
      <c r="DA4305" s="1" t="str">
        <f t="shared" si="1283"/>
        <v>#DIV/0!</v>
      </c>
      <c r="DB4305" s="1" t="str">
        <f t="shared" si="1284"/>
        <v>#DIV/0!</v>
      </c>
      <c r="DC4305" s="1" t="str">
        <f t="shared" si="1285"/>
        <v>#DIV/0!</v>
      </c>
      <c r="DD4305" s="1" t="str">
        <f t="shared" si="1286"/>
        <v>#DIV/0!</v>
      </c>
      <c r="DF4305" s="1" t="str">
        <f t="shared" si="1287"/>
        <v>#DIV/0!</v>
      </c>
    </row>
    <row r="4306" ht="15.75" customHeight="1">
      <c r="CU4306" s="1">
        <v>5878.2202</v>
      </c>
      <c r="CV4306" s="1">
        <v>8.951</v>
      </c>
      <c r="CW4306" s="1">
        <v>10.27</v>
      </c>
      <c r="CX4306" s="1">
        <v>10.85</v>
      </c>
      <c r="CY4306" s="1">
        <v>10.77</v>
      </c>
      <c r="CZ4306" s="1">
        <v>12.11</v>
      </c>
      <c r="DA4306" s="1" t="str">
        <f t="shared" si="1283"/>
        <v>#DIV/0!</v>
      </c>
      <c r="DB4306" s="1" t="str">
        <f t="shared" si="1284"/>
        <v>#DIV/0!</v>
      </c>
      <c r="DC4306" s="1" t="str">
        <f t="shared" si="1285"/>
        <v>#DIV/0!</v>
      </c>
      <c r="DD4306" s="1" t="str">
        <f t="shared" si="1286"/>
        <v>#DIV/0!</v>
      </c>
      <c r="DF4306" s="1" t="str">
        <f t="shared" si="1287"/>
        <v>#DIV/0!</v>
      </c>
    </row>
    <row r="4307" ht="15.75" customHeight="1">
      <c r="CU4307" s="1">
        <v>5878.3726</v>
      </c>
      <c r="CV4307" s="1">
        <v>7.381</v>
      </c>
      <c r="CW4307" s="1">
        <v>8.526</v>
      </c>
      <c r="CX4307" s="1">
        <v>8.846</v>
      </c>
      <c r="CY4307" s="1">
        <v>8.998</v>
      </c>
      <c r="CZ4307" s="1">
        <v>9.56</v>
      </c>
      <c r="DA4307" s="1" t="str">
        <f t="shared" si="1283"/>
        <v>#DIV/0!</v>
      </c>
      <c r="DB4307" s="1" t="str">
        <f t="shared" si="1284"/>
        <v>#DIV/0!</v>
      </c>
      <c r="DC4307" s="1" t="str">
        <f t="shared" si="1285"/>
        <v>#DIV/0!</v>
      </c>
      <c r="DD4307" s="1" t="str">
        <f t="shared" si="1286"/>
        <v>#DIV/0!</v>
      </c>
      <c r="DF4307" s="1" t="str">
        <f t="shared" si="1287"/>
        <v>#DIV/0!</v>
      </c>
    </row>
    <row r="4308" ht="15.75" customHeight="1">
      <c r="CU4308" s="1">
        <v>5878.5254</v>
      </c>
      <c r="CV4308" s="1">
        <v>6.314</v>
      </c>
      <c r="CW4308" s="1">
        <v>7.336</v>
      </c>
      <c r="CX4308" s="1">
        <v>7.583</v>
      </c>
      <c r="CY4308" s="1">
        <v>7.865</v>
      </c>
      <c r="CZ4308" s="1">
        <v>8.06</v>
      </c>
      <c r="DA4308" s="1" t="str">
        <f t="shared" si="1283"/>
        <v>#DIV/0!</v>
      </c>
      <c r="DB4308" s="1" t="str">
        <f t="shared" si="1284"/>
        <v>#DIV/0!</v>
      </c>
      <c r="DC4308" s="1" t="str">
        <f t="shared" si="1285"/>
        <v>#DIV/0!</v>
      </c>
      <c r="DD4308" s="1" t="str">
        <f t="shared" si="1286"/>
        <v>#DIV/0!</v>
      </c>
      <c r="DF4308" s="1" t="str">
        <f t="shared" si="1287"/>
        <v>#DIV/0!</v>
      </c>
    </row>
    <row r="4309" ht="15.75" customHeight="1">
      <c r="CU4309" s="1">
        <v>5878.6777</v>
      </c>
      <c r="CV4309" s="1">
        <v>5.794</v>
      </c>
      <c r="CW4309" s="1">
        <v>6.719</v>
      </c>
      <c r="CX4309" s="1">
        <v>6.957</v>
      </c>
      <c r="CY4309" s="1">
        <v>7.329</v>
      </c>
      <c r="CZ4309" s="1">
        <v>7.323</v>
      </c>
      <c r="DA4309" s="1" t="str">
        <f t="shared" si="1283"/>
        <v>#DIV/0!</v>
      </c>
      <c r="DB4309" s="1" t="str">
        <f t="shared" si="1284"/>
        <v>#DIV/0!</v>
      </c>
      <c r="DC4309" s="1" t="str">
        <f t="shared" si="1285"/>
        <v>#DIV/0!</v>
      </c>
      <c r="DD4309" s="1" t="str">
        <f t="shared" si="1286"/>
        <v>#DIV/0!</v>
      </c>
      <c r="DF4309" s="1" t="str">
        <f t="shared" si="1287"/>
        <v>#DIV/0!</v>
      </c>
    </row>
    <row r="4310" ht="15.75" customHeight="1">
      <c r="CU4310" s="1">
        <v>5878.8301</v>
      </c>
      <c r="CV4310" s="1">
        <v>5.698</v>
      </c>
      <c r="CW4310" s="1">
        <v>6.388</v>
      </c>
      <c r="CX4310" s="1">
        <v>6.627</v>
      </c>
      <c r="CY4310" s="1">
        <v>7.211</v>
      </c>
      <c r="CZ4310" s="1">
        <v>6.969</v>
      </c>
      <c r="DA4310" s="1" t="str">
        <f t="shared" si="1283"/>
        <v>#DIV/0!</v>
      </c>
      <c r="DB4310" s="1" t="str">
        <f t="shared" si="1284"/>
        <v>#DIV/0!</v>
      </c>
      <c r="DC4310" s="1" t="str">
        <f t="shared" si="1285"/>
        <v>#DIV/0!</v>
      </c>
      <c r="DD4310" s="1" t="str">
        <f t="shared" si="1286"/>
        <v>#DIV/0!</v>
      </c>
      <c r="DF4310" s="1" t="str">
        <f t="shared" si="1287"/>
        <v>#DIV/0!</v>
      </c>
    </row>
    <row r="4311" ht="15.75" customHeight="1">
      <c r="CU4311" s="1">
        <v>5878.9824</v>
      </c>
      <c r="CV4311" s="1">
        <v>5.726</v>
      </c>
      <c r="CW4311" s="1">
        <v>6.218</v>
      </c>
      <c r="CX4311" s="1">
        <v>6.607</v>
      </c>
      <c r="CY4311" s="1">
        <v>7.263</v>
      </c>
      <c r="CZ4311" s="1">
        <v>7.001</v>
      </c>
      <c r="DA4311" s="1" t="str">
        <f t="shared" si="1283"/>
        <v>#DIV/0!</v>
      </c>
      <c r="DB4311" s="1" t="str">
        <f t="shared" si="1284"/>
        <v>#DIV/0!</v>
      </c>
      <c r="DC4311" s="1" t="str">
        <f t="shared" si="1285"/>
        <v>#DIV/0!</v>
      </c>
      <c r="DD4311" s="1" t="str">
        <f t="shared" si="1286"/>
        <v>#DIV/0!</v>
      </c>
      <c r="DF4311" s="1" t="str">
        <f t="shared" si="1287"/>
        <v>#DIV/0!</v>
      </c>
    </row>
    <row r="4312" ht="15.75" customHeight="1">
      <c r="CU4312" s="1">
        <v>5879.1348</v>
      </c>
      <c r="CV4312" s="1">
        <v>5.544</v>
      </c>
      <c r="CW4312" s="1">
        <v>5.952</v>
      </c>
      <c r="CX4312" s="1">
        <v>6.378</v>
      </c>
      <c r="CY4312" s="1">
        <v>6.746</v>
      </c>
      <c r="CZ4312" s="1">
        <v>6.858</v>
      </c>
      <c r="DA4312" s="1" t="str">
        <f t="shared" si="1283"/>
        <v>#DIV/0!</v>
      </c>
      <c r="DB4312" s="1" t="str">
        <f t="shared" si="1284"/>
        <v>#DIV/0!</v>
      </c>
      <c r="DC4312" s="1" t="str">
        <f t="shared" si="1285"/>
        <v>#DIV/0!</v>
      </c>
      <c r="DD4312" s="1" t="str">
        <f t="shared" si="1286"/>
        <v>#DIV/0!</v>
      </c>
      <c r="DF4312" s="1" t="str">
        <f t="shared" si="1287"/>
        <v>#DIV/0!</v>
      </c>
    </row>
    <row r="4313" ht="15.75" customHeight="1">
      <c r="CU4313" s="1">
        <v>5879.2871</v>
      </c>
      <c r="CV4313" s="1">
        <v>5.008</v>
      </c>
      <c r="CW4313" s="1">
        <v>5.078</v>
      </c>
      <c r="CX4313" s="1">
        <v>5.37</v>
      </c>
      <c r="CY4313" s="1">
        <v>5.626</v>
      </c>
      <c r="CZ4313" s="1">
        <v>5.68</v>
      </c>
      <c r="DA4313" s="1" t="str">
        <f t="shared" si="1283"/>
        <v>#DIV/0!</v>
      </c>
      <c r="DB4313" s="1" t="str">
        <f t="shared" si="1284"/>
        <v>#DIV/0!</v>
      </c>
      <c r="DC4313" s="1" t="str">
        <f t="shared" si="1285"/>
        <v>#DIV/0!</v>
      </c>
      <c r="DD4313" s="1" t="str">
        <f t="shared" si="1286"/>
        <v>#DIV/0!</v>
      </c>
      <c r="DF4313" s="1" t="str">
        <f t="shared" si="1287"/>
        <v>#DIV/0!</v>
      </c>
    </row>
    <row r="4314" ht="15.75" customHeight="1">
      <c r="CU4314" s="1">
        <v>5879.4395</v>
      </c>
      <c r="CV4314" s="1">
        <v>4.096</v>
      </c>
      <c r="CW4314" s="1">
        <v>4.154</v>
      </c>
      <c r="CX4314" s="1">
        <v>4.356</v>
      </c>
      <c r="CY4314" s="1">
        <v>4.491</v>
      </c>
      <c r="CZ4314" s="1">
        <v>4.59</v>
      </c>
      <c r="DA4314" s="1" t="str">
        <f t="shared" si="1283"/>
        <v>#DIV/0!</v>
      </c>
      <c r="DB4314" s="1" t="str">
        <f t="shared" si="1284"/>
        <v>#DIV/0!</v>
      </c>
      <c r="DC4314" s="1" t="str">
        <f t="shared" si="1285"/>
        <v>#DIV/0!</v>
      </c>
      <c r="DD4314" s="1" t="str">
        <f t="shared" si="1286"/>
        <v>#DIV/0!</v>
      </c>
      <c r="DF4314" s="1" t="str">
        <f t="shared" si="1287"/>
        <v>#DIV/0!</v>
      </c>
    </row>
    <row r="4315" ht="15.75" customHeight="1">
      <c r="CU4315" s="1">
        <v>5879.5918</v>
      </c>
      <c r="CV4315" s="1">
        <v>3.497</v>
      </c>
      <c r="CW4315" s="1">
        <v>3.605</v>
      </c>
      <c r="CX4315" s="1">
        <v>3.768</v>
      </c>
      <c r="CY4315" s="1">
        <v>3.72</v>
      </c>
      <c r="CZ4315" s="1">
        <v>3.921</v>
      </c>
      <c r="DA4315" s="1" t="str">
        <f t="shared" si="1283"/>
        <v>#DIV/0!</v>
      </c>
      <c r="DB4315" s="1" t="str">
        <f t="shared" si="1284"/>
        <v>#DIV/0!</v>
      </c>
      <c r="DC4315" s="1" t="str">
        <f t="shared" si="1285"/>
        <v>#DIV/0!</v>
      </c>
      <c r="DD4315" s="1" t="str">
        <f t="shared" si="1286"/>
        <v>#DIV/0!</v>
      </c>
      <c r="DF4315" s="1" t="str">
        <f t="shared" si="1287"/>
        <v>#DIV/0!</v>
      </c>
    </row>
    <row r="4316" ht="15.75" customHeight="1">
      <c r="CU4316" s="1">
        <v>5879.7441</v>
      </c>
      <c r="CV4316" s="1">
        <v>3.038</v>
      </c>
      <c r="CW4316" s="1">
        <v>3.119</v>
      </c>
      <c r="CX4316" s="1">
        <v>3.168</v>
      </c>
      <c r="CY4316" s="1">
        <v>3.124</v>
      </c>
      <c r="CZ4316" s="1">
        <v>3.206</v>
      </c>
      <c r="DA4316" s="1" t="str">
        <f t="shared" si="1283"/>
        <v>#DIV/0!</v>
      </c>
      <c r="DB4316" s="1" t="str">
        <f t="shared" si="1284"/>
        <v>#DIV/0!</v>
      </c>
      <c r="DC4316" s="1" t="str">
        <f t="shared" si="1285"/>
        <v>#DIV/0!</v>
      </c>
      <c r="DD4316" s="1" t="str">
        <f t="shared" si="1286"/>
        <v>#DIV/0!</v>
      </c>
      <c r="DF4316" s="1" t="str">
        <f t="shared" si="1287"/>
        <v>#DIV/0!</v>
      </c>
    </row>
    <row r="4317" ht="15.75" customHeight="1">
      <c r="CU4317" s="1">
        <v>5879.897</v>
      </c>
      <c r="CV4317" s="1">
        <v>2.754</v>
      </c>
      <c r="CW4317" s="1">
        <v>2.863</v>
      </c>
      <c r="CX4317" s="1">
        <v>2.904</v>
      </c>
      <c r="CY4317" s="1">
        <v>2.927</v>
      </c>
      <c r="CZ4317" s="1">
        <v>2.984</v>
      </c>
      <c r="DA4317" s="1" t="str">
        <f t="shared" si="1283"/>
        <v>#DIV/0!</v>
      </c>
      <c r="DB4317" s="1" t="str">
        <f t="shared" si="1284"/>
        <v>#DIV/0!</v>
      </c>
      <c r="DC4317" s="1" t="str">
        <f t="shared" si="1285"/>
        <v>#DIV/0!</v>
      </c>
      <c r="DD4317" s="1" t="str">
        <f t="shared" si="1286"/>
        <v>#DIV/0!</v>
      </c>
      <c r="DF4317" s="1" t="str">
        <f t="shared" si="1287"/>
        <v>#DIV/0!</v>
      </c>
    </row>
    <row r="4318" ht="15.75" customHeight="1">
      <c r="CU4318" s="1">
        <v>5880.0493</v>
      </c>
      <c r="CV4318" s="1">
        <v>2.738</v>
      </c>
      <c r="CW4318" s="1">
        <v>2.855</v>
      </c>
      <c r="CX4318" s="1">
        <v>2.887</v>
      </c>
      <c r="CY4318" s="1">
        <v>2.909</v>
      </c>
      <c r="CZ4318" s="1">
        <v>2.948</v>
      </c>
      <c r="DA4318" s="1" t="str">
        <f t="shared" si="1283"/>
        <v>#DIV/0!</v>
      </c>
      <c r="DB4318" s="1" t="str">
        <f t="shared" si="1284"/>
        <v>#DIV/0!</v>
      </c>
      <c r="DC4318" s="1" t="str">
        <f t="shared" si="1285"/>
        <v>#DIV/0!</v>
      </c>
      <c r="DD4318" s="1" t="str">
        <f t="shared" si="1286"/>
        <v>#DIV/0!</v>
      </c>
      <c r="DF4318" s="1" t="str">
        <f t="shared" si="1287"/>
        <v>#DIV/0!</v>
      </c>
    </row>
    <row r="4319" ht="15.75" customHeight="1">
      <c r="CU4319" s="1">
        <v>5880.2017</v>
      </c>
      <c r="CV4319" s="1">
        <v>2.875</v>
      </c>
      <c r="CW4319" s="1">
        <v>2.995</v>
      </c>
      <c r="CX4319" s="1">
        <v>3.01</v>
      </c>
      <c r="CY4319" s="1">
        <v>3.051</v>
      </c>
      <c r="CZ4319" s="1">
        <v>3.065</v>
      </c>
      <c r="DA4319" s="1" t="str">
        <f t="shared" si="1283"/>
        <v>#DIV/0!</v>
      </c>
      <c r="DB4319" s="1" t="str">
        <f t="shared" si="1284"/>
        <v>#DIV/0!</v>
      </c>
      <c r="DC4319" s="1" t="str">
        <f t="shared" si="1285"/>
        <v>#DIV/0!</v>
      </c>
      <c r="DD4319" s="1" t="str">
        <f t="shared" si="1286"/>
        <v>#DIV/0!</v>
      </c>
      <c r="DF4319" s="1" t="str">
        <f t="shared" si="1287"/>
        <v>#DIV/0!</v>
      </c>
    </row>
    <row r="4320" ht="15.75" customHeight="1">
      <c r="CU4320" s="1">
        <v>5880.354</v>
      </c>
      <c r="CV4320" s="1">
        <v>3.172</v>
      </c>
      <c r="CW4320" s="1">
        <v>3.284</v>
      </c>
      <c r="CX4320" s="1">
        <v>3.281</v>
      </c>
      <c r="CY4320" s="1">
        <v>3.375</v>
      </c>
      <c r="CZ4320" s="1">
        <v>3.373</v>
      </c>
      <c r="DA4320" s="1" t="str">
        <f t="shared" si="1283"/>
        <v>#DIV/0!</v>
      </c>
      <c r="DB4320" s="1" t="str">
        <f t="shared" si="1284"/>
        <v>#DIV/0!</v>
      </c>
      <c r="DC4320" s="1" t="str">
        <f t="shared" si="1285"/>
        <v>#DIV/0!</v>
      </c>
      <c r="DD4320" s="1" t="str">
        <f t="shared" si="1286"/>
        <v>#DIV/0!</v>
      </c>
      <c r="DF4320" s="1" t="str">
        <f t="shared" si="1287"/>
        <v>#DIV/0!</v>
      </c>
    </row>
    <row r="4321" ht="15.75" customHeight="1">
      <c r="CU4321" s="1">
        <v>5880.5063</v>
      </c>
      <c r="CV4321" s="1">
        <v>3.645</v>
      </c>
      <c r="CW4321" s="1">
        <v>3.743</v>
      </c>
      <c r="CX4321" s="1">
        <v>3.731</v>
      </c>
      <c r="CY4321" s="1">
        <v>3.926</v>
      </c>
      <c r="CZ4321" s="1">
        <v>3.887</v>
      </c>
      <c r="DA4321" s="1" t="str">
        <f t="shared" si="1283"/>
        <v>#DIV/0!</v>
      </c>
      <c r="DB4321" s="1" t="str">
        <f t="shared" si="1284"/>
        <v>#DIV/0!</v>
      </c>
      <c r="DC4321" s="1" t="str">
        <f t="shared" si="1285"/>
        <v>#DIV/0!</v>
      </c>
      <c r="DD4321" s="1" t="str">
        <f t="shared" si="1286"/>
        <v>#DIV/0!</v>
      </c>
      <c r="DF4321" s="1" t="str">
        <f t="shared" si="1287"/>
        <v>#DIV/0!</v>
      </c>
    </row>
    <row r="4322" ht="15.75" customHeight="1">
      <c r="CU4322" s="1">
        <v>5880.6587</v>
      </c>
      <c r="CV4322" s="1">
        <v>4.255</v>
      </c>
      <c r="CW4322" s="1">
        <v>4.342</v>
      </c>
      <c r="CX4322" s="1">
        <v>4.314</v>
      </c>
      <c r="CY4322" s="1">
        <v>4.487</v>
      </c>
      <c r="CZ4322" s="1">
        <v>4.404</v>
      </c>
      <c r="DA4322" s="1" t="str">
        <f t="shared" si="1283"/>
        <v>#DIV/0!</v>
      </c>
      <c r="DB4322" s="1" t="str">
        <f t="shared" si="1284"/>
        <v>#DIV/0!</v>
      </c>
      <c r="DC4322" s="1" t="str">
        <f t="shared" si="1285"/>
        <v>#DIV/0!</v>
      </c>
      <c r="DD4322" s="1" t="str">
        <f t="shared" si="1286"/>
        <v>#DIV/0!</v>
      </c>
      <c r="DF4322" s="1" t="str">
        <f t="shared" si="1287"/>
        <v>#DIV/0!</v>
      </c>
    </row>
    <row r="4323" ht="15.75" customHeight="1">
      <c r="CU4323" s="1">
        <v>5880.811</v>
      </c>
      <c r="CV4323" s="1">
        <v>4.966</v>
      </c>
      <c r="CW4323" s="1">
        <v>4.979</v>
      </c>
      <c r="CX4323" s="1">
        <v>5.033</v>
      </c>
      <c r="CY4323" s="1">
        <v>5.249</v>
      </c>
      <c r="CZ4323" s="1">
        <v>5.122</v>
      </c>
      <c r="DA4323" s="1" t="str">
        <f t="shared" si="1283"/>
        <v>#DIV/0!</v>
      </c>
      <c r="DB4323" s="1" t="str">
        <f t="shared" si="1284"/>
        <v>#DIV/0!</v>
      </c>
      <c r="DC4323" s="1" t="str">
        <f t="shared" si="1285"/>
        <v>#DIV/0!</v>
      </c>
      <c r="DD4323" s="1" t="str">
        <f t="shared" si="1286"/>
        <v>#DIV/0!</v>
      </c>
      <c r="DF4323" s="1" t="str">
        <f t="shared" si="1287"/>
        <v>#DIV/0!</v>
      </c>
    </row>
    <row r="4324" ht="15.75" customHeight="1">
      <c r="CU4324" s="1">
        <v>5880.9634</v>
      </c>
      <c r="CV4324" s="1">
        <v>5.76</v>
      </c>
      <c r="CW4324" s="1">
        <v>5.917</v>
      </c>
      <c r="CX4324" s="1">
        <v>6.014</v>
      </c>
      <c r="CY4324" s="1">
        <v>6.214</v>
      </c>
      <c r="CZ4324" s="1">
        <v>6.042</v>
      </c>
      <c r="DA4324" s="1" t="str">
        <f t="shared" si="1283"/>
        <v>#DIV/0!</v>
      </c>
      <c r="DB4324" s="1" t="str">
        <f t="shared" si="1284"/>
        <v>#DIV/0!</v>
      </c>
      <c r="DC4324" s="1" t="str">
        <f t="shared" si="1285"/>
        <v>#DIV/0!</v>
      </c>
      <c r="DD4324" s="1" t="str">
        <f t="shared" si="1286"/>
        <v>#DIV/0!</v>
      </c>
      <c r="DF4324" s="1" t="str">
        <f t="shared" si="1287"/>
        <v>#DIV/0!</v>
      </c>
    </row>
    <row r="4325" ht="15.75" customHeight="1">
      <c r="CU4325" s="1">
        <v>5881.1162</v>
      </c>
      <c r="CV4325" s="1">
        <v>6.923</v>
      </c>
      <c r="CW4325" s="1">
        <v>7.305</v>
      </c>
      <c r="CX4325" s="1">
        <v>7.377</v>
      </c>
      <c r="CY4325" s="1">
        <v>7.408</v>
      </c>
      <c r="CZ4325" s="1">
        <v>7.231</v>
      </c>
      <c r="DA4325" s="1" t="str">
        <f t="shared" si="1283"/>
        <v>#DIV/0!</v>
      </c>
      <c r="DB4325" s="1" t="str">
        <f t="shared" si="1284"/>
        <v>#DIV/0!</v>
      </c>
      <c r="DC4325" s="1" t="str">
        <f t="shared" si="1285"/>
        <v>#DIV/0!</v>
      </c>
      <c r="DD4325" s="1" t="str">
        <f t="shared" si="1286"/>
        <v>#DIV/0!</v>
      </c>
      <c r="DF4325" s="1" t="str">
        <f t="shared" si="1287"/>
        <v>#DIV/0!</v>
      </c>
    </row>
    <row r="4326" ht="15.75" customHeight="1">
      <c r="CU4326" s="1">
        <v>5881.2686</v>
      </c>
      <c r="CV4326" s="1">
        <v>8.716</v>
      </c>
      <c r="CW4326" s="1">
        <v>9.405</v>
      </c>
      <c r="CX4326" s="1">
        <v>9.385</v>
      </c>
      <c r="CY4326" s="1">
        <v>9.047</v>
      </c>
      <c r="CZ4326" s="1">
        <v>8.957</v>
      </c>
      <c r="DA4326" s="1" t="str">
        <f t="shared" si="1283"/>
        <v>#DIV/0!</v>
      </c>
      <c r="DB4326" s="1" t="str">
        <f t="shared" si="1284"/>
        <v>#DIV/0!</v>
      </c>
      <c r="DC4326" s="1" t="str">
        <f t="shared" si="1285"/>
        <v>#DIV/0!</v>
      </c>
      <c r="DD4326" s="1" t="str">
        <f t="shared" si="1286"/>
        <v>#DIV/0!</v>
      </c>
      <c r="DF4326" s="1" t="str">
        <f t="shared" si="1287"/>
        <v>#DIV/0!</v>
      </c>
    </row>
    <row r="4327" ht="15.75" customHeight="1">
      <c r="CU4327" s="1">
        <v>5881.4209</v>
      </c>
      <c r="CV4327" s="1">
        <v>11.58</v>
      </c>
      <c r="CW4327" s="1">
        <v>12.94</v>
      </c>
      <c r="CX4327" s="1">
        <v>12.97</v>
      </c>
      <c r="CY4327" s="1">
        <v>12.6</v>
      </c>
      <c r="CZ4327" s="1">
        <v>12.22</v>
      </c>
      <c r="DA4327" s="1" t="str">
        <f t="shared" si="1283"/>
        <v>#DIV/0!</v>
      </c>
      <c r="DB4327" s="1" t="str">
        <f t="shared" si="1284"/>
        <v>#DIV/0!</v>
      </c>
      <c r="DC4327" s="1" t="str">
        <f t="shared" si="1285"/>
        <v>#DIV/0!</v>
      </c>
      <c r="DD4327" s="1" t="str">
        <f t="shared" si="1286"/>
        <v>#DIV/0!</v>
      </c>
      <c r="DF4327" s="1" t="str">
        <f t="shared" si="1287"/>
        <v>#DIV/0!</v>
      </c>
    </row>
    <row r="4328" ht="15.75" customHeight="1">
      <c r="CU4328" s="1">
        <v>5881.5732</v>
      </c>
      <c r="CV4328" s="1">
        <v>16.2</v>
      </c>
      <c r="CW4328" s="1">
        <v>18.72</v>
      </c>
      <c r="CX4328" s="1">
        <v>19.05</v>
      </c>
      <c r="CY4328" s="1">
        <v>20.07</v>
      </c>
      <c r="CZ4328" s="1">
        <v>17.45</v>
      </c>
      <c r="DA4328" s="1" t="str">
        <f t="shared" si="1283"/>
        <v>#DIV/0!</v>
      </c>
      <c r="DB4328" s="1" t="str">
        <f t="shared" si="1284"/>
        <v>#DIV/0!</v>
      </c>
      <c r="DC4328" s="1" t="str">
        <f t="shared" si="1285"/>
        <v>#DIV/0!</v>
      </c>
      <c r="DD4328" s="1" t="str">
        <f t="shared" si="1286"/>
        <v>#DIV/0!</v>
      </c>
      <c r="DF4328" s="1" t="str">
        <f t="shared" si="1287"/>
        <v>#DIV/0!</v>
      </c>
    </row>
    <row r="4329" ht="15.75" customHeight="1">
      <c r="CU4329" s="1">
        <v>5881.7256</v>
      </c>
      <c r="CV4329" s="1">
        <v>22.62</v>
      </c>
      <c r="CW4329" s="1">
        <v>27.52</v>
      </c>
      <c r="CX4329" s="1">
        <v>28.98</v>
      </c>
      <c r="CY4329" s="1">
        <v>33.15</v>
      </c>
      <c r="CZ4329" s="1">
        <v>25.63</v>
      </c>
      <c r="DA4329" s="1" t="str">
        <f t="shared" si="1283"/>
        <v>#DIV/0!</v>
      </c>
      <c r="DB4329" s="1" t="str">
        <f t="shared" si="1284"/>
        <v>#DIV/0!</v>
      </c>
      <c r="DC4329" s="1" t="str">
        <f t="shared" si="1285"/>
        <v>#DIV/0!</v>
      </c>
      <c r="DD4329" s="1" t="str">
        <f t="shared" si="1286"/>
        <v>#DIV/0!</v>
      </c>
      <c r="DF4329" s="1" t="str">
        <f t="shared" si="1287"/>
        <v>#DIV/0!</v>
      </c>
    </row>
    <row r="4330" ht="15.75" customHeight="1">
      <c r="CU4330" s="1">
        <v>5881.8779</v>
      </c>
      <c r="CV4330" s="1">
        <v>27.6</v>
      </c>
      <c r="CW4330" s="1">
        <v>41.93</v>
      </c>
      <c r="CX4330" s="1">
        <v>43.85</v>
      </c>
      <c r="CY4330" s="1">
        <v>43.66</v>
      </c>
      <c r="CZ4330" s="1">
        <v>34.15</v>
      </c>
      <c r="DA4330" s="1" t="str">
        <f t="shared" si="1283"/>
        <v>#DIV/0!</v>
      </c>
      <c r="DB4330" s="1" t="str">
        <f t="shared" si="1284"/>
        <v>#DIV/0!</v>
      </c>
      <c r="DC4330" s="1" t="str">
        <f t="shared" si="1285"/>
        <v>#DIV/0!</v>
      </c>
      <c r="DD4330" s="1" t="str">
        <f t="shared" si="1286"/>
        <v>#DIV/0!</v>
      </c>
      <c r="DF4330" s="1" t="str">
        <f t="shared" si="1287"/>
        <v>#DIV/0!</v>
      </c>
    </row>
    <row r="4331" ht="15.75" customHeight="1">
      <c r="CU4331" s="1">
        <v>5882.0303</v>
      </c>
      <c r="CV4331" s="1">
        <v>32.82</v>
      </c>
      <c r="CW4331" s="1">
        <v>49.89</v>
      </c>
      <c r="CX4331" s="1">
        <v>50.07</v>
      </c>
      <c r="CY4331" s="1">
        <v>50.14</v>
      </c>
      <c r="CZ4331" s="1">
        <v>39.36</v>
      </c>
      <c r="DA4331" s="1" t="str">
        <f t="shared" si="1283"/>
        <v>#DIV/0!</v>
      </c>
      <c r="DB4331" s="1" t="str">
        <f t="shared" si="1284"/>
        <v>#DIV/0!</v>
      </c>
      <c r="DC4331" s="1" t="str">
        <f t="shared" si="1285"/>
        <v>#DIV/0!</v>
      </c>
      <c r="DD4331" s="1" t="str">
        <f t="shared" si="1286"/>
        <v>#DIV/0!</v>
      </c>
      <c r="DF4331" s="1" t="str">
        <f t="shared" si="1287"/>
        <v>#DIV/0!</v>
      </c>
    </row>
    <row r="4332" ht="15.75" customHeight="1">
      <c r="CU4332" s="1">
        <v>5882.1826</v>
      </c>
      <c r="CV4332" s="1">
        <v>36.64</v>
      </c>
      <c r="CW4332" s="1">
        <v>42.91</v>
      </c>
      <c r="CX4332" s="1">
        <v>44.5</v>
      </c>
      <c r="CY4332" s="1">
        <v>48.03</v>
      </c>
      <c r="CZ4332" s="1">
        <v>36.52</v>
      </c>
      <c r="DA4332" s="1" t="str">
        <f t="shared" si="1283"/>
        <v>#DIV/0!</v>
      </c>
      <c r="DB4332" s="1" t="str">
        <f t="shared" si="1284"/>
        <v>#DIV/0!</v>
      </c>
      <c r="DC4332" s="1" t="str">
        <f t="shared" si="1285"/>
        <v>#DIV/0!</v>
      </c>
      <c r="DD4332" s="1" t="str">
        <f t="shared" si="1286"/>
        <v>#DIV/0!</v>
      </c>
      <c r="DF4332" s="1" t="str">
        <f t="shared" si="1287"/>
        <v>#DIV/0!</v>
      </c>
    </row>
    <row r="4333" ht="15.75" customHeight="1">
      <c r="CU4333" s="1">
        <v>5882.335</v>
      </c>
      <c r="CV4333" s="1">
        <v>29.54</v>
      </c>
      <c r="CW4333" s="1">
        <v>30.1</v>
      </c>
      <c r="CX4333" s="1">
        <v>33.05</v>
      </c>
      <c r="CY4333" s="1">
        <v>36.88</v>
      </c>
      <c r="CZ4333" s="1">
        <v>27.58</v>
      </c>
      <c r="DA4333" s="1" t="str">
        <f t="shared" si="1283"/>
        <v>#DIV/0!</v>
      </c>
      <c r="DB4333" s="1" t="str">
        <f t="shared" si="1284"/>
        <v>#DIV/0!</v>
      </c>
      <c r="DC4333" s="1" t="str">
        <f t="shared" si="1285"/>
        <v>#DIV/0!</v>
      </c>
      <c r="DD4333" s="1" t="str">
        <f t="shared" si="1286"/>
        <v>#DIV/0!</v>
      </c>
      <c r="DF4333" s="1" t="str">
        <f t="shared" si="1287"/>
        <v>#DIV/0!</v>
      </c>
    </row>
    <row r="4334" ht="15.75" customHeight="1">
      <c r="CU4334" s="1">
        <v>5882.4878</v>
      </c>
      <c r="CV4334" s="1">
        <v>20.5</v>
      </c>
      <c r="CW4334" s="1">
        <v>19.95</v>
      </c>
      <c r="CX4334" s="1">
        <v>22.51</v>
      </c>
      <c r="CY4334" s="1">
        <v>25.11</v>
      </c>
      <c r="CZ4334" s="1">
        <v>20.86</v>
      </c>
      <c r="DA4334" s="1" t="str">
        <f t="shared" si="1283"/>
        <v>#DIV/0!</v>
      </c>
      <c r="DB4334" s="1" t="str">
        <f t="shared" si="1284"/>
        <v>#DIV/0!</v>
      </c>
      <c r="DC4334" s="1" t="str">
        <f t="shared" si="1285"/>
        <v>#DIV/0!</v>
      </c>
      <c r="DD4334" s="1" t="str">
        <f t="shared" si="1286"/>
        <v>#DIV/0!</v>
      </c>
      <c r="DF4334" s="1" t="str">
        <f t="shared" si="1287"/>
        <v>#DIV/0!</v>
      </c>
    </row>
    <row r="4335" ht="15.75" customHeight="1">
      <c r="CU4335" s="1">
        <v>5882.6401</v>
      </c>
      <c r="CV4335" s="1">
        <v>14.19</v>
      </c>
      <c r="CW4335" s="1">
        <v>13.37</v>
      </c>
      <c r="CX4335" s="1">
        <v>14.98</v>
      </c>
      <c r="CY4335" s="1">
        <v>16.28</v>
      </c>
      <c r="CZ4335" s="1">
        <v>14.71</v>
      </c>
      <c r="DA4335" s="1" t="str">
        <f t="shared" si="1283"/>
        <v>#DIV/0!</v>
      </c>
      <c r="DB4335" s="1" t="str">
        <f t="shared" si="1284"/>
        <v>#DIV/0!</v>
      </c>
      <c r="DC4335" s="1" t="str">
        <f t="shared" si="1285"/>
        <v>#DIV/0!</v>
      </c>
      <c r="DD4335" s="1" t="str">
        <f t="shared" si="1286"/>
        <v>#DIV/0!</v>
      </c>
      <c r="DF4335" s="1" t="str">
        <f t="shared" si="1287"/>
        <v>#DIV/0!</v>
      </c>
    </row>
    <row r="4336" ht="15.75" customHeight="1">
      <c r="CU4336" s="1">
        <v>5882.7925</v>
      </c>
      <c r="CV4336" s="1">
        <v>10.15</v>
      </c>
      <c r="CW4336" s="1">
        <v>9.913</v>
      </c>
      <c r="CX4336" s="1">
        <v>11.14</v>
      </c>
      <c r="CY4336" s="1">
        <v>12.01</v>
      </c>
      <c r="CZ4336" s="1">
        <v>11.54</v>
      </c>
      <c r="DA4336" s="1" t="str">
        <f t="shared" si="1283"/>
        <v>#DIV/0!</v>
      </c>
      <c r="DB4336" s="1" t="str">
        <f t="shared" si="1284"/>
        <v>#DIV/0!</v>
      </c>
      <c r="DC4336" s="1" t="str">
        <f t="shared" si="1285"/>
        <v>#DIV/0!</v>
      </c>
      <c r="DD4336" s="1" t="str">
        <f t="shared" si="1286"/>
        <v>#DIV/0!</v>
      </c>
      <c r="DF4336" s="1" t="str">
        <f t="shared" si="1287"/>
        <v>#DIV/0!</v>
      </c>
    </row>
    <row r="4337" ht="15.75" customHeight="1">
      <c r="CU4337" s="1">
        <v>5882.9448</v>
      </c>
      <c r="CV4337" s="1">
        <v>7.844</v>
      </c>
      <c r="CW4337" s="1">
        <v>7.83</v>
      </c>
      <c r="CX4337" s="1">
        <v>8.326</v>
      </c>
      <c r="CY4337" s="1">
        <v>8.863</v>
      </c>
      <c r="CZ4337" s="1">
        <v>8.984</v>
      </c>
      <c r="DA4337" s="1" t="str">
        <f t="shared" si="1283"/>
        <v>#DIV/0!</v>
      </c>
      <c r="DB4337" s="1" t="str">
        <f t="shared" si="1284"/>
        <v>#DIV/0!</v>
      </c>
      <c r="DC4337" s="1" t="str">
        <f t="shared" si="1285"/>
        <v>#DIV/0!</v>
      </c>
      <c r="DD4337" s="1" t="str">
        <f t="shared" si="1286"/>
        <v>#DIV/0!</v>
      </c>
      <c r="DF4337" s="1" t="str">
        <f t="shared" si="1287"/>
        <v>#DIV/0!</v>
      </c>
    </row>
    <row r="4338" ht="15.75" customHeight="1">
      <c r="CU4338" s="1">
        <v>5883.0972</v>
      </c>
      <c r="CV4338" s="1">
        <v>6.805</v>
      </c>
      <c r="CW4338" s="1">
        <v>6.757</v>
      </c>
      <c r="CX4338" s="1">
        <v>7.084</v>
      </c>
      <c r="CY4338" s="1">
        <v>7.339</v>
      </c>
      <c r="CZ4338" s="1">
        <v>7.522</v>
      </c>
      <c r="DA4338" s="1" t="str">
        <f t="shared" si="1283"/>
        <v>#DIV/0!</v>
      </c>
      <c r="DB4338" s="1" t="str">
        <f t="shared" si="1284"/>
        <v>#DIV/0!</v>
      </c>
      <c r="DC4338" s="1" t="str">
        <f t="shared" si="1285"/>
        <v>#DIV/0!</v>
      </c>
      <c r="DD4338" s="1" t="str">
        <f t="shared" si="1286"/>
        <v>#DIV/0!</v>
      </c>
      <c r="DF4338" s="1" t="str">
        <f t="shared" si="1287"/>
        <v>#DIV/0!</v>
      </c>
    </row>
    <row r="4339" ht="15.75" customHeight="1">
      <c r="CU4339" s="1">
        <v>5883.2495</v>
      </c>
      <c r="CV4339" s="1">
        <v>6.661</v>
      </c>
      <c r="CW4339" s="1">
        <v>6.737</v>
      </c>
      <c r="CX4339" s="1">
        <v>6.976</v>
      </c>
      <c r="CY4339" s="1">
        <v>7.142</v>
      </c>
      <c r="CZ4339" s="1">
        <v>7.174</v>
      </c>
      <c r="DA4339" s="1" t="str">
        <f t="shared" si="1283"/>
        <v>#DIV/0!</v>
      </c>
      <c r="DB4339" s="1" t="str">
        <f t="shared" si="1284"/>
        <v>#DIV/0!</v>
      </c>
      <c r="DC4339" s="1" t="str">
        <f t="shared" si="1285"/>
        <v>#DIV/0!</v>
      </c>
      <c r="DD4339" s="1" t="str">
        <f t="shared" si="1286"/>
        <v>#DIV/0!</v>
      </c>
      <c r="DF4339" s="1" t="str">
        <f t="shared" si="1287"/>
        <v>#DIV/0!</v>
      </c>
    </row>
    <row r="4340" ht="15.75" customHeight="1">
      <c r="CU4340" s="1">
        <v>5883.4019</v>
      </c>
      <c r="CV4340" s="1">
        <v>7.476</v>
      </c>
      <c r="CW4340" s="1">
        <v>7.699</v>
      </c>
      <c r="CX4340" s="1">
        <v>7.896</v>
      </c>
      <c r="CY4340" s="1">
        <v>8.03</v>
      </c>
      <c r="CZ4340" s="1">
        <v>8.054</v>
      </c>
      <c r="DA4340" s="1" t="str">
        <f t="shared" si="1283"/>
        <v>#DIV/0!</v>
      </c>
      <c r="DB4340" s="1" t="str">
        <f t="shared" si="1284"/>
        <v>#DIV/0!</v>
      </c>
      <c r="DC4340" s="1" t="str">
        <f t="shared" si="1285"/>
        <v>#DIV/0!</v>
      </c>
      <c r="DD4340" s="1" t="str">
        <f t="shared" si="1286"/>
        <v>#DIV/0!</v>
      </c>
      <c r="DF4340" s="1" t="str">
        <f t="shared" si="1287"/>
        <v>#DIV/0!</v>
      </c>
    </row>
    <row r="4341" ht="15.75" customHeight="1">
      <c r="CU4341" s="1">
        <v>5883.5542</v>
      </c>
      <c r="CV4341" s="1">
        <v>9.965</v>
      </c>
      <c r="CW4341" s="1">
        <v>10.03</v>
      </c>
      <c r="CX4341" s="1">
        <v>10.14</v>
      </c>
      <c r="CY4341" s="1">
        <v>10.21</v>
      </c>
      <c r="CZ4341" s="1">
        <v>10.28</v>
      </c>
      <c r="DA4341" s="1" t="str">
        <f t="shared" si="1283"/>
        <v>#DIV/0!</v>
      </c>
      <c r="DB4341" s="1" t="str">
        <f t="shared" si="1284"/>
        <v>#DIV/0!</v>
      </c>
      <c r="DC4341" s="1" t="str">
        <f t="shared" si="1285"/>
        <v>#DIV/0!</v>
      </c>
      <c r="DD4341" s="1" t="str">
        <f t="shared" si="1286"/>
        <v>#DIV/0!</v>
      </c>
      <c r="DF4341" s="1" t="str">
        <f t="shared" si="1287"/>
        <v>#DIV/0!</v>
      </c>
    </row>
    <row r="4342" ht="15.75" customHeight="1">
      <c r="CU4342" s="1">
        <v>5883.7065</v>
      </c>
      <c r="CV4342" s="1">
        <v>13.75</v>
      </c>
      <c r="CW4342" s="1">
        <v>13.89</v>
      </c>
      <c r="CX4342" s="1">
        <v>14.19</v>
      </c>
      <c r="CY4342" s="1">
        <v>14.03</v>
      </c>
      <c r="CZ4342" s="1">
        <v>13.71</v>
      </c>
      <c r="DA4342" s="1" t="str">
        <f t="shared" si="1283"/>
        <v>#DIV/0!</v>
      </c>
      <c r="DB4342" s="1" t="str">
        <f t="shared" si="1284"/>
        <v>#DIV/0!</v>
      </c>
      <c r="DC4342" s="1" t="str">
        <f t="shared" si="1285"/>
        <v>#DIV/0!</v>
      </c>
      <c r="DD4342" s="1" t="str">
        <f t="shared" si="1286"/>
        <v>#DIV/0!</v>
      </c>
      <c r="DF4342" s="1" t="str">
        <f t="shared" si="1287"/>
        <v>#DIV/0!</v>
      </c>
    </row>
    <row r="4343" ht="15.75" customHeight="1">
      <c r="CU4343" s="1">
        <v>5883.8594</v>
      </c>
      <c r="CV4343" s="1">
        <v>20.64</v>
      </c>
      <c r="CW4343" s="1">
        <v>21.17</v>
      </c>
      <c r="CX4343" s="1">
        <v>21.68</v>
      </c>
      <c r="CY4343" s="1">
        <v>20.74</v>
      </c>
      <c r="CZ4343" s="1">
        <v>20.55</v>
      </c>
      <c r="DA4343" s="1" t="str">
        <f t="shared" si="1283"/>
        <v>#DIV/0!</v>
      </c>
      <c r="DB4343" s="1" t="str">
        <f t="shared" si="1284"/>
        <v>#DIV/0!</v>
      </c>
      <c r="DC4343" s="1" t="str">
        <f t="shared" si="1285"/>
        <v>#DIV/0!</v>
      </c>
      <c r="DD4343" s="1" t="str">
        <f t="shared" si="1286"/>
        <v>#DIV/0!</v>
      </c>
      <c r="DF4343" s="1" t="str">
        <f t="shared" si="1287"/>
        <v>#DIV/0!</v>
      </c>
    </row>
    <row r="4344" ht="15.75" customHeight="1">
      <c r="CU4344" s="1">
        <v>5884.0117</v>
      </c>
      <c r="CV4344" s="1">
        <v>31.64</v>
      </c>
      <c r="CW4344" s="1">
        <v>32.33</v>
      </c>
      <c r="CX4344" s="1">
        <v>33.25</v>
      </c>
      <c r="CY4344" s="1">
        <v>30.79</v>
      </c>
      <c r="CZ4344" s="1">
        <v>32.52</v>
      </c>
      <c r="DA4344" s="1" t="str">
        <f t="shared" si="1283"/>
        <v>#DIV/0!</v>
      </c>
      <c r="DB4344" s="1" t="str">
        <f t="shared" si="1284"/>
        <v>#DIV/0!</v>
      </c>
      <c r="DC4344" s="1" t="str">
        <f t="shared" si="1285"/>
        <v>#DIV/0!</v>
      </c>
      <c r="DD4344" s="1" t="str">
        <f t="shared" si="1286"/>
        <v>#DIV/0!</v>
      </c>
      <c r="DF4344" s="1" t="str">
        <f t="shared" si="1287"/>
        <v>#DIV/0!</v>
      </c>
    </row>
    <row r="4345" ht="15.75" customHeight="1">
      <c r="CU4345" s="1">
        <v>5884.1641</v>
      </c>
      <c r="CV4345" s="1">
        <v>47.12</v>
      </c>
      <c r="CW4345" s="1">
        <v>44.47</v>
      </c>
      <c r="CX4345" s="1">
        <v>44.01</v>
      </c>
      <c r="CY4345" s="1">
        <v>43.35</v>
      </c>
      <c r="CZ4345" s="1">
        <v>42.59</v>
      </c>
      <c r="DA4345" s="1" t="str">
        <f t="shared" si="1283"/>
        <v>#DIV/0!</v>
      </c>
      <c r="DB4345" s="1" t="str">
        <f t="shared" si="1284"/>
        <v>#DIV/0!</v>
      </c>
      <c r="DC4345" s="1" t="str">
        <f t="shared" si="1285"/>
        <v>#DIV/0!</v>
      </c>
      <c r="DD4345" s="1" t="str">
        <f t="shared" si="1286"/>
        <v>#DIV/0!</v>
      </c>
      <c r="DF4345" s="1" t="str">
        <f t="shared" si="1287"/>
        <v>#DIV/0!</v>
      </c>
    </row>
    <row r="4346" ht="15.75" customHeight="1">
      <c r="CU4346" s="1">
        <v>5884.3164</v>
      </c>
      <c r="CV4346" s="1">
        <v>52.01</v>
      </c>
      <c r="CW4346" s="1">
        <v>51.1</v>
      </c>
      <c r="CX4346" s="1">
        <v>50.76</v>
      </c>
      <c r="CY4346" s="1">
        <v>50.43</v>
      </c>
      <c r="CZ4346" s="1">
        <v>50.23</v>
      </c>
      <c r="DA4346" s="1" t="str">
        <f t="shared" si="1283"/>
        <v>#DIV/0!</v>
      </c>
      <c r="DB4346" s="1" t="str">
        <f t="shared" si="1284"/>
        <v>#DIV/0!</v>
      </c>
      <c r="DC4346" s="1" t="str">
        <f t="shared" si="1285"/>
        <v>#DIV/0!</v>
      </c>
      <c r="DD4346" s="1" t="str">
        <f t="shared" si="1286"/>
        <v>#DIV/0!</v>
      </c>
      <c r="DF4346" s="1" t="str">
        <f t="shared" si="1287"/>
        <v>#DIV/0!</v>
      </c>
    </row>
    <row r="4347" ht="15.75" customHeight="1">
      <c r="CU4347" s="1">
        <v>5884.4688</v>
      </c>
      <c r="CV4347" s="1">
        <v>53.72</v>
      </c>
      <c r="CW4347" s="1">
        <v>54.78</v>
      </c>
      <c r="CX4347" s="1">
        <v>57.59</v>
      </c>
      <c r="CY4347" s="1">
        <v>57.7</v>
      </c>
      <c r="CZ4347" s="1">
        <v>59.24</v>
      </c>
      <c r="DA4347" s="1" t="str">
        <f t="shared" si="1283"/>
        <v>#DIV/0!</v>
      </c>
      <c r="DB4347" s="1" t="str">
        <f t="shared" si="1284"/>
        <v>#DIV/0!</v>
      </c>
      <c r="DC4347" s="1" t="str">
        <f t="shared" si="1285"/>
        <v>#DIV/0!</v>
      </c>
      <c r="DD4347" s="1" t="str">
        <f t="shared" si="1286"/>
        <v>#DIV/0!</v>
      </c>
      <c r="DF4347" s="1" t="str">
        <f t="shared" si="1287"/>
        <v>#DIV/0!</v>
      </c>
    </row>
    <row r="4348" ht="15.75" customHeight="1">
      <c r="CU4348" s="1">
        <v>5884.6211</v>
      </c>
      <c r="CV4348" s="1">
        <v>58.07</v>
      </c>
      <c r="CW4348" s="1">
        <v>57.98</v>
      </c>
      <c r="CX4348" s="1">
        <v>64.07</v>
      </c>
      <c r="CY4348" s="1">
        <v>66.0</v>
      </c>
      <c r="CZ4348" s="1">
        <v>68.23</v>
      </c>
      <c r="DA4348" s="1" t="str">
        <f t="shared" si="1283"/>
        <v>#DIV/0!</v>
      </c>
      <c r="DB4348" s="1" t="str">
        <f t="shared" si="1284"/>
        <v>#DIV/0!</v>
      </c>
      <c r="DC4348" s="1" t="str">
        <f t="shared" si="1285"/>
        <v>#DIV/0!</v>
      </c>
      <c r="DD4348" s="1" t="str">
        <f t="shared" si="1286"/>
        <v>#DIV/0!</v>
      </c>
      <c r="DF4348" s="1" t="str">
        <f t="shared" si="1287"/>
        <v>#DIV/0!</v>
      </c>
    </row>
    <row r="4349" ht="15.75" customHeight="1">
      <c r="CU4349" s="1">
        <v>5884.7734</v>
      </c>
      <c r="CV4349" s="1">
        <v>64.22</v>
      </c>
      <c r="CW4349" s="1">
        <v>62.1</v>
      </c>
      <c r="CX4349" s="1">
        <v>69.76</v>
      </c>
      <c r="CY4349" s="1">
        <v>73.35</v>
      </c>
      <c r="CZ4349" s="1">
        <v>74.76</v>
      </c>
      <c r="DA4349" s="1" t="str">
        <f t="shared" si="1283"/>
        <v>#DIV/0!</v>
      </c>
      <c r="DB4349" s="1" t="str">
        <f t="shared" si="1284"/>
        <v>#DIV/0!</v>
      </c>
      <c r="DC4349" s="1" t="str">
        <f t="shared" si="1285"/>
        <v>#DIV/0!</v>
      </c>
      <c r="DD4349" s="1" t="str">
        <f t="shared" si="1286"/>
        <v>#DIV/0!</v>
      </c>
      <c r="DF4349" s="1" t="str">
        <f t="shared" si="1287"/>
        <v>#DIV/0!</v>
      </c>
    </row>
    <row r="4350" ht="15.75" customHeight="1">
      <c r="CU4350" s="1">
        <v>5884.9258</v>
      </c>
      <c r="CV4350" s="1">
        <v>66.54</v>
      </c>
      <c r="CW4350" s="1">
        <v>64.07</v>
      </c>
      <c r="CX4350" s="1">
        <v>73.0</v>
      </c>
      <c r="CY4350" s="1">
        <v>79.06</v>
      </c>
      <c r="CZ4350" s="1">
        <v>81.24</v>
      </c>
      <c r="DA4350" s="1" t="str">
        <f t="shared" si="1283"/>
        <v>#DIV/0!</v>
      </c>
      <c r="DB4350" s="1" t="str">
        <f t="shared" si="1284"/>
        <v>#DIV/0!</v>
      </c>
      <c r="DC4350" s="1" t="str">
        <f t="shared" si="1285"/>
        <v>#DIV/0!</v>
      </c>
      <c r="DD4350" s="1" t="str">
        <f t="shared" si="1286"/>
        <v>#DIV/0!</v>
      </c>
      <c r="DF4350" s="1" t="str">
        <f t="shared" si="1287"/>
        <v>#DIV/0!</v>
      </c>
    </row>
    <row r="4351" ht="15.75" customHeight="1">
      <c r="CU4351" s="1">
        <v>5885.0786</v>
      </c>
      <c r="CV4351" s="1">
        <v>67.08</v>
      </c>
      <c r="CW4351" s="1">
        <v>64.56</v>
      </c>
      <c r="CX4351" s="1">
        <v>74.09</v>
      </c>
      <c r="CY4351" s="1">
        <v>77.62</v>
      </c>
      <c r="CZ4351" s="1">
        <v>86.41</v>
      </c>
      <c r="DA4351" s="1" t="str">
        <f t="shared" si="1283"/>
        <v>#DIV/0!</v>
      </c>
      <c r="DB4351" s="1" t="str">
        <f t="shared" si="1284"/>
        <v>#DIV/0!</v>
      </c>
      <c r="DC4351" s="1" t="str">
        <f t="shared" si="1285"/>
        <v>#DIV/0!</v>
      </c>
      <c r="DD4351" s="1" t="str">
        <f t="shared" si="1286"/>
        <v>#DIV/0!</v>
      </c>
      <c r="DF4351" s="1" t="str">
        <f t="shared" si="1287"/>
        <v>#DIV/0!</v>
      </c>
    </row>
    <row r="4352" ht="15.75" customHeight="1">
      <c r="CU4352" s="1">
        <v>5885.231</v>
      </c>
      <c r="CV4352" s="1">
        <v>64.44</v>
      </c>
      <c r="CW4352" s="1">
        <v>61.01</v>
      </c>
      <c r="CX4352" s="1">
        <v>69.31</v>
      </c>
      <c r="CY4352" s="1">
        <v>69.7</v>
      </c>
      <c r="CZ4352" s="1">
        <v>81.19</v>
      </c>
      <c r="DA4352" s="1" t="str">
        <f t="shared" si="1283"/>
        <v>#DIV/0!</v>
      </c>
      <c r="DB4352" s="1" t="str">
        <f t="shared" si="1284"/>
        <v>#DIV/0!</v>
      </c>
      <c r="DC4352" s="1" t="str">
        <f t="shared" si="1285"/>
        <v>#DIV/0!</v>
      </c>
      <c r="DD4352" s="1" t="str">
        <f t="shared" si="1286"/>
        <v>#DIV/0!</v>
      </c>
      <c r="DF4352" s="1" t="str">
        <f t="shared" si="1287"/>
        <v>#DIV/0!</v>
      </c>
    </row>
    <row r="4353" ht="15.75" customHeight="1">
      <c r="CU4353" s="1">
        <v>5885.3833</v>
      </c>
      <c r="CV4353" s="1">
        <v>54.04</v>
      </c>
      <c r="CW4353" s="1">
        <v>52.82</v>
      </c>
      <c r="CX4353" s="1">
        <v>58.58</v>
      </c>
      <c r="CY4353" s="1">
        <v>57.39</v>
      </c>
      <c r="CZ4353" s="1">
        <v>65.95</v>
      </c>
      <c r="DA4353" s="1" t="str">
        <f t="shared" si="1283"/>
        <v>#DIV/0!</v>
      </c>
      <c r="DB4353" s="1" t="str">
        <f t="shared" si="1284"/>
        <v>#DIV/0!</v>
      </c>
      <c r="DC4353" s="1" t="str">
        <f t="shared" si="1285"/>
        <v>#DIV/0!</v>
      </c>
      <c r="DD4353" s="1" t="str">
        <f t="shared" si="1286"/>
        <v>#DIV/0!</v>
      </c>
      <c r="DF4353" s="1" t="str">
        <f t="shared" si="1287"/>
        <v>#DIV/0!</v>
      </c>
    </row>
    <row r="4354" ht="15.75" customHeight="1">
      <c r="CU4354" s="1">
        <v>5885.5356</v>
      </c>
      <c r="CV4354" s="1">
        <v>42.41</v>
      </c>
      <c r="CW4354" s="1">
        <v>41.62</v>
      </c>
      <c r="CX4354" s="1">
        <v>45.48</v>
      </c>
      <c r="CY4354" s="1">
        <v>45.31</v>
      </c>
      <c r="CZ4354" s="1">
        <v>51.4</v>
      </c>
      <c r="DA4354" s="1" t="str">
        <f t="shared" si="1283"/>
        <v>#DIV/0!</v>
      </c>
      <c r="DB4354" s="1" t="str">
        <f t="shared" si="1284"/>
        <v>#DIV/0!</v>
      </c>
      <c r="DC4354" s="1" t="str">
        <f t="shared" si="1285"/>
        <v>#DIV/0!</v>
      </c>
      <c r="DD4354" s="1" t="str">
        <f t="shared" si="1286"/>
        <v>#DIV/0!</v>
      </c>
      <c r="DF4354" s="1" t="str">
        <f t="shared" si="1287"/>
        <v>#DIV/0!</v>
      </c>
    </row>
    <row r="4355" ht="15.75" customHeight="1">
      <c r="CU4355" s="1">
        <v>5885.688</v>
      </c>
      <c r="CV4355" s="1">
        <v>35.14</v>
      </c>
      <c r="CW4355" s="1">
        <v>33.69</v>
      </c>
      <c r="CX4355" s="1">
        <v>36.9</v>
      </c>
      <c r="CY4355" s="1">
        <v>36.15</v>
      </c>
      <c r="CZ4355" s="1">
        <v>40.82</v>
      </c>
      <c r="DA4355" s="1" t="str">
        <f t="shared" si="1283"/>
        <v>#DIV/0!</v>
      </c>
      <c r="DB4355" s="1" t="str">
        <f t="shared" si="1284"/>
        <v>#DIV/0!</v>
      </c>
      <c r="DC4355" s="1" t="str">
        <f t="shared" si="1285"/>
        <v>#DIV/0!</v>
      </c>
      <c r="DD4355" s="1" t="str">
        <f t="shared" si="1286"/>
        <v>#DIV/0!</v>
      </c>
      <c r="DF4355" s="1" t="str">
        <f t="shared" si="1287"/>
        <v>#DIV/0!</v>
      </c>
    </row>
    <row r="4356" ht="15.75" customHeight="1">
      <c r="CU4356" s="1">
        <v>5885.8403</v>
      </c>
      <c r="CV4356" s="1">
        <v>29.39</v>
      </c>
      <c r="CW4356" s="1">
        <v>28.39</v>
      </c>
      <c r="CX4356" s="1">
        <v>30.47</v>
      </c>
      <c r="CY4356" s="1">
        <v>30.13</v>
      </c>
      <c r="CZ4356" s="1">
        <v>33.11</v>
      </c>
      <c r="DA4356" s="1" t="str">
        <f t="shared" si="1283"/>
        <v>#DIV/0!</v>
      </c>
      <c r="DB4356" s="1" t="str">
        <f t="shared" si="1284"/>
        <v>#DIV/0!</v>
      </c>
      <c r="DC4356" s="1" t="str">
        <f t="shared" si="1285"/>
        <v>#DIV/0!</v>
      </c>
      <c r="DD4356" s="1" t="str">
        <f t="shared" si="1286"/>
        <v>#DIV/0!</v>
      </c>
      <c r="DF4356" s="1" t="str">
        <f t="shared" si="1287"/>
        <v>#DIV/0!</v>
      </c>
    </row>
    <row r="4357" ht="15.75" customHeight="1">
      <c r="CU4357" s="1">
        <v>5885.9927</v>
      </c>
      <c r="CV4357" s="1">
        <v>26.39</v>
      </c>
      <c r="CW4357" s="1">
        <v>24.97</v>
      </c>
      <c r="CX4357" s="1">
        <v>26.61</v>
      </c>
      <c r="CY4357" s="1">
        <v>26.75</v>
      </c>
      <c r="CZ4357" s="1">
        <v>29.42</v>
      </c>
      <c r="DA4357" s="1" t="str">
        <f t="shared" si="1283"/>
        <v>#DIV/0!</v>
      </c>
      <c r="DB4357" s="1" t="str">
        <f t="shared" si="1284"/>
        <v>#DIV/0!</v>
      </c>
      <c r="DC4357" s="1" t="str">
        <f t="shared" si="1285"/>
        <v>#DIV/0!</v>
      </c>
      <c r="DD4357" s="1" t="str">
        <f t="shared" si="1286"/>
        <v>#DIV/0!</v>
      </c>
      <c r="DF4357" s="1" t="str">
        <f t="shared" si="1287"/>
        <v>#DIV/0!</v>
      </c>
    </row>
    <row r="4358" ht="15.75" customHeight="1">
      <c r="CU4358" s="1">
        <v>5886.145</v>
      </c>
      <c r="CV4358" s="1">
        <v>25.31</v>
      </c>
      <c r="CW4358" s="1">
        <v>24.14</v>
      </c>
      <c r="CX4358" s="1">
        <v>25.54</v>
      </c>
      <c r="CY4358" s="1">
        <v>25.73</v>
      </c>
      <c r="CZ4358" s="1">
        <v>28.75</v>
      </c>
      <c r="DA4358" s="1" t="str">
        <f t="shared" si="1283"/>
        <v>#DIV/0!</v>
      </c>
      <c r="DB4358" s="1" t="str">
        <f t="shared" si="1284"/>
        <v>#DIV/0!</v>
      </c>
      <c r="DC4358" s="1" t="str">
        <f t="shared" si="1285"/>
        <v>#DIV/0!</v>
      </c>
      <c r="DD4358" s="1" t="str">
        <f t="shared" si="1286"/>
        <v>#DIV/0!</v>
      </c>
      <c r="DF4358" s="1" t="str">
        <f t="shared" si="1287"/>
        <v>#DIV/0!</v>
      </c>
    </row>
    <row r="4359" ht="15.75" customHeight="1">
      <c r="CU4359" s="1">
        <v>5886.2974</v>
      </c>
      <c r="CV4359" s="1">
        <v>26.01</v>
      </c>
      <c r="CW4359" s="1">
        <v>25.87</v>
      </c>
      <c r="CX4359" s="1">
        <v>27.2</v>
      </c>
      <c r="CY4359" s="1">
        <v>27.55</v>
      </c>
      <c r="CZ4359" s="1">
        <v>31.14</v>
      </c>
      <c r="DA4359" s="1" t="str">
        <f t="shared" si="1283"/>
        <v>#DIV/0!</v>
      </c>
      <c r="DB4359" s="1" t="str">
        <f t="shared" si="1284"/>
        <v>#DIV/0!</v>
      </c>
      <c r="DC4359" s="1" t="str">
        <f t="shared" si="1285"/>
        <v>#DIV/0!</v>
      </c>
      <c r="DD4359" s="1" t="str">
        <f t="shared" si="1286"/>
        <v>#DIV/0!</v>
      </c>
      <c r="DF4359" s="1" t="str">
        <f t="shared" si="1287"/>
        <v>#DIV/0!</v>
      </c>
    </row>
    <row r="4360" ht="15.75" customHeight="1">
      <c r="CU4360" s="1">
        <v>5886.4502</v>
      </c>
      <c r="CV4360" s="1">
        <v>29.99</v>
      </c>
      <c r="CW4360" s="1">
        <v>30.37</v>
      </c>
      <c r="CX4360" s="1">
        <v>31.81</v>
      </c>
      <c r="CY4360" s="1">
        <v>32.54</v>
      </c>
      <c r="CZ4360" s="1">
        <v>36.55</v>
      </c>
      <c r="DA4360" s="1" t="str">
        <f t="shared" si="1283"/>
        <v>#DIV/0!</v>
      </c>
      <c r="DB4360" s="1" t="str">
        <f t="shared" si="1284"/>
        <v>#DIV/0!</v>
      </c>
      <c r="DC4360" s="1" t="str">
        <f t="shared" si="1285"/>
        <v>#DIV/0!</v>
      </c>
      <c r="DD4360" s="1" t="str">
        <f t="shared" si="1286"/>
        <v>#DIV/0!</v>
      </c>
      <c r="DF4360" s="1" t="str">
        <f t="shared" si="1287"/>
        <v>#DIV/0!</v>
      </c>
    </row>
    <row r="4361" ht="15.75" customHeight="1">
      <c r="CU4361" s="1">
        <v>5886.6025</v>
      </c>
      <c r="CV4361" s="1">
        <v>36.74</v>
      </c>
      <c r="CW4361" s="1">
        <v>37.89</v>
      </c>
      <c r="CX4361" s="1">
        <v>39.74</v>
      </c>
      <c r="CY4361" s="1">
        <v>41.02</v>
      </c>
      <c r="CZ4361" s="1">
        <v>45.71</v>
      </c>
      <c r="DA4361" s="1" t="str">
        <f t="shared" si="1283"/>
        <v>#DIV/0!</v>
      </c>
      <c r="DB4361" s="1" t="str">
        <f t="shared" si="1284"/>
        <v>#DIV/0!</v>
      </c>
      <c r="DC4361" s="1" t="str">
        <f t="shared" si="1285"/>
        <v>#DIV/0!</v>
      </c>
      <c r="DD4361" s="1" t="str">
        <f t="shared" si="1286"/>
        <v>#DIV/0!</v>
      </c>
      <c r="DF4361" s="1" t="str">
        <f t="shared" si="1287"/>
        <v>#DIV/0!</v>
      </c>
    </row>
    <row r="4362" ht="15.75" customHeight="1">
      <c r="CU4362" s="1">
        <v>5886.7549</v>
      </c>
      <c r="CV4362" s="1">
        <v>48.11</v>
      </c>
      <c r="CW4362" s="1">
        <v>49.73</v>
      </c>
      <c r="CX4362" s="1">
        <v>52.97</v>
      </c>
      <c r="CY4362" s="1">
        <v>55.45</v>
      </c>
      <c r="CZ4362" s="1">
        <v>59.92</v>
      </c>
      <c r="DA4362" s="1" t="str">
        <f t="shared" si="1283"/>
        <v>#DIV/0!</v>
      </c>
      <c r="DB4362" s="1" t="str">
        <f t="shared" si="1284"/>
        <v>#DIV/0!</v>
      </c>
      <c r="DC4362" s="1" t="str">
        <f t="shared" si="1285"/>
        <v>#DIV/0!</v>
      </c>
      <c r="DD4362" s="1" t="str">
        <f t="shared" si="1286"/>
        <v>#DIV/0!</v>
      </c>
      <c r="DF4362" s="1" t="str">
        <f t="shared" si="1287"/>
        <v>#DIV/0!</v>
      </c>
    </row>
    <row r="4363" ht="15.75" customHeight="1">
      <c r="CU4363" s="1">
        <v>5886.9072</v>
      </c>
      <c r="CV4363" s="1">
        <v>64.59</v>
      </c>
      <c r="CW4363" s="1">
        <v>67.22</v>
      </c>
      <c r="CX4363" s="1">
        <v>73.19</v>
      </c>
      <c r="CY4363" s="1">
        <v>78.23</v>
      </c>
      <c r="CZ4363" s="1">
        <v>80.87</v>
      </c>
      <c r="DA4363" s="1" t="str">
        <f t="shared" si="1283"/>
        <v>#DIV/0!</v>
      </c>
      <c r="DB4363" s="1" t="str">
        <f t="shared" si="1284"/>
        <v>#DIV/0!</v>
      </c>
      <c r="DC4363" s="1" t="str">
        <f t="shared" si="1285"/>
        <v>#DIV/0!</v>
      </c>
      <c r="DD4363" s="1" t="str">
        <f t="shared" si="1286"/>
        <v>#DIV/0!</v>
      </c>
      <c r="DF4363" s="1" t="str">
        <f t="shared" si="1287"/>
        <v>#DIV/0!</v>
      </c>
    </row>
    <row r="4364" ht="15.75" customHeight="1">
      <c r="CU4364" s="1">
        <v>5887.0596</v>
      </c>
      <c r="CV4364" s="1">
        <v>81.48</v>
      </c>
      <c r="CW4364" s="1">
        <v>85.94</v>
      </c>
      <c r="CX4364" s="1">
        <v>94.51</v>
      </c>
      <c r="CY4364" s="1">
        <v>101.4</v>
      </c>
      <c r="CZ4364" s="1">
        <v>104.9</v>
      </c>
      <c r="DA4364" s="1" t="str">
        <f t="shared" si="1283"/>
        <v>#DIV/0!</v>
      </c>
      <c r="DB4364" s="1" t="str">
        <f t="shared" si="1284"/>
        <v>#DIV/0!</v>
      </c>
      <c r="DC4364" s="1" t="str">
        <f t="shared" si="1285"/>
        <v>#DIV/0!</v>
      </c>
      <c r="DD4364" s="1" t="str">
        <f t="shared" si="1286"/>
        <v>#DIV/0!</v>
      </c>
      <c r="DF4364" s="1" t="str">
        <f t="shared" si="1287"/>
        <v>#DIV/0!</v>
      </c>
    </row>
    <row r="4365" ht="15.75" customHeight="1">
      <c r="CU4365" s="1">
        <v>5887.2119</v>
      </c>
      <c r="CV4365" s="1">
        <v>89.27</v>
      </c>
      <c r="CW4365" s="1">
        <v>92.73</v>
      </c>
      <c r="CX4365" s="1">
        <v>101.1</v>
      </c>
      <c r="CY4365" s="1">
        <v>107.0</v>
      </c>
      <c r="CZ4365" s="1">
        <v>115.2</v>
      </c>
      <c r="DA4365" s="1" t="str">
        <f t="shared" si="1283"/>
        <v>#DIV/0!</v>
      </c>
      <c r="DB4365" s="1" t="str">
        <f t="shared" si="1284"/>
        <v>#DIV/0!</v>
      </c>
      <c r="DC4365" s="1" t="str">
        <f t="shared" si="1285"/>
        <v>#DIV/0!</v>
      </c>
      <c r="DD4365" s="1" t="str">
        <f t="shared" si="1286"/>
        <v>#DIV/0!</v>
      </c>
      <c r="DF4365" s="1" t="str">
        <f t="shared" si="1287"/>
        <v>#DIV/0!</v>
      </c>
    </row>
    <row r="4366" ht="15.75" customHeight="1">
      <c r="CU4366" s="1">
        <v>5887.3643</v>
      </c>
      <c r="CV4366" s="1">
        <v>78.07</v>
      </c>
      <c r="CW4366" s="1">
        <v>78.22</v>
      </c>
      <c r="CX4366" s="1">
        <v>87.16</v>
      </c>
      <c r="CY4366" s="1">
        <v>94.23</v>
      </c>
      <c r="CZ4366" s="1">
        <v>104.2</v>
      </c>
      <c r="DA4366" s="1" t="str">
        <f t="shared" si="1283"/>
        <v>#DIV/0!</v>
      </c>
      <c r="DB4366" s="1" t="str">
        <f t="shared" si="1284"/>
        <v>#DIV/0!</v>
      </c>
      <c r="DC4366" s="1" t="str">
        <f t="shared" si="1285"/>
        <v>#DIV/0!</v>
      </c>
      <c r="DD4366" s="1" t="str">
        <f t="shared" si="1286"/>
        <v>#DIV/0!</v>
      </c>
      <c r="DF4366" s="1" t="str">
        <f t="shared" si="1287"/>
        <v>#DIV/0!</v>
      </c>
    </row>
    <row r="4367" ht="15.75" customHeight="1">
      <c r="CU4367" s="1">
        <v>5887.5166</v>
      </c>
      <c r="CV4367" s="1">
        <v>57.0</v>
      </c>
      <c r="CW4367" s="1">
        <v>57.71</v>
      </c>
      <c r="CX4367" s="1">
        <v>65.47</v>
      </c>
      <c r="CY4367" s="1">
        <v>71.9</v>
      </c>
      <c r="CZ4367" s="1">
        <v>80.58</v>
      </c>
      <c r="DA4367" s="1" t="str">
        <f t="shared" si="1283"/>
        <v>#DIV/0!</v>
      </c>
      <c r="DB4367" s="1" t="str">
        <f t="shared" si="1284"/>
        <v>#DIV/0!</v>
      </c>
      <c r="DC4367" s="1" t="str">
        <f t="shared" si="1285"/>
        <v>#DIV/0!</v>
      </c>
      <c r="DD4367" s="1" t="str">
        <f t="shared" si="1286"/>
        <v>#DIV/0!</v>
      </c>
      <c r="DF4367" s="1" t="str">
        <f t="shared" si="1287"/>
        <v>#DIV/0!</v>
      </c>
    </row>
    <row r="4368" ht="15.75" customHeight="1">
      <c r="CU4368" s="1">
        <v>5887.6689</v>
      </c>
      <c r="CV4368" s="1">
        <v>41.65</v>
      </c>
      <c r="CW4368" s="1">
        <v>42.17</v>
      </c>
      <c r="CX4368" s="1">
        <v>47.96</v>
      </c>
      <c r="CY4368" s="1">
        <v>52.14</v>
      </c>
      <c r="CZ4368" s="1">
        <v>58.64</v>
      </c>
      <c r="DA4368" s="1" t="str">
        <f t="shared" si="1283"/>
        <v>#DIV/0!</v>
      </c>
      <c r="DB4368" s="1" t="str">
        <f t="shared" si="1284"/>
        <v>#DIV/0!</v>
      </c>
      <c r="DC4368" s="1" t="str">
        <f t="shared" si="1285"/>
        <v>#DIV/0!</v>
      </c>
      <c r="DD4368" s="1" t="str">
        <f t="shared" si="1286"/>
        <v>#DIV/0!</v>
      </c>
      <c r="DF4368" s="1" t="str">
        <f t="shared" si="1287"/>
        <v>#DIV/0!</v>
      </c>
    </row>
    <row r="4369" ht="15.75" customHeight="1">
      <c r="CU4369" s="1">
        <v>5887.8218</v>
      </c>
      <c r="CV4369" s="1">
        <v>33.22</v>
      </c>
      <c r="CW4369" s="1">
        <v>33.17</v>
      </c>
      <c r="CX4369" s="1">
        <v>37.23</v>
      </c>
      <c r="CY4369" s="1">
        <v>40.05</v>
      </c>
      <c r="CZ4369" s="1">
        <v>46.04</v>
      </c>
      <c r="DA4369" s="1" t="str">
        <f t="shared" si="1283"/>
        <v>#DIV/0!</v>
      </c>
      <c r="DB4369" s="1" t="str">
        <f t="shared" si="1284"/>
        <v>#DIV/0!</v>
      </c>
      <c r="DC4369" s="1" t="str">
        <f t="shared" si="1285"/>
        <v>#DIV/0!</v>
      </c>
      <c r="DD4369" s="1" t="str">
        <f t="shared" si="1286"/>
        <v>#DIV/0!</v>
      </c>
      <c r="DF4369" s="1" t="str">
        <f t="shared" si="1287"/>
        <v>#DIV/0!</v>
      </c>
    </row>
    <row r="4370" ht="15.75" customHeight="1">
      <c r="CU4370" s="1">
        <v>5887.9741</v>
      </c>
      <c r="CV4370" s="1">
        <v>28.1</v>
      </c>
      <c r="CW4370" s="1">
        <v>28.2</v>
      </c>
      <c r="CX4370" s="1">
        <v>31.23</v>
      </c>
      <c r="CY4370" s="1">
        <v>33.4</v>
      </c>
      <c r="CZ4370" s="1">
        <v>38.01</v>
      </c>
      <c r="DA4370" s="1" t="str">
        <f t="shared" si="1283"/>
        <v>#DIV/0!</v>
      </c>
      <c r="DB4370" s="1" t="str">
        <f t="shared" si="1284"/>
        <v>#DIV/0!</v>
      </c>
      <c r="DC4370" s="1" t="str">
        <f t="shared" si="1285"/>
        <v>#DIV/0!</v>
      </c>
      <c r="DD4370" s="1" t="str">
        <f t="shared" si="1286"/>
        <v>#DIV/0!</v>
      </c>
      <c r="DF4370" s="1" t="str">
        <f t="shared" si="1287"/>
        <v>#DIV/0!</v>
      </c>
    </row>
    <row r="4371" ht="15.75" customHeight="1">
      <c r="CU4371" s="1">
        <v>5888.1265</v>
      </c>
      <c r="CV4371" s="1">
        <v>26.28</v>
      </c>
      <c r="CW4371" s="1">
        <v>26.31</v>
      </c>
      <c r="CX4371" s="1">
        <v>28.75</v>
      </c>
      <c r="CY4371" s="1">
        <v>30.53</v>
      </c>
      <c r="CZ4371" s="1">
        <v>33.84</v>
      </c>
      <c r="DA4371" s="1" t="str">
        <f t="shared" si="1283"/>
        <v>#DIV/0!</v>
      </c>
      <c r="DB4371" s="1" t="str">
        <f t="shared" si="1284"/>
        <v>#DIV/0!</v>
      </c>
      <c r="DC4371" s="1" t="str">
        <f t="shared" si="1285"/>
        <v>#DIV/0!</v>
      </c>
      <c r="DD4371" s="1" t="str">
        <f t="shared" si="1286"/>
        <v>#DIV/0!</v>
      </c>
      <c r="DF4371" s="1" t="str">
        <f t="shared" si="1287"/>
        <v>#DIV/0!</v>
      </c>
    </row>
    <row r="4372" ht="15.75" customHeight="1">
      <c r="CU4372" s="1">
        <v>5888.2788</v>
      </c>
      <c r="CV4372" s="1">
        <v>25.81</v>
      </c>
      <c r="CW4372" s="1">
        <v>25.83</v>
      </c>
      <c r="CX4372" s="1">
        <v>27.93</v>
      </c>
      <c r="CY4372" s="1">
        <v>29.22</v>
      </c>
      <c r="CZ4372" s="1">
        <v>31.55</v>
      </c>
      <c r="DA4372" s="1" t="str">
        <f t="shared" si="1283"/>
        <v>#DIV/0!</v>
      </c>
      <c r="DB4372" s="1" t="str">
        <f t="shared" si="1284"/>
        <v>#DIV/0!</v>
      </c>
      <c r="DC4372" s="1" t="str">
        <f t="shared" si="1285"/>
        <v>#DIV/0!</v>
      </c>
      <c r="DD4372" s="1" t="str">
        <f t="shared" si="1286"/>
        <v>#DIV/0!</v>
      </c>
      <c r="DF4372" s="1" t="str">
        <f t="shared" si="1287"/>
        <v>#DIV/0!</v>
      </c>
    </row>
    <row r="4373" ht="15.75" customHeight="1">
      <c r="CU4373" s="1">
        <v>5888.4312</v>
      </c>
      <c r="CV4373" s="1">
        <v>25.31</v>
      </c>
      <c r="CW4373" s="1">
        <v>25.52</v>
      </c>
      <c r="CX4373" s="1">
        <v>27.33</v>
      </c>
      <c r="CY4373" s="1">
        <v>28.19</v>
      </c>
      <c r="CZ4373" s="1">
        <v>29.91</v>
      </c>
      <c r="DA4373" s="1" t="str">
        <f t="shared" si="1283"/>
        <v>#DIV/0!</v>
      </c>
      <c r="DB4373" s="1" t="str">
        <f t="shared" si="1284"/>
        <v>#DIV/0!</v>
      </c>
      <c r="DC4373" s="1" t="str">
        <f t="shared" si="1285"/>
        <v>#DIV/0!</v>
      </c>
      <c r="DD4373" s="1" t="str">
        <f t="shared" si="1286"/>
        <v>#DIV/0!</v>
      </c>
      <c r="DF4373" s="1" t="str">
        <f t="shared" si="1287"/>
        <v>#DIV/0!</v>
      </c>
    </row>
    <row r="4374" ht="15.75" customHeight="1">
      <c r="CU4374" s="1">
        <v>5888.5835</v>
      </c>
      <c r="CV4374" s="1">
        <v>24.17</v>
      </c>
      <c r="CW4374" s="1">
        <v>24.46</v>
      </c>
      <c r="CX4374" s="1">
        <v>26.0</v>
      </c>
      <c r="CY4374" s="1">
        <v>26.59</v>
      </c>
      <c r="CZ4374" s="1">
        <v>28.09</v>
      </c>
      <c r="DA4374" s="1" t="str">
        <f t="shared" si="1283"/>
        <v>#DIV/0!</v>
      </c>
      <c r="DB4374" s="1" t="str">
        <f t="shared" si="1284"/>
        <v>#DIV/0!</v>
      </c>
      <c r="DC4374" s="1" t="str">
        <f t="shared" si="1285"/>
        <v>#DIV/0!</v>
      </c>
      <c r="DD4374" s="1" t="str">
        <f t="shared" si="1286"/>
        <v>#DIV/0!</v>
      </c>
      <c r="DF4374" s="1" t="str">
        <f t="shared" si="1287"/>
        <v>#DIV/0!</v>
      </c>
    </row>
    <row r="4375" ht="15.75" customHeight="1">
      <c r="CU4375" s="1">
        <v>5888.7358</v>
      </c>
      <c r="CV4375" s="1">
        <v>22.56</v>
      </c>
      <c r="CW4375" s="1">
        <v>22.9</v>
      </c>
      <c r="CX4375" s="1">
        <v>24.17</v>
      </c>
      <c r="CY4375" s="1">
        <v>24.84</v>
      </c>
      <c r="CZ4375" s="1">
        <v>26.31</v>
      </c>
      <c r="DA4375" s="1" t="str">
        <f t="shared" si="1283"/>
        <v>#DIV/0!</v>
      </c>
      <c r="DB4375" s="1" t="str">
        <f t="shared" si="1284"/>
        <v>#DIV/0!</v>
      </c>
      <c r="DC4375" s="1" t="str">
        <f t="shared" si="1285"/>
        <v>#DIV/0!</v>
      </c>
      <c r="DD4375" s="1" t="str">
        <f t="shared" si="1286"/>
        <v>#DIV/0!</v>
      </c>
      <c r="DF4375" s="1" t="str">
        <f t="shared" si="1287"/>
        <v>#DIV/0!</v>
      </c>
    </row>
    <row r="4376" ht="15.75" customHeight="1">
      <c r="CU4376" s="1">
        <v>5888.8882</v>
      </c>
      <c r="CV4376" s="1">
        <v>21.22</v>
      </c>
      <c r="CW4376" s="1">
        <v>21.53</v>
      </c>
      <c r="CX4376" s="1">
        <v>22.72</v>
      </c>
      <c r="CY4376" s="1">
        <v>23.62</v>
      </c>
      <c r="CZ4376" s="1">
        <v>25.02</v>
      </c>
      <c r="DA4376" s="1" t="str">
        <f t="shared" si="1283"/>
        <v>#DIV/0!</v>
      </c>
      <c r="DB4376" s="1" t="str">
        <f t="shared" si="1284"/>
        <v>#DIV/0!</v>
      </c>
      <c r="DC4376" s="1" t="str">
        <f t="shared" si="1285"/>
        <v>#DIV/0!</v>
      </c>
      <c r="DD4376" s="1" t="str">
        <f t="shared" si="1286"/>
        <v>#DIV/0!</v>
      </c>
      <c r="DF4376" s="1" t="str">
        <f t="shared" si="1287"/>
        <v>#DIV/0!</v>
      </c>
    </row>
    <row r="4377" ht="15.75" customHeight="1">
      <c r="CU4377" s="1">
        <v>5889.041</v>
      </c>
      <c r="CV4377" s="1">
        <v>20.62</v>
      </c>
      <c r="CW4377" s="1">
        <v>20.9</v>
      </c>
      <c r="CX4377" s="1">
        <v>22.15</v>
      </c>
      <c r="CY4377" s="1">
        <v>23.18</v>
      </c>
      <c r="CZ4377" s="1">
        <v>24.64</v>
      </c>
      <c r="DA4377" s="1" t="str">
        <f t="shared" si="1283"/>
        <v>#DIV/0!</v>
      </c>
      <c r="DB4377" s="1" t="str">
        <f t="shared" si="1284"/>
        <v>#DIV/0!</v>
      </c>
      <c r="DC4377" s="1" t="str">
        <f t="shared" si="1285"/>
        <v>#DIV/0!</v>
      </c>
      <c r="DD4377" s="1" t="str">
        <f t="shared" si="1286"/>
        <v>#DIV/0!</v>
      </c>
      <c r="DF4377" s="1" t="str">
        <f t="shared" si="1287"/>
        <v>#DIV/0!</v>
      </c>
    </row>
    <row r="4378" ht="15.75" customHeight="1">
      <c r="CU4378" s="1">
        <v>5889.1934</v>
      </c>
      <c r="CV4378" s="1">
        <v>21.09</v>
      </c>
      <c r="CW4378" s="1">
        <v>21.02</v>
      </c>
      <c r="CX4378" s="1">
        <v>22.39</v>
      </c>
      <c r="CY4378" s="1">
        <v>23.65</v>
      </c>
      <c r="CZ4378" s="1">
        <v>25.16</v>
      </c>
      <c r="DA4378" s="1" t="str">
        <f t="shared" si="1283"/>
        <v>#DIV/0!</v>
      </c>
      <c r="DB4378" s="1" t="str">
        <f t="shared" si="1284"/>
        <v>#DIV/0!</v>
      </c>
      <c r="DC4378" s="1" t="str">
        <f t="shared" si="1285"/>
        <v>#DIV/0!</v>
      </c>
      <c r="DD4378" s="1" t="str">
        <f t="shared" si="1286"/>
        <v>#DIV/0!</v>
      </c>
      <c r="DF4378" s="1" t="str">
        <f t="shared" si="1287"/>
        <v>#DIV/0!</v>
      </c>
    </row>
    <row r="4379" ht="15.75" customHeight="1">
      <c r="CU4379" s="1">
        <v>5889.3457</v>
      </c>
      <c r="CV4379" s="1">
        <v>21.74</v>
      </c>
      <c r="CW4379" s="1">
        <v>21.37</v>
      </c>
      <c r="CX4379" s="1">
        <v>22.77</v>
      </c>
      <c r="CY4379" s="1">
        <v>24.4</v>
      </c>
      <c r="CZ4379" s="1">
        <v>25.97</v>
      </c>
      <c r="DA4379" s="1" t="str">
        <f t="shared" si="1283"/>
        <v>#DIV/0!</v>
      </c>
      <c r="DB4379" s="1" t="str">
        <f t="shared" si="1284"/>
        <v>#DIV/0!</v>
      </c>
      <c r="DC4379" s="1" t="str">
        <f t="shared" si="1285"/>
        <v>#DIV/0!</v>
      </c>
      <c r="DD4379" s="1" t="str">
        <f t="shared" si="1286"/>
        <v>#DIV/0!</v>
      </c>
      <c r="DF4379" s="1" t="str">
        <f t="shared" si="1287"/>
        <v>#DIV/0!</v>
      </c>
    </row>
    <row r="4380" ht="15.75" customHeight="1">
      <c r="CU4380" s="1">
        <v>5889.498</v>
      </c>
      <c r="CV4380" s="1">
        <v>22.36</v>
      </c>
      <c r="CW4380" s="1">
        <v>21.53</v>
      </c>
      <c r="CX4380" s="1">
        <v>23.02</v>
      </c>
      <c r="CY4380" s="1">
        <v>24.63</v>
      </c>
      <c r="CZ4380" s="1">
        <v>26.29</v>
      </c>
      <c r="DA4380" s="1" t="str">
        <f t="shared" si="1283"/>
        <v>#DIV/0!</v>
      </c>
      <c r="DB4380" s="1" t="str">
        <f t="shared" si="1284"/>
        <v>#DIV/0!</v>
      </c>
      <c r="DC4380" s="1" t="str">
        <f t="shared" si="1285"/>
        <v>#DIV/0!</v>
      </c>
      <c r="DD4380" s="1" t="str">
        <f t="shared" si="1286"/>
        <v>#DIV/0!</v>
      </c>
      <c r="DF4380" s="1" t="str">
        <f t="shared" si="1287"/>
        <v>#DIV/0!</v>
      </c>
    </row>
    <row r="4381" ht="15.75" customHeight="1">
      <c r="CU4381" s="1">
        <v>5889.6504</v>
      </c>
      <c r="CV4381" s="1">
        <v>22.18</v>
      </c>
      <c r="CW4381" s="1">
        <v>21.33</v>
      </c>
      <c r="CX4381" s="1">
        <v>22.63</v>
      </c>
      <c r="CY4381" s="1">
        <v>24.32</v>
      </c>
      <c r="CZ4381" s="1">
        <v>25.94</v>
      </c>
      <c r="DA4381" s="1" t="str">
        <f t="shared" si="1283"/>
        <v>#DIV/0!</v>
      </c>
      <c r="DB4381" s="1" t="str">
        <f t="shared" si="1284"/>
        <v>#DIV/0!</v>
      </c>
      <c r="DC4381" s="1" t="str">
        <f t="shared" si="1285"/>
        <v>#DIV/0!</v>
      </c>
      <c r="DD4381" s="1" t="str">
        <f t="shared" si="1286"/>
        <v>#DIV/0!</v>
      </c>
      <c r="DF4381" s="1" t="str">
        <f t="shared" si="1287"/>
        <v>#DIV/0!</v>
      </c>
    </row>
    <row r="4382" ht="15.75" customHeight="1">
      <c r="CU4382" s="1">
        <v>5889.8027</v>
      </c>
      <c r="CV4382" s="1">
        <v>21.4</v>
      </c>
      <c r="CW4382" s="1">
        <v>21.09</v>
      </c>
      <c r="CX4382" s="1">
        <v>22.74</v>
      </c>
      <c r="CY4382" s="1">
        <v>24.28</v>
      </c>
      <c r="CZ4382" s="1">
        <v>25.84</v>
      </c>
      <c r="DA4382" s="1" t="str">
        <f t="shared" si="1283"/>
        <v>#DIV/0!</v>
      </c>
      <c r="DB4382" s="1" t="str">
        <f t="shared" si="1284"/>
        <v>#DIV/0!</v>
      </c>
      <c r="DC4382" s="1" t="str">
        <f t="shared" si="1285"/>
        <v>#DIV/0!</v>
      </c>
      <c r="DD4382" s="1" t="str">
        <f t="shared" si="1286"/>
        <v>#DIV/0!</v>
      </c>
      <c r="DF4382" s="1" t="str">
        <f t="shared" si="1287"/>
        <v>#DIV/0!</v>
      </c>
    </row>
    <row r="4383" ht="15.75" customHeight="1">
      <c r="CU4383" s="1">
        <v>5889.9551</v>
      </c>
      <c r="CV4383" s="1">
        <v>20.8</v>
      </c>
      <c r="CW4383" s="1">
        <v>20.91</v>
      </c>
      <c r="CX4383" s="1">
        <v>21.95</v>
      </c>
      <c r="CY4383" s="1">
        <v>23.32</v>
      </c>
      <c r="CZ4383" s="1">
        <v>24.71</v>
      </c>
      <c r="DA4383" s="1" t="str">
        <f t="shared" si="1283"/>
        <v>#DIV/0!</v>
      </c>
      <c r="DB4383" s="1" t="str">
        <f t="shared" si="1284"/>
        <v>#DIV/0!</v>
      </c>
      <c r="DC4383" s="1" t="str">
        <f t="shared" si="1285"/>
        <v>#DIV/0!</v>
      </c>
      <c r="DD4383" s="1" t="str">
        <f t="shared" si="1286"/>
        <v>#DIV/0!</v>
      </c>
      <c r="DF4383" s="1" t="str">
        <f t="shared" si="1287"/>
        <v>#DIV/0!</v>
      </c>
    </row>
    <row r="4384" ht="15.75" customHeight="1">
      <c r="CU4384" s="1">
        <v>5890.1074</v>
      </c>
      <c r="CV4384" s="1">
        <v>20.42</v>
      </c>
      <c r="CW4384" s="1">
        <v>20.95</v>
      </c>
      <c r="CX4384" s="1">
        <v>21.84</v>
      </c>
      <c r="CY4384" s="1">
        <v>23.05</v>
      </c>
      <c r="CZ4384" s="1">
        <v>24.39</v>
      </c>
      <c r="DA4384" s="1" t="str">
        <f t="shared" si="1283"/>
        <v>#DIV/0!</v>
      </c>
      <c r="DB4384" s="1" t="str">
        <f t="shared" si="1284"/>
        <v>#DIV/0!</v>
      </c>
      <c r="DC4384" s="1" t="str">
        <f t="shared" si="1285"/>
        <v>#DIV/0!</v>
      </c>
      <c r="DD4384" s="1" t="str">
        <f t="shared" si="1286"/>
        <v>#DIV/0!</v>
      </c>
      <c r="DF4384" s="1" t="str">
        <f t="shared" si="1287"/>
        <v>#DIV/0!</v>
      </c>
    </row>
    <row r="4385" ht="15.75" customHeight="1">
      <c r="CU4385" s="1">
        <v>5890.2598</v>
      </c>
      <c r="CV4385" s="1">
        <v>21.07</v>
      </c>
      <c r="CW4385" s="1">
        <v>22.36</v>
      </c>
      <c r="CX4385" s="1">
        <v>23.03</v>
      </c>
      <c r="CY4385" s="1">
        <v>24.11</v>
      </c>
      <c r="CZ4385" s="1">
        <v>25.35</v>
      </c>
      <c r="DA4385" s="1" t="str">
        <f t="shared" si="1283"/>
        <v>#DIV/0!</v>
      </c>
      <c r="DB4385" s="1" t="str">
        <f t="shared" si="1284"/>
        <v>#DIV/0!</v>
      </c>
      <c r="DC4385" s="1" t="str">
        <f t="shared" si="1285"/>
        <v>#DIV/0!</v>
      </c>
      <c r="DD4385" s="1" t="str">
        <f t="shared" si="1286"/>
        <v>#DIV/0!</v>
      </c>
      <c r="DF4385" s="1" t="str">
        <f t="shared" si="1287"/>
        <v>#DIV/0!</v>
      </c>
    </row>
    <row r="4386" ht="15.75" customHeight="1">
      <c r="CU4386" s="1">
        <v>5890.4126</v>
      </c>
      <c r="CV4386" s="1">
        <v>22.08</v>
      </c>
      <c r="CW4386" s="1">
        <v>24.15</v>
      </c>
      <c r="CX4386" s="1">
        <v>24.49</v>
      </c>
      <c r="CY4386" s="1">
        <v>25.64</v>
      </c>
      <c r="CZ4386" s="1">
        <v>26.84</v>
      </c>
      <c r="DA4386" s="1" t="str">
        <f t="shared" si="1283"/>
        <v>#DIV/0!</v>
      </c>
      <c r="DB4386" s="1" t="str">
        <f t="shared" si="1284"/>
        <v>#DIV/0!</v>
      </c>
      <c r="DC4386" s="1" t="str">
        <f t="shared" si="1285"/>
        <v>#DIV/0!</v>
      </c>
      <c r="DD4386" s="1" t="str">
        <f t="shared" si="1286"/>
        <v>#DIV/0!</v>
      </c>
      <c r="DF4386" s="1" t="str">
        <f t="shared" si="1287"/>
        <v>#DIV/0!</v>
      </c>
    </row>
    <row r="4387" ht="15.75" customHeight="1">
      <c r="CU4387" s="1">
        <v>5890.5649</v>
      </c>
      <c r="CV4387" s="1">
        <v>23.78</v>
      </c>
      <c r="CW4387" s="1">
        <v>25.69</v>
      </c>
      <c r="CX4387" s="1">
        <v>26.41</v>
      </c>
      <c r="CY4387" s="1">
        <v>27.86</v>
      </c>
      <c r="CZ4387" s="1">
        <v>28.98</v>
      </c>
      <c r="DA4387" s="1" t="str">
        <f t="shared" si="1283"/>
        <v>#DIV/0!</v>
      </c>
      <c r="DB4387" s="1" t="str">
        <f t="shared" si="1284"/>
        <v>#DIV/0!</v>
      </c>
      <c r="DC4387" s="1" t="str">
        <f t="shared" si="1285"/>
        <v>#DIV/0!</v>
      </c>
      <c r="DD4387" s="1" t="str">
        <f t="shared" si="1286"/>
        <v>#DIV/0!</v>
      </c>
      <c r="DF4387" s="1" t="str">
        <f t="shared" si="1287"/>
        <v>#DIV/0!</v>
      </c>
    </row>
    <row r="4388" ht="15.75" customHeight="1">
      <c r="CU4388" s="1">
        <v>5890.7173</v>
      </c>
      <c r="CV4388" s="1">
        <v>26.24</v>
      </c>
      <c r="CW4388" s="1">
        <v>27.73</v>
      </c>
      <c r="CX4388" s="1">
        <v>28.73</v>
      </c>
      <c r="CY4388" s="1">
        <v>30.62</v>
      </c>
      <c r="CZ4388" s="1">
        <v>31.65</v>
      </c>
      <c r="DA4388" s="1" t="str">
        <f t="shared" si="1283"/>
        <v>#DIV/0!</v>
      </c>
      <c r="DB4388" s="1" t="str">
        <f t="shared" si="1284"/>
        <v>#DIV/0!</v>
      </c>
      <c r="DC4388" s="1" t="str">
        <f t="shared" si="1285"/>
        <v>#DIV/0!</v>
      </c>
      <c r="DD4388" s="1" t="str">
        <f t="shared" si="1286"/>
        <v>#DIV/0!</v>
      </c>
      <c r="DF4388" s="1" t="str">
        <f t="shared" si="1287"/>
        <v>#DIV/0!</v>
      </c>
    </row>
    <row r="4389" ht="15.75" customHeight="1">
      <c r="CU4389" s="1">
        <v>5890.8696</v>
      </c>
      <c r="CV4389" s="1">
        <v>29.5</v>
      </c>
      <c r="CW4389" s="1">
        <v>30.49</v>
      </c>
      <c r="CX4389" s="1">
        <v>32.16</v>
      </c>
      <c r="CY4389" s="1">
        <v>34.91</v>
      </c>
      <c r="CZ4389" s="1">
        <v>35.94</v>
      </c>
      <c r="DA4389" s="1" t="str">
        <f t="shared" si="1283"/>
        <v>#DIV/0!</v>
      </c>
      <c r="DB4389" s="1" t="str">
        <f t="shared" si="1284"/>
        <v>#DIV/0!</v>
      </c>
      <c r="DC4389" s="1" t="str">
        <f t="shared" si="1285"/>
        <v>#DIV/0!</v>
      </c>
      <c r="DD4389" s="1" t="str">
        <f t="shared" si="1286"/>
        <v>#DIV/0!</v>
      </c>
      <c r="DF4389" s="1" t="str">
        <f t="shared" si="1287"/>
        <v>#DIV/0!</v>
      </c>
    </row>
    <row r="4390" ht="15.75" customHeight="1">
      <c r="CU4390" s="1">
        <v>5891.022</v>
      </c>
      <c r="CV4390" s="1">
        <v>31.99</v>
      </c>
      <c r="CW4390" s="1">
        <v>32.44</v>
      </c>
      <c r="CX4390" s="1">
        <v>34.96</v>
      </c>
      <c r="CY4390" s="1">
        <v>38.56</v>
      </c>
      <c r="CZ4390" s="1">
        <v>40.06</v>
      </c>
      <c r="DA4390" s="1" t="str">
        <f t="shared" si="1283"/>
        <v>#DIV/0!</v>
      </c>
      <c r="DB4390" s="1" t="str">
        <f t="shared" si="1284"/>
        <v>#DIV/0!</v>
      </c>
      <c r="DC4390" s="1" t="str">
        <f t="shared" si="1285"/>
        <v>#DIV/0!</v>
      </c>
      <c r="DD4390" s="1" t="str">
        <f t="shared" si="1286"/>
        <v>#DIV/0!</v>
      </c>
      <c r="DF4390" s="1" t="str">
        <f t="shared" si="1287"/>
        <v>#DIV/0!</v>
      </c>
    </row>
    <row r="4391" ht="15.75" customHeight="1">
      <c r="CU4391" s="1">
        <v>5891.1743</v>
      </c>
      <c r="CV4391" s="1">
        <v>32.76</v>
      </c>
      <c r="CW4391" s="1">
        <v>33.03</v>
      </c>
      <c r="CX4391" s="1">
        <v>36.38</v>
      </c>
      <c r="CY4391" s="1">
        <v>40.69</v>
      </c>
      <c r="CZ4391" s="1">
        <v>42.3</v>
      </c>
      <c r="DA4391" s="1" t="str">
        <f t="shared" si="1283"/>
        <v>#DIV/0!</v>
      </c>
      <c r="DB4391" s="1" t="str">
        <f t="shared" si="1284"/>
        <v>#DIV/0!</v>
      </c>
      <c r="DC4391" s="1" t="str">
        <f t="shared" si="1285"/>
        <v>#DIV/0!</v>
      </c>
      <c r="DD4391" s="1" t="str">
        <f t="shared" si="1286"/>
        <v>#DIV/0!</v>
      </c>
      <c r="DF4391" s="1" t="str">
        <f t="shared" si="1287"/>
        <v>#DIV/0!</v>
      </c>
    </row>
    <row r="4392" ht="15.75" customHeight="1">
      <c r="CU4392" s="1">
        <v>5891.3267</v>
      </c>
      <c r="CV4392" s="1">
        <v>31.61</v>
      </c>
      <c r="CW4392" s="1">
        <v>31.8</v>
      </c>
      <c r="CX4392" s="1">
        <v>35.55</v>
      </c>
      <c r="CY4392" s="1">
        <v>40.16</v>
      </c>
      <c r="CZ4392" s="1">
        <v>41.47</v>
      </c>
      <c r="DA4392" s="1" t="str">
        <f t="shared" si="1283"/>
        <v>#DIV/0!</v>
      </c>
      <c r="DB4392" s="1" t="str">
        <f t="shared" si="1284"/>
        <v>#DIV/0!</v>
      </c>
      <c r="DC4392" s="1" t="str">
        <f t="shared" si="1285"/>
        <v>#DIV/0!</v>
      </c>
      <c r="DD4392" s="1" t="str">
        <f t="shared" si="1286"/>
        <v>#DIV/0!</v>
      </c>
      <c r="DF4392" s="1" t="str">
        <f t="shared" si="1287"/>
        <v>#DIV/0!</v>
      </c>
    </row>
    <row r="4393" ht="15.75" customHeight="1">
      <c r="CU4393" s="1">
        <v>5891.479</v>
      </c>
      <c r="CV4393" s="1">
        <v>28.66</v>
      </c>
      <c r="CW4393" s="1">
        <v>29.29</v>
      </c>
      <c r="CX4393" s="1">
        <v>32.88</v>
      </c>
      <c r="CY4393" s="1">
        <v>37.23</v>
      </c>
      <c r="CZ4393" s="1">
        <v>38.42</v>
      </c>
      <c r="DA4393" s="1" t="str">
        <f t="shared" si="1283"/>
        <v>#DIV/0!</v>
      </c>
      <c r="DB4393" s="1" t="str">
        <f t="shared" si="1284"/>
        <v>#DIV/0!</v>
      </c>
      <c r="DC4393" s="1" t="str">
        <f t="shared" si="1285"/>
        <v>#DIV/0!</v>
      </c>
      <c r="DD4393" s="1" t="str">
        <f t="shared" si="1286"/>
        <v>#DIV/0!</v>
      </c>
      <c r="DF4393" s="1" t="str">
        <f t="shared" si="1287"/>
        <v>#DIV/0!</v>
      </c>
    </row>
    <row r="4394" ht="15.75" customHeight="1">
      <c r="CU4394" s="1">
        <v>5891.6313</v>
      </c>
      <c r="CV4394" s="1">
        <v>25.6</v>
      </c>
      <c r="CW4394" s="1">
        <v>26.74</v>
      </c>
      <c r="CX4394" s="1">
        <v>29.91</v>
      </c>
      <c r="CY4394" s="1">
        <v>33.78</v>
      </c>
      <c r="CZ4394" s="1">
        <v>35.05</v>
      </c>
      <c r="DA4394" s="1" t="str">
        <f t="shared" si="1283"/>
        <v>#DIV/0!</v>
      </c>
      <c r="DB4394" s="1" t="str">
        <f t="shared" si="1284"/>
        <v>#DIV/0!</v>
      </c>
      <c r="DC4394" s="1" t="str">
        <f t="shared" si="1285"/>
        <v>#DIV/0!</v>
      </c>
      <c r="DD4394" s="1" t="str">
        <f t="shared" si="1286"/>
        <v>#DIV/0!</v>
      </c>
      <c r="DF4394" s="1" t="str">
        <f t="shared" si="1287"/>
        <v>#DIV/0!</v>
      </c>
    </row>
    <row r="4395" ht="15.75" customHeight="1">
      <c r="CU4395" s="1">
        <v>5891.7842</v>
      </c>
      <c r="CV4395" s="1">
        <v>23.65</v>
      </c>
      <c r="CW4395" s="1">
        <v>24.7</v>
      </c>
      <c r="CX4395" s="1">
        <v>27.1</v>
      </c>
      <c r="CY4395" s="1">
        <v>30.41</v>
      </c>
      <c r="CZ4395" s="1">
        <v>32.04</v>
      </c>
      <c r="DA4395" s="1" t="str">
        <f t="shared" si="1283"/>
        <v>#DIV/0!</v>
      </c>
      <c r="DB4395" s="1" t="str">
        <f t="shared" si="1284"/>
        <v>#DIV/0!</v>
      </c>
      <c r="DC4395" s="1" t="str">
        <f t="shared" si="1285"/>
        <v>#DIV/0!</v>
      </c>
      <c r="DD4395" s="1" t="str">
        <f t="shared" si="1286"/>
        <v>#DIV/0!</v>
      </c>
      <c r="DF4395" s="1" t="str">
        <f t="shared" si="1287"/>
        <v>#DIV/0!</v>
      </c>
    </row>
    <row r="4396" ht="15.75" customHeight="1">
      <c r="CU4396" s="1">
        <v>5891.9365</v>
      </c>
      <c r="CV4396" s="1">
        <v>21.92</v>
      </c>
      <c r="CW4396" s="1">
        <v>23.06</v>
      </c>
      <c r="CX4396" s="1">
        <v>24.9</v>
      </c>
      <c r="CY4396" s="1">
        <v>27.72</v>
      </c>
      <c r="CZ4396" s="1">
        <v>28.69</v>
      </c>
      <c r="DA4396" s="1" t="str">
        <f t="shared" si="1283"/>
        <v>#DIV/0!</v>
      </c>
      <c r="DB4396" s="1" t="str">
        <f t="shared" si="1284"/>
        <v>#DIV/0!</v>
      </c>
      <c r="DC4396" s="1" t="str">
        <f t="shared" si="1285"/>
        <v>#DIV/0!</v>
      </c>
      <c r="DD4396" s="1" t="str">
        <f t="shared" si="1286"/>
        <v>#DIV/0!</v>
      </c>
      <c r="DF4396" s="1" t="str">
        <f t="shared" si="1287"/>
        <v>#DIV/0!</v>
      </c>
    </row>
    <row r="4397" ht="15.75" customHeight="1">
      <c r="CU4397" s="1">
        <v>5892.0889</v>
      </c>
      <c r="CV4397" s="1">
        <v>21.46</v>
      </c>
      <c r="CW4397" s="1">
        <v>22.68</v>
      </c>
      <c r="CX4397" s="1">
        <v>24.18</v>
      </c>
      <c r="CY4397" s="1">
        <v>26.59</v>
      </c>
      <c r="CZ4397" s="1">
        <v>27.43</v>
      </c>
      <c r="DA4397" s="1" t="str">
        <f t="shared" si="1283"/>
        <v>#DIV/0!</v>
      </c>
      <c r="DB4397" s="1" t="str">
        <f t="shared" si="1284"/>
        <v>#DIV/0!</v>
      </c>
      <c r="DC4397" s="1" t="str">
        <f t="shared" si="1285"/>
        <v>#DIV/0!</v>
      </c>
      <c r="DD4397" s="1" t="str">
        <f t="shared" si="1286"/>
        <v>#DIV/0!</v>
      </c>
      <c r="DF4397" s="1" t="str">
        <f t="shared" si="1287"/>
        <v>#DIV/0!</v>
      </c>
    </row>
    <row r="4398" ht="15.75" customHeight="1">
      <c r="CU4398" s="1">
        <v>5892.2412</v>
      </c>
      <c r="CV4398" s="1">
        <v>22.42</v>
      </c>
      <c r="CW4398" s="1">
        <v>23.91</v>
      </c>
      <c r="CX4398" s="1">
        <v>25.21</v>
      </c>
      <c r="CY4398" s="1">
        <v>27.43</v>
      </c>
      <c r="CZ4398" s="1">
        <v>28.21</v>
      </c>
      <c r="DA4398" s="1" t="str">
        <f t="shared" si="1283"/>
        <v>#DIV/0!</v>
      </c>
      <c r="DB4398" s="1" t="str">
        <f t="shared" si="1284"/>
        <v>#DIV/0!</v>
      </c>
      <c r="DC4398" s="1" t="str">
        <f t="shared" si="1285"/>
        <v>#DIV/0!</v>
      </c>
      <c r="DD4398" s="1" t="str">
        <f t="shared" si="1286"/>
        <v>#DIV/0!</v>
      </c>
      <c r="DF4398" s="1" t="str">
        <f t="shared" si="1287"/>
        <v>#DIV/0!</v>
      </c>
    </row>
    <row r="4399" ht="15.75" customHeight="1">
      <c r="CU4399" s="1">
        <v>5892.3936</v>
      </c>
      <c r="CV4399" s="1">
        <v>24.52</v>
      </c>
      <c r="CW4399" s="1">
        <v>26.62</v>
      </c>
      <c r="CX4399" s="1">
        <v>27.81</v>
      </c>
      <c r="CY4399" s="1">
        <v>30.13</v>
      </c>
      <c r="CZ4399" s="1">
        <v>30.79</v>
      </c>
      <c r="DA4399" s="1" t="str">
        <f t="shared" si="1283"/>
        <v>#DIV/0!</v>
      </c>
      <c r="DB4399" s="1" t="str">
        <f t="shared" si="1284"/>
        <v>#DIV/0!</v>
      </c>
      <c r="DC4399" s="1" t="str">
        <f t="shared" si="1285"/>
        <v>#DIV/0!</v>
      </c>
      <c r="DD4399" s="1" t="str">
        <f t="shared" si="1286"/>
        <v>#DIV/0!</v>
      </c>
      <c r="DF4399" s="1" t="str">
        <f t="shared" si="1287"/>
        <v>#DIV/0!</v>
      </c>
    </row>
    <row r="4400" ht="15.75" customHeight="1">
      <c r="CU4400" s="1">
        <v>5892.5459</v>
      </c>
      <c r="CV4400" s="1">
        <v>27.84</v>
      </c>
      <c r="CW4400" s="1">
        <v>30.87</v>
      </c>
      <c r="CX4400" s="1">
        <v>31.78</v>
      </c>
      <c r="CY4400" s="1">
        <v>34.33</v>
      </c>
      <c r="CZ4400" s="1">
        <v>34.99</v>
      </c>
      <c r="DA4400" s="1" t="str">
        <f t="shared" si="1283"/>
        <v>#DIV/0!</v>
      </c>
      <c r="DB4400" s="1" t="str">
        <f t="shared" si="1284"/>
        <v>#DIV/0!</v>
      </c>
      <c r="DC4400" s="1" t="str">
        <f t="shared" si="1285"/>
        <v>#DIV/0!</v>
      </c>
      <c r="DD4400" s="1" t="str">
        <f t="shared" si="1286"/>
        <v>#DIV/0!</v>
      </c>
      <c r="DF4400" s="1" t="str">
        <f t="shared" si="1287"/>
        <v>#DIV/0!</v>
      </c>
    </row>
    <row r="4401" ht="15.75" customHeight="1">
      <c r="CU4401" s="1">
        <v>5892.6982</v>
      </c>
      <c r="CV4401" s="1">
        <v>32.36</v>
      </c>
      <c r="CW4401" s="1">
        <v>35.53</v>
      </c>
      <c r="CX4401" s="1">
        <v>37.05</v>
      </c>
      <c r="CY4401" s="1">
        <v>39.53</v>
      </c>
      <c r="CZ4401" s="1">
        <v>40.35</v>
      </c>
      <c r="DA4401" s="1" t="str">
        <f t="shared" si="1283"/>
        <v>#DIV/0!</v>
      </c>
      <c r="DB4401" s="1" t="str">
        <f t="shared" si="1284"/>
        <v>#DIV/0!</v>
      </c>
      <c r="DC4401" s="1" t="str">
        <f t="shared" si="1285"/>
        <v>#DIV/0!</v>
      </c>
      <c r="DD4401" s="1" t="str">
        <f t="shared" si="1286"/>
        <v>#DIV/0!</v>
      </c>
      <c r="DF4401" s="1" t="str">
        <f t="shared" si="1287"/>
        <v>#DIV/0!</v>
      </c>
    </row>
    <row r="4402" ht="15.75" customHeight="1">
      <c r="CU4402" s="1">
        <v>5892.8506</v>
      </c>
      <c r="CV4402" s="1">
        <v>38.58</v>
      </c>
      <c r="CW4402" s="1">
        <v>42.41</v>
      </c>
      <c r="CX4402" s="1">
        <v>44.77</v>
      </c>
      <c r="CY4402" s="1">
        <v>47.35</v>
      </c>
      <c r="CZ4402" s="1">
        <v>47.68</v>
      </c>
      <c r="DA4402" s="1" t="str">
        <f t="shared" si="1283"/>
        <v>#DIV/0!</v>
      </c>
      <c r="DB4402" s="1" t="str">
        <f t="shared" si="1284"/>
        <v>#DIV/0!</v>
      </c>
      <c r="DC4402" s="1" t="str">
        <f t="shared" si="1285"/>
        <v>#DIV/0!</v>
      </c>
      <c r="DD4402" s="1" t="str">
        <f t="shared" si="1286"/>
        <v>#DIV/0!</v>
      </c>
      <c r="DF4402" s="1" t="str">
        <f t="shared" si="1287"/>
        <v>#DIV/0!</v>
      </c>
    </row>
    <row r="4403" ht="15.75" customHeight="1">
      <c r="CU4403" s="1">
        <v>5893.0034</v>
      </c>
      <c r="CV4403" s="1">
        <v>45.08</v>
      </c>
      <c r="CW4403" s="1">
        <v>49.86</v>
      </c>
      <c r="CX4403" s="1">
        <v>53.14</v>
      </c>
      <c r="CY4403" s="1">
        <v>56.19</v>
      </c>
      <c r="CZ4403" s="1">
        <v>55.63</v>
      </c>
      <c r="DA4403" s="1" t="str">
        <f t="shared" si="1283"/>
        <v>#DIV/0!</v>
      </c>
      <c r="DB4403" s="1" t="str">
        <f t="shared" si="1284"/>
        <v>#DIV/0!</v>
      </c>
      <c r="DC4403" s="1" t="str">
        <f t="shared" si="1285"/>
        <v>#DIV/0!</v>
      </c>
      <c r="DD4403" s="1" t="str">
        <f t="shared" si="1286"/>
        <v>#DIV/0!</v>
      </c>
      <c r="DF4403" s="1" t="str">
        <f t="shared" si="1287"/>
        <v>#DIV/0!</v>
      </c>
    </row>
    <row r="4404" ht="15.75" customHeight="1">
      <c r="CU4404" s="1">
        <v>5893.1558</v>
      </c>
      <c r="CV4404" s="1">
        <v>49.82</v>
      </c>
      <c r="CW4404" s="1">
        <v>54.78</v>
      </c>
      <c r="CX4404" s="1">
        <v>59.27</v>
      </c>
      <c r="CY4404" s="1">
        <v>63.39</v>
      </c>
      <c r="CZ4404" s="1">
        <v>62.25</v>
      </c>
      <c r="DA4404" s="1" t="str">
        <f t="shared" si="1283"/>
        <v>#DIV/0!</v>
      </c>
      <c r="DB4404" s="1" t="str">
        <f t="shared" si="1284"/>
        <v>#DIV/0!</v>
      </c>
      <c r="DC4404" s="1" t="str">
        <f t="shared" si="1285"/>
        <v>#DIV/0!</v>
      </c>
      <c r="DD4404" s="1" t="str">
        <f t="shared" si="1286"/>
        <v>#DIV/0!</v>
      </c>
      <c r="DF4404" s="1" t="str">
        <f t="shared" si="1287"/>
        <v>#DIV/0!</v>
      </c>
    </row>
    <row r="4405" ht="15.75" customHeight="1">
      <c r="CU4405" s="1">
        <v>5893.3081</v>
      </c>
      <c r="CV4405" s="1">
        <v>50.98</v>
      </c>
      <c r="CW4405" s="1">
        <v>55.45</v>
      </c>
      <c r="CX4405" s="1">
        <v>61.49</v>
      </c>
      <c r="CY4405" s="1">
        <v>66.3</v>
      </c>
      <c r="CZ4405" s="1">
        <v>64.76</v>
      </c>
      <c r="DA4405" s="1" t="str">
        <f t="shared" si="1283"/>
        <v>#DIV/0!</v>
      </c>
      <c r="DB4405" s="1" t="str">
        <f t="shared" si="1284"/>
        <v>#DIV/0!</v>
      </c>
      <c r="DC4405" s="1" t="str">
        <f t="shared" si="1285"/>
        <v>#DIV/0!</v>
      </c>
      <c r="DD4405" s="1" t="str">
        <f t="shared" si="1286"/>
        <v>#DIV/0!</v>
      </c>
      <c r="DF4405" s="1" t="str">
        <f t="shared" si="1287"/>
        <v>#DIV/0!</v>
      </c>
    </row>
    <row r="4406" ht="15.75" customHeight="1">
      <c r="CU4406" s="1">
        <v>5893.4604</v>
      </c>
      <c r="CV4406" s="1">
        <v>48.6</v>
      </c>
      <c r="CW4406" s="1">
        <v>52.3</v>
      </c>
      <c r="CX4406" s="1">
        <v>59.58</v>
      </c>
      <c r="CY4406" s="1">
        <v>64.44</v>
      </c>
      <c r="CZ4406" s="1">
        <v>62.65</v>
      </c>
      <c r="DA4406" s="1" t="str">
        <f t="shared" si="1283"/>
        <v>#DIV/0!</v>
      </c>
      <c r="DB4406" s="1" t="str">
        <f t="shared" si="1284"/>
        <v>#DIV/0!</v>
      </c>
      <c r="DC4406" s="1" t="str">
        <f t="shared" si="1285"/>
        <v>#DIV/0!</v>
      </c>
      <c r="DD4406" s="1" t="str">
        <f t="shared" si="1286"/>
        <v>#DIV/0!</v>
      </c>
      <c r="DF4406" s="1" t="str">
        <f t="shared" si="1287"/>
        <v>#DIV/0!</v>
      </c>
    </row>
    <row r="4407" ht="15.75" customHeight="1">
      <c r="CU4407" s="1">
        <v>5893.6128</v>
      </c>
      <c r="CV4407" s="1">
        <v>44.94</v>
      </c>
      <c r="CW4407" s="1">
        <v>47.86</v>
      </c>
      <c r="CX4407" s="1">
        <v>55.57</v>
      </c>
      <c r="CY4407" s="1">
        <v>60.53</v>
      </c>
      <c r="CZ4407" s="1">
        <v>59.38</v>
      </c>
      <c r="DA4407" s="1" t="str">
        <f t="shared" si="1283"/>
        <v>#DIV/0!</v>
      </c>
      <c r="DB4407" s="1" t="str">
        <f t="shared" si="1284"/>
        <v>#DIV/0!</v>
      </c>
      <c r="DC4407" s="1" t="str">
        <f t="shared" si="1285"/>
        <v>#DIV/0!</v>
      </c>
      <c r="DD4407" s="1" t="str">
        <f t="shared" si="1286"/>
        <v>#DIV/0!</v>
      </c>
      <c r="DF4407" s="1" t="str">
        <f t="shared" si="1287"/>
        <v>#DIV/0!</v>
      </c>
    </row>
    <row r="4408" ht="15.75" customHeight="1">
      <c r="CU4408" s="1">
        <v>5893.7651</v>
      </c>
      <c r="CV4408" s="1">
        <v>42.14</v>
      </c>
      <c r="CW4408" s="1">
        <v>44.73</v>
      </c>
      <c r="CX4408" s="1">
        <v>52.39</v>
      </c>
      <c r="CY4408" s="1">
        <v>57.93</v>
      </c>
      <c r="CZ4408" s="1">
        <v>57.6</v>
      </c>
      <c r="DA4408" s="1" t="str">
        <f t="shared" si="1283"/>
        <v>#DIV/0!</v>
      </c>
      <c r="DB4408" s="1" t="str">
        <f t="shared" si="1284"/>
        <v>#DIV/0!</v>
      </c>
      <c r="DC4408" s="1" t="str">
        <f t="shared" si="1285"/>
        <v>#DIV/0!</v>
      </c>
      <c r="DD4408" s="1" t="str">
        <f t="shared" si="1286"/>
        <v>#DIV/0!</v>
      </c>
      <c r="DF4408" s="1" t="str">
        <f t="shared" si="1287"/>
        <v>#DIV/0!</v>
      </c>
    </row>
    <row r="4409" ht="15.75" customHeight="1">
      <c r="CU4409" s="1">
        <v>5893.9175</v>
      </c>
      <c r="CV4409" s="1">
        <v>41.44</v>
      </c>
      <c r="CW4409" s="1">
        <v>44.05</v>
      </c>
      <c r="CX4409" s="1">
        <v>52.03</v>
      </c>
      <c r="CY4409" s="1">
        <v>58.49</v>
      </c>
      <c r="CZ4409" s="1">
        <v>58.35</v>
      </c>
      <c r="DA4409" s="1" t="str">
        <f t="shared" si="1283"/>
        <v>#DIV/0!</v>
      </c>
      <c r="DB4409" s="1" t="str">
        <f t="shared" si="1284"/>
        <v>#DIV/0!</v>
      </c>
      <c r="DC4409" s="1" t="str">
        <f t="shared" si="1285"/>
        <v>#DIV/0!</v>
      </c>
      <c r="DD4409" s="1" t="str">
        <f t="shared" si="1286"/>
        <v>#DIV/0!</v>
      </c>
      <c r="DF4409" s="1" t="str">
        <f t="shared" si="1287"/>
        <v>#DIV/0!</v>
      </c>
    </row>
    <row r="4410" ht="15.75" customHeight="1">
      <c r="CU4410" s="1">
        <v>5894.0698</v>
      </c>
      <c r="CV4410" s="1">
        <v>43.16</v>
      </c>
      <c r="CW4410" s="1">
        <v>45.85</v>
      </c>
      <c r="CX4410" s="1">
        <v>55.2</v>
      </c>
      <c r="CY4410" s="1">
        <v>62.7</v>
      </c>
      <c r="CZ4410" s="1">
        <v>59.88</v>
      </c>
      <c r="DA4410" s="1" t="str">
        <f t="shared" si="1283"/>
        <v>#DIV/0!</v>
      </c>
      <c r="DB4410" s="1" t="str">
        <f t="shared" si="1284"/>
        <v>#DIV/0!</v>
      </c>
      <c r="DC4410" s="1" t="str">
        <f t="shared" si="1285"/>
        <v>#DIV/0!</v>
      </c>
      <c r="DD4410" s="1" t="str">
        <f t="shared" si="1286"/>
        <v>#DIV/0!</v>
      </c>
      <c r="DF4410" s="1" t="str">
        <f t="shared" si="1287"/>
        <v>#DIV/0!</v>
      </c>
    </row>
    <row r="4411" ht="15.75" customHeight="1">
      <c r="CU4411" s="1">
        <v>5894.2222</v>
      </c>
      <c r="CV4411" s="1">
        <v>46.6</v>
      </c>
      <c r="CW4411" s="1">
        <v>49.42</v>
      </c>
      <c r="CX4411" s="1">
        <v>61.08</v>
      </c>
      <c r="CY4411" s="1">
        <v>69.5</v>
      </c>
      <c r="CZ4411" s="1">
        <v>61.65</v>
      </c>
      <c r="DA4411" s="1" t="str">
        <f t="shared" si="1283"/>
        <v>#DIV/0!</v>
      </c>
      <c r="DB4411" s="1" t="str">
        <f t="shared" si="1284"/>
        <v>#DIV/0!</v>
      </c>
      <c r="DC4411" s="1" t="str">
        <f t="shared" si="1285"/>
        <v>#DIV/0!</v>
      </c>
      <c r="DD4411" s="1" t="str">
        <f t="shared" si="1286"/>
        <v>#DIV/0!</v>
      </c>
      <c r="DF4411" s="1" t="str">
        <f t="shared" si="1287"/>
        <v>#DIV/0!</v>
      </c>
    </row>
    <row r="4412" ht="15.75" customHeight="1">
      <c r="CU4412" s="1">
        <v>5894.375</v>
      </c>
      <c r="CV4412" s="1">
        <v>49.71</v>
      </c>
      <c r="CW4412" s="1">
        <v>51.97</v>
      </c>
      <c r="CX4412" s="1">
        <v>67.13</v>
      </c>
      <c r="CY4412" s="1">
        <v>75.69</v>
      </c>
      <c r="CZ4412" s="1">
        <v>64.35</v>
      </c>
      <c r="DA4412" s="1" t="str">
        <f t="shared" si="1283"/>
        <v>#DIV/0!</v>
      </c>
      <c r="DB4412" s="1" t="str">
        <f t="shared" si="1284"/>
        <v>#DIV/0!</v>
      </c>
      <c r="DC4412" s="1" t="str">
        <f t="shared" si="1285"/>
        <v>#DIV/0!</v>
      </c>
      <c r="DD4412" s="1" t="str">
        <f t="shared" si="1286"/>
        <v>#DIV/0!</v>
      </c>
      <c r="DF4412" s="1" t="str">
        <f t="shared" si="1287"/>
        <v>#DIV/0!</v>
      </c>
    </row>
    <row r="4413" ht="15.75" customHeight="1">
      <c r="CU4413" s="1">
        <v>5894.5273</v>
      </c>
      <c r="CV4413" s="1">
        <v>48.95</v>
      </c>
      <c r="CW4413" s="1">
        <v>50.72</v>
      </c>
      <c r="CX4413" s="1">
        <v>65.92</v>
      </c>
      <c r="CY4413" s="1">
        <v>73.06</v>
      </c>
      <c r="CZ4413" s="1">
        <v>65.37</v>
      </c>
      <c r="DA4413" s="1" t="str">
        <f t="shared" si="1283"/>
        <v>#DIV/0!</v>
      </c>
      <c r="DB4413" s="1" t="str">
        <f t="shared" si="1284"/>
        <v>#DIV/0!</v>
      </c>
      <c r="DC4413" s="1" t="str">
        <f t="shared" si="1285"/>
        <v>#DIV/0!</v>
      </c>
      <c r="DD4413" s="1" t="str">
        <f t="shared" si="1286"/>
        <v>#DIV/0!</v>
      </c>
      <c r="DF4413" s="1" t="str">
        <f t="shared" si="1287"/>
        <v>#DIV/0!</v>
      </c>
    </row>
    <row r="4414" ht="15.75" customHeight="1">
      <c r="CU4414" s="1">
        <v>5894.6797</v>
      </c>
      <c r="CV4414" s="1">
        <v>42.02</v>
      </c>
      <c r="CW4414" s="1">
        <v>43.45</v>
      </c>
      <c r="CX4414" s="1">
        <v>54.16</v>
      </c>
      <c r="CY4414" s="1">
        <v>59.46</v>
      </c>
      <c r="CZ4414" s="1">
        <v>56.22</v>
      </c>
      <c r="DA4414" s="1" t="str">
        <f t="shared" si="1283"/>
        <v>#DIV/0!</v>
      </c>
      <c r="DB4414" s="1" t="str">
        <f t="shared" si="1284"/>
        <v>#DIV/0!</v>
      </c>
      <c r="DC4414" s="1" t="str">
        <f t="shared" si="1285"/>
        <v>#DIV/0!</v>
      </c>
      <c r="DD4414" s="1" t="str">
        <f t="shared" si="1286"/>
        <v>#DIV/0!</v>
      </c>
      <c r="DF4414" s="1" t="str">
        <f t="shared" si="1287"/>
        <v>#DIV/0!</v>
      </c>
    </row>
    <row r="4415" ht="15.75" customHeight="1">
      <c r="CU4415" s="1">
        <v>5894.832</v>
      </c>
      <c r="CV4415" s="1">
        <v>31.61</v>
      </c>
      <c r="CW4415" s="1">
        <v>31.78</v>
      </c>
      <c r="CX4415" s="1">
        <v>37.73</v>
      </c>
      <c r="CY4415" s="1">
        <v>41.51</v>
      </c>
      <c r="CZ4415" s="1">
        <v>39.64</v>
      </c>
      <c r="DA4415" s="1" t="str">
        <f t="shared" si="1283"/>
        <v>#DIV/0!</v>
      </c>
      <c r="DB4415" s="1" t="str">
        <f t="shared" si="1284"/>
        <v>#DIV/0!</v>
      </c>
      <c r="DC4415" s="1" t="str">
        <f t="shared" si="1285"/>
        <v>#DIV/0!</v>
      </c>
      <c r="DD4415" s="1" t="str">
        <f t="shared" si="1286"/>
        <v>#DIV/0!</v>
      </c>
      <c r="DF4415" s="1" t="str">
        <f t="shared" si="1287"/>
        <v>#DIV/0!</v>
      </c>
    </row>
    <row r="4416" ht="15.75" customHeight="1">
      <c r="CU4416" s="1">
        <v>5894.9844</v>
      </c>
      <c r="CV4416" s="1">
        <v>21.1</v>
      </c>
      <c r="CW4416" s="1">
        <v>21.13</v>
      </c>
      <c r="CX4416" s="1">
        <v>24.76</v>
      </c>
      <c r="CY4416" s="1">
        <v>27.03</v>
      </c>
      <c r="CZ4416" s="1">
        <v>26.32</v>
      </c>
      <c r="DA4416" s="1" t="str">
        <f t="shared" si="1283"/>
        <v>#DIV/0!</v>
      </c>
      <c r="DB4416" s="1" t="str">
        <f t="shared" si="1284"/>
        <v>#DIV/0!</v>
      </c>
      <c r="DC4416" s="1" t="str">
        <f t="shared" si="1285"/>
        <v>#DIV/0!</v>
      </c>
      <c r="DD4416" s="1" t="str">
        <f t="shared" si="1286"/>
        <v>#DIV/0!</v>
      </c>
      <c r="DF4416" s="1" t="str">
        <f t="shared" si="1287"/>
        <v>#DIV/0!</v>
      </c>
    </row>
    <row r="4417" ht="15.75" customHeight="1">
      <c r="CU4417" s="1">
        <v>5895.1367</v>
      </c>
      <c r="CV4417" s="1">
        <v>15.58</v>
      </c>
      <c r="CW4417" s="1">
        <v>15.92</v>
      </c>
      <c r="CX4417" s="1">
        <v>18.24</v>
      </c>
      <c r="CY4417" s="1">
        <v>20.11</v>
      </c>
      <c r="CZ4417" s="1">
        <v>19.93</v>
      </c>
      <c r="DA4417" s="1" t="str">
        <f t="shared" si="1283"/>
        <v>#DIV/0!</v>
      </c>
      <c r="DB4417" s="1" t="str">
        <f t="shared" si="1284"/>
        <v>#DIV/0!</v>
      </c>
      <c r="DC4417" s="1" t="str">
        <f t="shared" si="1285"/>
        <v>#DIV/0!</v>
      </c>
      <c r="DD4417" s="1" t="str">
        <f t="shared" si="1286"/>
        <v>#DIV/0!</v>
      </c>
      <c r="DF4417" s="1" t="str">
        <f t="shared" si="1287"/>
        <v>#DIV/0!</v>
      </c>
    </row>
    <row r="4418" ht="15.75" customHeight="1">
      <c r="CU4418" s="1">
        <v>5895.2891</v>
      </c>
      <c r="CV4418" s="1">
        <v>12.35</v>
      </c>
      <c r="CW4418" s="1">
        <v>12.7</v>
      </c>
      <c r="CX4418" s="1">
        <v>13.99</v>
      </c>
      <c r="CY4418" s="1">
        <v>15.08</v>
      </c>
      <c r="CZ4418" s="1">
        <v>15.1</v>
      </c>
      <c r="DA4418" s="1" t="str">
        <f t="shared" si="1283"/>
        <v>#DIV/0!</v>
      </c>
      <c r="DB4418" s="1" t="str">
        <f t="shared" si="1284"/>
        <v>#DIV/0!</v>
      </c>
      <c r="DC4418" s="1" t="str">
        <f t="shared" si="1285"/>
        <v>#DIV/0!</v>
      </c>
      <c r="DD4418" s="1" t="str">
        <f t="shared" si="1286"/>
        <v>#DIV/0!</v>
      </c>
      <c r="DF4418" s="1" t="str">
        <f t="shared" si="1287"/>
        <v>#DIV/0!</v>
      </c>
    </row>
    <row r="4419" ht="15.75" customHeight="1">
      <c r="CU4419" s="1">
        <v>5895.4414</v>
      </c>
      <c r="CV4419" s="1">
        <v>11.25</v>
      </c>
      <c r="CW4419" s="1">
        <v>11.66</v>
      </c>
      <c r="CX4419" s="1">
        <v>12.55</v>
      </c>
      <c r="CY4419" s="1">
        <v>13.26</v>
      </c>
      <c r="CZ4419" s="1">
        <v>13.31</v>
      </c>
      <c r="DA4419" s="1" t="str">
        <f t="shared" si="1283"/>
        <v>#DIV/0!</v>
      </c>
      <c r="DB4419" s="1" t="str">
        <f t="shared" si="1284"/>
        <v>#DIV/0!</v>
      </c>
      <c r="DC4419" s="1" t="str">
        <f t="shared" si="1285"/>
        <v>#DIV/0!</v>
      </c>
      <c r="DD4419" s="1" t="str">
        <f t="shared" si="1286"/>
        <v>#DIV/0!</v>
      </c>
      <c r="DF4419" s="1" t="str">
        <f t="shared" si="1287"/>
        <v>#DIV/0!</v>
      </c>
    </row>
    <row r="4420" ht="15.75" customHeight="1">
      <c r="CU4420" s="1">
        <v>5895.5938</v>
      </c>
      <c r="CV4420" s="1">
        <v>12.44</v>
      </c>
      <c r="CW4420" s="1">
        <v>13.08</v>
      </c>
      <c r="CX4420" s="1">
        <v>13.89</v>
      </c>
      <c r="CY4420" s="1">
        <v>14.5</v>
      </c>
      <c r="CZ4420" s="1">
        <v>14.6</v>
      </c>
      <c r="DA4420" s="1" t="str">
        <f t="shared" si="1283"/>
        <v>#DIV/0!</v>
      </c>
      <c r="DB4420" s="1" t="str">
        <f t="shared" si="1284"/>
        <v>#DIV/0!</v>
      </c>
      <c r="DC4420" s="1" t="str">
        <f t="shared" si="1285"/>
        <v>#DIV/0!</v>
      </c>
      <c r="DD4420" s="1" t="str">
        <f t="shared" si="1286"/>
        <v>#DIV/0!</v>
      </c>
      <c r="DF4420" s="1" t="str">
        <f t="shared" si="1287"/>
        <v>#DIV/0!</v>
      </c>
    </row>
    <row r="4421" ht="15.75" customHeight="1">
      <c r="CU4421" s="1">
        <v>5895.7466</v>
      </c>
      <c r="CV4421" s="1">
        <v>15.81</v>
      </c>
      <c r="CW4421" s="1">
        <v>17.28</v>
      </c>
      <c r="CX4421" s="1">
        <v>17.73</v>
      </c>
      <c r="CY4421" s="1">
        <v>18.33</v>
      </c>
      <c r="CZ4421" s="1">
        <v>18.48</v>
      </c>
      <c r="DA4421" s="1" t="str">
        <f t="shared" si="1283"/>
        <v>#DIV/0!</v>
      </c>
      <c r="DB4421" s="1" t="str">
        <f t="shared" si="1284"/>
        <v>#DIV/0!</v>
      </c>
      <c r="DC4421" s="1" t="str">
        <f t="shared" si="1285"/>
        <v>#DIV/0!</v>
      </c>
      <c r="DD4421" s="1" t="str">
        <f t="shared" si="1286"/>
        <v>#DIV/0!</v>
      </c>
      <c r="DF4421" s="1" t="str">
        <f t="shared" si="1287"/>
        <v>#DIV/0!</v>
      </c>
    </row>
    <row r="4422" ht="15.75" customHeight="1">
      <c r="CU4422" s="1">
        <v>5895.8989</v>
      </c>
      <c r="CV4422" s="1">
        <v>20.7</v>
      </c>
      <c r="CW4422" s="1">
        <v>22.52</v>
      </c>
      <c r="CX4422" s="1">
        <v>23.95</v>
      </c>
      <c r="CY4422" s="1">
        <v>24.56</v>
      </c>
      <c r="CZ4422" s="1">
        <v>25.13</v>
      </c>
      <c r="DA4422" s="1" t="str">
        <f t="shared" si="1283"/>
        <v>#DIV/0!</v>
      </c>
      <c r="DB4422" s="1" t="str">
        <f t="shared" si="1284"/>
        <v>#DIV/0!</v>
      </c>
      <c r="DC4422" s="1" t="str">
        <f t="shared" si="1285"/>
        <v>#DIV/0!</v>
      </c>
      <c r="DD4422" s="1" t="str">
        <f t="shared" si="1286"/>
        <v>#DIV/0!</v>
      </c>
      <c r="DF4422" s="1" t="str">
        <f t="shared" si="1287"/>
        <v>#DIV/0!</v>
      </c>
    </row>
    <row r="4423" ht="15.75" customHeight="1">
      <c r="CU4423" s="1">
        <v>5896.0513</v>
      </c>
      <c r="CV4423" s="1">
        <v>28.05</v>
      </c>
      <c r="CW4423" s="1">
        <v>31.84</v>
      </c>
      <c r="CX4423" s="1">
        <v>34.02</v>
      </c>
      <c r="CY4423" s="1">
        <v>34.69</v>
      </c>
      <c r="CZ4423" s="1">
        <v>35.95</v>
      </c>
      <c r="DA4423" s="1" t="str">
        <f t="shared" si="1283"/>
        <v>#DIV/0!</v>
      </c>
      <c r="DB4423" s="1" t="str">
        <f t="shared" si="1284"/>
        <v>#DIV/0!</v>
      </c>
      <c r="DC4423" s="1" t="str">
        <f t="shared" si="1285"/>
        <v>#DIV/0!</v>
      </c>
      <c r="DD4423" s="1" t="str">
        <f t="shared" si="1286"/>
        <v>#DIV/0!</v>
      </c>
      <c r="DF4423" s="1" t="str">
        <f t="shared" si="1287"/>
        <v>#DIV/0!</v>
      </c>
    </row>
    <row r="4424" ht="15.75" customHeight="1">
      <c r="CU4424" s="1">
        <v>5896.2036</v>
      </c>
      <c r="CV4424" s="1">
        <v>33.6</v>
      </c>
      <c r="CW4424" s="1">
        <v>39.45</v>
      </c>
      <c r="CX4424" s="1">
        <v>40.17</v>
      </c>
      <c r="CY4424" s="1">
        <v>41.28</v>
      </c>
      <c r="CZ4424" s="1">
        <v>42.44</v>
      </c>
      <c r="DA4424" s="1" t="str">
        <f t="shared" si="1283"/>
        <v>#DIV/0!</v>
      </c>
      <c r="DB4424" s="1" t="str">
        <f t="shared" si="1284"/>
        <v>#DIV/0!</v>
      </c>
      <c r="DC4424" s="1" t="str">
        <f t="shared" si="1285"/>
        <v>#DIV/0!</v>
      </c>
      <c r="DD4424" s="1" t="str">
        <f t="shared" si="1286"/>
        <v>#DIV/0!</v>
      </c>
      <c r="DF4424" s="1" t="str">
        <f t="shared" si="1287"/>
        <v>#DIV/0!</v>
      </c>
    </row>
    <row r="4425" ht="15.75" customHeight="1">
      <c r="CU4425" s="1">
        <v>5896.356</v>
      </c>
      <c r="CV4425" s="1">
        <v>34.6</v>
      </c>
      <c r="CW4425" s="1">
        <v>37.99</v>
      </c>
      <c r="CX4425" s="1">
        <v>39.38</v>
      </c>
      <c r="CY4425" s="1">
        <v>40.64</v>
      </c>
      <c r="CZ4425" s="1">
        <v>42.47</v>
      </c>
      <c r="DA4425" s="1" t="str">
        <f t="shared" si="1283"/>
        <v>#DIV/0!</v>
      </c>
      <c r="DB4425" s="1" t="str">
        <f t="shared" si="1284"/>
        <v>#DIV/0!</v>
      </c>
      <c r="DC4425" s="1" t="str">
        <f t="shared" si="1285"/>
        <v>#DIV/0!</v>
      </c>
      <c r="DD4425" s="1" t="str">
        <f t="shared" si="1286"/>
        <v>#DIV/0!</v>
      </c>
      <c r="DF4425" s="1" t="str">
        <f t="shared" si="1287"/>
        <v>#DIV/0!</v>
      </c>
    </row>
    <row r="4426" ht="15.75" customHeight="1">
      <c r="CU4426" s="1">
        <v>5896.5083</v>
      </c>
      <c r="CV4426" s="1">
        <v>32.76</v>
      </c>
      <c r="CW4426" s="1">
        <v>36.24</v>
      </c>
      <c r="CX4426" s="1">
        <v>40.21</v>
      </c>
      <c r="CY4426" s="1">
        <v>41.73</v>
      </c>
      <c r="CZ4426" s="1">
        <v>44.01</v>
      </c>
      <c r="DA4426" s="1" t="str">
        <f t="shared" si="1283"/>
        <v>#DIV/0!</v>
      </c>
      <c r="DB4426" s="1" t="str">
        <f t="shared" si="1284"/>
        <v>#DIV/0!</v>
      </c>
      <c r="DC4426" s="1" t="str">
        <f t="shared" si="1285"/>
        <v>#DIV/0!</v>
      </c>
      <c r="DD4426" s="1" t="str">
        <f t="shared" si="1286"/>
        <v>#DIV/0!</v>
      </c>
      <c r="DF4426" s="1" t="str">
        <f t="shared" si="1287"/>
        <v>#DIV/0!</v>
      </c>
    </row>
    <row r="4427" ht="15.75" customHeight="1">
      <c r="CU4427" s="1">
        <v>5896.6606</v>
      </c>
      <c r="CV4427" s="1">
        <v>31.78</v>
      </c>
      <c r="CW4427" s="1">
        <v>36.46</v>
      </c>
      <c r="CX4427" s="1">
        <v>40.24</v>
      </c>
      <c r="CY4427" s="1">
        <v>41.79</v>
      </c>
      <c r="CZ4427" s="1">
        <v>44.67</v>
      </c>
      <c r="DA4427" s="1" t="str">
        <f t="shared" si="1283"/>
        <v>#DIV/0!</v>
      </c>
      <c r="DB4427" s="1" t="str">
        <f t="shared" si="1284"/>
        <v>#DIV/0!</v>
      </c>
      <c r="DC4427" s="1" t="str">
        <f t="shared" si="1285"/>
        <v>#DIV/0!</v>
      </c>
      <c r="DD4427" s="1" t="str">
        <f t="shared" si="1286"/>
        <v>#DIV/0!</v>
      </c>
      <c r="DF4427" s="1" t="str">
        <f t="shared" si="1287"/>
        <v>#DIV/0!</v>
      </c>
    </row>
    <row r="4428" ht="15.75" customHeight="1">
      <c r="CU4428" s="1">
        <v>5896.813</v>
      </c>
      <c r="CV4428" s="1">
        <v>32.81</v>
      </c>
      <c r="CW4428" s="1">
        <v>37.69</v>
      </c>
      <c r="CX4428" s="1">
        <v>42.63</v>
      </c>
      <c r="CY4428" s="1">
        <v>45.24</v>
      </c>
      <c r="CZ4428" s="1">
        <v>47.61</v>
      </c>
      <c r="DA4428" s="1" t="str">
        <f t="shared" si="1283"/>
        <v>#DIV/0!</v>
      </c>
      <c r="DB4428" s="1" t="str">
        <f t="shared" si="1284"/>
        <v>#DIV/0!</v>
      </c>
      <c r="DC4428" s="1" t="str">
        <f t="shared" si="1285"/>
        <v>#DIV/0!</v>
      </c>
      <c r="DD4428" s="1" t="str">
        <f t="shared" si="1286"/>
        <v>#DIV/0!</v>
      </c>
      <c r="DF4428" s="1" t="str">
        <f t="shared" si="1287"/>
        <v>#DIV/0!</v>
      </c>
    </row>
    <row r="4429" ht="15.75" customHeight="1">
      <c r="CU4429" s="1">
        <v>5896.9658</v>
      </c>
      <c r="CV4429" s="1">
        <v>36.68</v>
      </c>
      <c r="CW4429" s="1">
        <v>44.24</v>
      </c>
      <c r="CX4429" s="1">
        <v>50.78</v>
      </c>
      <c r="CY4429" s="1">
        <v>54.9</v>
      </c>
      <c r="CZ4429" s="1">
        <v>57.27</v>
      </c>
      <c r="DA4429" s="1" t="str">
        <f t="shared" si="1283"/>
        <v>#DIV/0!</v>
      </c>
      <c r="DB4429" s="1" t="str">
        <f t="shared" si="1284"/>
        <v>#DIV/0!</v>
      </c>
      <c r="DC4429" s="1" t="str">
        <f t="shared" si="1285"/>
        <v>#DIV/0!</v>
      </c>
      <c r="DD4429" s="1" t="str">
        <f t="shared" si="1286"/>
        <v>#DIV/0!</v>
      </c>
      <c r="DF4429" s="1" t="str">
        <f t="shared" si="1287"/>
        <v>#DIV/0!</v>
      </c>
    </row>
    <row r="4430" ht="15.75" customHeight="1">
      <c r="CU4430" s="1">
        <v>5897.1182</v>
      </c>
      <c r="CV4430" s="1">
        <v>43.32</v>
      </c>
      <c r="CW4430" s="1">
        <v>52.01</v>
      </c>
      <c r="CX4430" s="1">
        <v>60.76</v>
      </c>
      <c r="CY4430" s="1">
        <v>67.07</v>
      </c>
      <c r="CZ4430" s="1">
        <v>68.89</v>
      </c>
      <c r="DA4430" s="1" t="str">
        <f t="shared" si="1283"/>
        <v>#DIV/0!</v>
      </c>
      <c r="DB4430" s="1" t="str">
        <f t="shared" si="1284"/>
        <v>#DIV/0!</v>
      </c>
      <c r="DC4430" s="1" t="str">
        <f t="shared" si="1285"/>
        <v>#DIV/0!</v>
      </c>
      <c r="DD4430" s="1" t="str">
        <f t="shared" si="1286"/>
        <v>#DIV/0!</v>
      </c>
      <c r="DF4430" s="1" t="str">
        <f t="shared" si="1287"/>
        <v>#DIV/0!</v>
      </c>
    </row>
    <row r="4431" ht="15.75" customHeight="1">
      <c r="CU4431" s="1">
        <v>5897.2705</v>
      </c>
      <c r="CV4431" s="1">
        <v>51.04</v>
      </c>
      <c r="CW4431" s="1">
        <v>62.95</v>
      </c>
      <c r="CX4431" s="1">
        <v>75.94</v>
      </c>
      <c r="CY4431" s="1">
        <v>86.13</v>
      </c>
      <c r="CZ4431" s="1">
        <v>85.71</v>
      </c>
      <c r="DA4431" s="1" t="str">
        <f t="shared" si="1283"/>
        <v>#DIV/0!</v>
      </c>
      <c r="DB4431" s="1" t="str">
        <f t="shared" si="1284"/>
        <v>#DIV/0!</v>
      </c>
      <c r="DC4431" s="1" t="str">
        <f t="shared" si="1285"/>
        <v>#DIV/0!</v>
      </c>
      <c r="DD4431" s="1" t="str">
        <f t="shared" si="1286"/>
        <v>#DIV/0!</v>
      </c>
      <c r="DF4431" s="1" t="str">
        <f t="shared" si="1287"/>
        <v>#DIV/0!</v>
      </c>
    </row>
    <row r="4432" ht="15.75" customHeight="1">
      <c r="CU4432" s="1">
        <v>5897.4229</v>
      </c>
      <c r="CV4432" s="1">
        <v>55.44</v>
      </c>
      <c r="CW4432" s="1">
        <v>69.75</v>
      </c>
      <c r="CX4432" s="1">
        <v>84.76</v>
      </c>
      <c r="CY4432" s="1">
        <v>97.41</v>
      </c>
      <c r="CZ4432" s="1">
        <v>96.67</v>
      </c>
      <c r="DA4432" s="1" t="str">
        <f t="shared" si="1283"/>
        <v>#DIV/0!</v>
      </c>
      <c r="DB4432" s="1" t="str">
        <f t="shared" si="1284"/>
        <v>#DIV/0!</v>
      </c>
      <c r="DC4432" s="1" t="str">
        <f t="shared" si="1285"/>
        <v>#DIV/0!</v>
      </c>
      <c r="DD4432" s="1" t="str">
        <f t="shared" si="1286"/>
        <v>#DIV/0!</v>
      </c>
      <c r="DF4432" s="1" t="str">
        <f t="shared" si="1287"/>
        <v>#DIV/0!</v>
      </c>
    </row>
    <row r="4433" ht="15.75" customHeight="1">
      <c r="CU4433" s="1">
        <v>5897.5752</v>
      </c>
      <c r="CV4433" s="1">
        <v>53.18</v>
      </c>
      <c r="CW4433" s="1">
        <v>66.04</v>
      </c>
      <c r="CX4433" s="1">
        <v>79.78</v>
      </c>
      <c r="CY4433" s="1">
        <v>92.1</v>
      </c>
      <c r="CZ4433" s="1">
        <v>93.38</v>
      </c>
      <c r="DA4433" s="1" t="str">
        <f t="shared" si="1283"/>
        <v>#DIV/0!</v>
      </c>
      <c r="DB4433" s="1" t="str">
        <f t="shared" si="1284"/>
        <v>#DIV/0!</v>
      </c>
      <c r="DC4433" s="1" t="str">
        <f t="shared" si="1285"/>
        <v>#DIV/0!</v>
      </c>
      <c r="DD4433" s="1" t="str">
        <f t="shared" si="1286"/>
        <v>#DIV/0!</v>
      </c>
      <c r="DF4433" s="1" t="str">
        <f t="shared" si="1287"/>
        <v>#DIV/0!</v>
      </c>
    </row>
    <row r="4434" ht="15.75" customHeight="1">
      <c r="CU4434" s="1">
        <v>5897.7275</v>
      </c>
      <c r="CV4434" s="1">
        <v>45.61</v>
      </c>
      <c r="CW4434" s="1">
        <v>52.78</v>
      </c>
      <c r="CX4434" s="1">
        <v>63.71</v>
      </c>
      <c r="CY4434" s="1">
        <v>74.03</v>
      </c>
      <c r="CZ4434" s="1">
        <v>77.7</v>
      </c>
      <c r="DA4434" s="1" t="str">
        <f t="shared" si="1283"/>
        <v>#DIV/0!</v>
      </c>
      <c r="DB4434" s="1" t="str">
        <f t="shared" si="1284"/>
        <v>#DIV/0!</v>
      </c>
      <c r="DC4434" s="1" t="str">
        <f t="shared" si="1285"/>
        <v>#DIV/0!</v>
      </c>
      <c r="DD4434" s="1" t="str">
        <f t="shared" si="1286"/>
        <v>#DIV/0!</v>
      </c>
      <c r="DF4434" s="1" t="str">
        <f t="shared" si="1287"/>
        <v>#DIV/0!</v>
      </c>
    </row>
    <row r="4435" ht="15.75" customHeight="1">
      <c r="CU4435" s="1">
        <v>5897.8799</v>
      </c>
      <c r="CV4435" s="1">
        <v>36.03</v>
      </c>
      <c r="CW4435" s="1">
        <v>40.31</v>
      </c>
      <c r="CX4435" s="1">
        <v>48.26</v>
      </c>
      <c r="CY4435" s="1">
        <v>55.71</v>
      </c>
      <c r="CZ4435" s="1">
        <v>58.84</v>
      </c>
      <c r="DA4435" s="1" t="str">
        <f t="shared" si="1283"/>
        <v>#DIV/0!</v>
      </c>
      <c r="DB4435" s="1" t="str">
        <f t="shared" si="1284"/>
        <v>#DIV/0!</v>
      </c>
      <c r="DC4435" s="1" t="str">
        <f t="shared" si="1285"/>
        <v>#DIV/0!</v>
      </c>
      <c r="DD4435" s="1" t="str">
        <f t="shared" si="1286"/>
        <v>#DIV/0!</v>
      </c>
      <c r="DF4435" s="1" t="str">
        <f t="shared" si="1287"/>
        <v>#DIV/0!</v>
      </c>
    </row>
    <row r="4436" ht="15.75" customHeight="1">
      <c r="CU4436" s="1">
        <v>5898.0322</v>
      </c>
      <c r="CV4436" s="1">
        <v>30.0</v>
      </c>
      <c r="CW4436" s="1">
        <v>33.15</v>
      </c>
      <c r="CX4436" s="1">
        <v>39.24</v>
      </c>
      <c r="CY4436" s="1">
        <v>45.04</v>
      </c>
      <c r="CZ4436" s="1">
        <v>48.67</v>
      </c>
      <c r="DA4436" s="1" t="str">
        <f t="shared" si="1283"/>
        <v>#DIV/0!</v>
      </c>
      <c r="DB4436" s="1" t="str">
        <f t="shared" si="1284"/>
        <v>#DIV/0!</v>
      </c>
      <c r="DC4436" s="1" t="str">
        <f t="shared" si="1285"/>
        <v>#DIV/0!</v>
      </c>
      <c r="DD4436" s="1" t="str">
        <f t="shared" si="1286"/>
        <v>#DIV/0!</v>
      </c>
      <c r="DF4436" s="1" t="str">
        <f t="shared" si="1287"/>
        <v>#DIV/0!</v>
      </c>
    </row>
    <row r="4437" ht="15.75" customHeight="1">
      <c r="CU4437" s="1">
        <v>5898.1846</v>
      </c>
      <c r="CV4437" s="1">
        <v>25.87</v>
      </c>
      <c r="CW4437" s="1">
        <v>28.19</v>
      </c>
      <c r="CX4437" s="1">
        <v>32.31</v>
      </c>
      <c r="CY4437" s="1">
        <v>36.33</v>
      </c>
      <c r="CZ4437" s="1">
        <v>39.48</v>
      </c>
      <c r="DA4437" s="1" t="str">
        <f t="shared" si="1283"/>
        <v>#DIV/0!</v>
      </c>
      <c r="DB4437" s="1" t="str">
        <f t="shared" si="1284"/>
        <v>#DIV/0!</v>
      </c>
      <c r="DC4437" s="1" t="str">
        <f t="shared" si="1285"/>
        <v>#DIV/0!</v>
      </c>
      <c r="DD4437" s="1" t="str">
        <f t="shared" si="1286"/>
        <v>#DIV/0!</v>
      </c>
      <c r="DF4437" s="1" t="str">
        <f t="shared" si="1287"/>
        <v>#DIV/0!</v>
      </c>
    </row>
    <row r="4438" ht="15.75" customHeight="1">
      <c r="CU4438" s="1">
        <v>5898.3374</v>
      </c>
      <c r="CV4438" s="1">
        <v>23.83</v>
      </c>
      <c r="CW4438" s="1">
        <v>26.04</v>
      </c>
      <c r="CX4438" s="1">
        <v>29.13</v>
      </c>
      <c r="CY4438" s="1">
        <v>32.15</v>
      </c>
      <c r="CZ4438" s="1">
        <v>34.95</v>
      </c>
      <c r="DA4438" s="1" t="str">
        <f t="shared" si="1283"/>
        <v>#DIV/0!</v>
      </c>
      <c r="DB4438" s="1" t="str">
        <f t="shared" si="1284"/>
        <v>#DIV/0!</v>
      </c>
      <c r="DC4438" s="1" t="str">
        <f t="shared" si="1285"/>
        <v>#DIV/0!</v>
      </c>
      <c r="DD4438" s="1" t="str">
        <f t="shared" si="1286"/>
        <v>#DIV/0!</v>
      </c>
      <c r="DF4438" s="1" t="str">
        <f t="shared" si="1287"/>
        <v>#DIV/0!</v>
      </c>
    </row>
    <row r="4439" ht="15.75" customHeight="1">
      <c r="CU4439" s="1">
        <v>5898.4897</v>
      </c>
      <c r="CV4439" s="1">
        <v>24.41</v>
      </c>
      <c r="CW4439" s="1">
        <v>26.6</v>
      </c>
      <c r="CX4439" s="1">
        <v>29.2</v>
      </c>
      <c r="CY4439" s="1">
        <v>31.64</v>
      </c>
      <c r="CZ4439" s="1">
        <v>34.38</v>
      </c>
      <c r="DA4439" s="1" t="str">
        <f t="shared" si="1283"/>
        <v>#DIV/0!</v>
      </c>
      <c r="DB4439" s="1" t="str">
        <f t="shared" si="1284"/>
        <v>#DIV/0!</v>
      </c>
      <c r="DC4439" s="1" t="str">
        <f t="shared" si="1285"/>
        <v>#DIV/0!</v>
      </c>
      <c r="DD4439" s="1" t="str">
        <f t="shared" si="1286"/>
        <v>#DIV/0!</v>
      </c>
      <c r="DF4439" s="1" t="str">
        <f t="shared" si="1287"/>
        <v>#DIV/0!</v>
      </c>
    </row>
    <row r="4440" ht="15.75" customHeight="1">
      <c r="CU4440" s="1">
        <v>5898.6421</v>
      </c>
      <c r="CV4440" s="1">
        <v>27.4</v>
      </c>
      <c r="CW4440" s="1">
        <v>30.61</v>
      </c>
      <c r="CX4440" s="1">
        <v>33.1</v>
      </c>
      <c r="CY4440" s="1">
        <v>35.55</v>
      </c>
      <c r="CZ4440" s="1">
        <v>38.51</v>
      </c>
      <c r="DA4440" s="1" t="str">
        <f t="shared" si="1283"/>
        <v>#DIV/0!</v>
      </c>
      <c r="DB4440" s="1" t="str">
        <f t="shared" si="1284"/>
        <v>#DIV/0!</v>
      </c>
      <c r="DC4440" s="1" t="str">
        <f t="shared" si="1285"/>
        <v>#DIV/0!</v>
      </c>
      <c r="DD4440" s="1" t="str">
        <f t="shared" si="1286"/>
        <v>#DIV/0!</v>
      </c>
      <c r="DF4440" s="1" t="str">
        <f t="shared" si="1287"/>
        <v>#DIV/0!</v>
      </c>
    </row>
    <row r="4441" ht="15.75" customHeight="1">
      <c r="CU4441" s="1">
        <v>5898.7944</v>
      </c>
      <c r="CV4441" s="1">
        <v>32.37</v>
      </c>
      <c r="CW4441" s="1">
        <v>38.01</v>
      </c>
      <c r="CX4441" s="1">
        <v>39.93</v>
      </c>
      <c r="CY4441" s="1">
        <v>42.68</v>
      </c>
      <c r="CZ4441" s="1">
        <v>46.57</v>
      </c>
      <c r="DA4441" s="1" t="str">
        <f t="shared" si="1283"/>
        <v>#DIV/0!</v>
      </c>
      <c r="DB4441" s="1" t="str">
        <f t="shared" si="1284"/>
        <v>#DIV/0!</v>
      </c>
      <c r="DC4441" s="1" t="str">
        <f t="shared" si="1285"/>
        <v>#DIV/0!</v>
      </c>
      <c r="DD4441" s="1" t="str">
        <f t="shared" si="1286"/>
        <v>#DIV/0!</v>
      </c>
      <c r="DF4441" s="1" t="str">
        <f t="shared" si="1287"/>
        <v>#DIV/0!</v>
      </c>
    </row>
    <row r="4442" ht="15.75" customHeight="1">
      <c r="CU4442" s="1">
        <v>5898.9468</v>
      </c>
      <c r="CV4442" s="1">
        <v>39.82</v>
      </c>
      <c r="CW4442" s="1">
        <v>47.48</v>
      </c>
      <c r="CX4442" s="1">
        <v>49.72</v>
      </c>
      <c r="CY4442" s="1">
        <v>52.96</v>
      </c>
      <c r="CZ4442" s="1">
        <v>58.2</v>
      </c>
      <c r="DA4442" s="1" t="str">
        <f t="shared" si="1283"/>
        <v>#DIV/0!</v>
      </c>
      <c r="DB4442" s="1" t="str">
        <f t="shared" si="1284"/>
        <v>#DIV/0!</v>
      </c>
      <c r="DC4442" s="1" t="str">
        <f t="shared" si="1285"/>
        <v>#DIV/0!</v>
      </c>
      <c r="DD4442" s="1" t="str">
        <f t="shared" si="1286"/>
        <v>#DIV/0!</v>
      </c>
      <c r="DF4442" s="1" t="str">
        <f t="shared" si="1287"/>
        <v>#DIV/0!</v>
      </c>
    </row>
    <row r="4443" ht="15.75" customHeight="1">
      <c r="CU4443" s="1">
        <v>5899.0991</v>
      </c>
      <c r="CV4443" s="1">
        <v>51.66</v>
      </c>
      <c r="CW4443" s="1">
        <v>63.9</v>
      </c>
      <c r="CX4443" s="1">
        <v>67.23</v>
      </c>
      <c r="CY4443" s="1">
        <v>70.85</v>
      </c>
      <c r="CZ4443" s="1">
        <v>78.2</v>
      </c>
      <c r="DA4443" s="1" t="str">
        <f t="shared" si="1283"/>
        <v>#DIV/0!</v>
      </c>
      <c r="DB4443" s="1" t="str">
        <f t="shared" si="1284"/>
        <v>#DIV/0!</v>
      </c>
      <c r="DC4443" s="1" t="str">
        <f t="shared" si="1285"/>
        <v>#DIV/0!</v>
      </c>
      <c r="DD4443" s="1" t="str">
        <f t="shared" si="1286"/>
        <v>#DIV/0!</v>
      </c>
      <c r="DF4443" s="1" t="str">
        <f t="shared" si="1287"/>
        <v>#DIV/0!</v>
      </c>
    </row>
    <row r="4444" ht="15.75" customHeight="1">
      <c r="CU4444" s="1">
        <v>5899.2515</v>
      </c>
      <c r="CV4444" s="1">
        <v>70.87</v>
      </c>
      <c r="CW4444" s="1">
        <v>93.39</v>
      </c>
      <c r="CX4444" s="1">
        <v>98.59</v>
      </c>
      <c r="CY4444" s="1">
        <v>105.4</v>
      </c>
      <c r="CZ4444" s="1">
        <v>116.6</v>
      </c>
      <c r="DA4444" s="1" t="str">
        <f t="shared" si="1283"/>
        <v>#DIV/0!</v>
      </c>
      <c r="DB4444" s="1" t="str">
        <f t="shared" si="1284"/>
        <v>#DIV/0!</v>
      </c>
      <c r="DC4444" s="1" t="str">
        <f t="shared" si="1285"/>
        <v>#DIV/0!</v>
      </c>
      <c r="DD4444" s="1" t="str">
        <f t="shared" si="1286"/>
        <v>#DIV/0!</v>
      </c>
      <c r="DF4444" s="1" t="str">
        <f t="shared" si="1287"/>
        <v>#DIV/0!</v>
      </c>
    </row>
    <row r="4445" ht="15.75" customHeight="1">
      <c r="CU4445" s="1">
        <v>5899.4038</v>
      </c>
      <c r="CV4445" s="1">
        <v>102.5</v>
      </c>
      <c r="CW4445" s="1">
        <v>140.9</v>
      </c>
      <c r="CX4445" s="1">
        <v>148.0</v>
      </c>
      <c r="CY4445" s="1">
        <v>162.0</v>
      </c>
      <c r="CZ4445" s="1">
        <v>182.3</v>
      </c>
      <c r="DA4445" s="1" t="str">
        <f t="shared" si="1283"/>
        <v>#DIV/0!</v>
      </c>
      <c r="DB4445" s="1" t="str">
        <f t="shared" si="1284"/>
        <v>#DIV/0!</v>
      </c>
      <c r="DC4445" s="1" t="str">
        <f t="shared" si="1285"/>
        <v>#DIV/0!</v>
      </c>
      <c r="DD4445" s="1" t="str">
        <f t="shared" si="1286"/>
        <v>#DIV/0!</v>
      </c>
      <c r="DF4445" s="1" t="str">
        <f t="shared" si="1287"/>
        <v>#DIV/0!</v>
      </c>
    </row>
    <row r="4446" ht="15.75" customHeight="1">
      <c r="CU4446" s="1">
        <v>5899.5562</v>
      </c>
      <c r="CV4446" s="1">
        <v>149.2</v>
      </c>
      <c r="CW4446" s="1">
        <v>212.1</v>
      </c>
      <c r="CX4446" s="1">
        <v>219.6</v>
      </c>
      <c r="CY4446" s="1">
        <v>234.8</v>
      </c>
      <c r="CZ4446" s="1">
        <v>263.6</v>
      </c>
      <c r="DA4446" s="1" t="str">
        <f t="shared" si="1283"/>
        <v>#DIV/0!</v>
      </c>
      <c r="DB4446" s="1" t="str">
        <f t="shared" si="1284"/>
        <v>#DIV/0!</v>
      </c>
      <c r="DC4446" s="1" t="str">
        <f t="shared" si="1285"/>
        <v>#DIV/0!</v>
      </c>
      <c r="DD4446" s="1" t="str">
        <f t="shared" si="1286"/>
        <v>#DIV/0!</v>
      </c>
      <c r="DF4446" s="1" t="str">
        <f t="shared" si="1287"/>
        <v>#DIV/0!</v>
      </c>
    </row>
    <row r="4447" ht="15.75" customHeight="1">
      <c r="CU4447" s="1">
        <v>5899.709</v>
      </c>
      <c r="CV4447" s="1">
        <v>208.1</v>
      </c>
      <c r="CW4447" s="1">
        <v>308.5</v>
      </c>
      <c r="CX4447" s="1">
        <v>312.4</v>
      </c>
      <c r="CY4447" s="1">
        <v>319.7</v>
      </c>
      <c r="CZ4447" s="1">
        <v>388.7</v>
      </c>
      <c r="DA4447" s="1" t="str">
        <f t="shared" si="1283"/>
        <v>#DIV/0!</v>
      </c>
      <c r="DB4447" s="1" t="str">
        <f t="shared" si="1284"/>
        <v>#DIV/0!</v>
      </c>
      <c r="DC4447" s="1" t="str">
        <f t="shared" si="1285"/>
        <v>#DIV/0!</v>
      </c>
      <c r="DD4447" s="1" t="str">
        <f t="shared" si="1286"/>
        <v>#DIV/0!</v>
      </c>
      <c r="DF4447" s="1" t="str">
        <f t="shared" si="1287"/>
        <v>#DIV/0!</v>
      </c>
    </row>
    <row r="4448" ht="15.75" customHeight="1">
      <c r="CU4448" s="1">
        <v>5899.8613</v>
      </c>
      <c r="CV4448" s="1">
        <v>259.8</v>
      </c>
      <c r="CW4448" s="1">
        <v>393.5</v>
      </c>
      <c r="CX4448" s="1">
        <v>409.2</v>
      </c>
      <c r="CY4448" s="1">
        <v>412.8</v>
      </c>
      <c r="CZ4448" s="1">
        <v>564.2</v>
      </c>
      <c r="DA4448" s="1" t="str">
        <f t="shared" si="1283"/>
        <v>#DIV/0!</v>
      </c>
      <c r="DB4448" s="1" t="str">
        <f t="shared" si="1284"/>
        <v>#DIV/0!</v>
      </c>
      <c r="DC4448" s="1" t="str">
        <f t="shared" si="1285"/>
        <v>#DIV/0!</v>
      </c>
      <c r="DD4448" s="1" t="str">
        <f t="shared" si="1286"/>
        <v>#DIV/0!</v>
      </c>
      <c r="DF4448" s="1" t="str">
        <f t="shared" si="1287"/>
        <v>#DIV/0!</v>
      </c>
    </row>
    <row r="4449" ht="15.75" customHeight="1">
      <c r="CU4449" s="1">
        <v>5900.0137</v>
      </c>
      <c r="CV4449" s="1">
        <v>273.0</v>
      </c>
      <c r="CW4449" s="1">
        <v>404.5</v>
      </c>
      <c r="CX4449" s="1">
        <v>472.5</v>
      </c>
      <c r="CY4449" s="1">
        <v>482.2</v>
      </c>
      <c r="CZ4449" s="1">
        <v>628.4</v>
      </c>
      <c r="DA4449" s="1" t="str">
        <f t="shared" si="1283"/>
        <v>#DIV/0!</v>
      </c>
      <c r="DB4449" s="1" t="str">
        <f t="shared" si="1284"/>
        <v>#DIV/0!</v>
      </c>
      <c r="DC4449" s="1" t="str">
        <f t="shared" si="1285"/>
        <v>#DIV/0!</v>
      </c>
      <c r="DD4449" s="1" t="str">
        <f t="shared" si="1286"/>
        <v>#DIV/0!</v>
      </c>
      <c r="DF4449" s="1" t="str">
        <f t="shared" si="1287"/>
        <v>#DIV/0!</v>
      </c>
    </row>
    <row r="4450" ht="15.75" customHeight="1">
      <c r="CU4450" s="1">
        <v>5900.166</v>
      </c>
      <c r="CV4450" s="1">
        <v>239.7</v>
      </c>
      <c r="CW4450" s="1">
        <v>336.8</v>
      </c>
      <c r="CX4450" s="1">
        <v>428.7</v>
      </c>
      <c r="CY4450" s="1">
        <v>419.8</v>
      </c>
      <c r="CZ4450" s="1">
        <v>538.9</v>
      </c>
      <c r="DA4450" s="1" t="str">
        <f t="shared" si="1283"/>
        <v>#DIV/0!</v>
      </c>
      <c r="DB4450" s="1" t="str">
        <f t="shared" si="1284"/>
        <v>#DIV/0!</v>
      </c>
      <c r="DC4450" s="1" t="str">
        <f t="shared" si="1285"/>
        <v>#DIV/0!</v>
      </c>
      <c r="DD4450" s="1" t="str">
        <f t="shared" si="1286"/>
        <v>#DIV/0!</v>
      </c>
      <c r="DF4450" s="1" t="str">
        <f t="shared" si="1287"/>
        <v>#DIV/0!</v>
      </c>
    </row>
    <row r="4451" ht="15.75" customHeight="1">
      <c r="CU4451" s="1">
        <v>5900.3184</v>
      </c>
      <c r="CV4451" s="1">
        <v>200.9</v>
      </c>
      <c r="CW4451" s="1">
        <v>262.0</v>
      </c>
      <c r="CX4451" s="1">
        <v>322.7</v>
      </c>
      <c r="CY4451" s="1">
        <v>291.1</v>
      </c>
      <c r="CZ4451" s="1">
        <v>397.5</v>
      </c>
      <c r="DA4451" s="1" t="str">
        <f t="shared" si="1283"/>
        <v>#DIV/0!</v>
      </c>
      <c r="DB4451" s="1" t="str">
        <f t="shared" si="1284"/>
        <v>#DIV/0!</v>
      </c>
      <c r="DC4451" s="1" t="str">
        <f t="shared" si="1285"/>
        <v>#DIV/0!</v>
      </c>
      <c r="DD4451" s="1" t="str">
        <f t="shared" si="1286"/>
        <v>#DIV/0!</v>
      </c>
      <c r="DF4451" s="1" t="str">
        <f t="shared" si="1287"/>
        <v>#DIV/0!</v>
      </c>
    </row>
    <row r="4452" ht="15.75" customHeight="1">
      <c r="CU4452" s="1">
        <v>5900.4707</v>
      </c>
      <c r="CV4452" s="1">
        <v>172.4</v>
      </c>
      <c r="CW4452" s="1">
        <v>214.9</v>
      </c>
      <c r="CX4452" s="1">
        <v>253.2</v>
      </c>
      <c r="CY4452" s="1">
        <v>231.8</v>
      </c>
      <c r="CZ4452" s="1">
        <v>281.2</v>
      </c>
      <c r="DA4452" s="1" t="str">
        <f t="shared" si="1283"/>
        <v>#DIV/0!</v>
      </c>
      <c r="DB4452" s="1" t="str">
        <f t="shared" si="1284"/>
        <v>#DIV/0!</v>
      </c>
      <c r="DC4452" s="1" t="str">
        <f t="shared" si="1285"/>
        <v>#DIV/0!</v>
      </c>
      <c r="DD4452" s="1" t="str">
        <f t="shared" si="1286"/>
        <v>#DIV/0!</v>
      </c>
      <c r="DF4452" s="1" t="str">
        <f t="shared" si="1287"/>
        <v>#DIV/0!</v>
      </c>
    </row>
    <row r="4453" ht="15.75" customHeight="1">
      <c r="CU4453" s="1">
        <v>5900.623</v>
      </c>
      <c r="CV4453" s="1">
        <v>158.6</v>
      </c>
      <c r="CW4453" s="1">
        <v>187.5</v>
      </c>
      <c r="CX4453" s="1">
        <v>213.3</v>
      </c>
      <c r="CY4453" s="1">
        <v>194.8</v>
      </c>
      <c r="CZ4453" s="1">
        <v>220.2</v>
      </c>
      <c r="DA4453" s="1" t="str">
        <f t="shared" si="1283"/>
        <v>#DIV/0!</v>
      </c>
      <c r="DB4453" s="1" t="str">
        <f t="shared" si="1284"/>
        <v>#DIV/0!</v>
      </c>
      <c r="DC4453" s="1" t="str">
        <f t="shared" si="1285"/>
        <v>#DIV/0!</v>
      </c>
      <c r="DD4453" s="1" t="str">
        <f t="shared" si="1286"/>
        <v>#DIV/0!</v>
      </c>
      <c r="DF4453" s="1" t="str">
        <f t="shared" si="1287"/>
        <v>#DIV/0!</v>
      </c>
    </row>
    <row r="4454" ht="15.75" customHeight="1">
      <c r="CU4454" s="1">
        <v>5900.7754</v>
      </c>
      <c r="CV4454" s="1">
        <v>158.7</v>
      </c>
      <c r="CW4454" s="1">
        <v>182.2</v>
      </c>
      <c r="CX4454" s="1">
        <v>203.9</v>
      </c>
      <c r="CY4454" s="1">
        <v>184.9</v>
      </c>
      <c r="CZ4454" s="1">
        <v>198.2</v>
      </c>
      <c r="DA4454" s="1" t="str">
        <f t="shared" si="1283"/>
        <v>#DIV/0!</v>
      </c>
      <c r="DB4454" s="1" t="str">
        <f t="shared" si="1284"/>
        <v>#DIV/0!</v>
      </c>
      <c r="DC4454" s="1" t="str">
        <f t="shared" si="1285"/>
        <v>#DIV/0!</v>
      </c>
      <c r="DD4454" s="1" t="str">
        <f t="shared" si="1286"/>
        <v>#DIV/0!</v>
      </c>
      <c r="DF4454" s="1" t="str">
        <f t="shared" si="1287"/>
        <v>#DIV/0!</v>
      </c>
    </row>
    <row r="4455" ht="15.75" customHeight="1">
      <c r="CU4455" s="1">
        <v>5900.9282</v>
      </c>
      <c r="CV4455" s="1">
        <v>174.8</v>
      </c>
      <c r="CW4455" s="1">
        <v>199.8</v>
      </c>
      <c r="CX4455" s="1">
        <v>223.6</v>
      </c>
      <c r="CY4455" s="1">
        <v>200.9</v>
      </c>
      <c r="CZ4455" s="1">
        <v>205.5</v>
      </c>
      <c r="DA4455" s="1" t="str">
        <f t="shared" si="1283"/>
        <v>#DIV/0!</v>
      </c>
      <c r="DB4455" s="1" t="str">
        <f t="shared" si="1284"/>
        <v>#DIV/0!</v>
      </c>
      <c r="DC4455" s="1" t="str">
        <f t="shared" si="1285"/>
        <v>#DIV/0!</v>
      </c>
      <c r="DD4455" s="1" t="str">
        <f t="shared" si="1286"/>
        <v>#DIV/0!</v>
      </c>
      <c r="DF4455" s="1" t="str">
        <f t="shared" si="1287"/>
        <v>#DIV/0!</v>
      </c>
    </row>
    <row r="4456" ht="15.75" customHeight="1">
      <c r="CU4456" s="1">
        <v>5901.0806</v>
      </c>
      <c r="CV4456" s="1">
        <v>212.2</v>
      </c>
      <c r="CW4456" s="1">
        <v>245.8</v>
      </c>
      <c r="CX4456" s="1">
        <v>280.6</v>
      </c>
      <c r="CY4456" s="1">
        <v>257.4</v>
      </c>
      <c r="CZ4456" s="1">
        <v>244.5</v>
      </c>
      <c r="DA4456" s="1" t="str">
        <f t="shared" si="1283"/>
        <v>#DIV/0!</v>
      </c>
      <c r="DB4456" s="1" t="str">
        <f t="shared" si="1284"/>
        <v>#DIV/0!</v>
      </c>
      <c r="DC4456" s="1" t="str">
        <f t="shared" si="1285"/>
        <v>#DIV/0!</v>
      </c>
      <c r="DD4456" s="1" t="str">
        <f t="shared" si="1286"/>
        <v>#DIV/0!</v>
      </c>
      <c r="DF4456" s="1" t="str">
        <f t="shared" si="1287"/>
        <v>#DIV/0!</v>
      </c>
    </row>
    <row r="4457" ht="15.75" customHeight="1">
      <c r="CU4457" s="1">
        <v>5901.2329</v>
      </c>
      <c r="CV4457" s="1">
        <v>266.9</v>
      </c>
      <c r="CW4457" s="1">
        <v>331.1</v>
      </c>
      <c r="CX4457" s="1">
        <v>395.2</v>
      </c>
      <c r="CY4457" s="1">
        <v>344.4</v>
      </c>
      <c r="CZ4457" s="1">
        <v>306.0</v>
      </c>
      <c r="DA4457" s="1" t="str">
        <f t="shared" si="1283"/>
        <v>#DIV/0!</v>
      </c>
      <c r="DB4457" s="1" t="str">
        <f t="shared" si="1284"/>
        <v>#DIV/0!</v>
      </c>
      <c r="DC4457" s="1" t="str">
        <f t="shared" si="1285"/>
        <v>#DIV/0!</v>
      </c>
      <c r="DD4457" s="1" t="str">
        <f t="shared" si="1286"/>
        <v>#DIV/0!</v>
      </c>
      <c r="DF4457" s="1" t="str">
        <f t="shared" si="1287"/>
        <v>#DIV/0!</v>
      </c>
    </row>
    <row r="4458" ht="15.75" customHeight="1">
      <c r="CU4458" s="1">
        <v>5901.3853</v>
      </c>
      <c r="CV4458" s="1">
        <v>362.8</v>
      </c>
      <c r="CW4458" s="1">
        <v>480.8</v>
      </c>
      <c r="CX4458" s="1">
        <v>609.1</v>
      </c>
      <c r="CY4458" s="1">
        <v>521.4</v>
      </c>
      <c r="CZ4458" s="1">
        <v>404.2</v>
      </c>
      <c r="DA4458" s="1" t="str">
        <f t="shared" si="1283"/>
        <v>#DIV/0!</v>
      </c>
      <c r="DB4458" s="1" t="str">
        <f t="shared" si="1284"/>
        <v>#DIV/0!</v>
      </c>
      <c r="DC4458" s="1" t="str">
        <f t="shared" si="1285"/>
        <v>#DIV/0!</v>
      </c>
      <c r="DD4458" s="1" t="str">
        <f t="shared" si="1286"/>
        <v>#DIV/0!</v>
      </c>
      <c r="DF4458" s="1" t="str">
        <f t="shared" si="1287"/>
        <v>#DIV/0!</v>
      </c>
    </row>
    <row r="4459" ht="15.75" customHeight="1">
      <c r="CU4459" s="1">
        <v>5901.5376</v>
      </c>
      <c r="CV4459" s="1">
        <v>484.1</v>
      </c>
      <c r="CW4459" s="1">
        <v>716.7</v>
      </c>
      <c r="CX4459" s="1">
        <v>876.9</v>
      </c>
      <c r="CY4459" s="1">
        <v>766.9</v>
      </c>
      <c r="CZ4459" s="1">
        <v>624.1</v>
      </c>
      <c r="DA4459" s="1" t="str">
        <f t="shared" si="1283"/>
        <v>#DIV/0!</v>
      </c>
      <c r="DB4459" s="1" t="str">
        <f t="shared" si="1284"/>
        <v>#DIV/0!</v>
      </c>
      <c r="DC4459" s="1" t="str">
        <f t="shared" si="1285"/>
        <v>#DIV/0!</v>
      </c>
      <c r="DD4459" s="1" t="str">
        <f t="shared" si="1286"/>
        <v>#DIV/0!</v>
      </c>
      <c r="DF4459" s="1" t="str">
        <f t="shared" si="1287"/>
        <v>#DIV/0!</v>
      </c>
    </row>
    <row r="4460" ht="15.75" customHeight="1">
      <c r="CU4460" s="1">
        <v>5901.6899</v>
      </c>
      <c r="CV4460" s="1">
        <v>526.9</v>
      </c>
      <c r="CW4460" s="1">
        <v>828.3</v>
      </c>
      <c r="CX4460" s="1">
        <v>945.4</v>
      </c>
      <c r="CY4460" s="1">
        <v>847.9</v>
      </c>
      <c r="CZ4460" s="1">
        <v>764.6</v>
      </c>
      <c r="DA4460" s="1" t="str">
        <f t="shared" si="1283"/>
        <v>#DIV/0!</v>
      </c>
      <c r="DB4460" s="1" t="str">
        <f t="shared" si="1284"/>
        <v>#DIV/0!</v>
      </c>
      <c r="DC4460" s="1" t="str">
        <f t="shared" si="1285"/>
        <v>#DIV/0!</v>
      </c>
      <c r="DD4460" s="1" t="str">
        <f t="shared" si="1286"/>
        <v>#DIV/0!</v>
      </c>
      <c r="DF4460" s="1" t="str">
        <f t="shared" si="1287"/>
        <v>#DIV/0!</v>
      </c>
    </row>
    <row r="4461" ht="15.75" customHeight="1">
      <c r="CU4461" s="1">
        <v>5901.8423</v>
      </c>
      <c r="CV4461" s="1">
        <v>485.7</v>
      </c>
      <c r="CW4461" s="1">
        <v>688.1</v>
      </c>
      <c r="CX4461" s="1">
        <v>785.6</v>
      </c>
      <c r="CY4461" s="1">
        <v>660.2</v>
      </c>
      <c r="CZ4461" s="1">
        <v>554.2</v>
      </c>
      <c r="DA4461" s="1" t="str">
        <f t="shared" si="1283"/>
        <v>#DIV/0!</v>
      </c>
      <c r="DB4461" s="1" t="str">
        <f t="shared" si="1284"/>
        <v>#DIV/0!</v>
      </c>
      <c r="DC4461" s="1" t="str">
        <f t="shared" si="1285"/>
        <v>#DIV/0!</v>
      </c>
      <c r="DD4461" s="1" t="str">
        <f t="shared" si="1286"/>
        <v>#DIV/0!</v>
      </c>
      <c r="DF4461" s="1" t="str">
        <f t="shared" si="1287"/>
        <v>#DIV/0!</v>
      </c>
    </row>
    <row r="4462" ht="15.75" customHeight="1">
      <c r="CU4462" s="1">
        <v>5901.9946</v>
      </c>
      <c r="CV4462" s="1">
        <v>407.5</v>
      </c>
      <c r="CW4462" s="1">
        <v>477.4</v>
      </c>
      <c r="CX4462" s="1">
        <v>597.7</v>
      </c>
      <c r="CY4462" s="1">
        <v>468.6</v>
      </c>
      <c r="CZ4462" s="1">
        <v>430.4</v>
      </c>
      <c r="DA4462" s="1" t="str">
        <f t="shared" si="1283"/>
        <v>#DIV/0!</v>
      </c>
      <c r="DB4462" s="1" t="str">
        <f t="shared" si="1284"/>
        <v>#DIV/0!</v>
      </c>
      <c r="DC4462" s="1" t="str">
        <f t="shared" si="1285"/>
        <v>#DIV/0!</v>
      </c>
      <c r="DD4462" s="1" t="str">
        <f t="shared" si="1286"/>
        <v>#DIV/0!</v>
      </c>
      <c r="DF4462" s="1" t="str">
        <f t="shared" si="1287"/>
        <v>#DIV/0!</v>
      </c>
    </row>
    <row r="4463" ht="15.75" customHeight="1">
      <c r="CU4463" s="1">
        <v>5902.147</v>
      </c>
      <c r="CV4463" s="1">
        <v>334.4</v>
      </c>
      <c r="CW4463" s="1">
        <v>417.5</v>
      </c>
      <c r="CX4463" s="1">
        <v>462.7</v>
      </c>
      <c r="CY4463" s="1">
        <v>358.3</v>
      </c>
      <c r="CZ4463" s="1">
        <v>344.5</v>
      </c>
      <c r="DA4463" s="1" t="str">
        <f t="shared" si="1283"/>
        <v>#DIV/0!</v>
      </c>
      <c r="DB4463" s="1" t="str">
        <f t="shared" si="1284"/>
        <v>#DIV/0!</v>
      </c>
      <c r="DC4463" s="1" t="str">
        <f t="shared" si="1285"/>
        <v>#DIV/0!</v>
      </c>
      <c r="DD4463" s="1" t="str">
        <f t="shared" si="1286"/>
        <v>#DIV/0!</v>
      </c>
      <c r="DF4463" s="1" t="str">
        <f t="shared" si="1287"/>
        <v>#DIV/0!</v>
      </c>
    </row>
    <row r="4464" ht="15.75" customHeight="1">
      <c r="CU4464" s="1">
        <v>5902.2998</v>
      </c>
      <c r="CV4464" s="1">
        <v>286.6</v>
      </c>
      <c r="CW4464" s="1">
        <v>338.0</v>
      </c>
      <c r="CX4464" s="1">
        <v>343.1</v>
      </c>
      <c r="CY4464" s="1">
        <v>297.1</v>
      </c>
      <c r="CZ4464" s="1">
        <v>260.9</v>
      </c>
      <c r="DA4464" s="1" t="str">
        <f t="shared" si="1283"/>
        <v>#DIV/0!</v>
      </c>
      <c r="DB4464" s="1" t="str">
        <f t="shared" si="1284"/>
        <v>#DIV/0!</v>
      </c>
      <c r="DC4464" s="1" t="str">
        <f t="shared" si="1285"/>
        <v>#DIV/0!</v>
      </c>
      <c r="DD4464" s="1" t="str">
        <f t="shared" si="1286"/>
        <v>#DIV/0!</v>
      </c>
      <c r="DF4464" s="1" t="str">
        <f t="shared" si="1287"/>
        <v>#DIV/0!</v>
      </c>
    </row>
    <row r="4465" ht="15.75" customHeight="1">
      <c r="CU4465" s="1">
        <v>5902.4521</v>
      </c>
      <c r="CV4465" s="1">
        <v>257.9</v>
      </c>
      <c r="CW4465" s="1">
        <v>331.5</v>
      </c>
      <c r="CX4465" s="1">
        <v>317.8</v>
      </c>
      <c r="CY4465" s="1">
        <v>290.8</v>
      </c>
      <c r="CZ4465" s="1">
        <v>226.6</v>
      </c>
      <c r="DA4465" s="1" t="str">
        <f t="shared" si="1283"/>
        <v>#DIV/0!</v>
      </c>
      <c r="DB4465" s="1" t="str">
        <f t="shared" si="1284"/>
        <v>#DIV/0!</v>
      </c>
      <c r="DC4465" s="1" t="str">
        <f t="shared" si="1285"/>
        <v>#DIV/0!</v>
      </c>
      <c r="DD4465" s="1" t="str">
        <f t="shared" si="1286"/>
        <v>#DIV/0!</v>
      </c>
      <c r="DF4465" s="1" t="str">
        <f t="shared" si="1287"/>
        <v>#DIV/0!</v>
      </c>
    </row>
    <row r="4466" ht="15.75" customHeight="1">
      <c r="CU4466" s="1">
        <v>5902.6045</v>
      </c>
      <c r="CV4466" s="1">
        <v>244.0</v>
      </c>
      <c r="CW4466" s="1">
        <v>330.2</v>
      </c>
      <c r="CX4466" s="1">
        <v>285.5</v>
      </c>
      <c r="CY4466" s="1">
        <v>282.7</v>
      </c>
      <c r="CZ4466" s="1">
        <v>199.0</v>
      </c>
      <c r="DA4466" s="1" t="str">
        <f t="shared" si="1283"/>
        <v>#DIV/0!</v>
      </c>
      <c r="DB4466" s="1" t="str">
        <f t="shared" si="1284"/>
        <v>#DIV/0!</v>
      </c>
      <c r="DC4466" s="1" t="str">
        <f t="shared" si="1285"/>
        <v>#DIV/0!</v>
      </c>
      <c r="DD4466" s="1" t="str">
        <f t="shared" si="1286"/>
        <v>#DIV/0!</v>
      </c>
      <c r="DF4466" s="1" t="str">
        <f t="shared" si="1287"/>
        <v>#DIV/0!</v>
      </c>
    </row>
    <row r="4467" ht="15.75" customHeight="1">
      <c r="CU4467" s="1">
        <v>5902.7568</v>
      </c>
      <c r="CV4467" s="1">
        <v>235.8</v>
      </c>
      <c r="CW4467" s="1">
        <v>329.0</v>
      </c>
      <c r="CX4467" s="1">
        <v>287.3</v>
      </c>
      <c r="CY4467" s="1">
        <v>273.3</v>
      </c>
      <c r="CZ4467" s="1">
        <v>181.8</v>
      </c>
      <c r="DA4467" s="1" t="str">
        <f t="shared" si="1283"/>
        <v>#DIV/0!</v>
      </c>
      <c r="DB4467" s="1" t="str">
        <f t="shared" si="1284"/>
        <v>#DIV/0!</v>
      </c>
      <c r="DC4467" s="1" t="str">
        <f t="shared" si="1285"/>
        <v>#DIV/0!</v>
      </c>
      <c r="DD4467" s="1" t="str">
        <f t="shared" si="1286"/>
        <v>#DIV/0!</v>
      </c>
      <c r="DF4467" s="1" t="str">
        <f t="shared" si="1287"/>
        <v>#DIV/0!</v>
      </c>
    </row>
    <row r="4468" ht="15.75" customHeight="1">
      <c r="CU4468" s="1">
        <v>5902.9092</v>
      </c>
      <c r="CV4468" s="1">
        <v>223.4</v>
      </c>
      <c r="CW4468" s="1">
        <v>313.3</v>
      </c>
      <c r="CX4468" s="1">
        <v>252.8</v>
      </c>
      <c r="CY4468" s="1">
        <v>220.6</v>
      </c>
      <c r="CZ4468" s="1">
        <v>175.3</v>
      </c>
      <c r="DA4468" s="1" t="str">
        <f t="shared" si="1283"/>
        <v>#DIV/0!</v>
      </c>
      <c r="DB4468" s="1" t="str">
        <f t="shared" si="1284"/>
        <v>#DIV/0!</v>
      </c>
      <c r="DC4468" s="1" t="str">
        <f t="shared" si="1285"/>
        <v>#DIV/0!</v>
      </c>
      <c r="DD4468" s="1" t="str">
        <f t="shared" si="1286"/>
        <v>#DIV/0!</v>
      </c>
      <c r="DF4468" s="1" t="str">
        <f t="shared" si="1287"/>
        <v>#DIV/0!</v>
      </c>
    </row>
    <row r="4469" ht="15.75" customHeight="1">
      <c r="CU4469" s="1">
        <v>5903.0615</v>
      </c>
      <c r="CV4469" s="1">
        <v>201.0</v>
      </c>
      <c r="CW4469" s="1">
        <v>246.3</v>
      </c>
      <c r="CX4469" s="1">
        <v>191.2</v>
      </c>
      <c r="CY4469" s="1">
        <v>165.3</v>
      </c>
      <c r="CZ4469" s="1">
        <v>149.1</v>
      </c>
      <c r="DA4469" s="1" t="str">
        <f t="shared" si="1283"/>
        <v>#DIV/0!</v>
      </c>
      <c r="DB4469" s="1" t="str">
        <f t="shared" si="1284"/>
        <v>#DIV/0!</v>
      </c>
      <c r="DC4469" s="1" t="str">
        <f t="shared" si="1285"/>
        <v>#DIV/0!</v>
      </c>
      <c r="DD4469" s="1" t="str">
        <f t="shared" si="1286"/>
        <v>#DIV/0!</v>
      </c>
      <c r="DF4469" s="1" t="str">
        <f t="shared" si="1287"/>
        <v>#DIV/0!</v>
      </c>
    </row>
    <row r="4470" ht="15.75" customHeight="1">
      <c r="CU4470" s="1">
        <v>5903.2139</v>
      </c>
      <c r="CV4470" s="1">
        <v>171.4</v>
      </c>
      <c r="CW4470" s="1">
        <v>184.2</v>
      </c>
      <c r="CX4470" s="1">
        <v>143.7</v>
      </c>
      <c r="CY4470" s="1">
        <v>122.9</v>
      </c>
      <c r="CZ4470" s="1">
        <v>121.3</v>
      </c>
      <c r="DA4470" s="1" t="str">
        <f t="shared" si="1283"/>
        <v>#DIV/0!</v>
      </c>
      <c r="DB4470" s="1" t="str">
        <f t="shared" si="1284"/>
        <v>#DIV/0!</v>
      </c>
      <c r="DC4470" s="1" t="str">
        <f t="shared" si="1285"/>
        <v>#DIV/0!</v>
      </c>
      <c r="DD4470" s="1" t="str">
        <f t="shared" si="1286"/>
        <v>#DIV/0!</v>
      </c>
      <c r="DF4470" s="1" t="str">
        <f t="shared" si="1287"/>
        <v>#DIV/0!</v>
      </c>
    </row>
    <row r="4471" ht="15.75" customHeight="1">
      <c r="CU4471" s="1">
        <v>5903.3662</v>
      </c>
      <c r="CV4471" s="1">
        <v>145.1</v>
      </c>
      <c r="CW4471" s="1">
        <v>150.2</v>
      </c>
      <c r="CX4471" s="1">
        <v>114.9</v>
      </c>
      <c r="CY4471" s="1">
        <v>95.51</v>
      </c>
      <c r="CZ4471" s="1">
        <v>99.27</v>
      </c>
      <c r="DA4471" s="1" t="str">
        <f t="shared" si="1283"/>
        <v>#DIV/0!</v>
      </c>
      <c r="DB4471" s="1" t="str">
        <f t="shared" si="1284"/>
        <v>#DIV/0!</v>
      </c>
      <c r="DC4471" s="1" t="str">
        <f t="shared" si="1285"/>
        <v>#DIV/0!</v>
      </c>
      <c r="DD4471" s="1" t="str">
        <f t="shared" si="1286"/>
        <v>#DIV/0!</v>
      </c>
      <c r="DF4471" s="1" t="str">
        <f t="shared" si="1287"/>
        <v>#DIV/0!</v>
      </c>
    </row>
    <row r="4472" ht="15.75" customHeight="1">
      <c r="CU4472" s="1">
        <v>5903.5186</v>
      </c>
      <c r="CV4472" s="1">
        <v>126.2</v>
      </c>
      <c r="CW4472" s="1">
        <v>124.9</v>
      </c>
      <c r="CX4472" s="1">
        <v>92.92</v>
      </c>
      <c r="CY4472" s="1">
        <v>77.22</v>
      </c>
      <c r="CZ4472" s="1">
        <v>86.58</v>
      </c>
      <c r="DA4472" s="1" t="str">
        <f t="shared" si="1283"/>
        <v>#DIV/0!</v>
      </c>
      <c r="DB4472" s="1" t="str">
        <f t="shared" si="1284"/>
        <v>#DIV/0!</v>
      </c>
      <c r="DC4472" s="1" t="str">
        <f t="shared" si="1285"/>
        <v>#DIV/0!</v>
      </c>
      <c r="DD4472" s="1" t="str">
        <f t="shared" si="1286"/>
        <v>#DIV/0!</v>
      </c>
      <c r="DF4472" s="1" t="str">
        <f t="shared" si="1287"/>
        <v>#DIV/0!</v>
      </c>
    </row>
    <row r="4473" ht="15.75" customHeight="1">
      <c r="CU4473" s="1">
        <v>5903.6714</v>
      </c>
      <c r="CV4473" s="1">
        <v>113.9</v>
      </c>
      <c r="CW4473" s="1">
        <v>111.5</v>
      </c>
      <c r="CX4473" s="1">
        <v>80.41</v>
      </c>
      <c r="CY4473" s="1">
        <v>66.82</v>
      </c>
      <c r="CZ4473" s="1">
        <v>77.53</v>
      </c>
      <c r="DA4473" s="1" t="str">
        <f t="shared" si="1283"/>
        <v>#DIV/0!</v>
      </c>
      <c r="DB4473" s="1" t="str">
        <f t="shared" si="1284"/>
        <v>#DIV/0!</v>
      </c>
      <c r="DC4473" s="1" t="str">
        <f t="shared" si="1285"/>
        <v>#DIV/0!</v>
      </c>
      <c r="DD4473" s="1" t="str">
        <f t="shared" si="1286"/>
        <v>#DIV/0!</v>
      </c>
      <c r="DF4473" s="1" t="str">
        <f t="shared" si="1287"/>
        <v>#DIV/0!</v>
      </c>
    </row>
    <row r="4474" ht="15.75" customHeight="1">
      <c r="CU4474" s="1">
        <v>5903.8237</v>
      </c>
      <c r="CV4474" s="1">
        <v>106.9</v>
      </c>
      <c r="CW4474" s="1">
        <v>108.0</v>
      </c>
      <c r="CX4474" s="1">
        <v>75.34</v>
      </c>
      <c r="CY4474" s="1">
        <v>61.12</v>
      </c>
      <c r="CZ4474" s="1">
        <v>68.1</v>
      </c>
      <c r="DA4474" s="1" t="str">
        <f t="shared" si="1283"/>
        <v>#DIV/0!</v>
      </c>
      <c r="DB4474" s="1" t="str">
        <f t="shared" si="1284"/>
        <v>#DIV/0!</v>
      </c>
      <c r="DC4474" s="1" t="str">
        <f t="shared" si="1285"/>
        <v>#DIV/0!</v>
      </c>
      <c r="DD4474" s="1" t="str">
        <f t="shared" si="1286"/>
        <v>#DIV/0!</v>
      </c>
      <c r="DF4474" s="1" t="str">
        <f t="shared" si="1287"/>
        <v>#DIV/0!</v>
      </c>
    </row>
    <row r="4475" ht="15.75" customHeight="1">
      <c r="CU4475" s="1">
        <v>5903.9761</v>
      </c>
      <c r="CV4475" s="1">
        <v>104.0</v>
      </c>
      <c r="CW4475" s="1">
        <v>106.8</v>
      </c>
      <c r="CX4475" s="1">
        <v>72.72</v>
      </c>
      <c r="CY4475" s="1">
        <v>57.69</v>
      </c>
      <c r="CZ4475" s="1">
        <v>60.48</v>
      </c>
      <c r="DA4475" s="1" t="str">
        <f t="shared" si="1283"/>
        <v>#DIV/0!</v>
      </c>
      <c r="DB4475" s="1" t="str">
        <f t="shared" si="1284"/>
        <v>#DIV/0!</v>
      </c>
      <c r="DC4475" s="1" t="str">
        <f t="shared" si="1285"/>
        <v>#DIV/0!</v>
      </c>
      <c r="DD4475" s="1" t="str">
        <f t="shared" si="1286"/>
        <v>#DIV/0!</v>
      </c>
      <c r="DF4475" s="1" t="str">
        <f t="shared" si="1287"/>
        <v>#DIV/0!</v>
      </c>
    </row>
    <row r="4476" ht="15.75" customHeight="1">
      <c r="CU4476" s="1">
        <v>5904.1284</v>
      </c>
      <c r="CV4476" s="1">
        <v>101.9</v>
      </c>
      <c r="CW4476" s="1">
        <v>102.0</v>
      </c>
      <c r="CX4476" s="1">
        <v>69.18</v>
      </c>
      <c r="CY4476" s="1">
        <v>54.29</v>
      </c>
      <c r="CZ4476" s="1">
        <v>54.35</v>
      </c>
      <c r="DA4476" s="1" t="str">
        <f t="shared" si="1283"/>
        <v>#DIV/0!</v>
      </c>
      <c r="DB4476" s="1" t="str">
        <f t="shared" si="1284"/>
        <v>#DIV/0!</v>
      </c>
      <c r="DC4476" s="1" t="str">
        <f t="shared" si="1285"/>
        <v>#DIV/0!</v>
      </c>
      <c r="DD4476" s="1" t="str">
        <f t="shared" si="1286"/>
        <v>#DIV/0!</v>
      </c>
      <c r="DF4476" s="1" t="str">
        <f t="shared" si="1287"/>
        <v>#DIV/0!</v>
      </c>
    </row>
    <row r="4477" ht="15.75" customHeight="1">
      <c r="CU4477" s="1">
        <v>5904.2808</v>
      </c>
      <c r="CV4477" s="1">
        <v>100.2</v>
      </c>
      <c r="CW4477" s="1">
        <v>96.78</v>
      </c>
      <c r="CX4477" s="1">
        <v>65.52</v>
      </c>
      <c r="CY4477" s="1">
        <v>50.11</v>
      </c>
      <c r="CZ4477" s="1">
        <v>48.71</v>
      </c>
      <c r="DA4477" s="1" t="str">
        <f t="shared" si="1283"/>
        <v>#DIV/0!</v>
      </c>
      <c r="DB4477" s="1" t="str">
        <f t="shared" si="1284"/>
        <v>#DIV/0!</v>
      </c>
      <c r="DC4477" s="1" t="str">
        <f t="shared" si="1285"/>
        <v>#DIV/0!</v>
      </c>
      <c r="DD4477" s="1" t="str">
        <f t="shared" si="1286"/>
        <v>#DIV/0!</v>
      </c>
      <c r="DF4477" s="1" t="str">
        <f t="shared" si="1287"/>
        <v>#DIV/0!</v>
      </c>
    </row>
    <row r="4478" ht="15.75" customHeight="1">
      <c r="CU4478" s="1">
        <v>5904.4331</v>
      </c>
      <c r="CV4478" s="1">
        <v>98.52</v>
      </c>
      <c r="CW4478" s="1">
        <v>90.58</v>
      </c>
      <c r="CX4478" s="1">
        <v>62.3</v>
      </c>
      <c r="CY4478" s="1">
        <v>46.74</v>
      </c>
      <c r="CZ4478" s="1">
        <v>45.6</v>
      </c>
      <c r="DA4478" s="1" t="str">
        <f t="shared" si="1283"/>
        <v>#DIV/0!</v>
      </c>
      <c r="DB4478" s="1" t="str">
        <f t="shared" si="1284"/>
        <v>#DIV/0!</v>
      </c>
      <c r="DC4478" s="1" t="str">
        <f t="shared" si="1285"/>
        <v>#DIV/0!</v>
      </c>
      <c r="DD4478" s="1" t="str">
        <f t="shared" si="1286"/>
        <v>#DIV/0!</v>
      </c>
      <c r="DF4478" s="1" t="str">
        <f t="shared" si="1287"/>
        <v>#DIV/0!</v>
      </c>
    </row>
    <row r="4479" ht="15.75" customHeight="1">
      <c r="CU4479" s="1">
        <v>5904.5854</v>
      </c>
      <c r="CV4479" s="1">
        <v>97.54</v>
      </c>
      <c r="CW4479" s="1">
        <v>84.79</v>
      </c>
      <c r="CX4479" s="1">
        <v>59.38</v>
      </c>
      <c r="CY4479" s="1">
        <v>44.3</v>
      </c>
      <c r="CZ4479" s="1">
        <v>43.19</v>
      </c>
      <c r="DA4479" s="1" t="str">
        <f t="shared" si="1283"/>
        <v>#DIV/0!</v>
      </c>
      <c r="DB4479" s="1" t="str">
        <f t="shared" si="1284"/>
        <v>#DIV/0!</v>
      </c>
      <c r="DC4479" s="1" t="str">
        <f t="shared" si="1285"/>
        <v>#DIV/0!</v>
      </c>
      <c r="DD4479" s="1" t="str">
        <f t="shared" si="1286"/>
        <v>#DIV/0!</v>
      </c>
      <c r="DF4479" s="1" t="str">
        <f t="shared" si="1287"/>
        <v>#DIV/0!</v>
      </c>
    </row>
    <row r="4480" ht="15.75" customHeight="1">
      <c r="CU4480" s="1">
        <v>5904.7378</v>
      </c>
      <c r="CV4480" s="1">
        <v>98.42</v>
      </c>
      <c r="CW4480" s="1">
        <v>77.83</v>
      </c>
      <c r="CX4480" s="1">
        <v>56.06</v>
      </c>
      <c r="CY4480" s="1">
        <v>42.06</v>
      </c>
      <c r="CZ4480" s="1">
        <v>41.41</v>
      </c>
      <c r="DA4480" s="1" t="str">
        <f t="shared" si="1283"/>
        <v>#DIV/0!</v>
      </c>
      <c r="DB4480" s="1" t="str">
        <f t="shared" si="1284"/>
        <v>#DIV/0!</v>
      </c>
      <c r="DC4480" s="1" t="str">
        <f t="shared" si="1285"/>
        <v>#DIV/0!</v>
      </c>
      <c r="DD4480" s="1" t="str">
        <f t="shared" si="1286"/>
        <v>#DIV/0!</v>
      </c>
      <c r="DF4480" s="1" t="str">
        <f t="shared" si="1287"/>
        <v>#DIV/0!</v>
      </c>
    </row>
    <row r="4481" ht="15.75" customHeight="1">
      <c r="CU4481" s="1">
        <v>5904.8906</v>
      </c>
      <c r="CV4481" s="1">
        <v>100.5</v>
      </c>
      <c r="CW4481" s="1">
        <v>75.12</v>
      </c>
      <c r="CX4481" s="1">
        <v>55.35</v>
      </c>
      <c r="CY4481" s="1">
        <v>40.79</v>
      </c>
      <c r="CZ4481" s="1">
        <v>41.0</v>
      </c>
      <c r="DA4481" s="1" t="str">
        <f t="shared" si="1283"/>
        <v>#DIV/0!</v>
      </c>
      <c r="DB4481" s="1" t="str">
        <f t="shared" si="1284"/>
        <v>#DIV/0!</v>
      </c>
      <c r="DC4481" s="1" t="str">
        <f t="shared" si="1285"/>
        <v>#DIV/0!</v>
      </c>
      <c r="DD4481" s="1" t="str">
        <f t="shared" si="1286"/>
        <v>#DIV/0!</v>
      </c>
      <c r="DF4481" s="1" t="str">
        <f t="shared" si="1287"/>
        <v>#DIV/0!</v>
      </c>
    </row>
    <row r="4482" ht="15.75" customHeight="1">
      <c r="CU4482" s="1">
        <v>5905.043</v>
      </c>
      <c r="CV4482" s="1">
        <v>102.9</v>
      </c>
      <c r="CW4482" s="1">
        <v>74.33</v>
      </c>
      <c r="CX4482" s="1">
        <v>55.88</v>
      </c>
      <c r="CY4482" s="1">
        <v>41.22</v>
      </c>
      <c r="CZ4482" s="1">
        <v>42.75</v>
      </c>
      <c r="DA4482" s="1" t="str">
        <f t="shared" si="1283"/>
        <v>#DIV/0!</v>
      </c>
      <c r="DB4482" s="1" t="str">
        <f t="shared" si="1284"/>
        <v>#DIV/0!</v>
      </c>
      <c r="DC4482" s="1" t="str">
        <f t="shared" si="1285"/>
        <v>#DIV/0!</v>
      </c>
      <c r="DD4482" s="1" t="str">
        <f t="shared" si="1286"/>
        <v>#DIV/0!</v>
      </c>
      <c r="DF4482" s="1" t="str">
        <f t="shared" si="1287"/>
        <v>#DIV/0!</v>
      </c>
    </row>
    <row r="4483" ht="15.75" customHeight="1">
      <c r="CU4483" s="1">
        <v>5905.1953</v>
      </c>
      <c r="CV4483" s="1">
        <v>104.2</v>
      </c>
      <c r="CW4483" s="1">
        <v>74.92</v>
      </c>
      <c r="CX4483" s="1">
        <v>57.03</v>
      </c>
      <c r="CY4483" s="1">
        <v>42.66</v>
      </c>
      <c r="CZ4483" s="1">
        <v>44.38</v>
      </c>
      <c r="DA4483" s="1" t="str">
        <f t="shared" si="1283"/>
        <v>#DIV/0!</v>
      </c>
      <c r="DB4483" s="1" t="str">
        <f t="shared" si="1284"/>
        <v>#DIV/0!</v>
      </c>
      <c r="DC4483" s="1" t="str">
        <f t="shared" si="1285"/>
        <v>#DIV/0!</v>
      </c>
      <c r="DD4483" s="1" t="str">
        <f t="shared" si="1286"/>
        <v>#DIV/0!</v>
      </c>
      <c r="DF4483" s="1" t="str">
        <f t="shared" si="1287"/>
        <v>#DIV/0!</v>
      </c>
    </row>
    <row r="4484" ht="15.75" customHeight="1">
      <c r="CU4484" s="1">
        <v>5905.3477</v>
      </c>
      <c r="CV4484" s="1">
        <v>106.2</v>
      </c>
      <c r="CW4484" s="1">
        <v>76.09</v>
      </c>
      <c r="CX4484" s="1">
        <v>58.06</v>
      </c>
      <c r="CY4484" s="1">
        <v>44.0</v>
      </c>
      <c r="CZ4484" s="1">
        <v>45.13</v>
      </c>
      <c r="DA4484" s="1" t="str">
        <f t="shared" si="1283"/>
        <v>#DIV/0!</v>
      </c>
      <c r="DB4484" s="1" t="str">
        <f t="shared" si="1284"/>
        <v>#DIV/0!</v>
      </c>
      <c r="DC4484" s="1" t="str">
        <f t="shared" si="1285"/>
        <v>#DIV/0!</v>
      </c>
      <c r="DD4484" s="1" t="str">
        <f t="shared" si="1286"/>
        <v>#DIV/0!</v>
      </c>
      <c r="DF4484" s="1" t="str">
        <f t="shared" si="1287"/>
        <v>#DIV/0!</v>
      </c>
    </row>
    <row r="4485" ht="15.75" customHeight="1">
      <c r="CU4485" s="1">
        <v>5905.5</v>
      </c>
      <c r="CV4485" s="1">
        <v>107.6</v>
      </c>
      <c r="CW4485" s="1">
        <v>77.91</v>
      </c>
      <c r="CX4485" s="1">
        <v>58.64</v>
      </c>
      <c r="CY4485" s="1">
        <v>44.97</v>
      </c>
      <c r="CZ4485" s="1">
        <v>46.46</v>
      </c>
      <c r="DA4485" s="1" t="str">
        <f t="shared" si="1283"/>
        <v>#DIV/0!</v>
      </c>
      <c r="DB4485" s="1" t="str">
        <f t="shared" si="1284"/>
        <v>#DIV/0!</v>
      </c>
      <c r="DC4485" s="1" t="str">
        <f t="shared" si="1285"/>
        <v>#DIV/0!</v>
      </c>
      <c r="DD4485" s="1" t="str">
        <f t="shared" si="1286"/>
        <v>#DIV/0!</v>
      </c>
      <c r="DF4485" s="1" t="str">
        <f t="shared" si="1287"/>
        <v>#DIV/0!</v>
      </c>
    </row>
    <row r="4486" ht="15.75" customHeight="1">
      <c r="CU4486" s="1">
        <v>5905.6523</v>
      </c>
      <c r="CV4486" s="1">
        <v>107.9</v>
      </c>
      <c r="CW4486" s="1">
        <v>79.94</v>
      </c>
      <c r="CX4486" s="1">
        <v>59.67</v>
      </c>
      <c r="CY4486" s="1">
        <v>46.11</v>
      </c>
      <c r="CZ4486" s="1">
        <v>47.53</v>
      </c>
      <c r="DA4486" s="1" t="str">
        <f t="shared" si="1283"/>
        <v>#DIV/0!</v>
      </c>
      <c r="DB4486" s="1" t="str">
        <f t="shared" si="1284"/>
        <v>#DIV/0!</v>
      </c>
      <c r="DC4486" s="1" t="str">
        <f t="shared" si="1285"/>
        <v>#DIV/0!</v>
      </c>
      <c r="DD4486" s="1" t="str">
        <f t="shared" si="1286"/>
        <v>#DIV/0!</v>
      </c>
      <c r="DF4486" s="1" t="str">
        <f t="shared" si="1287"/>
        <v>#DIV/0!</v>
      </c>
    </row>
    <row r="4487" ht="15.75" customHeight="1">
      <c r="CU4487" s="1">
        <v>5905.8047</v>
      </c>
      <c r="CV4487" s="1">
        <v>108.0</v>
      </c>
      <c r="CW4487" s="1">
        <v>81.52</v>
      </c>
      <c r="CX4487" s="1">
        <v>60.1</v>
      </c>
      <c r="CY4487" s="1">
        <v>46.97</v>
      </c>
      <c r="CZ4487" s="1">
        <v>48.25</v>
      </c>
      <c r="DA4487" s="1" t="str">
        <f t="shared" si="1283"/>
        <v>#DIV/0!</v>
      </c>
      <c r="DB4487" s="1" t="str">
        <f t="shared" si="1284"/>
        <v>#DIV/0!</v>
      </c>
      <c r="DC4487" s="1" t="str">
        <f t="shared" si="1285"/>
        <v>#DIV/0!</v>
      </c>
      <c r="DD4487" s="1" t="str">
        <f t="shared" si="1286"/>
        <v>#DIV/0!</v>
      </c>
      <c r="DF4487" s="1" t="str">
        <f t="shared" si="1287"/>
        <v>#DIV/0!</v>
      </c>
    </row>
    <row r="4488" ht="15.75" customHeight="1">
      <c r="CU4488" s="1">
        <v>5905.957</v>
      </c>
      <c r="CV4488" s="1">
        <v>108.0</v>
      </c>
      <c r="CW4488" s="1">
        <v>82.74</v>
      </c>
      <c r="CX4488" s="1">
        <v>60.17</v>
      </c>
      <c r="CY4488" s="1">
        <v>47.54</v>
      </c>
      <c r="CZ4488" s="1">
        <v>48.45</v>
      </c>
      <c r="DA4488" s="1" t="str">
        <f t="shared" si="1283"/>
        <v>#DIV/0!</v>
      </c>
      <c r="DB4488" s="1" t="str">
        <f t="shared" si="1284"/>
        <v>#DIV/0!</v>
      </c>
      <c r="DC4488" s="1" t="str">
        <f t="shared" si="1285"/>
        <v>#DIV/0!</v>
      </c>
      <c r="DD4488" s="1" t="str">
        <f t="shared" si="1286"/>
        <v>#DIV/0!</v>
      </c>
      <c r="DF4488" s="1" t="str">
        <f t="shared" si="1287"/>
        <v>#DIV/0!</v>
      </c>
    </row>
    <row r="4489" ht="15.75" customHeight="1">
      <c r="CU4489" s="1">
        <v>5906.1094</v>
      </c>
      <c r="CV4489" s="1">
        <v>108.1</v>
      </c>
      <c r="CW4489" s="1">
        <v>83.77</v>
      </c>
      <c r="CX4489" s="1">
        <v>60.2</v>
      </c>
      <c r="CY4489" s="1">
        <v>47.87</v>
      </c>
      <c r="CZ4489" s="1">
        <v>48.44</v>
      </c>
      <c r="DA4489" s="1" t="str">
        <f t="shared" si="1283"/>
        <v>#DIV/0!</v>
      </c>
      <c r="DB4489" s="1" t="str">
        <f t="shared" si="1284"/>
        <v>#DIV/0!</v>
      </c>
      <c r="DC4489" s="1" t="str">
        <f t="shared" si="1285"/>
        <v>#DIV/0!</v>
      </c>
      <c r="DD4489" s="1" t="str">
        <f t="shared" si="1286"/>
        <v>#DIV/0!</v>
      </c>
      <c r="DF4489" s="1" t="str">
        <f t="shared" si="1287"/>
        <v>#DIV/0!</v>
      </c>
    </row>
    <row r="4490" ht="15.75" customHeight="1">
      <c r="CU4490" s="1">
        <v>5906.2622</v>
      </c>
      <c r="CV4490" s="1">
        <v>108.1</v>
      </c>
      <c r="CW4490" s="1">
        <v>84.54</v>
      </c>
      <c r="CX4490" s="1">
        <v>60.27</v>
      </c>
      <c r="CY4490" s="1">
        <v>47.89</v>
      </c>
      <c r="CZ4490" s="1">
        <v>48.56</v>
      </c>
      <c r="DA4490" s="1" t="str">
        <f t="shared" si="1283"/>
        <v>#DIV/0!</v>
      </c>
      <c r="DB4490" s="1" t="str">
        <f t="shared" si="1284"/>
        <v>#DIV/0!</v>
      </c>
      <c r="DC4490" s="1" t="str">
        <f t="shared" si="1285"/>
        <v>#DIV/0!</v>
      </c>
      <c r="DD4490" s="1" t="str">
        <f t="shared" si="1286"/>
        <v>#DIV/0!</v>
      </c>
      <c r="DF4490" s="1" t="str">
        <f t="shared" si="1287"/>
        <v>#DIV/0!</v>
      </c>
    </row>
    <row r="4491" ht="15.75" customHeight="1">
      <c r="CU4491" s="1">
        <v>5906.4146</v>
      </c>
      <c r="CV4491" s="1">
        <v>108.2</v>
      </c>
      <c r="CW4491" s="1">
        <v>85.04</v>
      </c>
      <c r="CX4491" s="1">
        <v>60.39</v>
      </c>
      <c r="CY4491" s="1">
        <v>47.81</v>
      </c>
      <c r="CZ4491" s="1">
        <v>48.74</v>
      </c>
      <c r="DA4491" s="1" t="str">
        <f t="shared" si="1283"/>
        <v>#DIV/0!</v>
      </c>
      <c r="DB4491" s="1" t="str">
        <f t="shared" si="1284"/>
        <v>#DIV/0!</v>
      </c>
      <c r="DC4491" s="1" t="str">
        <f t="shared" si="1285"/>
        <v>#DIV/0!</v>
      </c>
      <c r="DD4491" s="1" t="str">
        <f t="shared" si="1286"/>
        <v>#DIV/0!</v>
      </c>
      <c r="DF4491" s="1" t="str">
        <f t="shared" si="1287"/>
        <v>#DIV/0!</v>
      </c>
    </row>
    <row r="4492" ht="15.75" customHeight="1">
      <c r="CU4492" s="1">
        <v>5906.5669</v>
      </c>
      <c r="CV4492" s="1">
        <v>108.4</v>
      </c>
      <c r="CW4492" s="1">
        <v>85.34</v>
      </c>
      <c r="CX4492" s="1">
        <v>60.52</v>
      </c>
      <c r="CY4492" s="1">
        <v>47.83</v>
      </c>
      <c r="CZ4492" s="1">
        <v>48.92</v>
      </c>
      <c r="DA4492" s="1" t="str">
        <f t="shared" si="1283"/>
        <v>#DIV/0!</v>
      </c>
      <c r="DB4492" s="1" t="str">
        <f t="shared" si="1284"/>
        <v>#DIV/0!</v>
      </c>
      <c r="DC4492" s="1" t="str">
        <f t="shared" si="1285"/>
        <v>#DIV/0!</v>
      </c>
      <c r="DD4492" s="1" t="str">
        <f t="shared" si="1286"/>
        <v>#DIV/0!</v>
      </c>
      <c r="DF4492" s="1" t="str">
        <f t="shared" si="1287"/>
        <v>#DIV/0!</v>
      </c>
    </row>
    <row r="4493" ht="15.75" customHeight="1">
      <c r="CU4493" s="1">
        <v>5906.7192</v>
      </c>
      <c r="CV4493" s="1">
        <v>108.6</v>
      </c>
      <c r="CW4493" s="1">
        <v>85.5</v>
      </c>
      <c r="CX4493" s="1">
        <v>60.64</v>
      </c>
      <c r="CY4493" s="1">
        <v>47.9</v>
      </c>
      <c r="CZ4493" s="1">
        <v>49.11</v>
      </c>
      <c r="DA4493" s="1" t="str">
        <f t="shared" si="1283"/>
        <v>#DIV/0!</v>
      </c>
      <c r="DB4493" s="1" t="str">
        <f t="shared" si="1284"/>
        <v>#DIV/0!</v>
      </c>
      <c r="DC4493" s="1" t="str">
        <f t="shared" si="1285"/>
        <v>#DIV/0!</v>
      </c>
      <c r="DD4493" s="1" t="str">
        <f t="shared" si="1286"/>
        <v>#DIV/0!</v>
      </c>
      <c r="DF4493" s="1" t="str">
        <f t="shared" si="1287"/>
        <v>#DIV/0!</v>
      </c>
    </row>
    <row r="4494" ht="15.75" customHeight="1">
      <c r="CU4494" s="1">
        <v>5906.8716</v>
      </c>
      <c r="CV4494" s="1">
        <v>108.7</v>
      </c>
      <c r="CW4494" s="1">
        <v>85.51</v>
      </c>
      <c r="CX4494" s="1">
        <v>60.73</v>
      </c>
      <c r="CY4494" s="1">
        <v>47.93</v>
      </c>
      <c r="CZ4494" s="1">
        <v>49.28</v>
      </c>
      <c r="DA4494" s="1" t="str">
        <f t="shared" si="1283"/>
        <v>#DIV/0!</v>
      </c>
      <c r="DB4494" s="1" t="str">
        <f t="shared" si="1284"/>
        <v>#DIV/0!</v>
      </c>
      <c r="DC4494" s="1" t="str">
        <f t="shared" si="1285"/>
        <v>#DIV/0!</v>
      </c>
      <c r="DD4494" s="1" t="str">
        <f t="shared" si="1286"/>
        <v>#DIV/0!</v>
      </c>
      <c r="DF4494" s="1" t="str">
        <f t="shared" si="1287"/>
        <v>#DIV/0!</v>
      </c>
    </row>
    <row r="4495" ht="15.75" customHeight="1">
      <c r="CU4495" s="1">
        <v>5907.0239</v>
      </c>
      <c r="CV4495" s="1">
        <v>108.8</v>
      </c>
      <c r="CW4495" s="1">
        <v>85.53</v>
      </c>
      <c r="CX4495" s="1">
        <v>60.8</v>
      </c>
      <c r="CY4495" s="1">
        <v>47.98</v>
      </c>
      <c r="CZ4495" s="1">
        <v>49.42</v>
      </c>
      <c r="DA4495" s="1" t="str">
        <f t="shared" si="1283"/>
        <v>#DIV/0!</v>
      </c>
      <c r="DB4495" s="1" t="str">
        <f t="shared" si="1284"/>
        <v>#DIV/0!</v>
      </c>
      <c r="DC4495" s="1" t="str">
        <f t="shared" si="1285"/>
        <v>#DIV/0!</v>
      </c>
      <c r="DD4495" s="1" t="str">
        <f t="shared" si="1286"/>
        <v>#DIV/0!</v>
      </c>
      <c r="DF4495" s="1" t="str">
        <f t="shared" si="1287"/>
        <v>#DIV/0!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0"/>
    <col customWidth="1" min="3" max="35" width="8.71"/>
  </cols>
  <sheetData>
    <row r="1">
      <c r="A1" s="1" t="s">
        <v>192</v>
      </c>
      <c r="B1" s="1" t="s">
        <v>145</v>
      </c>
      <c r="C1" s="1" t="s">
        <v>193</v>
      </c>
      <c r="D1" s="1" t="s">
        <v>194</v>
      </c>
      <c r="G1" s="1" t="s">
        <v>195</v>
      </c>
      <c r="H1" s="1" t="s">
        <v>196</v>
      </c>
      <c r="I1" s="1" t="s">
        <v>133</v>
      </c>
      <c r="J1" s="1" t="s">
        <v>197</v>
      </c>
      <c r="L1" s="1" t="s">
        <v>198</v>
      </c>
      <c r="N1" s="1" t="s">
        <v>199</v>
      </c>
      <c r="P1" s="1" t="s">
        <v>200</v>
      </c>
    </row>
    <row r="2">
      <c r="A2" s="1">
        <v>0.192</v>
      </c>
      <c r="B2" s="1">
        <v>0.183144233</v>
      </c>
      <c r="C2" s="1">
        <v>135.0</v>
      </c>
      <c r="D2" s="1">
        <v>136.6035917</v>
      </c>
      <c r="E2" s="1">
        <f t="shared" ref="E2:E331" si="1">(C2-D2)</f>
        <v>-1.6035917</v>
      </c>
      <c r="F2" s="1">
        <f t="shared" ref="F2:F331" si="2">(E2^2)</f>
        <v>2.57150634</v>
      </c>
      <c r="G2" s="1">
        <v>164.8099839</v>
      </c>
      <c r="H2" s="1">
        <v>127.6615342</v>
      </c>
      <c r="I2" s="1">
        <f>(10^4)*(Planilha9!AT5^5.7)/(Planilha9!T5^2)</f>
        <v>136.6035917</v>
      </c>
      <c r="J2" s="1">
        <f t="shared" ref="J2:J331" si="3">(G2-H2)</f>
        <v>37.1484497</v>
      </c>
      <c r="K2" s="1">
        <f t="shared" ref="K2:K331" si="4">J2^2</f>
        <v>1380.007315</v>
      </c>
      <c r="L2" s="1">
        <f t="shared" ref="L2:L331" si="5">(G2-I2)</f>
        <v>28.20639218</v>
      </c>
      <c r="M2" s="1">
        <f t="shared" ref="M2:M331" si="6">L2^2</f>
        <v>795.6005598</v>
      </c>
      <c r="N2" s="1">
        <f t="shared" ref="N2:N331" si="7">(H2-I2)</f>
        <v>-8.942057521</v>
      </c>
      <c r="O2" s="1">
        <f t="shared" ref="O2:O331" si="8">N2^2</f>
        <v>79.9603927</v>
      </c>
      <c r="P2" s="1">
        <f t="shared" ref="P2:P3" si="9">(C2-I2)</f>
        <v>-1.603591721</v>
      </c>
      <c r="Q2" s="1">
        <f t="shared" ref="Q2:Q3" si="10">(P2^2)</f>
        <v>2.571506407</v>
      </c>
    </row>
    <row r="3">
      <c r="A3" s="1">
        <v>0.192</v>
      </c>
      <c r="B3" s="1">
        <v>0.178684169</v>
      </c>
      <c r="C3" s="1">
        <v>135.0</v>
      </c>
      <c r="D3" s="1">
        <v>118.6946786</v>
      </c>
      <c r="E3" s="1">
        <f t="shared" si="1"/>
        <v>16.3053214</v>
      </c>
      <c r="F3" s="1">
        <f t="shared" si="2"/>
        <v>265.863506</v>
      </c>
      <c r="G3" s="1">
        <v>156.8805766</v>
      </c>
      <c r="H3" s="1">
        <v>115.6728348</v>
      </c>
      <c r="I3" s="1">
        <f>(10^4)*(Planilha9!AT6^5.7)/(Planilha9!T6^2)</f>
        <v>118.6946786</v>
      </c>
      <c r="J3" s="1">
        <f t="shared" si="3"/>
        <v>41.2077418</v>
      </c>
      <c r="K3" s="1">
        <f t="shared" si="4"/>
        <v>1698.077984</v>
      </c>
      <c r="L3" s="1">
        <f t="shared" si="5"/>
        <v>38.18589803</v>
      </c>
      <c r="M3" s="1">
        <f t="shared" si="6"/>
        <v>1458.162808</v>
      </c>
      <c r="N3" s="1">
        <f t="shared" si="7"/>
        <v>-3.021843774</v>
      </c>
      <c r="O3" s="1">
        <f t="shared" si="8"/>
        <v>9.131539792</v>
      </c>
      <c r="P3" s="1">
        <f t="shared" si="9"/>
        <v>16.30532143</v>
      </c>
      <c r="Q3" s="1">
        <f t="shared" si="10"/>
        <v>265.8635068</v>
      </c>
    </row>
    <row r="4">
      <c r="A4" s="1">
        <v>0.0</v>
      </c>
      <c r="B4" s="1">
        <v>0.180480589</v>
      </c>
      <c r="E4" s="1">
        <f t="shared" si="1"/>
        <v>0</v>
      </c>
      <c r="F4" s="1">
        <f t="shared" si="2"/>
        <v>0</v>
      </c>
      <c r="G4" s="1">
        <v>103.6696002</v>
      </c>
      <c r="H4" s="1">
        <v>112.7041991</v>
      </c>
      <c r="I4" s="1">
        <f>(10^4)*(Planilha9!AT7^5.7)/(Planilha9!T7^2)</f>
        <v>106.9249791</v>
      </c>
      <c r="J4" s="1">
        <f t="shared" si="3"/>
        <v>-9.0345989</v>
      </c>
      <c r="K4" s="1">
        <f t="shared" si="4"/>
        <v>81.62397728</v>
      </c>
      <c r="L4" s="1">
        <f t="shared" si="5"/>
        <v>-3.255378945</v>
      </c>
      <c r="M4" s="1">
        <f t="shared" si="6"/>
        <v>10.59749208</v>
      </c>
      <c r="N4" s="1">
        <f t="shared" si="7"/>
        <v>5.779219955</v>
      </c>
      <c r="O4" s="1">
        <f t="shared" si="8"/>
        <v>33.39938329</v>
      </c>
    </row>
    <row r="5">
      <c r="A5" s="1">
        <v>0.0</v>
      </c>
      <c r="B5" s="1">
        <v>0.176726404</v>
      </c>
      <c r="E5" s="1">
        <f t="shared" si="1"/>
        <v>0</v>
      </c>
      <c r="F5" s="1">
        <f t="shared" si="2"/>
        <v>0</v>
      </c>
      <c r="G5" s="1">
        <v>99.40158392</v>
      </c>
      <c r="H5" s="1">
        <v>103.615293</v>
      </c>
      <c r="I5" s="1">
        <f>(10^4)*(Planilha9!AT8^5.7)/(Planilha9!T8^2)</f>
        <v>94.85135409</v>
      </c>
      <c r="J5" s="1">
        <f t="shared" si="3"/>
        <v>-4.21370908</v>
      </c>
      <c r="K5" s="1">
        <f t="shared" si="4"/>
        <v>17.75534421</v>
      </c>
      <c r="L5" s="1">
        <f t="shared" si="5"/>
        <v>4.550229826</v>
      </c>
      <c r="M5" s="1">
        <f t="shared" si="6"/>
        <v>20.70459147</v>
      </c>
      <c r="N5" s="1">
        <f t="shared" si="7"/>
        <v>8.763938906</v>
      </c>
      <c r="O5" s="1">
        <f t="shared" si="8"/>
        <v>76.80662515</v>
      </c>
    </row>
    <row r="6">
      <c r="A6" s="1">
        <v>0.0</v>
      </c>
      <c r="B6" s="1">
        <v>0.177841785</v>
      </c>
      <c r="E6" s="1">
        <f t="shared" si="1"/>
        <v>0</v>
      </c>
      <c r="F6" s="1">
        <f t="shared" si="2"/>
        <v>0</v>
      </c>
      <c r="G6" s="1">
        <v>111.2694702</v>
      </c>
      <c r="H6" s="1">
        <v>109.8216134</v>
      </c>
      <c r="I6" s="1">
        <f>(10^4)*(Planilha9!AT9^5.7)/(Planilha9!T9^2)</f>
        <v>78.41389741</v>
      </c>
      <c r="J6" s="1">
        <f t="shared" si="3"/>
        <v>1.4478568</v>
      </c>
      <c r="K6" s="1">
        <f t="shared" si="4"/>
        <v>2.096289313</v>
      </c>
      <c r="L6" s="1">
        <f t="shared" si="5"/>
        <v>32.85557279</v>
      </c>
      <c r="M6" s="1">
        <f t="shared" si="6"/>
        <v>1079.488664</v>
      </c>
      <c r="N6" s="1">
        <f t="shared" si="7"/>
        <v>31.40771599</v>
      </c>
      <c r="O6" s="1">
        <f t="shared" si="8"/>
        <v>986.444624</v>
      </c>
    </row>
    <row r="7">
      <c r="A7" s="1">
        <v>0.0</v>
      </c>
      <c r="B7" s="1">
        <v>0.185926336</v>
      </c>
      <c r="E7" s="1">
        <f t="shared" si="1"/>
        <v>0</v>
      </c>
      <c r="F7" s="1">
        <f t="shared" si="2"/>
        <v>0</v>
      </c>
      <c r="G7" s="1">
        <v>121.6158629</v>
      </c>
      <c r="H7" s="1">
        <v>131.1946819</v>
      </c>
      <c r="I7" s="1">
        <f>(10^4)*(Planilha9!AT10^5.7)/(Planilha9!T10^2)</f>
        <v>101.0284118</v>
      </c>
      <c r="J7" s="1">
        <f t="shared" si="3"/>
        <v>-9.578819</v>
      </c>
      <c r="K7" s="1">
        <f t="shared" si="4"/>
        <v>91.75377343</v>
      </c>
      <c r="L7" s="1">
        <f t="shared" si="5"/>
        <v>20.58745107</v>
      </c>
      <c r="M7" s="1">
        <f t="shared" si="6"/>
        <v>423.8431414</v>
      </c>
      <c r="N7" s="1">
        <f t="shared" si="7"/>
        <v>30.16627007</v>
      </c>
      <c r="O7" s="1">
        <f t="shared" si="8"/>
        <v>910.0038497</v>
      </c>
    </row>
    <row r="8">
      <c r="A8" s="1">
        <v>0.0</v>
      </c>
      <c r="B8" s="1">
        <v>0.18626282</v>
      </c>
      <c r="E8" s="1">
        <f t="shared" si="1"/>
        <v>0</v>
      </c>
      <c r="F8" s="1">
        <f t="shared" si="2"/>
        <v>0</v>
      </c>
      <c r="G8" s="1">
        <v>71.27285556</v>
      </c>
      <c r="H8" s="1">
        <v>125.9305792</v>
      </c>
      <c r="I8" s="1">
        <f>(10^4)*(Planilha9!AT11^5.7)/(Planilha9!T11^2)</f>
        <v>83.85857743</v>
      </c>
      <c r="J8" s="1">
        <f t="shared" si="3"/>
        <v>-54.65772364</v>
      </c>
      <c r="K8" s="1">
        <f t="shared" si="4"/>
        <v>2987.466754</v>
      </c>
      <c r="L8" s="1">
        <f t="shared" si="5"/>
        <v>-12.58572187</v>
      </c>
      <c r="M8" s="1">
        <f t="shared" si="6"/>
        <v>158.4003951</v>
      </c>
      <c r="N8" s="1">
        <f t="shared" si="7"/>
        <v>42.07200177</v>
      </c>
      <c r="O8" s="1">
        <f t="shared" si="8"/>
        <v>1770.053333</v>
      </c>
    </row>
    <row r="9">
      <c r="A9" s="1">
        <v>0.0</v>
      </c>
      <c r="B9" s="1">
        <v>0.20129002</v>
      </c>
      <c r="E9" s="1">
        <f t="shared" si="1"/>
        <v>0</v>
      </c>
      <c r="F9" s="1">
        <f t="shared" si="2"/>
        <v>0</v>
      </c>
      <c r="G9" s="1">
        <v>163.1444744</v>
      </c>
      <c r="H9" s="1">
        <v>171.7574082</v>
      </c>
      <c r="I9" s="1">
        <f>(10^4)*(Planilha9!AT12^5.7)/(Planilha9!T12^2)</f>
        <v>130.5013744</v>
      </c>
      <c r="J9" s="1">
        <f t="shared" si="3"/>
        <v>-8.6129338</v>
      </c>
      <c r="K9" s="1">
        <f t="shared" si="4"/>
        <v>74.18262864</v>
      </c>
      <c r="L9" s="1">
        <f t="shared" si="5"/>
        <v>32.6431</v>
      </c>
      <c r="M9" s="1">
        <f t="shared" si="6"/>
        <v>1065.571978</v>
      </c>
      <c r="N9" s="1">
        <f t="shared" si="7"/>
        <v>41.2560338</v>
      </c>
      <c r="O9" s="1">
        <f t="shared" si="8"/>
        <v>1702.060325</v>
      </c>
    </row>
    <row r="10">
      <c r="A10" s="1">
        <v>0.0</v>
      </c>
      <c r="B10" s="1">
        <v>0.197873584</v>
      </c>
      <c r="E10" s="1">
        <f t="shared" si="1"/>
        <v>0</v>
      </c>
      <c r="F10" s="1">
        <f t="shared" si="2"/>
        <v>0</v>
      </c>
      <c r="G10" s="1">
        <v>135.2285565</v>
      </c>
      <c r="H10" s="1">
        <v>136.9010504</v>
      </c>
      <c r="I10" s="1">
        <f>(10^4)*(Planilha9!AT13^5.7)/(Planilha9!T13^2)</f>
        <v>95.29048659</v>
      </c>
      <c r="J10" s="1">
        <f t="shared" si="3"/>
        <v>-1.6724939</v>
      </c>
      <c r="K10" s="1">
        <f t="shared" si="4"/>
        <v>2.797235846</v>
      </c>
      <c r="L10" s="1">
        <f t="shared" si="5"/>
        <v>39.93806991</v>
      </c>
      <c r="M10" s="1">
        <f t="shared" si="6"/>
        <v>1595.049428</v>
      </c>
      <c r="N10" s="1">
        <f t="shared" si="7"/>
        <v>41.61056381</v>
      </c>
      <c r="O10" s="1">
        <f t="shared" si="8"/>
        <v>1731.43902</v>
      </c>
    </row>
    <row r="11">
      <c r="A11" s="1">
        <v>0.0</v>
      </c>
      <c r="B11" s="1">
        <v>0.174489684</v>
      </c>
      <c r="E11" s="1">
        <f t="shared" si="1"/>
        <v>0</v>
      </c>
      <c r="F11" s="1">
        <f t="shared" si="2"/>
        <v>0</v>
      </c>
      <c r="G11" s="1">
        <v>67.29956543</v>
      </c>
      <c r="H11" s="1">
        <v>82.78173567</v>
      </c>
      <c r="I11" s="1">
        <f>(10^4)*(Planilha9!AT14^5.7)/(Planilha9!T14^2)</f>
        <v>46.52930709</v>
      </c>
      <c r="J11" s="1">
        <f t="shared" si="3"/>
        <v>-15.48217024</v>
      </c>
      <c r="K11" s="1">
        <f t="shared" si="4"/>
        <v>239.6975953</v>
      </c>
      <c r="L11" s="1">
        <f t="shared" si="5"/>
        <v>20.77025834</v>
      </c>
      <c r="M11" s="1">
        <f t="shared" si="6"/>
        <v>431.4036317</v>
      </c>
      <c r="N11" s="1">
        <f t="shared" si="7"/>
        <v>36.25242858</v>
      </c>
      <c r="O11" s="1">
        <f t="shared" si="8"/>
        <v>1314.238578</v>
      </c>
    </row>
    <row r="12">
      <c r="A12" s="1">
        <v>0.0</v>
      </c>
      <c r="B12" s="1">
        <v>0.192798098</v>
      </c>
      <c r="E12" s="1">
        <f t="shared" si="1"/>
        <v>0</v>
      </c>
      <c r="F12" s="1">
        <f t="shared" si="2"/>
        <v>0</v>
      </c>
      <c r="G12" s="1">
        <v>104.5331866</v>
      </c>
      <c r="H12" s="1">
        <v>136.0204728</v>
      </c>
      <c r="I12" s="1">
        <f>(10^4)*(Planilha9!AT15^5.7)/(Planilha9!T15^2)</f>
        <v>76.33207197</v>
      </c>
      <c r="J12" s="1">
        <f t="shared" si="3"/>
        <v>-31.4872862</v>
      </c>
      <c r="K12" s="1">
        <f t="shared" si="4"/>
        <v>991.4491922</v>
      </c>
      <c r="L12" s="1">
        <f t="shared" si="5"/>
        <v>28.20111463</v>
      </c>
      <c r="M12" s="1">
        <f t="shared" si="6"/>
        <v>795.3028663</v>
      </c>
      <c r="N12" s="1">
        <f t="shared" si="7"/>
        <v>59.68840083</v>
      </c>
      <c r="O12" s="1">
        <f t="shared" si="8"/>
        <v>3562.705194</v>
      </c>
    </row>
    <row r="13">
      <c r="A13" s="1">
        <v>0.0</v>
      </c>
      <c r="B13" s="1">
        <v>0.194277012</v>
      </c>
      <c r="E13" s="1">
        <f t="shared" si="1"/>
        <v>0</v>
      </c>
      <c r="F13" s="1">
        <f t="shared" si="2"/>
        <v>0</v>
      </c>
      <c r="G13" s="1">
        <v>106.1430418</v>
      </c>
      <c r="H13" s="1">
        <v>140.2422786</v>
      </c>
      <c r="I13" s="1">
        <f>(10^4)*(Planilha9!AT16^5.7)/(Planilha9!T16^2)</f>
        <v>79.73031303</v>
      </c>
      <c r="J13" s="1">
        <f t="shared" si="3"/>
        <v>-34.0992368</v>
      </c>
      <c r="K13" s="1">
        <f t="shared" si="4"/>
        <v>1162.75795</v>
      </c>
      <c r="L13" s="1">
        <f t="shared" si="5"/>
        <v>26.41272877</v>
      </c>
      <c r="M13" s="1">
        <f t="shared" si="6"/>
        <v>697.6322412</v>
      </c>
      <c r="N13" s="1">
        <f t="shared" si="7"/>
        <v>60.51196557</v>
      </c>
      <c r="O13" s="1">
        <f t="shared" si="8"/>
        <v>3661.697978</v>
      </c>
    </row>
    <row r="14">
      <c r="A14" s="1">
        <v>0.0</v>
      </c>
      <c r="B14" s="1">
        <v>0.159210944</v>
      </c>
      <c r="E14" s="1">
        <f t="shared" si="1"/>
        <v>0</v>
      </c>
      <c r="F14" s="1">
        <f t="shared" si="2"/>
        <v>0</v>
      </c>
      <c r="G14" s="1">
        <v>47.86850461</v>
      </c>
      <c r="H14" s="1">
        <v>68.29036283</v>
      </c>
      <c r="I14" s="1">
        <f>(10^4)*(Planilha9!AT17^5.7)/(Planilha9!T17^2)</f>
        <v>26.08219678</v>
      </c>
      <c r="J14" s="1">
        <f t="shared" si="3"/>
        <v>-20.42185822</v>
      </c>
      <c r="K14" s="1">
        <f t="shared" si="4"/>
        <v>417.0522932</v>
      </c>
      <c r="L14" s="1">
        <f t="shared" si="5"/>
        <v>21.78630783</v>
      </c>
      <c r="M14" s="1">
        <f t="shared" si="6"/>
        <v>474.6432087</v>
      </c>
      <c r="N14" s="1">
        <f t="shared" si="7"/>
        <v>42.20816605</v>
      </c>
      <c r="O14" s="1">
        <f t="shared" si="8"/>
        <v>1781.529281</v>
      </c>
    </row>
    <row r="15">
      <c r="A15" s="1">
        <v>0.0</v>
      </c>
      <c r="B15" s="1">
        <v>0.169735691</v>
      </c>
      <c r="E15" s="1">
        <f t="shared" si="1"/>
        <v>0</v>
      </c>
      <c r="F15" s="1">
        <f t="shared" si="2"/>
        <v>0</v>
      </c>
      <c r="G15" s="1">
        <v>85.01007467</v>
      </c>
      <c r="H15" s="1">
        <v>88.21865708</v>
      </c>
      <c r="I15" s="1">
        <f>(10^4)*(Planilha9!AT18^5.7)/(Planilha9!T18^2)</f>
        <v>37.56692293</v>
      </c>
      <c r="J15" s="1">
        <f t="shared" si="3"/>
        <v>-3.20858241</v>
      </c>
      <c r="K15" s="1">
        <f t="shared" si="4"/>
        <v>10.29500108</v>
      </c>
      <c r="L15" s="1">
        <f t="shared" si="5"/>
        <v>47.44315174</v>
      </c>
      <c r="M15" s="1">
        <f t="shared" si="6"/>
        <v>2250.852647</v>
      </c>
      <c r="N15" s="1">
        <f t="shared" si="7"/>
        <v>50.65173415</v>
      </c>
      <c r="O15" s="1">
        <f t="shared" si="8"/>
        <v>2565.598172</v>
      </c>
    </row>
    <row r="16">
      <c r="A16" s="1">
        <v>0.0</v>
      </c>
      <c r="B16" s="1">
        <v>0.195829027</v>
      </c>
      <c r="E16" s="1">
        <f t="shared" si="1"/>
        <v>0</v>
      </c>
      <c r="F16" s="1">
        <f t="shared" si="2"/>
        <v>0</v>
      </c>
      <c r="G16" s="1">
        <v>117.8764419</v>
      </c>
      <c r="H16" s="1">
        <v>152.573747</v>
      </c>
      <c r="I16" s="1">
        <f>(10^4)*(Planilha9!AT19^5.7)/(Planilha9!T19^2)</f>
        <v>70.15979431</v>
      </c>
      <c r="J16" s="1">
        <f t="shared" si="3"/>
        <v>-34.6973051</v>
      </c>
      <c r="K16" s="1">
        <f t="shared" si="4"/>
        <v>1203.902981</v>
      </c>
      <c r="L16" s="1">
        <f t="shared" si="5"/>
        <v>47.71664759</v>
      </c>
      <c r="M16" s="1">
        <f t="shared" si="6"/>
        <v>2276.878457</v>
      </c>
      <c r="N16" s="1">
        <f t="shared" si="7"/>
        <v>82.41395269</v>
      </c>
      <c r="O16" s="1">
        <f t="shared" si="8"/>
        <v>6792.059598</v>
      </c>
    </row>
    <row r="17">
      <c r="A17" s="1">
        <v>0.0</v>
      </c>
      <c r="B17" s="1">
        <v>0.161909444</v>
      </c>
      <c r="E17" s="1">
        <f t="shared" si="1"/>
        <v>0</v>
      </c>
      <c r="F17" s="1">
        <f t="shared" si="2"/>
        <v>0</v>
      </c>
      <c r="G17" s="1">
        <v>80.57814178</v>
      </c>
      <c r="H17" s="1">
        <v>71.2951966</v>
      </c>
      <c r="I17" s="1">
        <f>(10^4)*(Planilha9!AT20^5.7)/(Planilha9!T20^2)</f>
        <v>23.72687057</v>
      </c>
      <c r="J17" s="1">
        <f t="shared" si="3"/>
        <v>9.28294518</v>
      </c>
      <c r="K17" s="1">
        <f t="shared" si="4"/>
        <v>86.17307121</v>
      </c>
      <c r="L17" s="1">
        <f t="shared" si="5"/>
        <v>56.85127121</v>
      </c>
      <c r="M17" s="1">
        <f t="shared" si="6"/>
        <v>3232.067038</v>
      </c>
      <c r="N17" s="1">
        <f t="shared" si="7"/>
        <v>47.56832603</v>
      </c>
      <c r="O17" s="1">
        <f t="shared" si="8"/>
        <v>2262.745641</v>
      </c>
    </row>
    <row r="18">
      <c r="A18" s="1">
        <v>0.0</v>
      </c>
      <c r="B18" s="1">
        <v>0.188407074</v>
      </c>
      <c r="E18" s="1">
        <f t="shared" si="1"/>
        <v>0</v>
      </c>
      <c r="F18" s="1">
        <f t="shared" si="2"/>
        <v>0</v>
      </c>
      <c r="G18" s="1">
        <v>131.3894707</v>
      </c>
      <c r="H18" s="1">
        <v>114.6583322</v>
      </c>
      <c r="I18" s="1">
        <f>(10^4)*(Planilha9!AT21^5.7)/(Planilha9!T21^2)</f>
        <v>45.18480018</v>
      </c>
      <c r="J18" s="1">
        <f t="shared" si="3"/>
        <v>16.7311385</v>
      </c>
      <c r="K18" s="1">
        <f t="shared" si="4"/>
        <v>279.9309955</v>
      </c>
      <c r="L18" s="1">
        <f t="shared" si="5"/>
        <v>86.20467052</v>
      </c>
      <c r="M18" s="1">
        <f t="shared" si="6"/>
        <v>7431.245219</v>
      </c>
      <c r="N18" s="1">
        <f t="shared" si="7"/>
        <v>69.47353202</v>
      </c>
      <c r="O18" s="1">
        <f t="shared" si="8"/>
        <v>4826.571651</v>
      </c>
    </row>
    <row r="19">
      <c r="A19" s="1">
        <v>0.0</v>
      </c>
      <c r="B19" s="1">
        <v>0.190031902</v>
      </c>
      <c r="E19" s="1">
        <f t="shared" si="1"/>
        <v>0</v>
      </c>
      <c r="F19" s="1">
        <f t="shared" si="2"/>
        <v>0</v>
      </c>
      <c r="G19" s="1">
        <v>133.6654558</v>
      </c>
      <c r="H19" s="1">
        <v>118.6650596</v>
      </c>
      <c r="I19" s="1">
        <f>(10^4)*(Planilha9!AT22^5.7)/(Planilha9!T22^2)</f>
        <v>47.45144419</v>
      </c>
      <c r="J19" s="1">
        <f t="shared" si="3"/>
        <v>15.0003962</v>
      </c>
      <c r="K19" s="1">
        <f t="shared" si="4"/>
        <v>225.0118862</v>
      </c>
      <c r="L19" s="1">
        <f t="shared" si="5"/>
        <v>86.21401161</v>
      </c>
      <c r="M19" s="1">
        <f t="shared" si="6"/>
        <v>7432.855799</v>
      </c>
      <c r="N19" s="1">
        <f t="shared" si="7"/>
        <v>71.21361541</v>
      </c>
      <c r="O19" s="1">
        <f t="shared" si="8"/>
        <v>5071.37902</v>
      </c>
    </row>
    <row r="20">
      <c r="A20" s="1">
        <v>0.0</v>
      </c>
      <c r="B20" s="1">
        <v>0.162647441</v>
      </c>
      <c r="E20" s="1">
        <f t="shared" si="1"/>
        <v>0</v>
      </c>
      <c r="F20" s="1">
        <f t="shared" si="2"/>
        <v>0</v>
      </c>
      <c r="G20" s="1">
        <v>45.10435367</v>
      </c>
      <c r="H20" s="1">
        <v>43.97740911</v>
      </c>
      <c r="I20" s="1">
        <f>(10^4)*(Planilha9!AT23^5.7)/(Planilha9!T23^2)</f>
        <v>14.95577075</v>
      </c>
      <c r="J20" s="1">
        <f t="shared" si="3"/>
        <v>1.12694456</v>
      </c>
      <c r="K20" s="1">
        <f t="shared" si="4"/>
        <v>1.270004041</v>
      </c>
      <c r="L20" s="1">
        <f t="shared" si="5"/>
        <v>30.14858292</v>
      </c>
      <c r="M20" s="1">
        <f t="shared" si="6"/>
        <v>908.9370519</v>
      </c>
      <c r="N20" s="1">
        <f t="shared" si="7"/>
        <v>29.02163836</v>
      </c>
      <c r="O20" s="1">
        <f t="shared" si="8"/>
        <v>842.2554929</v>
      </c>
    </row>
    <row r="21" ht="15.75" customHeight="1">
      <c r="A21" s="1">
        <v>0.0</v>
      </c>
      <c r="B21" s="1">
        <v>0.152064341</v>
      </c>
      <c r="E21" s="1">
        <f t="shared" si="1"/>
        <v>0</v>
      </c>
      <c r="F21" s="1">
        <f t="shared" si="2"/>
        <v>0</v>
      </c>
      <c r="G21" s="1">
        <v>39.42564108</v>
      </c>
      <c r="H21" s="1">
        <v>33.60084813</v>
      </c>
      <c r="I21" s="1">
        <f>(10^4)*(Planilha9!AT24^5.7)/(Planilha9!T24^2)</f>
        <v>10.19191175</v>
      </c>
      <c r="J21" s="1">
        <f t="shared" si="3"/>
        <v>5.82479295</v>
      </c>
      <c r="K21" s="1">
        <f t="shared" si="4"/>
        <v>33.92821291</v>
      </c>
      <c r="L21" s="1">
        <f t="shared" si="5"/>
        <v>29.23372933</v>
      </c>
      <c r="M21" s="1">
        <f t="shared" si="6"/>
        <v>854.6109305</v>
      </c>
      <c r="N21" s="1">
        <f t="shared" si="7"/>
        <v>23.40893638</v>
      </c>
      <c r="O21" s="1">
        <f t="shared" si="8"/>
        <v>547.9783024</v>
      </c>
    </row>
    <row r="22" ht="15.75" customHeight="1">
      <c r="A22" s="1">
        <v>0.0</v>
      </c>
      <c r="B22" s="1">
        <v>0.15081437</v>
      </c>
      <c r="E22" s="1">
        <f t="shared" si="1"/>
        <v>0</v>
      </c>
      <c r="F22" s="1">
        <f t="shared" si="2"/>
        <v>0</v>
      </c>
      <c r="G22" s="1">
        <v>35.10747866</v>
      </c>
      <c r="H22" s="1">
        <v>30.59001892</v>
      </c>
      <c r="I22" s="1">
        <f>(10^4)*(Planilha9!AT25^5.7)/(Planilha9!T25^2)</f>
        <v>9.399092272</v>
      </c>
      <c r="J22" s="1">
        <f t="shared" si="3"/>
        <v>4.51745974</v>
      </c>
      <c r="K22" s="1">
        <f t="shared" si="4"/>
        <v>20.4074425</v>
      </c>
      <c r="L22" s="1">
        <f t="shared" si="5"/>
        <v>25.70838639</v>
      </c>
      <c r="M22" s="1">
        <f t="shared" si="6"/>
        <v>660.9211307</v>
      </c>
      <c r="N22" s="1">
        <f t="shared" si="7"/>
        <v>21.19092665</v>
      </c>
      <c r="O22" s="1">
        <f t="shared" si="8"/>
        <v>449.0553722</v>
      </c>
    </row>
    <row r="23" ht="15.75" customHeight="1">
      <c r="A23" s="1">
        <v>0.0</v>
      </c>
      <c r="B23" s="1">
        <v>0.181273947</v>
      </c>
      <c r="E23" s="1">
        <f t="shared" si="1"/>
        <v>0</v>
      </c>
      <c r="F23" s="1">
        <f t="shared" si="2"/>
        <v>0</v>
      </c>
      <c r="G23" s="1">
        <v>50.72066892</v>
      </c>
      <c r="H23" s="1">
        <v>63.84845749</v>
      </c>
      <c r="I23" s="1">
        <f>(10^4)*(Planilha9!AT26^5.7)/(Planilha9!T26^2)</f>
        <v>26.82094708</v>
      </c>
      <c r="J23" s="1">
        <f t="shared" si="3"/>
        <v>-13.12778857</v>
      </c>
      <c r="K23" s="1">
        <f t="shared" si="4"/>
        <v>172.3388327</v>
      </c>
      <c r="L23" s="1">
        <f t="shared" si="5"/>
        <v>23.89972184</v>
      </c>
      <c r="M23" s="1">
        <f t="shared" si="6"/>
        <v>571.1967039</v>
      </c>
      <c r="N23" s="1">
        <f t="shared" si="7"/>
        <v>37.02751041</v>
      </c>
      <c r="O23" s="1">
        <f t="shared" si="8"/>
        <v>1371.036527</v>
      </c>
    </row>
    <row r="24" ht="15.75" customHeight="1">
      <c r="A24" s="1">
        <v>0.0</v>
      </c>
      <c r="B24" s="1">
        <v>0.155210782</v>
      </c>
      <c r="E24" s="1">
        <f t="shared" si="1"/>
        <v>0</v>
      </c>
      <c r="F24" s="1">
        <f t="shared" si="2"/>
        <v>0</v>
      </c>
      <c r="G24" s="1">
        <v>28.53905431</v>
      </c>
      <c r="H24" s="1">
        <v>30.39129438</v>
      </c>
      <c r="I24" s="1">
        <f>(10^4)*(Planilha9!AT27^5.7)/(Planilha9!T27^2)</f>
        <v>13.35546972</v>
      </c>
      <c r="J24" s="1">
        <f t="shared" si="3"/>
        <v>-1.85224007</v>
      </c>
      <c r="K24" s="1">
        <f t="shared" si="4"/>
        <v>3.430793277</v>
      </c>
      <c r="L24" s="1">
        <f t="shared" si="5"/>
        <v>15.18358459</v>
      </c>
      <c r="M24" s="1">
        <f t="shared" si="6"/>
        <v>230.541241</v>
      </c>
      <c r="N24" s="1">
        <f t="shared" si="7"/>
        <v>17.03582466</v>
      </c>
      <c r="O24" s="1">
        <f t="shared" si="8"/>
        <v>290.2193218</v>
      </c>
    </row>
    <row r="25" ht="15.75" customHeight="1">
      <c r="A25" s="1">
        <v>0.0</v>
      </c>
      <c r="B25" s="1">
        <v>0.191813475</v>
      </c>
      <c r="E25" s="1">
        <f t="shared" si="1"/>
        <v>0</v>
      </c>
      <c r="F25" s="1">
        <f t="shared" si="2"/>
        <v>0</v>
      </c>
      <c r="G25" s="1">
        <v>98.07008371</v>
      </c>
      <c r="H25" s="1">
        <v>70.8888771</v>
      </c>
      <c r="I25" s="1">
        <f>(10^4)*(Planilha9!AT28^5.7)/(Planilha9!T28^2)</f>
        <v>44.64937143</v>
      </c>
      <c r="J25" s="1">
        <f t="shared" si="3"/>
        <v>27.18120661</v>
      </c>
      <c r="K25" s="1">
        <f t="shared" si="4"/>
        <v>738.8179928</v>
      </c>
      <c r="L25" s="1">
        <f t="shared" si="5"/>
        <v>53.42071228</v>
      </c>
      <c r="M25" s="1">
        <f t="shared" si="6"/>
        <v>2853.772501</v>
      </c>
      <c r="N25" s="1">
        <f t="shared" si="7"/>
        <v>26.23950567</v>
      </c>
      <c r="O25" s="1">
        <f t="shared" si="8"/>
        <v>688.5116579</v>
      </c>
    </row>
    <row r="26" ht="15.75" customHeight="1">
      <c r="A26" s="1">
        <v>0.0</v>
      </c>
      <c r="B26" s="1">
        <v>0.175734742</v>
      </c>
      <c r="E26" s="1">
        <f t="shared" si="1"/>
        <v>0</v>
      </c>
      <c r="F26" s="1">
        <f t="shared" si="2"/>
        <v>0</v>
      </c>
      <c r="G26" s="1">
        <v>9.165652231</v>
      </c>
      <c r="H26" s="1">
        <v>84.61010054</v>
      </c>
      <c r="I26" s="1">
        <f>(10^4)*(Planilha9!AT29^5.7)/(Planilha9!T29^2)</f>
        <v>30.19342871</v>
      </c>
      <c r="J26" s="1">
        <f t="shared" si="3"/>
        <v>-75.44444831</v>
      </c>
      <c r="K26" s="1">
        <f t="shared" si="4"/>
        <v>5691.864781</v>
      </c>
      <c r="L26" s="1">
        <f t="shared" si="5"/>
        <v>-21.02777648</v>
      </c>
      <c r="M26" s="1">
        <f t="shared" si="6"/>
        <v>442.1673836</v>
      </c>
      <c r="N26" s="1">
        <f t="shared" si="7"/>
        <v>54.41667183</v>
      </c>
      <c r="O26" s="1">
        <f t="shared" si="8"/>
        <v>2961.174173</v>
      </c>
    </row>
    <row r="27" ht="15.75" customHeight="1">
      <c r="A27" s="1">
        <v>0.0</v>
      </c>
      <c r="B27" s="1">
        <v>0.179213374</v>
      </c>
      <c r="E27" s="1">
        <f t="shared" si="1"/>
        <v>0</v>
      </c>
      <c r="F27" s="1">
        <f t="shared" si="2"/>
        <v>0</v>
      </c>
      <c r="G27" s="1">
        <v>116.7683221</v>
      </c>
      <c r="H27" s="1">
        <v>91.51101307</v>
      </c>
      <c r="I27" s="1">
        <f>(10^4)*(Planilha9!AT30^5.7)/(Planilha9!T30^2)</f>
        <v>33.7625566</v>
      </c>
      <c r="J27" s="1">
        <f t="shared" si="3"/>
        <v>25.25730903</v>
      </c>
      <c r="K27" s="1">
        <f t="shared" si="4"/>
        <v>637.9316594</v>
      </c>
      <c r="L27" s="1">
        <f t="shared" si="5"/>
        <v>83.0057655</v>
      </c>
      <c r="M27" s="1">
        <f t="shared" si="6"/>
        <v>6889.957106</v>
      </c>
      <c r="N27" s="1">
        <f t="shared" si="7"/>
        <v>57.74845647</v>
      </c>
      <c r="O27" s="1">
        <f t="shared" si="8"/>
        <v>3334.884225</v>
      </c>
    </row>
    <row r="28" ht="15.75" customHeight="1">
      <c r="A28" s="1">
        <v>0.0</v>
      </c>
      <c r="B28" s="1">
        <v>0.18637977</v>
      </c>
      <c r="E28" s="1">
        <f t="shared" si="1"/>
        <v>0</v>
      </c>
      <c r="F28" s="1">
        <f t="shared" si="2"/>
        <v>0</v>
      </c>
      <c r="G28" s="1">
        <v>34.39319226</v>
      </c>
      <c r="H28" s="1">
        <v>55.45697327</v>
      </c>
      <c r="I28" s="1">
        <f>(10^4)*(Planilha9!AT31^5.7)/(Planilha9!T31^2)</f>
        <v>43.49770066</v>
      </c>
      <c r="J28" s="1">
        <f t="shared" si="3"/>
        <v>-21.06378101</v>
      </c>
      <c r="K28" s="1">
        <f t="shared" si="4"/>
        <v>443.6828704</v>
      </c>
      <c r="L28" s="1">
        <f t="shared" si="5"/>
        <v>-9.104508401</v>
      </c>
      <c r="M28" s="1">
        <f t="shared" si="6"/>
        <v>82.89207323</v>
      </c>
      <c r="N28" s="1">
        <f t="shared" si="7"/>
        <v>11.95927261</v>
      </c>
      <c r="O28" s="1">
        <f t="shared" si="8"/>
        <v>143.0242013</v>
      </c>
    </row>
    <row r="29" ht="15.75" customHeight="1">
      <c r="A29" s="1">
        <v>0.0</v>
      </c>
      <c r="B29" s="1">
        <v>0.159717729</v>
      </c>
      <c r="E29" s="1">
        <f t="shared" si="1"/>
        <v>0</v>
      </c>
      <c r="F29" s="1">
        <f t="shared" si="2"/>
        <v>0</v>
      </c>
      <c r="G29" s="1">
        <v>25.25696683</v>
      </c>
      <c r="H29" s="1">
        <v>29.90704992</v>
      </c>
      <c r="I29" s="1">
        <f>(10^4)*(Planilha9!AT32^5.7)/(Planilha9!T32^2)</f>
        <v>18.0428905</v>
      </c>
      <c r="J29" s="1">
        <f t="shared" si="3"/>
        <v>-4.65008309</v>
      </c>
      <c r="K29" s="1">
        <f t="shared" si="4"/>
        <v>21.62327274</v>
      </c>
      <c r="L29" s="1">
        <f t="shared" si="5"/>
        <v>7.214076332</v>
      </c>
      <c r="M29" s="1">
        <f t="shared" si="6"/>
        <v>52.04289733</v>
      </c>
      <c r="N29" s="1">
        <f t="shared" si="7"/>
        <v>11.86415942</v>
      </c>
      <c r="O29" s="1">
        <f t="shared" si="8"/>
        <v>140.7582788</v>
      </c>
    </row>
    <row r="30" ht="15.75" customHeight="1">
      <c r="A30" s="1">
        <v>0.0</v>
      </c>
      <c r="B30" s="1">
        <v>0.160148091</v>
      </c>
      <c r="E30" s="1">
        <f t="shared" si="1"/>
        <v>0</v>
      </c>
      <c r="F30" s="1">
        <f t="shared" si="2"/>
        <v>0</v>
      </c>
      <c r="G30" s="1">
        <v>30.51558887</v>
      </c>
      <c r="H30" s="1">
        <v>36.75951999</v>
      </c>
      <c r="I30" s="1">
        <f>(10^4)*(Planilha9!AT33^5.7)/(Planilha9!T33^2)</f>
        <v>19.53984659</v>
      </c>
      <c r="J30" s="1">
        <f t="shared" si="3"/>
        <v>-6.24393112</v>
      </c>
      <c r="K30" s="1">
        <f t="shared" si="4"/>
        <v>38.98667583</v>
      </c>
      <c r="L30" s="1">
        <f t="shared" si="5"/>
        <v>10.97574228</v>
      </c>
      <c r="M30" s="1">
        <f t="shared" si="6"/>
        <v>120.4669186</v>
      </c>
      <c r="N30" s="1">
        <f t="shared" si="7"/>
        <v>17.2196734</v>
      </c>
      <c r="O30" s="1">
        <f t="shared" si="8"/>
        <v>296.517152</v>
      </c>
    </row>
    <row r="31" ht="15.75" customHeight="1">
      <c r="A31" s="1">
        <v>0.0</v>
      </c>
      <c r="B31" s="1">
        <v>0.198977079</v>
      </c>
      <c r="E31" s="1">
        <f t="shared" si="1"/>
        <v>0</v>
      </c>
      <c r="F31" s="1">
        <f t="shared" si="2"/>
        <v>0</v>
      </c>
      <c r="G31" s="1">
        <v>83.74556192</v>
      </c>
      <c r="H31" s="1">
        <v>87.59815861</v>
      </c>
      <c r="I31" s="1">
        <f>(10^4)*(Planilha9!AT34^5.7)/(Planilha9!T34^2)</f>
        <v>67.34796567</v>
      </c>
      <c r="J31" s="1">
        <f t="shared" si="3"/>
        <v>-3.85259669</v>
      </c>
      <c r="K31" s="1">
        <f t="shared" si="4"/>
        <v>14.84250126</v>
      </c>
      <c r="L31" s="1">
        <f t="shared" si="5"/>
        <v>16.39759625</v>
      </c>
      <c r="M31" s="1">
        <f t="shared" si="6"/>
        <v>268.8811629</v>
      </c>
      <c r="N31" s="1">
        <f t="shared" si="7"/>
        <v>20.25019294</v>
      </c>
      <c r="O31" s="1">
        <f t="shared" si="8"/>
        <v>410.0703143</v>
      </c>
    </row>
    <row r="32" ht="15.75" customHeight="1">
      <c r="A32" s="1">
        <v>0.0</v>
      </c>
      <c r="B32" s="1">
        <v>0.161128258</v>
      </c>
      <c r="E32" s="1">
        <f t="shared" si="1"/>
        <v>0</v>
      </c>
      <c r="F32" s="1">
        <f t="shared" si="2"/>
        <v>0</v>
      </c>
      <c r="G32" s="1">
        <v>32.37394558</v>
      </c>
      <c r="H32" s="1">
        <v>37.60341428</v>
      </c>
      <c r="I32" s="1">
        <f>(10^4)*(Planilha9!AT35^5.7)/(Planilha9!T35^2)</f>
        <v>24.08061272</v>
      </c>
      <c r="J32" s="1">
        <f t="shared" si="3"/>
        <v>-5.2294687</v>
      </c>
      <c r="K32" s="1">
        <f t="shared" si="4"/>
        <v>27.34734288</v>
      </c>
      <c r="L32" s="1">
        <f t="shared" si="5"/>
        <v>8.293332856</v>
      </c>
      <c r="M32" s="1">
        <f t="shared" si="6"/>
        <v>68.77936986</v>
      </c>
      <c r="N32" s="1">
        <f t="shared" si="7"/>
        <v>13.52280156</v>
      </c>
      <c r="O32" s="1">
        <f t="shared" si="8"/>
        <v>182.8661619</v>
      </c>
    </row>
    <row r="33" ht="15.75" customHeight="1">
      <c r="A33" s="1">
        <v>0.0</v>
      </c>
      <c r="B33" s="1">
        <v>0.171290994</v>
      </c>
      <c r="E33" s="1">
        <f t="shared" si="1"/>
        <v>0</v>
      </c>
      <c r="F33" s="1">
        <f t="shared" si="2"/>
        <v>0</v>
      </c>
      <c r="G33" s="1">
        <v>36.58653404</v>
      </c>
      <c r="H33" s="1">
        <v>48.02623632</v>
      </c>
      <c r="I33" s="1">
        <f>(10^4)*(Planilha9!AT36^5.7)/(Planilha9!T36^2)</f>
        <v>34.12523092</v>
      </c>
      <c r="J33" s="1">
        <f t="shared" si="3"/>
        <v>-11.43970228</v>
      </c>
      <c r="K33" s="1">
        <f t="shared" si="4"/>
        <v>130.8667883</v>
      </c>
      <c r="L33" s="1">
        <f t="shared" si="5"/>
        <v>2.461303118</v>
      </c>
      <c r="M33" s="1">
        <f t="shared" si="6"/>
        <v>6.058013041</v>
      </c>
      <c r="N33" s="1">
        <f t="shared" si="7"/>
        <v>13.9010054</v>
      </c>
      <c r="O33" s="1">
        <f t="shared" si="8"/>
        <v>193.2379511</v>
      </c>
    </row>
    <row r="34" ht="15.75" customHeight="1">
      <c r="A34" s="1">
        <v>0.0</v>
      </c>
      <c r="B34" s="1">
        <v>0.170926593</v>
      </c>
      <c r="E34" s="1">
        <f t="shared" si="1"/>
        <v>0</v>
      </c>
      <c r="F34" s="1">
        <f t="shared" si="2"/>
        <v>0</v>
      </c>
      <c r="G34" s="1">
        <v>85.28852794</v>
      </c>
      <c r="H34" s="1">
        <v>72.01761915</v>
      </c>
      <c r="I34" s="1">
        <f>(10^4)*(Planilha9!AT37^5.7)/(Planilha9!T37^2)</f>
        <v>38.94451587</v>
      </c>
      <c r="J34" s="1">
        <f t="shared" si="3"/>
        <v>13.27090879</v>
      </c>
      <c r="K34" s="1">
        <f t="shared" si="4"/>
        <v>176.1170201</v>
      </c>
      <c r="L34" s="1">
        <f t="shared" si="5"/>
        <v>46.34401207</v>
      </c>
      <c r="M34" s="1">
        <f t="shared" si="6"/>
        <v>2147.767455</v>
      </c>
      <c r="N34" s="1">
        <f t="shared" si="7"/>
        <v>33.07310328</v>
      </c>
      <c r="O34" s="1">
        <f t="shared" si="8"/>
        <v>1093.830161</v>
      </c>
    </row>
    <row r="35" ht="15.75" customHeight="1">
      <c r="A35" s="1">
        <v>0.0</v>
      </c>
      <c r="B35" s="1">
        <v>0.152230596</v>
      </c>
      <c r="E35" s="1">
        <f t="shared" si="1"/>
        <v>0</v>
      </c>
      <c r="F35" s="1">
        <f t="shared" si="2"/>
        <v>0</v>
      </c>
      <c r="G35" s="1">
        <v>43.2967418</v>
      </c>
      <c r="H35" s="1">
        <v>45.31145479</v>
      </c>
      <c r="I35" s="1">
        <f>(10^4)*(Planilha9!AT38^5.7)/(Planilha9!T38^2)</f>
        <v>20.12298879</v>
      </c>
      <c r="J35" s="1">
        <f t="shared" si="3"/>
        <v>-2.01471299</v>
      </c>
      <c r="K35" s="1">
        <f t="shared" si="4"/>
        <v>4.059068432</v>
      </c>
      <c r="L35" s="1">
        <f t="shared" si="5"/>
        <v>23.17375301</v>
      </c>
      <c r="M35" s="1">
        <f t="shared" si="6"/>
        <v>537.0228285</v>
      </c>
      <c r="N35" s="1">
        <f t="shared" si="7"/>
        <v>25.188466</v>
      </c>
      <c r="O35" s="1">
        <f t="shared" si="8"/>
        <v>634.4588193</v>
      </c>
    </row>
    <row r="36" ht="15.75" customHeight="1">
      <c r="A36" s="1">
        <v>0.0</v>
      </c>
      <c r="B36" s="1">
        <v>0.171876613</v>
      </c>
      <c r="E36" s="1">
        <f t="shared" si="1"/>
        <v>0</v>
      </c>
      <c r="F36" s="1">
        <f t="shared" si="2"/>
        <v>0</v>
      </c>
      <c r="G36" s="1">
        <v>58.55622565</v>
      </c>
      <c r="H36" s="1">
        <v>70.3264519</v>
      </c>
      <c r="I36" s="1">
        <f>(10^4)*(Planilha9!AT39^5.7)/(Planilha9!T39^2)</f>
        <v>41.05596725</v>
      </c>
      <c r="J36" s="1">
        <f t="shared" si="3"/>
        <v>-11.77022625</v>
      </c>
      <c r="K36" s="1">
        <f t="shared" si="4"/>
        <v>138.538226</v>
      </c>
      <c r="L36" s="1">
        <f t="shared" si="5"/>
        <v>17.5002584</v>
      </c>
      <c r="M36" s="1">
        <f t="shared" si="6"/>
        <v>306.2590442</v>
      </c>
      <c r="N36" s="1">
        <f t="shared" si="7"/>
        <v>29.27048465</v>
      </c>
      <c r="O36" s="1">
        <f t="shared" si="8"/>
        <v>856.7612719</v>
      </c>
    </row>
    <row r="37" ht="15.75" customHeight="1">
      <c r="A37" s="1">
        <v>0.0</v>
      </c>
      <c r="B37" s="1">
        <v>0.191045945</v>
      </c>
      <c r="E37" s="1">
        <f t="shared" si="1"/>
        <v>0</v>
      </c>
      <c r="F37" s="1">
        <f t="shared" si="2"/>
        <v>0</v>
      </c>
      <c r="G37" s="1">
        <v>113.040788</v>
      </c>
      <c r="H37" s="1">
        <v>107.3501996</v>
      </c>
      <c r="I37" s="1">
        <f>(10^4)*(Planilha9!AT40^5.7)/(Planilha9!T40^2)</f>
        <v>75.01121515</v>
      </c>
      <c r="J37" s="1">
        <f t="shared" si="3"/>
        <v>5.6905884</v>
      </c>
      <c r="K37" s="1">
        <f t="shared" si="4"/>
        <v>32.38279634</v>
      </c>
      <c r="L37" s="1">
        <f t="shared" si="5"/>
        <v>38.02957285</v>
      </c>
      <c r="M37" s="1">
        <f t="shared" si="6"/>
        <v>1446.248411</v>
      </c>
      <c r="N37" s="1">
        <f t="shared" si="7"/>
        <v>32.33898445</v>
      </c>
      <c r="O37" s="1">
        <f t="shared" si="8"/>
        <v>1045.809915</v>
      </c>
    </row>
    <row r="38" ht="15.75" customHeight="1">
      <c r="A38" s="1">
        <v>0.0</v>
      </c>
      <c r="B38" s="1">
        <v>0.195257797</v>
      </c>
      <c r="E38" s="1">
        <f t="shared" si="1"/>
        <v>0</v>
      </c>
      <c r="F38" s="1">
        <f t="shared" si="2"/>
        <v>0</v>
      </c>
      <c r="G38" s="1">
        <v>244.6543439</v>
      </c>
      <c r="H38" s="1">
        <v>225.4355455</v>
      </c>
      <c r="I38" s="1">
        <f>(10^4)*(Planilha9!AT41^5.7)/(Planilha9!T41^2)</f>
        <v>89.74295614</v>
      </c>
      <c r="J38" s="1">
        <f t="shared" si="3"/>
        <v>19.2187984</v>
      </c>
      <c r="K38" s="1">
        <f t="shared" si="4"/>
        <v>369.3622119</v>
      </c>
      <c r="L38" s="1">
        <f t="shared" si="5"/>
        <v>154.9113878</v>
      </c>
      <c r="M38" s="1">
        <f t="shared" si="6"/>
        <v>23997.53806</v>
      </c>
      <c r="N38" s="1">
        <f t="shared" si="7"/>
        <v>135.6925894</v>
      </c>
      <c r="O38" s="1">
        <f t="shared" si="8"/>
        <v>18412.47881</v>
      </c>
    </row>
    <row r="39" ht="15.75" customHeight="1">
      <c r="A39" s="1">
        <v>0.0</v>
      </c>
      <c r="B39" s="1">
        <v>0.178675597</v>
      </c>
      <c r="E39" s="1">
        <f t="shared" si="1"/>
        <v>0</v>
      </c>
      <c r="F39" s="1">
        <f t="shared" si="2"/>
        <v>0</v>
      </c>
      <c r="G39" s="1">
        <v>150.5126709</v>
      </c>
      <c r="H39" s="1">
        <v>158.070132</v>
      </c>
      <c r="I39" s="1">
        <f>(10^4)*(Planilha9!AT42^5.7)/(Planilha9!T42^2)</f>
        <v>54.11335327</v>
      </c>
      <c r="J39" s="1">
        <f t="shared" si="3"/>
        <v>-7.5574611</v>
      </c>
      <c r="K39" s="1">
        <f t="shared" si="4"/>
        <v>57.11521828</v>
      </c>
      <c r="L39" s="1">
        <f t="shared" si="5"/>
        <v>96.39931763</v>
      </c>
      <c r="M39" s="1">
        <f t="shared" si="6"/>
        <v>9292.82844</v>
      </c>
      <c r="N39" s="1">
        <f t="shared" si="7"/>
        <v>103.9567787</v>
      </c>
      <c r="O39" s="1">
        <f t="shared" si="8"/>
        <v>10807.01184</v>
      </c>
    </row>
    <row r="40" ht="15.75" customHeight="1">
      <c r="A40" s="1">
        <v>0.0</v>
      </c>
      <c r="B40" s="1">
        <v>0.160766245</v>
      </c>
      <c r="E40" s="1">
        <f t="shared" si="1"/>
        <v>0</v>
      </c>
      <c r="F40" s="1">
        <f t="shared" si="2"/>
        <v>0</v>
      </c>
      <c r="G40" s="1">
        <v>109.9250926</v>
      </c>
      <c r="H40" s="1">
        <v>119.473202</v>
      </c>
      <c r="I40" s="1">
        <f>(10^4)*(Planilha9!AT43^5.7)/(Planilha9!T43^2)</f>
        <v>36.9650555</v>
      </c>
      <c r="J40" s="1">
        <f t="shared" si="3"/>
        <v>-9.5481094</v>
      </c>
      <c r="K40" s="1">
        <f t="shared" si="4"/>
        <v>91.16639311</v>
      </c>
      <c r="L40" s="1">
        <f t="shared" si="5"/>
        <v>72.9600371</v>
      </c>
      <c r="M40" s="1">
        <f t="shared" si="6"/>
        <v>5323.167014</v>
      </c>
      <c r="N40" s="1">
        <f t="shared" si="7"/>
        <v>82.5081465</v>
      </c>
      <c r="O40" s="1">
        <f t="shared" si="8"/>
        <v>6807.59424</v>
      </c>
    </row>
    <row r="41" ht="15.75" customHeight="1">
      <c r="A41" s="1">
        <v>0.0</v>
      </c>
      <c r="B41" s="1">
        <v>0.167809061</v>
      </c>
      <c r="E41" s="1">
        <f t="shared" si="1"/>
        <v>0</v>
      </c>
      <c r="F41" s="1">
        <f t="shared" si="2"/>
        <v>0</v>
      </c>
      <c r="G41" s="1">
        <v>119.7672058</v>
      </c>
      <c r="H41" s="1">
        <v>141.8249563</v>
      </c>
      <c r="I41" s="1">
        <f>(10^4)*(Planilha9!AT44^5.7)/(Planilha9!T44^2)</f>
        <v>47.1985257</v>
      </c>
      <c r="J41" s="1">
        <f t="shared" si="3"/>
        <v>-22.0577505</v>
      </c>
      <c r="K41" s="1">
        <f t="shared" si="4"/>
        <v>486.5443571</v>
      </c>
      <c r="L41" s="1">
        <f t="shared" si="5"/>
        <v>72.5686801</v>
      </c>
      <c r="M41" s="1">
        <f t="shared" si="6"/>
        <v>5266.213331</v>
      </c>
      <c r="N41" s="1">
        <f t="shared" si="7"/>
        <v>94.6264306</v>
      </c>
      <c r="O41" s="1">
        <f t="shared" si="8"/>
        <v>8954.161368</v>
      </c>
    </row>
    <row r="42" ht="15.75" customHeight="1">
      <c r="A42" s="1">
        <v>0.0</v>
      </c>
      <c r="B42" s="1">
        <v>0.170921504</v>
      </c>
      <c r="E42" s="1">
        <f t="shared" si="1"/>
        <v>0</v>
      </c>
      <c r="F42" s="1">
        <f t="shared" si="2"/>
        <v>0</v>
      </c>
      <c r="G42" s="1">
        <v>122.391945</v>
      </c>
      <c r="H42" s="1">
        <v>105.547698</v>
      </c>
      <c r="I42" s="1">
        <f>(10^4)*(Planilha9!AT45^5.7)/(Planilha9!T45^2)</f>
        <v>66.6844518</v>
      </c>
      <c r="J42" s="1">
        <f t="shared" si="3"/>
        <v>16.844247</v>
      </c>
      <c r="K42" s="1">
        <f t="shared" si="4"/>
        <v>283.728657</v>
      </c>
      <c r="L42" s="1">
        <f t="shared" si="5"/>
        <v>55.7074932</v>
      </c>
      <c r="M42" s="1">
        <f t="shared" si="6"/>
        <v>3103.324799</v>
      </c>
      <c r="N42" s="1">
        <f t="shared" si="7"/>
        <v>38.8632462</v>
      </c>
      <c r="O42" s="1">
        <f t="shared" si="8"/>
        <v>1510.351906</v>
      </c>
    </row>
    <row r="43" ht="15.75" customHeight="1">
      <c r="A43" s="1">
        <v>0.0</v>
      </c>
      <c r="B43" s="1">
        <v>0.187603918</v>
      </c>
      <c r="E43" s="1">
        <f t="shared" si="1"/>
        <v>0</v>
      </c>
      <c r="F43" s="1">
        <f t="shared" si="2"/>
        <v>0</v>
      </c>
      <c r="G43" s="1">
        <v>147.4494756</v>
      </c>
      <c r="H43" s="1">
        <v>153.1896972</v>
      </c>
      <c r="I43" s="1">
        <f>(10^4)*(Planilha9!AT46^5.7)/(Planilha9!T46^2)</f>
        <v>113.3867255</v>
      </c>
      <c r="J43" s="1">
        <f t="shared" si="3"/>
        <v>-5.7402216</v>
      </c>
      <c r="K43" s="1">
        <f t="shared" si="4"/>
        <v>32.95014402</v>
      </c>
      <c r="L43" s="1">
        <f t="shared" si="5"/>
        <v>34.06275007</v>
      </c>
      <c r="M43" s="1">
        <f t="shared" si="6"/>
        <v>1160.270942</v>
      </c>
      <c r="N43" s="1">
        <f t="shared" si="7"/>
        <v>39.80297167</v>
      </c>
      <c r="O43" s="1">
        <f t="shared" si="8"/>
        <v>1584.276554</v>
      </c>
    </row>
    <row r="44" ht="15.75" customHeight="1">
      <c r="A44" s="1">
        <v>0.0</v>
      </c>
      <c r="B44" s="1">
        <v>0.189815209</v>
      </c>
      <c r="E44" s="1">
        <f t="shared" si="1"/>
        <v>0</v>
      </c>
      <c r="F44" s="1">
        <f t="shared" si="2"/>
        <v>0</v>
      </c>
      <c r="G44" s="1">
        <v>132.7927958</v>
      </c>
      <c r="H44" s="1">
        <v>109.812181</v>
      </c>
      <c r="I44" s="1">
        <f>(10^4)*(Planilha9!AT47^5.7)/(Planilha9!T47^2)</f>
        <v>115.6395571</v>
      </c>
      <c r="J44" s="1">
        <f t="shared" si="3"/>
        <v>22.9806148</v>
      </c>
      <c r="K44" s="1">
        <f t="shared" si="4"/>
        <v>528.1086566</v>
      </c>
      <c r="L44" s="1">
        <f t="shared" si="5"/>
        <v>17.15323872</v>
      </c>
      <c r="M44" s="1">
        <f t="shared" si="6"/>
        <v>294.2335987</v>
      </c>
      <c r="N44" s="1">
        <f t="shared" si="7"/>
        <v>-5.827376076</v>
      </c>
      <c r="O44" s="1">
        <f t="shared" si="8"/>
        <v>33.95831193</v>
      </c>
    </row>
    <row r="45" ht="15.75" customHeight="1">
      <c r="A45" s="1">
        <v>0.0</v>
      </c>
      <c r="B45" s="1">
        <v>0.183303253</v>
      </c>
      <c r="E45" s="1">
        <f t="shared" si="1"/>
        <v>0</v>
      </c>
      <c r="F45" s="1">
        <f t="shared" si="2"/>
        <v>0</v>
      </c>
      <c r="G45" s="1">
        <v>123.8376913</v>
      </c>
      <c r="H45" s="1">
        <v>95.50083792</v>
      </c>
      <c r="I45" s="1">
        <f>(10^4)*(Planilha9!AT48^5.7)/(Planilha9!T48^2)</f>
        <v>94.77409963</v>
      </c>
      <c r="J45" s="1">
        <f t="shared" si="3"/>
        <v>28.33685338</v>
      </c>
      <c r="K45" s="1">
        <f t="shared" si="4"/>
        <v>802.9772595</v>
      </c>
      <c r="L45" s="1">
        <f t="shared" si="5"/>
        <v>29.06359167</v>
      </c>
      <c r="M45" s="1">
        <f t="shared" si="6"/>
        <v>844.6923607</v>
      </c>
      <c r="N45" s="1">
        <f t="shared" si="7"/>
        <v>0.7267382892</v>
      </c>
      <c r="O45" s="1">
        <f t="shared" si="8"/>
        <v>0.5281485409</v>
      </c>
    </row>
    <row r="46" ht="15.75" customHeight="1">
      <c r="A46" s="1">
        <v>0.0</v>
      </c>
      <c r="B46" s="1">
        <v>0.19424693</v>
      </c>
      <c r="E46" s="1">
        <f t="shared" si="1"/>
        <v>0</v>
      </c>
      <c r="F46" s="1">
        <f t="shared" si="2"/>
        <v>0</v>
      </c>
      <c r="G46" s="1">
        <v>137.7145036</v>
      </c>
      <c r="H46" s="1">
        <v>125.2402034</v>
      </c>
      <c r="I46" s="1">
        <f>(10^4)*(Planilha9!AT49^5.7)/(Planilha9!T49^2)</f>
        <v>87.47486678</v>
      </c>
      <c r="J46" s="1">
        <f t="shared" si="3"/>
        <v>12.4743002</v>
      </c>
      <c r="K46" s="1">
        <f t="shared" si="4"/>
        <v>155.6081655</v>
      </c>
      <c r="L46" s="1">
        <f t="shared" si="5"/>
        <v>50.23963682</v>
      </c>
      <c r="M46" s="1">
        <f t="shared" si="6"/>
        <v>2524.021108</v>
      </c>
      <c r="N46" s="1">
        <f t="shared" si="7"/>
        <v>37.76533662</v>
      </c>
      <c r="O46" s="1">
        <f t="shared" si="8"/>
        <v>1426.22065</v>
      </c>
    </row>
    <row r="47" ht="15.75" customHeight="1">
      <c r="A47" s="1">
        <v>0.0</v>
      </c>
      <c r="B47" s="1">
        <v>0.175102706</v>
      </c>
      <c r="E47" s="1">
        <f t="shared" si="1"/>
        <v>0</v>
      </c>
      <c r="F47" s="1">
        <f t="shared" si="2"/>
        <v>0</v>
      </c>
      <c r="G47" s="1">
        <v>71.62044995</v>
      </c>
      <c r="H47" s="1">
        <v>82.69867367</v>
      </c>
      <c r="I47" s="1">
        <f>(10^4)*(Planilha9!AT50^5.7)/(Planilha9!T50^2)</f>
        <v>48.42101079</v>
      </c>
      <c r="J47" s="1">
        <f t="shared" si="3"/>
        <v>-11.07822372</v>
      </c>
      <c r="K47" s="1">
        <f t="shared" si="4"/>
        <v>122.7270408</v>
      </c>
      <c r="L47" s="1">
        <f t="shared" si="5"/>
        <v>23.19943916</v>
      </c>
      <c r="M47" s="1">
        <f t="shared" si="6"/>
        <v>538.2139772</v>
      </c>
      <c r="N47" s="1">
        <f t="shared" si="7"/>
        <v>34.27766288</v>
      </c>
      <c r="O47" s="1">
        <f t="shared" si="8"/>
        <v>1174.958172</v>
      </c>
    </row>
    <row r="48" ht="15.75" customHeight="1">
      <c r="A48" s="1">
        <v>0.0</v>
      </c>
      <c r="B48" s="1">
        <v>0.186859323</v>
      </c>
      <c r="E48" s="1">
        <f t="shared" si="1"/>
        <v>0</v>
      </c>
      <c r="F48" s="1">
        <f t="shared" si="2"/>
        <v>0</v>
      </c>
      <c r="G48" s="1">
        <v>93.61818854</v>
      </c>
      <c r="H48" s="1">
        <v>107.9221977</v>
      </c>
      <c r="I48" s="1">
        <f>(10^4)*(Planilha9!AT51^5.7)/(Planilha9!T51^2)</f>
        <v>62.78303056</v>
      </c>
      <c r="J48" s="1">
        <f t="shared" si="3"/>
        <v>-14.30400916</v>
      </c>
      <c r="K48" s="1">
        <f t="shared" si="4"/>
        <v>204.604678</v>
      </c>
      <c r="L48" s="1">
        <f t="shared" si="5"/>
        <v>30.83515798</v>
      </c>
      <c r="M48" s="1">
        <f t="shared" si="6"/>
        <v>950.8069679</v>
      </c>
      <c r="N48" s="1">
        <f t="shared" si="7"/>
        <v>45.13916714</v>
      </c>
      <c r="O48" s="1">
        <f t="shared" si="8"/>
        <v>2037.54441</v>
      </c>
    </row>
    <row r="49" ht="15.75" customHeight="1">
      <c r="A49" s="1">
        <v>0.0</v>
      </c>
      <c r="B49" s="1">
        <v>0.199038134</v>
      </c>
      <c r="E49" s="1">
        <f t="shared" si="1"/>
        <v>0</v>
      </c>
      <c r="F49" s="1">
        <f t="shared" si="2"/>
        <v>0</v>
      </c>
      <c r="G49" s="1">
        <v>138.7353604</v>
      </c>
      <c r="H49" s="1">
        <v>138.9302633</v>
      </c>
      <c r="I49" s="1">
        <f>(10^4)*(Planilha9!AT52^5.7)/(Planilha9!T52^2)</f>
        <v>89.97978202</v>
      </c>
      <c r="J49" s="1">
        <f t="shared" si="3"/>
        <v>-0.1949029</v>
      </c>
      <c r="K49" s="1">
        <f t="shared" si="4"/>
        <v>0.03798714043</v>
      </c>
      <c r="L49" s="1">
        <f t="shared" si="5"/>
        <v>48.75557838</v>
      </c>
      <c r="M49" s="1">
        <f t="shared" si="6"/>
        <v>2377.106423</v>
      </c>
      <c r="N49" s="1">
        <f t="shared" si="7"/>
        <v>48.95048128</v>
      </c>
      <c r="O49" s="1">
        <f t="shared" si="8"/>
        <v>2396.149617</v>
      </c>
    </row>
    <row r="50" ht="15.75" customHeight="1">
      <c r="A50" s="1">
        <v>0.0</v>
      </c>
      <c r="B50" s="1">
        <v>0.177496838</v>
      </c>
      <c r="E50" s="1">
        <f t="shared" si="1"/>
        <v>0</v>
      </c>
      <c r="F50" s="1">
        <f t="shared" si="2"/>
        <v>0</v>
      </c>
      <c r="G50" s="1">
        <v>124.2135341</v>
      </c>
      <c r="H50" s="1">
        <v>117.6010338</v>
      </c>
      <c r="I50" s="1">
        <f>(10^4)*(Planilha9!AT53^5.7)/(Planilha9!T53^2)</f>
        <v>58.57153066</v>
      </c>
      <c r="J50" s="1">
        <f t="shared" si="3"/>
        <v>6.6125003</v>
      </c>
      <c r="K50" s="1">
        <f t="shared" si="4"/>
        <v>43.72516022</v>
      </c>
      <c r="L50" s="1">
        <f t="shared" si="5"/>
        <v>65.64200344</v>
      </c>
      <c r="M50" s="1">
        <f t="shared" si="6"/>
        <v>4308.872615</v>
      </c>
      <c r="N50" s="1">
        <f t="shared" si="7"/>
        <v>59.02950314</v>
      </c>
      <c r="O50" s="1">
        <f t="shared" si="8"/>
        <v>3484.482241</v>
      </c>
    </row>
    <row r="51" ht="15.75" customHeight="1">
      <c r="A51" s="1">
        <v>0.0</v>
      </c>
      <c r="B51" s="1">
        <v>0.170538886</v>
      </c>
      <c r="E51" s="1">
        <f t="shared" si="1"/>
        <v>0</v>
      </c>
      <c r="F51" s="1">
        <f t="shared" si="2"/>
        <v>0</v>
      </c>
      <c r="G51" s="1">
        <v>92.87942951</v>
      </c>
      <c r="H51" s="1">
        <v>100.2172181</v>
      </c>
      <c r="I51" s="1">
        <f>(10^4)*(Planilha9!AT54^5.7)/(Planilha9!T54^2)</f>
        <v>46.6330197</v>
      </c>
      <c r="J51" s="1">
        <f t="shared" si="3"/>
        <v>-7.33778859</v>
      </c>
      <c r="K51" s="1">
        <f t="shared" si="4"/>
        <v>53.84314139</v>
      </c>
      <c r="L51" s="1">
        <f t="shared" si="5"/>
        <v>46.24640981</v>
      </c>
      <c r="M51" s="1">
        <f t="shared" si="6"/>
        <v>2138.730421</v>
      </c>
      <c r="N51" s="1">
        <f t="shared" si="7"/>
        <v>53.5841984</v>
      </c>
      <c r="O51" s="1">
        <f t="shared" si="8"/>
        <v>2871.266319</v>
      </c>
    </row>
    <row r="52" ht="15.75" customHeight="1">
      <c r="A52" s="1">
        <v>0.0</v>
      </c>
      <c r="B52" s="1">
        <v>0.193224611</v>
      </c>
      <c r="E52" s="1">
        <f t="shared" si="1"/>
        <v>0</v>
      </c>
      <c r="F52" s="1">
        <f t="shared" si="2"/>
        <v>0</v>
      </c>
      <c r="G52" s="1">
        <v>214.4890932</v>
      </c>
      <c r="H52" s="1">
        <v>211.2583764</v>
      </c>
      <c r="I52" s="1">
        <f>(10^4)*(Planilha9!AT55^5.7)/(Planilha9!T55^2)</f>
        <v>117.6784121</v>
      </c>
      <c r="J52" s="1">
        <f t="shared" si="3"/>
        <v>3.2307168</v>
      </c>
      <c r="K52" s="1">
        <f t="shared" si="4"/>
        <v>10.43753104</v>
      </c>
      <c r="L52" s="1">
        <f t="shared" si="5"/>
        <v>96.81068106</v>
      </c>
      <c r="M52" s="1">
        <f t="shared" si="6"/>
        <v>9372.307967</v>
      </c>
      <c r="N52" s="1">
        <f t="shared" si="7"/>
        <v>93.57996426</v>
      </c>
      <c r="O52" s="1">
        <f t="shared" si="8"/>
        <v>8757.209711</v>
      </c>
    </row>
    <row r="53" ht="15.75" customHeight="1">
      <c r="A53" s="1">
        <v>0.0</v>
      </c>
      <c r="B53" s="1">
        <v>0.174448042</v>
      </c>
      <c r="E53" s="1">
        <f t="shared" si="1"/>
        <v>0</v>
      </c>
      <c r="F53" s="1">
        <f t="shared" si="2"/>
        <v>0</v>
      </c>
      <c r="G53" s="1">
        <v>121.4087638</v>
      </c>
      <c r="H53" s="1">
        <v>140.3552202</v>
      </c>
      <c r="I53" s="1">
        <f>(10^4)*(Planilha9!AT56^5.7)/(Planilha9!T56^2)</f>
        <v>65.71093559</v>
      </c>
      <c r="J53" s="1">
        <f t="shared" si="3"/>
        <v>-18.9464564</v>
      </c>
      <c r="K53" s="1">
        <f t="shared" si="4"/>
        <v>358.9682101</v>
      </c>
      <c r="L53" s="1">
        <f t="shared" si="5"/>
        <v>55.69782821</v>
      </c>
      <c r="M53" s="1">
        <f t="shared" si="6"/>
        <v>3102.248068</v>
      </c>
      <c r="N53" s="1">
        <f t="shared" si="7"/>
        <v>74.64428461</v>
      </c>
      <c r="O53" s="1">
        <f t="shared" si="8"/>
        <v>5571.769225</v>
      </c>
    </row>
    <row r="54" ht="15.75" customHeight="1">
      <c r="A54" s="1">
        <v>0.0</v>
      </c>
      <c r="B54" s="1">
        <v>0.16883733</v>
      </c>
      <c r="E54" s="1">
        <f t="shared" si="1"/>
        <v>0</v>
      </c>
      <c r="F54" s="1">
        <f t="shared" si="2"/>
        <v>0</v>
      </c>
      <c r="G54" s="1">
        <v>113.1149841</v>
      </c>
      <c r="H54" s="1">
        <v>124.2959219</v>
      </c>
      <c r="I54" s="1">
        <f>(10^4)*(Planilha9!AT57^5.7)/(Planilha9!T57^2)</f>
        <v>60.95067987</v>
      </c>
      <c r="J54" s="1">
        <f t="shared" si="3"/>
        <v>-11.1809378</v>
      </c>
      <c r="K54" s="1">
        <f t="shared" si="4"/>
        <v>125.0133701</v>
      </c>
      <c r="L54" s="1">
        <f t="shared" si="5"/>
        <v>52.16430423</v>
      </c>
      <c r="M54" s="1">
        <f t="shared" si="6"/>
        <v>2721.114636</v>
      </c>
      <c r="N54" s="1">
        <f t="shared" si="7"/>
        <v>63.34524203</v>
      </c>
      <c r="O54" s="1">
        <f t="shared" si="8"/>
        <v>4012.619688</v>
      </c>
    </row>
    <row r="55" ht="15.75" customHeight="1">
      <c r="A55" s="1">
        <v>0.0</v>
      </c>
      <c r="B55" s="1">
        <v>0.163886249</v>
      </c>
      <c r="E55" s="1">
        <f t="shared" si="1"/>
        <v>0</v>
      </c>
      <c r="F55" s="1">
        <f t="shared" si="2"/>
        <v>0</v>
      </c>
      <c r="G55" s="1">
        <v>106.5781596</v>
      </c>
      <c r="H55" s="1">
        <v>110.3450957</v>
      </c>
      <c r="I55" s="1">
        <f>(10^4)*(Planilha9!AT58^5.7)/(Planilha9!T58^2)</f>
        <v>51.43995453</v>
      </c>
      <c r="J55" s="1">
        <f t="shared" si="3"/>
        <v>-3.7669361</v>
      </c>
      <c r="K55" s="1">
        <f t="shared" si="4"/>
        <v>14.18980758</v>
      </c>
      <c r="L55" s="1">
        <f t="shared" si="5"/>
        <v>55.13820507</v>
      </c>
      <c r="M55" s="1">
        <f t="shared" si="6"/>
        <v>3040.221659</v>
      </c>
      <c r="N55" s="1">
        <f t="shared" si="7"/>
        <v>58.90514117</v>
      </c>
      <c r="O55" s="1">
        <f t="shared" si="8"/>
        <v>3469.815657</v>
      </c>
    </row>
    <row r="56" ht="15.75" customHeight="1">
      <c r="A56" s="1">
        <v>0.0</v>
      </c>
      <c r="B56" s="1">
        <v>0.187746769</v>
      </c>
      <c r="E56" s="1">
        <f t="shared" si="1"/>
        <v>0</v>
      </c>
      <c r="F56" s="1">
        <f t="shared" si="2"/>
        <v>0</v>
      </c>
      <c r="G56" s="1">
        <v>112.1851488</v>
      </c>
      <c r="H56" s="1">
        <v>115.1212469</v>
      </c>
      <c r="I56" s="1">
        <f>(10^4)*(Planilha9!AT59^5.7)/(Planilha9!T59^2)</f>
        <v>133.9024172</v>
      </c>
      <c r="J56" s="1">
        <f t="shared" si="3"/>
        <v>-2.9360981</v>
      </c>
      <c r="K56" s="1">
        <f t="shared" si="4"/>
        <v>8.620672053</v>
      </c>
      <c r="L56" s="1">
        <f t="shared" si="5"/>
        <v>-21.7172684</v>
      </c>
      <c r="M56" s="1">
        <f t="shared" si="6"/>
        <v>471.6397469</v>
      </c>
      <c r="N56" s="1">
        <f t="shared" si="7"/>
        <v>-18.7811703</v>
      </c>
      <c r="O56" s="1">
        <f t="shared" si="8"/>
        <v>352.732358</v>
      </c>
    </row>
    <row r="57" ht="15.75" customHeight="1">
      <c r="A57" s="1">
        <v>0.0</v>
      </c>
      <c r="B57" s="1">
        <v>0.171034495</v>
      </c>
      <c r="E57" s="1">
        <f t="shared" si="1"/>
        <v>0</v>
      </c>
      <c r="F57" s="1">
        <f t="shared" si="2"/>
        <v>0</v>
      </c>
      <c r="G57" s="1">
        <v>93.1017494</v>
      </c>
      <c r="H57" s="1">
        <v>79.28671617</v>
      </c>
      <c r="I57" s="1">
        <f>(10^4)*(Planilha9!AT60^5.7)/(Planilha9!T60^2)</f>
        <v>78.7050257</v>
      </c>
      <c r="J57" s="1">
        <f t="shared" si="3"/>
        <v>13.81503323</v>
      </c>
      <c r="K57" s="1">
        <f t="shared" si="4"/>
        <v>190.8551431</v>
      </c>
      <c r="L57" s="1">
        <f t="shared" si="5"/>
        <v>14.3967237</v>
      </c>
      <c r="M57" s="1">
        <f t="shared" si="6"/>
        <v>207.2656533</v>
      </c>
      <c r="N57" s="1">
        <f t="shared" si="7"/>
        <v>0.5816904709</v>
      </c>
      <c r="O57" s="1">
        <f t="shared" si="8"/>
        <v>0.338363804</v>
      </c>
    </row>
    <row r="58" ht="15.75" customHeight="1">
      <c r="A58" s="1">
        <v>0.0</v>
      </c>
      <c r="B58" s="1">
        <v>0.157882257</v>
      </c>
      <c r="E58" s="1">
        <f t="shared" si="1"/>
        <v>0</v>
      </c>
      <c r="F58" s="1">
        <f t="shared" si="2"/>
        <v>0</v>
      </c>
      <c r="G58" s="1">
        <v>99.30429658</v>
      </c>
      <c r="H58" s="1">
        <v>73.80608727</v>
      </c>
      <c r="I58" s="1">
        <f>(10^4)*(Planilha9!AT61^5.7)/(Planilha9!T61^2)</f>
        <v>54.21528305</v>
      </c>
      <c r="J58" s="1">
        <f t="shared" si="3"/>
        <v>25.49820931</v>
      </c>
      <c r="K58" s="1">
        <f t="shared" si="4"/>
        <v>650.158678</v>
      </c>
      <c r="L58" s="1">
        <f t="shared" si="5"/>
        <v>45.08901353</v>
      </c>
      <c r="M58" s="1">
        <f t="shared" si="6"/>
        <v>2033.019141</v>
      </c>
      <c r="N58" s="1">
        <f t="shared" si="7"/>
        <v>19.59080422</v>
      </c>
      <c r="O58" s="1">
        <f t="shared" si="8"/>
        <v>383.7996101</v>
      </c>
    </row>
    <row r="59" ht="15.75" customHeight="1">
      <c r="A59" s="1">
        <v>0.0</v>
      </c>
      <c r="B59" s="1">
        <v>0.192383698</v>
      </c>
      <c r="E59" s="1">
        <f t="shared" si="1"/>
        <v>0</v>
      </c>
      <c r="F59" s="1">
        <f t="shared" si="2"/>
        <v>0</v>
      </c>
      <c r="G59" s="1">
        <v>147.4476723</v>
      </c>
      <c r="H59" s="1">
        <v>162.7166316</v>
      </c>
      <c r="I59" s="1">
        <f>(10^4)*(Planilha9!AT62^5.7)/(Planilha9!T62^2)</f>
        <v>167.2556863</v>
      </c>
      <c r="J59" s="1">
        <f t="shared" si="3"/>
        <v>-15.2689593</v>
      </c>
      <c r="K59" s="1">
        <f t="shared" si="4"/>
        <v>233.1411181</v>
      </c>
      <c r="L59" s="1">
        <f t="shared" si="5"/>
        <v>-19.80801403</v>
      </c>
      <c r="M59" s="1">
        <f t="shared" si="6"/>
        <v>392.3574196</v>
      </c>
      <c r="N59" s="1">
        <f t="shared" si="7"/>
        <v>-4.539054725</v>
      </c>
      <c r="O59" s="1">
        <f t="shared" si="8"/>
        <v>20.6030178</v>
      </c>
    </row>
    <row r="60" ht="15.75" customHeight="1">
      <c r="A60" s="1">
        <v>0.0</v>
      </c>
      <c r="B60" s="1">
        <v>0.166093719</v>
      </c>
      <c r="E60" s="1">
        <f t="shared" si="1"/>
        <v>0</v>
      </c>
      <c r="F60" s="1">
        <f t="shared" si="2"/>
        <v>0</v>
      </c>
      <c r="G60" s="1">
        <v>84.03027802</v>
      </c>
      <c r="H60" s="1">
        <v>42.5490048</v>
      </c>
      <c r="I60" s="1">
        <f>(10^4)*(Planilha9!AT63^5.7)/(Planilha9!T63^2)</f>
        <v>65.52045137</v>
      </c>
      <c r="J60" s="1">
        <f t="shared" si="3"/>
        <v>41.48127322</v>
      </c>
      <c r="K60" s="1">
        <f t="shared" si="4"/>
        <v>1720.696028</v>
      </c>
      <c r="L60" s="1">
        <f t="shared" si="5"/>
        <v>18.50982665</v>
      </c>
      <c r="M60" s="1">
        <f t="shared" si="6"/>
        <v>342.6136826</v>
      </c>
      <c r="N60" s="1">
        <f t="shared" si="7"/>
        <v>-22.97144657</v>
      </c>
      <c r="O60" s="1">
        <f t="shared" si="8"/>
        <v>527.6873576</v>
      </c>
    </row>
    <row r="61" ht="15.75" customHeight="1">
      <c r="A61" s="1">
        <v>0.0</v>
      </c>
      <c r="B61" s="1">
        <v>0.181104296</v>
      </c>
      <c r="E61" s="1">
        <f t="shared" si="1"/>
        <v>0</v>
      </c>
      <c r="F61" s="1">
        <f t="shared" si="2"/>
        <v>0</v>
      </c>
      <c r="G61" s="1">
        <v>99.90492207</v>
      </c>
      <c r="H61" s="1">
        <v>60.14389865</v>
      </c>
      <c r="I61" s="1">
        <f>(10^4)*(Planilha9!AT64^5.7)/(Planilha9!T64^2)</f>
        <v>107.2895621</v>
      </c>
      <c r="J61" s="1">
        <f t="shared" si="3"/>
        <v>39.76102342</v>
      </c>
      <c r="K61" s="1">
        <f t="shared" si="4"/>
        <v>1580.938983</v>
      </c>
      <c r="L61" s="1">
        <f t="shared" si="5"/>
        <v>-7.384640015</v>
      </c>
      <c r="M61" s="1">
        <f t="shared" si="6"/>
        <v>54.53290815</v>
      </c>
      <c r="N61" s="1">
        <f t="shared" si="7"/>
        <v>-47.14566343</v>
      </c>
      <c r="O61" s="1">
        <f t="shared" si="8"/>
        <v>2222.713581</v>
      </c>
    </row>
    <row r="62" ht="15.75" customHeight="1">
      <c r="A62" s="1">
        <v>0.0</v>
      </c>
      <c r="B62" s="1">
        <v>0.19015961</v>
      </c>
      <c r="E62" s="1">
        <f t="shared" si="1"/>
        <v>0</v>
      </c>
      <c r="F62" s="1">
        <f t="shared" si="2"/>
        <v>0</v>
      </c>
      <c r="G62" s="1">
        <v>75.76853598</v>
      </c>
      <c r="H62" s="1">
        <v>59.0452887</v>
      </c>
      <c r="I62" s="1">
        <f>(10^4)*(Planilha9!AT65^5.7)/(Planilha9!T65^2)</f>
        <v>123.4051196</v>
      </c>
      <c r="J62" s="1">
        <f t="shared" si="3"/>
        <v>16.72324728</v>
      </c>
      <c r="K62" s="1">
        <f t="shared" si="4"/>
        <v>279.6669996</v>
      </c>
      <c r="L62" s="1">
        <f t="shared" si="5"/>
        <v>-47.63658359</v>
      </c>
      <c r="M62" s="1">
        <f t="shared" si="6"/>
        <v>2269.244096</v>
      </c>
      <c r="N62" s="1">
        <f t="shared" si="7"/>
        <v>-64.35983087</v>
      </c>
      <c r="O62" s="1">
        <f t="shared" si="8"/>
        <v>4142.18783</v>
      </c>
    </row>
    <row r="63" ht="15.75" customHeight="1">
      <c r="A63" s="1">
        <v>0.0</v>
      </c>
      <c r="B63" s="1">
        <v>0.181947738</v>
      </c>
      <c r="E63" s="1">
        <f t="shared" si="1"/>
        <v>0</v>
      </c>
      <c r="F63" s="1">
        <f t="shared" si="2"/>
        <v>0</v>
      </c>
      <c r="G63" s="1">
        <v>69.36584166</v>
      </c>
      <c r="H63" s="1">
        <v>49.48787199</v>
      </c>
      <c r="I63" s="1">
        <f>(10^4)*(Planilha9!AT66^5.7)/(Planilha9!T66^2)</f>
        <v>95.95220423</v>
      </c>
      <c r="J63" s="1">
        <f t="shared" si="3"/>
        <v>19.87796967</v>
      </c>
      <c r="K63" s="1">
        <f t="shared" si="4"/>
        <v>395.1336782</v>
      </c>
      <c r="L63" s="1">
        <f t="shared" si="5"/>
        <v>-26.58636257</v>
      </c>
      <c r="M63" s="1">
        <f t="shared" si="6"/>
        <v>706.8346746</v>
      </c>
      <c r="N63" s="1">
        <f t="shared" si="7"/>
        <v>-46.46433224</v>
      </c>
      <c r="O63" s="1">
        <f t="shared" si="8"/>
        <v>2158.93417</v>
      </c>
    </row>
    <row r="64" ht="15.75" customHeight="1">
      <c r="A64" s="1">
        <v>0.0</v>
      </c>
      <c r="B64" s="1">
        <v>0.188403615</v>
      </c>
      <c r="E64" s="1">
        <f t="shared" si="1"/>
        <v>0</v>
      </c>
      <c r="F64" s="1">
        <f t="shared" si="2"/>
        <v>0</v>
      </c>
      <c r="G64" s="1">
        <v>57.66799538</v>
      </c>
      <c r="H64" s="1">
        <v>58.68548655</v>
      </c>
      <c r="I64" s="1">
        <f>(10^4)*(Planilha9!AT67^5.7)/(Planilha9!T67^2)</f>
        <v>106.6011691</v>
      </c>
      <c r="J64" s="1">
        <f t="shared" si="3"/>
        <v>-1.01749117</v>
      </c>
      <c r="K64" s="1">
        <f t="shared" si="4"/>
        <v>1.035288281</v>
      </c>
      <c r="L64" s="1">
        <f t="shared" si="5"/>
        <v>-48.93317377</v>
      </c>
      <c r="M64" s="1">
        <f t="shared" si="6"/>
        <v>2394.455495</v>
      </c>
      <c r="N64" s="1">
        <f t="shared" si="7"/>
        <v>-47.9156826</v>
      </c>
      <c r="O64" s="1">
        <f t="shared" si="8"/>
        <v>2295.912639</v>
      </c>
    </row>
    <row r="65" ht="15.75" customHeight="1">
      <c r="A65" s="1">
        <v>0.0</v>
      </c>
      <c r="B65" s="1">
        <v>0.173677513</v>
      </c>
      <c r="E65" s="1">
        <f t="shared" si="1"/>
        <v>0</v>
      </c>
      <c r="F65" s="1">
        <f t="shared" si="2"/>
        <v>0</v>
      </c>
      <c r="G65" s="1">
        <v>49.00535884</v>
      </c>
      <c r="H65" s="1">
        <v>42.37875042</v>
      </c>
      <c r="I65" s="1">
        <f>(10^4)*(Planilha9!AT68^5.7)/(Planilha9!T68^2)</f>
        <v>67.0334877</v>
      </c>
      <c r="J65" s="1">
        <f t="shared" si="3"/>
        <v>6.62660842</v>
      </c>
      <c r="K65" s="1">
        <f t="shared" si="4"/>
        <v>43.91193915</v>
      </c>
      <c r="L65" s="1">
        <f t="shared" si="5"/>
        <v>-18.02812886</v>
      </c>
      <c r="M65" s="1">
        <f t="shared" si="6"/>
        <v>325.0134303</v>
      </c>
      <c r="N65" s="1">
        <f t="shared" si="7"/>
        <v>-24.65473728</v>
      </c>
      <c r="O65" s="1">
        <f t="shared" si="8"/>
        <v>607.8560705</v>
      </c>
    </row>
    <row r="66" ht="15.75" customHeight="1">
      <c r="A66" s="1">
        <v>0.0</v>
      </c>
      <c r="B66" s="1">
        <v>0.183403914</v>
      </c>
      <c r="E66" s="1">
        <f t="shared" si="1"/>
        <v>0</v>
      </c>
      <c r="F66" s="1">
        <f t="shared" si="2"/>
        <v>0</v>
      </c>
      <c r="G66" s="1">
        <v>111.7057503</v>
      </c>
      <c r="H66" s="1">
        <v>99.52377406</v>
      </c>
      <c r="I66" s="1">
        <f>(10^4)*(Planilha9!AT69^5.7)/(Planilha9!T69^2)</f>
        <v>81.74546622</v>
      </c>
      <c r="J66" s="1">
        <f t="shared" si="3"/>
        <v>12.18197624</v>
      </c>
      <c r="K66" s="1">
        <f t="shared" si="4"/>
        <v>148.4005451</v>
      </c>
      <c r="L66" s="1">
        <f t="shared" si="5"/>
        <v>29.96028408</v>
      </c>
      <c r="M66" s="1">
        <f t="shared" si="6"/>
        <v>897.6186222</v>
      </c>
      <c r="N66" s="1">
        <f t="shared" si="7"/>
        <v>17.77830784</v>
      </c>
      <c r="O66" s="1">
        <f t="shared" si="8"/>
        <v>316.0682297</v>
      </c>
    </row>
    <row r="67" ht="15.75" customHeight="1">
      <c r="A67" s="1">
        <v>0.0</v>
      </c>
      <c r="B67" s="1">
        <v>0.186213177</v>
      </c>
      <c r="E67" s="1">
        <f t="shared" si="1"/>
        <v>0</v>
      </c>
      <c r="F67" s="1">
        <f t="shared" si="2"/>
        <v>0</v>
      </c>
      <c r="G67" s="1">
        <v>115.1540319</v>
      </c>
      <c r="H67" s="1">
        <v>105.7630761</v>
      </c>
      <c r="I67" s="1">
        <f>(10^4)*(Planilha9!AT70^5.7)/(Planilha9!T70^2)</f>
        <v>89.14438393</v>
      </c>
      <c r="J67" s="1">
        <f t="shared" si="3"/>
        <v>9.3909558</v>
      </c>
      <c r="K67" s="1">
        <f t="shared" si="4"/>
        <v>88.19005084</v>
      </c>
      <c r="L67" s="1">
        <f t="shared" si="5"/>
        <v>26.00964797</v>
      </c>
      <c r="M67" s="1">
        <f t="shared" si="6"/>
        <v>676.5017874</v>
      </c>
      <c r="N67" s="1">
        <f t="shared" si="7"/>
        <v>16.61869217</v>
      </c>
      <c r="O67" s="1">
        <f t="shared" si="8"/>
        <v>276.1809294</v>
      </c>
    </row>
    <row r="68" ht="15.75" customHeight="1">
      <c r="A68" s="1">
        <v>0.0</v>
      </c>
      <c r="B68" s="1">
        <v>0.180861476</v>
      </c>
      <c r="E68" s="1">
        <f t="shared" si="1"/>
        <v>0</v>
      </c>
      <c r="F68" s="1">
        <f t="shared" si="2"/>
        <v>0</v>
      </c>
      <c r="G68" s="1">
        <v>33.50588171</v>
      </c>
      <c r="H68" s="1">
        <v>53.63875694</v>
      </c>
      <c r="I68" s="1">
        <f>(10^4)*(Planilha9!AT71^5.7)/(Planilha9!T71^2)</f>
        <v>49.38724571</v>
      </c>
      <c r="J68" s="1">
        <f t="shared" si="3"/>
        <v>-20.13287523</v>
      </c>
      <c r="K68" s="1">
        <f t="shared" si="4"/>
        <v>405.332665</v>
      </c>
      <c r="L68" s="1">
        <f t="shared" si="5"/>
        <v>-15.881364</v>
      </c>
      <c r="M68" s="1">
        <f t="shared" si="6"/>
        <v>252.2177226</v>
      </c>
      <c r="N68" s="1">
        <f t="shared" si="7"/>
        <v>4.251511227</v>
      </c>
      <c r="O68" s="1">
        <f t="shared" si="8"/>
        <v>18.07534771</v>
      </c>
    </row>
    <row r="69" ht="15.75" customHeight="1">
      <c r="A69" s="1">
        <v>0.0</v>
      </c>
      <c r="B69" s="1">
        <v>0.19028523</v>
      </c>
      <c r="E69" s="1">
        <f t="shared" si="1"/>
        <v>0</v>
      </c>
      <c r="F69" s="1">
        <f t="shared" si="2"/>
        <v>0</v>
      </c>
      <c r="G69" s="1">
        <v>53.40741564</v>
      </c>
      <c r="H69" s="1">
        <v>65.72260135</v>
      </c>
      <c r="I69" s="1">
        <f>(10^4)*(Planilha9!AT72^5.7)/(Planilha9!T72^2)</f>
        <v>65.97071086</v>
      </c>
      <c r="J69" s="1">
        <f t="shared" si="3"/>
        <v>-12.31518571</v>
      </c>
      <c r="K69" s="1">
        <f t="shared" si="4"/>
        <v>151.6637991</v>
      </c>
      <c r="L69" s="1">
        <f t="shared" si="5"/>
        <v>-12.56329522</v>
      </c>
      <c r="M69" s="1">
        <f t="shared" si="6"/>
        <v>157.8363868</v>
      </c>
      <c r="N69" s="1">
        <f t="shared" si="7"/>
        <v>-0.2481095118</v>
      </c>
      <c r="O69" s="1">
        <f t="shared" si="8"/>
        <v>0.06155832982</v>
      </c>
    </row>
    <row r="70" ht="15.75" customHeight="1">
      <c r="A70" s="1">
        <v>0.0</v>
      </c>
      <c r="B70" s="1">
        <v>0.185529624</v>
      </c>
      <c r="E70" s="1">
        <f t="shared" si="1"/>
        <v>0</v>
      </c>
      <c r="F70" s="1">
        <f t="shared" si="2"/>
        <v>0</v>
      </c>
      <c r="G70" s="1">
        <v>49.71296133</v>
      </c>
      <c r="H70" s="1">
        <v>55.11325436</v>
      </c>
      <c r="I70" s="1">
        <f>(10^4)*(Planilha9!AT73^5.7)/(Planilha9!T73^2)</f>
        <v>48.3861034</v>
      </c>
      <c r="J70" s="1">
        <f t="shared" si="3"/>
        <v>-5.40029303</v>
      </c>
      <c r="K70" s="1">
        <f t="shared" si="4"/>
        <v>29.16316481</v>
      </c>
      <c r="L70" s="1">
        <f t="shared" si="5"/>
        <v>1.32685793</v>
      </c>
      <c r="M70" s="1">
        <f t="shared" si="6"/>
        <v>1.760551967</v>
      </c>
      <c r="N70" s="1">
        <f t="shared" si="7"/>
        <v>6.72715096</v>
      </c>
      <c r="O70" s="1">
        <f t="shared" si="8"/>
        <v>45.25456004</v>
      </c>
    </row>
    <row r="71" ht="15.75" customHeight="1">
      <c r="A71" s="1">
        <v>0.0</v>
      </c>
      <c r="B71" s="1">
        <v>0.187482068</v>
      </c>
      <c r="E71" s="1">
        <f t="shared" si="1"/>
        <v>0</v>
      </c>
      <c r="F71" s="1">
        <f t="shared" si="2"/>
        <v>0</v>
      </c>
      <c r="G71" s="1">
        <v>50.76478788</v>
      </c>
      <c r="H71" s="1">
        <v>57.47009824</v>
      </c>
      <c r="I71" s="1">
        <f>(10^4)*(Planilha9!AT74^5.7)/(Planilha9!T74^2)</f>
        <v>51.36124386</v>
      </c>
      <c r="J71" s="1">
        <f t="shared" si="3"/>
        <v>-6.70531036</v>
      </c>
      <c r="K71" s="1">
        <f t="shared" si="4"/>
        <v>44.96118702</v>
      </c>
      <c r="L71" s="1">
        <f t="shared" si="5"/>
        <v>-0.5964559787</v>
      </c>
      <c r="M71" s="1">
        <f t="shared" si="6"/>
        <v>0.3557597346</v>
      </c>
      <c r="N71" s="1">
        <f t="shared" si="7"/>
        <v>6.108854381</v>
      </c>
      <c r="O71" s="1">
        <f t="shared" si="8"/>
        <v>37.31810185</v>
      </c>
    </row>
    <row r="72" ht="15.75" customHeight="1">
      <c r="A72" s="1">
        <v>0.0</v>
      </c>
      <c r="B72" s="1">
        <v>0.173947614</v>
      </c>
      <c r="E72" s="1">
        <f t="shared" si="1"/>
        <v>0</v>
      </c>
      <c r="F72" s="1">
        <f t="shared" si="2"/>
        <v>0</v>
      </c>
      <c r="G72" s="1">
        <v>54.42750087</v>
      </c>
      <c r="H72" s="1">
        <v>41.30707033</v>
      </c>
      <c r="I72" s="1">
        <f>(10^4)*(Planilha9!AT75^5.7)/(Planilha9!T75^2)</f>
        <v>36.21299016</v>
      </c>
      <c r="J72" s="1">
        <f t="shared" si="3"/>
        <v>13.12043054</v>
      </c>
      <c r="K72" s="1">
        <f t="shared" si="4"/>
        <v>172.1456976</v>
      </c>
      <c r="L72" s="1">
        <f t="shared" si="5"/>
        <v>18.21451071</v>
      </c>
      <c r="M72" s="1">
        <f t="shared" si="6"/>
        <v>331.7684003</v>
      </c>
      <c r="N72" s="1">
        <f t="shared" si="7"/>
        <v>5.094080166</v>
      </c>
      <c r="O72" s="1">
        <f t="shared" si="8"/>
        <v>25.94965274</v>
      </c>
    </row>
    <row r="73" ht="15.75" customHeight="1">
      <c r="A73" s="1">
        <v>0.0</v>
      </c>
      <c r="B73" s="1">
        <v>0.177864276</v>
      </c>
      <c r="E73" s="1">
        <f t="shared" si="1"/>
        <v>0</v>
      </c>
      <c r="F73" s="1">
        <f t="shared" si="2"/>
        <v>0</v>
      </c>
      <c r="G73" s="1">
        <v>56.90611018</v>
      </c>
      <c r="H73" s="1">
        <v>45.1549544</v>
      </c>
      <c r="I73" s="1">
        <f>(10^4)*(Planilha9!AT76^5.7)/(Planilha9!T76^2)</f>
        <v>41.11353612</v>
      </c>
      <c r="J73" s="1">
        <f t="shared" si="3"/>
        <v>11.75115578</v>
      </c>
      <c r="K73" s="1">
        <f t="shared" si="4"/>
        <v>138.0896622</v>
      </c>
      <c r="L73" s="1">
        <f t="shared" si="5"/>
        <v>15.79257406</v>
      </c>
      <c r="M73" s="1">
        <f t="shared" si="6"/>
        <v>249.4053953</v>
      </c>
      <c r="N73" s="1">
        <f t="shared" si="7"/>
        <v>4.041418276</v>
      </c>
      <c r="O73" s="1">
        <f t="shared" si="8"/>
        <v>16.33306168</v>
      </c>
    </row>
    <row r="74" ht="15.75" customHeight="1">
      <c r="A74" s="1">
        <v>0.0</v>
      </c>
      <c r="B74" s="1">
        <v>0.175543286</v>
      </c>
      <c r="E74" s="1">
        <f t="shared" si="1"/>
        <v>0</v>
      </c>
      <c r="F74" s="1">
        <f t="shared" si="2"/>
        <v>0</v>
      </c>
      <c r="G74" s="1">
        <v>45.52170403</v>
      </c>
      <c r="H74" s="1">
        <v>45.17514379</v>
      </c>
      <c r="I74" s="1">
        <f>(10^4)*(Planilha9!AT77^5.7)/(Planilha9!T77^2)</f>
        <v>47.49432431</v>
      </c>
      <c r="J74" s="1">
        <f t="shared" si="3"/>
        <v>0.34656024</v>
      </c>
      <c r="K74" s="1">
        <f t="shared" si="4"/>
        <v>0.1201039999</v>
      </c>
      <c r="L74" s="1">
        <f t="shared" si="5"/>
        <v>-1.972620285</v>
      </c>
      <c r="M74" s="1">
        <f t="shared" si="6"/>
        <v>3.891230788</v>
      </c>
      <c r="N74" s="1">
        <f t="shared" si="7"/>
        <v>-2.319180525</v>
      </c>
      <c r="O74" s="1">
        <f t="shared" si="8"/>
        <v>5.378598307</v>
      </c>
    </row>
    <row r="75" ht="15.75" customHeight="1">
      <c r="A75" s="1">
        <v>0.0</v>
      </c>
      <c r="B75" s="1">
        <v>0.164852171</v>
      </c>
      <c r="E75" s="1">
        <f t="shared" si="1"/>
        <v>0</v>
      </c>
      <c r="F75" s="1">
        <f t="shared" si="2"/>
        <v>0</v>
      </c>
      <c r="G75" s="1">
        <v>40.14573393</v>
      </c>
      <c r="H75" s="1">
        <v>35.13511067</v>
      </c>
      <c r="I75" s="1">
        <f>(10^4)*(Planilha9!AT78^5.7)/(Planilha9!T78^2)</f>
        <v>33.1964202</v>
      </c>
      <c r="J75" s="1">
        <f t="shared" si="3"/>
        <v>5.01062326</v>
      </c>
      <c r="K75" s="1">
        <f t="shared" si="4"/>
        <v>25.10634545</v>
      </c>
      <c r="L75" s="1">
        <f t="shared" si="5"/>
        <v>6.949313733</v>
      </c>
      <c r="M75" s="1">
        <f t="shared" si="6"/>
        <v>48.29296136</v>
      </c>
      <c r="N75" s="1">
        <f t="shared" si="7"/>
        <v>1.938690473</v>
      </c>
      <c r="O75" s="1">
        <f t="shared" si="8"/>
        <v>3.758520749</v>
      </c>
    </row>
    <row r="76" ht="15.75" customHeight="1">
      <c r="A76" s="1">
        <v>0.0</v>
      </c>
      <c r="B76" s="1">
        <v>0.172082799</v>
      </c>
      <c r="E76" s="1">
        <f t="shared" si="1"/>
        <v>0</v>
      </c>
      <c r="F76" s="1">
        <f t="shared" si="2"/>
        <v>0</v>
      </c>
      <c r="G76" s="1">
        <v>73.44254991</v>
      </c>
      <c r="H76" s="1">
        <v>72.12962142</v>
      </c>
      <c r="I76" s="1">
        <f>(10^4)*(Planilha9!AT79^5.7)/(Planilha9!T79^2)</f>
        <v>51.12196903</v>
      </c>
      <c r="J76" s="1">
        <f t="shared" si="3"/>
        <v>1.31292849</v>
      </c>
      <c r="K76" s="1">
        <f t="shared" si="4"/>
        <v>1.72378122</v>
      </c>
      <c r="L76" s="1">
        <f t="shared" si="5"/>
        <v>22.32058088</v>
      </c>
      <c r="M76" s="1">
        <f t="shared" si="6"/>
        <v>498.2083306</v>
      </c>
      <c r="N76" s="1">
        <f t="shared" si="7"/>
        <v>21.00765239</v>
      </c>
      <c r="O76" s="1">
        <f t="shared" si="8"/>
        <v>441.3214587</v>
      </c>
    </row>
    <row r="77" ht="15.75" customHeight="1">
      <c r="A77" s="1">
        <v>0.0</v>
      </c>
      <c r="B77" s="1">
        <v>0.184014822</v>
      </c>
      <c r="E77" s="1">
        <f t="shared" si="1"/>
        <v>0</v>
      </c>
      <c r="F77" s="1">
        <f t="shared" si="2"/>
        <v>0</v>
      </c>
      <c r="G77" s="1">
        <v>83.98049608</v>
      </c>
      <c r="H77" s="1">
        <v>94.31375366</v>
      </c>
      <c r="I77" s="1">
        <f>(10^4)*(Planilha9!AT80^5.7)/(Planilha9!T80^2)</f>
        <v>74.91435343</v>
      </c>
      <c r="J77" s="1">
        <f t="shared" si="3"/>
        <v>-10.33325758</v>
      </c>
      <c r="K77" s="1">
        <f t="shared" si="4"/>
        <v>106.7762122</v>
      </c>
      <c r="L77" s="1">
        <f t="shared" si="5"/>
        <v>9.066142651</v>
      </c>
      <c r="M77" s="1">
        <f t="shared" si="6"/>
        <v>82.19494258</v>
      </c>
      <c r="N77" s="1">
        <f t="shared" si="7"/>
        <v>19.39940023</v>
      </c>
      <c r="O77" s="1">
        <f t="shared" si="8"/>
        <v>376.3367293</v>
      </c>
    </row>
    <row r="78" ht="15.75" customHeight="1">
      <c r="A78" s="1">
        <v>0.0</v>
      </c>
      <c r="B78" s="1">
        <v>0.177275717</v>
      </c>
      <c r="E78" s="1">
        <f t="shared" si="1"/>
        <v>0</v>
      </c>
      <c r="F78" s="1">
        <f t="shared" si="2"/>
        <v>0</v>
      </c>
      <c r="G78" s="1">
        <v>49.09416129</v>
      </c>
      <c r="H78" s="1">
        <v>45.03341409</v>
      </c>
      <c r="I78" s="1">
        <f>(10^4)*(Planilha9!AT81^5.7)/(Planilha9!T81^2)</f>
        <v>74.26987459</v>
      </c>
      <c r="J78" s="1">
        <f t="shared" si="3"/>
        <v>4.0607472</v>
      </c>
      <c r="K78" s="1">
        <f t="shared" si="4"/>
        <v>16.48966782</v>
      </c>
      <c r="L78" s="1">
        <f t="shared" si="5"/>
        <v>-25.1757133</v>
      </c>
      <c r="M78" s="1">
        <f t="shared" si="6"/>
        <v>633.8165403</v>
      </c>
      <c r="N78" s="1">
        <f t="shared" si="7"/>
        <v>-29.2364605</v>
      </c>
      <c r="O78" s="1">
        <f t="shared" si="8"/>
        <v>854.7706227</v>
      </c>
    </row>
    <row r="79" ht="15.75" customHeight="1">
      <c r="A79" s="1">
        <v>0.0</v>
      </c>
      <c r="B79" s="1">
        <v>0.168786577</v>
      </c>
      <c r="E79" s="1">
        <f t="shared" si="1"/>
        <v>0</v>
      </c>
      <c r="F79" s="1">
        <f t="shared" si="2"/>
        <v>0</v>
      </c>
      <c r="G79" s="1">
        <v>44.50483076</v>
      </c>
      <c r="H79" s="1">
        <v>37.00747809</v>
      </c>
      <c r="I79" s="1">
        <f>(10^4)*(Planilha9!AT82^5.7)/(Planilha9!T82^2)</f>
        <v>56.14848217</v>
      </c>
      <c r="J79" s="1">
        <f t="shared" si="3"/>
        <v>7.49735267</v>
      </c>
      <c r="K79" s="1">
        <f t="shared" si="4"/>
        <v>56.21029706</v>
      </c>
      <c r="L79" s="1">
        <f t="shared" si="5"/>
        <v>-11.64365141</v>
      </c>
      <c r="M79" s="1">
        <f t="shared" si="6"/>
        <v>135.5746182</v>
      </c>
      <c r="N79" s="1">
        <f t="shared" si="7"/>
        <v>-19.14100408</v>
      </c>
      <c r="O79" s="1">
        <f t="shared" si="8"/>
        <v>366.3780372</v>
      </c>
    </row>
    <row r="80" ht="15.75" customHeight="1">
      <c r="A80" s="1">
        <v>0.0</v>
      </c>
      <c r="B80" s="1">
        <v>0.191773739</v>
      </c>
      <c r="E80" s="1">
        <f t="shared" si="1"/>
        <v>0</v>
      </c>
      <c r="F80" s="1">
        <f t="shared" si="2"/>
        <v>0</v>
      </c>
      <c r="G80" s="1">
        <v>137.8820881</v>
      </c>
      <c r="H80" s="1">
        <v>74.0351433</v>
      </c>
      <c r="I80" s="1">
        <f>(10^4)*(Planilha9!AT83^5.7)/(Planilha9!T83^2)</f>
        <v>160.5901928</v>
      </c>
      <c r="J80" s="1">
        <f t="shared" si="3"/>
        <v>63.8469448</v>
      </c>
      <c r="K80" s="1">
        <f t="shared" si="4"/>
        <v>4076.43236</v>
      </c>
      <c r="L80" s="1">
        <f t="shared" si="5"/>
        <v>-22.70810471</v>
      </c>
      <c r="M80" s="1">
        <f t="shared" si="6"/>
        <v>515.6580194</v>
      </c>
      <c r="N80" s="1">
        <f t="shared" si="7"/>
        <v>-86.55504951</v>
      </c>
      <c r="O80" s="1">
        <f t="shared" si="8"/>
        <v>7491.776595</v>
      </c>
    </row>
    <row r="81" ht="15.75" customHeight="1">
      <c r="A81" s="1">
        <v>0.0</v>
      </c>
      <c r="B81" s="1">
        <v>0.18951214</v>
      </c>
      <c r="E81" s="1">
        <f t="shared" si="1"/>
        <v>0</v>
      </c>
      <c r="F81" s="1">
        <f t="shared" si="2"/>
        <v>0</v>
      </c>
      <c r="G81" s="1">
        <v>134.6491599</v>
      </c>
      <c r="H81" s="1">
        <v>70.60403376</v>
      </c>
      <c r="I81" s="1">
        <f>(10^4)*(Planilha9!AT84^5.7)/(Planilha9!T84^2)</f>
        <v>150.0900972</v>
      </c>
      <c r="J81" s="1">
        <f t="shared" si="3"/>
        <v>64.04512614</v>
      </c>
      <c r="K81" s="1">
        <f t="shared" si="4"/>
        <v>4101.778182</v>
      </c>
      <c r="L81" s="1">
        <f t="shared" si="5"/>
        <v>-15.44093735</v>
      </c>
      <c r="M81" s="1">
        <f t="shared" si="6"/>
        <v>238.4225462</v>
      </c>
      <c r="N81" s="1">
        <f t="shared" si="7"/>
        <v>-79.48606349</v>
      </c>
      <c r="O81" s="1">
        <f t="shared" si="8"/>
        <v>6318.034289</v>
      </c>
    </row>
    <row r="82" ht="15.75" customHeight="1">
      <c r="A82" s="1">
        <v>0.171</v>
      </c>
      <c r="B82" s="1">
        <v>0.161184421</v>
      </c>
      <c r="C82" s="1">
        <v>84.5</v>
      </c>
      <c r="D82" s="1">
        <v>63.68589746</v>
      </c>
      <c r="E82" s="1">
        <f t="shared" si="1"/>
        <v>20.81410254</v>
      </c>
      <c r="F82" s="1">
        <f t="shared" si="2"/>
        <v>433.2268645</v>
      </c>
      <c r="G82" s="1">
        <v>34.44359522</v>
      </c>
      <c r="H82" s="1">
        <v>33.86344581</v>
      </c>
      <c r="I82" s="1">
        <f>(10^4)*(Planilha9!AT85^5.7)/(Planilha9!T85^2)</f>
        <v>63.68589746</v>
      </c>
      <c r="J82" s="1">
        <f t="shared" si="3"/>
        <v>0.58014941</v>
      </c>
      <c r="K82" s="1">
        <f t="shared" si="4"/>
        <v>0.3365733379</v>
      </c>
      <c r="L82" s="1">
        <f t="shared" si="5"/>
        <v>-29.24230224</v>
      </c>
      <c r="M82" s="1">
        <f t="shared" si="6"/>
        <v>855.1122405</v>
      </c>
      <c r="N82" s="1">
        <f t="shared" si="7"/>
        <v>-29.82245165</v>
      </c>
      <c r="O82" s="1">
        <f t="shared" si="8"/>
        <v>889.3786226</v>
      </c>
      <c r="P82" s="1">
        <f t="shared" ref="P82:P83" si="11">(C82-I82)</f>
        <v>20.81410254</v>
      </c>
      <c r="Q82" s="1">
        <f t="shared" ref="Q82:Q83" si="12">(P82^2)</f>
        <v>433.2268644</v>
      </c>
    </row>
    <row r="83" ht="15.75" customHeight="1">
      <c r="A83" s="1">
        <v>0.171</v>
      </c>
      <c r="B83" s="1">
        <v>0.19563331</v>
      </c>
      <c r="C83" s="1">
        <v>84.5</v>
      </c>
      <c r="D83" s="1">
        <v>192.0993083</v>
      </c>
      <c r="E83" s="1">
        <f t="shared" si="1"/>
        <v>-107.5993083</v>
      </c>
      <c r="F83" s="1">
        <f t="shared" si="2"/>
        <v>11577.61115</v>
      </c>
      <c r="G83" s="1">
        <v>79.28079314</v>
      </c>
      <c r="H83" s="1">
        <v>73.48693177</v>
      </c>
      <c r="I83" s="1">
        <f>(10^4)*(Planilha9!AT86^5.7)/(Planilha9!T86^2)</f>
        <v>192.0993083</v>
      </c>
      <c r="J83" s="1">
        <f t="shared" si="3"/>
        <v>5.79386137</v>
      </c>
      <c r="K83" s="1">
        <f t="shared" si="4"/>
        <v>33.56882957</v>
      </c>
      <c r="L83" s="1">
        <f t="shared" si="5"/>
        <v>-112.8185152</v>
      </c>
      <c r="M83" s="1">
        <f t="shared" si="6"/>
        <v>12728.01737</v>
      </c>
      <c r="N83" s="1">
        <f t="shared" si="7"/>
        <v>-118.6123765</v>
      </c>
      <c r="O83" s="1">
        <f t="shared" si="8"/>
        <v>14068.89587</v>
      </c>
      <c r="P83" s="1">
        <f t="shared" si="11"/>
        <v>-107.5993083</v>
      </c>
      <c r="Q83" s="1">
        <f t="shared" si="12"/>
        <v>11577.61115</v>
      </c>
    </row>
    <row r="84" ht="15.75" customHeight="1">
      <c r="A84" s="1">
        <v>0.0</v>
      </c>
      <c r="B84" s="1">
        <v>0.165473776</v>
      </c>
      <c r="E84" s="1">
        <f t="shared" si="1"/>
        <v>0</v>
      </c>
      <c r="F84" s="1">
        <f t="shared" si="2"/>
        <v>0</v>
      </c>
      <c r="G84" s="1">
        <v>19.47164973</v>
      </c>
      <c r="H84" s="1">
        <v>24.87682512</v>
      </c>
      <c r="I84" s="1">
        <f>(10^4)*(Planilha9!AT87^5.7)/(Planilha9!T87^2)</f>
        <v>55.44209955</v>
      </c>
      <c r="J84" s="1">
        <f t="shared" si="3"/>
        <v>-5.40517539</v>
      </c>
      <c r="K84" s="1">
        <f t="shared" si="4"/>
        <v>29.215921</v>
      </c>
      <c r="L84" s="1">
        <f t="shared" si="5"/>
        <v>-35.97044982</v>
      </c>
      <c r="M84" s="1">
        <f t="shared" si="6"/>
        <v>1293.87326</v>
      </c>
      <c r="N84" s="1">
        <f t="shared" si="7"/>
        <v>-30.56527443</v>
      </c>
      <c r="O84" s="1">
        <f t="shared" si="8"/>
        <v>934.2360009</v>
      </c>
    </row>
    <row r="85" ht="15.75" customHeight="1">
      <c r="A85" s="1">
        <v>0.0</v>
      </c>
      <c r="B85" s="1">
        <v>0.158920854</v>
      </c>
      <c r="E85" s="1">
        <f t="shared" si="1"/>
        <v>0</v>
      </c>
      <c r="F85" s="1">
        <f t="shared" si="2"/>
        <v>0</v>
      </c>
      <c r="G85" s="1">
        <v>28.06248977</v>
      </c>
      <c r="H85" s="1">
        <v>21.16419743</v>
      </c>
      <c r="I85" s="1">
        <f>(10^4)*(Planilha9!AT88^5.7)/(Planilha9!T88^2)</f>
        <v>44.03666596</v>
      </c>
      <c r="J85" s="1">
        <f t="shared" si="3"/>
        <v>6.89829234</v>
      </c>
      <c r="K85" s="1">
        <f t="shared" si="4"/>
        <v>47.58643721</v>
      </c>
      <c r="L85" s="1">
        <f t="shared" si="5"/>
        <v>-15.97417619</v>
      </c>
      <c r="M85" s="1">
        <f t="shared" si="6"/>
        <v>255.174305</v>
      </c>
      <c r="N85" s="1">
        <f t="shared" si="7"/>
        <v>-22.87246853</v>
      </c>
      <c r="O85" s="1">
        <f t="shared" si="8"/>
        <v>523.1498167</v>
      </c>
    </row>
    <row r="86" ht="15.75" customHeight="1">
      <c r="A86" s="1">
        <v>0.176</v>
      </c>
      <c r="B86" s="1">
        <v>0.182239108</v>
      </c>
      <c r="C86" s="1">
        <v>5.62</v>
      </c>
      <c r="D86" s="1">
        <v>71.65617299</v>
      </c>
      <c r="E86" s="1">
        <f t="shared" si="1"/>
        <v>-66.03617299</v>
      </c>
      <c r="F86" s="1">
        <f t="shared" si="2"/>
        <v>4360.776143</v>
      </c>
      <c r="G86" s="1">
        <v>77.65791181</v>
      </c>
      <c r="H86" s="1">
        <v>85.68756088</v>
      </c>
      <c r="I86" s="1">
        <f>(10^4)*(Planilha9!AT89^5.7)/(Planilha9!T89^2)</f>
        <v>71.65617299</v>
      </c>
      <c r="J86" s="1">
        <f t="shared" si="3"/>
        <v>-8.02964907</v>
      </c>
      <c r="K86" s="1">
        <f t="shared" si="4"/>
        <v>64.47526419</v>
      </c>
      <c r="L86" s="1">
        <f t="shared" si="5"/>
        <v>6.001738823</v>
      </c>
      <c r="M86" s="1">
        <f t="shared" si="6"/>
        <v>36.0208689</v>
      </c>
      <c r="N86" s="1">
        <f t="shared" si="7"/>
        <v>14.03138789</v>
      </c>
      <c r="O86" s="1">
        <f t="shared" si="8"/>
        <v>196.8798462</v>
      </c>
      <c r="P86" s="1">
        <f t="shared" ref="P86:P87" si="13">(C86-I86)</f>
        <v>-66.03617299</v>
      </c>
      <c r="Q86" s="1">
        <f t="shared" ref="Q86:Q87" si="14">(P86^2)</f>
        <v>4360.776143</v>
      </c>
    </row>
    <row r="87" ht="15.75" customHeight="1">
      <c r="A87" s="1">
        <v>0.176</v>
      </c>
      <c r="B87" s="1">
        <v>0.179372195</v>
      </c>
      <c r="C87" s="1">
        <v>5.62</v>
      </c>
      <c r="D87" s="1">
        <v>65.46373696</v>
      </c>
      <c r="E87" s="1">
        <f t="shared" si="1"/>
        <v>-59.84373696</v>
      </c>
      <c r="F87" s="1">
        <f t="shared" si="2"/>
        <v>3581.272853</v>
      </c>
      <c r="G87" s="1">
        <v>75.23376397</v>
      </c>
      <c r="H87" s="1">
        <v>80.42145841</v>
      </c>
      <c r="I87" s="1">
        <f>(10^4)*(Planilha9!AT90^5.7)/(Planilha9!T90^2)</f>
        <v>65.46373696</v>
      </c>
      <c r="J87" s="1">
        <f t="shared" si="3"/>
        <v>-5.18769444</v>
      </c>
      <c r="K87" s="1">
        <f t="shared" si="4"/>
        <v>26.9121736</v>
      </c>
      <c r="L87" s="1">
        <f t="shared" si="5"/>
        <v>9.770027006</v>
      </c>
      <c r="M87" s="1">
        <f t="shared" si="6"/>
        <v>95.45342769</v>
      </c>
      <c r="N87" s="1">
        <f t="shared" si="7"/>
        <v>14.95772145</v>
      </c>
      <c r="O87" s="1">
        <f t="shared" si="8"/>
        <v>223.7334309</v>
      </c>
      <c r="P87" s="1">
        <f t="shared" si="13"/>
        <v>-59.84373696</v>
      </c>
      <c r="Q87" s="1">
        <f t="shared" si="14"/>
        <v>3581.272854</v>
      </c>
    </row>
    <row r="88" ht="15.75" customHeight="1">
      <c r="A88" s="1">
        <v>0.0</v>
      </c>
      <c r="B88" s="1">
        <v>0.158613202</v>
      </c>
      <c r="E88" s="1">
        <f t="shared" si="1"/>
        <v>0</v>
      </c>
      <c r="F88" s="1">
        <f t="shared" si="2"/>
        <v>0</v>
      </c>
      <c r="G88" s="1">
        <v>9.373303709</v>
      </c>
      <c r="H88" s="1">
        <v>10.86844054</v>
      </c>
      <c r="I88" s="1">
        <f>(10^4)*(Planilha9!AT91^5.7)/(Planilha9!T91^2)</f>
        <v>23.45711242</v>
      </c>
      <c r="J88" s="1">
        <f t="shared" si="3"/>
        <v>-1.495136831</v>
      </c>
      <c r="K88" s="1">
        <f t="shared" si="4"/>
        <v>2.235434143</v>
      </c>
      <c r="L88" s="1">
        <f t="shared" si="5"/>
        <v>-14.08380871</v>
      </c>
      <c r="M88" s="1">
        <f t="shared" si="6"/>
        <v>198.3536677</v>
      </c>
      <c r="N88" s="1">
        <f t="shared" si="7"/>
        <v>-12.58867188</v>
      </c>
      <c r="O88" s="1">
        <f t="shared" si="8"/>
        <v>158.4746596</v>
      </c>
    </row>
    <row r="89" ht="15.75" customHeight="1">
      <c r="A89" s="1">
        <v>0.0</v>
      </c>
      <c r="B89" s="1">
        <v>0.154105502</v>
      </c>
      <c r="E89" s="1">
        <f t="shared" si="1"/>
        <v>0</v>
      </c>
      <c r="F89" s="1">
        <f t="shared" si="2"/>
        <v>0</v>
      </c>
      <c r="G89" s="1">
        <v>8.848105845</v>
      </c>
      <c r="H89" s="1">
        <v>9.684617527</v>
      </c>
      <c r="I89" s="1">
        <f>(10^4)*(Planilha9!AT92^5.7)/(Planilha9!T92^2)</f>
        <v>19.90232284</v>
      </c>
      <c r="J89" s="1">
        <f t="shared" si="3"/>
        <v>-0.836511682</v>
      </c>
      <c r="K89" s="1">
        <f t="shared" si="4"/>
        <v>0.6997517941</v>
      </c>
      <c r="L89" s="1">
        <f t="shared" si="5"/>
        <v>-11.05421699</v>
      </c>
      <c r="M89" s="1">
        <f t="shared" si="6"/>
        <v>122.1957133</v>
      </c>
      <c r="N89" s="1">
        <f t="shared" si="7"/>
        <v>-10.21770531</v>
      </c>
      <c r="O89" s="1">
        <f t="shared" si="8"/>
        <v>104.4015018</v>
      </c>
    </row>
    <row r="90" ht="15.75" customHeight="1">
      <c r="A90" s="1">
        <v>0.161</v>
      </c>
      <c r="B90" s="1">
        <v>0.153972766</v>
      </c>
      <c r="C90" s="1">
        <v>38.2</v>
      </c>
      <c r="D90" s="1">
        <v>20.63227168</v>
      </c>
      <c r="E90" s="1">
        <f t="shared" si="1"/>
        <v>17.56772832</v>
      </c>
      <c r="F90" s="1">
        <f t="shared" si="2"/>
        <v>308.6250783</v>
      </c>
      <c r="G90" s="1">
        <v>27.51648691</v>
      </c>
      <c r="H90" s="1">
        <v>25.11886474</v>
      </c>
      <c r="I90" s="1">
        <f>(10^4)*(Planilha9!AT93^5.7)/(Planilha9!T93^2)</f>
        <v>20.63227168</v>
      </c>
      <c r="J90" s="1">
        <f t="shared" si="3"/>
        <v>2.39762217</v>
      </c>
      <c r="K90" s="1">
        <f t="shared" si="4"/>
        <v>5.74859207</v>
      </c>
      <c r="L90" s="1">
        <f t="shared" si="5"/>
        <v>6.884215232</v>
      </c>
      <c r="M90" s="1">
        <f t="shared" si="6"/>
        <v>47.39241937</v>
      </c>
      <c r="N90" s="1">
        <f t="shared" si="7"/>
        <v>4.486593062</v>
      </c>
      <c r="O90" s="1">
        <f t="shared" si="8"/>
        <v>20.12951731</v>
      </c>
      <c r="P90" s="1">
        <f t="shared" ref="P90:P91" si="15">(C90-I90)</f>
        <v>17.56772832</v>
      </c>
      <c r="Q90" s="1">
        <f t="shared" ref="Q90:Q91" si="16">(P90^2)</f>
        <v>308.6250784</v>
      </c>
    </row>
    <row r="91" ht="15.75" customHeight="1">
      <c r="A91" s="1">
        <v>0.161</v>
      </c>
      <c r="B91" s="1">
        <v>0.163068676</v>
      </c>
      <c r="C91" s="1">
        <v>38.2</v>
      </c>
      <c r="D91" s="1">
        <v>28.61731265</v>
      </c>
      <c r="E91" s="1">
        <f t="shared" si="1"/>
        <v>9.58268735</v>
      </c>
      <c r="F91" s="1">
        <f t="shared" si="2"/>
        <v>91.82789685</v>
      </c>
      <c r="G91" s="1">
        <v>30.86357636</v>
      </c>
      <c r="H91" s="1">
        <v>31.60141535</v>
      </c>
      <c r="I91" s="1">
        <f>(10^4)*(Planilha9!AT94^5.7)/(Planilha9!T94^2)</f>
        <v>28.61731265</v>
      </c>
      <c r="J91" s="1">
        <f t="shared" si="3"/>
        <v>-0.73783899</v>
      </c>
      <c r="K91" s="1">
        <f t="shared" si="4"/>
        <v>0.5444063752</v>
      </c>
      <c r="L91" s="1">
        <f t="shared" si="5"/>
        <v>2.246263709</v>
      </c>
      <c r="M91" s="1">
        <f t="shared" si="6"/>
        <v>5.045700652</v>
      </c>
      <c r="N91" s="1">
        <f t="shared" si="7"/>
        <v>2.984102699</v>
      </c>
      <c r="O91" s="1">
        <f t="shared" si="8"/>
        <v>8.90486892</v>
      </c>
      <c r="P91" s="1">
        <f t="shared" si="15"/>
        <v>9.582687349</v>
      </c>
      <c r="Q91" s="1">
        <f t="shared" si="16"/>
        <v>91.82789683</v>
      </c>
    </row>
    <row r="92" ht="15.75" customHeight="1">
      <c r="A92" s="1">
        <v>0.0</v>
      </c>
      <c r="B92" s="1">
        <v>0.177797384</v>
      </c>
      <c r="E92" s="1">
        <f t="shared" si="1"/>
        <v>0</v>
      </c>
      <c r="F92" s="1">
        <f t="shared" si="2"/>
        <v>0</v>
      </c>
      <c r="G92" s="1">
        <v>72.18638625</v>
      </c>
      <c r="H92" s="1">
        <v>75.78494115</v>
      </c>
      <c r="I92" s="1">
        <f>(10^4)*(Planilha9!AT95^5.7)/(Planilha9!T95^2)</f>
        <v>59.76855914</v>
      </c>
      <c r="J92" s="1">
        <f t="shared" si="3"/>
        <v>-3.5985549</v>
      </c>
      <c r="K92" s="1">
        <f t="shared" si="4"/>
        <v>12.94959737</v>
      </c>
      <c r="L92" s="1">
        <f t="shared" si="5"/>
        <v>12.41782711</v>
      </c>
      <c r="M92" s="1">
        <f t="shared" si="6"/>
        <v>154.2024302</v>
      </c>
      <c r="N92" s="1">
        <f t="shared" si="7"/>
        <v>16.01638201</v>
      </c>
      <c r="O92" s="1">
        <f t="shared" si="8"/>
        <v>256.5244928</v>
      </c>
    </row>
    <row r="93" ht="15.75" customHeight="1">
      <c r="A93" s="1">
        <v>0.0</v>
      </c>
      <c r="B93" s="1">
        <v>0.176144105</v>
      </c>
      <c r="E93" s="1">
        <f t="shared" si="1"/>
        <v>0</v>
      </c>
      <c r="F93" s="1">
        <f t="shared" si="2"/>
        <v>0</v>
      </c>
      <c r="G93" s="1">
        <v>70.85015355</v>
      </c>
      <c r="H93" s="1">
        <v>73.00521888</v>
      </c>
      <c r="I93" s="1">
        <f>(10^4)*(Planilha9!AT96^5.7)/(Planilha9!T96^2)</f>
        <v>56.66911712</v>
      </c>
      <c r="J93" s="1">
        <f t="shared" si="3"/>
        <v>-2.15506533</v>
      </c>
      <c r="K93" s="1">
        <f t="shared" si="4"/>
        <v>4.644306577</v>
      </c>
      <c r="L93" s="1">
        <f t="shared" si="5"/>
        <v>14.18103643</v>
      </c>
      <c r="M93" s="1">
        <f t="shared" si="6"/>
        <v>201.1017942</v>
      </c>
      <c r="N93" s="1">
        <f t="shared" si="7"/>
        <v>16.33610176</v>
      </c>
      <c r="O93" s="1">
        <f t="shared" si="8"/>
        <v>266.8682207</v>
      </c>
    </row>
    <row r="94" ht="15.75" customHeight="1">
      <c r="A94" s="1">
        <v>0.162</v>
      </c>
      <c r="B94" s="1">
        <v>0.158878531</v>
      </c>
      <c r="C94" s="1">
        <v>995.0</v>
      </c>
      <c r="D94" s="1">
        <v>40.34828496</v>
      </c>
      <c r="E94" s="1">
        <f t="shared" si="1"/>
        <v>954.651715</v>
      </c>
      <c r="F94" s="1">
        <f t="shared" si="2"/>
        <v>911359.897</v>
      </c>
      <c r="G94" s="1">
        <v>50.62928626</v>
      </c>
      <c r="H94" s="1">
        <v>52.28134823</v>
      </c>
      <c r="I94" s="1">
        <f>(10^4)*(Planilha9!AT97^5.7)/(Planilha9!T97^2)</f>
        <v>40.34828496</v>
      </c>
      <c r="J94" s="1">
        <f t="shared" si="3"/>
        <v>-1.65206197</v>
      </c>
      <c r="K94" s="1">
        <f t="shared" si="4"/>
        <v>2.729308753</v>
      </c>
      <c r="L94" s="1">
        <f t="shared" si="5"/>
        <v>10.2810013</v>
      </c>
      <c r="M94" s="1">
        <f t="shared" si="6"/>
        <v>105.6989878</v>
      </c>
      <c r="N94" s="1">
        <f t="shared" si="7"/>
        <v>11.93306327</v>
      </c>
      <c r="O94" s="1">
        <f t="shared" si="8"/>
        <v>142.3979991</v>
      </c>
      <c r="P94" s="1">
        <f t="shared" ref="P94:P95" si="17">(C94-I94)</f>
        <v>954.651715</v>
      </c>
      <c r="Q94" s="1">
        <f t="shared" ref="Q94:Q95" si="18">(P94^2)</f>
        <v>911359.897</v>
      </c>
    </row>
    <row r="95" ht="15.75" customHeight="1">
      <c r="A95" s="1">
        <v>0.162</v>
      </c>
      <c r="B95" s="1">
        <v>0.164406573</v>
      </c>
      <c r="C95" s="1">
        <v>995.0</v>
      </c>
      <c r="D95" s="1">
        <v>49.03347247</v>
      </c>
      <c r="E95" s="1">
        <f t="shared" si="1"/>
        <v>945.9665275</v>
      </c>
      <c r="F95" s="1">
        <f t="shared" si="2"/>
        <v>894852.6712</v>
      </c>
      <c r="G95" s="1">
        <v>54.21378445</v>
      </c>
      <c r="H95" s="1">
        <v>59.94633246</v>
      </c>
      <c r="I95" s="1">
        <f>(10^4)*(Planilha9!AT98^5.7)/(Planilha9!T98^2)</f>
        <v>49.03347247</v>
      </c>
      <c r="J95" s="1">
        <f t="shared" si="3"/>
        <v>-5.73254801</v>
      </c>
      <c r="K95" s="1">
        <f t="shared" si="4"/>
        <v>32.86210669</v>
      </c>
      <c r="L95" s="1">
        <f t="shared" si="5"/>
        <v>5.180311978</v>
      </c>
      <c r="M95" s="1">
        <f t="shared" si="6"/>
        <v>26.83563219</v>
      </c>
      <c r="N95" s="1">
        <f t="shared" si="7"/>
        <v>10.91285999</v>
      </c>
      <c r="O95" s="1">
        <f t="shared" si="8"/>
        <v>119.0905131</v>
      </c>
      <c r="P95" s="1">
        <f t="shared" si="17"/>
        <v>945.9665275</v>
      </c>
      <c r="Q95" s="1">
        <f t="shared" si="18"/>
        <v>894852.6712</v>
      </c>
    </row>
    <row r="96" ht="15.75" customHeight="1">
      <c r="A96" s="1">
        <v>0.0</v>
      </c>
      <c r="B96" s="1">
        <v>0.152397347</v>
      </c>
      <c r="E96" s="1">
        <f t="shared" si="1"/>
        <v>0</v>
      </c>
      <c r="F96" s="1">
        <f t="shared" si="2"/>
        <v>0</v>
      </c>
      <c r="G96" s="1">
        <v>37.1721527</v>
      </c>
      <c r="H96" s="1">
        <v>40.13160462</v>
      </c>
      <c r="I96" s="1">
        <f>(10^4)*(Planilha9!AT99^5.7)/(Planilha9!T99^2)</f>
        <v>40.88642107</v>
      </c>
      <c r="J96" s="1">
        <f t="shared" si="3"/>
        <v>-2.95945192</v>
      </c>
      <c r="K96" s="1">
        <f t="shared" si="4"/>
        <v>8.758355667</v>
      </c>
      <c r="L96" s="1">
        <f t="shared" si="5"/>
        <v>-3.714268374</v>
      </c>
      <c r="M96" s="1">
        <f t="shared" si="6"/>
        <v>13.79578955</v>
      </c>
      <c r="N96" s="1">
        <f t="shared" si="7"/>
        <v>-0.7548164535</v>
      </c>
      <c r="O96" s="1">
        <f t="shared" si="8"/>
        <v>0.5697478785</v>
      </c>
    </row>
    <row r="97" ht="15.75" customHeight="1">
      <c r="A97" s="1">
        <v>0.0</v>
      </c>
      <c r="B97" s="1">
        <v>0.158917256</v>
      </c>
      <c r="E97" s="1">
        <f t="shared" si="1"/>
        <v>0</v>
      </c>
      <c r="F97" s="1">
        <f t="shared" si="2"/>
        <v>0</v>
      </c>
      <c r="G97" s="1">
        <v>40.08732512</v>
      </c>
      <c r="H97" s="1">
        <v>47.45272242</v>
      </c>
      <c r="I97" s="1">
        <f>(10^4)*(Planilha9!AT100^5.7)/(Planilha9!T100^2)</f>
        <v>51.91381129</v>
      </c>
      <c r="J97" s="1">
        <f t="shared" si="3"/>
        <v>-7.3653973</v>
      </c>
      <c r="K97" s="1">
        <f t="shared" si="4"/>
        <v>54.24907739</v>
      </c>
      <c r="L97" s="1">
        <f t="shared" si="5"/>
        <v>-11.82648617</v>
      </c>
      <c r="M97" s="1">
        <f t="shared" si="6"/>
        <v>139.8657752</v>
      </c>
      <c r="N97" s="1">
        <f t="shared" si="7"/>
        <v>-4.461088872</v>
      </c>
      <c r="O97" s="1">
        <f t="shared" si="8"/>
        <v>19.90131392</v>
      </c>
    </row>
    <row r="98" ht="15.75" customHeight="1">
      <c r="A98" s="1">
        <v>0.168</v>
      </c>
      <c r="B98" s="1">
        <v>0.160977919</v>
      </c>
      <c r="C98" s="1">
        <v>354.0</v>
      </c>
      <c r="D98" s="1">
        <v>73.94802843</v>
      </c>
      <c r="E98" s="1">
        <f t="shared" si="1"/>
        <v>280.0519716</v>
      </c>
      <c r="F98" s="1">
        <f t="shared" si="2"/>
        <v>78429.10678</v>
      </c>
      <c r="G98" s="1">
        <v>59.33342536</v>
      </c>
      <c r="H98" s="1">
        <v>63.97086781</v>
      </c>
      <c r="I98" s="1">
        <f>(10^4)*(Planilha9!AT101^5.7)/(Planilha9!T101^2)</f>
        <v>73.94802843</v>
      </c>
      <c r="J98" s="1">
        <f t="shared" si="3"/>
        <v>-4.63744245</v>
      </c>
      <c r="K98" s="1">
        <f t="shared" si="4"/>
        <v>21.50587248</v>
      </c>
      <c r="L98" s="1">
        <f t="shared" si="5"/>
        <v>-14.61460307</v>
      </c>
      <c r="M98" s="1">
        <f t="shared" si="6"/>
        <v>213.5866229</v>
      </c>
      <c r="N98" s="1">
        <f t="shared" si="7"/>
        <v>-9.97716062</v>
      </c>
      <c r="O98" s="1">
        <f t="shared" si="8"/>
        <v>99.54373404</v>
      </c>
      <c r="P98" s="1">
        <f t="shared" ref="P98:P99" si="19">(C98-I98)</f>
        <v>280.0519716</v>
      </c>
      <c r="Q98" s="1">
        <f t="shared" ref="Q98:Q99" si="20">(P98^2)</f>
        <v>78429.10678</v>
      </c>
    </row>
    <row r="99" ht="15.75" customHeight="1">
      <c r="A99" s="1">
        <v>0.168</v>
      </c>
      <c r="B99" s="1">
        <v>0.157455735</v>
      </c>
      <c r="C99" s="1">
        <v>354.0</v>
      </c>
      <c r="D99" s="1">
        <v>65.18715058</v>
      </c>
      <c r="E99" s="1">
        <f t="shared" si="1"/>
        <v>288.8128494</v>
      </c>
      <c r="F99" s="1">
        <f t="shared" si="2"/>
        <v>83412.86199</v>
      </c>
      <c r="G99" s="1">
        <v>45.97998131</v>
      </c>
      <c r="H99" s="1">
        <v>58.55324154</v>
      </c>
      <c r="I99" s="1">
        <f>(10^4)*(Planilha9!AT102^5.7)/(Planilha9!T102^2)</f>
        <v>65.18715058</v>
      </c>
      <c r="J99" s="1">
        <f t="shared" si="3"/>
        <v>-12.57326023</v>
      </c>
      <c r="K99" s="1">
        <f t="shared" si="4"/>
        <v>158.0868728</v>
      </c>
      <c r="L99" s="1">
        <f t="shared" si="5"/>
        <v>-19.20716927</v>
      </c>
      <c r="M99" s="1">
        <f t="shared" si="6"/>
        <v>368.9153514</v>
      </c>
      <c r="N99" s="1">
        <f t="shared" si="7"/>
        <v>-6.63390904</v>
      </c>
      <c r="O99" s="1">
        <f t="shared" si="8"/>
        <v>44.00874915</v>
      </c>
      <c r="P99" s="1">
        <f t="shared" si="19"/>
        <v>288.8128494</v>
      </c>
      <c r="Q99" s="1">
        <f t="shared" si="20"/>
        <v>83412.86199</v>
      </c>
    </row>
    <row r="100" ht="15.75" customHeight="1">
      <c r="A100" s="1">
        <v>0.0</v>
      </c>
      <c r="B100" s="1">
        <v>0.151969654</v>
      </c>
      <c r="E100" s="1">
        <f t="shared" si="1"/>
        <v>0</v>
      </c>
      <c r="F100" s="1">
        <f t="shared" si="2"/>
        <v>0</v>
      </c>
      <c r="G100" s="1">
        <v>108.9413126</v>
      </c>
      <c r="H100" s="1">
        <v>100.1520787</v>
      </c>
      <c r="I100" s="1">
        <f>(10^4)*(Planilha9!AT103^5.7)/(Planilha9!T103^2)</f>
        <v>82.69405175</v>
      </c>
      <c r="J100" s="1">
        <f t="shared" si="3"/>
        <v>8.7892339</v>
      </c>
      <c r="K100" s="1">
        <f t="shared" si="4"/>
        <v>77.25063255</v>
      </c>
      <c r="L100" s="1">
        <f t="shared" si="5"/>
        <v>26.24726085</v>
      </c>
      <c r="M100" s="1">
        <f t="shared" si="6"/>
        <v>688.9187023</v>
      </c>
      <c r="N100" s="1">
        <f t="shared" si="7"/>
        <v>17.45802695</v>
      </c>
      <c r="O100" s="1">
        <f t="shared" si="8"/>
        <v>304.7827051</v>
      </c>
    </row>
    <row r="101" ht="15.75" customHeight="1">
      <c r="A101" s="1">
        <v>0.0</v>
      </c>
      <c r="B101" s="1">
        <v>0.155145983</v>
      </c>
      <c r="E101" s="1">
        <f t="shared" si="1"/>
        <v>0</v>
      </c>
      <c r="F101" s="1">
        <f t="shared" si="2"/>
        <v>0</v>
      </c>
      <c r="G101" s="1">
        <v>113.5428845</v>
      </c>
      <c r="H101" s="1">
        <v>108.7914103</v>
      </c>
      <c r="I101" s="1">
        <f>(10^4)*(Planilha9!AT104^5.7)/(Planilha9!T104^2)</f>
        <v>93.04244877</v>
      </c>
      <c r="J101" s="1">
        <f t="shared" si="3"/>
        <v>4.7514742</v>
      </c>
      <c r="K101" s="1">
        <f t="shared" si="4"/>
        <v>22.57650707</v>
      </c>
      <c r="L101" s="1">
        <f t="shared" si="5"/>
        <v>20.50043573</v>
      </c>
      <c r="M101" s="1">
        <f t="shared" si="6"/>
        <v>420.2678652</v>
      </c>
      <c r="N101" s="1">
        <f t="shared" si="7"/>
        <v>15.74896153</v>
      </c>
      <c r="O101" s="1">
        <f t="shared" si="8"/>
        <v>248.0297893</v>
      </c>
    </row>
    <row r="102" ht="15.75" customHeight="1">
      <c r="A102" s="1">
        <v>0.0</v>
      </c>
      <c r="B102" s="1">
        <v>0.159968272</v>
      </c>
      <c r="E102" s="1">
        <f t="shared" si="1"/>
        <v>0</v>
      </c>
      <c r="F102" s="1">
        <f t="shared" si="2"/>
        <v>0</v>
      </c>
      <c r="G102" s="1">
        <v>162.8419705</v>
      </c>
      <c r="H102" s="1">
        <v>184.8491242</v>
      </c>
      <c r="I102" s="1">
        <f>(10^4)*(Planilha9!AT105^5.7)/(Planilha9!T105^2)</f>
        <v>176.1736278</v>
      </c>
      <c r="J102" s="1">
        <f t="shared" si="3"/>
        <v>-22.0071537</v>
      </c>
      <c r="K102" s="1">
        <f t="shared" si="4"/>
        <v>484.314814</v>
      </c>
      <c r="L102" s="1">
        <f t="shared" si="5"/>
        <v>-13.33165729</v>
      </c>
      <c r="M102" s="1">
        <f t="shared" si="6"/>
        <v>177.7330862</v>
      </c>
      <c r="N102" s="1">
        <f t="shared" si="7"/>
        <v>8.675496406</v>
      </c>
      <c r="O102" s="1">
        <f t="shared" si="8"/>
        <v>75.26423789</v>
      </c>
    </row>
    <row r="103" ht="15.75" customHeight="1">
      <c r="A103" s="1">
        <v>0.0</v>
      </c>
      <c r="B103" s="1">
        <v>0.159736914</v>
      </c>
      <c r="E103" s="1">
        <f t="shared" si="1"/>
        <v>0</v>
      </c>
      <c r="F103" s="1">
        <f t="shared" si="2"/>
        <v>0</v>
      </c>
      <c r="G103" s="1">
        <v>162.3712835</v>
      </c>
      <c r="H103" s="1">
        <v>183.7820733</v>
      </c>
      <c r="I103" s="1">
        <f>(10^4)*(Planilha9!AT106^5.7)/(Planilha9!T106^2)</f>
        <v>174.7262236</v>
      </c>
      <c r="J103" s="1">
        <f t="shared" si="3"/>
        <v>-21.4107898</v>
      </c>
      <c r="K103" s="1">
        <f t="shared" si="4"/>
        <v>458.4219199</v>
      </c>
      <c r="L103" s="1">
        <f t="shared" si="5"/>
        <v>-12.35494008</v>
      </c>
      <c r="M103" s="1">
        <f t="shared" si="6"/>
        <v>152.6445443</v>
      </c>
      <c r="N103" s="1">
        <f t="shared" si="7"/>
        <v>9.055849721</v>
      </c>
      <c r="O103" s="1">
        <f t="shared" si="8"/>
        <v>82.00841418</v>
      </c>
    </row>
    <row r="104" ht="15.75" customHeight="1">
      <c r="A104" s="1">
        <v>0.0</v>
      </c>
      <c r="B104" s="1">
        <v>0.173877291</v>
      </c>
      <c r="E104" s="1">
        <f t="shared" si="1"/>
        <v>0</v>
      </c>
      <c r="F104" s="1">
        <f t="shared" si="2"/>
        <v>0</v>
      </c>
      <c r="G104" s="1">
        <v>261.8195104</v>
      </c>
      <c r="H104" s="1">
        <v>294.9142102</v>
      </c>
      <c r="I104" s="1">
        <f>(10^4)*(Planilha9!AT107^5.7)/(Planilha9!T107^2)</f>
        <v>418.6888493</v>
      </c>
      <c r="J104" s="1">
        <f t="shared" si="3"/>
        <v>-33.0946998</v>
      </c>
      <c r="K104" s="1">
        <f t="shared" si="4"/>
        <v>1095.259155</v>
      </c>
      <c r="L104" s="1">
        <f t="shared" si="5"/>
        <v>-156.8693389</v>
      </c>
      <c r="M104" s="1">
        <f t="shared" si="6"/>
        <v>24607.9895</v>
      </c>
      <c r="N104" s="1">
        <f t="shared" si="7"/>
        <v>-123.7746391</v>
      </c>
      <c r="O104" s="1">
        <f t="shared" si="8"/>
        <v>15320.16129</v>
      </c>
    </row>
    <row r="105" ht="15.75" customHeight="1">
      <c r="A105" s="1">
        <v>0.0</v>
      </c>
      <c r="B105" s="1">
        <v>0.163637046</v>
      </c>
      <c r="E105" s="1">
        <f t="shared" si="1"/>
        <v>0</v>
      </c>
      <c r="F105" s="1">
        <f t="shared" si="2"/>
        <v>0</v>
      </c>
      <c r="G105" s="1">
        <v>259.9720778</v>
      </c>
      <c r="H105" s="1">
        <v>231.3400165</v>
      </c>
      <c r="I105" s="1">
        <f>(10^4)*(Planilha9!AT108^5.7)/(Planilha9!T108^2)</f>
        <v>296.2322653</v>
      </c>
      <c r="J105" s="1">
        <f t="shared" si="3"/>
        <v>28.6320613</v>
      </c>
      <c r="K105" s="1">
        <f t="shared" si="4"/>
        <v>819.7949343</v>
      </c>
      <c r="L105" s="1">
        <f t="shared" si="5"/>
        <v>-36.26018748</v>
      </c>
      <c r="M105" s="1">
        <f t="shared" si="6"/>
        <v>1314.801196</v>
      </c>
      <c r="N105" s="1">
        <f t="shared" si="7"/>
        <v>-64.89224878</v>
      </c>
      <c r="O105" s="1">
        <f t="shared" si="8"/>
        <v>4211.003952</v>
      </c>
    </row>
    <row r="106" ht="15.75" customHeight="1">
      <c r="A106" s="1">
        <v>0.159</v>
      </c>
      <c r="B106" s="1">
        <v>0.181722187</v>
      </c>
      <c r="C106" s="1">
        <v>342.0</v>
      </c>
      <c r="D106" s="1">
        <v>621.0185306</v>
      </c>
      <c r="E106" s="1">
        <f t="shared" si="1"/>
        <v>-279.0185306</v>
      </c>
      <c r="F106" s="1">
        <f t="shared" si="2"/>
        <v>77851.34042</v>
      </c>
      <c r="G106" s="1">
        <v>77.7732386</v>
      </c>
      <c r="H106" s="1">
        <v>87.57784516</v>
      </c>
      <c r="I106" s="1">
        <f>(10^4)*(Planilha9!AT109^5.7)/(Planilha9!T109^2)</f>
        <v>621.0185306</v>
      </c>
      <c r="J106" s="1">
        <f t="shared" si="3"/>
        <v>-9.80460656</v>
      </c>
      <c r="K106" s="1">
        <f t="shared" si="4"/>
        <v>96.1303098</v>
      </c>
      <c r="L106" s="1">
        <f t="shared" si="5"/>
        <v>-543.245292</v>
      </c>
      <c r="M106" s="1">
        <f t="shared" si="6"/>
        <v>295115.4473</v>
      </c>
      <c r="N106" s="1">
        <f t="shared" si="7"/>
        <v>-533.4406855</v>
      </c>
      <c r="O106" s="1">
        <f t="shared" si="8"/>
        <v>284558.9649</v>
      </c>
      <c r="P106" s="1">
        <f t="shared" ref="P106:P111" si="21">(C106-I106)</f>
        <v>-279.0185306</v>
      </c>
      <c r="Q106" s="1">
        <f t="shared" ref="Q106:Q111" si="22">(P106^2)</f>
        <v>77851.34043</v>
      </c>
    </row>
    <row r="107" ht="15.75" customHeight="1">
      <c r="A107" s="1">
        <v>0.159</v>
      </c>
      <c r="B107" s="1">
        <v>0.168987802</v>
      </c>
      <c r="C107" s="1">
        <v>342.0</v>
      </c>
      <c r="D107" s="1">
        <v>410.4448032</v>
      </c>
      <c r="E107" s="1">
        <f t="shared" si="1"/>
        <v>-68.4448032</v>
      </c>
      <c r="F107" s="1">
        <f t="shared" si="2"/>
        <v>4684.691085</v>
      </c>
      <c r="G107" s="1">
        <v>67.25506422</v>
      </c>
      <c r="H107" s="1">
        <v>65.49133911</v>
      </c>
      <c r="I107" s="1">
        <f>(10^4)*(Planilha9!AT110^5.7)/(Planilha9!T110^2)</f>
        <v>410.4448032</v>
      </c>
      <c r="J107" s="1">
        <f t="shared" si="3"/>
        <v>1.76372511</v>
      </c>
      <c r="K107" s="1">
        <f t="shared" si="4"/>
        <v>3.110726264</v>
      </c>
      <c r="L107" s="1">
        <f t="shared" si="5"/>
        <v>-343.1897389</v>
      </c>
      <c r="M107" s="1">
        <f t="shared" si="6"/>
        <v>117779.1969</v>
      </c>
      <c r="N107" s="1">
        <f t="shared" si="7"/>
        <v>-344.953464</v>
      </c>
      <c r="O107" s="1">
        <f t="shared" si="8"/>
        <v>118992.8924</v>
      </c>
      <c r="P107" s="1">
        <f t="shared" si="21"/>
        <v>-68.44480316</v>
      </c>
      <c r="Q107" s="1">
        <f t="shared" si="22"/>
        <v>4684.69108</v>
      </c>
    </row>
    <row r="108" ht="15.75" customHeight="1">
      <c r="A108" s="1">
        <v>0.0</v>
      </c>
      <c r="B108" s="1">
        <v>0.167566168</v>
      </c>
      <c r="E108" s="1">
        <f t="shared" si="1"/>
        <v>0</v>
      </c>
      <c r="F108" s="1">
        <f t="shared" si="2"/>
        <v>0</v>
      </c>
      <c r="G108" s="1">
        <v>166.1594151</v>
      </c>
      <c r="H108" s="1">
        <v>194.9442857</v>
      </c>
      <c r="I108" s="1">
        <f>(10^4)*(Planilha9!AT111^5.7)/(Planilha9!T111^2)</f>
        <v>312.3946902</v>
      </c>
      <c r="J108" s="1">
        <f t="shared" si="3"/>
        <v>-28.7848706</v>
      </c>
      <c r="K108" s="1">
        <f t="shared" si="4"/>
        <v>828.5687755</v>
      </c>
      <c r="L108" s="1">
        <f t="shared" si="5"/>
        <v>-146.2352751</v>
      </c>
      <c r="M108" s="1">
        <f t="shared" si="6"/>
        <v>21384.75569</v>
      </c>
      <c r="N108" s="1">
        <f t="shared" si="7"/>
        <v>-117.4504045</v>
      </c>
      <c r="O108" s="1">
        <f t="shared" si="8"/>
        <v>13794.59752</v>
      </c>
      <c r="P108" s="1">
        <f t="shared" si="21"/>
        <v>-312.3946902</v>
      </c>
      <c r="Q108" s="1">
        <f t="shared" si="22"/>
        <v>97590.44247</v>
      </c>
    </row>
    <row r="109" ht="15.75" customHeight="1">
      <c r="A109" s="1">
        <v>0.0</v>
      </c>
      <c r="B109" s="1">
        <v>0.169080117</v>
      </c>
      <c r="E109" s="1">
        <f t="shared" si="1"/>
        <v>0</v>
      </c>
      <c r="F109" s="1">
        <f t="shared" si="2"/>
        <v>0</v>
      </c>
      <c r="G109" s="1">
        <v>169.1754554</v>
      </c>
      <c r="H109" s="1">
        <v>202.0855722</v>
      </c>
      <c r="I109" s="1">
        <f>(10^4)*(Planilha9!AT112^5.7)/(Planilha9!T112^2)</f>
        <v>328.8281447</v>
      </c>
      <c r="J109" s="1">
        <f t="shared" si="3"/>
        <v>-32.9101168</v>
      </c>
      <c r="K109" s="1">
        <f t="shared" si="4"/>
        <v>1083.075788</v>
      </c>
      <c r="L109" s="1">
        <f t="shared" si="5"/>
        <v>-159.6526893</v>
      </c>
      <c r="M109" s="1">
        <f t="shared" si="6"/>
        <v>25488.9812</v>
      </c>
      <c r="N109" s="1">
        <f t="shared" si="7"/>
        <v>-126.7425725</v>
      </c>
      <c r="O109" s="1">
        <f t="shared" si="8"/>
        <v>16063.67968</v>
      </c>
      <c r="P109" s="1">
        <f t="shared" si="21"/>
        <v>-328.8281447</v>
      </c>
      <c r="Q109" s="1">
        <f t="shared" si="22"/>
        <v>108127.9487</v>
      </c>
    </row>
    <row r="110" ht="15.75" customHeight="1">
      <c r="A110" s="1">
        <v>0.138</v>
      </c>
      <c r="B110" s="1">
        <v>0.13676919</v>
      </c>
      <c r="C110" s="1">
        <v>9.14</v>
      </c>
      <c r="D110" s="1">
        <v>76.97470967</v>
      </c>
      <c r="E110" s="1">
        <f t="shared" si="1"/>
        <v>-67.83470967</v>
      </c>
      <c r="F110" s="1">
        <f t="shared" si="2"/>
        <v>4601.547836</v>
      </c>
      <c r="G110" s="1">
        <v>66.79708474</v>
      </c>
      <c r="H110" s="1">
        <v>65.71705725</v>
      </c>
      <c r="I110" s="1">
        <f>(10^4)*(Planilha9!AT113^5.7)/(Planilha9!T113^2)</f>
        <v>76.97470967</v>
      </c>
      <c r="J110" s="1">
        <f t="shared" si="3"/>
        <v>1.08002749</v>
      </c>
      <c r="K110" s="1">
        <f t="shared" si="4"/>
        <v>1.166459379</v>
      </c>
      <c r="L110" s="1">
        <f t="shared" si="5"/>
        <v>-10.17762493</v>
      </c>
      <c r="M110" s="1">
        <f t="shared" si="6"/>
        <v>103.5840491</v>
      </c>
      <c r="N110" s="1">
        <f t="shared" si="7"/>
        <v>-11.25765242</v>
      </c>
      <c r="O110" s="1">
        <f t="shared" si="8"/>
        <v>126.7347379</v>
      </c>
      <c r="P110" s="1">
        <f t="shared" si="21"/>
        <v>-67.83470967</v>
      </c>
      <c r="Q110" s="1">
        <f t="shared" si="22"/>
        <v>4601.547836</v>
      </c>
    </row>
    <row r="111" ht="15.75" customHeight="1">
      <c r="A111" s="1">
        <v>0.138</v>
      </c>
      <c r="B111" s="1">
        <v>0.143870288</v>
      </c>
      <c r="C111" s="1">
        <v>9.14</v>
      </c>
      <c r="D111" s="1">
        <v>102.7188737</v>
      </c>
      <c r="E111" s="1">
        <f t="shared" si="1"/>
        <v>-93.5788737</v>
      </c>
      <c r="F111" s="1">
        <f t="shared" si="2"/>
        <v>8757.005603</v>
      </c>
      <c r="G111" s="1">
        <v>73.91340153</v>
      </c>
      <c r="H111" s="1">
        <v>80.4654545</v>
      </c>
      <c r="I111" s="1">
        <f>(10^4)*(Planilha9!AT114^5.7)/(Planilha9!T114^2)</f>
        <v>102.7188737</v>
      </c>
      <c r="J111" s="1">
        <f t="shared" si="3"/>
        <v>-6.55205297</v>
      </c>
      <c r="K111" s="1">
        <f t="shared" si="4"/>
        <v>42.92939812</v>
      </c>
      <c r="L111" s="1">
        <f t="shared" si="5"/>
        <v>-28.80547215</v>
      </c>
      <c r="M111" s="1">
        <f t="shared" si="6"/>
        <v>829.7552258</v>
      </c>
      <c r="N111" s="1">
        <f t="shared" si="7"/>
        <v>-22.25341918</v>
      </c>
      <c r="O111" s="1">
        <f t="shared" si="8"/>
        <v>495.2146652</v>
      </c>
      <c r="P111" s="1">
        <f t="shared" si="21"/>
        <v>-93.57887368</v>
      </c>
      <c r="Q111" s="1">
        <f t="shared" si="22"/>
        <v>8757.005599</v>
      </c>
    </row>
    <row r="112" ht="15.75" customHeight="1">
      <c r="A112" s="1">
        <v>0.0</v>
      </c>
      <c r="B112" s="1">
        <v>0.151470567</v>
      </c>
      <c r="E112" s="1">
        <f t="shared" si="1"/>
        <v>0</v>
      </c>
      <c r="F112" s="1">
        <f t="shared" si="2"/>
        <v>0</v>
      </c>
      <c r="G112" s="1">
        <v>64.6353943</v>
      </c>
      <c r="H112" s="1">
        <v>89.26492706</v>
      </c>
      <c r="I112" s="1">
        <f>(10^4)*(Planilha9!AT115^5.7)/(Planilha9!T115^2)</f>
        <v>122.9375001</v>
      </c>
      <c r="J112" s="1">
        <f t="shared" si="3"/>
        <v>-24.62953276</v>
      </c>
      <c r="K112" s="1">
        <f t="shared" si="4"/>
        <v>606.613884</v>
      </c>
      <c r="L112" s="1">
        <f t="shared" si="5"/>
        <v>-58.30210578</v>
      </c>
      <c r="M112" s="1">
        <f t="shared" si="6"/>
        <v>3399.135538</v>
      </c>
      <c r="N112" s="1">
        <f t="shared" si="7"/>
        <v>-33.67257302</v>
      </c>
      <c r="O112" s="1">
        <f t="shared" si="8"/>
        <v>1133.842174</v>
      </c>
    </row>
    <row r="113" ht="15.75" customHeight="1">
      <c r="A113" s="1">
        <v>0.0</v>
      </c>
      <c r="B113" s="1">
        <v>0.148359833</v>
      </c>
      <c r="E113" s="1">
        <f t="shared" si="1"/>
        <v>0</v>
      </c>
      <c r="F113" s="1">
        <f t="shared" si="2"/>
        <v>0</v>
      </c>
      <c r="G113" s="1">
        <v>62.00783526</v>
      </c>
      <c r="H113" s="1">
        <v>82.15484668</v>
      </c>
      <c r="I113" s="1">
        <f>(10^4)*(Planilha9!AT116^5.7)/(Planilha9!T116^2)</f>
        <v>109.223592</v>
      </c>
      <c r="J113" s="1">
        <f t="shared" si="3"/>
        <v>-20.14701142</v>
      </c>
      <c r="K113" s="1">
        <f t="shared" si="4"/>
        <v>405.9020692</v>
      </c>
      <c r="L113" s="1">
        <f t="shared" si="5"/>
        <v>-47.21575675</v>
      </c>
      <c r="M113" s="1">
        <f t="shared" si="6"/>
        <v>2229.327685</v>
      </c>
      <c r="N113" s="1">
        <f t="shared" si="7"/>
        <v>-27.06874533</v>
      </c>
      <c r="O113" s="1">
        <f t="shared" si="8"/>
        <v>732.7169737</v>
      </c>
    </row>
    <row r="114" ht="15.75" customHeight="1">
      <c r="A114" s="1">
        <v>0.141</v>
      </c>
      <c r="B114" s="1">
        <v>0.13752253</v>
      </c>
      <c r="C114" s="1">
        <v>18.9</v>
      </c>
      <c r="D114" s="1">
        <v>64.52945431</v>
      </c>
      <c r="E114" s="1">
        <f t="shared" si="1"/>
        <v>-45.62945431</v>
      </c>
      <c r="F114" s="1">
        <f t="shared" si="2"/>
        <v>2082.047101</v>
      </c>
      <c r="G114" s="1">
        <v>43.7884953</v>
      </c>
      <c r="H114" s="1">
        <v>41.28270494</v>
      </c>
      <c r="I114" s="1">
        <f>(10^4)*(Planilha9!AT117^5.7)/(Planilha9!T117^2)</f>
        <v>64.52945431</v>
      </c>
      <c r="J114" s="1">
        <f t="shared" si="3"/>
        <v>2.50579036</v>
      </c>
      <c r="K114" s="1">
        <f t="shared" si="4"/>
        <v>6.278985328</v>
      </c>
      <c r="L114" s="1">
        <f t="shared" si="5"/>
        <v>-20.74095901</v>
      </c>
      <c r="M114" s="1">
        <f t="shared" si="6"/>
        <v>430.1873808</v>
      </c>
      <c r="N114" s="1">
        <f t="shared" si="7"/>
        <v>-23.24674937</v>
      </c>
      <c r="O114" s="1">
        <f t="shared" si="8"/>
        <v>540.4113565</v>
      </c>
      <c r="P114" s="1">
        <f t="shared" ref="P114:P115" si="23">(C114-I114)</f>
        <v>-45.62945431</v>
      </c>
      <c r="Q114" s="1">
        <f t="shared" ref="Q114:Q115" si="24">(P114^2)</f>
        <v>2082.047101</v>
      </c>
    </row>
    <row r="115" ht="15.75" customHeight="1">
      <c r="A115" s="1">
        <v>0.141</v>
      </c>
      <c r="B115" s="1">
        <v>0.158462816</v>
      </c>
      <c r="C115" s="1">
        <v>18.9</v>
      </c>
      <c r="D115" s="1">
        <v>144.7481529</v>
      </c>
      <c r="E115" s="1">
        <f t="shared" si="1"/>
        <v>-125.8481529</v>
      </c>
      <c r="F115" s="1">
        <f t="shared" si="2"/>
        <v>15837.75759</v>
      </c>
      <c r="G115" s="1">
        <v>58.13893242</v>
      </c>
      <c r="H115" s="1">
        <v>72.77499887</v>
      </c>
      <c r="I115" s="1">
        <f>(10^4)*(Planilha9!AT118^5.7)/(Planilha9!T118^2)</f>
        <v>144.7481529</v>
      </c>
      <c r="J115" s="1">
        <f t="shared" si="3"/>
        <v>-14.63606645</v>
      </c>
      <c r="K115" s="1">
        <f t="shared" si="4"/>
        <v>214.2144411</v>
      </c>
      <c r="L115" s="1">
        <f t="shared" si="5"/>
        <v>-86.60922051</v>
      </c>
      <c r="M115" s="1">
        <f t="shared" si="6"/>
        <v>7501.157077</v>
      </c>
      <c r="N115" s="1">
        <f t="shared" si="7"/>
        <v>-71.97315406</v>
      </c>
      <c r="O115" s="1">
        <f t="shared" si="8"/>
        <v>5180.134905</v>
      </c>
      <c r="P115" s="1">
        <f t="shared" si="23"/>
        <v>-125.8481529</v>
      </c>
      <c r="Q115" s="1">
        <f t="shared" si="24"/>
        <v>15837.75759</v>
      </c>
    </row>
    <row r="116" ht="15.75" customHeight="1">
      <c r="A116" s="1">
        <v>0.0</v>
      </c>
      <c r="B116" s="1">
        <v>0.136062375</v>
      </c>
      <c r="E116" s="1">
        <f t="shared" si="1"/>
        <v>0</v>
      </c>
      <c r="F116" s="1">
        <f t="shared" si="2"/>
        <v>0</v>
      </c>
      <c r="G116" s="1">
        <v>38.98321085</v>
      </c>
      <c r="H116" s="1">
        <v>29.05455939</v>
      </c>
      <c r="I116" s="1">
        <f>(10^4)*(Planilha9!AT119^5.7)/(Planilha9!T119^2)</f>
        <v>58.02793961</v>
      </c>
      <c r="J116" s="1">
        <f t="shared" si="3"/>
        <v>9.92865146</v>
      </c>
      <c r="K116" s="1">
        <f t="shared" si="4"/>
        <v>98.57811981</v>
      </c>
      <c r="L116" s="1">
        <f t="shared" si="5"/>
        <v>-19.04472876</v>
      </c>
      <c r="M116" s="1">
        <f t="shared" si="6"/>
        <v>362.7016936</v>
      </c>
      <c r="N116" s="1">
        <f t="shared" si="7"/>
        <v>-28.97338022</v>
      </c>
      <c r="O116" s="1">
        <f t="shared" si="8"/>
        <v>839.4567615</v>
      </c>
    </row>
    <row r="117" ht="15.75" customHeight="1">
      <c r="A117" s="1">
        <v>0.0</v>
      </c>
      <c r="B117" s="1">
        <v>0.160259817</v>
      </c>
      <c r="E117" s="1">
        <f t="shared" si="1"/>
        <v>0</v>
      </c>
      <c r="F117" s="1">
        <f t="shared" si="2"/>
        <v>0</v>
      </c>
      <c r="G117" s="1">
        <v>54.08175748</v>
      </c>
      <c r="H117" s="1">
        <v>55.91916432</v>
      </c>
      <c r="I117" s="1">
        <f>(10^4)*(Planilha9!AT120^5.7)/(Planilha9!T120^2)</f>
        <v>147.513151</v>
      </c>
      <c r="J117" s="1">
        <f t="shared" si="3"/>
        <v>-1.83740684</v>
      </c>
      <c r="K117" s="1">
        <f t="shared" si="4"/>
        <v>3.376063896</v>
      </c>
      <c r="L117" s="1">
        <f t="shared" si="5"/>
        <v>-93.43139355</v>
      </c>
      <c r="M117" s="1">
        <f t="shared" si="6"/>
        <v>8729.4253</v>
      </c>
      <c r="N117" s="1">
        <f t="shared" si="7"/>
        <v>-91.59398671</v>
      </c>
      <c r="O117" s="1">
        <f t="shared" si="8"/>
        <v>8389.458401</v>
      </c>
    </row>
    <row r="118" ht="15.75" customHeight="1">
      <c r="A118" s="1">
        <v>0.069</v>
      </c>
      <c r="B118" s="1">
        <v>0.143841214</v>
      </c>
      <c r="C118" s="1">
        <v>0.94</v>
      </c>
      <c r="D118" s="1">
        <v>89.40685913</v>
      </c>
      <c r="E118" s="1">
        <f t="shared" si="1"/>
        <v>-88.46685913</v>
      </c>
      <c r="F118" s="1">
        <f t="shared" si="2"/>
        <v>7826.385164</v>
      </c>
      <c r="G118" s="1">
        <v>38.50849048</v>
      </c>
      <c r="H118" s="1">
        <v>26.40412184</v>
      </c>
      <c r="I118" s="1">
        <f>(10^4)*(Planilha9!AT121^5.7)/(Planilha9!T121^2)</f>
        <v>89.40685913</v>
      </c>
      <c r="J118" s="1">
        <f t="shared" si="3"/>
        <v>12.10436864</v>
      </c>
      <c r="K118" s="1">
        <f t="shared" si="4"/>
        <v>146.5157402</v>
      </c>
      <c r="L118" s="1">
        <f t="shared" si="5"/>
        <v>-50.89836865</v>
      </c>
      <c r="M118" s="1">
        <f t="shared" si="6"/>
        <v>2590.643931</v>
      </c>
      <c r="N118" s="1">
        <f t="shared" si="7"/>
        <v>-63.00273729</v>
      </c>
      <c r="O118" s="1">
        <f t="shared" si="8"/>
        <v>3969.344906</v>
      </c>
      <c r="P118" s="1">
        <f t="shared" ref="P118:P119" si="25">(C118-I118)</f>
        <v>-88.46685913</v>
      </c>
      <c r="Q118" s="1">
        <f t="shared" ref="Q118:Q119" si="26">(P118^2)</f>
        <v>7826.385164</v>
      </c>
    </row>
    <row r="119" ht="15.75" customHeight="1">
      <c r="A119" s="1">
        <v>0.069</v>
      </c>
      <c r="B119" s="1">
        <v>0.073973301</v>
      </c>
      <c r="C119" s="1">
        <v>0.94</v>
      </c>
      <c r="D119" s="1">
        <v>2.019125426</v>
      </c>
      <c r="E119" s="1">
        <f t="shared" si="1"/>
        <v>-1.079125426</v>
      </c>
      <c r="F119" s="1">
        <f t="shared" si="2"/>
        <v>1.164511685</v>
      </c>
      <c r="G119" s="1">
        <v>6.518081521</v>
      </c>
      <c r="H119" s="1">
        <v>1.846878673</v>
      </c>
      <c r="I119" s="1">
        <f>(10^4)*(Planilha9!AT122^5.7)/(Planilha9!T122^2)</f>
        <v>2.019125426</v>
      </c>
      <c r="J119" s="1">
        <f t="shared" si="3"/>
        <v>4.671202848</v>
      </c>
      <c r="K119" s="1">
        <f t="shared" si="4"/>
        <v>21.82013605</v>
      </c>
      <c r="L119" s="1">
        <f t="shared" si="5"/>
        <v>4.498956095</v>
      </c>
      <c r="M119" s="1">
        <f t="shared" si="6"/>
        <v>20.24060595</v>
      </c>
      <c r="N119" s="1">
        <f t="shared" si="7"/>
        <v>-0.1722467529</v>
      </c>
      <c r="O119" s="1">
        <f t="shared" si="8"/>
        <v>0.0296689439</v>
      </c>
      <c r="P119" s="1">
        <f t="shared" si="25"/>
        <v>-1.079125426</v>
      </c>
      <c r="Q119" s="1">
        <f t="shared" si="26"/>
        <v>1.164511685</v>
      </c>
    </row>
    <row r="120" ht="15.75" customHeight="1">
      <c r="A120" s="1">
        <v>0.0</v>
      </c>
      <c r="B120" s="1">
        <v>0.091749661</v>
      </c>
      <c r="E120" s="1">
        <f t="shared" si="1"/>
        <v>0</v>
      </c>
      <c r="F120" s="1">
        <f t="shared" si="2"/>
        <v>0</v>
      </c>
      <c r="G120" s="1">
        <v>10.64639311</v>
      </c>
      <c r="H120" s="1">
        <v>5.902225119</v>
      </c>
      <c r="I120" s="1">
        <f>(10^4)*(Planilha9!AT123^5.7)/(Planilha9!T123^2)</f>
        <v>7.09168227</v>
      </c>
      <c r="J120" s="1">
        <f t="shared" si="3"/>
        <v>4.744167991</v>
      </c>
      <c r="K120" s="1">
        <f t="shared" si="4"/>
        <v>22.50712993</v>
      </c>
      <c r="L120" s="1">
        <f t="shared" si="5"/>
        <v>3.55471084</v>
      </c>
      <c r="M120" s="1">
        <f t="shared" si="6"/>
        <v>12.63596916</v>
      </c>
      <c r="N120" s="1">
        <f t="shared" si="7"/>
        <v>-1.189457151</v>
      </c>
      <c r="O120" s="1">
        <f t="shared" si="8"/>
        <v>1.414808313</v>
      </c>
    </row>
    <row r="121" ht="15.75" customHeight="1">
      <c r="A121" s="1">
        <v>0.0</v>
      </c>
      <c r="B121" s="1">
        <v>0.135206624</v>
      </c>
      <c r="E121" s="1">
        <f t="shared" si="1"/>
        <v>0</v>
      </c>
      <c r="F121" s="1">
        <f t="shared" si="2"/>
        <v>0</v>
      </c>
      <c r="G121" s="1">
        <v>23.12008892</v>
      </c>
      <c r="H121" s="1">
        <v>27.83490693</v>
      </c>
      <c r="I121" s="1">
        <f>(10^4)*(Planilha9!AT124^5.7)/(Planilha9!T124^2)</f>
        <v>64.65352743</v>
      </c>
      <c r="J121" s="1">
        <f t="shared" si="3"/>
        <v>-4.71481801</v>
      </c>
      <c r="K121" s="1">
        <f t="shared" si="4"/>
        <v>22.22950887</v>
      </c>
      <c r="L121" s="1">
        <f t="shared" si="5"/>
        <v>-41.53343851</v>
      </c>
      <c r="M121" s="1">
        <f t="shared" si="6"/>
        <v>1725.026515</v>
      </c>
      <c r="N121" s="1">
        <f t="shared" si="7"/>
        <v>-36.8186205</v>
      </c>
      <c r="O121" s="1">
        <f t="shared" si="8"/>
        <v>1355.610816</v>
      </c>
    </row>
    <row r="122" ht="15.75" customHeight="1">
      <c r="A122" s="1">
        <v>0.054</v>
      </c>
      <c r="B122" s="1">
        <v>0.052841465</v>
      </c>
      <c r="C122" s="1">
        <v>0.57</v>
      </c>
      <c r="D122" s="1">
        <v>0.280531003</v>
      </c>
      <c r="E122" s="1">
        <f t="shared" si="1"/>
        <v>0.289468997</v>
      </c>
      <c r="F122" s="1">
        <f t="shared" si="2"/>
        <v>0.08379230022</v>
      </c>
      <c r="G122" s="1">
        <v>2.957458756</v>
      </c>
      <c r="H122" s="1">
        <v>0.943528347</v>
      </c>
      <c r="I122" s="1">
        <f>(10^4)*(Planilha9!AT125^5.7)/(Planilha9!T125^2)</f>
        <v>0.2805310033</v>
      </c>
      <c r="J122" s="1">
        <f t="shared" si="3"/>
        <v>2.013930409</v>
      </c>
      <c r="K122" s="1">
        <f t="shared" si="4"/>
        <v>4.055915692</v>
      </c>
      <c r="L122" s="1">
        <f t="shared" si="5"/>
        <v>2.676927753</v>
      </c>
      <c r="M122" s="1">
        <f t="shared" si="6"/>
        <v>7.165942193</v>
      </c>
      <c r="N122" s="1">
        <f t="shared" si="7"/>
        <v>0.6629973437</v>
      </c>
      <c r="O122" s="1">
        <f t="shared" si="8"/>
        <v>0.4395654778</v>
      </c>
      <c r="P122" s="1">
        <f t="shared" ref="P122:P123" si="27">(C122-I122)</f>
        <v>0.2894689967</v>
      </c>
      <c r="Q122" s="1">
        <f t="shared" ref="Q122:Q123" si="28">(P122^2)</f>
        <v>0.08379230005</v>
      </c>
    </row>
    <row r="123" ht="15.75" customHeight="1">
      <c r="A123" s="1">
        <v>0.054</v>
      </c>
      <c r="B123" s="1">
        <v>0.058209749</v>
      </c>
      <c r="C123" s="1">
        <v>0.57</v>
      </c>
      <c r="D123" s="1">
        <v>0.486967358</v>
      </c>
      <c r="E123" s="1">
        <f t="shared" si="1"/>
        <v>0.083032642</v>
      </c>
      <c r="F123" s="1">
        <f t="shared" si="2"/>
        <v>0.006894419638</v>
      </c>
      <c r="G123" s="1">
        <v>3.588892469</v>
      </c>
      <c r="H123" s="1">
        <v>1.389435692</v>
      </c>
      <c r="I123" s="1">
        <f>(10^4)*(Planilha9!AT126^5.7)/(Planilha9!T126^2)</f>
        <v>0.4869673575</v>
      </c>
      <c r="J123" s="1">
        <f t="shared" si="3"/>
        <v>2.199456777</v>
      </c>
      <c r="K123" s="1">
        <f t="shared" si="4"/>
        <v>4.837610114</v>
      </c>
      <c r="L123" s="1">
        <f t="shared" si="5"/>
        <v>3.101925111</v>
      </c>
      <c r="M123" s="1">
        <f t="shared" si="6"/>
        <v>9.621939397</v>
      </c>
      <c r="N123" s="1">
        <f t="shared" si="7"/>
        <v>0.9024683345</v>
      </c>
      <c r="O123" s="1">
        <f t="shared" si="8"/>
        <v>0.8144490947</v>
      </c>
      <c r="P123" s="1">
        <f t="shared" si="27"/>
        <v>0.08303264247</v>
      </c>
      <c r="Q123" s="1">
        <f t="shared" si="28"/>
        <v>0.006894419716</v>
      </c>
    </row>
    <row r="124" ht="15.75" customHeight="1">
      <c r="A124" s="1">
        <v>0.0</v>
      </c>
      <c r="B124" s="1">
        <v>0.051816212</v>
      </c>
      <c r="E124" s="1">
        <f t="shared" si="1"/>
        <v>0</v>
      </c>
      <c r="F124" s="1">
        <f t="shared" si="2"/>
        <v>0</v>
      </c>
      <c r="G124" s="1">
        <v>3.682891634</v>
      </c>
      <c r="H124" s="1">
        <v>1.474378345</v>
      </c>
      <c r="I124" s="1">
        <f>(10^4)*(Planilha9!AT127^5.7)/(Planilha9!T127^2)</f>
        <v>0.2839654065</v>
      </c>
      <c r="J124" s="1">
        <f t="shared" si="3"/>
        <v>2.208513289</v>
      </c>
      <c r="K124" s="1">
        <f t="shared" si="4"/>
        <v>4.877530948</v>
      </c>
      <c r="L124" s="1">
        <f t="shared" si="5"/>
        <v>3.398926227</v>
      </c>
      <c r="M124" s="1">
        <f t="shared" si="6"/>
        <v>11.5526995</v>
      </c>
      <c r="N124" s="1">
        <f t="shared" si="7"/>
        <v>1.190412938</v>
      </c>
      <c r="O124" s="1">
        <f t="shared" si="8"/>
        <v>1.417082964</v>
      </c>
    </row>
    <row r="125" ht="15.75" customHeight="1">
      <c r="A125" s="1">
        <v>0.0</v>
      </c>
      <c r="B125" s="1">
        <v>0.188191129</v>
      </c>
      <c r="E125" s="1">
        <f t="shared" si="1"/>
        <v>0</v>
      </c>
      <c r="F125" s="1">
        <f t="shared" si="2"/>
        <v>0</v>
      </c>
      <c r="G125" s="1">
        <v>223.07061</v>
      </c>
      <c r="H125" s="1">
        <v>256.5327971</v>
      </c>
      <c r="I125" s="1">
        <f>(10^4)*(Planilha9!AT128^5.7)/(Planilha9!T128^2)</f>
        <v>442.6151948</v>
      </c>
      <c r="J125" s="1">
        <f t="shared" si="3"/>
        <v>-33.4621871</v>
      </c>
      <c r="K125" s="1">
        <f t="shared" si="4"/>
        <v>1119.717966</v>
      </c>
      <c r="L125" s="1">
        <f t="shared" si="5"/>
        <v>-219.5445848</v>
      </c>
      <c r="M125" s="1">
        <f t="shared" si="6"/>
        <v>48199.82472</v>
      </c>
      <c r="N125" s="1">
        <f t="shared" si="7"/>
        <v>-186.0823977</v>
      </c>
      <c r="O125" s="1">
        <f t="shared" si="8"/>
        <v>34626.65874</v>
      </c>
    </row>
    <row r="126" ht="15.75" customHeight="1">
      <c r="A126" s="1">
        <v>0.0</v>
      </c>
      <c r="B126" s="1">
        <v>0.172328302</v>
      </c>
      <c r="E126" s="1">
        <f t="shared" si="1"/>
        <v>0</v>
      </c>
      <c r="F126" s="1">
        <f t="shared" si="2"/>
        <v>0</v>
      </c>
      <c r="G126" s="1">
        <v>85.36140454</v>
      </c>
      <c r="H126" s="1">
        <v>75.85769927</v>
      </c>
      <c r="I126" s="1">
        <f>(10^4)*(Planilha9!AT129^5.7)/(Planilha9!T129^2)</f>
        <v>258.9595846</v>
      </c>
      <c r="J126" s="1">
        <f t="shared" si="3"/>
        <v>9.50370527</v>
      </c>
      <c r="K126" s="1">
        <f t="shared" si="4"/>
        <v>90.32041386</v>
      </c>
      <c r="L126" s="1">
        <f t="shared" si="5"/>
        <v>-173.5981801</v>
      </c>
      <c r="M126" s="1">
        <f t="shared" si="6"/>
        <v>30136.32812</v>
      </c>
      <c r="N126" s="1">
        <f t="shared" si="7"/>
        <v>-183.1018853</v>
      </c>
      <c r="O126" s="1">
        <f t="shared" si="8"/>
        <v>33526.30041</v>
      </c>
    </row>
    <row r="127" ht="15.75" customHeight="1">
      <c r="A127" s="1">
        <v>0.0</v>
      </c>
      <c r="B127" s="1">
        <v>0.140423636</v>
      </c>
      <c r="E127" s="1">
        <f t="shared" si="1"/>
        <v>0</v>
      </c>
      <c r="F127" s="1">
        <f t="shared" si="2"/>
        <v>0</v>
      </c>
      <c r="G127" s="1">
        <v>25.19104857</v>
      </c>
      <c r="H127" s="1">
        <v>33.37058466</v>
      </c>
      <c r="I127" s="1">
        <f>(10^4)*(Planilha9!AT130^5.7)/(Planilha9!T130^2)</f>
        <v>80.61364175</v>
      </c>
      <c r="J127" s="1">
        <f t="shared" si="3"/>
        <v>-8.17953609</v>
      </c>
      <c r="K127" s="1">
        <f t="shared" si="4"/>
        <v>66.90481065</v>
      </c>
      <c r="L127" s="1">
        <f t="shared" si="5"/>
        <v>-55.42259318</v>
      </c>
      <c r="M127" s="1">
        <f t="shared" si="6"/>
        <v>3071.663835</v>
      </c>
      <c r="N127" s="1">
        <f t="shared" si="7"/>
        <v>-47.24305709</v>
      </c>
      <c r="O127" s="1">
        <f t="shared" si="8"/>
        <v>2231.906443</v>
      </c>
    </row>
    <row r="128" ht="15.75" customHeight="1">
      <c r="A128" s="1">
        <v>0.0</v>
      </c>
      <c r="B128" s="1">
        <v>0.136988246</v>
      </c>
      <c r="E128" s="1">
        <f t="shared" si="1"/>
        <v>0</v>
      </c>
      <c r="F128" s="1">
        <f t="shared" si="2"/>
        <v>0</v>
      </c>
      <c r="G128" s="1">
        <v>77.0447612</v>
      </c>
      <c r="H128" s="1">
        <v>87.48614167</v>
      </c>
      <c r="I128" s="1">
        <f>(10^4)*(Planilha9!AT131^5.7)/(Planilha9!T131^2)</f>
        <v>67.0523643</v>
      </c>
      <c r="J128" s="1">
        <f t="shared" si="3"/>
        <v>-10.44138047</v>
      </c>
      <c r="K128" s="1">
        <f t="shared" si="4"/>
        <v>109.0224261</v>
      </c>
      <c r="L128" s="1">
        <f t="shared" si="5"/>
        <v>9.992396905</v>
      </c>
      <c r="M128" s="1">
        <f t="shared" si="6"/>
        <v>99.8479959</v>
      </c>
      <c r="N128" s="1">
        <f t="shared" si="7"/>
        <v>20.43377737</v>
      </c>
      <c r="O128" s="1">
        <f t="shared" si="8"/>
        <v>417.5392578</v>
      </c>
    </row>
    <row r="129" ht="15.75" customHeight="1">
      <c r="A129" s="1">
        <v>0.0</v>
      </c>
      <c r="B129" s="1">
        <v>0.161167307</v>
      </c>
      <c r="E129" s="1">
        <f t="shared" si="1"/>
        <v>0</v>
      </c>
      <c r="F129" s="1">
        <f t="shared" si="2"/>
        <v>0</v>
      </c>
      <c r="G129" s="1">
        <v>139.2881908</v>
      </c>
      <c r="H129" s="1">
        <v>167.6153714</v>
      </c>
      <c r="I129" s="1">
        <f>(10^4)*(Planilha9!AT132^5.7)/(Planilha9!T132^2)</f>
        <v>169.3549412</v>
      </c>
      <c r="J129" s="1">
        <f t="shared" si="3"/>
        <v>-28.3271806</v>
      </c>
      <c r="K129" s="1">
        <f t="shared" si="4"/>
        <v>802.4291607</v>
      </c>
      <c r="L129" s="1">
        <f t="shared" si="5"/>
        <v>-30.06675039</v>
      </c>
      <c r="M129" s="1">
        <f t="shared" si="6"/>
        <v>904.0094791</v>
      </c>
      <c r="N129" s="1">
        <f t="shared" si="7"/>
        <v>-1.739569792</v>
      </c>
      <c r="O129" s="1">
        <f t="shared" si="8"/>
        <v>3.026103062</v>
      </c>
    </row>
    <row r="130" ht="15.75" customHeight="1">
      <c r="A130" s="1">
        <v>0.0</v>
      </c>
      <c r="B130" s="1">
        <v>0.079959023</v>
      </c>
      <c r="E130" s="1">
        <f t="shared" si="1"/>
        <v>0</v>
      </c>
      <c r="F130" s="1">
        <f t="shared" si="2"/>
        <v>0</v>
      </c>
      <c r="G130" s="1">
        <v>14.24806291</v>
      </c>
      <c r="H130" s="1">
        <v>10.7028091</v>
      </c>
      <c r="I130" s="1">
        <f>(10^4)*(Planilha9!AT133^5.7)/(Planilha9!T133^2)</f>
        <v>2.880310355</v>
      </c>
      <c r="J130" s="1">
        <f t="shared" si="3"/>
        <v>3.54525381</v>
      </c>
      <c r="K130" s="1">
        <f t="shared" si="4"/>
        <v>12.56882458</v>
      </c>
      <c r="L130" s="1">
        <f t="shared" si="5"/>
        <v>11.36775255</v>
      </c>
      <c r="M130" s="1">
        <f t="shared" si="6"/>
        <v>129.2257982</v>
      </c>
      <c r="N130" s="1">
        <f t="shared" si="7"/>
        <v>7.822498745</v>
      </c>
      <c r="O130" s="1">
        <f t="shared" si="8"/>
        <v>61.19148661</v>
      </c>
    </row>
    <row r="131" ht="15.75" customHeight="1">
      <c r="A131" s="1">
        <v>0.0</v>
      </c>
      <c r="B131" s="1">
        <v>0.085767106</v>
      </c>
      <c r="E131" s="1">
        <f t="shared" si="1"/>
        <v>0</v>
      </c>
      <c r="F131" s="1">
        <f t="shared" si="2"/>
        <v>0</v>
      </c>
      <c r="G131" s="1">
        <v>16.39314858</v>
      </c>
      <c r="H131" s="1">
        <v>14.16807612</v>
      </c>
      <c r="I131" s="1">
        <f>(10^4)*(Planilha9!AT134^5.7)/(Planilha9!T134^2)</f>
        <v>4.295591322</v>
      </c>
      <c r="J131" s="1">
        <f t="shared" si="3"/>
        <v>2.22507246</v>
      </c>
      <c r="K131" s="1">
        <f t="shared" si="4"/>
        <v>4.950947452</v>
      </c>
      <c r="L131" s="1">
        <f t="shared" si="5"/>
        <v>12.09755726</v>
      </c>
      <c r="M131" s="1">
        <f t="shared" si="6"/>
        <v>146.3508916</v>
      </c>
      <c r="N131" s="1">
        <f t="shared" si="7"/>
        <v>9.872484798</v>
      </c>
      <c r="O131" s="1">
        <f t="shared" si="8"/>
        <v>97.46595608</v>
      </c>
    </row>
    <row r="132" ht="15.75" customHeight="1">
      <c r="A132" s="1">
        <v>0.159</v>
      </c>
      <c r="B132" s="1">
        <v>0.134276695</v>
      </c>
      <c r="C132" s="1">
        <v>7.89</v>
      </c>
      <c r="D132" s="1">
        <v>58.44079592</v>
      </c>
      <c r="E132" s="1">
        <f t="shared" si="1"/>
        <v>-50.55079592</v>
      </c>
      <c r="F132" s="1">
        <f t="shared" si="2"/>
        <v>2555.382968</v>
      </c>
      <c r="G132" s="1">
        <v>70.47855544</v>
      </c>
      <c r="H132" s="1">
        <v>74.45179573</v>
      </c>
      <c r="I132" s="1">
        <f>(10^4)*(Planilha9!AT135^5.7)/(Planilha9!T135^2)</f>
        <v>58.44079592</v>
      </c>
      <c r="J132" s="1">
        <f t="shared" si="3"/>
        <v>-3.97324029</v>
      </c>
      <c r="K132" s="1">
        <f t="shared" si="4"/>
        <v>15.7866384</v>
      </c>
      <c r="L132" s="1">
        <f t="shared" si="5"/>
        <v>12.03775952</v>
      </c>
      <c r="M132" s="1">
        <f t="shared" si="6"/>
        <v>144.9076542</v>
      </c>
      <c r="N132" s="1">
        <f t="shared" si="7"/>
        <v>16.01099981</v>
      </c>
      <c r="O132" s="1">
        <f t="shared" si="8"/>
        <v>256.3521148</v>
      </c>
      <c r="P132" s="1">
        <f t="shared" ref="P132:P133" si="29">(C132-I132)</f>
        <v>-50.55079592</v>
      </c>
      <c r="Q132" s="1">
        <f t="shared" ref="Q132:Q133" si="30">(P132^2)</f>
        <v>2555.382969</v>
      </c>
    </row>
    <row r="133" ht="15.75" customHeight="1">
      <c r="A133" s="1">
        <v>0.159</v>
      </c>
      <c r="B133" s="1">
        <v>0.130843247</v>
      </c>
      <c r="C133" s="1">
        <v>7.89</v>
      </c>
      <c r="D133" s="1">
        <v>50.41908307</v>
      </c>
      <c r="E133" s="1">
        <f t="shared" si="1"/>
        <v>-42.52908307</v>
      </c>
      <c r="F133" s="1">
        <f t="shared" si="2"/>
        <v>1808.722907</v>
      </c>
      <c r="G133" s="1">
        <v>66.92037019</v>
      </c>
      <c r="H133" s="1">
        <v>67.12400462</v>
      </c>
      <c r="I133" s="1">
        <f>(10^4)*(Planilha9!AT136^5.7)/(Planilha9!T136^2)</f>
        <v>50.41908307</v>
      </c>
      <c r="J133" s="1">
        <f t="shared" si="3"/>
        <v>-0.20363443</v>
      </c>
      <c r="K133" s="1">
        <f t="shared" si="4"/>
        <v>0.04146698108</v>
      </c>
      <c r="L133" s="1">
        <f t="shared" si="5"/>
        <v>16.50128712</v>
      </c>
      <c r="M133" s="1">
        <f t="shared" si="6"/>
        <v>272.2924766</v>
      </c>
      <c r="N133" s="1">
        <f t="shared" si="7"/>
        <v>16.70492155</v>
      </c>
      <c r="O133" s="1">
        <f t="shared" si="8"/>
        <v>279.054404</v>
      </c>
      <c r="P133" s="1">
        <f t="shared" si="29"/>
        <v>-42.52908307</v>
      </c>
      <c r="Q133" s="1">
        <f t="shared" si="30"/>
        <v>1808.722907</v>
      </c>
    </row>
    <row r="134" ht="15.75" customHeight="1">
      <c r="A134" s="1">
        <v>0.0</v>
      </c>
      <c r="B134" s="1">
        <v>0.199981391</v>
      </c>
      <c r="E134" s="1">
        <f t="shared" si="1"/>
        <v>0</v>
      </c>
      <c r="F134" s="1">
        <f t="shared" si="2"/>
        <v>0</v>
      </c>
      <c r="G134" s="1">
        <v>559.2941213</v>
      </c>
      <c r="H134" s="1">
        <v>418.3520052</v>
      </c>
      <c r="I134" s="1">
        <f>(10^4)*(Planilha9!AT137^5.7)/(Planilha9!T137^2)</f>
        <v>664.4257266</v>
      </c>
      <c r="J134" s="1">
        <f t="shared" si="3"/>
        <v>140.9421161</v>
      </c>
      <c r="K134" s="1">
        <f t="shared" si="4"/>
        <v>19864.68009</v>
      </c>
      <c r="L134" s="1">
        <f t="shared" si="5"/>
        <v>-105.1316053</v>
      </c>
      <c r="M134" s="1">
        <f t="shared" si="6"/>
        <v>11052.65443</v>
      </c>
      <c r="N134" s="1">
        <f t="shared" si="7"/>
        <v>-246.0737214</v>
      </c>
      <c r="O134" s="1">
        <f t="shared" si="8"/>
        <v>60552.27636</v>
      </c>
    </row>
    <row r="135" ht="15.75" customHeight="1">
      <c r="A135" s="1">
        <v>0.0</v>
      </c>
      <c r="B135" s="1">
        <v>0.121280333</v>
      </c>
      <c r="E135" s="1">
        <f t="shared" si="1"/>
        <v>0</v>
      </c>
      <c r="F135" s="1">
        <f t="shared" si="2"/>
        <v>0</v>
      </c>
      <c r="G135" s="1">
        <v>51.42589504</v>
      </c>
      <c r="H135" s="1">
        <v>56.59069751</v>
      </c>
      <c r="I135" s="1">
        <f>(10^4)*(Planilha9!AT138^5.7)/(Planilha9!T138^2)</f>
        <v>38.40705333</v>
      </c>
      <c r="J135" s="1">
        <f t="shared" si="3"/>
        <v>-5.16480247</v>
      </c>
      <c r="K135" s="1">
        <f t="shared" si="4"/>
        <v>26.67518455</v>
      </c>
      <c r="L135" s="1">
        <f t="shared" si="5"/>
        <v>13.01884171</v>
      </c>
      <c r="M135" s="1">
        <f t="shared" si="6"/>
        <v>169.4902396</v>
      </c>
      <c r="N135" s="1">
        <f t="shared" si="7"/>
        <v>18.18364418</v>
      </c>
      <c r="O135" s="1">
        <f t="shared" si="8"/>
        <v>330.6449158</v>
      </c>
    </row>
    <row r="136" ht="15.75" customHeight="1">
      <c r="A136" s="1">
        <v>0.178</v>
      </c>
      <c r="B136" s="1">
        <v>0.136147357</v>
      </c>
      <c r="C136" s="1">
        <v>376.0</v>
      </c>
      <c r="D136" s="1">
        <v>92.96149762</v>
      </c>
      <c r="E136" s="1">
        <f t="shared" si="1"/>
        <v>283.0385024</v>
      </c>
      <c r="F136" s="1">
        <f t="shared" si="2"/>
        <v>80110.79383</v>
      </c>
      <c r="G136" s="1">
        <v>45.95218888</v>
      </c>
      <c r="H136" s="1">
        <v>31.49564924</v>
      </c>
      <c r="I136" s="1">
        <f>(10^4)*(Planilha9!AT139^5.7)/(Planilha9!T139^2)</f>
        <v>92.96149762</v>
      </c>
      <c r="J136" s="1">
        <f t="shared" si="3"/>
        <v>14.45653964</v>
      </c>
      <c r="K136" s="1">
        <f t="shared" si="4"/>
        <v>208.9915384</v>
      </c>
      <c r="L136" s="1">
        <f t="shared" si="5"/>
        <v>-47.00930874</v>
      </c>
      <c r="M136" s="1">
        <f t="shared" si="6"/>
        <v>2209.875108</v>
      </c>
      <c r="N136" s="1">
        <f t="shared" si="7"/>
        <v>-61.46584838</v>
      </c>
      <c r="O136" s="1">
        <f t="shared" si="8"/>
        <v>3778.050517</v>
      </c>
      <c r="P136" s="1">
        <f t="shared" ref="P136:P137" si="31">(C136-I136)</f>
        <v>283.0385024</v>
      </c>
      <c r="Q136" s="1">
        <f t="shared" ref="Q136:Q137" si="32">(P136^2)</f>
        <v>80110.79383</v>
      </c>
    </row>
    <row r="137" ht="15.75" customHeight="1">
      <c r="A137" s="1">
        <v>0.178</v>
      </c>
      <c r="B137" s="1">
        <v>0.169857497</v>
      </c>
      <c r="C137" s="1">
        <v>376.0</v>
      </c>
      <c r="D137" s="1">
        <v>328.0450497</v>
      </c>
      <c r="E137" s="1">
        <f t="shared" si="1"/>
        <v>47.9549503</v>
      </c>
      <c r="F137" s="1">
        <f t="shared" si="2"/>
        <v>2299.677258</v>
      </c>
      <c r="G137" s="1">
        <v>71.52489234</v>
      </c>
      <c r="H137" s="1">
        <v>76.3049275</v>
      </c>
      <c r="I137" s="1">
        <f>(10^4)*(Planilha9!AT140^5.7)/(Planilha9!T140^2)</f>
        <v>328.0450497</v>
      </c>
      <c r="J137" s="1">
        <f t="shared" si="3"/>
        <v>-4.78003516</v>
      </c>
      <c r="K137" s="1">
        <f t="shared" si="4"/>
        <v>22.84873613</v>
      </c>
      <c r="L137" s="1">
        <f t="shared" si="5"/>
        <v>-256.5201574</v>
      </c>
      <c r="M137" s="1">
        <f t="shared" si="6"/>
        <v>65802.59114</v>
      </c>
      <c r="N137" s="1">
        <f t="shared" si="7"/>
        <v>-251.7401222</v>
      </c>
      <c r="O137" s="1">
        <f t="shared" si="8"/>
        <v>63373.08913</v>
      </c>
      <c r="P137" s="1">
        <f t="shared" si="31"/>
        <v>47.95495029</v>
      </c>
      <c r="Q137" s="1">
        <f t="shared" si="32"/>
        <v>2299.677258</v>
      </c>
    </row>
    <row r="138" ht="15.75" customHeight="1">
      <c r="A138" s="1">
        <v>0.0</v>
      </c>
      <c r="B138" s="1">
        <v>0.159672208</v>
      </c>
      <c r="E138" s="1">
        <f t="shared" si="1"/>
        <v>0</v>
      </c>
      <c r="F138" s="1">
        <f t="shared" si="2"/>
        <v>0</v>
      </c>
      <c r="G138" s="1">
        <v>213.481466</v>
      </c>
      <c r="H138" s="1">
        <v>195.5600642</v>
      </c>
      <c r="I138" s="1">
        <f>(10^4)*(Planilha9!AT141^5.7)/(Planilha9!T141^2)</f>
        <v>280.6126376</v>
      </c>
      <c r="J138" s="1">
        <f t="shared" si="3"/>
        <v>17.9214018</v>
      </c>
      <c r="K138" s="1">
        <f t="shared" si="4"/>
        <v>321.1766425</v>
      </c>
      <c r="L138" s="1">
        <f t="shared" si="5"/>
        <v>-67.13117162</v>
      </c>
      <c r="M138" s="1">
        <f t="shared" si="6"/>
        <v>4506.594203</v>
      </c>
      <c r="N138" s="1">
        <f t="shared" si="7"/>
        <v>-85.05257342</v>
      </c>
      <c r="O138" s="1">
        <f t="shared" si="8"/>
        <v>7233.940245</v>
      </c>
    </row>
    <row r="139" ht="15.75" customHeight="1">
      <c r="A139" s="1">
        <v>0.0</v>
      </c>
      <c r="B139" s="1">
        <v>0.187302348</v>
      </c>
      <c r="E139" s="1">
        <f t="shared" si="1"/>
        <v>0</v>
      </c>
      <c r="F139" s="1">
        <f t="shared" si="2"/>
        <v>0</v>
      </c>
      <c r="G139" s="1">
        <v>293.7568199</v>
      </c>
      <c r="H139" s="1">
        <v>370.2846716</v>
      </c>
      <c r="I139" s="1">
        <f>(10^4)*(Planilha9!AT142^5.7)/(Planilha9!T142^2)</f>
        <v>696.9416245</v>
      </c>
      <c r="J139" s="1">
        <f t="shared" si="3"/>
        <v>-76.5278517</v>
      </c>
      <c r="K139" s="1">
        <f t="shared" si="4"/>
        <v>5856.512086</v>
      </c>
      <c r="L139" s="1">
        <f t="shared" si="5"/>
        <v>-403.1848046</v>
      </c>
      <c r="M139" s="1">
        <f t="shared" si="6"/>
        <v>162557.9867</v>
      </c>
      <c r="N139" s="1">
        <f t="shared" si="7"/>
        <v>-326.6569529</v>
      </c>
      <c r="O139" s="1">
        <f t="shared" si="8"/>
        <v>106704.7649</v>
      </c>
    </row>
    <row r="140" ht="15.75" customHeight="1">
      <c r="A140" s="1">
        <v>0.169</v>
      </c>
      <c r="B140" s="1">
        <v>0.18106035</v>
      </c>
      <c r="C140" s="1">
        <v>166.0</v>
      </c>
      <c r="D140" s="1">
        <v>600.488164</v>
      </c>
      <c r="E140" s="1">
        <f t="shared" si="1"/>
        <v>-434.488164</v>
      </c>
      <c r="F140" s="1">
        <f t="shared" si="2"/>
        <v>188779.9647</v>
      </c>
      <c r="G140" s="1">
        <v>300.7644902</v>
      </c>
      <c r="H140" s="1">
        <v>300.3242447</v>
      </c>
      <c r="I140" s="1">
        <f>(10^4)*(Planilha9!AT143^5.7)/(Planilha9!T143^2)</f>
        <v>600.488164</v>
      </c>
      <c r="J140" s="1">
        <f t="shared" si="3"/>
        <v>0.4402455</v>
      </c>
      <c r="K140" s="1">
        <f t="shared" si="4"/>
        <v>0.1938161003</v>
      </c>
      <c r="L140" s="1">
        <f t="shared" si="5"/>
        <v>-299.7236738</v>
      </c>
      <c r="M140" s="1">
        <f t="shared" si="6"/>
        <v>89834.28067</v>
      </c>
      <c r="N140" s="1">
        <f t="shared" si="7"/>
        <v>-300.1639193</v>
      </c>
      <c r="O140" s="1">
        <f t="shared" si="8"/>
        <v>90098.37848</v>
      </c>
      <c r="P140" s="1">
        <f t="shared" ref="P140:P141" si="33">(C140-I140)</f>
        <v>-434.488164</v>
      </c>
      <c r="Q140" s="1">
        <f t="shared" ref="Q140:Q141" si="34">(P140^2)</f>
        <v>188779.9647</v>
      </c>
    </row>
    <row r="141" ht="15.75" customHeight="1">
      <c r="A141" s="1">
        <v>0.169</v>
      </c>
      <c r="B141" s="1">
        <v>0.138867813</v>
      </c>
      <c r="C141" s="1">
        <v>166.0</v>
      </c>
      <c r="D141" s="1">
        <v>132.3550194</v>
      </c>
      <c r="E141" s="1">
        <f t="shared" si="1"/>
        <v>33.6449806</v>
      </c>
      <c r="F141" s="1">
        <f t="shared" si="2"/>
        <v>1131.98472</v>
      </c>
      <c r="G141" s="1">
        <v>90.26657563</v>
      </c>
      <c r="H141" s="1">
        <v>103.9210081</v>
      </c>
      <c r="I141" s="1">
        <f>(10^4)*(Planilha9!AT144^5.7)/(Planilha9!T144^2)</f>
        <v>132.3550194</v>
      </c>
      <c r="J141" s="1">
        <f t="shared" si="3"/>
        <v>-13.65443247</v>
      </c>
      <c r="K141" s="1">
        <f t="shared" si="4"/>
        <v>186.4435261</v>
      </c>
      <c r="L141" s="1">
        <f t="shared" si="5"/>
        <v>-42.08844378</v>
      </c>
      <c r="M141" s="1">
        <f t="shared" si="6"/>
        <v>1771.4371</v>
      </c>
      <c r="N141" s="1">
        <f t="shared" si="7"/>
        <v>-28.43401131</v>
      </c>
      <c r="O141" s="1">
        <f t="shared" si="8"/>
        <v>808.4929994</v>
      </c>
      <c r="P141" s="1">
        <f t="shared" si="33"/>
        <v>33.64498059</v>
      </c>
      <c r="Q141" s="1">
        <f t="shared" si="34"/>
        <v>1131.984719</v>
      </c>
    </row>
    <row r="142" ht="15.75" customHeight="1">
      <c r="A142" s="1">
        <v>0.0</v>
      </c>
      <c r="B142" s="1">
        <v>0.171339327</v>
      </c>
      <c r="E142" s="1">
        <f t="shared" si="1"/>
        <v>0</v>
      </c>
      <c r="F142" s="1">
        <f t="shared" si="2"/>
        <v>0</v>
      </c>
      <c r="G142" s="1">
        <v>211.1097751</v>
      </c>
      <c r="H142" s="1">
        <v>231.4400342</v>
      </c>
      <c r="I142" s="1">
        <f>(10^4)*(Planilha9!AT145^5.7)/(Planilha9!T145^2)</f>
        <v>389.6808364</v>
      </c>
      <c r="J142" s="1">
        <f t="shared" si="3"/>
        <v>-20.3302591</v>
      </c>
      <c r="K142" s="1">
        <f t="shared" si="4"/>
        <v>413.3194351</v>
      </c>
      <c r="L142" s="1">
        <f t="shared" si="5"/>
        <v>-178.5710613</v>
      </c>
      <c r="M142" s="1">
        <f t="shared" si="6"/>
        <v>31887.62393</v>
      </c>
      <c r="N142" s="1">
        <f t="shared" si="7"/>
        <v>-158.2408022</v>
      </c>
      <c r="O142" s="1">
        <f t="shared" si="8"/>
        <v>25040.15148</v>
      </c>
    </row>
    <row r="143" ht="15.75" customHeight="1">
      <c r="A143" s="1">
        <v>0.0</v>
      </c>
      <c r="B143" s="1">
        <v>0.124476171</v>
      </c>
      <c r="E143" s="1">
        <f t="shared" si="1"/>
        <v>0</v>
      </c>
      <c r="F143" s="1">
        <f t="shared" si="2"/>
        <v>0</v>
      </c>
      <c r="G143" s="1">
        <v>65.92952826</v>
      </c>
      <c r="H143" s="1">
        <v>64.46962508</v>
      </c>
      <c r="I143" s="1">
        <f>(10^4)*(Planilha9!AT146^5.7)/(Planilha9!T146^2)</f>
        <v>63.05438423</v>
      </c>
      <c r="J143" s="1">
        <f t="shared" si="3"/>
        <v>1.45990318</v>
      </c>
      <c r="K143" s="1">
        <f t="shared" si="4"/>
        <v>2.131317295</v>
      </c>
      <c r="L143" s="1">
        <f t="shared" si="5"/>
        <v>2.875144034</v>
      </c>
      <c r="M143" s="1">
        <f t="shared" si="6"/>
        <v>8.266453218</v>
      </c>
      <c r="N143" s="1">
        <f t="shared" si="7"/>
        <v>1.415240854</v>
      </c>
      <c r="O143" s="1">
        <f t="shared" si="8"/>
        <v>2.002906676</v>
      </c>
    </row>
    <row r="144" ht="15.75" customHeight="1">
      <c r="A144" s="1">
        <v>0.147</v>
      </c>
      <c r="B144" s="1">
        <v>0.139210447</v>
      </c>
      <c r="C144" s="1">
        <v>11.9</v>
      </c>
      <c r="D144" s="1">
        <v>109.8442242</v>
      </c>
      <c r="E144" s="1">
        <f t="shared" si="1"/>
        <v>-97.9442242</v>
      </c>
      <c r="F144" s="1">
        <f t="shared" si="2"/>
        <v>9593.071054</v>
      </c>
      <c r="G144" s="1">
        <v>29.36354249</v>
      </c>
      <c r="H144" s="1">
        <v>8.187257817</v>
      </c>
      <c r="I144" s="1">
        <f>(10^4)*(Planilha9!AT147^5.7)/(Planilha9!T147^2)</f>
        <v>109.8442242</v>
      </c>
      <c r="J144" s="1">
        <f t="shared" si="3"/>
        <v>21.17628467</v>
      </c>
      <c r="K144" s="1">
        <f t="shared" si="4"/>
        <v>448.4350326</v>
      </c>
      <c r="L144" s="1">
        <f t="shared" si="5"/>
        <v>-80.48068168</v>
      </c>
      <c r="M144" s="1">
        <f t="shared" si="6"/>
        <v>6477.140124</v>
      </c>
      <c r="N144" s="1">
        <f t="shared" si="7"/>
        <v>-101.6569664</v>
      </c>
      <c r="O144" s="1">
        <f t="shared" si="8"/>
        <v>10334.13881</v>
      </c>
      <c r="P144" s="1">
        <f t="shared" ref="P144:P145" si="35">(C144-I144)</f>
        <v>-97.94422417</v>
      </c>
      <c r="Q144" s="1">
        <f t="shared" ref="Q144:Q145" si="36">(P144^2)</f>
        <v>9593.071049</v>
      </c>
    </row>
    <row r="145" ht="15.75" customHeight="1">
      <c r="A145" s="1">
        <v>0.147</v>
      </c>
      <c r="B145" s="1">
        <v>0.154551056</v>
      </c>
      <c r="C145" s="1">
        <v>11.9</v>
      </c>
      <c r="D145" s="1">
        <v>199.3232974</v>
      </c>
      <c r="E145" s="1">
        <f t="shared" si="1"/>
        <v>-187.4232974</v>
      </c>
      <c r="F145" s="1">
        <f t="shared" si="2"/>
        <v>35127.49241</v>
      </c>
      <c r="G145" s="1">
        <v>36.19167993</v>
      </c>
      <c r="H145" s="1">
        <v>12.43767069</v>
      </c>
      <c r="I145" s="1">
        <f>(10^4)*(Planilha9!AT148^5.7)/(Planilha9!T148^2)</f>
        <v>199.3232974</v>
      </c>
      <c r="J145" s="1">
        <f t="shared" si="3"/>
        <v>23.75400924</v>
      </c>
      <c r="K145" s="1">
        <f t="shared" si="4"/>
        <v>564.252955</v>
      </c>
      <c r="L145" s="1">
        <f t="shared" si="5"/>
        <v>-163.1316174</v>
      </c>
      <c r="M145" s="1">
        <f t="shared" si="6"/>
        <v>26611.9246</v>
      </c>
      <c r="N145" s="1">
        <f t="shared" si="7"/>
        <v>-186.8856267</v>
      </c>
      <c r="O145" s="1">
        <f t="shared" si="8"/>
        <v>34926.23746</v>
      </c>
      <c r="P145" s="1">
        <f t="shared" si="35"/>
        <v>-187.4232974</v>
      </c>
      <c r="Q145" s="1">
        <f t="shared" si="36"/>
        <v>35127.49239</v>
      </c>
    </row>
    <row r="146" ht="15.75" customHeight="1">
      <c r="A146" s="1">
        <v>0.0</v>
      </c>
      <c r="B146" s="1">
        <v>0.159254316</v>
      </c>
      <c r="E146" s="1">
        <f t="shared" si="1"/>
        <v>0</v>
      </c>
      <c r="F146" s="1">
        <f t="shared" si="2"/>
        <v>0</v>
      </c>
      <c r="G146" s="1">
        <v>13.52826613</v>
      </c>
      <c r="H146" s="1">
        <v>6.254310991</v>
      </c>
      <c r="I146" s="1">
        <f>(10^4)*(Planilha9!AT149^5.7)/(Planilha9!T149^2)</f>
        <v>211.3283344</v>
      </c>
      <c r="J146" s="1">
        <f t="shared" si="3"/>
        <v>7.273955139</v>
      </c>
      <c r="K146" s="1">
        <f t="shared" si="4"/>
        <v>52.91042336</v>
      </c>
      <c r="L146" s="1">
        <f t="shared" si="5"/>
        <v>-197.8000683</v>
      </c>
      <c r="M146" s="1">
        <f t="shared" si="6"/>
        <v>39124.867</v>
      </c>
      <c r="N146" s="1">
        <f t="shared" si="7"/>
        <v>-205.0740234</v>
      </c>
      <c r="O146" s="1">
        <f t="shared" si="8"/>
        <v>42055.35507</v>
      </c>
    </row>
    <row r="147" ht="15.75" customHeight="1">
      <c r="A147" s="1">
        <v>0.0</v>
      </c>
      <c r="B147" s="1">
        <v>0.130313281</v>
      </c>
      <c r="E147" s="1">
        <f t="shared" si="1"/>
        <v>0</v>
      </c>
      <c r="F147" s="1">
        <f t="shared" si="2"/>
        <v>0</v>
      </c>
      <c r="G147" s="1">
        <v>20.38072328</v>
      </c>
      <c r="H147" s="1">
        <v>2.803944057</v>
      </c>
      <c r="I147" s="1">
        <f>(10^4)*(Planilha9!AT150^5.7)/(Planilha9!T150^2)</f>
        <v>67.37104718</v>
      </c>
      <c r="J147" s="1">
        <f t="shared" si="3"/>
        <v>17.57677922</v>
      </c>
      <c r="K147" s="1">
        <f t="shared" si="4"/>
        <v>308.9431679</v>
      </c>
      <c r="L147" s="1">
        <f t="shared" si="5"/>
        <v>-46.9903239</v>
      </c>
      <c r="M147" s="1">
        <f t="shared" si="6"/>
        <v>2208.09054</v>
      </c>
      <c r="N147" s="1">
        <f t="shared" si="7"/>
        <v>-64.56710312</v>
      </c>
      <c r="O147" s="1">
        <f t="shared" si="8"/>
        <v>4168.910806</v>
      </c>
    </row>
    <row r="148" ht="15.75" customHeight="1">
      <c r="A148" s="1">
        <v>0.0</v>
      </c>
      <c r="B148" s="1">
        <v>0.12926213</v>
      </c>
      <c r="E148" s="1">
        <f t="shared" si="1"/>
        <v>0</v>
      </c>
      <c r="F148" s="1">
        <f t="shared" si="2"/>
        <v>0</v>
      </c>
      <c r="G148" s="1">
        <v>13.2959117</v>
      </c>
      <c r="H148" s="1">
        <v>6.347361668</v>
      </c>
      <c r="I148" s="1">
        <f>(10^4)*(Planilha9!AT151^5.7)/(Planilha9!T151^2)</f>
        <v>52.79876056</v>
      </c>
      <c r="J148" s="1">
        <f t="shared" si="3"/>
        <v>6.948550032</v>
      </c>
      <c r="K148" s="1">
        <f t="shared" si="4"/>
        <v>48.28234755</v>
      </c>
      <c r="L148" s="1">
        <f t="shared" si="5"/>
        <v>-39.50284886</v>
      </c>
      <c r="M148" s="1">
        <f t="shared" si="6"/>
        <v>1560.475068</v>
      </c>
      <c r="N148" s="1">
        <f t="shared" si="7"/>
        <v>-46.45139889</v>
      </c>
      <c r="O148" s="1">
        <f t="shared" si="8"/>
        <v>2157.732459</v>
      </c>
    </row>
    <row r="149" ht="15.75" customHeight="1">
      <c r="A149" s="1">
        <v>0.0</v>
      </c>
      <c r="B149" s="1">
        <v>0.168792143</v>
      </c>
      <c r="E149" s="1">
        <f t="shared" si="1"/>
        <v>0</v>
      </c>
      <c r="F149" s="1">
        <f t="shared" si="2"/>
        <v>0</v>
      </c>
      <c r="G149" s="1">
        <v>10.07621541</v>
      </c>
      <c r="H149" s="1">
        <v>18.45512213</v>
      </c>
      <c r="I149" s="1">
        <f>(10^4)*(Planilha9!AT152^5.7)/(Planilha9!T152^2)</f>
        <v>241.6267263</v>
      </c>
      <c r="J149" s="1">
        <f t="shared" si="3"/>
        <v>-8.37890672</v>
      </c>
      <c r="K149" s="1">
        <f t="shared" si="4"/>
        <v>70.20607782</v>
      </c>
      <c r="L149" s="1">
        <f t="shared" si="5"/>
        <v>-231.5505109</v>
      </c>
      <c r="M149" s="1">
        <f t="shared" si="6"/>
        <v>53615.63911</v>
      </c>
      <c r="N149" s="1">
        <f t="shared" si="7"/>
        <v>-223.1716042</v>
      </c>
      <c r="O149" s="1">
        <f t="shared" si="8"/>
        <v>49805.56492</v>
      </c>
    </row>
    <row r="150" ht="15.75" customHeight="1">
      <c r="A150" s="1">
        <v>0.173</v>
      </c>
      <c r="B150" s="1">
        <v>0.146978206</v>
      </c>
      <c r="C150" s="1">
        <v>3.33</v>
      </c>
      <c r="D150" s="1">
        <v>100.1523235</v>
      </c>
      <c r="E150" s="1">
        <f t="shared" si="1"/>
        <v>-96.8223235</v>
      </c>
      <c r="F150" s="1">
        <f t="shared" si="2"/>
        <v>9374.562328</v>
      </c>
      <c r="G150" s="1">
        <v>14.19065269</v>
      </c>
      <c r="H150" s="1">
        <v>10.61010729</v>
      </c>
      <c r="I150" s="1">
        <f>(10^4)*(Planilha9!AT153^5.7)/(Planilha9!T153^2)</f>
        <v>100.1523235</v>
      </c>
      <c r="J150" s="1">
        <f t="shared" si="3"/>
        <v>3.5805454</v>
      </c>
      <c r="K150" s="1">
        <f t="shared" si="4"/>
        <v>12.82030536</v>
      </c>
      <c r="L150" s="1">
        <f t="shared" si="5"/>
        <v>-85.96167083</v>
      </c>
      <c r="M150" s="1">
        <f t="shared" si="6"/>
        <v>7389.408851</v>
      </c>
      <c r="N150" s="1">
        <f t="shared" si="7"/>
        <v>-89.54221623</v>
      </c>
      <c r="O150" s="1">
        <f t="shared" si="8"/>
        <v>8017.808487</v>
      </c>
      <c r="P150" s="1">
        <f t="shared" ref="P150:P151" si="37">(C150-I150)</f>
        <v>-96.82232352</v>
      </c>
      <c r="Q150" s="1">
        <f t="shared" ref="Q150:Q151" si="38">(P150^2)</f>
        <v>9374.562331</v>
      </c>
    </row>
    <row r="151" ht="15.75" customHeight="1">
      <c r="A151" s="1">
        <v>0.173</v>
      </c>
      <c r="B151" s="1">
        <v>0.162394191</v>
      </c>
      <c r="C151" s="1">
        <v>3.33</v>
      </c>
      <c r="D151" s="1">
        <v>176.8361502</v>
      </c>
      <c r="E151" s="1">
        <f t="shared" si="1"/>
        <v>-173.5061502</v>
      </c>
      <c r="F151" s="1">
        <f t="shared" si="2"/>
        <v>30104.38416</v>
      </c>
      <c r="G151" s="1">
        <v>17.32357284</v>
      </c>
      <c r="H151" s="1">
        <v>15.81211508</v>
      </c>
      <c r="I151" s="1">
        <f>(10^4)*(Planilha9!AT154^5.7)/(Planilha9!T154^2)</f>
        <v>176.8361502</v>
      </c>
      <c r="J151" s="1">
        <f t="shared" si="3"/>
        <v>1.51145776</v>
      </c>
      <c r="K151" s="1">
        <f t="shared" si="4"/>
        <v>2.28450456</v>
      </c>
      <c r="L151" s="1">
        <f t="shared" si="5"/>
        <v>-159.5125774</v>
      </c>
      <c r="M151" s="1">
        <f t="shared" si="6"/>
        <v>25444.26235</v>
      </c>
      <c r="N151" s="1">
        <f t="shared" si="7"/>
        <v>-161.0240352</v>
      </c>
      <c r="O151" s="1">
        <f t="shared" si="8"/>
        <v>25928.7399</v>
      </c>
      <c r="P151" s="1">
        <f t="shared" si="37"/>
        <v>-173.5061502</v>
      </c>
      <c r="Q151" s="1">
        <f t="shared" si="38"/>
        <v>30104.38417</v>
      </c>
    </row>
    <row r="152" ht="15.75" customHeight="1">
      <c r="A152" s="1">
        <v>0.0</v>
      </c>
      <c r="B152" s="1">
        <v>0.182532599</v>
      </c>
      <c r="E152" s="1">
        <f t="shared" si="1"/>
        <v>0</v>
      </c>
      <c r="F152" s="1">
        <f t="shared" si="2"/>
        <v>0</v>
      </c>
      <c r="G152" s="1">
        <v>25.7075698</v>
      </c>
      <c r="H152" s="1">
        <v>24.39218583</v>
      </c>
      <c r="I152" s="1">
        <f>(10^4)*(Planilha9!AT155^5.7)/(Planilha9!T155^2)</f>
        <v>371.921832</v>
      </c>
      <c r="J152" s="1">
        <f t="shared" si="3"/>
        <v>1.31538397</v>
      </c>
      <c r="K152" s="1">
        <f t="shared" si="4"/>
        <v>1.730234989</v>
      </c>
      <c r="L152" s="1">
        <f t="shared" si="5"/>
        <v>-346.2142622</v>
      </c>
      <c r="M152" s="1">
        <f t="shared" si="6"/>
        <v>119864.3154</v>
      </c>
      <c r="N152" s="1">
        <f t="shared" si="7"/>
        <v>-347.5296462</v>
      </c>
      <c r="O152" s="1">
        <f t="shared" si="8"/>
        <v>120776.855</v>
      </c>
    </row>
    <row r="153" ht="15.75" customHeight="1">
      <c r="A153" s="1">
        <v>0.0</v>
      </c>
      <c r="B153" s="1">
        <v>0.160104493</v>
      </c>
      <c r="E153" s="1">
        <f t="shared" si="1"/>
        <v>0</v>
      </c>
      <c r="F153" s="1">
        <f t="shared" si="2"/>
        <v>0</v>
      </c>
      <c r="G153" s="1">
        <v>19.77821937</v>
      </c>
      <c r="H153" s="1">
        <v>14.4378675</v>
      </c>
      <c r="I153" s="1">
        <f>(10^4)*(Planilha9!AT156^5.7)/(Planilha9!T156^2)</f>
        <v>176.1615996</v>
      </c>
      <c r="J153" s="1">
        <f t="shared" si="3"/>
        <v>5.34035187</v>
      </c>
      <c r="K153" s="1">
        <f t="shared" si="4"/>
        <v>28.5193581</v>
      </c>
      <c r="L153" s="1">
        <f t="shared" si="5"/>
        <v>-156.3833802</v>
      </c>
      <c r="M153" s="1">
        <f t="shared" si="6"/>
        <v>24455.76161</v>
      </c>
      <c r="N153" s="1">
        <f t="shared" si="7"/>
        <v>-161.7237321</v>
      </c>
      <c r="O153" s="1">
        <f t="shared" si="8"/>
        <v>26154.56552</v>
      </c>
    </row>
    <row r="154" ht="15.75" customHeight="1">
      <c r="A154" s="1">
        <v>0.0</v>
      </c>
      <c r="B154" s="1">
        <v>0.150639925</v>
      </c>
      <c r="E154" s="1">
        <f t="shared" si="1"/>
        <v>0</v>
      </c>
      <c r="F154" s="1">
        <f t="shared" si="2"/>
        <v>0</v>
      </c>
      <c r="G154" s="1">
        <v>17.87228222</v>
      </c>
      <c r="H154" s="1">
        <v>11.48260686</v>
      </c>
      <c r="I154" s="1">
        <f>(10^4)*(Planilha9!AT157^5.7)/(Planilha9!T157^2)</f>
        <v>125.7038187</v>
      </c>
      <c r="J154" s="1">
        <f t="shared" si="3"/>
        <v>6.38967536</v>
      </c>
      <c r="K154" s="1">
        <f t="shared" si="4"/>
        <v>40.82795121</v>
      </c>
      <c r="L154" s="1">
        <f t="shared" si="5"/>
        <v>-107.8315365</v>
      </c>
      <c r="M154" s="1">
        <f t="shared" si="6"/>
        <v>11627.64027</v>
      </c>
      <c r="N154" s="1">
        <f t="shared" si="7"/>
        <v>-114.2212119</v>
      </c>
      <c r="O154" s="1">
        <f t="shared" si="8"/>
        <v>13046.48524</v>
      </c>
    </row>
    <row r="155" ht="15.75" customHeight="1">
      <c r="A155" s="1">
        <v>0.0</v>
      </c>
      <c r="B155" s="1">
        <v>0.125465545</v>
      </c>
      <c r="E155" s="1">
        <f t="shared" si="1"/>
        <v>0</v>
      </c>
      <c r="F155" s="1">
        <f t="shared" si="2"/>
        <v>0</v>
      </c>
      <c r="G155" s="1">
        <v>12.39791874</v>
      </c>
      <c r="H155" s="1">
        <v>5.525582143</v>
      </c>
      <c r="I155" s="1">
        <f>(10^4)*(Planilha9!AT158^5.7)/(Planilha9!T158^2)</f>
        <v>44.32813614</v>
      </c>
      <c r="J155" s="1">
        <f t="shared" si="3"/>
        <v>6.872336597</v>
      </c>
      <c r="K155" s="1">
        <f t="shared" si="4"/>
        <v>47.2290103</v>
      </c>
      <c r="L155" s="1">
        <f t="shared" si="5"/>
        <v>-31.9302174</v>
      </c>
      <c r="M155" s="1">
        <f t="shared" si="6"/>
        <v>1019.538783</v>
      </c>
      <c r="N155" s="1">
        <f t="shared" si="7"/>
        <v>-38.802554</v>
      </c>
      <c r="O155" s="1">
        <f t="shared" si="8"/>
        <v>1505.638197</v>
      </c>
    </row>
    <row r="156" ht="15.75" customHeight="1">
      <c r="A156" s="1">
        <v>0.154</v>
      </c>
      <c r="B156" s="1">
        <v>0.170843252</v>
      </c>
      <c r="C156" s="1">
        <v>448.0</v>
      </c>
      <c r="D156" s="1">
        <v>221.2303748</v>
      </c>
      <c r="E156" s="1">
        <f t="shared" si="1"/>
        <v>226.7696252</v>
      </c>
      <c r="F156" s="1">
        <f t="shared" si="2"/>
        <v>51424.46291</v>
      </c>
      <c r="G156" s="1">
        <v>7.437106919</v>
      </c>
      <c r="H156" s="1">
        <v>8.651020335</v>
      </c>
      <c r="I156" s="1">
        <f>(10^4)*(Planilha9!AT159^5.7)/(Planilha9!T159^2)</f>
        <v>221.2303748</v>
      </c>
      <c r="J156" s="1">
        <f t="shared" si="3"/>
        <v>-1.213913416</v>
      </c>
      <c r="K156" s="1">
        <f t="shared" si="4"/>
        <v>1.473585782</v>
      </c>
      <c r="L156" s="1">
        <f t="shared" si="5"/>
        <v>-213.7932679</v>
      </c>
      <c r="M156" s="1">
        <f t="shared" si="6"/>
        <v>45707.56141</v>
      </c>
      <c r="N156" s="1">
        <f t="shared" si="7"/>
        <v>-212.5793545</v>
      </c>
      <c r="O156" s="1">
        <f t="shared" si="8"/>
        <v>45189.98196</v>
      </c>
      <c r="P156" s="1">
        <f t="shared" ref="P156:P157" si="39">(C156-I156)</f>
        <v>226.7696252</v>
      </c>
      <c r="Q156" s="1">
        <f t="shared" ref="Q156:Q157" si="40">(P156^2)</f>
        <v>51424.4629</v>
      </c>
    </row>
    <row r="157" ht="15.75" customHeight="1">
      <c r="A157" s="1">
        <v>0.154</v>
      </c>
      <c r="B157" s="1">
        <v>0.133936263</v>
      </c>
      <c r="C157" s="1">
        <v>448.0</v>
      </c>
      <c r="D157" s="1">
        <v>55.25311122</v>
      </c>
      <c r="E157" s="1">
        <f t="shared" si="1"/>
        <v>392.7468888</v>
      </c>
      <c r="F157" s="1">
        <f t="shared" si="2"/>
        <v>154250.1186</v>
      </c>
      <c r="G157" s="1">
        <v>4.570931581</v>
      </c>
      <c r="H157" s="1">
        <v>3.267899741</v>
      </c>
      <c r="I157" s="1">
        <f>(10^4)*(Planilha9!AT160^5.7)/(Planilha9!T160^2)</f>
        <v>55.25311122</v>
      </c>
      <c r="J157" s="1">
        <f t="shared" si="3"/>
        <v>1.30303184</v>
      </c>
      <c r="K157" s="1">
        <f t="shared" si="4"/>
        <v>1.697891976</v>
      </c>
      <c r="L157" s="1">
        <f t="shared" si="5"/>
        <v>-50.68217964</v>
      </c>
      <c r="M157" s="1">
        <f t="shared" si="6"/>
        <v>2568.683333</v>
      </c>
      <c r="N157" s="1">
        <f t="shared" si="7"/>
        <v>-51.98521148</v>
      </c>
      <c r="O157" s="1">
        <f t="shared" si="8"/>
        <v>2702.462212</v>
      </c>
      <c r="P157" s="1">
        <f t="shared" si="39"/>
        <v>392.7468888</v>
      </c>
      <c r="Q157" s="1">
        <f t="shared" si="40"/>
        <v>154250.1186</v>
      </c>
    </row>
    <row r="158" ht="15.75" customHeight="1">
      <c r="A158" s="1">
        <v>0.0</v>
      </c>
      <c r="B158" s="1">
        <v>0.142762312</v>
      </c>
      <c r="E158" s="1">
        <f t="shared" si="1"/>
        <v>0</v>
      </c>
      <c r="F158" s="1">
        <f t="shared" si="2"/>
        <v>0</v>
      </c>
      <c r="G158" s="1">
        <v>8.927381193</v>
      </c>
      <c r="H158" s="1">
        <v>8.54129028</v>
      </c>
      <c r="I158" s="1">
        <f>(10^4)*(Planilha9!AT161^5.7)/(Planilha9!T161^2)</f>
        <v>69.90778398</v>
      </c>
      <c r="J158" s="1">
        <f t="shared" si="3"/>
        <v>0.386090913</v>
      </c>
      <c r="K158" s="1">
        <f t="shared" si="4"/>
        <v>0.1490661931</v>
      </c>
      <c r="L158" s="1">
        <f t="shared" si="5"/>
        <v>-60.98040278</v>
      </c>
      <c r="M158" s="1">
        <f t="shared" si="6"/>
        <v>3718.609523</v>
      </c>
      <c r="N158" s="1">
        <f t="shared" si="7"/>
        <v>-61.3664937</v>
      </c>
      <c r="O158" s="1">
        <f t="shared" si="8"/>
        <v>3765.846548</v>
      </c>
    </row>
    <row r="159" ht="15.75" customHeight="1">
      <c r="A159" s="1">
        <v>0.0</v>
      </c>
      <c r="B159" s="1">
        <v>0.171917867</v>
      </c>
      <c r="E159" s="1">
        <f t="shared" si="1"/>
        <v>0</v>
      </c>
      <c r="F159" s="1">
        <f t="shared" si="2"/>
        <v>0</v>
      </c>
      <c r="G159" s="1">
        <v>12.94610017</v>
      </c>
      <c r="H159" s="1">
        <v>17.96194032</v>
      </c>
      <c r="I159" s="1">
        <f>(10^4)*(Planilha9!AT162^5.7)/(Planilha9!T162^2)</f>
        <v>201.6313017</v>
      </c>
      <c r="J159" s="1">
        <f t="shared" si="3"/>
        <v>-5.01584015</v>
      </c>
      <c r="K159" s="1">
        <f t="shared" si="4"/>
        <v>25.15865241</v>
      </c>
      <c r="L159" s="1">
        <f t="shared" si="5"/>
        <v>-188.6852015</v>
      </c>
      <c r="M159" s="1">
        <f t="shared" si="6"/>
        <v>35602.10528</v>
      </c>
      <c r="N159" s="1">
        <f t="shared" si="7"/>
        <v>-183.6693614</v>
      </c>
      <c r="O159" s="1">
        <f t="shared" si="8"/>
        <v>33734.43431</v>
      </c>
    </row>
    <row r="160" ht="15.75" customHeight="1">
      <c r="A160" s="1">
        <v>0.154</v>
      </c>
      <c r="B160" s="1">
        <v>0.114257282</v>
      </c>
      <c r="C160" s="1">
        <v>97.9</v>
      </c>
      <c r="D160" s="1">
        <v>21.15658056</v>
      </c>
      <c r="E160" s="1">
        <f t="shared" si="1"/>
        <v>76.74341944</v>
      </c>
      <c r="F160" s="1">
        <f t="shared" si="2"/>
        <v>5889.552427</v>
      </c>
      <c r="G160" s="1">
        <v>6.682174299</v>
      </c>
      <c r="H160" s="1">
        <v>1.953833207</v>
      </c>
      <c r="I160" s="1">
        <f>(10^4)*(Planilha9!AT163^5.7)/(Planilha9!T163^2)</f>
        <v>21.15658056</v>
      </c>
      <c r="J160" s="1">
        <f t="shared" si="3"/>
        <v>4.728341092</v>
      </c>
      <c r="K160" s="1">
        <f t="shared" si="4"/>
        <v>22.35720948</v>
      </c>
      <c r="L160" s="1">
        <f t="shared" si="5"/>
        <v>-14.47440626</v>
      </c>
      <c r="M160" s="1">
        <f t="shared" si="6"/>
        <v>209.5084366</v>
      </c>
      <c r="N160" s="1">
        <f t="shared" si="7"/>
        <v>-19.20274735</v>
      </c>
      <c r="O160" s="1">
        <f t="shared" si="8"/>
        <v>368.7455059</v>
      </c>
      <c r="P160" s="1">
        <f t="shared" ref="P160:P161" si="41">(C160-I160)</f>
        <v>76.74341944</v>
      </c>
      <c r="Q160" s="1">
        <f t="shared" ref="Q160:Q161" si="42">(P160^2)</f>
        <v>5889.552427</v>
      </c>
    </row>
    <row r="161" ht="15.75" customHeight="1">
      <c r="A161" s="1">
        <v>0.154</v>
      </c>
      <c r="B161" s="1">
        <v>0.187757815</v>
      </c>
      <c r="C161" s="1">
        <v>97.9</v>
      </c>
      <c r="D161" s="1">
        <v>358.9352006</v>
      </c>
      <c r="E161" s="1">
        <f t="shared" si="1"/>
        <v>-261.0352006</v>
      </c>
      <c r="F161" s="1">
        <f t="shared" si="2"/>
        <v>68139.37595</v>
      </c>
      <c r="G161" s="1">
        <v>8.019800291</v>
      </c>
      <c r="H161" s="1">
        <v>14.247676</v>
      </c>
      <c r="I161" s="1">
        <f>(10^4)*(Planilha9!AT164^5.7)/(Planilha9!T164^2)</f>
        <v>358.9352006</v>
      </c>
      <c r="J161" s="1">
        <f t="shared" si="3"/>
        <v>-6.227875709</v>
      </c>
      <c r="K161" s="1">
        <f t="shared" si="4"/>
        <v>38.78643585</v>
      </c>
      <c r="L161" s="1">
        <f t="shared" si="5"/>
        <v>-350.9154003</v>
      </c>
      <c r="M161" s="1">
        <f t="shared" si="6"/>
        <v>123141.6181</v>
      </c>
      <c r="N161" s="1">
        <f t="shared" si="7"/>
        <v>-344.6875246</v>
      </c>
      <c r="O161" s="1">
        <f t="shared" si="8"/>
        <v>118809.4896</v>
      </c>
      <c r="P161" s="1">
        <f t="shared" si="41"/>
        <v>-261.0352006</v>
      </c>
      <c r="Q161" s="1">
        <f t="shared" si="42"/>
        <v>68139.37593</v>
      </c>
    </row>
    <row r="162" ht="15.75" customHeight="1">
      <c r="A162" s="1">
        <v>0.0</v>
      </c>
      <c r="B162" s="1">
        <v>0.133981425</v>
      </c>
      <c r="E162" s="1">
        <f t="shared" si="1"/>
        <v>0</v>
      </c>
      <c r="F162" s="1">
        <f t="shared" si="2"/>
        <v>0</v>
      </c>
      <c r="G162" s="1">
        <v>4.893511394</v>
      </c>
      <c r="H162" s="1">
        <v>3.208008693</v>
      </c>
      <c r="I162" s="1">
        <f>(10^4)*(Planilha9!AT165^5.7)/(Planilha9!T165^2)</f>
        <v>57.17646022</v>
      </c>
      <c r="J162" s="1">
        <f t="shared" si="3"/>
        <v>1.685502701</v>
      </c>
      <c r="K162" s="1">
        <f t="shared" si="4"/>
        <v>2.840919355</v>
      </c>
      <c r="L162" s="1">
        <f t="shared" si="5"/>
        <v>-52.28294883</v>
      </c>
      <c r="M162" s="1">
        <f t="shared" si="6"/>
        <v>2733.506738</v>
      </c>
      <c r="N162" s="1">
        <f t="shared" si="7"/>
        <v>-53.96845153</v>
      </c>
      <c r="O162" s="1">
        <f t="shared" si="8"/>
        <v>2912.59376</v>
      </c>
    </row>
    <row r="163" ht="15.75" customHeight="1">
      <c r="A163" s="1">
        <v>0.0</v>
      </c>
      <c r="B163" s="1">
        <v>0.124935284</v>
      </c>
      <c r="E163" s="1">
        <f t="shared" si="1"/>
        <v>0</v>
      </c>
      <c r="F163" s="1">
        <f t="shared" si="2"/>
        <v>0</v>
      </c>
      <c r="G163" s="1">
        <v>4.255020287</v>
      </c>
      <c r="H163" s="1">
        <v>2.425479447</v>
      </c>
      <c r="I163" s="1">
        <f>(10^4)*(Planilha9!AT166^5.7)/(Planilha9!T166^2)</f>
        <v>38.38558854</v>
      </c>
      <c r="J163" s="1">
        <f t="shared" si="3"/>
        <v>1.82954084</v>
      </c>
      <c r="K163" s="1">
        <f t="shared" si="4"/>
        <v>3.347219685</v>
      </c>
      <c r="L163" s="1">
        <f t="shared" si="5"/>
        <v>-34.13056825</v>
      </c>
      <c r="M163" s="1">
        <f t="shared" si="6"/>
        <v>1164.895689</v>
      </c>
      <c r="N163" s="1">
        <f t="shared" si="7"/>
        <v>-35.96010909</v>
      </c>
      <c r="O163" s="1">
        <f t="shared" si="8"/>
        <v>1293.129446</v>
      </c>
    </row>
    <row r="164" ht="15.75" customHeight="1">
      <c r="A164" s="1">
        <v>0.157</v>
      </c>
      <c r="B164" s="1">
        <v>0.189289374</v>
      </c>
      <c r="C164" s="1">
        <v>7.43</v>
      </c>
      <c r="D164" s="1">
        <v>409.9044463</v>
      </c>
      <c r="E164" s="1">
        <f t="shared" si="1"/>
        <v>-402.4744463</v>
      </c>
      <c r="F164" s="1">
        <f t="shared" si="2"/>
        <v>161985.6799</v>
      </c>
      <c r="G164" s="1">
        <v>21.97689877</v>
      </c>
      <c r="H164" s="1">
        <v>18.21759516</v>
      </c>
      <c r="I164" s="1">
        <f>(10^4)*(Planilha9!AT167^5.7)/(Planilha9!T167^2)</f>
        <v>409.9044463</v>
      </c>
      <c r="J164" s="1">
        <f t="shared" si="3"/>
        <v>3.75930361</v>
      </c>
      <c r="K164" s="1">
        <f t="shared" si="4"/>
        <v>14.13236363</v>
      </c>
      <c r="L164" s="1">
        <f t="shared" si="5"/>
        <v>-387.9275475</v>
      </c>
      <c r="M164" s="1">
        <f t="shared" si="6"/>
        <v>150487.7821</v>
      </c>
      <c r="N164" s="1">
        <f t="shared" si="7"/>
        <v>-391.6868511</v>
      </c>
      <c r="O164" s="1">
        <f t="shared" si="8"/>
        <v>153418.5893</v>
      </c>
      <c r="P164" s="1">
        <f t="shared" ref="P164:P165" si="43">(C164-I164)</f>
        <v>-402.4744463</v>
      </c>
      <c r="Q164" s="1">
        <f t="shared" ref="Q164:Q165" si="44">(P164^2)</f>
        <v>161985.6799</v>
      </c>
    </row>
    <row r="165" ht="15.75" customHeight="1">
      <c r="A165" s="1">
        <v>0.157</v>
      </c>
      <c r="B165" s="1">
        <v>0.18546347</v>
      </c>
      <c r="C165" s="1">
        <v>7.43</v>
      </c>
      <c r="D165" s="1">
        <v>364.8680739</v>
      </c>
      <c r="E165" s="1">
        <f t="shared" si="1"/>
        <v>-357.4380739</v>
      </c>
      <c r="F165" s="1">
        <f t="shared" si="2"/>
        <v>127761.9767</v>
      </c>
      <c r="G165" s="1">
        <v>21.09748568</v>
      </c>
      <c r="H165" s="1">
        <v>16.78879912</v>
      </c>
      <c r="I165" s="1">
        <f>(10^4)*(Planilha9!AT168^5.7)/(Planilha9!T168^2)</f>
        <v>364.8680739</v>
      </c>
      <c r="J165" s="1">
        <f t="shared" si="3"/>
        <v>4.30868656</v>
      </c>
      <c r="K165" s="1">
        <f t="shared" si="4"/>
        <v>18.56477987</v>
      </c>
      <c r="L165" s="1">
        <f t="shared" si="5"/>
        <v>-343.7705882</v>
      </c>
      <c r="M165" s="1">
        <f t="shared" si="6"/>
        <v>118178.2173</v>
      </c>
      <c r="N165" s="1">
        <f t="shared" si="7"/>
        <v>-348.0792748</v>
      </c>
      <c r="O165" s="1">
        <f t="shared" si="8"/>
        <v>121159.1815</v>
      </c>
      <c r="P165" s="1">
        <f t="shared" si="43"/>
        <v>-357.4380739</v>
      </c>
      <c r="Q165" s="1">
        <f t="shared" si="44"/>
        <v>127761.9767</v>
      </c>
    </row>
    <row r="166" ht="15.75" customHeight="1">
      <c r="A166" s="1">
        <v>0.0</v>
      </c>
      <c r="B166" s="1">
        <v>0.18319149</v>
      </c>
      <c r="E166" s="1">
        <f t="shared" si="1"/>
        <v>0</v>
      </c>
      <c r="F166" s="1">
        <f t="shared" si="2"/>
        <v>0</v>
      </c>
      <c r="G166" s="1">
        <v>7.706075862</v>
      </c>
      <c r="H166" s="1">
        <v>11.59693046</v>
      </c>
      <c r="I166" s="1">
        <f>(10^4)*(Planilha9!AT169^5.7)/(Planilha9!T169^2)</f>
        <v>313.3315698</v>
      </c>
      <c r="J166" s="1">
        <f t="shared" si="3"/>
        <v>-3.890854598</v>
      </c>
      <c r="K166" s="1">
        <f t="shared" si="4"/>
        <v>15.1387495</v>
      </c>
      <c r="L166" s="1">
        <f t="shared" si="5"/>
        <v>-305.625494</v>
      </c>
      <c r="M166" s="1">
        <f t="shared" si="6"/>
        <v>93406.94257</v>
      </c>
      <c r="N166" s="1">
        <f t="shared" si="7"/>
        <v>-301.7346394</v>
      </c>
      <c r="O166" s="1">
        <f t="shared" si="8"/>
        <v>91043.7926</v>
      </c>
    </row>
    <row r="167" ht="15.75" customHeight="1">
      <c r="A167" s="1">
        <v>0.0</v>
      </c>
      <c r="B167" s="1">
        <v>0.165315238</v>
      </c>
      <c r="E167" s="1">
        <f t="shared" si="1"/>
        <v>0</v>
      </c>
      <c r="F167" s="1">
        <f t="shared" si="2"/>
        <v>0</v>
      </c>
      <c r="G167" s="1">
        <v>6.275501889</v>
      </c>
      <c r="H167" s="1">
        <v>7.690833721</v>
      </c>
      <c r="I167" s="1">
        <f>(10^4)*(Planilha9!AT170^5.7)/(Planilha9!T170^2)</f>
        <v>174.5128578</v>
      </c>
      <c r="J167" s="1">
        <f t="shared" si="3"/>
        <v>-1.415331832</v>
      </c>
      <c r="K167" s="1">
        <f t="shared" si="4"/>
        <v>2.003164195</v>
      </c>
      <c r="L167" s="1">
        <f t="shared" si="5"/>
        <v>-168.2373559</v>
      </c>
      <c r="M167" s="1">
        <f t="shared" si="6"/>
        <v>28303.80792</v>
      </c>
      <c r="N167" s="1">
        <f t="shared" si="7"/>
        <v>-166.8220241</v>
      </c>
      <c r="O167" s="1">
        <f t="shared" si="8"/>
        <v>27829.58771</v>
      </c>
    </row>
    <row r="168" ht="15.75" customHeight="1">
      <c r="A168" s="1">
        <v>0.192</v>
      </c>
      <c r="B168" s="1">
        <v>0.188075287</v>
      </c>
      <c r="C168" s="1">
        <v>16.1</v>
      </c>
      <c r="D168" s="1">
        <v>325.187761</v>
      </c>
      <c r="E168" s="1">
        <f t="shared" si="1"/>
        <v>-309.087761</v>
      </c>
      <c r="F168" s="1">
        <f t="shared" si="2"/>
        <v>95535.244</v>
      </c>
      <c r="G168" s="1">
        <v>14.42555117</v>
      </c>
      <c r="H168" s="1">
        <v>17.59430545</v>
      </c>
      <c r="I168" s="1">
        <f>(10^4)*(Planilha9!AT171^5.7)/(Planilha9!T171^2)</f>
        <v>325.187761</v>
      </c>
      <c r="J168" s="1">
        <f t="shared" si="3"/>
        <v>-3.16875428</v>
      </c>
      <c r="K168" s="1">
        <f t="shared" si="4"/>
        <v>10.04100369</v>
      </c>
      <c r="L168" s="1">
        <f t="shared" si="5"/>
        <v>-310.7622098</v>
      </c>
      <c r="M168" s="1">
        <f t="shared" si="6"/>
        <v>96573.15103</v>
      </c>
      <c r="N168" s="1">
        <f t="shared" si="7"/>
        <v>-307.5934555</v>
      </c>
      <c r="O168" s="1">
        <f t="shared" si="8"/>
        <v>94613.73387</v>
      </c>
      <c r="P168" s="1">
        <f t="shared" ref="P168:P169" si="45">(C168-I168)</f>
        <v>-309.087761</v>
      </c>
      <c r="Q168" s="1">
        <f t="shared" ref="Q168:Q169" si="46">(P168^2)</f>
        <v>95535.24397</v>
      </c>
    </row>
    <row r="169" ht="15.75" customHeight="1">
      <c r="A169" s="1">
        <v>0.192</v>
      </c>
      <c r="B169" s="1">
        <v>0.187767699</v>
      </c>
      <c r="C169" s="1">
        <v>16.1</v>
      </c>
      <c r="D169" s="1">
        <v>322.1679653</v>
      </c>
      <c r="E169" s="1">
        <f t="shared" si="1"/>
        <v>-306.0679653</v>
      </c>
      <c r="F169" s="1">
        <f t="shared" si="2"/>
        <v>93677.59938</v>
      </c>
      <c r="G169" s="1">
        <v>14.3784052</v>
      </c>
      <c r="H169" s="1">
        <v>17.47948902</v>
      </c>
      <c r="I169" s="1">
        <f>(10^4)*(Planilha9!AT172^5.7)/(Planilha9!T172^2)</f>
        <v>322.1679653</v>
      </c>
      <c r="J169" s="1">
        <f t="shared" si="3"/>
        <v>-3.10108382</v>
      </c>
      <c r="K169" s="1">
        <f t="shared" si="4"/>
        <v>9.616720859</v>
      </c>
      <c r="L169" s="1">
        <f t="shared" si="5"/>
        <v>-307.7895601</v>
      </c>
      <c r="M169" s="1">
        <f t="shared" si="6"/>
        <v>94734.41334</v>
      </c>
      <c r="N169" s="1">
        <f t="shared" si="7"/>
        <v>-304.6884763</v>
      </c>
      <c r="O169" s="1">
        <f t="shared" si="8"/>
        <v>92835.06761</v>
      </c>
      <c r="P169" s="1">
        <f t="shared" si="45"/>
        <v>-306.0679653</v>
      </c>
      <c r="Q169" s="1">
        <f t="shared" si="46"/>
        <v>93677.59941</v>
      </c>
    </row>
    <row r="170" ht="15.75" customHeight="1">
      <c r="A170" s="1">
        <v>0.0</v>
      </c>
      <c r="B170" s="1">
        <v>0.175710062</v>
      </c>
      <c r="E170" s="1">
        <f t="shared" si="1"/>
        <v>0</v>
      </c>
      <c r="F170" s="1">
        <f t="shared" si="2"/>
        <v>0</v>
      </c>
      <c r="G170" s="1">
        <v>7.867372453</v>
      </c>
      <c r="H170" s="1">
        <v>10.36444024</v>
      </c>
      <c r="I170" s="1">
        <f>(10^4)*(Planilha9!AT173^5.7)/(Planilha9!T173^2)</f>
        <v>176.5180271</v>
      </c>
      <c r="J170" s="1">
        <f t="shared" si="3"/>
        <v>-2.497067787</v>
      </c>
      <c r="K170" s="1">
        <f t="shared" si="4"/>
        <v>6.235347533</v>
      </c>
      <c r="L170" s="1">
        <f t="shared" si="5"/>
        <v>-168.6506546</v>
      </c>
      <c r="M170" s="1">
        <f t="shared" si="6"/>
        <v>28443.0433</v>
      </c>
      <c r="N170" s="1">
        <f t="shared" si="7"/>
        <v>-166.1535868</v>
      </c>
      <c r="O170" s="1">
        <f t="shared" si="8"/>
        <v>27607.01442</v>
      </c>
    </row>
    <row r="171" ht="15.75" customHeight="1">
      <c r="A171" s="1">
        <v>0.0</v>
      </c>
      <c r="B171" s="1">
        <v>0.144557094</v>
      </c>
      <c r="E171" s="1">
        <f t="shared" si="1"/>
        <v>0</v>
      </c>
      <c r="F171" s="1">
        <f t="shared" si="2"/>
        <v>0</v>
      </c>
      <c r="G171" s="1">
        <v>2.366642979</v>
      </c>
      <c r="H171" s="1">
        <v>4.748068336</v>
      </c>
      <c r="I171" s="1">
        <f>(10^4)*(Planilha9!AT174^5.7)/(Planilha9!T174^2)</f>
        <v>58.03271579</v>
      </c>
      <c r="J171" s="1">
        <f t="shared" si="3"/>
        <v>-2.381425357</v>
      </c>
      <c r="K171" s="1">
        <f t="shared" si="4"/>
        <v>5.671186731</v>
      </c>
      <c r="L171" s="1">
        <f t="shared" si="5"/>
        <v>-55.66607281</v>
      </c>
      <c r="M171" s="1">
        <f t="shared" si="6"/>
        <v>3098.711662</v>
      </c>
      <c r="N171" s="1">
        <f t="shared" si="7"/>
        <v>-53.28464745</v>
      </c>
      <c r="O171" s="1">
        <f t="shared" si="8"/>
        <v>2839.253654</v>
      </c>
    </row>
    <row r="172" ht="15.75" customHeight="1">
      <c r="A172" s="1">
        <v>0.128</v>
      </c>
      <c r="B172" s="1">
        <v>0.183079867</v>
      </c>
      <c r="C172" s="1">
        <v>15.8</v>
      </c>
      <c r="D172" s="1">
        <v>166.7747923</v>
      </c>
      <c r="E172" s="1">
        <f t="shared" si="1"/>
        <v>-150.9747923</v>
      </c>
      <c r="F172" s="1">
        <f t="shared" si="2"/>
        <v>22793.38791</v>
      </c>
      <c r="G172" s="1">
        <v>18.43090037</v>
      </c>
      <c r="H172" s="1">
        <v>13.54410097</v>
      </c>
      <c r="I172" s="1">
        <f>(10^4)*(Planilha9!AT175^5.7)/(Planilha9!T175^2)</f>
        <v>166.7747923</v>
      </c>
      <c r="J172" s="1">
        <f t="shared" si="3"/>
        <v>4.8867994</v>
      </c>
      <c r="K172" s="1">
        <f t="shared" si="4"/>
        <v>23.88080838</v>
      </c>
      <c r="L172" s="1">
        <f t="shared" si="5"/>
        <v>-148.3438919</v>
      </c>
      <c r="M172" s="1">
        <f t="shared" si="6"/>
        <v>22005.91028</v>
      </c>
      <c r="N172" s="1">
        <f t="shared" si="7"/>
        <v>-153.2306913</v>
      </c>
      <c r="O172" s="1">
        <f t="shared" si="8"/>
        <v>23479.64477</v>
      </c>
      <c r="P172" s="1">
        <f t="shared" ref="P172:P173" si="47">(C172-I172)</f>
        <v>-150.9747923</v>
      </c>
      <c r="Q172" s="1">
        <f t="shared" ref="Q172:Q173" si="48">(P172^2)</f>
        <v>22793.38791</v>
      </c>
    </row>
    <row r="173" ht="15.75" customHeight="1">
      <c r="A173" s="1">
        <v>0.128</v>
      </c>
      <c r="B173" s="1">
        <v>0.142964184</v>
      </c>
      <c r="C173" s="1">
        <v>15.8</v>
      </c>
      <c r="D173" s="1">
        <v>40.72624588</v>
      </c>
      <c r="E173" s="1">
        <f t="shared" si="1"/>
        <v>-24.92624588</v>
      </c>
      <c r="F173" s="1">
        <f t="shared" si="2"/>
        <v>621.3177337</v>
      </c>
      <c r="G173" s="1">
        <v>2.809699558</v>
      </c>
      <c r="H173" s="1">
        <v>5.036128798</v>
      </c>
      <c r="I173" s="1">
        <f>(10^4)*(Planilha9!AT176^5.7)/(Planilha9!T176^2)</f>
        <v>40.72624588</v>
      </c>
      <c r="J173" s="1">
        <f t="shared" si="3"/>
        <v>-2.22642924</v>
      </c>
      <c r="K173" s="1">
        <f t="shared" si="4"/>
        <v>4.956987161</v>
      </c>
      <c r="L173" s="1">
        <f t="shared" si="5"/>
        <v>-37.91654632</v>
      </c>
      <c r="M173" s="1">
        <f t="shared" si="6"/>
        <v>1437.664485</v>
      </c>
      <c r="N173" s="1">
        <f t="shared" si="7"/>
        <v>-35.69011708</v>
      </c>
      <c r="O173" s="1">
        <f t="shared" si="8"/>
        <v>1273.784457</v>
      </c>
      <c r="P173" s="1">
        <f t="shared" si="47"/>
        <v>-24.92624588</v>
      </c>
      <c r="Q173" s="1">
        <f t="shared" si="48"/>
        <v>621.3177337</v>
      </c>
    </row>
    <row r="174" ht="15.75" customHeight="1">
      <c r="A174" s="1">
        <v>0.0</v>
      </c>
      <c r="B174" s="1">
        <v>0.122391216</v>
      </c>
      <c r="E174" s="1">
        <f t="shared" si="1"/>
        <v>0</v>
      </c>
      <c r="F174" s="1">
        <f t="shared" si="2"/>
        <v>0</v>
      </c>
      <c r="G174" s="1">
        <v>4.75402511</v>
      </c>
      <c r="H174" s="1">
        <v>3.594180441</v>
      </c>
      <c r="I174" s="1">
        <f>(10^4)*(Planilha9!AT177^5.7)/(Planilha9!T177^2)</f>
        <v>12.99304278</v>
      </c>
      <c r="J174" s="1">
        <f t="shared" si="3"/>
        <v>1.159844669</v>
      </c>
      <c r="K174" s="1">
        <f t="shared" si="4"/>
        <v>1.345239656</v>
      </c>
      <c r="L174" s="1">
        <f t="shared" si="5"/>
        <v>-8.239017672</v>
      </c>
      <c r="M174" s="1">
        <f t="shared" si="6"/>
        <v>67.8814122</v>
      </c>
      <c r="N174" s="1">
        <f t="shared" si="7"/>
        <v>-9.398862341</v>
      </c>
      <c r="O174" s="1">
        <f t="shared" si="8"/>
        <v>88.3386133</v>
      </c>
    </row>
    <row r="175" ht="15.75" customHeight="1">
      <c r="A175" s="1">
        <v>0.0</v>
      </c>
      <c r="B175" s="1">
        <v>0.142899407</v>
      </c>
      <c r="E175" s="1">
        <f t="shared" si="1"/>
        <v>0</v>
      </c>
      <c r="F175" s="1">
        <f t="shared" si="2"/>
        <v>0</v>
      </c>
      <c r="G175" s="1">
        <v>6.480698652</v>
      </c>
      <c r="H175" s="1">
        <v>6.67914065</v>
      </c>
      <c r="I175" s="1">
        <f>(10^4)*(Planilha9!AT178^5.7)/(Planilha9!T178^2)</f>
        <v>31.42012321</v>
      </c>
      <c r="J175" s="1">
        <f t="shared" si="3"/>
        <v>-0.198441998</v>
      </c>
      <c r="K175" s="1">
        <f t="shared" si="4"/>
        <v>0.03937922657</v>
      </c>
      <c r="L175" s="1">
        <f t="shared" si="5"/>
        <v>-24.93942456</v>
      </c>
      <c r="M175" s="1">
        <f t="shared" si="6"/>
        <v>621.9748974</v>
      </c>
      <c r="N175" s="1">
        <f t="shared" si="7"/>
        <v>-24.74098256</v>
      </c>
      <c r="O175" s="1">
        <f t="shared" si="8"/>
        <v>612.1162181</v>
      </c>
    </row>
    <row r="176" ht="15.75" customHeight="1">
      <c r="A176" s="1">
        <v>0.139</v>
      </c>
      <c r="B176" s="1">
        <v>0.111060205</v>
      </c>
      <c r="C176" s="1">
        <v>3.74</v>
      </c>
      <c r="D176" s="1">
        <v>6.752667027</v>
      </c>
      <c r="E176" s="1">
        <f t="shared" si="1"/>
        <v>-3.012667027</v>
      </c>
      <c r="F176" s="1">
        <f t="shared" si="2"/>
        <v>9.076162616</v>
      </c>
      <c r="G176" s="1">
        <v>1.400474409</v>
      </c>
      <c r="H176" s="1">
        <v>1.584073538</v>
      </c>
      <c r="I176" s="1">
        <f>(10^4)*(Planilha9!AT179^5.7)/(Planilha9!T179^2)</f>
        <v>6.752667027</v>
      </c>
      <c r="J176" s="1">
        <f t="shared" si="3"/>
        <v>-0.183599129</v>
      </c>
      <c r="K176" s="1">
        <f t="shared" si="4"/>
        <v>0.03370864017</v>
      </c>
      <c r="L176" s="1">
        <f t="shared" si="5"/>
        <v>-5.352192618</v>
      </c>
      <c r="M176" s="1">
        <f t="shared" si="6"/>
        <v>28.64596582</v>
      </c>
      <c r="N176" s="1">
        <f t="shared" si="7"/>
        <v>-5.168593489</v>
      </c>
      <c r="O176" s="1">
        <f t="shared" si="8"/>
        <v>26.71435865</v>
      </c>
      <c r="P176" s="1">
        <f t="shared" ref="P176:P177" si="49">(C176-I176)</f>
        <v>-3.012667027</v>
      </c>
      <c r="Q176" s="1">
        <f t="shared" ref="Q176:Q177" si="50">(P176^2)</f>
        <v>9.076162613</v>
      </c>
    </row>
    <row r="177" ht="15.75" customHeight="1">
      <c r="A177" s="1">
        <v>0.139</v>
      </c>
      <c r="B177" s="1">
        <v>0.129781953</v>
      </c>
      <c r="C177" s="1">
        <v>3.74</v>
      </c>
      <c r="D177" s="1">
        <v>16.41018953</v>
      </c>
      <c r="E177" s="1">
        <f t="shared" si="1"/>
        <v>-12.67018953</v>
      </c>
      <c r="F177" s="1">
        <f t="shared" si="2"/>
        <v>160.5337027</v>
      </c>
      <c r="G177" s="1">
        <v>1.912435726</v>
      </c>
      <c r="H177" s="1">
        <v>2.953919669</v>
      </c>
      <c r="I177" s="1">
        <f>(10^4)*(Planilha9!AT180^5.7)/(Planilha9!T180^2)</f>
        <v>16.41018953</v>
      </c>
      <c r="J177" s="1">
        <f t="shared" si="3"/>
        <v>-1.041483943</v>
      </c>
      <c r="K177" s="1">
        <f t="shared" si="4"/>
        <v>1.084688804</v>
      </c>
      <c r="L177" s="1">
        <f t="shared" si="5"/>
        <v>-14.4977538</v>
      </c>
      <c r="M177" s="1">
        <f t="shared" si="6"/>
        <v>210.1848654</v>
      </c>
      <c r="N177" s="1">
        <f t="shared" si="7"/>
        <v>-13.45626986</v>
      </c>
      <c r="O177" s="1">
        <f t="shared" si="8"/>
        <v>181.0711986</v>
      </c>
      <c r="P177" s="1">
        <f t="shared" si="49"/>
        <v>-12.67018953</v>
      </c>
      <c r="Q177" s="1">
        <f t="shared" si="50"/>
        <v>160.5337027</v>
      </c>
    </row>
    <row r="178" ht="15.75" customHeight="1">
      <c r="A178" s="1">
        <v>0.0</v>
      </c>
      <c r="B178" s="1">
        <v>0.184939155</v>
      </c>
      <c r="E178" s="1">
        <f t="shared" si="1"/>
        <v>0</v>
      </c>
      <c r="F178" s="1">
        <f t="shared" si="2"/>
        <v>0</v>
      </c>
      <c r="G178" s="1">
        <v>21.73077208</v>
      </c>
      <c r="H178" s="1">
        <v>19.3813325</v>
      </c>
      <c r="I178" s="1">
        <f>(10^4)*(Planilha9!AT181^5.7)/(Planilha9!T181^2)</f>
        <v>117.3893953</v>
      </c>
      <c r="J178" s="1">
        <f t="shared" si="3"/>
        <v>2.34943958</v>
      </c>
      <c r="K178" s="1">
        <f t="shared" si="4"/>
        <v>5.51986634</v>
      </c>
      <c r="L178" s="1">
        <f t="shared" si="5"/>
        <v>-95.65862318</v>
      </c>
      <c r="M178" s="1">
        <f t="shared" si="6"/>
        <v>9150.572188</v>
      </c>
      <c r="N178" s="1">
        <f t="shared" si="7"/>
        <v>-98.00806276</v>
      </c>
      <c r="O178" s="1">
        <f t="shared" si="8"/>
        <v>9605.580366</v>
      </c>
    </row>
    <row r="179" ht="15.75" customHeight="1">
      <c r="A179" s="1">
        <v>0.0</v>
      </c>
      <c r="B179" s="1">
        <v>0.160743742</v>
      </c>
      <c r="E179" s="1">
        <f t="shared" si="1"/>
        <v>0</v>
      </c>
      <c r="F179" s="1">
        <f t="shared" si="2"/>
        <v>0</v>
      </c>
      <c r="G179" s="1">
        <v>9.234387536</v>
      </c>
      <c r="H179" s="1">
        <v>11.06125637</v>
      </c>
      <c r="I179" s="1">
        <f>(10^4)*(Planilha9!AT182^5.7)/(Planilha9!T182^2)</f>
        <v>52.78718977</v>
      </c>
      <c r="J179" s="1">
        <f t="shared" si="3"/>
        <v>-1.826868834</v>
      </c>
      <c r="K179" s="1">
        <f t="shared" si="4"/>
        <v>3.337449737</v>
      </c>
      <c r="L179" s="1">
        <f t="shared" si="5"/>
        <v>-43.55280223</v>
      </c>
      <c r="M179" s="1">
        <f t="shared" si="6"/>
        <v>1896.846582</v>
      </c>
      <c r="N179" s="1">
        <f t="shared" si="7"/>
        <v>-41.7259334</v>
      </c>
      <c r="O179" s="1">
        <f t="shared" si="8"/>
        <v>1741.053518</v>
      </c>
    </row>
    <row r="180" ht="15.75" customHeight="1">
      <c r="A180" s="1">
        <v>0.0</v>
      </c>
      <c r="B180" s="1">
        <v>0.183114641</v>
      </c>
      <c r="E180" s="1">
        <f t="shared" si="1"/>
        <v>0</v>
      </c>
      <c r="F180" s="1">
        <f t="shared" si="2"/>
        <v>0</v>
      </c>
      <c r="G180" s="1">
        <v>19.55840906</v>
      </c>
      <c r="H180" s="1">
        <v>15.81952488</v>
      </c>
      <c r="I180" s="1">
        <f>(10^4)*(Planilha9!AT183^5.7)/(Planilha9!T183^2)</f>
        <v>106.6426109</v>
      </c>
      <c r="J180" s="1">
        <f t="shared" si="3"/>
        <v>3.73888418</v>
      </c>
      <c r="K180" s="1">
        <f t="shared" si="4"/>
        <v>13.97925491</v>
      </c>
      <c r="L180" s="1">
        <f t="shared" si="5"/>
        <v>-87.08420181</v>
      </c>
      <c r="M180" s="1">
        <f t="shared" si="6"/>
        <v>7583.658204</v>
      </c>
      <c r="N180" s="1">
        <f t="shared" si="7"/>
        <v>-90.82308599</v>
      </c>
      <c r="O180" s="1">
        <f t="shared" si="8"/>
        <v>8248.832948</v>
      </c>
    </row>
    <row r="181" ht="15.75" customHeight="1">
      <c r="A181" s="1">
        <v>0.0</v>
      </c>
      <c r="B181" s="1">
        <v>0.166212804</v>
      </c>
      <c r="E181" s="1">
        <f t="shared" si="1"/>
        <v>0</v>
      </c>
      <c r="F181" s="1">
        <f t="shared" si="2"/>
        <v>0</v>
      </c>
      <c r="G181" s="1">
        <v>9.064395872</v>
      </c>
      <c r="H181" s="1">
        <v>10.73888177</v>
      </c>
      <c r="I181" s="1">
        <f>(10^4)*(Planilha9!AT184^5.7)/(Planilha9!T184^2)</f>
        <v>61.40401723</v>
      </c>
      <c r="J181" s="1">
        <f t="shared" si="3"/>
        <v>-1.674485898</v>
      </c>
      <c r="K181" s="1">
        <f t="shared" si="4"/>
        <v>2.803903023</v>
      </c>
      <c r="L181" s="1">
        <f t="shared" si="5"/>
        <v>-52.33962136</v>
      </c>
      <c r="M181" s="1">
        <f t="shared" si="6"/>
        <v>2739.435964</v>
      </c>
      <c r="N181" s="1">
        <f t="shared" si="7"/>
        <v>-50.66513546</v>
      </c>
      <c r="O181" s="1">
        <f t="shared" si="8"/>
        <v>2566.955952</v>
      </c>
    </row>
    <row r="182" ht="15.75" customHeight="1">
      <c r="A182" s="1">
        <v>0.1033</v>
      </c>
      <c r="B182" s="1">
        <v>0.106880085</v>
      </c>
      <c r="C182" s="1">
        <v>8.8882</v>
      </c>
      <c r="D182" s="1">
        <v>4.400103583</v>
      </c>
      <c r="E182" s="1">
        <f t="shared" si="1"/>
        <v>4.488096417</v>
      </c>
      <c r="F182" s="1">
        <f t="shared" si="2"/>
        <v>20.14300945</v>
      </c>
      <c r="G182" s="1">
        <v>1.852685605</v>
      </c>
      <c r="H182" s="1">
        <v>1.836066142</v>
      </c>
      <c r="I182" s="1">
        <f>(10^4)*(Planilha9!AT185^5.7)/(Planilha9!T185^2)</f>
        <v>4.400103583</v>
      </c>
      <c r="J182" s="1">
        <f t="shared" si="3"/>
        <v>0.016619463</v>
      </c>
      <c r="K182" s="1">
        <f t="shared" si="4"/>
        <v>0.0002762065504</v>
      </c>
      <c r="L182" s="1">
        <f t="shared" si="5"/>
        <v>-2.547417978</v>
      </c>
      <c r="M182" s="1">
        <f t="shared" si="6"/>
        <v>6.489338353</v>
      </c>
      <c r="N182" s="1">
        <f t="shared" si="7"/>
        <v>-2.564037441</v>
      </c>
      <c r="O182" s="1">
        <f t="shared" si="8"/>
        <v>6.574287997</v>
      </c>
      <c r="P182" s="1">
        <f t="shared" ref="P182:P185" si="51">(C182-I182)</f>
        <v>4.488096417</v>
      </c>
      <c r="Q182" s="1">
        <f t="shared" ref="Q182:Q185" si="52">(P182^2)</f>
        <v>20.14300945</v>
      </c>
    </row>
    <row r="183" ht="15.75" customHeight="1">
      <c r="A183" s="1">
        <v>0.1033</v>
      </c>
      <c r="B183" s="1">
        <v>0.110627585</v>
      </c>
      <c r="C183" s="1">
        <v>8.8882</v>
      </c>
      <c r="D183" s="1">
        <v>5.355163722</v>
      </c>
      <c r="E183" s="1">
        <f t="shared" si="1"/>
        <v>3.533036278</v>
      </c>
      <c r="F183" s="1">
        <f t="shared" si="2"/>
        <v>12.48234534</v>
      </c>
      <c r="G183" s="1">
        <v>1.984883442</v>
      </c>
      <c r="H183" s="1">
        <v>2.107438382</v>
      </c>
      <c r="I183" s="1">
        <f>(10^4)*(Planilha9!AT186^5.7)/(Planilha9!T186^2)</f>
        <v>5.355163722</v>
      </c>
      <c r="J183" s="1">
        <f t="shared" si="3"/>
        <v>-0.12255494</v>
      </c>
      <c r="K183" s="1">
        <f t="shared" si="4"/>
        <v>0.01501971332</v>
      </c>
      <c r="L183" s="1">
        <f t="shared" si="5"/>
        <v>-3.37028028</v>
      </c>
      <c r="M183" s="1">
        <f t="shared" si="6"/>
        <v>11.35878917</v>
      </c>
      <c r="N183" s="1">
        <f t="shared" si="7"/>
        <v>-3.24772534</v>
      </c>
      <c r="O183" s="1">
        <f t="shared" si="8"/>
        <v>10.54771989</v>
      </c>
      <c r="P183" s="1">
        <f t="shared" si="51"/>
        <v>3.533036278</v>
      </c>
      <c r="Q183" s="1">
        <f t="shared" si="52"/>
        <v>12.48234534</v>
      </c>
    </row>
    <row r="184" ht="15.75" customHeight="1">
      <c r="A184" s="1">
        <v>0.0915</v>
      </c>
      <c r="B184" s="1">
        <v>0.124912906</v>
      </c>
      <c r="C184" s="1">
        <v>2.0831</v>
      </c>
      <c r="D184" s="1">
        <v>8.524560485</v>
      </c>
      <c r="E184" s="1">
        <f t="shared" si="1"/>
        <v>-6.441460485</v>
      </c>
      <c r="F184" s="1">
        <f t="shared" si="2"/>
        <v>41.49241318</v>
      </c>
      <c r="G184" s="1">
        <v>1.538539116</v>
      </c>
      <c r="H184" s="1">
        <v>2.049949964</v>
      </c>
      <c r="I184" s="1">
        <f>(10^4)*(Planilha9!AT187^5.7)/(Planilha9!T187^2)</f>
        <v>8.524560485</v>
      </c>
      <c r="J184" s="1">
        <f t="shared" si="3"/>
        <v>-0.511410848</v>
      </c>
      <c r="K184" s="1">
        <f t="shared" si="4"/>
        <v>0.2615410555</v>
      </c>
      <c r="L184" s="1">
        <f t="shared" si="5"/>
        <v>-6.986021369</v>
      </c>
      <c r="M184" s="1">
        <f t="shared" si="6"/>
        <v>48.80449456</v>
      </c>
      <c r="N184" s="1">
        <f t="shared" si="7"/>
        <v>-6.474610521</v>
      </c>
      <c r="O184" s="1">
        <f t="shared" si="8"/>
        <v>41.92058139</v>
      </c>
      <c r="P184" s="1">
        <f t="shared" si="51"/>
        <v>-6.441460485</v>
      </c>
      <c r="Q184" s="1">
        <f t="shared" si="52"/>
        <v>41.49241317</v>
      </c>
    </row>
    <row r="185" ht="15.75" customHeight="1">
      <c r="A185" s="1">
        <v>0.0915</v>
      </c>
      <c r="B185" s="1">
        <v>0.127107032</v>
      </c>
      <c r="C185" s="1">
        <v>2.0831</v>
      </c>
      <c r="D185" s="1">
        <v>9.414058849</v>
      </c>
      <c r="E185" s="1">
        <f t="shared" si="1"/>
        <v>-7.330958849</v>
      </c>
      <c r="F185" s="1">
        <f t="shared" si="2"/>
        <v>53.74295765</v>
      </c>
      <c r="G185" s="1">
        <v>1.593063448</v>
      </c>
      <c r="H185" s="1">
        <v>2.197821017</v>
      </c>
      <c r="I185" s="1">
        <f>(10^4)*(Planilha9!AT188^5.7)/(Planilha9!T188^2)</f>
        <v>9.414058849</v>
      </c>
      <c r="J185" s="1">
        <f t="shared" si="3"/>
        <v>-0.604757569</v>
      </c>
      <c r="K185" s="1">
        <f t="shared" si="4"/>
        <v>0.3657317173</v>
      </c>
      <c r="L185" s="1">
        <f t="shared" si="5"/>
        <v>-7.820995401</v>
      </c>
      <c r="M185" s="1">
        <f t="shared" si="6"/>
        <v>61.16796906</v>
      </c>
      <c r="N185" s="1">
        <f t="shared" si="7"/>
        <v>-7.216237832</v>
      </c>
      <c r="O185" s="1">
        <f t="shared" si="8"/>
        <v>52.07408844</v>
      </c>
      <c r="P185" s="1">
        <f t="shared" si="51"/>
        <v>-7.330958849</v>
      </c>
      <c r="Q185" s="1">
        <f t="shared" si="52"/>
        <v>53.74295764</v>
      </c>
    </row>
    <row r="186" ht="15.75" customHeight="1">
      <c r="A186" s="1">
        <v>0.0</v>
      </c>
      <c r="B186" s="1">
        <v>0.107402691</v>
      </c>
      <c r="E186" s="1">
        <f t="shared" si="1"/>
        <v>0</v>
      </c>
      <c r="F186" s="1">
        <f t="shared" si="2"/>
        <v>0</v>
      </c>
      <c r="G186" s="1">
        <v>0.950014471</v>
      </c>
      <c r="H186" s="1">
        <v>1.398411274</v>
      </c>
      <c r="I186" s="1">
        <f>(10^4)*(Planilha9!AT189^5.7)/(Planilha9!T189^2)</f>
        <v>3.321537925</v>
      </c>
      <c r="J186" s="1">
        <f t="shared" si="3"/>
        <v>-0.448396803</v>
      </c>
      <c r="K186" s="1">
        <f t="shared" si="4"/>
        <v>0.2010596929</v>
      </c>
      <c r="L186" s="1">
        <f t="shared" si="5"/>
        <v>-2.371523454</v>
      </c>
      <c r="M186" s="1">
        <f t="shared" si="6"/>
        <v>5.624123491</v>
      </c>
      <c r="N186" s="1">
        <f t="shared" si="7"/>
        <v>-1.923126651</v>
      </c>
      <c r="O186" s="1">
        <f t="shared" si="8"/>
        <v>3.698416114</v>
      </c>
    </row>
    <row r="187" ht="15.75" customHeight="1">
      <c r="A187" s="1">
        <v>0.0</v>
      </c>
      <c r="B187" s="1">
        <v>0.087711066</v>
      </c>
      <c r="E187" s="1">
        <f t="shared" si="1"/>
        <v>0</v>
      </c>
      <c r="F187" s="1">
        <f t="shared" si="2"/>
        <v>0</v>
      </c>
      <c r="G187" s="1">
        <v>0.633590519</v>
      </c>
      <c r="H187" s="1">
        <v>0.622002048</v>
      </c>
      <c r="I187" s="1">
        <f>(10^4)*(Planilha9!AT190^5.7)/(Planilha9!T190^2)</f>
        <v>1.047038848</v>
      </c>
      <c r="J187" s="1">
        <f t="shared" si="3"/>
        <v>0.011588471</v>
      </c>
      <c r="K187" s="1">
        <f t="shared" si="4"/>
        <v>0.0001342926601</v>
      </c>
      <c r="L187" s="1">
        <f t="shared" si="5"/>
        <v>-0.413448329</v>
      </c>
      <c r="M187" s="1">
        <f t="shared" si="6"/>
        <v>0.1709395207</v>
      </c>
      <c r="N187" s="1">
        <f t="shared" si="7"/>
        <v>-0.4250368</v>
      </c>
      <c r="O187" s="1">
        <f t="shared" si="8"/>
        <v>0.1806562813</v>
      </c>
    </row>
    <row r="188" ht="15.75" customHeight="1">
      <c r="A188" s="1">
        <v>0.047</v>
      </c>
      <c r="B188" s="1">
        <v>0.11548202</v>
      </c>
      <c r="C188" s="1">
        <v>0.03</v>
      </c>
      <c r="D188" s="1">
        <v>6.740687821</v>
      </c>
      <c r="E188" s="1">
        <f t="shared" si="1"/>
        <v>-6.710687821</v>
      </c>
      <c r="F188" s="1">
        <f t="shared" si="2"/>
        <v>45.03333103</v>
      </c>
      <c r="G188" s="1">
        <v>0.931025424</v>
      </c>
      <c r="H188" s="1">
        <v>0.804824614</v>
      </c>
      <c r="I188" s="1">
        <f>(10^4)*(Planilha9!AT191^5.7)/(Planilha9!T191^2)</f>
        <v>6.740687821</v>
      </c>
      <c r="J188" s="1">
        <f t="shared" si="3"/>
        <v>0.12620081</v>
      </c>
      <c r="K188" s="1">
        <f t="shared" si="4"/>
        <v>0.01592664444</v>
      </c>
      <c r="L188" s="1">
        <f t="shared" si="5"/>
        <v>-5.809662397</v>
      </c>
      <c r="M188" s="1">
        <f t="shared" si="6"/>
        <v>33.75217717</v>
      </c>
      <c r="N188" s="1">
        <f t="shared" si="7"/>
        <v>-5.935863207</v>
      </c>
      <c r="O188" s="1">
        <f t="shared" si="8"/>
        <v>35.23447201</v>
      </c>
      <c r="P188" s="1">
        <f t="shared" ref="P188:P189" si="53">(C188-I188)</f>
        <v>-6.710687821</v>
      </c>
      <c r="Q188" s="1">
        <f t="shared" ref="Q188:Q189" si="54">(P188^2)</f>
        <v>45.03333103</v>
      </c>
    </row>
    <row r="189" ht="15.75" customHeight="1">
      <c r="A189" s="1">
        <v>0.047</v>
      </c>
      <c r="B189" s="1">
        <v>0.101399963</v>
      </c>
      <c r="C189" s="1">
        <v>0.03</v>
      </c>
      <c r="D189" s="1">
        <v>3.212090176</v>
      </c>
      <c r="E189" s="1">
        <f t="shared" si="1"/>
        <v>-3.182090176</v>
      </c>
      <c r="F189" s="1">
        <f t="shared" si="2"/>
        <v>10.12569789</v>
      </c>
      <c r="G189" s="1">
        <v>0.717808155</v>
      </c>
      <c r="H189" s="1">
        <v>0.478404157</v>
      </c>
      <c r="I189" s="1">
        <f>(10^4)*(Planilha9!AT192^5.7)/(Planilha9!T192^2)</f>
        <v>3.212090176</v>
      </c>
      <c r="J189" s="1">
        <f t="shared" si="3"/>
        <v>0.239403998</v>
      </c>
      <c r="K189" s="1">
        <f t="shared" si="4"/>
        <v>0.05731427426</v>
      </c>
      <c r="L189" s="1">
        <f t="shared" si="5"/>
        <v>-2.494282021</v>
      </c>
      <c r="M189" s="1">
        <f t="shared" si="6"/>
        <v>6.221442802</v>
      </c>
      <c r="N189" s="1">
        <f t="shared" si="7"/>
        <v>-2.733686019</v>
      </c>
      <c r="O189" s="1">
        <f t="shared" si="8"/>
        <v>7.473039252</v>
      </c>
      <c r="P189" s="1">
        <f t="shared" si="53"/>
        <v>-3.182090176</v>
      </c>
      <c r="Q189" s="1">
        <f t="shared" si="54"/>
        <v>10.12569789</v>
      </c>
    </row>
    <row r="190" ht="15.75" customHeight="1">
      <c r="A190" s="1">
        <v>0.0</v>
      </c>
      <c r="B190" s="1">
        <v>0.055082144</v>
      </c>
      <c r="E190" s="1">
        <f t="shared" si="1"/>
        <v>0</v>
      </c>
      <c r="F190" s="1">
        <f t="shared" si="2"/>
        <v>0</v>
      </c>
      <c r="G190" s="1">
        <v>0.019076373</v>
      </c>
      <c r="H190" s="1">
        <v>0.010108832</v>
      </c>
      <c r="I190" s="1">
        <f>(10^4)*(Planilha9!AT193^5.7)/(Planilha9!T193^2)</f>
        <v>0.1888812703</v>
      </c>
      <c r="J190" s="1">
        <f t="shared" si="3"/>
        <v>0.008967541</v>
      </c>
      <c r="K190" s="1">
        <f t="shared" si="4"/>
        <v>0.00008041679159</v>
      </c>
      <c r="L190" s="1">
        <f t="shared" si="5"/>
        <v>-0.1698048973</v>
      </c>
      <c r="M190" s="1">
        <f t="shared" si="6"/>
        <v>0.02883370314</v>
      </c>
      <c r="N190" s="1">
        <f t="shared" si="7"/>
        <v>-0.1787724383</v>
      </c>
      <c r="O190" s="1">
        <f t="shared" si="8"/>
        <v>0.03195958469</v>
      </c>
    </row>
    <row r="191" ht="15.75" customHeight="1">
      <c r="A191" s="1">
        <v>0.0</v>
      </c>
      <c r="B191" s="1">
        <v>0.04181311</v>
      </c>
      <c r="E191" s="1">
        <f t="shared" si="1"/>
        <v>0</v>
      </c>
      <c r="F191" s="1">
        <f t="shared" si="2"/>
        <v>0</v>
      </c>
      <c r="G191" s="1">
        <v>0.0045598670000000004</v>
      </c>
      <c r="H191" s="1">
        <v>0.003356661</v>
      </c>
      <c r="I191" s="1">
        <f>(10^4)*(Planilha9!AT194^5.7)/(Planilha9!T194^2)</f>
        <v>0.03925619648</v>
      </c>
      <c r="J191" s="1">
        <f t="shared" si="3"/>
        <v>0.001203206</v>
      </c>
      <c r="K191" s="1">
        <f t="shared" si="4"/>
        <v>0.000001447704678</v>
      </c>
      <c r="L191" s="1">
        <f t="shared" si="5"/>
        <v>-0.03469632948</v>
      </c>
      <c r="M191" s="1">
        <f t="shared" si="6"/>
        <v>0.00120383528</v>
      </c>
      <c r="N191" s="1">
        <f t="shared" si="7"/>
        <v>-0.03589953548</v>
      </c>
      <c r="O191" s="1">
        <f t="shared" si="8"/>
        <v>0.001288776648</v>
      </c>
    </row>
    <row r="192" ht="15.75" customHeight="1">
      <c r="A192" s="1">
        <v>0.0</v>
      </c>
      <c r="B192" s="1">
        <v>0.095267076</v>
      </c>
      <c r="E192" s="1">
        <f t="shared" si="1"/>
        <v>0</v>
      </c>
      <c r="F192" s="1">
        <f t="shared" si="2"/>
        <v>0</v>
      </c>
      <c r="G192" s="1">
        <v>0.021181145</v>
      </c>
      <c r="H192" s="1">
        <v>0.04102623</v>
      </c>
      <c r="I192" s="1">
        <f>(10^4)*(Planilha9!AT195^5.7)/(Planilha9!T195^2)</f>
        <v>6.127190504</v>
      </c>
      <c r="J192" s="1">
        <f t="shared" si="3"/>
        <v>-0.019845085</v>
      </c>
      <c r="K192" s="1">
        <f t="shared" si="4"/>
        <v>0.0003938273987</v>
      </c>
      <c r="L192" s="1">
        <f t="shared" si="5"/>
        <v>-6.106009359</v>
      </c>
      <c r="M192" s="1">
        <f t="shared" si="6"/>
        <v>37.28335029</v>
      </c>
      <c r="N192" s="1">
        <f t="shared" si="7"/>
        <v>-6.086164274</v>
      </c>
      <c r="O192" s="1">
        <f t="shared" si="8"/>
        <v>37.04139557</v>
      </c>
    </row>
    <row r="193" ht="15.75" customHeight="1">
      <c r="A193" s="1">
        <v>0.0</v>
      </c>
      <c r="B193" s="1">
        <v>0.093165352</v>
      </c>
      <c r="E193" s="1">
        <f t="shared" si="1"/>
        <v>0</v>
      </c>
      <c r="F193" s="1">
        <f t="shared" si="2"/>
        <v>0</v>
      </c>
      <c r="G193" s="1">
        <v>0.02003219</v>
      </c>
      <c r="H193" s="1">
        <v>0.037523901</v>
      </c>
      <c r="I193" s="1">
        <f>(10^4)*(Planilha9!AT196^5.7)/(Planilha9!T196^2)</f>
        <v>5.395571623</v>
      </c>
      <c r="J193" s="1">
        <f t="shared" si="3"/>
        <v>-0.017491711</v>
      </c>
      <c r="K193" s="1">
        <f t="shared" si="4"/>
        <v>0.0003059599537</v>
      </c>
      <c r="L193" s="1">
        <f t="shared" si="5"/>
        <v>-5.375539433</v>
      </c>
      <c r="M193" s="1">
        <f t="shared" si="6"/>
        <v>28.8964242</v>
      </c>
      <c r="N193" s="1">
        <f t="shared" si="7"/>
        <v>-5.358047722</v>
      </c>
      <c r="O193" s="1">
        <f t="shared" si="8"/>
        <v>28.70867539</v>
      </c>
    </row>
    <row r="194" ht="15.75" customHeight="1">
      <c r="A194" s="1">
        <v>0.1133</v>
      </c>
      <c r="B194" s="1">
        <v>0.092693234</v>
      </c>
      <c r="C194" s="1">
        <v>0.313</v>
      </c>
      <c r="D194" s="1">
        <v>6.039650443</v>
      </c>
      <c r="E194" s="1">
        <f t="shared" si="1"/>
        <v>-5.726650443</v>
      </c>
      <c r="F194" s="1">
        <f t="shared" si="2"/>
        <v>32.7945253</v>
      </c>
      <c r="G194" s="1">
        <v>0.095530073</v>
      </c>
      <c r="H194" s="1">
        <v>0.060772747</v>
      </c>
      <c r="I194" s="1">
        <f>(10^4)*(Planilha9!AT197^5.7)/(Planilha9!T197^2)</f>
        <v>6.039650443</v>
      </c>
      <c r="J194" s="1">
        <f t="shared" si="3"/>
        <v>0.034757326</v>
      </c>
      <c r="K194" s="1">
        <f t="shared" si="4"/>
        <v>0.001208071711</v>
      </c>
      <c r="L194" s="1">
        <f t="shared" si="5"/>
        <v>-5.94412037</v>
      </c>
      <c r="M194" s="1">
        <f t="shared" si="6"/>
        <v>35.33256697</v>
      </c>
      <c r="N194" s="1">
        <f t="shared" si="7"/>
        <v>-5.978877696</v>
      </c>
      <c r="O194" s="1">
        <f t="shared" si="8"/>
        <v>35.7469785</v>
      </c>
      <c r="P194" s="1">
        <f t="shared" ref="P194:P197" si="55">(C194-I194)</f>
        <v>-5.726650443</v>
      </c>
      <c r="Q194" s="1">
        <f t="shared" ref="Q194:Q197" si="56">(P194^2)</f>
        <v>32.79452529</v>
      </c>
    </row>
    <row r="195" ht="15.75" customHeight="1">
      <c r="A195" s="1">
        <v>0.1133</v>
      </c>
      <c r="B195" s="1">
        <v>0.092621644</v>
      </c>
      <c r="C195" s="1">
        <v>0.313</v>
      </c>
      <c r="D195" s="1">
        <v>6.013110463</v>
      </c>
      <c r="E195" s="1">
        <f t="shared" si="1"/>
        <v>-5.700110463</v>
      </c>
      <c r="F195" s="1">
        <f t="shared" si="2"/>
        <v>32.49125929</v>
      </c>
      <c r="G195" s="1">
        <v>0.095345729</v>
      </c>
      <c r="H195" s="1">
        <v>0.060585218</v>
      </c>
      <c r="I195" s="1">
        <f>(10^4)*(Planilha9!AT198^5.7)/(Planilha9!T198^2)</f>
        <v>6.013110463</v>
      </c>
      <c r="J195" s="1">
        <f t="shared" si="3"/>
        <v>0.034760511</v>
      </c>
      <c r="K195" s="1">
        <f t="shared" si="4"/>
        <v>0.001208293125</v>
      </c>
      <c r="L195" s="1">
        <f t="shared" si="5"/>
        <v>-5.917764734</v>
      </c>
      <c r="M195" s="1">
        <f t="shared" si="6"/>
        <v>35.01993945</v>
      </c>
      <c r="N195" s="1">
        <f t="shared" si="7"/>
        <v>-5.952525245</v>
      </c>
      <c r="O195" s="1">
        <f t="shared" si="8"/>
        <v>35.43255679</v>
      </c>
      <c r="P195" s="1">
        <f t="shared" si="55"/>
        <v>-5.700110463</v>
      </c>
      <c r="Q195" s="1">
        <f t="shared" si="56"/>
        <v>32.49125929</v>
      </c>
    </row>
    <row r="196" ht="15.75" customHeight="1">
      <c r="A196" s="1">
        <v>0.1245</v>
      </c>
      <c r="B196" s="1">
        <v>0.114368713</v>
      </c>
      <c r="C196" s="1">
        <v>0.4874</v>
      </c>
      <c r="D196" s="1">
        <v>23.08855207</v>
      </c>
      <c r="E196" s="1">
        <f t="shared" si="1"/>
        <v>-22.60115207</v>
      </c>
      <c r="F196" s="1">
        <f t="shared" si="2"/>
        <v>510.8120749</v>
      </c>
      <c r="G196" s="1">
        <v>1.986331019</v>
      </c>
      <c r="H196" s="1">
        <v>1.643853523</v>
      </c>
      <c r="I196" s="1">
        <f>(10^4)*(Planilha9!AT199^5.7)/(Planilha9!T199^2)</f>
        <v>23.08855207</v>
      </c>
      <c r="J196" s="1">
        <f t="shared" si="3"/>
        <v>0.342477496</v>
      </c>
      <c r="K196" s="1">
        <f t="shared" si="4"/>
        <v>0.1172908353</v>
      </c>
      <c r="L196" s="1">
        <f t="shared" si="5"/>
        <v>-21.10222105</v>
      </c>
      <c r="M196" s="1">
        <f t="shared" si="6"/>
        <v>445.3037335</v>
      </c>
      <c r="N196" s="1">
        <f t="shared" si="7"/>
        <v>-21.44469855</v>
      </c>
      <c r="O196" s="1">
        <f t="shared" si="8"/>
        <v>459.8750959</v>
      </c>
      <c r="P196" s="1">
        <f t="shared" si="55"/>
        <v>-22.60115207</v>
      </c>
      <c r="Q196" s="1">
        <f t="shared" si="56"/>
        <v>510.8120751</v>
      </c>
    </row>
    <row r="197" ht="15.75" customHeight="1">
      <c r="A197" s="1">
        <v>0.1245</v>
      </c>
      <c r="B197" s="1">
        <v>0.107850232</v>
      </c>
      <c r="C197" s="1">
        <v>0.4874</v>
      </c>
      <c r="D197" s="1">
        <v>16.52439765</v>
      </c>
      <c r="E197" s="1">
        <f t="shared" si="1"/>
        <v>-16.03699765</v>
      </c>
      <c r="F197" s="1">
        <f t="shared" si="2"/>
        <v>257.1852936</v>
      </c>
      <c r="G197" s="1">
        <v>2.93501177</v>
      </c>
      <c r="H197" s="1">
        <v>1.299925648</v>
      </c>
      <c r="I197" s="1">
        <f>(10^4)*(Planilha9!AT200^5.7)/(Planilha9!T200^2)</f>
        <v>16.52439765</v>
      </c>
      <c r="J197" s="1">
        <f t="shared" si="3"/>
        <v>1.635086122</v>
      </c>
      <c r="K197" s="1">
        <f t="shared" si="4"/>
        <v>2.673506626</v>
      </c>
      <c r="L197" s="1">
        <f t="shared" si="5"/>
        <v>-13.58938588</v>
      </c>
      <c r="M197" s="1">
        <f t="shared" si="6"/>
        <v>184.6714087</v>
      </c>
      <c r="N197" s="1">
        <f t="shared" si="7"/>
        <v>-15.224472</v>
      </c>
      <c r="O197" s="1">
        <f t="shared" si="8"/>
        <v>231.7845478</v>
      </c>
      <c r="P197" s="1">
        <f t="shared" si="55"/>
        <v>-16.03699765</v>
      </c>
      <c r="Q197" s="1">
        <f t="shared" si="56"/>
        <v>257.1852937</v>
      </c>
    </row>
    <row r="198" ht="15.75" customHeight="1">
      <c r="A198" s="1">
        <v>0.0</v>
      </c>
      <c r="B198" s="1">
        <v>0.124276266</v>
      </c>
      <c r="E198" s="1">
        <f t="shared" si="1"/>
        <v>0</v>
      </c>
      <c r="F198" s="1">
        <f t="shared" si="2"/>
        <v>0</v>
      </c>
      <c r="G198" s="1">
        <v>0.514418872</v>
      </c>
      <c r="H198" s="1">
        <v>0.725644837</v>
      </c>
      <c r="I198" s="1">
        <f>(10^4)*(Planilha9!AT201^5.7)/(Planilha9!T201^2)</f>
        <v>38.85514341</v>
      </c>
      <c r="J198" s="1">
        <f t="shared" si="3"/>
        <v>-0.211225965</v>
      </c>
      <c r="K198" s="1">
        <f t="shared" si="4"/>
        <v>0.04461640829</v>
      </c>
      <c r="L198" s="1">
        <f t="shared" si="5"/>
        <v>-38.34072454</v>
      </c>
      <c r="M198" s="1">
        <f t="shared" si="6"/>
        <v>1470.011158</v>
      </c>
      <c r="N198" s="1">
        <f t="shared" si="7"/>
        <v>-38.12949857</v>
      </c>
      <c r="O198" s="1">
        <f t="shared" si="8"/>
        <v>1453.858661</v>
      </c>
    </row>
    <row r="199" ht="15.75" customHeight="1">
      <c r="A199" s="1">
        <v>0.0</v>
      </c>
      <c r="B199" s="1">
        <v>0.102408102</v>
      </c>
      <c r="E199" s="1">
        <f t="shared" si="1"/>
        <v>0</v>
      </c>
      <c r="F199" s="1">
        <f t="shared" si="2"/>
        <v>0</v>
      </c>
      <c r="G199" s="1">
        <v>0.287842728</v>
      </c>
      <c r="H199" s="1">
        <v>0.334586645</v>
      </c>
      <c r="I199" s="1">
        <f>(10^4)*(Planilha9!AT202^5.7)/(Planilha9!T202^2)</f>
        <v>12.89262699</v>
      </c>
      <c r="J199" s="1">
        <f t="shared" si="3"/>
        <v>-0.046743917</v>
      </c>
      <c r="K199" s="1">
        <f t="shared" si="4"/>
        <v>0.002184993777</v>
      </c>
      <c r="L199" s="1">
        <f t="shared" si="5"/>
        <v>-12.60478426</v>
      </c>
      <c r="M199" s="1">
        <f t="shared" si="6"/>
        <v>158.8805863</v>
      </c>
      <c r="N199" s="1">
        <f t="shared" si="7"/>
        <v>-12.55804034</v>
      </c>
      <c r="O199" s="1">
        <f t="shared" si="8"/>
        <v>157.7043773</v>
      </c>
    </row>
    <row r="200" ht="15.75" customHeight="1">
      <c r="A200" s="1">
        <v>0.079</v>
      </c>
      <c r="B200" s="1">
        <v>0.080304542</v>
      </c>
      <c r="C200" s="1">
        <v>0.08</v>
      </c>
      <c r="D200" s="1">
        <v>3.209177405</v>
      </c>
      <c r="E200" s="1">
        <f t="shared" si="1"/>
        <v>-3.129177405</v>
      </c>
      <c r="F200" s="1">
        <f t="shared" si="2"/>
        <v>9.791751232</v>
      </c>
      <c r="G200" s="1">
        <v>0.556508311</v>
      </c>
      <c r="H200" s="1">
        <v>0.683316257</v>
      </c>
      <c r="I200" s="1">
        <f>(10^4)*(Planilha9!AT203^5.7)/(Planilha9!T203^2)</f>
        <v>3.209177405</v>
      </c>
      <c r="J200" s="1">
        <f t="shared" si="3"/>
        <v>-0.126807946</v>
      </c>
      <c r="K200" s="1">
        <f t="shared" si="4"/>
        <v>0.01608025517</v>
      </c>
      <c r="L200" s="1">
        <f t="shared" si="5"/>
        <v>-2.652669094</v>
      </c>
      <c r="M200" s="1">
        <f t="shared" si="6"/>
        <v>7.036653321</v>
      </c>
      <c r="N200" s="1">
        <f t="shared" si="7"/>
        <v>-2.525861148</v>
      </c>
      <c r="O200" s="1">
        <f t="shared" si="8"/>
        <v>6.379974538</v>
      </c>
      <c r="P200" s="1">
        <f t="shared" ref="P200:P201" si="57">(C200-I200)</f>
        <v>-3.129177405</v>
      </c>
      <c r="Q200" s="1">
        <f t="shared" ref="Q200:Q201" si="58">(P200^2)</f>
        <v>9.791751231</v>
      </c>
    </row>
    <row r="201" ht="15.75" customHeight="1">
      <c r="A201" s="1">
        <v>0.079</v>
      </c>
      <c r="B201" s="1">
        <v>0.086489452</v>
      </c>
      <c r="C201" s="1">
        <v>0.08</v>
      </c>
      <c r="D201" s="1">
        <v>4.89852163</v>
      </c>
      <c r="E201" s="1">
        <f t="shared" si="1"/>
        <v>-4.81852163</v>
      </c>
      <c r="F201" s="1">
        <f t="shared" si="2"/>
        <v>23.2181507</v>
      </c>
      <c r="G201" s="1">
        <v>1.62046528</v>
      </c>
      <c r="H201" s="1">
        <v>0.919419895</v>
      </c>
      <c r="I201" s="1">
        <f>(10^4)*(Planilha9!AT204^5.7)/(Planilha9!T204^2)</f>
        <v>4.89852163</v>
      </c>
      <c r="J201" s="1">
        <f t="shared" si="3"/>
        <v>0.701045385</v>
      </c>
      <c r="K201" s="1">
        <f t="shared" si="4"/>
        <v>0.4914646318</v>
      </c>
      <c r="L201" s="1">
        <f t="shared" si="5"/>
        <v>-3.27805635</v>
      </c>
      <c r="M201" s="1">
        <f t="shared" si="6"/>
        <v>10.74565343</v>
      </c>
      <c r="N201" s="1">
        <f t="shared" si="7"/>
        <v>-3.979101735</v>
      </c>
      <c r="O201" s="1">
        <f t="shared" si="8"/>
        <v>15.83325062</v>
      </c>
      <c r="P201" s="1">
        <f t="shared" si="57"/>
        <v>-4.81852163</v>
      </c>
      <c r="Q201" s="1">
        <f t="shared" si="58"/>
        <v>23.2181507</v>
      </c>
    </row>
    <row r="202" ht="15.75" customHeight="1">
      <c r="A202" s="1">
        <v>0.0</v>
      </c>
      <c r="B202" s="1">
        <v>0.123996536</v>
      </c>
      <c r="E202" s="1">
        <f t="shared" si="1"/>
        <v>0</v>
      </c>
      <c r="F202" s="1">
        <f t="shared" si="2"/>
        <v>0</v>
      </c>
      <c r="G202" s="1">
        <v>4.921213579</v>
      </c>
      <c r="H202" s="1">
        <v>6.221159159</v>
      </c>
      <c r="I202" s="1">
        <f>(10^4)*(Planilha9!AT205^5.7)/(Planilha9!T205^2)</f>
        <v>39.66740251</v>
      </c>
      <c r="J202" s="1">
        <f t="shared" si="3"/>
        <v>-1.29994558</v>
      </c>
      <c r="K202" s="1">
        <f t="shared" si="4"/>
        <v>1.689858511</v>
      </c>
      <c r="L202" s="1">
        <f t="shared" si="5"/>
        <v>-34.74618894</v>
      </c>
      <c r="M202" s="1">
        <f t="shared" si="6"/>
        <v>1207.297646</v>
      </c>
      <c r="N202" s="1">
        <f t="shared" si="7"/>
        <v>-33.44624336</v>
      </c>
      <c r="O202" s="1">
        <f t="shared" si="8"/>
        <v>1118.651195</v>
      </c>
    </row>
    <row r="203" ht="15.75" customHeight="1">
      <c r="A203" s="1">
        <v>0.0</v>
      </c>
      <c r="B203" s="1">
        <v>0.129319641</v>
      </c>
      <c r="E203" s="1">
        <f t="shared" si="1"/>
        <v>0</v>
      </c>
      <c r="F203" s="1">
        <f t="shared" si="2"/>
        <v>0</v>
      </c>
      <c r="G203" s="1">
        <v>5.466502647</v>
      </c>
      <c r="H203" s="1">
        <v>7.360224659</v>
      </c>
      <c r="I203" s="1">
        <f>(10^4)*(Planilha9!AT206^5.7)/(Planilha9!T206^2)</f>
        <v>50.40654362</v>
      </c>
      <c r="J203" s="1">
        <f t="shared" si="3"/>
        <v>-1.893722012</v>
      </c>
      <c r="K203" s="1">
        <f t="shared" si="4"/>
        <v>3.586183059</v>
      </c>
      <c r="L203" s="1">
        <f t="shared" si="5"/>
        <v>-44.94004097</v>
      </c>
      <c r="M203" s="1">
        <f t="shared" si="6"/>
        <v>2019.607283</v>
      </c>
      <c r="N203" s="1">
        <f t="shared" si="7"/>
        <v>-43.04631896</v>
      </c>
      <c r="O203" s="1">
        <f t="shared" si="8"/>
        <v>1852.985576</v>
      </c>
    </row>
    <row r="204" ht="15.75" customHeight="1">
      <c r="A204" s="1">
        <v>0.112</v>
      </c>
      <c r="B204" s="1">
        <v>0.093960849</v>
      </c>
      <c r="C204" s="1">
        <v>2.04</v>
      </c>
      <c r="D204" s="1">
        <v>9.790703857</v>
      </c>
      <c r="E204" s="1">
        <f t="shared" si="1"/>
        <v>-7.750703857</v>
      </c>
      <c r="F204" s="1">
        <f t="shared" si="2"/>
        <v>60.07341028</v>
      </c>
      <c r="G204" s="1">
        <v>3.593035778</v>
      </c>
      <c r="H204" s="1">
        <v>2.107223538</v>
      </c>
      <c r="I204" s="1">
        <f>(10^4)*(Planilha9!AT207^5.7)/(Planilha9!T207^2)</f>
        <v>9.790703857</v>
      </c>
      <c r="J204" s="1">
        <f t="shared" si="3"/>
        <v>1.48581224</v>
      </c>
      <c r="K204" s="1">
        <f t="shared" si="4"/>
        <v>2.207638013</v>
      </c>
      <c r="L204" s="1">
        <f t="shared" si="5"/>
        <v>-6.197668079</v>
      </c>
      <c r="M204" s="1">
        <f t="shared" si="6"/>
        <v>38.41108962</v>
      </c>
      <c r="N204" s="1">
        <f t="shared" si="7"/>
        <v>-7.683480319</v>
      </c>
      <c r="O204" s="1">
        <f t="shared" si="8"/>
        <v>59.03586982</v>
      </c>
      <c r="P204" s="1">
        <f t="shared" ref="P204:P205" si="59">(C204-I204)</f>
        <v>-7.750703857</v>
      </c>
      <c r="Q204" s="1">
        <f t="shared" ref="Q204:Q205" si="60">(P204^2)</f>
        <v>60.07341028</v>
      </c>
    </row>
    <row r="205" ht="15.75" customHeight="1">
      <c r="A205" s="1">
        <v>0.112</v>
      </c>
      <c r="B205" s="1">
        <v>0.103176846</v>
      </c>
      <c r="C205" s="1">
        <v>2.04</v>
      </c>
      <c r="D205" s="1">
        <v>16.68918867</v>
      </c>
      <c r="E205" s="1">
        <f t="shared" si="1"/>
        <v>-14.64918867</v>
      </c>
      <c r="F205" s="1">
        <f t="shared" si="2"/>
        <v>214.5987287</v>
      </c>
      <c r="G205" s="1">
        <v>4.539937096</v>
      </c>
      <c r="H205" s="1">
        <v>3.063739803</v>
      </c>
      <c r="I205" s="1">
        <f>(10^4)*(Planilha9!AT208^5.7)/(Planilha9!T208^2)</f>
        <v>16.68918867</v>
      </c>
      <c r="J205" s="1">
        <f t="shared" si="3"/>
        <v>1.476197293</v>
      </c>
      <c r="K205" s="1">
        <f t="shared" si="4"/>
        <v>2.179158448</v>
      </c>
      <c r="L205" s="1">
        <f t="shared" si="5"/>
        <v>-12.14925157</v>
      </c>
      <c r="M205" s="1">
        <f t="shared" si="6"/>
        <v>147.6043137</v>
      </c>
      <c r="N205" s="1">
        <f t="shared" si="7"/>
        <v>-13.62544886</v>
      </c>
      <c r="O205" s="1">
        <f t="shared" si="8"/>
        <v>185.6528567</v>
      </c>
      <c r="P205" s="1">
        <f t="shared" si="59"/>
        <v>-14.64918867</v>
      </c>
      <c r="Q205" s="1">
        <f t="shared" si="60"/>
        <v>214.5987286</v>
      </c>
    </row>
    <row r="206" ht="15.75" customHeight="1">
      <c r="A206" s="1">
        <v>0.0</v>
      </c>
      <c r="B206" s="1">
        <v>0.075824023</v>
      </c>
      <c r="E206" s="1">
        <f t="shared" si="1"/>
        <v>0</v>
      </c>
      <c r="F206" s="1">
        <f t="shared" si="2"/>
        <v>0</v>
      </c>
      <c r="G206" s="1">
        <v>0.270629867</v>
      </c>
      <c r="H206" s="1">
        <v>0.32206559</v>
      </c>
      <c r="I206" s="1">
        <f>(10^4)*(Planilha9!AT209^5.7)/(Planilha9!T209^2)</f>
        <v>3.481625064</v>
      </c>
      <c r="J206" s="1">
        <f t="shared" si="3"/>
        <v>-0.051435723</v>
      </c>
      <c r="K206" s="1">
        <f t="shared" si="4"/>
        <v>0.002645633601</v>
      </c>
      <c r="L206" s="1">
        <f t="shared" si="5"/>
        <v>-3.210995197</v>
      </c>
      <c r="M206" s="1">
        <f t="shared" si="6"/>
        <v>10.31049015</v>
      </c>
      <c r="N206" s="1">
        <f t="shared" si="7"/>
        <v>-3.159559474</v>
      </c>
      <c r="O206" s="1">
        <f t="shared" si="8"/>
        <v>9.982816069</v>
      </c>
    </row>
    <row r="207" ht="15.75" customHeight="1">
      <c r="A207" s="1">
        <v>0.0</v>
      </c>
      <c r="B207" s="1">
        <v>0.092495564</v>
      </c>
      <c r="E207" s="1">
        <f t="shared" si="1"/>
        <v>0</v>
      </c>
      <c r="F207" s="1">
        <f t="shared" si="2"/>
        <v>0</v>
      </c>
      <c r="G207" s="1">
        <v>0.491267435</v>
      </c>
      <c r="H207" s="1">
        <v>0.713182478</v>
      </c>
      <c r="I207" s="1">
        <f>(10^4)*(Planilha9!AT210^5.7)/(Planilha9!T210^2)</f>
        <v>10.80867057</v>
      </c>
      <c r="J207" s="1">
        <f t="shared" si="3"/>
        <v>-0.221915043</v>
      </c>
      <c r="K207" s="1">
        <f t="shared" si="4"/>
        <v>0.04924628631</v>
      </c>
      <c r="L207" s="1">
        <f t="shared" si="5"/>
        <v>-10.31740314</v>
      </c>
      <c r="M207" s="1">
        <f t="shared" si="6"/>
        <v>106.4488075</v>
      </c>
      <c r="N207" s="1">
        <f t="shared" si="7"/>
        <v>-10.09548809</v>
      </c>
      <c r="O207" s="1">
        <f t="shared" si="8"/>
        <v>101.9188799</v>
      </c>
    </row>
    <row r="208" ht="15.75" customHeight="1">
      <c r="A208" s="1">
        <v>0.112</v>
      </c>
      <c r="B208" s="1">
        <v>0.091839399</v>
      </c>
      <c r="C208" s="1">
        <v>0.16</v>
      </c>
      <c r="D208" s="1">
        <v>10.8789487</v>
      </c>
      <c r="E208" s="1">
        <f t="shared" si="1"/>
        <v>-10.7189487</v>
      </c>
      <c r="F208" s="1">
        <f t="shared" si="2"/>
        <v>114.8958612</v>
      </c>
      <c r="G208" s="1">
        <v>2.45416592</v>
      </c>
      <c r="H208" s="1">
        <v>2.010546996</v>
      </c>
      <c r="I208" s="1">
        <f>(10^4)*(Planilha9!AT211^5.7)/(Planilha9!T211^2)</f>
        <v>10.8789487</v>
      </c>
      <c r="J208" s="1">
        <f t="shared" si="3"/>
        <v>0.443618924</v>
      </c>
      <c r="K208" s="1">
        <f t="shared" si="4"/>
        <v>0.1967977497</v>
      </c>
      <c r="L208" s="1">
        <f t="shared" si="5"/>
        <v>-8.424782775</v>
      </c>
      <c r="M208" s="1">
        <f t="shared" si="6"/>
        <v>70.97696481</v>
      </c>
      <c r="N208" s="1">
        <f t="shared" si="7"/>
        <v>-8.868401699</v>
      </c>
      <c r="O208" s="1">
        <f t="shared" si="8"/>
        <v>78.6485487</v>
      </c>
      <c r="P208" s="1">
        <f t="shared" ref="P208:P209" si="61">(C208-I208)</f>
        <v>-10.7189487</v>
      </c>
      <c r="Q208" s="1">
        <f t="shared" ref="Q208:Q209" si="62">(P208^2)</f>
        <v>114.8958611</v>
      </c>
    </row>
    <row r="209" ht="15.75" customHeight="1">
      <c r="A209" s="1">
        <v>0.112</v>
      </c>
      <c r="B209" s="1">
        <v>0.134540416</v>
      </c>
      <c r="C209" s="1">
        <v>0.16</v>
      </c>
      <c r="D209" s="1">
        <v>95.89196492</v>
      </c>
      <c r="E209" s="1">
        <f t="shared" si="1"/>
        <v>-95.73196492</v>
      </c>
      <c r="F209" s="1">
        <f t="shared" si="2"/>
        <v>9164.609107</v>
      </c>
      <c r="G209" s="1">
        <v>14.36820426</v>
      </c>
      <c r="H209" s="1">
        <v>9.259961239</v>
      </c>
      <c r="I209" s="1">
        <f>(10^4)*(Planilha9!AT212^5.7)/(Planilha9!T212^2)</f>
        <v>95.89196492</v>
      </c>
      <c r="J209" s="1">
        <f t="shared" si="3"/>
        <v>5.108243021</v>
      </c>
      <c r="K209" s="1">
        <f t="shared" si="4"/>
        <v>26.09414676</v>
      </c>
      <c r="L209" s="1">
        <f t="shared" si="5"/>
        <v>-81.52376066</v>
      </c>
      <c r="M209" s="1">
        <f t="shared" si="6"/>
        <v>6646.123552</v>
      </c>
      <c r="N209" s="1">
        <f t="shared" si="7"/>
        <v>-86.63200368</v>
      </c>
      <c r="O209" s="1">
        <f t="shared" si="8"/>
        <v>7505.104062</v>
      </c>
      <c r="P209" s="1">
        <f t="shared" si="61"/>
        <v>-95.73196492</v>
      </c>
      <c r="Q209" s="1">
        <f t="shared" si="62"/>
        <v>9164.609108</v>
      </c>
    </row>
    <row r="210" ht="15.75" customHeight="1">
      <c r="A210" s="1">
        <v>0.0</v>
      </c>
      <c r="B210" s="1">
        <v>0.105597314</v>
      </c>
      <c r="E210" s="1">
        <f t="shared" si="1"/>
        <v>0</v>
      </c>
      <c r="F210" s="1">
        <f t="shared" si="2"/>
        <v>0</v>
      </c>
      <c r="G210" s="1">
        <v>1.156799116</v>
      </c>
      <c r="H210" s="1">
        <v>3.885823076</v>
      </c>
      <c r="I210" s="1">
        <f>(10^4)*(Planilha9!AT213^5.7)/(Planilha9!T213^2)</f>
        <v>22.09058066</v>
      </c>
      <c r="J210" s="1">
        <f t="shared" si="3"/>
        <v>-2.72902396</v>
      </c>
      <c r="K210" s="1">
        <f t="shared" si="4"/>
        <v>7.447571774</v>
      </c>
      <c r="L210" s="1">
        <f t="shared" si="5"/>
        <v>-20.93378154</v>
      </c>
      <c r="M210" s="1">
        <f t="shared" si="6"/>
        <v>438.2232097</v>
      </c>
      <c r="N210" s="1">
        <f t="shared" si="7"/>
        <v>-18.20475758</v>
      </c>
      <c r="O210" s="1">
        <f t="shared" si="8"/>
        <v>331.4131987</v>
      </c>
    </row>
    <row r="211" ht="15.75" customHeight="1">
      <c r="A211" s="1">
        <v>0.0</v>
      </c>
      <c r="B211" s="1">
        <v>0.105104452</v>
      </c>
      <c r="E211" s="1">
        <f t="shared" si="1"/>
        <v>0</v>
      </c>
      <c r="F211" s="1">
        <f t="shared" si="2"/>
        <v>0</v>
      </c>
      <c r="G211" s="1">
        <v>1.143348297</v>
      </c>
      <c r="H211" s="1">
        <v>3.813783058</v>
      </c>
      <c r="I211" s="1">
        <f>(10^4)*(Planilha9!AT214^5.7)/(Planilha9!T214^2)</f>
        <v>21.50929137</v>
      </c>
      <c r="J211" s="1">
        <f t="shared" si="3"/>
        <v>-2.670434761</v>
      </c>
      <c r="K211" s="1">
        <f t="shared" si="4"/>
        <v>7.131221813</v>
      </c>
      <c r="L211" s="1">
        <f t="shared" si="5"/>
        <v>-20.36594307</v>
      </c>
      <c r="M211" s="1">
        <f t="shared" si="6"/>
        <v>414.7716372</v>
      </c>
      <c r="N211" s="1">
        <f t="shared" si="7"/>
        <v>-17.69550831</v>
      </c>
      <c r="O211" s="1">
        <f t="shared" si="8"/>
        <v>313.1310144</v>
      </c>
    </row>
    <row r="212" ht="15.75" customHeight="1">
      <c r="A212" s="1">
        <v>0.035</v>
      </c>
      <c r="B212" s="1">
        <v>0.021634584</v>
      </c>
      <c r="E212" s="1">
        <f t="shared" si="1"/>
        <v>0</v>
      </c>
      <c r="F212" s="1">
        <f t="shared" si="2"/>
        <v>0</v>
      </c>
      <c r="G212" s="1">
        <v>0.004114011</v>
      </c>
      <c r="H212" s="1">
        <v>0.006802483</v>
      </c>
      <c r="I212" s="1">
        <f>(10^4)*(Planilha9!AT215^5.7)/(Planilha9!T215^2)</f>
        <v>0.002230985627</v>
      </c>
      <c r="J212" s="1">
        <f t="shared" si="3"/>
        <v>-0.002688472</v>
      </c>
      <c r="K212" s="1">
        <f t="shared" si="4"/>
        <v>0.000007227881695</v>
      </c>
      <c r="L212" s="1">
        <f t="shared" si="5"/>
        <v>0.001883025373</v>
      </c>
      <c r="M212" s="1">
        <f t="shared" si="6"/>
        <v>0.000003545784556</v>
      </c>
      <c r="N212" s="1">
        <f t="shared" si="7"/>
        <v>0.004571497373</v>
      </c>
      <c r="O212" s="1">
        <f t="shared" si="8"/>
        <v>0.00002089858823</v>
      </c>
    </row>
    <row r="213" ht="15.75" customHeight="1">
      <c r="A213" s="1">
        <v>0.035</v>
      </c>
      <c r="B213" s="1">
        <v>0.03971171</v>
      </c>
      <c r="E213" s="1">
        <f t="shared" si="1"/>
        <v>0</v>
      </c>
      <c r="F213" s="1">
        <f t="shared" si="2"/>
        <v>0</v>
      </c>
      <c r="G213" s="1">
        <v>0.007538792</v>
      </c>
      <c r="H213" s="1">
        <v>0.077223164</v>
      </c>
      <c r="I213" s="1">
        <f>(10^4)*(Planilha9!AT216^5.7)/(Planilha9!T216^2)</f>
        <v>0.07111905593</v>
      </c>
      <c r="J213" s="1">
        <f t="shared" si="3"/>
        <v>-0.069684372</v>
      </c>
      <c r="K213" s="1">
        <f t="shared" si="4"/>
        <v>0.004855911701</v>
      </c>
      <c r="L213" s="1">
        <f t="shared" si="5"/>
        <v>-0.06358026393</v>
      </c>
      <c r="M213" s="1">
        <f t="shared" si="6"/>
        <v>0.004042449962</v>
      </c>
      <c r="N213" s="1">
        <f t="shared" si="7"/>
        <v>0.006104108068</v>
      </c>
      <c r="O213" s="1">
        <f t="shared" si="8"/>
        <v>0.0000372601353</v>
      </c>
    </row>
    <row r="214" ht="15.75" customHeight="1">
      <c r="A214" s="1">
        <v>0.0</v>
      </c>
      <c r="B214" s="1">
        <v>0.111570692</v>
      </c>
      <c r="E214" s="1">
        <f t="shared" si="1"/>
        <v>0</v>
      </c>
      <c r="F214" s="1">
        <f t="shared" si="2"/>
        <v>0</v>
      </c>
      <c r="G214" s="1">
        <v>4.099869533</v>
      </c>
      <c r="H214" s="1">
        <v>4.377356166</v>
      </c>
      <c r="I214" s="1">
        <f>(10^4)*(Planilha9!AT217^5.7)/(Planilha9!T217^2)</f>
        <v>22.5935071</v>
      </c>
      <c r="J214" s="1">
        <f t="shared" si="3"/>
        <v>-0.277486633</v>
      </c>
      <c r="K214" s="1">
        <f t="shared" si="4"/>
        <v>0.07699883149</v>
      </c>
      <c r="L214" s="1">
        <f t="shared" si="5"/>
        <v>-18.49363757</v>
      </c>
      <c r="M214" s="1">
        <f t="shared" si="6"/>
        <v>342.0146306</v>
      </c>
      <c r="N214" s="1">
        <f t="shared" si="7"/>
        <v>-18.21615094</v>
      </c>
      <c r="O214" s="1">
        <f t="shared" si="8"/>
        <v>331.828155</v>
      </c>
    </row>
    <row r="215" ht="15.75" customHeight="1">
      <c r="A215" s="1">
        <v>0.0</v>
      </c>
      <c r="B215" s="1">
        <v>0.132778561</v>
      </c>
      <c r="E215" s="1">
        <f t="shared" si="1"/>
        <v>0</v>
      </c>
      <c r="F215" s="1">
        <f t="shared" si="2"/>
        <v>0</v>
      </c>
      <c r="G215" s="1">
        <v>6.33453318</v>
      </c>
      <c r="H215" s="1">
        <v>8.780580127</v>
      </c>
      <c r="I215" s="1">
        <f>(10^4)*(Planilha9!AT218^5.7)/(Planilha9!T218^2)</f>
        <v>60.92244004</v>
      </c>
      <c r="J215" s="1">
        <f t="shared" si="3"/>
        <v>-2.446046947</v>
      </c>
      <c r="K215" s="1">
        <f t="shared" si="4"/>
        <v>5.983145667</v>
      </c>
      <c r="L215" s="1">
        <f t="shared" si="5"/>
        <v>-54.58790686</v>
      </c>
      <c r="M215" s="1">
        <f t="shared" si="6"/>
        <v>2979.839575</v>
      </c>
      <c r="N215" s="1">
        <f t="shared" si="7"/>
        <v>-52.14185991</v>
      </c>
      <c r="O215" s="1">
        <f t="shared" si="8"/>
        <v>2718.773555</v>
      </c>
    </row>
    <row r="216" ht="15.75" customHeight="1">
      <c r="A216" s="1">
        <v>0.07</v>
      </c>
      <c r="B216" s="1">
        <v>0.081888214</v>
      </c>
      <c r="C216" s="1">
        <v>0.01</v>
      </c>
      <c r="D216" s="1">
        <v>3.818698411</v>
      </c>
      <c r="E216" s="1">
        <f t="shared" si="1"/>
        <v>-3.808698411</v>
      </c>
      <c r="F216" s="1">
        <f t="shared" si="2"/>
        <v>14.50618359</v>
      </c>
      <c r="G216" s="1">
        <v>0.32437012</v>
      </c>
      <c r="H216" s="1">
        <v>0.4567516</v>
      </c>
      <c r="I216" s="1">
        <f>(10^4)*(Planilha9!AT219^5.7)/(Planilha9!T219^2)</f>
        <v>3.818698411</v>
      </c>
      <c r="J216" s="1">
        <f t="shared" si="3"/>
        <v>-0.13238148</v>
      </c>
      <c r="K216" s="1">
        <f t="shared" si="4"/>
        <v>0.01752485625</v>
      </c>
      <c r="L216" s="1">
        <f t="shared" si="5"/>
        <v>-3.494328291</v>
      </c>
      <c r="M216" s="1">
        <f t="shared" si="6"/>
        <v>12.21033021</v>
      </c>
      <c r="N216" s="1">
        <f t="shared" si="7"/>
        <v>-3.361946811</v>
      </c>
      <c r="O216" s="1">
        <f t="shared" si="8"/>
        <v>11.30268636</v>
      </c>
      <c r="P216" s="1">
        <f t="shared" ref="P216:P217" si="63">(C216-I216)</f>
        <v>-3.808698411</v>
      </c>
      <c r="Q216" s="1">
        <f t="shared" ref="Q216:Q217" si="64">(P216^2)</f>
        <v>14.50618359</v>
      </c>
    </row>
    <row r="217" ht="15.75" customHeight="1">
      <c r="A217" s="1">
        <v>0.07</v>
      </c>
      <c r="B217" s="1">
        <v>0.082002662</v>
      </c>
      <c r="C217" s="1">
        <v>0.01</v>
      </c>
      <c r="D217" s="1">
        <v>3.849219713</v>
      </c>
      <c r="E217" s="1">
        <f t="shared" si="1"/>
        <v>-3.839219713</v>
      </c>
      <c r="F217" s="1">
        <f t="shared" si="2"/>
        <v>14.739608</v>
      </c>
      <c r="G217" s="1">
        <v>0.486129597</v>
      </c>
      <c r="H217" s="1">
        <v>0.459310402</v>
      </c>
      <c r="I217" s="1">
        <f>(10^4)*(Planilha9!AT220^5.7)/(Planilha9!T220^2)</f>
        <v>3.849219713</v>
      </c>
      <c r="J217" s="1">
        <f t="shared" si="3"/>
        <v>0.026819195</v>
      </c>
      <c r="K217" s="1">
        <f t="shared" si="4"/>
        <v>0.0007192692204</v>
      </c>
      <c r="L217" s="1">
        <f t="shared" si="5"/>
        <v>-3.363090116</v>
      </c>
      <c r="M217" s="1">
        <f t="shared" si="6"/>
        <v>11.31037513</v>
      </c>
      <c r="N217" s="1">
        <f t="shared" si="7"/>
        <v>-3.389909311</v>
      </c>
      <c r="O217" s="1">
        <f t="shared" si="8"/>
        <v>11.49148514</v>
      </c>
      <c r="P217" s="1">
        <f t="shared" si="63"/>
        <v>-3.839219713</v>
      </c>
      <c r="Q217" s="1">
        <f t="shared" si="64"/>
        <v>14.73960801</v>
      </c>
    </row>
    <row r="218" ht="15.75" customHeight="1">
      <c r="A218" s="1">
        <v>0.0</v>
      </c>
      <c r="B218" s="1">
        <v>0.097993034</v>
      </c>
      <c r="E218" s="1">
        <f t="shared" si="1"/>
        <v>0</v>
      </c>
      <c r="F218" s="1">
        <f t="shared" si="2"/>
        <v>0</v>
      </c>
      <c r="G218" s="1">
        <v>2.446213557</v>
      </c>
      <c r="H218" s="1">
        <v>2.184875723</v>
      </c>
      <c r="I218" s="1">
        <f>(10^4)*(Planilha9!AT221^5.7)/(Planilha9!T221^2)</f>
        <v>10.99918625</v>
      </c>
      <c r="J218" s="1">
        <f t="shared" si="3"/>
        <v>0.261337834</v>
      </c>
      <c r="K218" s="1">
        <f t="shared" si="4"/>
        <v>0.06829746348</v>
      </c>
      <c r="L218" s="1">
        <f t="shared" si="5"/>
        <v>-8.552972691</v>
      </c>
      <c r="M218" s="1">
        <f t="shared" si="6"/>
        <v>73.15334185</v>
      </c>
      <c r="N218" s="1">
        <f t="shared" si="7"/>
        <v>-8.814310525</v>
      </c>
      <c r="O218" s="1">
        <f t="shared" si="8"/>
        <v>77.69207003</v>
      </c>
    </row>
    <row r="219" ht="15.75" customHeight="1">
      <c r="A219" s="1">
        <v>0.0</v>
      </c>
      <c r="B219" s="1">
        <v>0.096775478</v>
      </c>
      <c r="E219" s="1">
        <f t="shared" si="1"/>
        <v>0</v>
      </c>
      <c r="F219" s="1">
        <f t="shared" si="2"/>
        <v>0</v>
      </c>
      <c r="G219" s="1">
        <v>2.993864129</v>
      </c>
      <c r="H219" s="1">
        <v>2.07829518</v>
      </c>
      <c r="I219" s="1">
        <f>(10^4)*(Planilha9!AT222^5.7)/(Planilha9!T222^2)</f>
        <v>10.24260102</v>
      </c>
      <c r="J219" s="1">
        <f t="shared" si="3"/>
        <v>0.915568949</v>
      </c>
      <c r="K219" s="1">
        <f t="shared" si="4"/>
        <v>0.8382665004</v>
      </c>
      <c r="L219" s="1">
        <f t="shared" si="5"/>
        <v>-7.248736894</v>
      </c>
      <c r="M219" s="1">
        <f t="shared" si="6"/>
        <v>52.54418656</v>
      </c>
      <c r="N219" s="1">
        <f t="shared" si="7"/>
        <v>-8.164305843</v>
      </c>
      <c r="O219" s="1">
        <f t="shared" si="8"/>
        <v>66.6558899</v>
      </c>
    </row>
    <row r="220" ht="15.75" customHeight="1">
      <c r="A220" s="1">
        <v>0.075</v>
      </c>
      <c r="B220" s="1">
        <v>0.084251367</v>
      </c>
      <c r="E220" s="1">
        <f t="shared" si="1"/>
        <v>0</v>
      </c>
      <c r="F220" s="1">
        <f t="shared" si="2"/>
        <v>0</v>
      </c>
      <c r="G220" s="1">
        <v>1.620822199</v>
      </c>
      <c r="H220" s="1">
        <v>1.16131207</v>
      </c>
      <c r="I220" s="1">
        <f>(10^4)*(Planilha9!AT223^5.7)/(Planilha9!T223^2)</f>
        <v>4.74266567</v>
      </c>
      <c r="J220" s="1">
        <f t="shared" si="3"/>
        <v>0.459510129</v>
      </c>
      <c r="K220" s="1">
        <f t="shared" si="4"/>
        <v>0.2111495587</v>
      </c>
      <c r="L220" s="1">
        <f t="shared" si="5"/>
        <v>-3.121843471</v>
      </c>
      <c r="M220" s="1">
        <f t="shared" si="6"/>
        <v>9.74590666</v>
      </c>
      <c r="N220" s="1">
        <f t="shared" si="7"/>
        <v>-3.5813536</v>
      </c>
      <c r="O220" s="1">
        <f t="shared" si="8"/>
        <v>12.82609361</v>
      </c>
    </row>
    <row r="221" ht="15.75" customHeight="1">
      <c r="A221" s="1">
        <v>0.075</v>
      </c>
      <c r="B221" s="1">
        <v>0.067855069</v>
      </c>
      <c r="E221" s="1">
        <f t="shared" si="1"/>
        <v>0</v>
      </c>
      <c r="F221" s="1">
        <f t="shared" si="2"/>
        <v>0</v>
      </c>
      <c r="G221" s="1">
        <v>0.308579659</v>
      </c>
      <c r="H221" s="1">
        <v>0.488618951</v>
      </c>
      <c r="I221" s="1">
        <f>(10^4)*(Planilha9!AT224^5.7)/(Planilha9!T224^2)</f>
        <v>1.381188518</v>
      </c>
      <c r="J221" s="1">
        <f t="shared" si="3"/>
        <v>-0.180039292</v>
      </c>
      <c r="K221" s="1">
        <f t="shared" si="4"/>
        <v>0.03241414666</v>
      </c>
      <c r="L221" s="1">
        <f t="shared" si="5"/>
        <v>-1.072608859</v>
      </c>
      <c r="M221" s="1">
        <f t="shared" si="6"/>
        <v>1.150489764</v>
      </c>
      <c r="N221" s="1">
        <f t="shared" si="7"/>
        <v>-0.8925695667</v>
      </c>
      <c r="O221" s="1">
        <f t="shared" si="8"/>
        <v>0.7966804314</v>
      </c>
    </row>
    <row r="222" ht="15.75" customHeight="1">
      <c r="A222" s="1">
        <v>0.0</v>
      </c>
      <c r="B222" s="1">
        <v>0.090606156</v>
      </c>
      <c r="E222" s="1">
        <f t="shared" si="1"/>
        <v>0</v>
      </c>
      <c r="F222" s="1">
        <f t="shared" si="2"/>
        <v>0</v>
      </c>
      <c r="G222" s="1">
        <v>1.130695972</v>
      </c>
      <c r="H222" s="1">
        <v>1.476662074</v>
      </c>
      <c r="I222" s="1">
        <f>(10^4)*(Planilha9!AT225^5.7)/(Planilha9!T225^2)</f>
        <v>7.071477804</v>
      </c>
      <c r="J222" s="1">
        <f t="shared" si="3"/>
        <v>-0.345966102</v>
      </c>
      <c r="K222" s="1">
        <f t="shared" si="4"/>
        <v>0.1196925437</v>
      </c>
      <c r="L222" s="1">
        <f t="shared" si="5"/>
        <v>-5.940781832</v>
      </c>
      <c r="M222" s="1">
        <f t="shared" si="6"/>
        <v>35.29288877</v>
      </c>
      <c r="N222" s="1">
        <f t="shared" si="7"/>
        <v>-5.59481573</v>
      </c>
      <c r="O222" s="1">
        <f t="shared" si="8"/>
        <v>31.30196305</v>
      </c>
    </row>
    <row r="223" ht="15.75" customHeight="1">
      <c r="A223" s="1">
        <v>0.0</v>
      </c>
      <c r="B223" s="1">
        <v>0.077203168</v>
      </c>
      <c r="E223" s="1">
        <f t="shared" si="1"/>
        <v>0</v>
      </c>
      <c r="F223" s="1">
        <f t="shared" si="2"/>
        <v>0</v>
      </c>
      <c r="G223" s="1">
        <v>0.440491688</v>
      </c>
      <c r="H223" s="1">
        <v>0.778378402</v>
      </c>
      <c r="I223" s="1">
        <f>(10^4)*(Planilha9!AT226^5.7)/(Planilha9!T226^2)</f>
        <v>2.839431805</v>
      </c>
      <c r="J223" s="1">
        <f t="shared" si="3"/>
        <v>-0.337886714</v>
      </c>
      <c r="K223" s="1">
        <f t="shared" si="4"/>
        <v>0.1141674315</v>
      </c>
      <c r="L223" s="1">
        <f t="shared" si="5"/>
        <v>-2.398940117</v>
      </c>
      <c r="M223" s="1">
        <f t="shared" si="6"/>
        <v>5.754913685</v>
      </c>
      <c r="N223" s="1">
        <f t="shared" si="7"/>
        <v>-2.061053403</v>
      </c>
      <c r="O223" s="1">
        <f t="shared" si="8"/>
        <v>4.24794113</v>
      </c>
    </row>
    <row r="224" ht="15.75" customHeight="1">
      <c r="A224" s="1">
        <v>0.031</v>
      </c>
      <c r="B224" s="1">
        <v>0.058353431</v>
      </c>
      <c r="C224" s="1">
        <v>0.31</v>
      </c>
      <c r="D224" s="1">
        <v>0.58748592</v>
      </c>
      <c r="E224" s="1">
        <f t="shared" si="1"/>
        <v>-0.27748592</v>
      </c>
      <c r="F224" s="1">
        <f t="shared" si="2"/>
        <v>0.0769984358</v>
      </c>
      <c r="G224" s="1">
        <v>0.161243084</v>
      </c>
      <c r="H224" s="1">
        <v>0.243609445</v>
      </c>
      <c r="I224" s="1">
        <f>(10^4)*(Planilha9!AT227^5.7)/(Planilha9!T227^2)</f>
        <v>0.5874859197</v>
      </c>
      <c r="J224" s="1">
        <f t="shared" si="3"/>
        <v>-0.082366361</v>
      </c>
      <c r="K224" s="1">
        <f t="shared" si="4"/>
        <v>0.006784217424</v>
      </c>
      <c r="L224" s="1">
        <f t="shared" si="5"/>
        <v>-0.4262428357</v>
      </c>
      <c r="M224" s="1">
        <f t="shared" si="6"/>
        <v>0.181682955</v>
      </c>
      <c r="N224" s="1">
        <f t="shared" si="7"/>
        <v>-0.3438764747</v>
      </c>
      <c r="O224" s="1">
        <f t="shared" si="8"/>
        <v>0.1182510298</v>
      </c>
      <c r="P224" s="1">
        <f t="shared" ref="P224:P225" si="65">(C224-I224)</f>
        <v>-0.2774859197</v>
      </c>
      <c r="Q224" s="1">
        <f t="shared" ref="Q224:Q225" si="66">(P224^2)</f>
        <v>0.07699843563</v>
      </c>
    </row>
    <row r="225" ht="15.75" customHeight="1">
      <c r="A225" s="1">
        <v>0.031</v>
      </c>
      <c r="B225" s="1">
        <v>0.027981168</v>
      </c>
      <c r="C225" s="1">
        <v>0.31</v>
      </c>
      <c r="D225" s="1">
        <v>0.008903367</v>
      </c>
      <c r="E225" s="1">
        <f t="shared" si="1"/>
        <v>0.301096633</v>
      </c>
      <c r="F225" s="1">
        <f t="shared" si="2"/>
        <v>0.0906591824</v>
      </c>
      <c r="G225" s="1">
        <v>0.060000267</v>
      </c>
      <c r="H225" s="1">
        <v>0.012879289</v>
      </c>
      <c r="I225" s="1">
        <f>(10^4)*(Planilha9!AT228^5.7)/(Planilha9!T228^2)</f>
        <v>0.008903366612</v>
      </c>
      <c r="J225" s="1">
        <f t="shared" si="3"/>
        <v>0.047120978</v>
      </c>
      <c r="K225" s="1">
        <f t="shared" si="4"/>
        <v>0.002220386568</v>
      </c>
      <c r="L225" s="1">
        <f t="shared" si="5"/>
        <v>0.05109690039</v>
      </c>
      <c r="M225" s="1">
        <f t="shared" si="6"/>
        <v>0.002610893229</v>
      </c>
      <c r="N225" s="1">
        <f t="shared" si="7"/>
        <v>0.003975922388</v>
      </c>
      <c r="O225" s="1">
        <f t="shared" si="8"/>
        <v>0.00001580795884</v>
      </c>
      <c r="P225" s="1">
        <f t="shared" si="65"/>
        <v>0.3010966334</v>
      </c>
      <c r="Q225" s="1">
        <f t="shared" si="66"/>
        <v>0.09065918264</v>
      </c>
    </row>
    <row r="226" ht="15.75" customHeight="1">
      <c r="A226" s="1">
        <v>0.0</v>
      </c>
      <c r="B226" s="1">
        <v>0.02704985</v>
      </c>
      <c r="E226" s="1">
        <f t="shared" si="1"/>
        <v>0</v>
      </c>
      <c r="F226" s="1">
        <f t="shared" si="2"/>
        <v>0</v>
      </c>
      <c r="G226" s="1">
        <v>0.007953902</v>
      </c>
      <c r="H226" s="1">
        <v>0.005593898</v>
      </c>
      <c r="I226" s="1">
        <f>(10^4)*(Planilha9!AT229^5.7)/(Planilha9!T229^2)</f>
        <v>0.007928900997</v>
      </c>
      <c r="J226" s="1">
        <f t="shared" si="3"/>
        <v>0.002360004</v>
      </c>
      <c r="K226" s="1">
        <f t="shared" si="4"/>
        <v>0.00000556961888</v>
      </c>
      <c r="L226" s="1">
        <f t="shared" si="5"/>
        <v>0.00002500100277</v>
      </c>
      <c r="M226" s="1">
        <f t="shared" si="6"/>
        <v>0.0000000006250501397</v>
      </c>
      <c r="N226" s="1">
        <f t="shared" si="7"/>
        <v>-0.002335002997</v>
      </c>
      <c r="O226" s="1">
        <f t="shared" si="8"/>
        <v>0.000005452238997</v>
      </c>
    </row>
    <row r="227" ht="15.75" customHeight="1">
      <c r="A227" s="1">
        <v>0.0</v>
      </c>
      <c r="B227" s="1">
        <v>0.021884822</v>
      </c>
      <c r="E227" s="1">
        <f t="shared" si="1"/>
        <v>0</v>
      </c>
      <c r="F227" s="1">
        <f t="shared" si="2"/>
        <v>0</v>
      </c>
      <c r="G227" s="1">
        <v>0.004212255</v>
      </c>
      <c r="H227" s="1">
        <v>0.002396774</v>
      </c>
      <c r="I227" s="1">
        <f>(10^4)*(Planilha9!AT230^5.7)/(Planilha9!T230^2)</f>
        <v>0.002369673186</v>
      </c>
      <c r="J227" s="1">
        <f t="shared" si="3"/>
        <v>0.001815481</v>
      </c>
      <c r="K227" s="1">
        <f t="shared" si="4"/>
        <v>0.000003295971261</v>
      </c>
      <c r="L227" s="1">
        <f t="shared" si="5"/>
        <v>0.001842581814</v>
      </c>
      <c r="M227" s="1">
        <f t="shared" si="6"/>
        <v>0.000003395107743</v>
      </c>
      <c r="N227" s="1">
        <f t="shared" si="7"/>
        <v>0.00002710081448</v>
      </c>
      <c r="O227" s="1">
        <f t="shared" si="8"/>
        <v>0.0000000007344541452</v>
      </c>
    </row>
    <row r="228" ht="15.75" customHeight="1">
      <c r="A228" s="1">
        <v>0.066</v>
      </c>
      <c r="B228" s="1">
        <v>0.081746856</v>
      </c>
      <c r="C228" s="1">
        <v>0.01</v>
      </c>
      <c r="D228" s="1">
        <v>4.426917597</v>
      </c>
      <c r="E228" s="1">
        <f t="shared" si="1"/>
        <v>-4.416917597</v>
      </c>
      <c r="F228" s="1">
        <f t="shared" si="2"/>
        <v>19.50916106</v>
      </c>
      <c r="G228" s="1">
        <v>0.448432283</v>
      </c>
      <c r="H228" s="1">
        <v>0.893106683</v>
      </c>
      <c r="I228" s="1">
        <f>(10^4)*(Planilha9!AT231^5.7)/(Planilha9!T231^2)</f>
        <v>4.426917597</v>
      </c>
      <c r="J228" s="1">
        <f t="shared" si="3"/>
        <v>-0.4446744</v>
      </c>
      <c r="K228" s="1">
        <f t="shared" si="4"/>
        <v>0.197735322</v>
      </c>
      <c r="L228" s="1">
        <f t="shared" si="5"/>
        <v>-3.978485314</v>
      </c>
      <c r="M228" s="1">
        <f t="shared" si="6"/>
        <v>15.82834539</v>
      </c>
      <c r="N228" s="1">
        <f t="shared" si="7"/>
        <v>-3.533810914</v>
      </c>
      <c r="O228" s="1">
        <f t="shared" si="8"/>
        <v>12.48781957</v>
      </c>
      <c r="P228" s="1">
        <f t="shared" ref="P228:P229" si="67">(C228-I228)</f>
        <v>-4.416917597</v>
      </c>
      <c r="Q228" s="1">
        <f t="shared" ref="Q228:Q229" si="68">(P228^2)</f>
        <v>19.50916106</v>
      </c>
    </row>
    <row r="229" ht="15.75" customHeight="1">
      <c r="A229" s="1">
        <v>0.066</v>
      </c>
      <c r="B229" s="1">
        <v>0.046646424</v>
      </c>
      <c r="C229" s="1">
        <v>0.01</v>
      </c>
      <c r="D229" s="1">
        <v>0.18083438</v>
      </c>
      <c r="E229" s="1">
        <f t="shared" si="1"/>
        <v>-0.17083438</v>
      </c>
      <c r="F229" s="1">
        <f t="shared" si="2"/>
        <v>0.02918438539</v>
      </c>
      <c r="G229" s="1">
        <v>0.042613702</v>
      </c>
      <c r="H229" s="1">
        <v>0.094687468</v>
      </c>
      <c r="I229" s="1">
        <f>(10^4)*(Planilha9!AT232^5.7)/(Planilha9!T232^2)</f>
        <v>0.1808343796</v>
      </c>
      <c r="J229" s="1">
        <f t="shared" si="3"/>
        <v>-0.052073766</v>
      </c>
      <c r="K229" s="1">
        <f t="shared" si="4"/>
        <v>0.002711677105</v>
      </c>
      <c r="L229" s="1">
        <f t="shared" si="5"/>
        <v>-0.1382206776</v>
      </c>
      <c r="M229" s="1">
        <f t="shared" si="6"/>
        <v>0.01910495571</v>
      </c>
      <c r="N229" s="1">
        <f t="shared" si="7"/>
        <v>-0.08614691156</v>
      </c>
      <c r="O229" s="1">
        <f t="shared" si="8"/>
        <v>0.007421290372</v>
      </c>
      <c r="P229" s="1">
        <f t="shared" si="67"/>
        <v>-0.1708343796</v>
      </c>
      <c r="Q229" s="1">
        <f t="shared" si="68"/>
        <v>0.02918438524</v>
      </c>
    </row>
    <row r="230" ht="15.75" customHeight="1">
      <c r="A230" s="1">
        <v>0.0</v>
      </c>
      <c r="B230" s="1">
        <v>0.024190997</v>
      </c>
      <c r="E230" s="1">
        <f t="shared" si="1"/>
        <v>0</v>
      </c>
      <c r="F230" s="1">
        <f t="shared" si="2"/>
        <v>0</v>
      </c>
      <c r="G230" s="1">
        <v>0.005627619</v>
      </c>
      <c r="H230" s="1">
        <v>0.00666909</v>
      </c>
      <c r="I230" s="1">
        <f>(10^4)*(Planilha9!AT233^5.7)/(Planilha9!T233^2)</f>
        <v>0.004172813194</v>
      </c>
      <c r="J230" s="1">
        <f t="shared" si="3"/>
        <v>-0.001041471</v>
      </c>
      <c r="K230" s="1">
        <f t="shared" si="4"/>
        <v>0.000001084661844</v>
      </c>
      <c r="L230" s="1">
        <f t="shared" si="5"/>
        <v>0.001454805806</v>
      </c>
      <c r="M230" s="1">
        <f t="shared" si="6"/>
        <v>0.000002116459932</v>
      </c>
      <c r="N230" s="1">
        <f t="shared" si="7"/>
        <v>0.002496276806</v>
      </c>
      <c r="O230" s="1">
        <f t="shared" si="8"/>
        <v>0.00000623139789</v>
      </c>
    </row>
    <row r="231" ht="15.75" customHeight="1">
      <c r="A231" s="1">
        <v>0.0</v>
      </c>
      <c r="B231" s="1">
        <v>0.050919918</v>
      </c>
      <c r="E231" s="1">
        <f t="shared" si="1"/>
        <v>0</v>
      </c>
      <c r="F231" s="1">
        <f t="shared" si="2"/>
        <v>0</v>
      </c>
      <c r="G231" s="1">
        <v>0.153014412</v>
      </c>
      <c r="H231" s="1">
        <v>0.130918884</v>
      </c>
      <c r="I231" s="1">
        <f>(10^4)*(Planilha9!AT234^5.7)/(Planilha9!T234^2)</f>
        <v>0.2903102184</v>
      </c>
      <c r="J231" s="1">
        <f t="shared" si="3"/>
        <v>0.022095528</v>
      </c>
      <c r="K231" s="1">
        <f t="shared" si="4"/>
        <v>0.0004882123576</v>
      </c>
      <c r="L231" s="1">
        <f t="shared" si="5"/>
        <v>-0.1372958064</v>
      </c>
      <c r="M231" s="1">
        <f t="shared" si="6"/>
        <v>0.01885013845</v>
      </c>
      <c r="N231" s="1">
        <f t="shared" si="7"/>
        <v>-0.1593913344</v>
      </c>
      <c r="O231" s="1">
        <f t="shared" si="8"/>
        <v>0.02540559747</v>
      </c>
    </row>
    <row r="232" ht="15.75" customHeight="1">
      <c r="A232" s="1">
        <v>0.0</v>
      </c>
      <c r="B232" s="1">
        <v>0.057766762</v>
      </c>
      <c r="E232" s="1">
        <f t="shared" si="1"/>
        <v>0</v>
      </c>
      <c r="F232" s="1">
        <f t="shared" si="2"/>
        <v>0</v>
      </c>
      <c r="G232" s="1">
        <v>0.152962125</v>
      </c>
      <c r="H232" s="1">
        <v>0.206242609</v>
      </c>
      <c r="I232" s="1">
        <f>(10^4)*(Planilha9!AT235^5.7)/(Planilha9!T235^2)</f>
        <v>0.602163999</v>
      </c>
      <c r="J232" s="1">
        <f t="shared" si="3"/>
        <v>-0.053280484</v>
      </c>
      <c r="K232" s="1">
        <f t="shared" si="4"/>
        <v>0.002838809975</v>
      </c>
      <c r="L232" s="1">
        <f t="shared" si="5"/>
        <v>-0.449201874</v>
      </c>
      <c r="M232" s="1">
        <f t="shared" si="6"/>
        <v>0.2017823236</v>
      </c>
      <c r="N232" s="1">
        <f t="shared" si="7"/>
        <v>-0.39592139</v>
      </c>
      <c r="O232" s="1">
        <f t="shared" si="8"/>
        <v>0.156753747</v>
      </c>
    </row>
    <row r="233" ht="15.75" customHeight="1">
      <c r="A233" s="1">
        <v>0.0</v>
      </c>
      <c r="B233" s="1">
        <v>0.021522242</v>
      </c>
      <c r="E233" s="1">
        <f t="shared" si="1"/>
        <v>0</v>
      </c>
      <c r="F233" s="1">
        <f t="shared" si="2"/>
        <v>0</v>
      </c>
      <c r="G233" s="1">
        <v>0.004050255</v>
      </c>
      <c r="H233" s="1">
        <v>0.003973895</v>
      </c>
      <c r="I233" s="1">
        <f>(10^4)*(Planilha9!AT236^5.7)/(Planilha9!T236^2)</f>
        <v>0.002165752744</v>
      </c>
      <c r="J233" s="1">
        <f t="shared" si="3"/>
        <v>0.00007636</v>
      </c>
      <c r="K233" s="1">
        <f t="shared" si="4"/>
        <v>0.0000000058308496</v>
      </c>
      <c r="L233" s="1">
        <f t="shared" si="5"/>
        <v>0.001884502256</v>
      </c>
      <c r="M233" s="1">
        <f t="shared" si="6"/>
        <v>0.000003551348751</v>
      </c>
      <c r="N233" s="1">
        <f t="shared" si="7"/>
        <v>0.001808142256</v>
      </c>
      <c r="O233" s="1">
        <f t="shared" si="8"/>
        <v>0.000003269378416</v>
      </c>
    </row>
    <row r="234" ht="15.75" customHeight="1">
      <c r="A234" s="1">
        <v>0.0</v>
      </c>
      <c r="B234" s="1">
        <v>0.044984901</v>
      </c>
      <c r="E234" s="1">
        <f t="shared" si="1"/>
        <v>0</v>
      </c>
      <c r="F234" s="1">
        <f t="shared" si="2"/>
        <v>0</v>
      </c>
      <c r="G234" s="1">
        <v>0.043209804</v>
      </c>
      <c r="H234" s="1">
        <v>0.094211578</v>
      </c>
      <c r="I234" s="1">
        <f>(10^4)*(Planilha9!AT237^5.7)/(Planilha9!T237^2)</f>
        <v>0.1560085704</v>
      </c>
      <c r="J234" s="1">
        <f t="shared" si="3"/>
        <v>-0.051001774</v>
      </c>
      <c r="K234" s="1">
        <f t="shared" si="4"/>
        <v>0.002601180951</v>
      </c>
      <c r="L234" s="1">
        <f t="shared" si="5"/>
        <v>-0.1127987664</v>
      </c>
      <c r="M234" s="1">
        <f t="shared" si="6"/>
        <v>0.0127235617</v>
      </c>
      <c r="N234" s="1">
        <f t="shared" si="7"/>
        <v>-0.06179699239</v>
      </c>
      <c r="O234" s="1">
        <f t="shared" si="8"/>
        <v>0.003818868269</v>
      </c>
    </row>
    <row r="235" ht="15.75" customHeight="1">
      <c r="A235" s="1">
        <v>0.0</v>
      </c>
      <c r="B235" s="1">
        <v>0.094469482</v>
      </c>
      <c r="E235" s="1">
        <f t="shared" si="1"/>
        <v>0</v>
      </c>
      <c r="F235" s="1">
        <f t="shared" si="2"/>
        <v>0</v>
      </c>
      <c r="G235" s="1">
        <v>1.494110334</v>
      </c>
      <c r="H235" s="1">
        <v>1.832328484</v>
      </c>
      <c r="I235" s="1">
        <f>(10^4)*(Planilha9!AT238^5.7)/(Planilha9!T238^2)</f>
        <v>10.71098993</v>
      </c>
      <c r="J235" s="1">
        <f t="shared" si="3"/>
        <v>-0.33821815</v>
      </c>
      <c r="K235" s="1">
        <f t="shared" si="4"/>
        <v>0.114391517</v>
      </c>
      <c r="L235" s="1">
        <f t="shared" si="5"/>
        <v>-9.216879592</v>
      </c>
      <c r="M235" s="1">
        <f t="shared" si="6"/>
        <v>84.95086941</v>
      </c>
      <c r="N235" s="1">
        <f t="shared" si="7"/>
        <v>-8.878661442</v>
      </c>
      <c r="O235" s="1">
        <f t="shared" si="8"/>
        <v>78.83062899</v>
      </c>
    </row>
    <row r="236" ht="15.75" customHeight="1">
      <c r="A236" s="1">
        <v>0.053</v>
      </c>
      <c r="B236" s="1">
        <v>0.098035506</v>
      </c>
      <c r="C236" s="1">
        <v>0.04</v>
      </c>
      <c r="D236" s="1">
        <v>14.62966896</v>
      </c>
      <c r="E236" s="1">
        <f t="shared" si="1"/>
        <v>-14.58966896</v>
      </c>
      <c r="F236" s="1">
        <f t="shared" si="2"/>
        <v>212.8584404</v>
      </c>
      <c r="G236" s="1">
        <v>0.550982418</v>
      </c>
      <c r="H236" s="1">
        <v>0.987107247</v>
      </c>
      <c r="I236" s="1">
        <f>(10^4)*(Planilha9!AT239^5.7)/(Planilha9!T239^2)</f>
        <v>14.62966896</v>
      </c>
      <c r="J236" s="1">
        <f t="shared" si="3"/>
        <v>-0.436124829</v>
      </c>
      <c r="K236" s="1">
        <f t="shared" si="4"/>
        <v>0.1902048665</v>
      </c>
      <c r="L236" s="1">
        <f t="shared" si="5"/>
        <v>-14.07868654</v>
      </c>
      <c r="M236" s="1">
        <f t="shared" si="6"/>
        <v>198.2094146</v>
      </c>
      <c r="N236" s="1">
        <f t="shared" si="7"/>
        <v>-13.64256171</v>
      </c>
      <c r="O236" s="1">
        <f t="shared" si="8"/>
        <v>186.11949</v>
      </c>
      <c r="P236" s="1">
        <f t="shared" ref="P236:P237" si="69">(C236-I236)</f>
        <v>-14.58966896</v>
      </c>
      <c r="Q236" s="1">
        <f t="shared" ref="Q236:Q237" si="70">(P236^2)</f>
        <v>212.8584403</v>
      </c>
    </row>
    <row r="237" ht="15.75" customHeight="1">
      <c r="A237" s="1">
        <v>0.053</v>
      </c>
      <c r="B237" s="1">
        <v>0.093776287</v>
      </c>
      <c r="C237" s="1">
        <v>0.04</v>
      </c>
      <c r="D237" s="1">
        <v>11.35741337</v>
      </c>
      <c r="E237" s="1">
        <f t="shared" si="1"/>
        <v>-11.31741337</v>
      </c>
      <c r="F237" s="1">
        <f t="shared" si="2"/>
        <v>128.0838454</v>
      </c>
      <c r="G237" s="1">
        <v>0.4822438</v>
      </c>
      <c r="H237" s="1">
        <v>0.826423942</v>
      </c>
      <c r="I237" s="1">
        <f>(10^4)*(Planilha9!AT240^5.7)/(Planilha9!T240^2)</f>
        <v>11.35741337</v>
      </c>
      <c r="J237" s="1">
        <f t="shared" si="3"/>
        <v>-0.344180142</v>
      </c>
      <c r="K237" s="1">
        <f t="shared" si="4"/>
        <v>0.1184599701</v>
      </c>
      <c r="L237" s="1">
        <f t="shared" si="5"/>
        <v>-10.87516957</v>
      </c>
      <c r="M237" s="1">
        <f t="shared" si="6"/>
        <v>118.2693132</v>
      </c>
      <c r="N237" s="1">
        <f t="shared" si="7"/>
        <v>-10.53098943</v>
      </c>
      <c r="O237" s="1">
        <f t="shared" si="8"/>
        <v>110.9017384</v>
      </c>
      <c r="P237" s="1">
        <f t="shared" si="69"/>
        <v>-11.31741337</v>
      </c>
      <c r="Q237" s="1">
        <f t="shared" si="70"/>
        <v>128.0838454</v>
      </c>
    </row>
    <row r="238" ht="15.75" customHeight="1">
      <c r="A238" s="1">
        <v>0.0</v>
      </c>
      <c r="B238" s="1">
        <v>0.107773295</v>
      </c>
      <c r="E238" s="1">
        <f t="shared" si="1"/>
        <v>0</v>
      </c>
      <c r="F238" s="1">
        <f t="shared" si="2"/>
        <v>0</v>
      </c>
      <c r="G238" s="1">
        <v>2.185600034</v>
      </c>
      <c r="H238" s="1">
        <v>3.103715066</v>
      </c>
      <c r="I238" s="1">
        <f>(10^4)*(Planilha9!AT241^5.7)/(Planilha9!T241^2)</f>
        <v>25.38953042</v>
      </c>
      <c r="J238" s="1">
        <f t="shared" si="3"/>
        <v>-0.918115032</v>
      </c>
      <c r="K238" s="1">
        <f t="shared" si="4"/>
        <v>0.842935212</v>
      </c>
      <c r="L238" s="1">
        <f t="shared" si="5"/>
        <v>-23.20393038</v>
      </c>
      <c r="M238" s="1">
        <f t="shared" si="6"/>
        <v>538.4223852</v>
      </c>
      <c r="N238" s="1">
        <f t="shared" si="7"/>
        <v>-22.28581535</v>
      </c>
      <c r="O238" s="1">
        <f t="shared" si="8"/>
        <v>496.6575658</v>
      </c>
    </row>
    <row r="239" ht="15.75" customHeight="1">
      <c r="A239" s="1">
        <v>0.0</v>
      </c>
      <c r="B239" s="1">
        <v>0.111282316</v>
      </c>
      <c r="E239" s="1">
        <f t="shared" si="1"/>
        <v>0</v>
      </c>
      <c r="F239" s="1">
        <f t="shared" si="2"/>
        <v>0</v>
      </c>
      <c r="G239" s="1">
        <v>2.839020782</v>
      </c>
      <c r="H239" s="1">
        <v>3.528107666</v>
      </c>
      <c r="I239" s="1">
        <f>(10^4)*(Planilha9!AT242^5.7)/(Planilha9!T242^2)</f>
        <v>30.47685494</v>
      </c>
      <c r="J239" s="1">
        <f t="shared" si="3"/>
        <v>-0.689086884</v>
      </c>
      <c r="K239" s="1">
        <f t="shared" si="4"/>
        <v>0.4748407337</v>
      </c>
      <c r="L239" s="1">
        <f t="shared" si="5"/>
        <v>-27.63783415</v>
      </c>
      <c r="M239" s="1">
        <f t="shared" si="6"/>
        <v>763.8498767</v>
      </c>
      <c r="N239" s="1">
        <f t="shared" si="7"/>
        <v>-26.94874727</v>
      </c>
      <c r="O239" s="1">
        <f t="shared" si="8"/>
        <v>726.2349794</v>
      </c>
    </row>
    <row r="240" ht="15.75" customHeight="1">
      <c r="A240" s="1">
        <v>0.095</v>
      </c>
      <c r="B240" s="1">
        <v>0.102799225</v>
      </c>
      <c r="C240" s="1">
        <v>0.02</v>
      </c>
      <c r="D240" s="1">
        <v>17.24433524</v>
      </c>
      <c r="E240" s="1">
        <f t="shared" si="1"/>
        <v>-17.22433524</v>
      </c>
      <c r="F240" s="1">
        <f t="shared" si="2"/>
        <v>296.6777245</v>
      </c>
      <c r="G240" s="1">
        <v>4.078816162</v>
      </c>
      <c r="H240" s="1">
        <v>3.146003621</v>
      </c>
      <c r="I240" s="1">
        <f>(10^4)*(Planilha9!AT243^5.7)/(Planilha9!T243^2)</f>
        <v>17.24433524</v>
      </c>
      <c r="J240" s="1">
        <f t="shared" si="3"/>
        <v>0.932812541</v>
      </c>
      <c r="K240" s="1">
        <f t="shared" si="4"/>
        <v>0.8701392366</v>
      </c>
      <c r="L240" s="1">
        <f t="shared" si="5"/>
        <v>-13.16551908</v>
      </c>
      <c r="M240" s="1">
        <f t="shared" si="6"/>
        <v>173.3308927</v>
      </c>
      <c r="N240" s="1">
        <f t="shared" si="7"/>
        <v>-14.09833162</v>
      </c>
      <c r="O240" s="1">
        <f t="shared" si="8"/>
        <v>198.7629546</v>
      </c>
      <c r="P240" s="1">
        <f t="shared" ref="P240:P241" si="71">(C240-I240)</f>
        <v>-17.22433524</v>
      </c>
      <c r="Q240" s="1">
        <f t="shared" ref="Q240:Q241" si="72">(P240^2)</f>
        <v>296.6777246</v>
      </c>
    </row>
    <row r="241" ht="15.75" customHeight="1">
      <c r="A241" s="1">
        <v>0.095</v>
      </c>
      <c r="B241" s="1">
        <v>0.124131754</v>
      </c>
      <c r="C241" s="1">
        <v>0.02</v>
      </c>
      <c r="D241" s="1">
        <v>50.51691709</v>
      </c>
      <c r="E241" s="1">
        <f t="shared" si="1"/>
        <v>-50.49691709</v>
      </c>
      <c r="F241" s="1">
        <f t="shared" si="2"/>
        <v>2549.938636</v>
      </c>
      <c r="G241" s="1">
        <v>8.057157391</v>
      </c>
      <c r="H241" s="1">
        <v>6.688541342</v>
      </c>
      <c r="I241" s="1">
        <f>(10^4)*(Planilha9!AT244^5.7)/(Planilha9!T244^2)</f>
        <v>50.51691709</v>
      </c>
      <c r="J241" s="1">
        <f t="shared" si="3"/>
        <v>1.368616049</v>
      </c>
      <c r="K241" s="1">
        <f t="shared" si="4"/>
        <v>1.87310989</v>
      </c>
      <c r="L241" s="1">
        <f t="shared" si="5"/>
        <v>-42.4597597</v>
      </c>
      <c r="M241" s="1">
        <f t="shared" si="6"/>
        <v>1802.831194</v>
      </c>
      <c r="N241" s="1">
        <f t="shared" si="7"/>
        <v>-43.82837575</v>
      </c>
      <c r="O241" s="1">
        <f t="shared" si="8"/>
        <v>1920.926521</v>
      </c>
      <c r="P241" s="1">
        <f t="shared" si="71"/>
        <v>-50.49691709</v>
      </c>
      <c r="Q241" s="1">
        <f t="shared" si="72"/>
        <v>2549.938636</v>
      </c>
    </row>
    <row r="242" ht="15.75" customHeight="1">
      <c r="A242" s="1">
        <v>0.0</v>
      </c>
      <c r="B242" s="1">
        <v>0.080684985</v>
      </c>
      <c r="E242" s="1">
        <f t="shared" si="1"/>
        <v>0</v>
      </c>
      <c r="F242" s="1">
        <f t="shared" si="2"/>
        <v>0</v>
      </c>
      <c r="G242" s="1">
        <v>1.164334332</v>
      </c>
      <c r="H242" s="1">
        <v>1.085324769</v>
      </c>
      <c r="I242" s="1">
        <f>(10^4)*(Planilha9!AT245^5.7)/(Planilha9!T245^2)</f>
        <v>2.873701384</v>
      </c>
      <c r="J242" s="1">
        <f t="shared" si="3"/>
        <v>0.079009563</v>
      </c>
      <c r="K242" s="1">
        <f t="shared" si="4"/>
        <v>0.006242511045</v>
      </c>
      <c r="L242" s="1">
        <f t="shared" si="5"/>
        <v>-1.709367052</v>
      </c>
      <c r="M242" s="1">
        <f t="shared" si="6"/>
        <v>2.921935717</v>
      </c>
      <c r="N242" s="1">
        <f t="shared" si="7"/>
        <v>-1.788376615</v>
      </c>
      <c r="O242" s="1">
        <f t="shared" si="8"/>
        <v>3.198290916</v>
      </c>
    </row>
    <row r="243" ht="15.75" customHeight="1">
      <c r="A243" s="1">
        <v>0.0</v>
      </c>
      <c r="B243" s="1">
        <v>0.084736849</v>
      </c>
      <c r="E243" s="1">
        <f t="shared" si="1"/>
        <v>0</v>
      </c>
      <c r="F243" s="1">
        <f t="shared" si="2"/>
        <v>0</v>
      </c>
      <c r="G243" s="1">
        <v>1.975738059</v>
      </c>
      <c r="H243" s="1">
        <v>1.320316582</v>
      </c>
      <c r="I243" s="1">
        <f>(10^4)*(Planilha9!AT246^5.7)/(Planilha9!T246^2)</f>
        <v>3.799577476</v>
      </c>
      <c r="J243" s="1">
        <f t="shared" si="3"/>
        <v>0.655421477</v>
      </c>
      <c r="K243" s="1">
        <f t="shared" si="4"/>
        <v>0.4295773125</v>
      </c>
      <c r="L243" s="1">
        <f t="shared" si="5"/>
        <v>-1.823839417</v>
      </c>
      <c r="M243" s="1">
        <f t="shared" si="6"/>
        <v>3.326390219</v>
      </c>
      <c r="N243" s="1">
        <f t="shared" si="7"/>
        <v>-2.479260894</v>
      </c>
      <c r="O243" s="1">
        <f t="shared" si="8"/>
        <v>6.14673458</v>
      </c>
    </row>
    <row r="244" ht="15.75" customHeight="1">
      <c r="A244" s="1">
        <v>0.105</v>
      </c>
      <c r="B244" s="1">
        <v>0.111626222</v>
      </c>
      <c r="C244" s="1">
        <v>0.02</v>
      </c>
      <c r="D244" s="1">
        <v>5.792104584</v>
      </c>
      <c r="E244" s="1">
        <f t="shared" si="1"/>
        <v>-5.772104584</v>
      </c>
      <c r="F244" s="1">
        <f t="shared" si="2"/>
        <v>33.31719133</v>
      </c>
      <c r="G244" s="1">
        <v>3.35023323</v>
      </c>
      <c r="H244" s="1">
        <v>3.529546768</v>
      </c>
      <c r="I244" s="1">
        <f>(10^4)*(Planilha9!AT247^5.7)/(Planilha9!T247^2)</f>
        <v>5.792104584</v>
      </c>
      <c r="J244" s="1">
        <f t="shared" si="3"/>
        <v>-0.179313538</v>
      </c>
      <c r="K244" s="1">
        <f t="shared" si="4"/>
        <v>0.03215334491</v>
      </c>
      <c r="L244" s="1">
        <f t="shared" si="5"/>
        <v>-2.441871354</v>
      </c>
      <c r="M244" s="1">
        <f t="shared" si="6"/>
        <v>5.962735707</v>
      </c>
      <c r="N244" s="1">
        <f t="shared" si="7"/>
        <v>-2.262557816</v>
      </c>
      <c r="O244" s="1">
        <f t="shared" si="8"/>
        <v>5.119167869</v>
      </c>
      <c r="P244" s="1">
        <f t="shared" ref="P244:P245" si="73">(C244-I244)</f>
        <v>-5.772104584</v>
      </c>
      <c r="Q244" s="1">
        <f t="shared" ref="Q244:Q245" si="74">(P244^2)</f>
        <v>33.31719132</v>
      </c>
    </row>
    <row r="245" ht="15.75" customHeight="1">
      <c r="A245" s="1">
        <v>0.105</v>
      </c>
      <c r="B245" s="1">
        <v>0.097226609</v>
      </c>
      <c r="C245" s="1">
        <v>0.02</v>
      </c>
      <c r="D245" s="1">
        <v>2.635992723</v>
      </c>
      <c r="E245" s="1">
        <f t="shared" si="1"/>
        <v>-2.615992723</v>
      </c>
      <c r="F245" s="1">
        <f t="shared" si="2"/>
        <v>6.843417927</v>
      </c>
      <c r="G245" s="1">
        <v>2.008203991</v>
      </c>
      <c r="H245" s="1">
        <v>2.031396025</v>
      </c>
      <c r="I245" s="1">
        <f>(10^4)*(Planilha9!AT248^5.7)/(Planilha9!T248^2)</f>
        <v>2.635992723</v>
      </c>
      <c r="J245" s="1">
        <f t="shared" si="3"/>
        <v>-0.023192034</v>
      </c>
      <c r="K245" s="1">
        <f t="shared" si="4"/>
        <v>0.0005378704411</v>
      </c>
      <c r="L245" s="1">
        <f t="shared" si="5"/>
        <v>-0.6277887321</v>
      </c>
      <c r="M245" s="1">
        <f t="shared" si="6"/>
        <v>0.3941186922</v>
      </c>
      <c r="N245" s="1">
        <f t="shared" si="7"/>
        <v>-0.6045966981</v>
      </c>
      <c r="O245" s="1">
        <f t="shared" si="8"/>
        <v>0.3655371674</v>
      </c>
      <c r="P245" s="1">
        <f t="shared" si="73"/>
        <v>-2.615992723</v>
      </c>
      <c r="Q245" s="1">
        <f t="shared" si="74"/>
        <v>6.843417927</v>
      </c>
    </row>
    <row r="246" ht="15.75" customHeight="1">
      <c r="A246" s="1">
        <v>0.0</v>
      </c>
      <c r="B246" s="1">
        <v>0.109822522</v>
      </c>
      <c r="E246" s="1">
        <f t="shared" si="1"/>
        <v>0</v>
      </c>
      <c r="F246" s="1">
        <f t="shared" si="2"/>
        <v>0</v>
      </c>
      <c r="G246" s="1">
        <v>1.353710494</v>
      </c>
      <c r="H246" s="1">
        <v>1.597992519</v>
      </c>
      <c r="I246" s="1">
        <f>(10^4)*(Planilha9!AT249^5.7)/(Planilha9!T249^2)</f>
        <v>2.332422267</v>
      </c>
      <c r="J246" s="1">
        <f t="shared" si="3"/>
        <v>-0.244282025</v>
      </c>
      <c r="K246" s="1">
        <f t="shared" si="4"/>
        <v>0.05967370774</v>
      </c>
      <c r="L246" s="1">
        <f t="shared" si="5"/>
        <v>-0.9787117733</v>
      </c>
      <c r="M246" s="1">
        <f t="shared" si="6"/>
        <v>0.9578767352</v>
      </c>
      <c r="N246" s="1">
        <f t="shared" si="7"/>
        <v>-0.7344297483</v>
      </c>
      <c r="O246" s="1">
        <f t="shared" si="8"/>
        <v>0.5393870552</v>
      </c>
    </row>
    <row r="247" ht="15.75" customHeight="1">
      <c r="A247" s="1">
        <v>0.0</v>
      </c>
      <c r="B247" s="1">
        <v>0.106234725</v>
      </c>
      <c r="E247" s="1">
        <f t="shared" si="1"/>
        <v>0</v>
      </c>
      <c r="F247" s="1">
        <f t="shared" si="2"/>
        <v>0</v>
      </c>
      <c r="G247" s="1">
        <v>1.266706411</v>
      </c>
      <c r="H247" s="1">
        <v>1.399184831</v>
      </c>
      <c r="I247" s="1">
        <f>(10^4)*(Planilha9!AT250^5.7)/(Planilha9!T250^2)</f>
        <v>1.930123829</v>
      </c>
      <c r="J247" s="1">
        <f t="shared" si="3"/>
        <v>-0.13247842</v>
      </c>
      <c r="K247" s="1">
        <f t="shared" si="4"/>
        <v>0.01755053177</v>
      </c>
      <c r="L247" s="1">
        <f t="shared" si="5"/>
        <v>-0.663417418</v>
      </c>
      <c r="M247" s="1">
        <f t="shared" si="6"/>
        <v>0.4401226705</v>
      </c>
      <c r="N247" s="1">
        <f t="shared" si="7"/>
        <v>-0.530938998</v>
      </c>
      <c r="O247" s="1">
        <f t="shared" si="8"/>
        <v>0.2818962196</v>
      </c>
    </row>
    <row r="248" ht="15.75" customHeight="1">
      <c r="A248" s="1">
        <v>0.068</v>
      </c>
      <c r="B248" s="1">
        <v>0.0631612</v>
      </c>
      <c r="C248" s="1">
        <v>0.01</v>
      </c>
      <c r="D248" s="1">
        <v>0.059670724</v>
      </c>
      <c r="E248" s="1">
        <f t="shared" si="1"/>
        <v>-0.049670724</v>
      </c>
      <c r="F248" s="1">
        <f t="shared" si="2"/>
        <v>0.002467180823</v>
      </c>
      <c r="G248" s="1">
        <v>0.212977191</v>
      </c>
      <c r="H248" s="1">
        <v>0.32585721</v>
      </c>
      <c r="I248" s="1">
        <f>(10^4)*(Planilha9!AT251^5.7)/(Planilha9!T251^2)</f>
        <v>0.05967072401</v>
      </c>
      <c r="J248" s="1">
        <f t="shared" si="3"/>
        <v>-0.112880019</v>
      </c>
      <c r="K248" s="1">
        <f t="shared" si="4"/>
        <v>0.01274189869</v>
      </c>
      <c r="L248" s="1">
        <f t="shared" si="5"/>
        <v>0.153306467</v>
      </c>
      <c r="M248" s="1">
        <f t="shared" si="6"/>
        <v>0.02350287282</v>
      </c>
      <c r="N248" s="1">
        <f t="shared" si="7"/>
        <v>0.266186486</v>
      </c>
      <c r="O248" s="1">
        <f t="shared" si="8"/>
        <v>0.07085524532</v>
      </c>
      <c r="P248" s="1">
        <f t="shared" ref="P248:P249" si="75">(C248-I248)</f>
        <v>-0.04967072401</v>
      </c>
      <c r="Q248" s="1">
        <f t="shared" ref="Q248:Q249" si="76">(P248^2)</f>
        <v>0.002467180824</v>
      </c>
    </row>
    <row r="249" ht="15.75" customHeight="1">
      <c r="A249" s="1">
        <v>0.068</v>
      </c>
      <c r="B249" s="1">
        <v>0.074994107</v>
      </c>
      <c r="C249" s="1">
        <v>0.01</v>
      </c>
      <c r="D249" s="1">
        <v>0.158799406</v>
      </c>
      <c r="E249" s="1">
        <f t="shared" si="1"/>
        <v>-0.148799406</v>
      </c>
      <c r="F249" s="1">
        <f t="shared" si="2"/>
        <v>0.02214126323</v>
      </c>
      <c r="G249" s="1">
        <v>0.533782215</v>
      </c>
      <c r="H249" s="1">
        <v>0.647641096</v>
      </c>
      <c r="I249" s="1">
        <f>(10^4)*(Planilha9!AT252^5.7)/(Planilha9!T252^2)</f>
        <v>0.1587994064</v>
      </c>
      <c r="J249" s="1">
        <f t="shared" si="3"/>
        <v>-0.113858881</v>
      </c>
      <c r="K249" s="1">
        <f t="shared" si="4"/>
        <v>0.01296384478</v>
      </c>
      <c r="L249" s="1">
        <f t="shared" si="5"/>
        <v>0.3749828086</v>
      </c>
      <c r="M249" s="1">
        <f t="shared" si="6"/>
        <v>0.1406121067</v>
      </c>
      <c r="N249" s="1">
        <f t="shared" si="7"/>
        <v>0.4888416896</v>
      </c>
      <c r="O249" s="1">
        <f t="shared" si="8"/>
        <v>0.2389661975</v>
      </c>
      <c r="P249" s="1">
        <f t="shared" si="75"/>
        <v>-0.1487994064</v>
      </c>
      <c r="Q249" s="1">
        <f t="shared" si="76"/>
        <v>0.02214126335</v>
      </c>
    </row>
    <row r="250" ht="15.75" customHeight="1">
      <c r="A250" s="1">
        <v>0.0</v>
      </c>
      <c r="B250" s="1">
        <v>0.049237093</v>
      </c>
      <c r="E250" s="1">
        <f t="shared" si="1"/>
        <v>0</v>
      </c>
      <c r="F250" s="1">
        <f t="shared" si="2"/>
        <v>0</v>
      </c>
      <c r="G250" s="1">
        <v>0.064343305</v>
      </c>
      <c r="H250" s="1">
        <v>0.09472607</v>
      </c>
      <c r="I250" s="1">
        <f>(10^4)*(Planilha9!AT253^5.7)/(Planilha9!T253^2)</f>
        <v>0.01297797853</v>
      </c>
      <c r="J250" s="1">
        <f t="shared" si="3"/>
        <v>-0.030382765</v>
      </c>
      <c r="K250" s="1">
        <f t="shared" si="4"/>
        <v>0.000923112409</v>
      </c>
      <c r="L250" s="1">
        <f t="shared" si="5"/>
        <v>0.05136532647</v>
      </c>
      <c r="M250" s="1">
        <f t="shared" si="6"/>
        <v>0.002638396763</v>
      </c>
      <c r="N250" s="1">
        <f t="shared" si="7"/>
        <v>0.08174809147</v>
      </c>
      <c r="O250" s="1">
        <f t="shared" si="8"/>
        <v>0.006682750459</v>
      </c>
    </row>
    <row r="251" ht="15.75" customHeight="1">
      <c r="A251" s="1">
        <v>0.0</v>
      </c>
      <c r="B251" s="1">
        <v>0.090160459</v>
      </c>
      <c r="E251" s="1">
        <f t="shared" si="1"/>
        <v>0</v>
      </c>
      <c r="F251" s="1">
        <f t="shared" si="2"/>
        <v>0</v>
      </c>
      <c r="G251" s="1">
        <v>1.348437418</v>
      </c>
      <c r="H251" s="1">
        <v>1.065036146</v>
      </c>
      <c r="I251" s="1">
        <f>(10^4)*(Planilha9!AT254^5.7)/(Planilha9!T254^2)</f>
        <v>0.4080676655</v>
      </c>
      <c r="J251" s="1">
        <f t="shared" si="3"/>
        <v>0.283401272</v>
      </c>
      <c r="K251" s="1">
        <f t="shared" si="4"/>
        <v>0.08031628097</v>
      </c>
      <c r="L251" s="1">
        <f t="shared" si="5"/>
        <v>0.9403697525</v>
      </c>
      <c r="M251" s="1">
        <f t="shared" si="6"/>
        <v>0.8842952714</v>
      </c>
      <c r="N251" s="1">
        <f t="shared" si="7"/>
        <v>0.6569684805</v>
      </c>
      <c r="O251" s="1">
        <f t="shared" si="8"/>
        <v>0.4316075843</v>
      </c>
    </row>
    <row r="252" ht="15.75" customHeight="1">
      <c r="A252" s="1">
        <v>0.0</v>
      </c>
      <c r="B252" s="1">
        <v>0.066499195</v>
      </c>
      <c r="E252" s="1">
        <f t="shared" si="1"/>
        <v>0</v>
      </c>
      <c r="F252" s="1">
        <f t="shared" si="2"/>
        <v>0</v>
      </c>
      <c r="G252" s="1">
        <v>0.147029493</v>
      </c>
      <c r="H252" s="1">
        <v>0.161888684</v>
      </c>
      <c r="I252" s="1">
        <f>(10^4)*(Planilha9!AT255^5.7)/(Planilha9!T255^2)</f>
        <v>0.079114141</v>
      </c>
      <c r="J252" s="1">
        <f t="shared" si="3"/>
        <v>-0.014859191</v>
      </c>
      <c r="K252" s="1">
        <f t="shared" si="4"/>
        <v>0.0002207955572</v>
      </c>
      <c r="L252" s="1">
        <f t="shared" si="5"/>
        <v>0.067915352</v>
      </c>
      <c r="M252" s="1">
        <f t="shared" si="6"/>
        <v>0.004612495037</v>
      </c>
      <c r="N252" s="1">
        <f t="shared" si="7"/>
        <v>0.082774543</v>
      </c>
      <c r="O252" s="1">
        <f t="shared" si="8"/>
        <v>0.006851624969</v>
      </c>
    </row>
    <row r="253" ht="15.75" customHeight="1">
      <c r="A253" s="1">
        <v>0.0</v>
      </c>
      <c r="B253" s="1">
        <v>0.103944569</v>
      </c>
      <c r="E253" s="1">
        <f t="shared" si="1"/>
        <v>0</v>
      </c>
      <c r="F253" s="1">
        <f t="shared" si="2"/>
        <v>0</v>
      </c>
      <c r="G253" s="1">
        <v>0.997867279</v>
      </c>
      <c r="H253" s="1">
        <v>0.966402711</v>
      </c>
      <c r="I253" s="1">
        <f>(10^4)*(Planilha9!AT256^5.7)/(Planilha9!T256^2)</f>
        <v>1.009185409</v>
      </c>
      <c r="J253" s="1">
        <f t="shared" si="3"/>
        <v>0.031464568</v>
      </c>
      <c r="K253" s="1">
        <f t="shared" si="4"/>
        <v>0.0009900190394</v>
      </c>
      <c r="L253" s="1">
        <f t="shared" si="5"/>
        <v>-0.01131813013</v>
      </c>
      <c r="M253" s="1">
        <f t="shared" si="6"/>
        <v>0.0001281000697</v>
      </c>
      <c r="N253" s="1">
        <f t="shared" si="7"/>
        <v>-0.04278269813</v>
      </c>
      <c r="O253" s="1">
        <f t="shared" si="8"/>
        <v>0.00183035926</v>
      </c>
    </row>
    <row r="254" ht="15.75" customHeight="1">
      <c r="A254" s="1">
        <v>0.0</v>
      </c>
      <c r="B254" s="1">
        <v>0.108675557</v>
      </c>
      <c r="E254" s="1">
        <f t="shared" si="1"/>
        <v>0</v>
      </c>
      <c r="F254" s="1">
        <f t="shared" si="2"/>
        <v>0</v>
      </c>
      <c r="G254" s="1">
        <v>0.450426157</v>
      </c>
      <c r="H254" s="1">
        <v>0.542332054</v>
      </c>
      <c r="I254" s="1">
        <f>(10^4)*(Planilha9!AT257^5.7)/(Planilha9!T257^2)</f>
        <v>1.610266112</v>
      </c>
      <c r="J254" s="1">
        <f t="shared" si="3"/>
        <v>-0.091905897</v>
      </c>
      <c r="K254" s="1">
        <f t="shared" si="4"/>
        <v>0.008446693903</v>
      </c>
      <c r="L254" s="1">
        <f t="shared" si="5"/>
        <v>-1.159839955</v>
      </c>
      <c r="M254" s="1">
        <f t="shared" si="6"/>
        <v>1.345228721</v>
      </c>
      <c r="N254" s="1">
        <f t="shared" si="7"/>
        <v>-1.067934058</v>
      </c>
      <c r="O254" s="1">
        <f t="shared" si="8"/>
        <v>1.140483152</v>
      </c>
    </row>
    <row r="255" ht="15.75" customHeight="1">
      <c r="A255" s="1">
        <v>0.0</v>
      </c>
      <c r="B255" s="1">
        <v>0.082858689</v>
      </c>
      <c r="E255" s="1">
        <f t="shared" si="1"/>
        <v>0</v>
      </c>
      <c r="F255" s="1">
        <f t="shared" si="2"/>
        <v>0</v>
      </c>
      <c r="G255" s="1">
        <v>0.147284991</v>
      </c>
      <c r="H255" s="1">
        <v>0.183269419</v>
      </c>
      <c r="I255" s="1">
        <f>(10^4)*(Planilha9!AT258^5.7)/(Planilha9!T258^2)</f>
        <v>0.3431412206</v>
      </c>
      <c r="J255" s="1">
        <f t="shared" si="3"/>
        <v>-0.035984428</v>
      </c>
      <c r="K255" s="1">
        <f t="shared" si="4"/>
        <v>0.001294879058</v>
      </c>
      <c r="L255" s="1">
        <f t="shared" si="5"/>
        <v>-0.1958562296</v>
      </c>
      <c r="M255" s="1">
        <f t="shared" si="6"/>
        <v>0.03835966268</v>
      </c>
      <c r="N255" s="1">
        <f t="shared" si="7"/>
        <v>-0.1598718016</v>
      </c>
      <c r="O255" s="1">
        <f t="shared" si="8"/>
        <v>0.02555899295</v>
      </c>
    </row>
    <row r="256" ht="15.75" customHeight="1">
      <c r="A256" s="1">
        <v>0.034</v>
      </c>
      <c r="B256" s="1">
        <v>0.022679044</v>
      </c>
      <c r="C256" s="1">
        <v>0.15</v>
      </c>
      <c r="D256" s="1">
        <v>2.16175E-4</v>
      </c>
      <c r="E256" s="1">
        <f t="shared" si="1"/>
        <v>0.149783825</v>
      </c>
      <c r="F256" s="1">
        <f t="shared" si="2"/>
        <v>0.02243519423</v>
      </c>
      <c r="G256" s="1">
        <v>0.003254982</v>
      </c>
      <c r="H256" s="1">
        <v>0.002898873</v>
      </c>
      <c r="I256" s="1">
        <f>(10^4)*(Planilha9!AT259^5.7)/(Planilha9!T259^2)</f>
        <v>0.0002161747531</v>
      </c>
      <c r="J256" s="1">
        <f t="shared" si="3"/>
        <v>0.000356109</v>
      </c>
      <c r="K256" s="1">
        <f t="shared" si="4"/>
        <v>0.0000001268136199</v>
      </c>
      <c r="L256" s="1">
        <f t="shared" si="5"/>
        <v>0.003038807247</v>
      </c>
      <c r="M256" s="1">
        <f t="shared" si="6"/>
        <v>0.000009234349484</v>
      </c>
      <c r="N256" s="1">
        <f t="shared" si="7"/>
        <v>0.002682698247</v>
      </c>
      <c r="O256" s="1">
        <f t="shared" si="8"/>
        <v>0.000007196869884</v>
      </c>
      <c r="P256" s="1">
        <f t="shared" ref="P256:P257" si="77">(C256-I256)</f>
        <v>0.1497838252</v>
      </c>
      <c r="Q256" s="1">
        <f t="shared" ref="Q256:Q257" si="78">(P256^2)</f>
        <v>0.02243519431</v>
      </c>
    </row>
    <row r="257" ht="15.75" customHeight="1">
      <c r="A257" s="1">
        <v>0.034</v>
      </c>
      <c r="B257" s="1">
        <v>0.01071461</v>
      </c>
      <c r="C257" s="1">
        <v>0.15</v>
      </c>
      <c r="D257" s="24">
        <v>3.0103E-6</v>
      </c>
      <c r="E257" s="25">
        <f t="shared" si="1"/>
        <v>0.1499969897</v>
      </c>
      <c r="F257" s="1">
        <f t="shared" si="2"/>
        <v>0.02249909692</v>
      </c>
      <c r="G257" s="1">
        <v>0.001135199</v>
      </c>
      <c r="H257" s="1">
        <v>1.44423E-4</v>
      </c>
      <c r="I257" s="1">
        <f>(10^4)*(Planilha9!AT260^5.7)/(Planilha9!T260^2)</f>
        <v>0.000003010296661</v>
      </c>
      <c r="J257" s="1">
        <f t="shared" si="3"/>
        <v>0.000990776</v>
      </c>
      <c r="K257" s="1">
        <f t="shared" si="4"/>
        <v>0.0000009816370822</v>
      </c>
      <c r="L257" s="1">
        <f t="shared" si="5"/>
        <v>0.001132188703</v>
      </c>
      <c r="M257" s="1">
        <f t="shared" si="6"/>
        <v>0.00000128185126</v>
      </c>
      <c r="N257" s="1">
        <f t="shared" si="7"/>
        <v>0.0001414127033</v>
      </c>
      <c r="O257" s="1">
        <f t="shared" si="8"/>
        <v>0.00000001999755267</v>
      </c>
      <c r="P257" s="1">
        <f t="shared" si="77"/>
        <v>0.1499969897</v>
      </c>
      <c r="Q257" s="1">
        <f t="shared" si="78"/>
        <v>0.02249909692</v>
      </c>
    </row>
    <row r="258" ht="15.75" customHeight="1">
      <c r="A258" s="1">
        <v>0.0</v>
      </c>
      <c r="B258" s="1">
        <v>0.097487723</v>
      </c>
      <c r="E258" s="1">
        <f t="shared" si="1"/>
        <v>0</v>
      </c>
      <c r="F258" s="1">
        <f t="shared" si="2"/>
        <v>0</v>
      </c>
      <c r="G258" s="1">
        <v>0.265480073</v>
      </c>
      <c r="H258" s="1">
        <v>0.27305116</v>
      </c>
      <c r="I258" s="1">
        <f>(10^4)*(Planilha9!AT261^5.7)/(Planilha9!T261^2)</f>
        <v>0.7589477846</v>
      </c>
      <c r="J258" s="1">
        <f t="shared" si="3"/>
        <v>-0.007571087</v>
      </c>
      <c r="K258" s="1">
        <f t="shared" si="4"/>
        <v>0.00005732135836</v>
      </c>
      <c r="L258" s="1">
        <f t="shared" si="5"/>
        <v>-0.4934677116</v>
      </c>
      <c r="M258" s="1">
        <f t="shared" si="6"/>
        <v>0.2435103824</v>
      </c>
      <c r="N258" s="1">
        <f t="shared" si="7"/>
        <v>-0.4858966246</v>
      </c>
      <c r="O258" s="1">
        <f t="shared" si="8"/>
        <v>0.2360955298</v>
      </c>
    </row>
    <row r="259" ht="15.75" customHeight="1">
      <c r="A259" s="1">
        <v>0.0</v>
      </c>
      <c r="B259" s="1">
        <v>0.090109119</v>
      </c>
      <c r="E259" s="1">
        <f t="shared" si="1"/>
        <v>0</v>
      </c>
      <c r="F259" s="1">
        <f t="shared" si="2"/>
        <v>0</v>
      </c>
      <c r="G259" s="1">
        <v>0.166638744</v>
      </c>
      <c r="H259" s="1">
        <v>0.199305505</v>
      </c>
      <c r="I259" s="1">
        <f>(10^4)*(Planilha9!AT262^5.7)/(Planilha9!T262^2)</f>
        <v>0.4845952534</v>
      </c>
      <c r="J259" s="1">
        <f t="shared" si="3"/>
        <v>-0.032666761</v>
      </c>
      <c r="K259" s="1">
        <f t="shared" si="4"/>
        <v>0.001067117274</v>
      </c>
      <c r="L259" s="1">
        <f t="shared" si="5"/>
        <v>-0.3179565094</v>
      </c>
      <c r="M259" s="1">
        <f t="shared" si="6"/>
        <v>0.1010963419</v>
      </c>
      <c r="N259" s="1">
        <f t="shared" si="7"/>
        <v>-0.2852897484</v>
      </c>
      <c r="O259" s="1">
        <f t="shared" si="8"/>
        <v>0.08139024055</v>
      </c>
    </row>
    <row r="260" ht="15.75" customHeight="1">
      <c r="A260" s="1">
        <v>0.1</v>
      </c>
      <c r="B260" s="1">
        <v>0.108629275</v>
      </c>
      <c r="C260" s="1">
        <v>0.04</v>
      </c>
      <c r="D260" s="1">
        <v>1.217113819</v>
      </c>
      <c r="E260" s="1">
        <f t="shared" si="1"/>
        <v>-1.177113819</v>
      </c>
      <c r="F260" s="1">
        <f t="shared" si="2"/>
        <v>1.385596943</v>
      </c>
      <c r="G260" s="1">
        <v>0.526514677</v>
      </c>
      <c r="H260" s="1">
        <v>0.609039568</v>
      </c>
      <c r="I260" s="1">
        <f>(10^4)*(Planilha9!AT263^5.7)/(Planilha9!T263^2)</f>
        <v>1.217113819</v>
      </c>
      <c r="J260" s="1">
        <f t="shared" si="3"/>
        <v>-0.082524891</v>
      </c>
      <c r="K260" s="1">
        <f t="shared" si="4"/>
        <v>0.006810357635</v>
      </c>
      <c r="L260" s="1">
        <f t="shared" si="5"/>
        <v>-0.690599142</v>
      </c>
      <c r="M260" s="1">
        <f t="shared" si="6"/>
        <v>0.476927175</v>
      </c>
      <c r="N260" s="1">
        <f t="shared" si="7"/>
        <v>-0.608074251</v>
      </c>
      <c r="O260" s="1">
        <f t="shared" si="8"/>
        <v>0.3697542948</v>
      </c>
      <c r="P260" s="1">
        <f t="shared" ref="P260:P261" si="79">(C260-I260)</f>
        <v>-1.177113819</v>
      </c>
      <c r="Q260" s="1">
        <f t="shared" ref="Q260:Q261" si="80">(P260^2)</f>
        <v>1.385596943</v>
      </c>
    </row>
    <row r="261" ht="15.75" customHeight="1">
      <c r="A261" s="1">
        <v>0.1</v>
      </c>
      <c r="B261" s="1">
        <v>0.119985278</v>
      </c>
      <c r="C261" s="1">
        <v>0.04</v>
      </c>
      <c r="D261" s="1">
        <v>2.145178104</v>
      </c>
      <c r="E261" s="1">
        <f t="shared" si="1"/>
        <v>-2.105178104</v>
      </c>
      <c r="F261" s="1">
        <f t="shared" si="2"/>
        <v>4.43177485</v>
      </c>
      <c r="G261" s="1">
        <v>0.838989524</v>
      </c>
      <c r="H261" s="1">
        <v>0.906504225</v>
      </c>
      <c r="I261" s="1">
        <f>(10^4)*(Planilha9!AT264^5.7)/(Planilha9!T264^2)</f>
        <v>2.145178104</v>
      </c>
      <c r="J261" s="1">
        <f t="shared" si="3"/>
        <v>-0.067514701</v>
      </c>
      <c r="K261" s="1">
        <f t="shared" si="4"/>
        <v>0.004558234851</v>
      </c>
      <c r="L261" s="1">
        <f t="shared" si="5"/>
        <v>-1.30618858</v>
      </c>
      <c r="M261" s="1">
        <f t="shared" si="6"/>
        <v>1.706128605</v>
      </c>
      <c r="N261" s="1">
        <f t="shared" si="7"/>
        <v>-1.238673879</v>
      </c>
      <c r="O261" s="1">
        <f t="shared" si="8"/>
        <v>1.534312977</v>
      </c>
      <c r="P261" s="1">
        <f t="shared" si="79"/>
        <v>-2.105178104</v>
      </c>
      <c r="Q261" s="1">
        <f t="shared" si="80"/>
        <v>4.431774848</v>
      </c>
    </row>
    <row r="262" ht="15.75" customHeight="1">
      <c r="A262" s="1">
        <v>0.0</v>
      </c>
      <c r="B262" s="1">
        <v>0.06777212</v>
      </c>
      <c r="E262" s="1">
        <f t="shared" si="1"/>
        <v>0</v>
      </c>
      <c r="F262" s="1">
        <f t="shared" si="2"/>
        <v>0</v>
      </c>
      <c r="G262" s="1">
        <v>0.086148824</v>
      </c>
      <c r="H262" s="1">
        <v>0.082387878</v>
      </c>
      <c r="I262" s="1">
        <f>(10^4)*(Planilha9!AT265^5.7)/(Planilha9!T265^2)</f>
        <v>0.08077991575</v>
      </c>
      <c r="J262" s="1">
        <f t="shared" si="3"/>
        <v>0.003760946</v>
      </c>
      <c r="K262" s="1">
        <f t="shared" si="4"/>
        <v>0.00001414471481</v>
      </c>
      <c r="L262" s="1">
        <f t="shared" si="5"/>
        <v>0.005368908251</v>
      </c>
      <c r="M262" s="1">
        <f t="shared" si="6"/>
        <v>0.00002882517581</v>
      </c>
      <c r="N262" s="1">
        <f t="shared" si="7"/>
        <v>0.001607962251</v>
      </c>
      <c r="O262" s="1">
        <f t="shared" si="8"/>
        <v>0.000002585542602</v>
      </c>
    </row>
    <row r="263" ht="15.75" customHeight="1">
      <c r="A263" s="1">
        <v>0.0</v>
      </c>
      <c r="B263" s="1">
        <v>0.135368134</v>
      </c>
      <c r="E263" s="1">
        <f t="shared" si="1"/>
        <v>0</v>
      </c>
      <c r="F263" s="1">
        <f t="shared" si="2"/>
        <v>0</v>
      </c>
      <c r="G263" s="1">
        <v>1.374801804</v>
      </c>
      <c r="H263" s="1">
        <v>1.311368697</v>
      </c>
      <c r="I263" s="1">
        <f>(10^4)*(Planilha9!AT266^5.7)/(Planilha9!T266^2)</f>
        <v>4.168271771</v>
      </c>
      <c r="J263" s="1">
        <f t="shared" si="3"/>
        <v>0.063433107</v>
      </c>
      <c r="K263" s="1">
        <f t="shared" si="4"/>
        <v>0.004023759064</v>
      </c>
      <c r="L263" s="1">
        <f t="shared" si="5"/>
        <v>-2.793469967</v>
      </c>
      <c r="M263" s="1">
        <f t="shared" si="6"/>
        <v>7.803474458</v>
      </c>
      <c r="N263" s="1">
        <f t="shared" si="7"/>
        <v>-2.856903074</v>
      </c>
      <c r="O263" s="1">
        <f t="shared" si="8"/>
        <v>8.161895176</v>
      </c>
    </row>
    <row r="264" ht="15.75" customHeight="1">
      <c r="A264" s="1">
        <v>0.074</v>
      </c>
      <c r="B264" s="1">
        <v>0.074712263</v>
      </c>
      <c r="C264" s="1">
        <v>0.0182</v>
      </c>
      <c r="D264" s="1">
        <v>0.148685294</v>
      </c>
      <c r="E264" s="1">
        <f t="shared" si="1"/>
        <v>-0.130485294</v>
      </c>
      <c r="F264" s="1">
        <f t="shared" si="2"/>
        <v>0.01702641195</v>
      </c>
      <c r="G264" s="1">
        <v>0.171654979</v>
      </c>
      <c r="H264" s="1">
        <v>0.132332613</v>
      </c>
      <c r="I264" s="1">
        <f>(10^4)*(Planilha9!AT267^5.7)/(Planilha9!T267^2)</f>
        <v>0.1486852942</v>
      </c>
      <c r="J264" s="1">
        <f t="shared" si="3"/>
        <v>0.039322366</v>
      </c>
      <c r="K264" s="1">
        <f t="shared" si="4"/>
        <v>0.001546248468</v>
      </c>
      <c r="L264" s="1">
        <f t="shared" si="5"/>
        <v>0.02296968479</v>
      </c>
      <c r="M264" s="1">
        <f t="shared" si="6"/>
        <v>0.0005276064194</v>
      </c>
      <c r="N264" s="1">
        <f t="shared" si="7"/>
        <v>-0.01635268121</v>
      </c>
      <c r="O264" s="1">
        <f t="shared" si="8"/>
        <v>0.0002674101827</v>
      </c>
      <c r="P264" s="1">
        <f t="shared" ref="P264:P269" si="81">(C264-I264)</f>
        <v>-0.1304852942</v>
      </c>
      <c r="Q264" s="1">
        <f t="shared" ref="Q264:Q269" si="82">(P264^2)</f>
        <v>0.017026412</v>
      </c>
    </row>
    <row r="265" ht="15.75" customHeight="1">
      <c r="A265" s="1">
        <v>0.074</v>
      </c>
      <c r="B265" s="1">
        <v>0.115415497</v>
      </c>
      <c r="C265" s="1">
        <v>0.0182</v>
      </c>
      <c r="D265" s="1">
        <v>1.773534963</v>
      </c>
      <c r="E265" s="1">
        <f t="shared" si="1"/>
        <v>-1.755334963</v>
      </c>
      <c r="F265" s="1">
        <f t="shared" si="2"/>
        <v>3.081200832</v>
      </c>
      <c r="G265" s="1">
        <v>0.409638601</v>
      </c>
      <c r="H265" s="1">
        <v>0.75362592</v>
      </c>
      <c r="I265" s="1">
        <f>(10^4)*(Planilha9!AT268^5.7)/(Planilha9!T268^2)</f>
        <v>1.773534963</v>
      </c>
      <c r="J265" s="1">
        <f t="shared" si="3"/>
        <v>-0.343987319</v>
      </c>
      <c r="K265" s="1">
        <f t="shared" si="4"/>
        <v>0.1183272756</v>
      </c>
      <c r="L265" s="1">
        <f t="shared" si="5"/>
        <v>-1.363896362</v>
      </c>
      <c r="M265" s="1">
        <f t="shared" si="6"/>
        <v>1.860213287</v>
      </c>
      <c r="N265" s="1">
        <f t="shared" si="7"/>
        <v>-1.019909043</v>
      </c>
      <c r="O265" s="1">
        <f t="shared" si="8"/>
        <v>1.040214457</v>
      </c>
      <c r="P265" s="1">
        <f t="shared" si="81"/>
        <v>-1.755334963</v>
      </c>
      <c r="Q265" s="1">
        <f t="shared" si="82"/>
        <v>3.081200834</v>
      </c>
    </row>
    <row r="266" ht="15.75" customHeight="1">
      <c r="A266" s="1">
        <v>0.0693</v>
      </c>
      <c r="B266" s="1">
        <v>0.113116253</v>
      </c>
      <c r="C266" s="1">
        <v>0.0302</v>
      </c>
      <c r="D266" s="1">
        <v>1.605396092</v>
      </c>
      <c r="E266" s="1">
        <f t="shared" si="1"/>
        <v>-1.575196092</v>
      </c>
      <c r="F266" s="1">
        <f t="shared" si="2"/>
        <v>2.481242728</v>
      </c>
      <c r="G266" s="1">
        <v>1.132947299</v>
      </c>
      <c r="H266" s="1">
        <v>1.738035144</v>
      </c>
      <c r="I266" s="1">
        <f>(10^4)*(Planilha9!AT269^5.7)/(Planilha9!T269^2)</f>
        <v>1.605396092</v>
      </c>
      <c r="J266" s="1">
        <f t="shared" si="3"/>
        <v>-0.605087845</v>
      </c>
      <c r="K266" s="1">
        <f t="shared" si="4"/>
        <v>0.3661313002</v>
      </c>
      <c r="L266" s="1">
        <f t="shared" si="5"/>
        <v>-0.4724487929</v>
      </c>
      <c r="M266" s="1">
        <f t="shared" si="6"/>
        <v>0.2232078619</v>
      </c>
      <c r="N266" s="1">
        <f t="shared" si="7"/>
        <v>0.1326390521</v>
      </c>
      <c r="O266" s="1">
        <f t="shared" si="8"/>
        <v>0.01759311814</v>
      </c>
      <c r="P266" s="1">
        <f t="shared" si="81"/>
        <v>-1.575196092</v>
      </c>
      <c r="Q266" s="1">
        <f t="shared" si="82"/>
        <v>2.481242728</v>
      </c>
    </row>
    <row r="267" ht="15.75" customHeight="1">
      <c r="A267" s="1">
        <v>0.0693</v>
      </c>
      <c r="B267" s="1">
        <v>0.106545265</v>
      </c>
      <c r="C267" s="1">
        <v>0.0302</v>
      </c>
      <c r="D267" s="1">
        <v>1.141390661</v>
      </c>
      <c r="E267" s="1">
        <f t="shared" si="1"/>
        <v>-1.111190661</v>
      </c>
      <c r="F267" s="1">
        <f t="shared" si="2"/>
        <v>1.234744685</v>
      </c>
      <c r="G267" s="1">
        <v>1.005143327</v>
      </c>
      <c r="H267" s="1">
        <v>1.368028435</v>
      </c>
      <c r="I267" s="1">
        <f>(10^4)*(Planilha9!AT270^5.7)/(Planilha9!T270^2)</f>
        <v>1.141390661</v>
      </c>
      <c r="J267" s="1">
        <f t="shared" si="3"/>
        <v>-0.362885108</v>
      </c>
      <c r="K267" s="1">
        <f t="shared" si="4"/>
        <v>0.1316856016</v>
      </c>
      <c r="L267" s="1">
        <f t="shared" si="5"/>
        <v>-0.1362473336</v>
      </c>
      <c r="M267" s="1">
        <f t="shared" si="6"/>
        <v>0.01856333592</v>
      </c>
      <c r="N267" s="1">
        <f t="shared" si="7"/>
        <v>0.2266377744</v>
      </c>
      <c r="O267" s="1">
        <f t="shared" si="8"/>
        <v>0.05136468077</v>
      </c>
      <c r="P267" s="1">
        <f t="shared" si="81"/>
        <v>-1.111190661</v>
      </c>
      <c r="Q267" s="1">
        <f t="shared" si="82"/>
        <v>1.234744684</v>
      </c>
    </row>
    <row r="268" ht="15.75" customHeight="1">
      <c r="A268" s="1">
        <v>0.0929</v>
      </c>
      <c r="B268" s="1">
        <v>0.126396151</v>
      </c>
      <c r="C268" s="1">
        <v>0.0036</v>
      </c>
      <c r="D268" s="1">
        <v>2.854353342</v>
      </c>
      <c r="E268" s="1">
        <f t="shared" si="1"/>
        <v>-2.850753342</v>
      </c>
      <c r="F268" s="1">
        <f t="shared" si="2"/>
        <v>8.126794617</v>
      </c>
      <c r="G268" s="1">
        <v>1.2341746</v>
      </c>
      <c r="H268" s="1">
        <v>1.084013558</v>
      </c>
      <c r="I268" s="1">
        <f>(10^4)*(Planilha9!AT271^5.7)/(Planilha9!T271^2)</f>
        <v>2.854353342</v>
      </c>
      <c r="J268" s="1">
        <f t="shared" si="3"/>
        <v>0.150161042</v>
      </c>
      <c r="K268" s="1">
        <f t="shared" si="4"/>
        <v>0.02254833853</v>
      </c>
      <c r="L268" s="1">
        <f t="shared" si="5"/>
        <v>-1.620178742</v>
      </c>
      <c r="M268" s="1">
        <f t="shared" si="6"/>
        <v>2.624979154</v>
      </c>
      <c r="N268" s="1">
        <f t="shared" si="7"/>
        <v>-1.770339784</v>
      </c>
      <c r="O268" s="1">
        <f t="shared" si="8"/>
        <v>3.134102949</v>
      </c>
      <c r="P268" s="1">
        <f t="shared" si="81"/>
        <v>-2.850753342</v>
      </c>
      <c r="Q268" s="1">
        <f t="shared" si="82"/>
        <v>8.126794614</v>
      </c>
    </row>
    <row r="269" ht="15.75" customHeight="1">
      <c r="A269" s="1">
        <v>0.0929</v>
      </c>
      <c r="B269" s="1">
        <v>0.088421096</v>
      </c>
      <c r="C269" s="1">
        <v>0.0036</v>
      </c>
      <c r="D269" s="1">
        <v>0.372386033</v>
      </c>
      <c r="E269" s="1">
        <f t="shared" si="1"/>
        <v>-0.368786033</v>
      </c>
      <c r="F269" s="1">
        <f t="shared" si="2"/>
        <v>0.1360031381</v>
      </c>
      <c r="G269" s="1">
        <v>0.217431866</v>
      </c>
      <c r="H269" s="1">
        <v>0.25961088</v>
      </c>
      <c r="I269" s="1">
        <f>(10^4)*(Planilha9!AT272^5.7)/(Planilha9!T272^2)</f>
        <v>0.3723860333</v>
      </c>
      <c r="J269" s="1">
        <f t="shared" si="3"/>
        <v>-0.042179014</v>
      </c>
      <c r="K269" s="1">
        <f t="shared" si="4"/>
        <v>0.001779069222</v>
      </c>
      <c r="L269" s="1">
        <f t="shared" si="5"/>
        <v>-0.1549541673</v>
      </c>
      <c r="M269" s="1">
        <f t="shared" si="6"/>
        <v>0.02401079398</v>
      </c>
      <c r="N269" s="1">
        <f t="shared" si="7"/>
        <v>-0.1127751533</v>
      </c>
      <c r="O269" s="1">
        <f t="shared" si="8"/>
        <v>0.01271823521</v>
      </c>
      <c r="P269" s="1">
        <f t="shared" si="81"/>
        <v>-0.3687860333</v>
      </c>
      <c r="Q269" s="1">
        <f t="shared" si="82"/>
        <v>0.1360031384</v>
      </c>
    </row>
    <row r="270" ht="15.75" customHeight="1">
      <c r="A270" s="1">
        <v>0.0</v>
      </c>
      <c r="B270" s="1">
        <v>0.12784266</v>
      </c>
      <c r="E270" s="1">
        <f t="shared" si="1"/>
        <v>0</v>
      </c>
      <c r="F270" s="1">
        <f t="shared" si="2"/>
        <v>0</v>
      </c>
      <c r="G270" s="1">
        <v>53.17440983</v>
      </c>
      <c r="H270" s="1">
        <v>47.73641405</v>
      </c>
      <c r="I270" s="1">
        <f>(10^4)*(Planilha9!AT273^5.7)/(Planilha9!T273^2)</f>
        <v>236.2884549</v>
      </c>
      <c r="J270" s="1">
        <f t="shared" si="3"/>
        <v>5.43799578</v>
      </c>
      <c r="K270" s="1">
        <f t="shared" si="4"/>
        <v>29.5717981</v>
      </c>
      <c r="L270" s="1">
        <f t="shared" si="5"/>
        <v>-183.114045</v>
      </c>
      <c r="M270" s="1">
        <f t="shared" si="6"/>
        <v>33530.75348</v>
      </c>
      <c r="N270" s="1">
        <f t="shared" si="7"/>
        <v>-188.5520408</v>
      </c>
      <c r="O270" s="1">
        <f t="shared" si="8"/>
        <v>35551.87209</v>
      </c>
    </row>
    <row r="271" ht="15.75" customHeight="1">
      <c r="A271" s="1">
        <v>0.0</v>
      </c>
      <c r="B271" s="1">
        <v>0.104792278</v>
      </c>
      <c r="E271" s="1">
        <f t="shared" si="1"/>
        <v>0</v>
      </c>
      <c r="F271" s="1">
        <f t="shared" si="2"/>
        <v>0</v>
      </c>
      <c r="G271" s="1">
        <v>0.691356187</v>
      </c>
      <c r="H271" s="1">
        <v>0.957908469</v>
      </c>
      <c r="I271" s="1">
        <f>(10^4)*(Planilha9!AT274^5.7)/(Planilha9!T274^2)</f>
        <v>0.9004679659</v>
      </c>
      <c r="J271" s="1">
        <f t="shared" si="3"/>
        <v>-0.266552282</v>
      </c>
      <c r="K271" s="1">
        <f t="shared" si="4"/>
        <v>0.07105011904</v>
      </c>
      <c r="L271" s="1">
        <f t="shared" si="5"/>
        <v>-0.2091117789</v>
      </c>
      <c r="M271" s="1">
        <f t="shared" si="6"/>
        <v>0.04372773609</v>
      </c>
      <c r="N271" s="1">
        <f t="shared" si="7"/>
        <v>0.05744050306</v>
      </c>
      <c r="O271" s="1">
        <f t="shared" si="8"/>
        <v>0.003299411392</v>
      </c>
    </row>
    <row r="272" ht="15.75" customHeight="1">
      <c r="A272" s="1">
        <v>0.023</v>
      </c>
      <c r="B272" s="1">
        <v>0.062356634</v>
      </c>
      <c r="E272" s="1">
        <f t="shared" si="1"/>
        <v>0</v>
      </c>
      <c r="F272" s="1">
        <f t="shared" si="2"/>
        <v>0</v>
      </c>
      <c r="G272" s="1">
        <v>0.148011711</v>
      </c>
      <c r="H272" s="1">
        <v>0.137310101</v>
      </c>
      <c r="I272" s="1">
        <f>(10^4)*(Planilha9!AT275^5.7)/(Planilha9!T275^2)</f>
        <v>0.03799686896</v>
      </c>
      <c r="J272" s="1">
        <f t="shared" si="3"/>
        <v>0.01070161</v>
      </c>
      <c r="K272" s="1">
        <f t="shared" si="4"/>
        <v>0.0001145244566</v>
      </c>
      <c r="L272" s="1">
        <f t="shared" si="5"/>
        <v>0.110014842</v>
      </c>
      <c r="M272" s="1">
        <f t="shared" si="6"/>
        <v>0.01210326547</v>
      </c>
      <c r="N272" s="1">
        <f t="shared" si="7"/>
        <v>0.09931323204</v>
      </c>
      <c r="O272" s="1">
        <f t="shared" si="8"/>
        <v>0.009863118058</v>
      </c>
    </row>
    <row r="273" ht="15.75" customHeight="1">
      <c r="A273" s="1">
        <v>0.023</v>
      </c>
      <c r="B273" s="1">
        <v>0.052562986</v>
      </c>
      <c r="E273" s="1">
        <f t="shared" si="1"/>
        <v>0</v>
      </c>
      <c r="F273" s="1">
        <f t="shared" si="2"/>
        <v>0</v>
      </c>
      <c r="G273" s="1">
        <v>0.05915798</v>
      </c>
      <c r="H273" s="1">
        <v>0.06932533</v>
      </c>
      <c r="I273" s="1">
        <f>(10^4)*(Planilha9!AT276^5.7)/(Planilha9!T276^2)</f>
        <v>0.01434804715</v>
      </c>
      <c r="J273" s="1">
        <f t="shared" si="3"/>
        <v>-0.01016735</v>
      </c>
      <c r="K273" s="1">
        <f t="shared" si="4"/>
        <v>0.000103375006</v>
      </c>
      <c r="L273" s="1">
        <f t="shared" si="5"/>
        <v>0.04480993285</v>
      </c>
      <c r="M273" s="1">
        <f t="shared" si="6"/>
        <v>0.002007930082</v>
      </c>
      <c r="N273" s="1">
        <f t="shared" si="7"/>
        <v>0.05497728285</v>
      </c>
      <c r="O273" s="1">
        <f t="shared" si="8"/>
        <v>0.00302250163</v>
      </c>
    </row>
    <row r="274" ht="15.75" customHeight="1">
      <c r="A274" s="1">
        <v>0.0</v>
      </c>
      <c r="B274" s="1">
        <v>0.089030759</v>
      </c>
      <c r="E274" s="1">
        <f t="shared" si="1"/>
        <v>0</v>
      </c>
      <c r="F274" s="1">
        <f t="shared" si="2"/>
        <v>0</v>
      </c>
      <c r="G274" s="1">
        <v>0.468558784</v>
      </c>
      <c r="H274" s="1">
        <v>0.539276041</v>
      </c>
      <c r="I274" s="1">
        <f>(10^4)*(Planilha9!AT277^5.7)/(Planilha9!T277^2)</f>
        <v>0.1733899313</v>
      </c>
      <c r="J274" s="1">
        <f t="shared" si="3"/>
        <v>-0.070717257</v>
      </c>
      <c r="K274" s="1">
        <f t="shared" si="4"/>
        <v>0.005000930438</v>
      </c>
      <c r="L274" s="1">
        <f t="shared" si="5"/>
        <v>0.2951688527</v>
      </c>
      <c r="M274" s="1">
        <f t="shared" si="6"/>
        <v>0.08712465159</v>
      </c>
      <c r="N274" s="1">
        <f t="shared" si="7"/>
        <v>0.3658861097</v>
      </c>
      <c r="O274" s="1">
        <f t="shared" si="8"/>
        <v>0.1338726452</v>
      </c>
    </row>
    <row r="275" ht="15.75" customHeight="1">
      <c r="A275" s="1">
        <v>0.0</v>
      </c>
      <c r="B275" s="1">
        <v>0.108561578</v>
      </c>
      <c r="E275" s="1">
        <f t="shared" si="1"/>
        <v>0</v>
      </c>
      <c r="F275" s="1">
        <f t="shared" si="2"/>
        <v>0</v>
      </c>
      <c r="G275" s="1">
        <v>1.175617859</v>
      </c>
      <c r="H275" s="1">
        <v>1.192217278</v>
      </c>
      <c r="I275" s="1">
        <f>(10^4)*(Planilha9!AT278^5.7)/(Planilha9!T278^2)</f>
        <v>0.5370311561</v>
      </c>
      <c r="J275" s="1">
        <f t="shared" si="3"/>
        <v>-0.016599419</v>
      </c>
      <c r="K275" s="1">
        <f t="shared" si="4"/>
        <v>0.0002755407111</v>
      </c>
      <c r="L275" s="1">
        <f t="shared" si="5"/>
        <v>0.6385867029</v>
      </c>
      <c r="M275" s="1">
        <f t="shared" si="6"/>
        <v>0.4077929772</v>
      </c>
      <c r="N275" s="1">
        <f t="shared" si="7"/>
        <v>0.6551861219</v>
      </c>
      <c r="O275" s="1">
        <f t="shared" si="8"/>
        <v>0.4292688544</v>
      </c>
    </row>
    <row r="276" ht="15.75" customHeight="1">
      <c r="A276" s="1">
        <v>0.0809</v>
      </c>
      <c r="B276" s="1">
        <v>0.101785861</v>
      </c>
      <c r="C276" s="1">
        <v>0.5846</v>
      </c>
      <c r="D276" s="1">
        <v>0.230258988</v>
      </c>
      <c r="E276" s="1">
        <f t="shared" si="1"/>
        <v>0.354341012</v>
      </c>
      <c r="F276" s="1">
        <f t="shared" si="2"/>
        <v>0.1255575528</v>
      </c>
      <c r="G276" s="1">
        <v>0.934377837</v>
      </c>
      <c r="H276" s="1">
        <v>1.126461433</v>
      </c>
      <c r="I276" s="1">
        <f>(10^4)*(Planilha9!AT279^5.7)/(Planilha9!T279^2)</f>
        <v>0.2302589879</v>
      </c>
      <c r="J276" s="1">
        <f t="shared" si="3"/>
        <v>-0.192083596</v>
      </c>
      <c r="K276" s="1">
        <f t="shared" si="4"/>
        <v>0.03689610785</v>
      </c>
      <c r="L276" s="1">
        <f t="shared" si="5"/>
        <v>0.7041188491</v>
      </c>
      <c r="M276" s="1">
        <f t="shared" si="6"/>
        <v>0.4957833537</v>
      </c>
      <c r="N276" s="1">
        <f t="shared" si="7"/>
        <v>0.8962024451</v>
      </c>
      <c r="O276" s="1">
        <f t="shared" si="8"/>
        <v>0.8031788227</v>
      </c>
      <c r="P276" s="1">
        <f t="shared" ref="P276:P279" si="83">(C276-I276)</f>
        <v>0.3543410121</v>
      </c>
      <c r="Q276" s="1">
        <f t="shared" ref="Q276:Q279" si="84">(P276^2)</f>
        <v>0.1255575529</v>
      </c>
    </row>
    <row r="277" ht="15.75" customHeight="1">
      <c r="A277" s="1">
        <v>0.0809</v>
      </c>
      <c r="B277" s="1">
        <v>0.133831171</v>
      </c>
      <c r="C277" s="1">
        <v>0.5846</v>
      </c>
      <c r="D277" s="1">
        <v>1.095909205</v>
      </c>
      <c r="E277" s="1">
        <f t="shared" si="1"/>
        <v>-0.511309205</v>
      </c>
      <c r="F277" s="1">
        <f t="shared" si="2"/>
        <v>0.2614371031</v>
      </c>
      <c r="G277" s="1">
        <v>0.963456387</v>
      </c>
      <c r="H277" s="1">
        <v>3.366631741</v>
      </c>
      <c r="I277" s="1">
        <f>(10^4)*(Planilha9!AT280^5.7)/(Planilha9!T280^2)</f>
        <v>1.095909205</v>
      </c>
      <c r="J277" s="1">
        <f t="shared" si="3"/>
        <v>-2.403175354</v>
      </c>
      <c r="K277" s="1">
        <f t="shared" si="4"/>
        <v>5.775251782</v>
      </c>
      <c r="L277" s="1">
        <f t="shared" si="5"/>
        <v>-0.1324528179</v>
      </c>
      <c r="M277" s="1">
        <f t="shared" si="6"/>
        <v>0.01754374896</v>
      </c>
      <c r="N277" s="1">
        <f t="shared" si="7"/>
        <v>2.270722536</v>
      </c>
      <c r="O277" s="1">
        <f t="shared" si="8"/>
        <v>5.156180836</v>
      </c>
      <c r="P277" s="1">
        <f t="shared" si="83"/>
        <v>-0.5113092049</v>
      </c>
      <c r="Q277" s="1">
        <f t="shared" si="84"/>
        <v>0.261437103</v>
      </c>
    </row>
    <row r="278" ht="15.75" customHeight="1">
      <c r="A278" s="1">
        <v>0.073</v>
      </c>
      <c r="B278" s="1">
        <v>0.09116743</v>
      </c>
      <c r="C278" s="1">
        <v>0.0671</v>
      </c>
      <c r="D278" s="1">
        <v>0.09446935</v>
      </c>
      <c r="E278" s="1">
        <f t="shared" si="1"/>
        <v>-0.02736935</v>
      </c>
      <c r="F278" s="1">
        <f t="shared" si="2"/>
        <v>0.0007490813194</v>
      </c>
      <c r="G278" s="1">
        <v>0.276904106</v>
      </c>
      <c r="H278" s="1">
        <v>0.538664705</v>
      </c>
      <c r="I278" s="1">
        <f>(10^4)*(Planilha9!AT281^5.7)/(Planilha9!T281^2)</f>
        <v>0.09446935023</v>
      </c>
      <c r="J278" s="1">
        <f t="shared" si="3"/>
        <v>-0.261760599</v>
      </c>
      <c r="K278" s="1">
        <f t="shared" si="4"/>
        <v>0.06851861119</v>
      </c>
      <c r="L278" s="1">
        <f t="shared" si="5"/>
        <v>0.1824347558</v>
      </c>
      <c r="M278" s="1">
        <f t="shared" si="6"/>
        <v>0.03328244011</v>
      </c>
      <c r="N278" s="1">
        <f t="shared" si="7"/>
        <v>0.4441953548</v>
      </c>
      <c r="O278" s="1">
        <f t="shared" si="8"/>
        <v>0.1973095132</v>
      </c>
      <c r="P278" s="1">
        <f t="shared" si="83"/>
        <v>-0.02736935023</v>
      </c>
      <c r="Q278" s="1">
        <f t="shared" si="84"/>
        <v>0.0007490813322</v>
      </c>
    </row>
    <row r="279" ht="15.75" customHeight="1">
      <c r="A279" s="1">
        <v>0.073</v>
      </c>
      <c r="B279" s="1">
        <v>0.050101017</v>
      </c>
      <c r="C279" s="1">
        <v>0.0671</v>
      </c>
      <c r="D279" s="1">
        <v>0.003114081</v>
      </c>
      <c r="E279" s="1">
        <f t="shared" si="1"/>
        <v>0.063985919</v>
      </c>
      <c r="F279" s="1">
        <f t="shared" si="2"/>
        <v>0.00409419783</v>
      </c>
      <c r="G279" s="1">
        <v>0.044958269</v>
      </c>
      <c r="H279" s="1">
        <v>0.049129895</v>
      </c>
      <c r="I279" s="1">
        <f>(10^4)*(Planilha9!AT282^5.7)/(Planilha9!T282^2)</f>
        <v>0.003114080654</v>
      </c>
      <c r="J279" s="1">
        <f t="shared" si="3"/>
        <v>-0.004171626</v>
      </c>
      <c r="K279" s="1">
        <f t="shared" si="4"/>
        <v>0.00001740246348</v>
      </c>
      <c r="L279" s="1">
        <f t="shared" si="5"/>
        <v>0.04184418835</v>
      </c>
      <c r="M279" s="1">
        <f t="shared" si="6"/>
        <v>0.001750936098</v>
      </c>
      <c r="N279" s="1">
        <f t="shared" si="7"/>
        <v>0.04601581435</v>
      </c>
      <c r="O279" s="1">
        <f t="shared" si="8"/>
        <v>0.00211745517</v>
      </c>
      <c r="P279" s="1">
        <f t="shared" si="83"/>
        <v>0.06398591935</v>
      </c>
      <c r="Q279" s="1">
        <f t="shared" si="84"/>
        <v>0.004094197875</v>
      </c>
    </row>
    <row r="280" ht="15.75" customHeight="1">
      <c r="A280" s="1">
        <v>0.0</v>
      </c>
      <c r="B280" s="1">
        <v>0.058922509</v>
      </c>
      <c r="E280" s="1">
        <f t="shared" si="1"/>
        <v>0</v>
      </c>
      <c r="F280" s="1">
        <f t="shared" si="2"/>
        <v>0</v>
      </c>
      <c r="G280" s="1">
        <v>0.045442383</v>
      </c>
      <c r="H280" s="1">
        <v>0.042554233</v>
      </c>
      <c r="I280" s="1">
        <f>(10^4)*(Planilha9!AT283^5.7)/(Planilha9!T283^2)</f>
        <v>0.006802011084</v>
      </c>
      <c r="J280" s="1">
        <f t="shared" si="3"/>
        <v>0.00288815</v>
      </c>
      <c r="K280" s="1">
        <f t="shared" si="4"/>
        <v>0.000008341410423</v>
      </c>
      <c r="L280" s="1">
        <f t="shared" si="5"/>
        <v>0.03864037192</v>
      </c>
      <c r="M280" s="1">
        <f t="shared" si="6"/>
        <v>0.001493078342</v>
      </c>
      <c r="N280" s="1">
        <f t="shared" si="7"/>
        <v>0.03575222192</v>
      </c>
      <c r="O280" s="1">
        <f t="shared" si="8"/>
        <v>0.001278221372</v>
      </c>
    </row>
    <row r="281" ht="15.75" customHeight="1">
      <c r="A281" s="1">
        <v>0.0</v>
      </c>
      <c r="B281" s="1">
        <v>0.070894158</v>
      </c>
      <c r="E281" s="1">
        <f t="shared" si="1"/>
        <v>0</v>
      </c>
      <c r="F281" s="1">
        <f t="shared" si="2"/>
        <v>0</v>
      </c>
      <c r="G281" s="1">
        <v>0.080127693</v>
      </c>
      <c r="H281" s="1">
        <v>0.089178389</v>
      </c>
      <c r="I281" s="1">
        <f>(10^4)*(Planilha9!AT284^5.7)/(Planilha9!T284^2)</f>
        <v>0.01952153015</v>
      </c>
      <c r="J281" s="1">
        <f t="shared" si="3"/>
        <v>-0.009050696</v>
      </c>
      <c r="K281" s="1">
        <f t="shared" si="4"/>
        <v>0.00008191509808</v>
      </c>
      <c r="L281" s="1">
        <f t="shared" si="5"/>
        <v>0.06060616285</v>
      </c>
      <c r="M281" s="1">
        <f t="shared" si="6"/>
        <v>0.003673106975</v>
      </c>
      <c r="N281" s="1">
        <f t="shared" si="7"/>
        <v>0.06965685885</v>
      </c>
      <c r="O281" s="1">
        <f t="shared" si="8"/>
        <v>0.004852077985</v>
      </c>
    </row>
    <row r="282" ht="15.75" customHeight="1">
      <c r="A282" s="1">
        <v>0.0</v>
      </c>
      <c r="B282" s="1">
        <v>0.096585773</v>
      </c>
      <c r="E282" s="1">
        <f t="shared" si="1"/>
        <v>0</v>
      </c>
      <c r="F282" s="1">
        <f t="shared" si="2"/>
        <v>0</v>
      </c>
      <c r="G282" s="1">
        <v>0.160064631</v>
      </c>
      <c r="H282" s="1">
        <v>0.255931569</v>
      </c>
      <c r="I282" s="1">
        <f>(10^4)*(Planilha9!AT285^5.7)/(Planilha9!T285^2)</f>
        <v>0.1081141554</v>
      </c>
      <c r="J282" s="1">
        <f t="shared" si="3"/>
        <v>-0.095866938</v>
      </c>
      <c r="K282" s="1">
        <f t="shared" si="4"/>
        <v>0.009190469801</v>
      </c>
      <c r="L282" s="1">
        <f t="shared" si="5"/>
        <v>0.05195047563</v>
      </c>
      <c r="M282" s="1">
        <f t="shared" si="6"/>
        <v>0.002698851918</v>
      </c>
      <c r="N282" s="1">
        <f t="shared" si="7"/>
        <v>0.1478174136</v>
      </c>
      <c r="O282" s="1">
        <f t="shared" si="8"/>
        <v>0.02184998777</v>
      </c>
    </row>
    <row r="283" ht="15.75" customHeight="1">
      <c r="A283" s="1">
        <v>0.0</v>
      </c>
      <c r="B283" s="1">
        <v>0.099346126</v>
      </c>
      <c r="E283" s="1">
        <f t="shared" si="1"/>
        <v>0</v>
      </c>
      <c r="F283" s="1">
        <f t="shared" si="2"/>
        <v>0</v>
      </c>
      <c r="G283" s="1">
        <v>0.165569641</v>
      </c>
      <c r="H283" s="1">
        <v>0.286467236</v>
      </c>
      <c r="I283" s="1">
        <f>(10^4)*(Planilha9!AT286^5.7)/(Planilha9!T286^2)</f>
        <v>0.1269515117</v>
      </c>
      <c r="J283" s="1">
        <f t="shared" si="3"/>
        <v>-0.120897595</v>
      </c>
      <c r="K283" s="1">
        <f t="shared" si="4"/>
        <v>0.01461622848</v>
      </c>
      <c r="L283" s="1">
        <f t="shared" si="5"/>
        <v>0.03861812929</v>
      </c>
      <c r="M283" s="1">
        <f t="shared" si="6"/>
        <v>0.00149135991</v>
      </c>
      <c r="N283" s="1">
        <f t="shared" si="7"/>
        <v>0.1595157243</v>
      </c>
      <c r="O283" s="1">
        <f t="shared" si="8"/>
        <v>0.0254452663</v>
      </c>
    </row>
    <row r="284" ht="15.75" customHeight="1">
      <c r="A284" s="1">
        <v>0.13</v>
      </c>
      <c r="B284" s="1">
        <v>0.127074751</v>
      </c>
      <c r="C284" s="1">
        <v>0.24</v>
      </c>
      <c r="D284" s="1">
        <v>0.464445523</v>
      </c>
      <c r="E284" s="1">
        <f t="shared" si="1"/>
        <v>-0.224445523</v>
      </c>
      <c r="F284" s="1">
        <f t="shared" si="2"/>
        <v>0.05037579279</v>
      </c>
      <c r="G284" s="1">
        <v>0.156226091</v>
      </c>
      <c r="H284" s="1">
        <v>0.659612824</v>
      </c>
      <c r="I284" s="1">
        <f>(10^4)*(Planilha9!AT287^5.7)/(Planilha9!T287^2)</f>
        <v>0.464445523</v>
      </c>
      <c r="J284" s="1">
        <f t="shared" si="3"/>
        <v>-0.503386733</v>
      </c>
      <c r="K284" s="1">
        <f t="shared" si="4"/>
        <v>0.253398203</v>
      </c>
      <c r="L284" s="1">
        <f t="shared" si="5"/>
        <v>-0.308219432</v>
      </c>
      <c r="M284" s="1">
        <f t="shared" si="6"/>
        <v>0.09499921824</v>
      </c>
      <c r="N284" s="1">
        <f t="shared" si="7"/>
        <v>0.195167301</v>
      </c>
      <c r="O284" s="1">
        <f t="shared" si="8"/>
        <v>0.0380902754</v>
      </c>
      <c r="P284" s="1">
        <f t="shared" ref="P284:P285" si="85">(C284-I284)</f>
        <v>-0.224445523</v>
      </c>
      <c r="Q284" s="1">
        <f t="shared" ref="Q284:Q285" si="86">(P284^2)</f>
        <v>0.05037579278</v>
      </c>
    </row>
    <row r="285" ht="15.75" customHeight="1">
      <c r="A285" s="1">
        <v>0.13</v>
      </c>
      <c r="B285" s="1">
        <v>0.111338726</v>
      </c>
      <c r="C285" s="1">
        <v>0.24</v>
      </c>
      <c r="D285" s="1">
        <v>0.218615314</v>
      </c>
      <c r="E285" s="1">
        <f t="shared" si="1"/>
        <v>0.021384686</v>
      </c>
      <c r="F285" s="1">
        <f t="shared" si="2"/>
        <v>0.0004573047953</v>
      </c>
      <c r="G285" s="1">
        <v>0.133308532</v>
      </c>
      <c r="H285" s="1">
        <v>0.38872012</v>
      </c>
      <c r="I285" s="1">
        <f>(10^4)*(Planilha9!AT288^5.7)/(Planilha9!T288^2)</f>
        <v>0.2186153138</v>
      </c>
      <c r="J285" s="1">
        <f t="shared" si="3"/>
        <v>-0.255411588</v>
      </c>
      <c r="K285" s="1">
        <f t="shared" si="4"/>
        <v>0.06523507928</v>
      </c>
      <c r="L285" s="1">
        <f t="shared" si="5"/>
        <v>-0.08530678177</v>
      </c>
      <c r="M285" s="1">
        <f t="shared" si="6"/>
        <v>0.007277247017</v>
      </c>
      <c r="N285" s="1">
        <f t="shared" si="7"/>
        <v>0.1701048062</v>
      </c>
      <c r="O285" s="1">
        <f t="shared" si="8"/>
        <v>0.0289356451</v>
      </c>
      <c r="P285" s="1">
        <f t="shared" si="85"/>
        <v>0.02138468623</v>
      </c>
      <c r="Q285" s="1">
        <f t="shared" si="86"/>
        <v>0.000457304805</v>
      </c>
    </row>
    <row r="286" ht="15.75" customHeight="1">
      <c r="A286" s="1">
        <v>0.0</v>
      </c>
      <c r="B286" s="1">
        <v>0.046696329</v>
      </c>
      <c r="E286" s="1">
        <f t="shared" si="1"/>
        <v>0</v>
      </c>
      <c r="F286" s="1">
        <f t="shared" si="2"/>
        <v>0</v>
      </c>
      <c r="G286" s="1">
        <v>0.041799918</v>
      </c>
      <c r="H286" s="1">
        <v>0.048485804</v>
      </c>
      <c r="I286" s="1">
        <f>(10^4)*(Planilha9!AT289^5.7)/(Planilha9!T289^2)</f>
        <v>0.001492130193</v>
      </c>
      <c r="J286" s="1">
        <f t="shared" si="3"/>
        <v>-0.006685886</v>
      </c>
      <c r="K286" s="1">
        <f t="shared" si="4"/>
        <v>0.0000447010716</v>
      </c>
      <c r="L286" s="1">
        <f t="shared" si="5"/>
        <v>0.04030778781</v>
      </c>
      <c r="M286" s="1">
        <f t="shared" si="6"/>
        <v>0.001624717758</v>
      </c>
      <c r="N286" s="1">
        <f t="shared" si="7"/>
        <v>0.04699367381</v>
      </c>
      <c r="O286" s="1">
        <f t="shared" si="8"/>
        <v>0.002208405378</v>
      </c>
    </row>
    <row r="287" ht="15.75" customHeight="1">
      <c r="A287" s="1">
        <v>0.0</v>
      </c>
      <c r="B287" s="1">
        <v>0.040818182</v>
      </c>
      <c r="E287" s="1">
        <f t="shared" si="1"/>
        <v>0</v>
      </c>
      <c r="F287" s="1">
        <f t="shared" si="2"/>
        <v>0</v>
      </c>
      <c r="G287" s="1">
        <v>0.03556809</v>
      </c>
      <c r="H287" s="1">
        <v>0.02830729</v>
      </c>
      <c r="I287" s="1">
        <f>(10^4)*(Planilha9!AT290^5.7)/(Planilha9!T290^2)</f>
        <v>0.0006930442589</v>
      </c>
      <c r="J287" s="1">
        <f t="shared" si="3"/>
        <v>0.0072608</v>
      </c>
      <c r="K287" s="1">
        <f t="shared" si="4"/>
        <v>0.00005271921664</v>
      </c>
      <c r="L287" s="1">
        <f t="shared" si="5"/>
        <v>0.03487504574</v>
      </c>
      <c r="M287" s="1">
        <f t="shared" si="6"/>
        <v>0.001216268815</v>
      </c>
      <c r="N287" s="1">
        <f t="shared" si="7"/>
        <v>0.02761424574</v>
      </c>
      <c r="O287" s="1">
        <f t="shared" si="8"/>
        <v>0.0007625465678</v>
      </c>
    </row>
    <row r="288" ht="15.75" customHeight="1">
      <c r="A288" s="1">
        <v>0.097</v>
      </c>
      <c r="B288" s="1">
        <v>0.046318865</v>
      </c>
      <c r="C288" s="1">
        <v>0.04</v>
      </c>
      <c r="D288" s="1">
        <v>0.001529823</v>
      </c>
      <c r="E288" s="1">
        <f t="shared" si="1"/>
        <v>0.038470177</v>
      </c>
      <c r="F288" s="1">
        <f t="shared" si="2"/>
        <v>0.001479954518</v>
      </c>
      <c r="G288" s="1">
        <v>0.017549584</v>
      </c>
      <c r="H288" s="1">
        <v>0.010548609</v>
      </c>
      <c r="I288" s="1">
        <f>(10^4)*(Planilha9!AT291^5.7)/(Planilha9!T291^2)</f>
        <v>0.001529822804</v>
      </c>
      <c r="J288" s="1">
        <f t="shared" si="3"/>
        <v>0.007000975</v>
      </c>
      <c r="K288" s="1">
        <f t="shared" si="4"/>
        <v>0.00004901365095</v>
      </c>
      <c r="L288" s="1">
        <f t="shared" si="5"/>
        <v>0.0160197612</v>
      </c>
      <c r="M288" s="1">
        <f t="shared" si="6"/>
        <v>0.0002566327488</v>
      </c>
      <c r="N288" s="1">
        <f t="shared" si="7"/>
        <v>0.009018786196</v>
      </c>
      <c r="O288" s="1">
        <f t="shared" si="8"/>
        <v>0.00008133850445</v>
      </c>
      <c r="P288" s="1">
        <f t="shared" ref="P288:P289" si="87">(C288-I288)</f>
        <v>0.0384701772</v>
      </c>
      <c r="Q288" s="1">
        <f t="shared" ref="Q288:Q289" si="88">(P288^2)</f>
        <v>0.001479954534</v>
      </c>
    </row>
    <row r="289" ht="15.75" customHeight="1">
      <c r="A289" s="1">
        <v>0.097</v>
      </c>
      <c r="B289" s="1">
        <v>0.056975433</v>
      </c>
      <c r="C289" s="1">
        <v>0.04</v>
      </c>
      <c r="D289" s="1">
        <v>0.004980129</v>
      </c>
      <c r="E289" s="1">
        <f t="shared" si="1"/>
        <v>0.035019871</v>
      </c>
      <c r="F289" s="1">
        <f t="shared" si="2"/>
        <v>0.001226391365</v>
      </c>
      <c r="G289" s="1">
        <v>0.023233134</v>
      </c>
      <c r="H289" s="1">
        <v>0.024149832</v>
      </c>
      <c r="I289" s="1">
        <f>(10^4)*(Planilha9!AT292^5.7)/(Planilha9!T292^2)</f>
        <v>0.004980128836</v>
      </c>
      <c r="J289" s="1">
        <f t="shared" si="3"/>
        <v>-0.000916698</v>
      </c>
      <c r="K289" s="1">
        <f t="shared" si="4"/>
        <v>0.0000008403352232</v>
      </c>
      <c r="L289" s="1">
        <f t="shared" si="5"/>
        <v>0.01825300516</v>
      </c>
      <c r="M289" s="1">
        <f t="shared" si="6"/>
        <v>0.0003331721975</v>
      </c>
      <c r="N289" s="1">
        <f t="shared" si="7"/>
        <v>0.01916970316</v>
      </c>
      <c r="O289" s="1">
        <f t="shared" si="8"/>
        <v>0.0003674775194</v>
      </c>
      <c r="P289" s="1">
        <f t="shared" si="87"/>
        <v>0.03501987116</v>
      </c>
      <c r="Q289" s="1">
        <f t="shared" si="88"/>
        <v>0.001226391376</v>
      </c>
    </row>
    <row r="290" ht="15.75" customHeight="1">
      <c r="A290" s="1">
        <v>0.0</v>
      </c>
      <c r="B290" s="1">
        <v>0.103967393</v>
      </c>
      <c r="E290" s="1">
        <f t="shared" si="1"/>
        <v>0</v>
      </c>
      <c r="F290" s="1">
        <f t="shared" si="2"/>
        <v>0</v>
      </c>
      <c r="G290" s="1">
        <v>0.206365075</v>
      </c>
      <c r="H290" s="1">
        <v>0.211934099</v>
      </c>
      <c r="I290" s="1">
        <f>(10^4)*(Planilha9!AT293^5.7)/(Planilha9!T293^2)</f>
        <v>0.1731203382</v>
      </c>
      <c r="J290" s="1">
        <f t="shared" si="3"/>
        <v>-0.005569024</v>
      </c>
      <c r="K290" s="1">
        <f t="shared" si="4"/>
        <v>0.00003101402831</v>
      </c>
      <c r="L290" s="1">
        <f t="shared" si="5"/>
        <v>0.03324473685</v>
      </c>
      <c r="M290" s="1">
        <f t="shared" si="6"/>
        <v>0.001105212528</v>
      </c>
      <c r="N290" s="1">
        <f t="shared" si="7"/>
        <v>0.03881376085</v>
      </c>
      <c r="O290" s="1">
        <f t="shared" si="8"/>
        <v>0.001506508031</v>
      </c>
    </row>
    <row r="291" ht="15.75" customHeight="1">
      <c r="A291" s="1">
        <v>0.0</v>
      </c>
      <c r="B291" s="1">
        <v>0.085816688</v>
      </c>
      <c r="E291" s="1">
        <f t="shared" si="1"/>
        <v>0</v>
      </c>
      <c r="F291" s="1">
        <f t="shared" si="2"/>
        <v>0</v>
      </c>
      <c r="G291" s="1">
        <v>0.08197049</v>
      </c>
      <c r="H291" s="1">
        <v>0.098378278</v>
      </c>
      <c r="I291" s="1">
        <f>(10^4)*(Planilha9!AT294^5.7)/(Planilha9!T294^2)</f>
        <v>0.0579953645</v>
      </c>
      <c r="J291" s="1">
        <f t="shared" si="3"/>
        <v>-0.016407788</v>
      </c>
      <c r="K291" s="1">
        <f t="shared" si="4"/>
        <v>0.0002692155071</v>
      </c>
      <c r="L291" s="1">
        <f t="shared" si="5"/>
        <v>0.0239751255</v>
      </c>
      <c r="M291" s="1">
        <f t="shared" si="6"/>
        <v>0.0005748066426</v>
      </c>
      <c r="N291" s="1">
        <f t="shared" si="7"/>
        <v>0.0403829135</v>
      </c>
      <c r="O291" s="1">
        <f t="shared" si="8"/>
        <v>0.001630779703</v>
      </c>
    </row>
    <row r="292" ht="15.75" customHeight="1">
      <c r="A292" s="1">
        <v>0.0</v>
      </c>
      <c r="B292" s="1">
        <v>0.111108791</v>
      </c>
      <c r="E292" s="1">
        <f t="shared" si="1"/>
        <v>0</v>
      </c>
      <c r="F292" s="1">
        <f t="shared" si="2"/>
        <v>0</v>
      </c>
      <c r="G292" s="1">
        <v>0.187925002</v>
      </c>
      <c r="H292" s="1">
        <v>0.241548976</v>
      </c>
      <c r="I292" s="1">
        <f>(10^4)*(Planilha9!AT295^5.7)/(Planilha9!T295^2)</f>
        <v>0.3157492468</v>
      </c>
      <c r="J292" s="1">
        <f t="shared" si="3"/>
        <v>-0.053623974</v>
      </c>
      <c r="K292" s="1">
        <f t="shared" si="4"/>
        <v>0.002875530588</v>
      </c>
      <c r="L292" s="1">
        <f t="shared" si="5"/>
        <v>-0.1278242448</v>
      </c>
      <c r="M292" s="1">
        <f t="shared" si="6"/>
        <v>0.01633903755</v>
      </c>
      <c r="N292" s="1">
        <f t="shared" si="7"/>
        <v>-0.07420027077</v>
      </c>
      <c r="O292" s="1">
        <f t="shared" si="8"/>
        <v>0.005505680182</v>
      </c>
    </row>
    <row r="293" ht="15.75" customHeight="1">
      <c r="A293" s="1">
        <v>0.0</v>
      </c>
      <c r="B293" s="1">
        <v>0.135191293</v>
      </c>
      <c r="E293" s="1">
        <f t="shared" si="1"/>
        <v>0</v>
      </c>
      <c r="F293" s="1">
        <f t="shared" si="2"/>
        <v>0</v>
      </c>
      <c r="G293" s="1">
        <v>0.565990832</v>
      </c>
      <c r="H293" s="1">
        <v>0.529427388</v>
      </c>
      <c r="I293" s="1">
        <f>(10^4)*(Planilha9!AT296^5.7)/(Planilha9!T296^2)</f>
        <v>0.9660153724</v>
      </c>
      <c r="J293" s="1">
        <f t="shared" si="3"/>
        <v>0.036563444</v>
      </c>
      <c r="K293" s="1">
        <f t="shared" si="4"/>
        <v>0.001336885437</v>
      </c>
      <c r="L293" s="1">
        <f t="shared" si="5"/>
        <v>-0.4000245404</v>
      </c>
      <c r="M293" s="1">
        <f t="shared" si="6"/>
        <v>0.1600196329</v>
      </c>
      <c r="N293" s="1">
        <f t="shared" si="7"/>
        <v>-0.4365879844</v>
      </c>
      <c r="O293" s="1">
        <f t="shared" si="8"/>
        <v>0.1906090681</v>
      </c>
    </row>
    <row r="294" ht="15.75" customHeight="1">
      <c r="A294" s="1">
        <v>0.0</v>
      </c>
      <c r="B294" s="1">
        <v>0.09069613</v>
      </c>
      <c r="E294" s="1">
        <f t="shared" si="1"/>
        <v>0</v>
      </c>
      <c r="F294" s="1">
        <f t="shared" si="2"/>
        <v>0</v>
      </c>
      <c r="G294" s="1">
        <v>0.13931225</v>
      </c>
      <c r="H294" s="1">
        <v>0.133939453</v>
      </c>
      <c r="I294" s="1">
        <f>(10^4)*(Planilha9!AT297^5.7)/(Planilha9!T297^2)</f>
        <v>0.1102920388</v>
      </c>
      <c r="J294" s="1">
        <f t="shared" si="3"/>
        <v>0.005372797</v>
      </c>
      <c r="K294" s="1">
        <f t="shared" si="4"/>
        <v>0.0000288669476</v>
      </c>
      <c r="L294" s="1">
        <f t="shared" si="5"/>
        <v>0.02902021124</v>
      </c>
      <c r="M294" s="1">
        <f t="shared" si="6"/>
        <v>0.0008421726602</v>
      </c>
      <c r="N294" s="1">
        <f t="shared" si="7"/>
        <v>0.02364741424</v>
      </c>
      <c r="O294" s="1">
        <f t="shared" si="8"/>
        <v>0.0005592002</v>
      </c>
    </row>
    <row r="295" ht="15.75" customHeight="1">
      <c r="A295" s="1">
        <v>0.0</v>
      </c>
      <c r="B295" s="1">
        <v>0.119469284</v>
      </c>
      <c r="E295" s="1">
        <f t="shared" si="1"/>
        <v>0</v>
      </c>
      <c r="F295" s="1">
        <f t="shared" si="2"/>
        <v>0</v>
      </c>
      <c r="G295" s="1">
        <v>0.511298822</v>
      </c>
      <c r="H295" s="1">
        <v>0.403253872</v>
      </c>
      <c r="I295" s="1">
        <f>(10^4)*(Planilha9!AT298^5.7)/(Planilha9!T298^2)</f>
        <v>0.5304554904</v>
      </c>
      <c r="J295" s="1">
        <f t="shared" si="3"/>
        <v>0.10804495</v>
      </c>
      <c r="K295" s="1">
        <f t="shared" si="4"/>
        <v>0.01167371122</v>
      </c>
      <c r="L295" s="1">
        <f t="shared" si="5"/>
        <v>-0.01915666842</v>
      </c>
      <c r="M295" s="1">
        <f t="shared" si="6"/>
        <v>0.0003669779451</v>
      </c>
      <c r="N295" s="1">
        <f t="shared" si="7"/>
        <v>-0.1272016184</v>
      </c>
      <c r="O295" s="1">
        <f t="shared" si="8"/>
        <v>0.01618025173</v>
      </c>
    </row>
    <row r="296" ht="15.75" customHeight="1">
      <c r="A296" s="1">
        <v>0.094</v>
      </c>
      <c r="B296" s="1">
        <v>0.109700086</v>
      </c>
      <c r="C296" s="1">
        <v>0.01</v>
      </c>
      <c r="D296" s="1">
        <v>0.293599989</v>
      </c>
      <c r="E296" s="1">
        <f t="shared" si="1"/>
        <v>-0.283599989</v>
      </c>
      <c r="F296" s="1">
        <f t="shared" si="2"/>
        <v>0.08042895376</v>
      </c>
      <c r="G296" s="1">
        <v>0.588845816</v>
      </c>
      <c r="H296" s="1">
        <v>1.410773002</v>
      </c>
      <c r="I296" s="1">
        <f>(10^4)*(Planilha9!AT299^5.7)/(Planilha9!T299^2)</f>
        <v>0.2935999894</v>
      </c>
      <c r="J296" s="1">
        <f t="shared" si="3"/>
        <v>-0.821927186</v>
      </c>
      <c r="K296" s="1">
        <f t="shared" si="4"/>
        <v>0.6755642991</v>
      </c>
      <c r="L296" s="1">
        <f t="shared" si="5"/>
        <v>0.2952458266</v>
      </c>
      <c r="M296" s="1">
        <f t="shared" si="6"/>
        <v>0.08717009813</v>
      </c>
      <c r="N296" s="1">
        <f t="shared" si="7"/>
        <v>1.117173013</v>
      </c>
      <c r="O296" s="1">
        <f t="shared" si="8"/>
        <v>1.24807554</v>
      </c>
      <c r="P296" s="1">
        <f t="shared" ref="P296:P297" si="89">(C296-I296)</f>
        <v>-0.2835999894</v>
      </c>
      <c r="Q296" s="1">
        <f t="shared" ref="Q296:Q297" si="90">(P296^2)</f>
        <v>0.08042895398</v>
      </c>
    </row>
    <row r="297" ht="15.75" customHeight="1">
      <c r="A297" s="1">
        <v>0.094</v>
      </c>
      <c r="B297" s="1">
        <v>0.098352333</v>
      </c>
      <c r="C297" s="1">
        <v>0.01</v>
      </c>
      <c r="D297" s="1">
        <v>0.15756107</v>
      </c>
      <c r="E297" s="1">
        <f t="shared" si="1"/>
        <v>-0.14756107</v>
      </c>
      <c r="F297" s="1">
        <f t="shared" si="2"/>
        <v>0.02177426938</v>
      </c>
      <c r="G297" s="1">
        <v>0.716588235</v>
      </c>
      <c r="H297" s="1">
        <v>0.911523642</v>
      </c>
      <c r="I297" s="1">
        <f>(10^4)*(Planilha9!AT300^5.7)/(Planilha9!T300^2)</f>
        <v>0.1575610702</v>
      </c>
      <c r="J297" s="1">
        <f t="shared" si="3"/>
        <v>-0.194935407</v>
      </c>
      <c r="K297" s="1">
        <f t="shared" si="4"/>
        <v>0.0379998129</v>
      </c>
      <c r="L297" s="1">
        <f t="shared" si="5"/>
        <v>0.5590271648</v>
      </c>
      <c r="M297" s="1">
        <f t="shared" si="6"/>
        <v>0.3125113709</v>
      </c>
      <c r="N297" s="1">
        <f t="shared" si="7"/>
        <v>0.7539625718</v>
      </c>
      <c r="O297" s="1">
        <f t="shared" si="8"/>
        <v>0.5684595596</v>
      </c>
      <c r="P297" s="1">
        <f t="shared" si="89"/>
        <v>-0.1475610702</v>
      </c>
      <c r="Q297" s="1">
        <f t="shared" si="90"/>
        <v>0.02177426945</v>
      </c>
    </row>
    <row r="298" ht="15.75" customHeight="1">
      <c r="A298" s="1">
        <v>0.0</v>
      </c>
      <c r="B298" s="1">
        <v>0.10895988</v>
      </c>
      <c r="E298" s="1">
        <f t="shared" si="1"/>
        <v>0</v>
      </c>
      <c r="F298" s="1">
        <f t="shared" si="2"/>
        <v>0</v>
      </c>
      <c r="G298" s="1">
        <v>0.433956178</v>
      </c>
      <c r="H298" s="1">
        <v>0.469968445</v>
      </c>
      <c r="I298" s="1">
        <f>(10^4)*(Planilha9!AT301^5.7)/(Planilha9!T301^2)</f>
        <v>0.2519205362</v>
      </c>
      <c r="J298" s="1">
        <f t="shared" si="3"/>
        <v>-0.036012267</v>
      </c>
      <c r="K298" s="1">
        <f t="shared" si="4"/>
        <v>0.001296883374</v>
      </c>
      <c r="L298" s="1">
        <f t="shared" si="5"/>
        <v>0.1820356418</v>
      </c>
      <c r="M298" s="1">
        <f t="shared" si="6"/>
        <v>0.03313697489</v>
      </c>
      <c r="N298" s="1">
        <f t="shared" si="7"/>
        <v>0.2180479088</v>
      </c>
      <c r="O298" s="1">
        <f t="shared" si="8"/>
        <v>0.04754489054</v>
      </c>
    </row>
    <row r="299" ht="15.75" customHeight="1">
      <c r="A299" s="1">
        <v>0.0</v>
      </c>
      <c r="B299" s="1">
        <v>0.068150464</v>
      </c>
      <c r="E299" s="1">
        <f t="shared" si="1"/>
        <v>0</v>
      </c>
      <c r="F299" s="1">
        <f t="shared" si="2"/>
        <v>0</v>
      </c>
      <c r="G299" s="1">
        <v>0.073263012</v>
      </c>
      <c r="H299" s="1">
        <v>0.071924608</v>
      </c>
      <c r="I299" s="1">
        <f>(10^4)*(Planilha9!AT302^5.7)/(Planilha9!T302^2)</f>
        <v>0.01736265434</v>
      </c>
      <c r="J299" s="1">
        <f t="shared" si="3"/>
        <v>0.001338404</v>
      </c>
      <c r="K299" s="1">
        <f t="shared" si="4"/>
        <v>0.000001791325267</v>
      </c>
      <c r="L299" s="1">
        <f t="shared" si="5"/>
        <v>0.05590035766</v>
      </c>
      <c r="M299" s="1">
        <f t="shared" si="6"/>
        <v>0.003124849987</v>
      </c>
      <c r="N299" s="1">
        <f t="shared" si="7"/>
        <v>0.05456195366</v>
      </c>
      <c r="O299" s="1">
        <f t="shared" si="8"/>
        <v>0.002977006788</v>
      </c>
    </row>
    <row r="300" ht="15.75" customHeight="1">
      <c r="A300" s="1">
        <v>0.112</v>
      </c>
      <c r="B300" s="1">
        <v>0.080873948</v>
      </c>
      <c r="C300" s="1">
        <v>0.03</v>
      </c>
      <c r="D300" s="1">
        <v>0.040731265</v>
      </c>
      <c r="E300" s="1">
        <f t="shared" si="1"/>
        <v>-0.010731265</v>
      </c>
      <c r="F300" s="1">
        <f t="shared" si="2"/>
        <v>0.0001151600485</v>
      </c>
      <c r="G300" s="1">
        <v>0.105448675</v>
      </c>
      <c r="H300" s="1">
        <v>0.10693556</v>
      </c>
      <c r="I300" s="1">
        <f>(10^4)*(Planilha9!AT303^5.7)/(Planilha9!T303^2)</f>
        <v>0.0407312653</v>
      </c>
      <c r="J300" s="1">
        <f t="shared" si="3"/>
        <v>-0.001486885</v>
      </c>
      <c r="K300" s="1">
        <f t="shared" si="4"/>
        <v>0.000002210827003</v>
      </c>
      <c r="L300" s="1">
        <f t="shared" si="5"/>
        <v>0.0647174097</v>
      </c>
      <c r="M300" s="1">
        <f t="shared" si="6"/>
        <v>0.004188343118</v>
      </c>
      <c r="N300" s="1">
        <f t="shared" si="7"/>
        <v>0.0662042947</v>
      </c>
      <c r="O300" s="1">
        <f t="shared" si="8"/>
        <v>0.004383008636</v>
      </c>
      <c r="P300" s="1">
        <f t="shared" ref="P300:P301" si="91">(C300-I300)</f>
        <v>-0.0107312653</v>
      </c>
      <c r="Q300" s="1">
        <f t="shared" ref="Q300:Q301" si="92">(P300^2)</f>
        <v>0.000115160055</v>
      </c>
    </row>
    <row r="301" ht="15.75" customHeight="1">
      <c r="A301" s="1">
        <v>0.112</v>
      </c>
      <c r="B301" s="1">
        <v>0.071986148</v>
      </c>
      <c r="C301" s="1">
        <v>0.03</v>
      </c>
      <c r="D301" s="1">
        <v>0.020976719</v>
      </c>
      <c r="E301" s="1">
        <f t="shared" si="1"/>
        <v>0.009023281</v>
      </c>
      <c r="F301" s="1">
        <f t="shared" si="2"/>
        <v>0.0000814196</v>
      </c>
      <c r="G301" s="1">
        <v>0.064572255</v>
      </c>
      <c r="H301" s="1">
        <v>0.067124847</v>
      </c>
      <c r="I301" s="1">
        <f>(10^4)*(Planilha9!AT304^5.7)/(Planilha9!T304^2)</f>
        <v>0.0209767186</v>
      </c>
      <c r="J301" s="1">
        <f t="shared" si="3"/>
        <v>-0.002552592</v>
      </c>
      <c r="K301" s="1">
        <f t="shared" si="4"/>
        <v>0.000006515725918</v>
      </c>
      <c r="L301" s="1">
        <f t="shared" si="5"/>
        <v>0.0435955364</v>
      </c>
      <c r="M301" s="1">
        <f t="shared" si="6"/>
        <v>0.001900570794</v>
      </c>
      <c r="N301" s="1">
        <f t="shared" si="7"/>
        <v>0.0461481284</v>
      </c>
      <c r="O301" s="1">
        <f t="shared" si="8"/>
        <v>0.002129649755</v>
      </c>
      <c r="P301" s="1">
        <f t="shared" si="91"/>
        <v>0.009023281398</v>
      </c>
      <c r="Q301" s="1">
        <f t="shared" si="92"/>
        <v>0.00008141960719</v>
      </c>
    </row>
    <row r="302" ht="15.75" customHeight="1">
      <c r="A302" s="1">
        <v>0.0</v>
      </c>
      <c r="B302" s="1">
        <v>0.086775176</v>
      </c>
      <c r="E302" s="1">
        <f t="shared" si="1"/>
        <v>0</v>
      </c>
      <c r="F302" s="1">
        <f t="shared" si="2"/>
        <v>0</v>
      </c>
      <c r="G302" s="1">
        <v>0.113233594</v>
      </c>
      <c r="H302" s="1">
        <v>0.154837893</v>
      </c>
      <c r="I302" s="1">
        <f>(10^4)*(Planilha9!AT305^5.7)/(Planilha9!T305^2)</f>
        <v>0.05012840603</v>
      </c>
      <c r="J302" s="1">
        <f t="shared" si="3"/>
        <v>-0.041604299</v>
      </c>
      <c r="K302" s="1">
        <f t="shared" si="4"/>
        <v>0.001730917695</v>
      </c>
      <c r="L302" s="1">
        <f t="shared" si="5"/>
        <v>0.06310518797</v>
      </c>
      <c r="M302" s="1">
        <f t="shared" si="6"/>
        <v>0.003982264749</v>
      </c>
      <c r="N302" s="1">
        <f t="shared" si="7"/>
        <v>0.104709487</v>
      </c>
      <c r="O302" s="1">
        <f t="shared" si="8"/>
        <v>0.01096407666</v>
      </c>
    </row>
    <row r="303" ht="15.75" customHeight="1">
      <c r="A303" s="1">
        <v>0.0</v>
      </c>
      <c r="B303" s="1">
        <v>0.087937004</v>
      </c>
      <c r="E303" s="1">
        <f t="shared" si="1"/>
        <v>0</v>
      </c>
      <c r="F303" s="1">
        <f t="shared" si="2"/>
        <v>0</v>
      </c>
      <c r="G303" s="1">
        <v>0.157674579</v>
      </c>
      <c r="H303" s="1">
        <v>0.16329839</v>
      </c>
      <c r="I303" s="1">
        <f>(10^4)*(Planilha9!AT306^5.7)/(Planilha9!T306^2)</f>
        <v>0.05407643069</v>
      </c>
      <c r="J303" s="1">
        <f t="shared" si="3"/>
        <v>-0.005623811</v>
      </c>
      <c r="K303" s="1">
        <f t="shared" si="4"/>
        <v>0.00003162725016</v>
      </c>
      <c r="L303" s="1">
        <f t="shared" si="5"/>
        <v>0.1035981483</v>
      </c>
      <c r="M303" s="1">
        <f t="shared" si="6"/>
        <v>0.01073257633</v>
      </c>
      <c r="N303" s="1">
        <f t="shared" si="7"/>
        <v>0.1092219593</v>
      </c>
      <c r="O303" s="1">
        <f t="shared" si="8"/>
        <v>0.01192943639</v>
      </c>
    </row>
    <row r="304" ht="15.75" customHeight="1">
      <c r="A304" s="1">
        <v>0.0</v>
      </c>
      <c r="B304" s="1">
        <v>0.079102912</v>
      </c>
      <c r="E304" s="1">
        <f t="shared" si="1"/>
        <v>0</v>
      </c>
      <c r="F304" s="1">
        <f t="shared" si="2"/>
        <v>0</v>
      </c>
      <c r="G304" s="1">
        <v>0.106032936</v>
      </c>
      <c r="H304" s="1">
        <v>0.108030646</v>
      </c>
      <c r="I304" s="1">
        <f>(10^4)*(Planilha9!AT307^5.7)/(Planilha9!T307^2)</f>
        <v>0.02988659056</v>
      </c>
      <c r="J304" s="1">
        <f t="shared" si="3"/>
        <v>-0.00199771</v>
      </c>
      <c r="K304" s="1">
        <f t="shared" si="4"/>
        <v>0.000003990845244</v>
      </c>
      <c r="L304" s="1">
        <f t="shared" si="5"/>
        <v>0.07614634544</v>
      </c>
      <c r="M304" s="1">
        <f t="shared" si="6"/>
        <v>0.005798265923</v>
      </c>
      <c r="N304" s="1">
        <f t="shared" si="7"/>
        <v>0.07814405544</v>
      </c>
      <c r="O304" s="1">
        <f t="shared" si="8"/>
        <v>0.0061064934</v>
      </c>
    </row>
    <row r="305" ht="15.75" customHeight="1">
      <c r="A305" s="1">
        <v>0.0</v>
      </c>
      <c r="B305" s="1">
        <v>0.079998912</v>
      </c>
      <c r="E305" s="1">
        <f t="shared" si="1"/>
        <v>0</v>
      </c>
      <c r="F305" s="1">
        <f t="shared" si="2"/>
        <v>0</v>
      </c>
      <c r="G305" s="1">
        <v>0.107354821</v>
      </c>
      <c r="H305" s="1">
        <v>0.113009095</v>
      </c>
      <c r="I305" s="1">
        <f>(10^4)*(Planilha9!AT308^5.7)/(Planilha9!T308^2)</f>
        <v>0.03186827305</v>
      </c>
      <c r="J305" s="1">
        <f t="shared" si="3"/>
        <v>-0.005654274</v>
      </c>
      <c r="K305" s="1">
        <f t="shared" si="4"/>
        <v>0.00003197081447</v>
      </c>
      <c r="L305" s="1">
        <f t="shared" si="5"/>
        <v>0.07548654795</v>
      </c>
      <c r="M305" s="1">
        <f t="shared" si="6"/>
        <v>0.005698218921</v>
      </c>
      <c r="N305" s="1">
        <f t="shared" si="7"/>
        <v>0.08114082195</v>
      </c>
      <c r="O305" s="1">
        <f t="shared" si="8"/>
        <v>0.006583832987</v>
      </c>
    </row>
    <row r="306" ht="15.75" customHeight="1">
      <c r="A306" s="1">
        <v>0.0</v>
      </c>
      <c r="B306" s="1">
        <v>0.087141987</v>
      </c>
      <c r="E306" s="1">
        <f t="shared" si="1"/>
        <v>0</v>
      </c>
      <c r="F306" s="1">
        <f t="shared" si="2"/>
        <v>0</v>
      </c>
      <c r="G306" s="1">
        <v>0.262991134</v>
      </c>
      <c r="H306" s="1">
        <v>0.543689867</v>
      </c>
      <c r="I306" s="1">
        <f>(10^4)*(Planilha9!AT309^5.7)/(Planilha9!T309^2)</f>
        <v>0.0654804625</v>
      </c>
      <c r="J306" s="1">
        <f t="shared" si="3"/>
        <v>-0.280698733</v>
      </c>
      <c r="K306" s="1">
        <f t="shared" si="4"/>
        <v>0.07879177871</v>
      </c>
      <c r="L306" s="1">
        <f t="shared" si="5"/>
        <v>0.1975106715</v>
      </c>
      <c r="M306" s="1">
        <f t="shared" si="6"/>
        <v>0.03901046536</v>
      </c>
      <c r="N306" s="1">
        <f t="shared" si="7"/>
        <v>0.4782094045</v>
      </c>
      <c r="O306" s="1">
        <f t="shared" si="8"/>
        <v>0.2286842346</v>
      </c>
    </row>
    <row r="307" ht="15.75" customHeight="1">
      <c r="A307" s="1">
        <v>0.0</v>
      </c>
      <c r="B307" s="1">
        <v>0.081985805</v>
      </c>
      <c r="E307" s="1">
        <f t="shared" si="1"/>
        <v>0</v>
      </c>
      <c r="F307" s="1">
        <f t="shared" si="2"/>
        <v>0</v>
      </c>
      <c r="G307" s="1">
        <v>0.326881104</v>
      </c>
      <c r="H307" s="1">
        <v>0.42598673</v>
      </c>
      <c r="I307" s="1">
        <f>(10^4)*(Planilha9!AT310^5.7)/(Planilha9!T310^2)</f>
        <v>0.04625147881</v>
      </c>
      <c r="J307" s="1">
        <f t="shared" si="3"/>
        <v>-0.099105626</v>
      </c>
      <c r="K307" s="1">
        <f t="shared" si="4"/>
        <v>0.009821925105</v>
      </c>
      <c r="L307" s="1">
        <f t="shared" si="5"/>
        <v>0.2806296252</v>
      </c>
      <c r="M307" s="1">
        <f t="shared" si="6"/>
        <v>0.07875298653</v>
      </c>
      <c r="N307" s="1">
        <f t="shared" si="7"/>
        <v>0.3797352512</v>
      </c>
      <c r="O307" s="1">
        <f t="shared" si="8"/>
        <v>0.144198861</v>
      </c>
    </row>
    <row r="308" ht="15.75" customHeight="1">
      <c r="A308" s="1">
        <v>0.038</v>
      </c>
      <c r="B308" s="1">
        <v>0.029526316</v>
      </c>
      <c r="C308" s="1">
        <v>0.02</v>
      </c>
      <c r="D308" s="1">
        <v>1.60625E-4</v>
      </c>
      <c r="E308" s="1">
        <f t="shared" si="1"/>
        <v>0.019839375</v>
      </c>
      <c r="F308" s="1">
        <f t="shared" si="2"/>
        <v>0.0003936008004</v>
      </c>
      <c r="G308" s="1">
        <v>0.002856883</v>
      </c>
      <c r="H308" s="1">
        <v>0.002147828</v>
      </c>
      <c r="I308" s="1">
        <f>(10^4)*(Planilha9!AT311^5.7)/(Planilha9!T311^2)</f>
        <v>0.0001606254321</v>
      </c>
      <c r="J308" s="1">
        <f t="shared" si="3"/>
        <v>0.000709055</v>
      </c>
      <c r="K308" s="1">
        <f t="shared" si="4"/>
        <v>0.000000502758993</v>
      </c>
      <c r="L308" s="1">
        <f t="shared" si="5"/>
        <v>0.002696257568</v>
      </c>
      <c r="M308" s="1">
        <f t="shared" si="6"/>
        <v>0.000007269804873</v>
      </c>
      <c r="N308" s="1">
        <f t="shared" si="7"/>
        <v>0.001987202568</v>
      </c>
      <c r="O308" s="1">
        <f t="shared" si="8"/>
        <v>0.000003948974046</v>
      </c>
      <c r="P308" s="1">
        <f t="shared" ref="P308:P309" si="93">(C308-I308)</f>
        <v>0.01983937457</v>
      </c>
      <c r="Q308" s="1">
        <f t="shared" ref="Q308:Q309" si="94">(P308^2)</f>
        <v>0.0003936007832</v>
      </c>
    </row>
    <row r="309" ht="15.75" customHeight="1">
      <c r="A309" s="1">
        <v>0.038</v>
      </c>
      <c r="B309" s="1">
        <v>0.100346655</v>
      </c>
      <c r="C309" s="1">
        <v>0.02</v>
      </c>
      <c r="D309" s="1">
        <v>0.171469973</v>
      </c>
      <c r="E309" s="1">
        <f t="shared" si="1"/>
        <v>-0.151469973</v>
      </c>
      <c r="F309" s="1">
        <f t="shared" si="2"/>
        <v>0.02294315272</v>
      </c>
      <c r="G309" s="1">
        <v>0.268008554</v>
      </c>
      <c r="H309" s="1">
        <v>0.286532616</v>
      </c>
      <c r="I309" s="1">
        <f>(10^4)*(Planilha9!AT312^5.7)/(Planilha9!T312^2)</f>
        <v>0.1714699728</v>
      </c>
      <c r="J309" s="1">
        <f t="shared" si="3"/>
        <v>-0.018524062</v>
      </c>
      <c r="K309" s="1">
        <f t="shared" si="4"/>
        <v>0.000343140873</v>
      </c>
      <c r="L309" s="1">
        <f t="shared" si="5"/>
        <v>0.09653858115</v>
      </c>
      <c r="M309" s="1">
        <f t="shared" si="6"/>
        <v>0.009319697651</v>
      </c>
      <c r="N309" s="1">
        <f t="shared" si="7"/>
        <v>0.1150626432</v>
      </c>
      <c r="O309" s="1">
        <f t="shared" si="8"/>
        <v>0.01323941185</v>
      </c>
      <c r="P309" s="1">
        <f t="shared" si="93"/>
        <v>-0.1514699728</v>
      </c>
      <c r="Q309" s="1">
        <f t="shared" si="94"/>
        <v>0.02294315267</v>
      </c>
    </row>
    <row r="310" ht="15.75" customHeight="1">
      <c r="A310" s="1">
        <v>0.0</v>
      </c>
      <c r="B310" s="1">
        <v>0.077496421</v>
      </c>
      <c r="E310" s="1">
        <f t="shared" si="1"/>
        <v>0</v>
      </c>
      <c r="F310" s="1">
        <f t="shared" si="2"/>
        <v>0</v>
      </c>
      <c r="G310" s="1">
        <v>0.109559008</v>
      </c>
      <c r="H310" s="1">
        <v>0.10977903</v>
      </c>
      <c r="I310" s="1">
        <f>(10^4)*(Planilha9!AT313^5.7)/(Planilha9!T313^2)</f>
        <v>0.05118929718</v>
      </c>
      <c r="J310" s="1">
        <f t="shared" si="3"/>
        <v>-0.000220022</v>
      </c>
      <c r="K310" s="1">
        <f t="shared" si="4"/>
        <v>0.00000004840968048</v>
      </c>
      <c r="L310" s="1">
        <f t="shared" si="5"/>
        <v>0.05836971082</v>
      </c>
      <c r="M310" s="1">
        <f t="shared" si="6"/>
        <v>0.003407023141</v>
      </c>
      <c r="N310" s="1">
        <f t="shared" si="7"/>
        <v>0.05858973282</v>
      </c>
      <c r="O310" s="1">
        <f t="shared" si="8"/>
        <v>0.003432756792</v>
      </c>
    </row>
    <row r="311" ht="15.75" customHeight="1">
      <c r="A311" s="1">
        <v>0.0</v>
      </c>
      <c r="B311" s="1">
        <v>0.079693812</v>
      </c>
      <c r="E311" s="1">
        <f t="shared" si="1"/>
        <v>0</v>
      </c>
      <c r="F311" s="1">
        <f t="shared" si="2"/>
        <v>0</v>
      </c>
      <c r="G311" s="1">
        <v>0.11329732</v>
      </c>
      <c r="H311" s="1">
        <v>0.122769702</v>
      </c>
      <c r="I311" s="1">
        <f>(10^4)*(Planilha9!AT314^5.7)/(Planilha9!T314^2)</f>
        <v>0.0600335458</v>
      </c>
      <c r="J311" s="1">
        <f t="shared" si="3"/>
        <v>-0.009472382</v>
      </c>
      <c r="K311" s="1">
        <f t="shared" si="4"/>
        <v>0.00008972602075</v>
      </c>
      <c r="L311" s="1">
        <f t="shared" si="5"/>
        <v>0.0532637742</v>
      </c>
      <c r="M311" s="1">
        <f t="shared" si="6"/>
        <v>0.002837029642</v>
      </c>
      <c r="N311" s="1">
        <f t="shared" si="7"/>
        <v>0.0627361562</v>
      </c>
      <c r="O311" s="1">
        <f t="shared" si="8"/>
        <v>0.003935825294</v>
      </c>
    </row>
    <row r="312" ht="15.75" customHeight="1">
      <c r="A312" s="1">
        <v>0.096</v>
      </c>
      <c r="B312" s="1">
        <v>0.099334851</v>
      </c>
      <c r="C312" s="1">
        <v>0.01</v>
      </c>
      <c r="D312" s="1">
        <v>0.319997956</v>
      </c>
      <c r="E312" s="1">
        <f t="shared" si="1"/>
        <v>-0.309997956</v>
      </c>
      <c r="F312" s="1">
        <f t="shared" si="2"/>
        <v>0.09609873272</v>
      </c>
      <c r="G312" s="1">
        <v>0.222467598</v>
      </c>
      <c r="H312" s="1">
        <v>0.301677745</v>
      </c>
      <c r="I312" s="1">
        <f>(10^4)*(Planilha9!AT315^5.7)/(Planilha9!T315^2)</f>
        <v>0.3199979559</v>
      </c>
      <c r="J312" s="1">
        <f t="shared" si="3"/>
        <v>-0.079210147</v>
      </c>
      <c r="K312" s="1">
        <f t="shared" si="4"/>
        <v>0.006274247388</v>
      </c>
      <c r="L312" s="1">
        <f t="shared" si="5"/>
        <v>-0.09753035789</v>
      </c>
      <c r="M312" s="1">
        <f t="shared" si="6"/>
        <v>0.009512170709</v>
      </c>
      <c r="N312" s="1">
        <f t="shared" si="7"/>
        <v>-0.01832021089</v>
      </c>
      <c r="O312" s="1">
        <f t="shared" si="8"/>
        <v>0.0003356301269</v>
      </c>
      <c r="P312" s="1">
        <f t="shared" ref="P312:P313" si="95">(C312-I312)</f>
        <v>-0.3099979559</v>
      </c>
      <c r="Q312" s="1">
        <f t="shared" ref="Q312:Q313" si="96">(P312^2)</f>
        <v>0.09609873265</v>
      </c>
    </row>
    <row r="313" ht="15.75" customHeight="1">
      <c r="A313" s="1">
        <v>0.096</v>
      </c>
      <c r="B313" s="1">
        <v>0.076100259</v>
      </c>
      <c r="C313" s="1">
        <v>0.01</v>
      </c>
      <c r="D313" s="1">
        <v>0.070075918</v>
      </c>
      <c r="E313" s="1">
        <f t="shared" si="1"/>
        <v>-0.060075918</v>
      </c>
      <c r="F313" s="1">
        <f t="shared" si="2"/>
        <v>0.003609115924</v>
      </c>
      <c r="G313" s="1">
        <v>0.130567697</v>
      </c>
      <c r="H313" s="1">
        <v>0.103915715</v>
      </c>
      <c r="I313" s="1">
        <f>(10^4)*(Planilha9!AT316^5.7)/(Planilha9!T316^2)</f>
        <v>0.07007591771</v>
      </c>
      <c r="J313" s="1">
        <f t="shared" si="3"/>
        <v>0.026651982</v>
      </c>
      <c r="K313" s="1">
        <f t="shared" si="4"/>
        <v>0.0007103281445</v>
      </c>
      <c r="L313" s="1">
        <f t="shared" si="5"/>
        <v>0.06049177929</v>
      </c>
      <c r="M313" s="1">
        <f t="shared" si="6"/>
        <v>0.003659255362</v>
      </c>
      <c r="N313" s="1">
        <f t="shared" si="7"/>
        <v>0.03383979729</v>
      </c>
      <c r="O313" s="1">
        <f t="shared" si="8"/>
        <v>0.001145131881</v>
      </c>
      <c r="P313" s="1">
        <f t="shared" si="95"/>
        <v>-0.06007591771</v>
      </c>
      <c r="Q313" s="1">
        <f t="shared" si="96"/>
        <v>0.003609115888</v>
      </c>
    </row>
    <row r="314" ht="15.75" customHeight="1">
      <c r="A314" s="1">
        <v>0.0</v>
      </c>
      <c r="B314" s="1">
        <v>0.060619848</v>
      </c>
      <c r="E314" s="1">
        <f t="shared" si="1"/>
        <v>0</v>
      </c>
      <c r="F314" s="1">
        <f t="shared" si="2"/>
        <v>0</v>
      </c>
      <c r="G314" s="1">
        <v>0.026750061</v>
      </c>
      <c r="H314" s="1">
        <v>0.030716433</v>
      </c>
      <c r="I314" s="1">
        <f>(10^4)*(Planilha9!AT317^5.7)/(Planilha9!T317^2)</f>
        <v>0.02512332187</v>
      </c>
      <c r="J314" s="1">
        <f t="shared" si="3"/>
        <v>-0.003966372</v>
      </c>
      <c r="K314" s="1">
        <f t="shared" si="4"/>
        <v>0.00001573210684</v>
      </c>
      <c r="L314" s="1">
        <f t="shared" si="5"/>
        <v>0.001626739132</v>
      </c>
      <c r="M314" s="1">
        <f t="shared" si="6"/>
        <v>0.000002646280203</v>
      </c>
      <c r="N314" s="1">
        <f t="shared" si="7"/>
        <v>0.005593111132</v>
      </c>
      <c r="O314" s="1">
        <f t="shared" si="8"/>
        <v>0.00003128289213</v>
      </c>
    </row>
    <row r="315" ht="15.75" customHeight="1">
      <c r="A315" s="1">
        <v>0.0</v>
      </c>
      <c r="B315" s="1">
        <v>0.079617751</v>
      </c>
      <c r="E315" s="1">
        <f t="shared" si="1"/>
        <v>0</v>
      </c>
      <c r="F315" s="1">
        <f t="shared" si="2"/>
        <v>0</v>
      </c>
      <c r="G315" s="1">
        <v>0.062028334</v>
      </c>
      <c r="H315" s="1">
        <v>0.091401014</v>
      </c>
      <c r="I315" s="1">
        <f>(10^4)*(Planilha9!AT318^5.7)/(Planilha9!T318^2)</f>
        <v>0.1188307681</v>
      </c>
      <c r="J315" s="1">
        <f t="shared" si="3"/>
        <v>-0.02937268</v>
      </c>
      <c r="K315" s="1">
        <f t="shared" si="4"/>
        <v>0.0008627543304</v>
      </c>
      <c r="L315" s="1">
        <f t="shared" si="5"/>
        <v>-0.05680243413</v>
      </c>
      <c r="M315" s="1">
        <f t="shared" si="6"/>
        <v>0.003226516523</v>
      </c>
      <c r="N315" s="1">
        <f t="shared" si="7"/>
        <v>-0.02742975413</v>
      </c>
      <c r="O315" s="1">
        <f t="shared" si="8"/>
        <v>0.0007523914118</v>
      </c>
    </row>
    <row r="316" ht="15.75" customHeight="1">
      <c r="A316" s="1">
        <v>0.095</v>
      </c>
      <c r="B316" s="1">
        <v>0.072850155</v>
      </c>
      <c r="E316" s="1">
        <f t="shared" si="1"/>
        <v>0</v>
      </c>
      <c r="F316" s="1">
        <f t="shared" si="2"/>
        <v>0</v>
      </c>
      <c r="G316" s="1">
        <v>0.209647005</v>
      </c>
      <c r="H316" s="1">
        <v>0.257448859</v>
      </c>
      <c r="I316" s="1">
        <f>(10^4)*(Planilha9!AT319^5.7)/(Planilha9!T319^2)</f>
        <v>0.06776545996</v>
      </c>
      <c r="J316" s="1">
        <f t="shared" si="3"/>
        <v>-0.047801854</v>
      </c>
      <c r="K316" s="1">
        <f t="shared" si="4"/>
        <v>0.002285017246</v>
      </c>
      <c r="L316" s="1">
        <f t="shared" si="5"/>
        <v>0.141881545</v>
      </c>
      <c r="M316" s="1">
        <f t="shared" si="6"/>
        <v>0.02013037282</v>
      </c>
      <c r="N316" s="1">
        <f t="shared" si="7"/>
        <v>0.189683399</v>
      </c>
      <c r="O316" s="1">
        <f t="shared" si="8"/>
        <v>0.03597979187</v>
      </c>
    </row>
    <row r="317" ht="15.75" customHeight="1">
      <c r="A317" s="1">
        <v>0.095</v>
      </c>
      <c r="B317" s="1">
        <v>0.082095868</v>
      </c>
      <c r="C317" s="1">
        <v>0.19</v>
      </c>
      <c r="D317" s="1">
        <v>0.133901685</v>
      </c>
      <c r="E317" s="1">
        <f t="shared" si="1"/>
        <v>0.056098315</v>
      </c>
      <c r="F317" s="1">
        <f t="shared" si="2"/>
        <v>0.003147020946</v>
      </c>
      <c r="G317" s="1">
        <v>0.473312274</v>
      </c>
      <c r="H317" s="1">
        <v>0.414911176</v>
      </c>
      <c r="I317" s="1">
        <f>(10^4)*(Planilha9!AT320^5.7)/(Planilha9!T320^2)</f>
        <v>0.133901685</v>
      </c>
      <c r="J317" s="1">
        <f t="shared" si="3"/>
        <v>0.058401098</v>
      </c>
      <c r="K317" s="1">
        <f t="shared" si="4"/>
        <v>0.003410688248</v>
      </c>
      <c r="L317" s="1">
        <f t="shared" si="5"/>
        <v>0.339410589</v>
      </c>
      <c r="M317" s="1">
        <f t="shared" si="6"/>
        <v>0.1151995479</v>
      </c>
      <c r="N317" s="1">
        <f t="shared" si="7"/>
        <v>0.281009491</v>
      </c>
      <c r="O317" s="1">
        <f t="shared" si="8"/>
        <v>0.07896633402</v>
      </c>
      <c r="P317" s="1">
        <f>(C317-I317)</f>
        <v>0.05609831497</v>
      </c>
      <c r="Q317" s="1">
        <f>(P317^2)</f>
        <v>0.003147020943</v>
      </c>
    </row>
    <row r="318" ht="15.75" customHeight="1">
      <c r="A318" s="1">
        <v>0.0</v>
      </c>
      <c r="B318" s="1">
        <v>0.110532853</v>
      </c>
      <c r="E318" s="1">
        <f t="shared" si="1"/>
        <v>0</v>
      </c>
      <c r="F318" s="1">
        <f t="shared" si="2"/>
        <v>0</v>
      </c>
      <c r="G318" s="1">
        <v>0.365329546</v>
      </c>
      <c r="H318" s="1">
        <v>0.352108706</v>
      </c>
      <c r="I318" s="1">
        <f>(10^4)*(Planilha9!AT321^5.7)/(Planilha9!T321^2)</f>
        <v>0.5271962659</v>
      </c>
      <c r="J318" s="1">
        <f t="shared" si="3"/>
        <v>0.01322084</v>
      </c>
      <c r="K318" s="1">
        <f t="shared" si="4"/>
        <v>0.0001747906103</v>
      </c>
      <c r="L318" s="1">
        <f t="shared" si="5"/>
        <v>-0.1618667199</v>
      </c>
      <c r="M318" s="1">
        <f t="shared" si="6"/>
        <v>0.02620083501</v>
      </c>
      <c r="N318" s="1">
        <f t="shared" si="7"/>
        <v>-0.1750875599</v>
      </c>
      <c r="O318" s="1">
        <f t="shared" si="8"/>
        <v>0.03065565363</v>
      </c>
    </row>
    <row r="319" ht="15.75" customHeight="1">
      <c r="A319" s="1">
        <v>0.0</v>
      </c>
      <c r="B319" s="1">
        <v>0.104970493</v>
      </c>
      <c r="E319" s="1">
        <f t="shared" si="1"/>
        <v>0</v>
      </c>
      <c r="F319" s="1">
        <f t="shared" si="2"/>
        <v>0</v>
      </c>
      <c r="G319" s="1">
        <v>0.329485656</v>
      </c>
      <c r="H319" s="1">
        <v>0.286404734</v>
      </c>
      <c r="I319" s="1">
        <f>(10^4)*(Planilha9!AT322^5.7)/(Planilha9!T322^2)</f>
        <v>0.3927848354</v>
      </c>
      <c r="J319" s="1">
        <f t="shared" si="3"/>
        <v>0.043080922</v>
      </c>
      <c r="K319" s="1">
        <f t="shared" si="4"/>
        <v>0.00185596584</v>
      </c>
      <c r="L319" s="1">
        <f t="shared" si="5"/>
        <v>-0.06329917942</v>
      </c>
      <c r="M319" s="1">
        <f t="shared" si="6"/>
        <v>0.004006786115</v>
      </c>
      <c r="N319" s="1">
        <f t="shared" si="7"/>
        <v>-0.1063801014</v>
      </c>
      <c r="O319" s="1">
        <f t="shared" si="8"/>
        <v>0.01131672598</v>
      </c>
    </row>
    <row r="320" ht="15.75" customHeight="1">
      <c r="A320" s="1">
        <v>0.0919</v>
      </c>
      <c r="B320" s="1">
        <v>0.078347231</v>
      </c>
      <c r="C320" s="1">
        <v>0.0473</v>
      </c>
      <c r="D320" s="1">
        <v>0.062436221</v>
      </c>
      <c r="E320" s="1">
        <f t="shared" si="1"/>
        <v>-0.015136221</v>
      </c>
      <c r="F320" s="1">
        <f t="shared" si="2"/>
        <v>0.0002291051862</v>
      </c>
      <c r="G320" s="1">
        <v>0.084231116</v>
      </c>
      <c r="H320" s="1">
        <v>0.094209868</v>
      </c>
      <c r="I320" s="1">
        <f>(10^4)*(Planilha9!AT323^5.7)/(Planilha9!T323^2)</f>
        <v>0.06243622149</v>
      </c>
      <c r="J320" s="1">
        <f t="shared" si="3"/>
        <v>-0.009978752</v>
      </c>
      <c r="K320" s="1">
        <f t="shared" si="4"/>
        <v>0.00009957549148</v>
      </c>
      <c r="L320" s="1">
        <f t="shared" si="5"/>
        <v>0.02179489451</v>
      </c>
      <c r="M320" s="1">
        <f t="shared" si="6"/>
        <v>0.0004750174268</v>
      </c>
      <c r="N320" s="1">
        <f t="shared" si="7"/>
        <v>0.03177364651</v>
      </c>
      <c r="O320" s="1">
        <f t="shared" si="8"/>
        <v>0.001009564613</v>
      </c>
      <c r="P320" s="1">
        <f t="shared" ref="P320:P323" si="97">(C320-I320)</f>
        <v>-0.01513622149</v>
      </c>
      <c r="Q320" s="1">
        <f t="shared" ref="Q320:Q323" si="98">(P320^2)</f>
        <v>0.0002291052009</v>
      </c>
    </row>
    <row r="321" ht="15.75" customHeight="1">
      <c r="A321" s="1">
        <v>0.0919</v>
      </c>
      <c r="B321" s="1">
        <v>0.114364498</v>
      </c>
      <c r="C321" s="1">
        <v>0.0473</v>
      </c>
      <c r="D321" s="1">
        <v>0.539214774</v>
      </c>
      <c r="E321" s="1">
        <f t="shared" si="1"/>
        <v>-0.491914774</v>
      </c>
      <c r="F321" s="1">
        <f t="shared" si="2"/>
        <v>0.2419801449</v>
      </c>
      <c r="G321" s="1">
        <v>0.381699251</v>
      </c>
      <c r="H321" s="1">
        <v>0.427727024</v>
      </c>
      <c r="I321" s="1">
        <f>(10^4)*(Planilha9!AT324^5.7)/(Planilha9!T324^2)</f>
        <v>0.5392147736</v>
      </c>
      <c r="J321" s="1">
        <f t="shared" si="3"/>
        <v>-0.046027773</v>
      </c>
      <c r="K321" s="1">
        <f t="shared" si="4"/>
        <v>0.002118555887</v>
      </c>
      <c r="L321" s="1">
        <f t="shared" si="5"/>
        <v>-0.1575155226</v>
      </c>
      <c r="M321" s="1">
        <f t="shared" si="6"/>
        <v>0.02481113987</v>
      </c>
      <c r="N321" s="1">
        <f t="shared" si="7"/>
        <v>-0.1114877496</v>
      </c>
      <c r="O321" s="1">
        <f t="shared" si="8"/>
        <v>0.01242951832</v>
      </c>
      <c r="P321" s="1">
        <f t="shared" si="97"/>
        <v>-0.4919147736</v>
      </c>
      <c r="Q321" s="1">
        <f t="shared" si="98"/>
        <v>0.2419801445</v>
      </c>
    </row>
    <row r="322" ht="15.75" customHeight="1">
      <c r="A322" s="1">
        <v>0.1026</v>
      </c>
      <c r="B322" s="1">
        <v>0.07465023</v>
      </c>
      <c r="C322" s="1">
        <v>0.0585</v>
      </c>
      <c r="D322" s="1">
        <v>0.044209119</v>
      </c>
      <c r="E322" s="1">
        <f t="shared" si="1"/>
        <v>0.014290881</v>
      </c>
      <c r="F322" s="1">
        <f t="shared" si="2"/>
        <v>0.0002042292798</v>
      </c>
      <c r="G322" s="1">
        <v>0.05335274</v>
      </c>
      <c r="H322" s="1">
        <v>0.059749905</v>
      </c>
      <c r="I322" s="1">
        <f>(10^4)*(Planilha9!AT325^5.7)/(Planilha9!T325^2)</f>
        <v>0.04420911943</v>
      </c>
      <c r="J322" s="1">
        <f t="shared" si="3"/>
        <v>-0.006397165</v>
      </c>
      <c r="K322" s="1">
        <f t="shared" si="4"/>
        <v>0.00004092372004</v>
      </c>
      <c r="L322" s="1">
        <f t="shared" si="5"/>
        <v>0.009143620568</v>
      </c>
      <c r="M322" s="1">
        <f t="shared" si="6"/>
        <v>0.0000836057971</v>
      </c>
      <c r="N322" s="1">
        <f t="shared" si="7"/>
        <v>0.01554078557</v>
      </c>
      <c r="O322" s="1">
        <f t="shared" si="8"/>
        <v>0.0002415160161</v>
      </c>
      <c r="P322" s="1">
        <f t="shared" si="97"/>
        <v>0.01429088057</v>
      </c>
      <c r="Q322" s="1">
        <f t="shared" si="98"/>
        <v>0.0002042292674</v>
      </c>
    </row>
    <row r="323" ht="15.75" customHeight="1">
      <c r="A323" s="1">
        <v>0.1026</v>
      </c>
      <c r="B323" s="1">
        <v>0.079470865</v>
      </c>
      <c r="C323" s="1">
        <v>0.0585</v>
      </c>
      <c r="D323" s="1">
        <v>0.06315672</v>
      </c>
      <c r="E323" s="1">
        <f t="shared" si="1"/>
        <v>-0.00465672</v>
      </c>
      <c r="F323" s="1">
        <f t="shared" si="2"/>
        <v>0.00002168504116</v>
      </c>
      <c r="G323" s="1">
        <v>0.097014129</v>
      </c>
      <c r="H323" s="1">
        <v>0.07674399</v>
      </c>
      <c r="I323" s="1">
        <f>(10^4)*(Planilha9!AT326^5.7)/(Planilha9!T326^2)</f>
        <v>0.06315671961</v>
      </c>
      <c r="J323" s="1">
        <f t="shared" si="3"/>
        <v>0.020270139</v>
      </c>
      <c r="K323" s="1">
        <f t="shared" si="4"/>
        <v>0.0004108785351</v>
      </c>
      <c r="L323" s="1">
        <f t="shared" si="5"/>
        <v>0.03385740939</v>
      </c>
      <c r="M323" s="1">
        <f t="shared" si="6"/>
        <v>0.00114632417</v>
      </c>
      <c r="N323" s="1">
        <f t="shared" si="7"/>
        <v>0.01358727039</v>
      </c>
      <c r="O323" s="1">
        <f t="shared" si="8"/>
        <v>0.0001846139166</v>
      </c>
      <c r="P323" s="1">
        <f t="shared" si="97"/>
        <v>-0.004656719613</v>
      </c>
      <c r="Q323" s="1">
        <f t="shared" si="98"/>
        <v>0.00002168503755</v>
      </c>
    </row>
    <row r="324" ht="15.75" customHeight="1">
      <c r="A324" s="1">
        <v>0.0</v>
      </c>
      <c r="B324" s="1">
        <v>0.079919366</v>
      </c>
      <c r="E324" s="1">
        <f t="shared" si="1"/>
        <v>0</v>
      </c>
      <c r="F324" s="1">
        <f t="shared" si="2"/>
        <v>0</v>
      </c>
      <c r="G324" s="1">
        <v>0.085303057</v>
      </c>
      <c r="H324" s="1">
        <v>0.089798653</v>
      </c>
      <c r="I324" s="1">
        <f>(10^4)*(Planilha9!AT327^5.7)/(Planilha9!T327^2)</f>
        <v>0.05621798455</v>
      </c>
      <c r="J324" s="1">
        <f t="shared" si="3"/>
        <v>-0.004495596</v>
      </c>
      <c r="K324" s="1">
        <f t="shared" si="4"/>
        <v>0.0000202103834</v>
      </c>
      <c r="L324" s="1">
        <f t="shared" si="5"/>
        <v>0.02908507245</v>
      </c>
      <c r="M324" s="1">
        <f t="shared" si="6"/>
        <v>0.0008459414393</v>
      </c>
      <c r="N324" s="1">
        <f t="shared" si="7"/>
        <v>0.03358066845</v>
      </c>
      <c r="O324" s="1">
        <f t="shared" si="8"/>
        <v>0.001127661293</v>
      </c>
    </row>
    <row r="325" ht="15.75" customHeight="1">
      <c r="A325" s="1">
        <v>0.0</v>
      </c>
      <c r="B325" s="1">
        <v>0.071745645</v>
      </c>
      <c r="E325" s="1">
        <f t="shared" si="1"/>
        <v>0</v>
      </c>
      <c r="F325" s="1">
        <f t="shared" si="2"/>
        <v>0</v>
      </c>
      <c r="G325" s="1">
        <v>0.059276459</v>
      </c>
      <c r="H325" s="1">
        <v>0.058323539</v>
      </c>
      <c r="I325" s="1">
        <f>(10^4)*(Planilha9!AT328^5.7)/(Planilha9!T328^2)</f>
        <v>0.03039437993</v>
      </c>
      <c r="J325" s="1">
        <f t="shared" si="3"/>
        <v>0.00095292</v>
      </c>
      <c r="K325" s="1">
        <f t="shared" si="4"/>
        <v>0.0000009080565264</v>
      </c>
      <c r="L325" s="1">
        <f t="shared" si="5"/>
        <v>0.02888207907</v>
      </c>
      <c r="M325" s="1">
        <f t="shared" si="6"/>
        <v>0.0008341744917</v>
      </c>
      <c r="N325" s="1">
        <f t="shared" si="7"/>
        <v>0.02792915907</v>
      </c>
      <c r="O325" s="1">
        <f t="shared" si="8"/>
        <v>0.0007800379266</v>
      </c>
    </row>
    <row r="326" ht="15.75" customHeight="1">
      <c r="A326" s="1">
        <v>0.127</v>
      </c>
      <c r="B326" s="1">
        <v>0.086745816</v>
      </c>
      <c r="C326" s="1">
        <v>0.17</v>
      </c>
      <c r="D326" s="1">
        <v>0.080489733</v>
      </c>
      <c r="E326" s="1">
        <f t="shared" si="1"/>
        <v>0.089510267</v>
      </c>
      <c r="F326" s="1">
        <f t="shared" si="2"/>
        <v>0.008012087898</v>
      </c>
      <c r="G326" s="1">
        <v>0.472383105</v>
      </c>
      <c r="H326" s="1">
        <v>0.49987534</v>
      </c>
      <c r="I326" s="1">
        <f>(10^4)*(Planilha9!AT329^5.7)/(Planilha9!T329^2)</f>
        <v>0.08048973328</v>
      </c>
      <c r="J326" s="1">
        <f t="shared" si="3"/>
        <v>-0.027492235</v>
      </c>
      <c r="K326" s="1">
        <f t="shared" si="4"/>
        <v>0.0007558229853</v>
      </c>
      <c r="L326" s="1">
        <f t="shared" si="5"/>
        <v>0.3918933717</v>
      </c>
      <c r="M326" s="1">
        <f t="shared" si="6"/>
        <v>0.1535804148</v>
      </c>
      <c r="N326" s="1">
        <f t="shared" si="7"/>
        <v>0.4193856067</v>
      </c>
      <c r="O326" s="1">
        <f t="shared" si="8"/>
        <v>0.1758842871</v>
      </c>
      <c r="P326" s="1">
        <f t="shared" ref="P326:P327" si="99">(C326-I326)</f>
        <v>0.08951026672</v>
      </c>
      <c r="Q326" s="1">
        <f t="shared" ref="Q326:Q327" si="100">(P326^2)</f>
        <v>0.008012087848</v>
      </c>
    </row>
    <row r="327" ht="15.75" customHeight="1">
      <c r="A327" s="1">
        <v>0.127</v>
      </c>
      <c r="B327" s="1">
        <v>0.097809248</v>
      </c>
      <c r="C327" s="1">
        <v>0.17</v>
      </c>
      <c r="D327" s="1">
        <v>0.159547269</v>
      </c>
      <c r="E327" s="1">
        <f t="shared" si="1"/>
        <v>0.010452731</v>
      </c>
      <c r="F327" s="1">
        <f t="shared" si="2"/>
        <v>0.0001092595854</v>
      </c>
      <c r="G327" s="1">
        <v>0.949690863</v>
      </c>
      <c r="H327" s="1">
        <v>0.807329396</v>
      </c>
      <c r="I327" s="1">
        <f>(10^4)*(Planilha9!AT330^5.7)/(Planilha9!T330^2)</f>
        <v>0.1595472687</v>
      </c>
      <c r="J327" s="1">
        <f t="shared" si="3"/>
        <v>0.142361467</v>
      </c>
      <c r="K327" s="1">
        <f t="shared" si="4"/>
        <v>0.02026678729</v>
      </c>
      <c r="L327" s="1">
        <f t="shared" si="5"/>
        <v>0.7901435943</v>
      </c>
      <c r="M327" s="1">
        <f t="shared" si="6"/>
        <v>0.6243268996</v>
      </c>
      <c r="N327" s="1">
        <f t="shared" si="7"/>
        <v>0.6477821273</v>
      </c>
      <c r="O327" s="1">
        <f t="shared" si="8"/>
        <v>0.4196216844</v>
      </c>
      <c r="P327" s="1">
        <f t="shared" si="99"/>
        <v>0.0104527313</v>
      </c>
      <c r="Q327" s="1">
        <f t="shared" si="100"/>
        <v>0.0001092595916</v>
      </c>
    </row>
    <row r="328" ht="15.75" customHeight="1">
      <c r="A328" s="1">
        <v>0.0</v>
      </c>
      <c r="B328" s="1">
        <v>0.100736203</v>
      </c>
      <c r="E328" s="1">
        <f t="shared" si="1"/>
        <v>0</v>
      </c>
      <c r="F328" s="1">
        <f t="shared" si="2"/>
        <v>0</v>
      </c>
      <c r="G328" s="1">
        <v>0.210055742</v>
      </c>
      <c r="H328" s="1">
        <v>0.246549092</v>
      </c>
      <c r="I328" s="1">
        <f>(10^4)*(Planilha9!AT331^5.7)/(Planilha9!T331^2)</f>
        <v>0.1853822606</v>
      </c>
      <c r="J328" s="1">
        <f t="shared" si="3"/>
        <v>-0.03649335</v>
      </c>
      <c r="K328" s="1">
        <f t="shared" si="4"/>
        <v>0.001331764594</v>
      </c>
      <c r="L328" s="1">
        <f t="shared" si="5"/>
        <v>0.0246734814</v>
      </c>
      <c r="M328" s="1">
        <f t="shared" si="6"/>
        <v>0.0006087806844</v>
      </c>
      <c r="N328" s="1">
        <f t="shared" si="7"/>
        <v>0.0611668314</v>
      </c>
      <c r="O328" s="1">
        <f t="shared" si="8"/>
        <v>0.003741381264</v>
      </c>
    </row>
    <row r="329" ht="15.75" customHeight="1">
      <c r="A329" s="1">
        <v>0.0</v>
      </c>
      <c r="B329" s="1">
        <v>0.106441543</v>
      </c>
      <c r="E329" s="1">
        <f t="shared" si="1"/>
        <v>0</v>
      </c>
      <c r="F329" s="1">
        <f t="shared" si="2"/>
        <v>0</v>
      </c>
      <c r="G329" s="1">
        <v>0.278392546</v>
      </c>
      <c r="H329" s="1">
        <v>0.307330555</v>
      </c>
      <c r="I329" s="1">
        <f>(10^4)*(Planilha9!AT332^5.7)/(Planilha9!T332^2)</f>
        <v>0.2537721729</v>
      </c>
      <c r="J329" s="1">
        <f t="shared" si="3"/>
        <v>-0.028938009</v>
      </c>
      <c r="K329" s="1">
        <f t="shared" si="4"/>
        <v>0.0008374083649</v>
      </c>
      <c r="L329" s="1">
        <f t="shared" si="5"/>
        <v>0.02462037313</v>
      </c>
      <c r="M329" s="1">
        <f t="shared" si="6"/>
        <v>0.0006061627732</v>
      </c>
      <c r="N329" s="1">
        <f t="shared" si="7"/>
        <v>0.05355838213</v>
      </c>
      <c r="O329" s="1">
        <f t="shared" si="8"/>
        <v>0.002868500297</v>
      </c>
    </row>
    <row r="330" ht="15.75" customHeight="1">
      <c r="A330" s="1">
        <v>0.066</v>
      </c>
      <c r="B330" s="1">
        <v>0.103857263</v>
      </c>
      <c r="E330" s="1">
        <f t="shared" si="1"/>
        <v>0</v>
      </c>
      <c r="F330" s="1">
        <f t="shared" si="2"/>
        <v>0</v>
      </c>
      <c r="G330" s="1">
        <v>0.334497336</v>
      </c>
      <c r="H330" s="1">
        <v>0.30445695</v>
      </c>
      <c r="I330" s="1">
        <f>(10^4)*(Planilha9!AT333^5.7)/(Planilha9!T333^2)</f>
        <v>0.2561230902</v>
      </c>
      <c r="J330" s="1">
        <f t="shared" si="3"/>
        <v>0.030040386</v>
      </c>
      <c r="K330" s="1">
        <f t="shared" si="4"/>
        <v>0.000902424791</v>
      </c>
      <c r="L330" s="1">
        <f t="shared" si="5"/>
        <v>0.07837424582</v>
      </c>
      <c r="M330" s="1">
        <f t="shared" si="6"/>
        <v>0.006142522408</v>
      </c>
      <c r="N330" s="1">
        <f t="shared" si="7"/>
        <v>0.04833385982</v>
      </c>
      <c r="O330" s="1">
        <f t="shared" si="8"/>
        <v>0.002336162005</v>
      </c>
    </row>
    <row r="331" ht="15.75" customHeight="1">
      <c r="A331" s="1">
        <v>0.066</v>
      </c>
      <c r="B331" s="1">
        <v>0.103808827</v>
      </c>
      <c r="E331" s="1">
        <f t="shared" si="1"/>
        <v>0</v>
      </c>
      <c r="F331" s="1">
        <f t="shared" si="2"/>
        <v>0</v>
      </c>
      <c r="G331" s="1">
        <v>0.344636278</v>
      </c>
      <c r="H331" s="1">
        <v>0.303889391</v>
      </c>
      <c r="I331" s="1">
        <f>(10^4)*(Planilha9!AT334^5.7)/(Planilha9!T334^2)</f>
        <v>0.2554429842</v>
      </c>
      <c r="J331" s="1">
        <f t="shared" si="3"/>
        <v>0.040746887</v>
      </c>
      <c r="K331" s="1">
        <f t="shared" si="4"/>
        <v>0.0016603088</v>
      </c>
      <c r="L331" s="1">
        <f t="shared" si="5"/>
        <v>0.08919329383</v>
      </c>
      <c r="M331" s="1">
        <f t="shared" si="6"/>
        <v>0.007955443664</v>
      </c>
      <c r="N331" s="1">
        <f t="shared" si="7"/>
        <v>0.04844640683</v>
      </c>
      <c r="O331" s="1">
        <f t="shared" si="8"/>
        <v>0.002347054335</v>
      </c>
    </row>
    <row r="332" ht="15.75" customHeight="1">
      <c r="F332" s="1">
        <f>SUM(F2:F331)</f>
        <v>3267354.753</v>
      </c>
      <c r="K332" s="1">
        <f>SUM(K2:K331)</f>
        <v>75860.26258</v>
      </c>
      <c r="M332" s="1">
        <f>SUM(M2:M331)</f>
        <v>2376899.426</v>
      </c>
      <c r="O332" s="1">
        <f>SUM(O2:O331)</f>
        <v>2354749.286</v>
      </c>
      <c r="Q332" s="1">
        <f>SUM(Q2:Q331)</f>
        <v>3473073.144</v>
      </c>
    </row>
    <row r="333" ht="15.75" customHeight="1">
      <c r="E333" s="1" t="s">
        <v>201</v>
      </c>
      <c r="F333" s="1">
        <f>F332/(331-1)</f>
        <v>9901.075009</v>
      </c>
      <c r="K333" s="1">
        <f>(K332/(331-1))</f>
        <v>229.8795836</v>
      </c>
      <c r="M333" s="1">
        <f>(M332/(331-1))</f>
        <v>7202.725532</v>
      </c>
      <c r="O333" s="1">
        <f>(O332/(331-1))</f>
        <v>7135.603896</v>
      </c>
      <c r="Q333" s="1">
        <f>(Q332/(331-1))</f>
        <v>10524.46407</v>
      </c>
    </row>
    <row r="334" ht="15.75" customHeight="1">
      <c r="E334" s="1" t="s">
        <v>202</v>
      </c>
      <c r="F334" s="1">
        <f>F333^0.5</f>
        <v>99.50414569</v>
      </c>
      <c r="K334" s="1">
        <f>K333^0.5</f>
        <v>15.16178036</v>
      </c>
      <c r="M334" s="1">
        <f>M333^0.5</f>
        <v>84.86887257</v>
      </c>
      <c r="O334" s="1">
        <f>O333^0.5</f>
        <v>84.47250379</v>
      </c>
      <c r="Q334" s="1">
        <f>Q333^0.5</f>
        <v>102.5888107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.29"/>
    <col customWidth="1" min="3" max="3" width="9.0"/>
    <col customWidth="1" min="4" max="5" width="7.29"/>
    <col customWidth="1" min="6" max="6" width="11.57"/>
    <col customWidth="1" min="7" max="19" width="8.71"/>
  </cols>
  <sheetData>
    <row r="1">
      <c r="A1" s="1" t="s">
        <v>110</v>
      </c>
      <c r="C1" s="1" t="s">
        <v>111</v>
      </c>
      <c r="F1" s="1" t="s">
        <v>112</v>
      </c>
    </row>
    <row r="2">
      <c r="A2" s="1" t="s">
        <v>153</v>
      </c>
      <c r="C2" s="1" t="s">
        <v>154</v>
      </c>
      <c r="F2" s="1" t="s">
        <v>155</v>
      </c>
    </row>
    <row r="4">
      <c r="A4" s="1" t="s">
        <v>176</v>
      </c>
      <c r="B4" s="1" t="s">
        <v>177</v>
      </c>
      <c r="C4" s="1" t="s">
        <v>178</v>
      </c>
      <c r="D4" s="1" t="s">
        <v>179</v>
      </c>
      <c r="E4" s="1" t="s">
        <v>180</v>
      </c>
      <c r="F4" s="1" t="s">
        <v>181</v>
      </c>
    </row>
    <row r="5">
      <c r="A5" s="1" t="s">
        <v>182</v>
      </c>
      <c r="B5" s="1" t="s">
        <v>73</v>
      </c>
      <c r="C5" s="1" t="s">
        <v>73</v>
      </c>
      <c r="D5" s="1" t="s">
        <v>73</v>
      </c>
      <c r="E5" s="1" t="s">
        <v>73</v>
      </c>
      <c r="F5" s="1" t="s">
        <v>73</v>
      </c>
    </row>
    <row r="6">
      <c r="A6" s="1">
        <v>5222.9004</v>
      </c>
      <c r="B6" s="1">
        <v>-999.0</v>
      </c>
      <c r="C6" s="1">
        <v>-999.0</v>
      </c>
      <c r="D6" s="1">
        <v>-999.0</v>
      </c>
      <c r="E6" s="1">
        <v>-999.0</v>
      </c>
      <c r="F6" s="1">
        <v>-999.0</v>
      </c>
    </row>
    <row r="7">
      <c r="A7" s="1">
        <v>5223.0527</v>
      </c>
      <c r="B7" s="1">
        <v>1950.0</v>
      </c>
      <c r="C7" s="1">
        <v>1034.5</v>
      </c>
      <c r="D7" s="1">
        <v>392.6</v>
      </c>
      <c r="E7" s="1">
        <v>199.1</v>
      </c>
      <c r="F7" s="1">
        <v>146.9</v>
      </c>
    </row>
    <row r="8">
      <c r="A8" s="1">
        <v>5223.2051</v>
      </c>
      <c r="B8" s="1">
        <v>1950.0</v>
      </c>
      <c r="C8" s="1">
        <v>1034.5</v>
      </c>
      <c r="D8" s="1">
        <v>392.6</v>
      </c>
      <c r="E8" s="1">
        <v>199.1</v>
      </c>
      <c r="F8" s="1">
        <v>146.9</v>
      </c>
    </row>
    <row r="9">
      <c r="A9" s="1">
        <v>5223.3574</v>
      </c>
      <c r="B9" s="1">
        <v>1950.0</v>
      </c>
      <c r="C9" s="1">
        <v>1034.5</v>
      </c>
      <c r="D9" s="1">
        <v>392.6</v>
      </c>
      <c r="E9" s="1">
        <v>199.1</v>
      </c>
      <c r="F9" s="1">
        <v>146.9</v>
      </c>
    </row>
    <row r="10">
      <c r="A10" s="1">
        <v>5223.5098</v>
      </c>
      <c r="B10" s="1">
        <v>1950.0</v>
      </c>
      <c r="C10" s="1">
        <v>1034.5</v>
      </c>
      <c r="D10" s="1">
        <v>392.6</v>
      </c>
      <c r="E10" s="1">
        <v>199.1</v>
      </c>
      <c r="F10" s="1">
        <v>146.9</v>
      </c>
    </row>
    <row r="11">
      <c r="A11" s="1">
        <v>5223.6626</v>
      </c>
      <c r="B11" s="1">
        <v>1950.0</v>
      </c>
      <c r="C11" s="1">
        <v>1034.5</v>
      </c>
      <c r="D11" s="1">
        <v>392.6</v>
      </c>
      <c r="E11" s="1">
        <v>199.1</v>
      </c>
      <c r="F11" s="1">
        <v>146.9</v>
      </c>
    </row>
    <row r="12">
      <c r="A12" s="1">
        <v>5223.8149</v>
      </c>
      <c r="B12" s="1">
        <v>1950.0</v>
      </c>
      <c r="C12" s="1">
        <v>1034.5</v>
      </c>
      <c r="D12" s="1">
        <v>392.6</v>
      </c>
      <c r="E12" s="1">
        <v>199.1</v>
      </c>
      <c r="F12" s="1">
        <v>146.9</v>
      </c>
    </row>
    <row r="13">
      <c r="A13" s="1">
        <v>5223.9673</v>
      </c>
      <c r="B13" s="1">
        <v>1950.0</v>
      </c>
      <c r="C13" s="1">
        <v>1034.5</v>
      </c>
      <c r="D13" s="1">
        <v>392.6</v>
      </c>
      <c r="E13" s="1">
        <v>199.1</v>
      </c>
      <c r="F13" s="1">
        <v>146.9</v>
      </c>
    </row>
    <row r="14">
      <c r="A14" s="1">
        <v>5224.1196</v>
      </c>
      <c r="B14" s="1">
        <v>1950.0</v>
      </c>
      <c r="C14" s="1">
        <v>1034.5</v>
      </c>
      <c r="D14" s="1">
        <v>392.6</v>
      </c>
      <c r="E14" s="1">
        <v>199.1</v>
      </c>
      <c r="F14" s="1">
        <v>146.9</v>
      </c>
    </row>
    <row r="15">
      <c r="A15" s="1">
        <v>5224.272</v>
      </c>
      <c r="B15" s="1">
        <v>1950.0</v>
      </c>
      <c r="C15" s="1">
        <v>1034.5</v>
      </c>
      <c r="D15" s="1">
        <v>392.6</v>
      </c>
      <c r="E15" s="1">
        <v>199.1</v>
      </c>
      <c r="F15" s="1">
        <v>146.9</v>
      </c>
    </row>
    <row r="16">
      <c r="A16" s="1">
        <v>5224.4243</v>
      </c>
      <c r="B16" s="1">
        <v>1950.0</v>
      </c>
      <c r="C16" s="1">
        <v>1034.5</v>
      </c>
      <c r="D16" s="1">
        <v>392.6</v>
      </c>
      <c r="E16" s="1">
        <v>199.1</v>
      </c>
      <c r="F16" s="1">
        <v>146.9</v>
      </c>
    </row>
    <row r="17">
      <c r="A17" s="1">
        <v>5224.5767</v>
      </c>
      <c r="B17" s="1">
        <v>1950.0</v>
      </c>
      <c r="C17" s="1">
        <v>1034.5</v>
      </c>
      <c r="D17" s="1">
        <v>392.6</v>
      </c>
      <c r="E17" s="1">
        <v>199.1</v>
      </c>
      <c r="F17" s="1">
        <v>146.9</v>
      </c>
    </row>
    <row r="18">
      <c r="A18" s="1">
        <v>5224.729</v>
      </c>
      <c r="B18" s="1">
        <v>1950.0</v>
      </c>
      <c r="C18" s="1">
        <v>1034.5</v>
      </c>
      <c r="D18" s="1">
        <v>392.6</v>
      </c>
      <c r="E18" s="1">
        <v>199.1</v>
      </c>
      <c r="F18" s="1">
        <v>146.9</v>
      </c>
    </row>
    <row r="19">
      <c r="A19" s="1">
        <v>5224.8818</v>
      </c>
      <c r="B19" s="1">
        <v>1950.0</v>
      </c>
      <c r="C19" s="1">
        <v>1034.5</v>
      </c>
      <c r="D19" s="1">
        <v>392.6</v>
      </c>
      <c r="E19" s="1">
        <v>199.1</v>
      </c>
      <c r="F19" s="1">
        <v>146.9</v>
      </c>
    </row>
    <row r="20">
      <c r="A20" s="1">
        <v>5225.0342</v>
      </c>
      <c r="B20" s="1">
        <v>1950.0</v>
      </c>
      <c r="C20" s="1">
        <v>1034.5</v>
      </c>
      <c r="D20" s="1">
        <v>392.6</v>
      </c>
      <c r="E20" s="1">
        <v>199.1</v>
      </c>
      <c r="F20" s="1">
        <v>146.9</v>
      </c>
    </row>
    <row r="21" ht="15.75" customHeight="1">
      <c r="A21" s="1">
        <v>5225.1865</v>
      </c>
      <c r="B21" s="1">
        <v>1950.0</v>
      </c>
      <c r="C21" s="1">
        <v>1034.5</v>
      </c>
      <c r="D21" s="1">
        <v>392.6</v>
      </c>
      <c r="E21" s="1">
        <v>199.1</v>
      </c>
      <c r="F21" s="1">
        <v>146.9</v>
      </c>
    </row>
    <row r="22" ht="15.75" customHeight="1">
      <c r="A22" s="1">
        <v>5225.3389</v>
      </c>
      <c r="B22" s="1">
        <v>1950.0</v>
      </c>
      <c r="C22" s="1">
        <v>1034.5</v>
      </c>
      <c r="D22" s="1">
        <v>392.6</v>
      </c>
      <c r="E22" s="1">
        <v>199.1</v>
      </c>
      <c r="F22" s="1">
        <v>146.9</v>
      </c>
    </row>
    <row r="23" ht="15.75" customHeight="1">
      <c r="A23" s="1">
        <v>5225.4912</v>
      </c>
      <c r="B23" s="1">
        <v>1950.0</v>
      </c>
      <c r="C23" s="1">
        <v>1034.5</v>
      </c>
      <c r="D23" s="1">
        <v>392.6</v>
      </c>
      <c r="E23" s="1">
        <v>199.1</v>
      </c>
      <c r="F23" s="1">
        <v>146.9</v>
      </c>
    </row>
    <row r="24" ht="15.75" customHeight="1">
      <c r="A24" s="1">
        <v>5225.6436</v>
      </c>
      <c r="B24" s="1">
        <v>1950.0</v>
      </c>
      <c r="C24" s="1">
        <v>1034.5</v>
      </c>
      <c r="D24" s="1">
        <v>392.6</v>
      </c>
      <c r="E24" s="1">
        <v>199.1</v>
      </c>
      <c r="F24" s="1">
        <v>146.9</v>
      </c>
    </row>
    <row r="25" ht="15.75" customHeight="1">
      <c r="A25" s="1">
        <v>5225.7959</v>
      </c>
      <c r="B25" s="1">
        <v>1950.0</v>
      </c>
      <c r="C25" s="1">
        <v>1034.5</v>
      </c>
      <c r="D25" s="1">
        <v>392.6</v>
      </c>
      <c r="E25" s="1">
        <v>199.1</v>
      </c>
      <c r="F25" s="1">
        <v>146.9</v>
      </c>
    </row>
    <row r="26" ht="15.75" customHeight="1">
      <c r="A26" s="1">
        <v>5225.9482</v>
      </c>
      <c r="B26" s="1">
        <v>1950.0</v>
      </c>
      <c r="C26" s="1">
        <v>1034.5</v>
      </c>
      <c r="D26" s="1">
        <v>392.6</v>
      </c>
      <c r="E26" s="1">
        <v>199.1</v>
      </c>
      <c r="F26" s="1">
        <v>146.9</v>
      </c>
    </row>
    <row r="27" ht="15.75" customHeight="1">
      <c r="A27" s="1">
        <v>5226.1006</v>
      </c>
      <c r="B27" s="1">
        <v>1950.0</v>
      </c>
      <c r="C27" s="1">
        <v>1034.5</v>
      </c>
      <c r="D27" s="1">
        <v>392.6</v>
      </c>
      <c r="E27" s="1">
        <v>199.1</v>
      </c>
      <c r="F27" s="1">
        <v>146.9</v>
      </c>
    </row>
    <row r="28" ht="15.75" customHeight="1">
      <c r="A28" s="1">
        <v>5226.2534</v>
      </c>
      <c r="B28" s="1">
        <v>1950.0</v>
      </c>
      <c r="C28" s="1">
        <v>1034.5</v>
      </c>
      <c r="D28" s="1">
        <v>392.6</v>
      </c>
      <c r="E28" s="1">
        <v>199.1</v>
      </c>
      <c r="F28" s="1">
        <v>146.9</v>
      </c>
    </row>
    <row r="29" ht="15.75" customHeight="1">
      <c r="A29" s="1">
        <v>5226.4058</v>
      </c>
      <c r="B29" s="1">
        <v>1950.0</v>
      </c>
      <c r="C29" s="1">
        <v>1034.5</v>
      </c>
      <c r="D29" s="1">
        <v>392.6</v>
      </c>
      <c r="E29" s="1">
        <v>199.1</v>
      </c>
      <c r="F29" s="1">
        <v>146.9</v>
      </c>
    </row>
    <row r="30" ht="15.75" customHeight="1">
      <c r="A30" s="1">
        <v>5226.5581</v>
      </c>
      <c r="B30" s="1">
        <v>1950.0</v>
      </c>
      <c r="C30" s="1">
        <v>1034.5</v>
      </c>
      <c r="D30" s="1">
        <v>392.6</v>
      </c>
      <c r="E30" s="1">
        <v>199.1</v>
      </c>
      <c r="F30" s="1">
        <v>146.9</v>
      </c>
    </row>
    <row r="31" ht="15.75" customHeight="1">
      <c r="A31" s="1">
        <v>5226.7104</v>
      </c>
      <c r="B31" s="1">
        <v>1950.0</v>
      </c>
      <c r="C31" s="1">
        <v>1034.5</v>
      </c>
      <c r="D31" s="1">
        <v>392.6</v>
      </c>
      <c r="E31" s="1">
        <v>199.1</v>
      </c>
      <c r="F31" s="1">
        <v>146.9</v>
      </c>
    </row>
    <row r="32" ht="15.75" customHeight="1">
      <c r="A32" s="1">
        <v>5226.8628</v>
      </c>
      <c r="B32" s="1">
        <v>1950.0</v>
      </c>
      <c r="C32" s="1">
        <v>1034.5</v>
      </c>
      <c r="D32" s="1">
        <v>392.6</v>
      </c>
      <c r="E32" s="1">
        <v>199.1</v>
      </c>
      <c r="F32" s="1">
        <v>146.9</v>
      </c>
    </row>
    <row r="33" ht="15.75" customHeight="1">
      <c r="A33" s="1">
        <v>5227.0151</v>
      </c>
      <c r="B33" s="1">
        <v>1950.0</v>
      </c>
      <c r="C33" s="1">
        <v>1034.5</v>
      </c>
      <c r="D33" s="1">
        <v>392.6</v>
      </c>
      <c r="E33" s="1">
        <v>199.1</v>
      </c>
      <c r="F33" s="1">
        <v>146.9</v>
      </c>
    </row>
    <row r="34" ht="15.75" customHeight="1">
      <c r="A34" s="1">
        <v>5227.1675</v>
      </c>
      <c r="B34" s="1">
        <v>1950.0</v>
      </c>
      <c r="C34" s="1">
        <v>1034.5</v>
      </c>
      <c r="D34" s="1">
        <v>392.6</v>
      </c>
      <c r="E34" s="1">
        <v>199.1</v>
      </c>
      <c r="F34" s="1">
        <v>146.9</v>
      </c>
    </row>
    <row r="35" ht="15.75" customHeight="1">
      <c r="A35" s="1">
        <v>5227.3198</v>
      </c>
      <c r="B35" s="1">
        <v>1950.0</v>
      </c>
      <c r="C35" s="1">
        <v>1034.5</v>
      </c>
      <c r="D35" s="1">
        <v>392.6</v>
      </c>
      <c r="E35" s="1">
        <v>199.1</v>
      </c>
      <c r="F35" s="1">
        <v>146.9</v>
      </c>
    </row>
    <row r="36" ht="15.75" customHeight="1">
      <c r="A36" s="1">
        <v>5227.4722</v>
      </c>
      <c r="B36" s="1">
        <v>1950.0</v>
      </c>
      <c r="C36" s="1">
        <v>1034.5</v>
      </c>
      <c r="D36" s="1">
        <v>392.6</v>
      </c>
      <c r="E36" s="1">
        <v>199.1</v>
      </c>
      <c r="F36" s="1">
        <v>146.9</v>
      </c>
    </row>
    <row r="37" ht="15.75" customHeight="1">
      <c r="A37" s="1">
        <v>5227.625</v>
      </c>
      <c r="B37" s="1">
        <v>1950.0</v>
      </c>
      <c r="C37" s="1">
        <v>1034.5</v>
      </c>
      <c r="D37" s="1">
        <v>392.6</v>
      </c>
      <c r="E37" s="1">
        <v>199.1</v>
      </c>
      <c r="F37" s="1">
        <v>146.9</v>
      </c>
    </row>
    <row r="38" ht="15.75" customHeight="1">
      <c r="A38" s="1">
        <v>5227.7773</v>
      </c>
      <c r="B38" s="1">
        <v>1950.0</v>
      </c>
      <c r="C38" s="1">
        <v>1034.5</v>
      </c>
      <c r="D38" s="1">
        <v>392.6</v>
      </c>
      <c r="E38" s="1">
        <v>199.1</v>
      </c>
      <c r="F38" s="1">
        <v>146.9</v>
      </c>
    </row>
    <row r="39" ht="15.75" customHeight="1">
      <c r="A39" s="1">
        <v>5227.9297</v>
      </c>
      <c r="B39" s="1">
        <v>1950.0</v>
      </c>
      <c r="C39" s="1">
        <v>1034.5</v>
      </c>
      <c r="D39" s="1">
        <v>392.6</v>
      </c>
      <c r="E39" s="1">
        <v>199.1</v>
      </c>
      <c r="F39" s="1">
        <v>146.9</v>
      </c>
    </row>
    <row r="40" ht="15.75" customHeight="1">
      <c r="A40" s="1">
        <v>5228.082</v>
      </c>
      <c r="B40" s="1">
        <v>1950.0</v>
      </c>
      <c r="C40" s="1">
        <v>1034.5</v>
      </c>
      <c r="D40" s="1">
        <v>392.6</v>
      </c>
      <c r="E40" s="1">
        <v>199.1</v>
      </c>
      <c r="F40" s="1">
        <v>146.9</v>
      </c>
    </row>
    <row r="41" ht="15.75" customHeight="1">
      <c r="A41" s="1">
        <v>5228.2344</v>
      </c>
      <c r="B41" s="1">
        <v>1950.0</v>
      </c>
      <c r="C41" s="1">
        <v>1034.5</v>
      </c>
      <c r="D41" s="1">
        <v>392.6</v>
      </c>
      <c r="E41" s="1">
        <v>199.1</v>
      </c>
      <c r="F41" s="1">
        <v>146.9</v>
      </c>
    </row>
    <row r="42" ht="15.75" customHeight="1">
      <c r="A42" s="1">
        <v>5228.3867</v>
      </c>
      <c r="B42" s="1">
        <v>1950.0</v>
      </c>
      <c r="C42" s="1">
        <v>1034.5</v>
      </c>
      <c r="D42" s="1">
        <v>392.6</v>
      </c>
      <c r="E42" s="1">
        <v>199.1</v>
      </c>
      <c r="F42" s="1">
        <v>146.9</v>
      </c>
    </row>
    <row r="43" ht="15.75" customHeight="1">
      <c r="A43" s="1">
        <v>5228.5391</v>
      </c>
      <c r="B43" s="1">
        <v>1950.0</v>
      </c>
      <c r="C43" s="1">
        <v>1034.5</v>
      </c>
      <c r="D43" s="1">
        <v>392.6</v>
      </c>
      <c r="E43" s="1">
        <v>199.1</v>
      </c>
      <c r="F43" s="1">
        <v>146.9</v>
      </c>
    </row>
    <row r="44" ht="15.75" customHeight="1">
      <c r="A44" s="1">
        <v>5228.6914</v>
      </c>
      <c r="B44" s="1">
        <v>1950.0</v>
      </c>
      <c r="C44" s="1">
        <v>1034.5</v>
      </c>
      <c r="D44" s="1">
        <v>392.6</v>
      </c>
      <c r="E44" s="1">
        <v>199.1</v>
      </c>
      <c r="F44" s="1">
        <v>146.9</v>
      </c>
    </row>
    <row r="45" ht="15.75" customHeight="1">
      <c r="A45" s="1">
        <v>5228.8442</v>
      </c>
      <c r="B45" s="1">
        <v>1950.0</v>
      </c>
      <c r="C45" s="1">
        <v>1034.5</v>
      </c>
      <c r="D45" s="1">
        <v>392.6</v>
      </c>
      <c r="E45" s="1">
        <v>199.1</v>
      </c>
      <c r="F45" s="1">
        <v>146.9</v>
      </c>
    </row>
    <row r="46" ht="15.75" customHeight="1">
      <c r="A46" s="1">
        <v>5228.9966</v>
      </c>
      <c r="B46" s="1">
        <v>1950.0</v>
      </c>
      <c r="C46" s="1">
        <v>1034.5</v>
      </c>
      <c r="D46" s="1">
        <v>392.6</v>
      </c>
      <c r="E46" s="1">
        <v>199.1</v>
      </c>
      <c r="F46" s="1">
        <v>146.9</v>
      </c>
    </row>
    <row r="47" ht="15.75" customHeight="1">
      <c r="A47" s="1">
        <v>5229.1489</v>
      </c>
      <c r="B47" s="1">
        <v>1950.0</v>
      </c>
      <c r="C47" s="1">
        <v>1034.5</v>
      </c>
      <c r="D47" s="1">
        <v>392.6</v>
      </c>
      <c r="E47" s="1">
        <v>199.1</v>
      </c>
      <c r="F47" s="1">
        <v>146.9</v>
      </c>
    </row>
    <row r="48" ht="15.75" customHeight="1">
      <c r="A48" s="1">
        <v>5229.3013</v>
      </c>
      <c r="B48" s="1">
        <v>1950.0</v>
      </c>
      <c r="C48" s="1">
        <v>1034.5</v>
      </c>
      <c r="D48" s="1">
        <v>392.6</v>
      </c>
      <c r="E48" s="1">
        <v>199.1</v>
      </c>
      <c r="F48" s="1">
        <v>146.9</v>
      </c>
    </row>
    <row r="49" ht="15.75" customHeight="1">
      <c r="A49" s="1">
        <v>5229.4536</v>
      </c>
      <c r="B49" s="1">
        <v>1950.0</v>
      </c>
      <c r="C49" s="1">
        <v>1034.5</v>
      </c>
      <c r="D49" s="1">
        <v>392.6</v>
      </c>
      <c r="E49" s="1">
        <v>199.1</v>
      </c>
      <c r="F49" s="1">
        <v>146.9</v>
      </c>
    </row>
    <row r="50" ht="15.75" customHeight="1">
      <c r="A50" s="1">
        <v>5229.606</v>
      </c>
      <c r="B50" s="1">
        <v>1950.0</v>
      </c>
      <c r="C50" s="1">
        <v>1034.5</v>
      </c>
      <c r="D50" s="1">
        <v>392.6</v>
      </c>
      <c r="E50" s="1">
        <v>199.1</v>
      </c>
      <c r="F50" s="1">
        <v>146.9</v>
      </c>
    </row>
    <row r="51" ht="15.75" customHeight="1">
      <c r="A51" s="1">
        <v>5229.7583</v>
      </c>
      <c r="B51" s="1">
        <v>1950.0</v>
      </c>
      <c r="C51" s="1">
        <v>1034.5</v>
      </c>
      <c r="D51" s="1">
        <v>392.6</v>
      </c>
      <c r="E51" s="1">
        <v>199.1</v>
      </c>
      <c r="F51" s="1">
        <v>146.9</v>
      </c>
    </row>
    <row r="52" ht="15.75" customHeight="1">
      <c r="A52" s="1">
        <v>5229.9106</v>
      </c>
      <c r="B52" s="1">
        <v>1950.0</v>
      </c>
      <c r="C52" s="1">
        <v>1034.5</v>
      </c>
      <c r="D52" s="1">
        <v>392.6</v>
      </c>
      <c r="E52" s="1">
        <v>199.1</v>
      </c>
      <c r="F52" s="1">
        <v>146.9</v>
      </c>
    </row>
    <row r="53" ht="15.75" customHeight="1">
      <c r="A53" s="1">
        <v>5230.063</v>
      </c>
      <c r="B53" s="1">
        <v>1950.0</v>
      </c>
      <c r="C53" s="1">
        <v>1034.5</v>
      </c>
      <c r="D53" s="1">
        <v>392.6</v>
      </c>
      <c r="E53" s="1">
        <v>199.1</v>
      </c>
      <c r="F53" s="1">
        <v>146.9</v>
      </c>
    </row>
    <row r="54" ht="15.75" customHeight="1">
      <c r="A54" s="1">
        <v>5230.2158</v>
      </c>
      <c r="B54" s="1">
        <v>1950.0</v>
      </c>
      <c r="C54" s="1">
        <v>1034.5</v>
      </c>
      <c r="D54" s="1">
        <v>392.6</v>
      </c>
      <c r="E54" s="1">
        <v>199.1</v>
      </c>
      <c r="F54" s="1">
        <v>146.9</v>
      </c>
    </row>
    <row r="55" ht="15.75" customHeight="1">
      <c r="A55" s="1">
        <v>5230.3682</v>
      </c>
      <c r="B55" s="1">
        <v>1950.0</v>
      </c>
      <c r="C55" s="1">
        <v>1034.5</v>
      </c>
      <c r="D55" s="1">
        <v>392.6</v>
      </c>
      <c r="E55" s="1">
        <v>199.1</v>
      </c>
      <c r="F55" s="1">
        <v>146.9</v>
      </c>
    </row>
    <row r="56" ht="15.75" customHeight="1">
      <c r="A56" s="1">
        <v>5230.5205</v>
      </c>
      <c r="B56" s="1">
        <v>1950.0</v>
      </c>
      <c r="C56" s="1">
        <v>1034.5</v>
      </c>
      <c r="D56" s="1">
        <v>392.6</v>
      </c>
      <c r="E56" s="1">
        <v>199.1</v>
      </c>
      <c r="F56" s="1">
        <v>146.9</v>
      </c>
    </row>
    <row r="57" ht="15.75" customHeight="1">
      <c r="A57" s="1">
        <v>5230.6729</v>
      </c>
      <c r="B57" s="1">
        <v>1950.0</v>
      </c>
      <c r="C57" s="1">
        <v>1034.5</v>
      </c>
      <c r="D57" s="1">
        <v>392.6</v>
      </c>
      <c r="E57" s="1">
        <v>199.1</v>
      </c>
      <c r="F57" s="1">
        <v>146.9</v>
      </c>
    </row>
    <row r="58" ht="15.75" customHeight="1">
      <c r="A58" s="1">
        <v>5230.8252</v>
      </c>
      <c r="B58" s="1">
        <v>1950.0</v>
      </c>
      <c r="C58" s="1">
        <v>1034.5</v>
      </c>
      <c r="D58" s="1">
        <v>392.6</v>
      </c>
      <c r="E58" s="1">
        <v>199.1</v>
      </c>
      <c r="F58" s="1">
        <v>146.9</v>
      </c>
    </row>
    <row r="59" ht="15.75" customHeight="1">
      <c r="A59" s="1">
        <v>5230.9775</v>
      </c>
      <c r="B59" s="1">
        <v>1950.0</v>
      </c>
      <c r="C59" s="1">
        <v>1034.5</v>
      </c>
      <c r="D59" s="1">
        <v>392.6</v>
      </c>
      <c r="E59" s="1">
        <v>199.1</v>
      </c>
      <c r="F59" s="1">
        <v>146.9</v>
      </c>
    </row>
    <row r="60" ht="15.75" customHeight="1">
      <c r="A60" s="1">
        <v>5231.1299</v>
      </c>
      <c r="B60" s="1">
        <v>1950.0</v>
      </c>
      <c r="C60" s="1">
        <v>1034.5</v>
      </c>
      <c r="D60" s="1">
        <v>392.6</v>
      </c>
      <c r="E60" s="1">
        <v>199.1</v>
      </c>
      <c r="F60" s="1">
        <v>146.9</v>
      </c>
    </row>
    <row r="61" ht="15.75" customHeight="1">
      <c r="A61" s="1">
        <v>5231.2822</v>
      </c>
      <c r="B61" s="1">
        <v>1950.0</v>
      </c>
      <c r="C61" s="1">
        <v>1034.5</v>
      </c>
      <c r="D61" s="1">
        <v>392.6</v>
      </c>
      <c r="E61" s="1">
        <v>199.1</v>
      </c>
      <c r="F61" s="1">
        <v>146.9</v>
      </c>
    </row>
    <row r="62" ht="15.75" customHeight="1">
      <c r="A62" s="1">
        <v>5231.4346</v>
      </c>
      <c r="B62" s="1">
        <v>1950.0</v>
      </c>
      <c r="C62" s="1">
        <v>1034.5</v>
      </c>
      <c r="D62" s="1">
        <v>392.6</v>
      </c>
      <c r="E62" s="1">
        <v>199.1</v>
      </c>
      <c r="F62" s="1">
        <v>146.9</v>
      </c>
    </row>
    <row r="63" ht="15.75" customHeight="1">
      <c r="A63" s="1">
        <v>5231.5874</v>
      </c>
      <c r="B63" s="1">
        <v>1950.0</v>
      </c>
      <c r="C63" s="1">
        <v>1034.5</v>
      </c>
      <c r="D63" s="1">
        <v>392.6</v>
      </c>
      <c r="E63" s="1">
        <v>199.1</v>
      </c>
      <c r="F63" s="1">
        <v>146.9</v>
      </c>
    </row>
    <row r="64" ht="15.75" customHeight="1">
      <c r="A64" s="1">
        <v>5231.7397</v>
      </c>
      <c r="B64" s="1">
        <v>1950.0</v>
      </c>
      <c r="C64" s="1">
        <v>1034.5</v>
      </c>
      <c r="D64" s="1">
        <v>392.6</v>
      </c>
      <c r="E64" s="1">
        <v>199.1</v>
      </c>
      <c r="F64" s="1">
        <v>146.9</v>
      </c>
    </row>
    <row r="65" ht="15.75" customHeight="1">
      <c r="A65" s="1">
        <v>5231.8921</v>
      </c>
      <c r="B65" s="1">
        <v>1950.0</v>
      </c>
      <c r="C65" s="1">
        <v>1034.5</v>
      </c>
      <c r="D65" s="1">
        <v>392.6</v>
      </c>
      <c r="E65" s="1">
        <v>199.1</v>
      </c>
      <c r="F65" s="1">
        <v>146.9</v>
      </c>
    </row>
    <row r="66" ht="15.75" customHeight="1">
      <c r="A66" s="1">
        <v>5232.0444</v>
      </c>
      <c r="B66" s="1">
        <v>1950.0</v>
      </c>
      <c r="C66" s="1">
        <v>1034.5</v>
      </c>
      <c r="D66" s="1">
        <v>392.6</v>
      </c>
      <c r="E66" s="1">
        <v>199.1</v>
      </c>
      <c r="F66" s="1">
        <v>146.9</v>
      </c>
    </row>
    <row r="67" ht="15.75" customHeight="1">
      <c r="A67" s="1">
        <v>5232.1968</v>
      </c>
      <c r="B67" s="1">
        <v>1950.0</v>
      </c>
      <c r="C67" s="1">
        <v>1034.5</v>
      </c>
      <c r="D67" s="1">
        <v>392.6</v>
      </c>
      <c r="E67" s="1">
        <v>199.1</v>
      </c>
      <c r="F67" s="1">
        <v>146.9</v>
      </c>
    </row>
    <row r="68" ht="15.75" customHeight="1">
      <c r="A68" s="1">
        <v>5232.3491</v>
      </c>
      <c r="B68" s="1">
        <v>1950.0</v>
      </c>
      <c r="C68" s="1">
        <v>1034.5</v>
      </c>
      <c r="D68" s="1">
        <v>392.6</v>
      </c>
      <c r="E68" s="1">
        <v>199.1</v>
      </c>
      <c r="F68" s="1">
        <v>146.9</v>
      </c>
    </row>
    <row r="69" ht="15.75" customHeight="1">
      <c r="A69" s="1">
        <v>5232.5015</v>
      </c>
      <c r="B69" s="1">
        <v>1950.0</v>
      </c>
      <c r="C69" s="1">
        <v>1034.5</v>
      </c>
      <c r="D69" s="1">
        <v>392.6</v>
      </c>
      <c r="E69" s="1">
        <v>199.1</v>
      </c>
      <c r="F69" s="1">
        <v>146.9</v>
      </c>
    </row>
    <row r="70" ht="15.75" customHeight="1">
      <c r="A70" s="1">
        <v>5232.6538</v>
      </c>
      <c r="B70" s="1">
        <v>1950.0</v>
      </c>
      <c r="C70" s="1">
        <v>1034.5</v>
      </c>
      <c r="D70" s="1">
        <v>392.6</v>
      </c>
      <c r="E70" s="1">
        <v>199.1</v>
      </c>
      <c r="F70" s="1">
        <v>146.9</v>
      </c>
    </row>
    <row r="71" ht="15.75" customHeight="1">
      <c r="A71" s="1">
        <v>5232.8066</v>
      </c>
      <c r="B71" s="1">
        <v>1950.0</v>
      </c>
      <c r="C71" s="1">
        <v>1034.5</v>
      </c>
      <c r="D71" s="1">
        <v>392.6</v>
      </c>
      <c r="E71" s="1">
        <v>199.1</v>
      </c>
      <c r="F71" s="1">
        <v>146.9</v>
      </c>
    </row>
    <row r="72" ht="15.75" customHeight="1">
      <c r="A72" s="1">
        <v>5232.959</v>
      </c>
      <c r="B72" s="1">
        <v>1950.0</v>
      </c>
      <c r="C72" s="1">
        <v>1034.5</v>
      </c>
      <c r="D72" s="1">
        <v>392.6</v>
      </c>
      <c r="E72" s="1">
        <v>199.1</v>
      </c>
      <c r="F72" s="1">
        <v>146.9</v>
      </c>
    </row>
    <row r="73" ht="15.75" customHeight="1">
      <c r="A73" s="1">
        <v>5233.1113</v>
      </c>
      <c r="B73" s="1">
        <v>1950.0</v>
      </c>
      <c r="C73" s="1">
        <v>1034.5</v>
      </c>
      <c r="D73" s="1">
        <v>392.6</v>
      </c>
      <c r="E73" s="1">
        <v>199.1</v>
      </c>
      <c r="F73" s="1">
        <v>146.9</v>
      </c>
    </row>
    <row r="74" ht="15.75" customHeight="1">
      <c r="A74" s="1">
        <v>5233.2637</v>
      </c>
      <c r="B74" s="1">
        <v>1950.0</v>
      </c>
      <c r="C74" s="1">
        <v>1034.5</v>
      </c>
      <c r="D74" s="1">
        <v>392.6</v>
      </c>
      <c r="E74" s="1">
        <v>199.1</v>
      </c>
      <c r="F74" s="1">
        <v>146.9</v>
      </c>
    </row>
    <row r="75" ht="15.75" customHeight="1">
      <c r="A75" s="1">
        <v>5233.416</v>
      </c>
      <c r="B75" s="1">
        <v>1950.0</v>
      </c>
      <c r="C75" s="1">
        <v>1034.5</v>
      </c>
      <c r="D75" s="1">
        <v>392.6</v>
      </c>
      <c r="E75" s="1">
        <v>199.1</v>
      </c>
      <c r="F75" s="1">
        <v>146.9</v>
      </c>
    </row>
    <row r="76" ht="15.75" customHeight="1">
      <c r="A76" s="1">
        <v>5233.5684</v>
      </c>
      <c r="B76" s="1">
        <v>1950.0</v>
      </c>
      <c r="C76" s="1">
        <v>1034.5</v>
      </c>
      <c r="D76" s="1">
        <v>392.6</v>
      </c>
      <c r="E76" s="1">
        <v>199.1</v>
      </c>
      <c r="F76" s="1">
        <v>146.9</v>
      </c>
    </row>
    <row r="77" ht="15.75" customHeight="1">
      <c r="A77" s="1">
        <v>5233.7207</v>
      </c>
      <c r="B77" s="1">
        <v>1950.0</v>
      </c>
      <c r="C77" s="1">
        <v>1034.5</v>
      </c>
      <c r="D77" s="1">
        <v>392.6</v>
      </c>
      <c r="E77" s="1">
        <v>199.1</v>
      </c>
      <c r="F77" s="1">
        <v>146.9</v>
      </c>
    </row>
    <row r="78" ht="15.75" customHeight="1">
      <c r="A78" s="1">
        <v>5233.873</v>
      </c>
      <c r="B78" s="1">
        <v>1950.0</v>
      </c>
      <c r="C78" s="1">
        <v>1034.5</v>
      </c>
      <c r="D78" s="1">
        <v>392.6</v>
      </c>
      <c r="E78" s="1">
        <v>199.1</v>
      </c>
      <c r="F78" s="1">
        <v>146.9</v>
      </c>
    </row>
    <row r="79" ht="15.75" customHeight="1">
      <c r="A79" s="1">
        <v>5234.0254</v>
      </c>
      <c r="B79" s="1">
        <v>1950.0</v>
      </c>
      <c r="C79" s="1">
        <v>1034.5</v>
      </c>
      <c r="D79" s="1">
        <v>392.6</v>
      </c>
      <c r="E79" s="1">
        <v>199.1</v>
      </c>
      <c r="F79" s="1">
        <v>146.9</v>
      </c>
    </row>
    <row r="80" ht="15.75" customHeight="1">
      <c r="A80" s="1">
        <v>5234.1782</v>
      </c>
      <c r="B80" s="1">
        <v>1950.0</v>
      </c>
      <c r="C80" s="1">
        <v>1034.5</v>
      </c>
      <c r="D80" s="1">
        <v>392.6</v>
      </c>
      <c r="E80" s="1">
        <v>199.1</v>
      </c>
      <c r="F80" s="1">
        <v>146.9</v>
      </c>
    </row>
    <row r="81" ht="15.75" customHeight="1">
      <c r="A81" s="1">
        <v>5234.3306</v>
      </c>
      <c r="B81" s="1">
        <v>1950.0</v>
      </c>
      <c r="C81" s="1">
        <v>1034.5</v>
      </c>
      <c r="D81" s="1">
        <v>392.6</v>
      </c>
      <c r="E81" s="1">
        <v>199.1</v>
      </c>
      <c r="F81" s="1">
        <v>146.9</v>
      </c>
    </row>
    <row r="82" ht="15.75" customHeight="1">
      <c r="A82" s="1">
        <v>5234.4829</v>
      </c>
      <c r="B82" s="1">
        <v>1950.0</v>
      </c>
      <c r="C82" s="1">
        <v>1034.5</v>
      </c>
      <c r="D82" s="1">
        <v>392.6</v>
      </c>
      <c r="E82" s="1">
        <v>199.1</v>
      </c>
      <c r="F82" s="1">
        <v>146.9</v>
      </c>
    </row>
    <row r="83" ht="15.75" customHeight="1">
      <c r="A83" s="1">
        <v>5234.6353</v>
      </c>
      <c r="B83" s="1">
        <v>1950.0</v>
      </c>
      <c r="C83" s="1">
        <v>1034.5</v>
      </c>
      <c r="D83" s="1">
        <v>392.6</v>
      </c>
      <c r="E83" s="1">
        <v>199.1</v>
      </c>
      <c r="F83" s="1">
        <v>146.9</v>
      </c>
    </row>
    <row r="84" ht="15.75" customHeight="1">
      <c r="A84" s="1">
        <v>5234.7876</v>
      </c>
      <c r="B84" s="1">
        <v>1950.0</v>
      </c>
      <c r="C84" s="1">
        <v>1034.5</v>
      </c>
      <c r="D84" s="1">
        <v>392.6</v>
      </c>
      <c r="E84" s="1">
        <v>199.1</v>
      </c>
      <c r="F84" s="1">
        <v>146.9</v>
      </c>
    </row>
    <row r="85" ht="15.75" customHeight="1">
      <c r="A85" s="1">
        <v>5234.9399</v>
      </c>
      <c r="B85" s="1">
        <v>1950.0</v>
      </c>
      <c r="C85" s="1">
        <v>1034.5</v>
      </c>
      <c r="D85" s="1">
        <v>392.6</v>
      </c>
      <c r="E85" s="1">
        <v>199.1</v>
      </c>
      <c r="F85" s="1">
        <v>146.9</v>
      </c>
    </row>
    <row r="86" ht="15.75" customHeight="1">
      <c r="A86" s="1">
        <v>5235.0923</v>
      </c>
      <c r="B86" s="1">
        <v>1950.0</v>
      </c>
      <c r="C86" s="1">
        <v>1034.5</v>
      </c>
      <c r="D86" s="1">
        <v>392.6</v>
      </c>
      <c r="E86" s="1">
        <v>199.1</v>
      </c>
      <c r="F86" s="1">
        <v>146.9</v>
      </c>
    </row>
    <row r="87" ht="15.75" customHeight="1">
      <c r="A87" s="1">
        <v>5235.2446</v>
      </c>
      <c r="B87" s="1">
        <v>1950.0</v>
      </c>
      <c r="C87" s="1">
        <v>1034.5</v>
      </c>
      <c r="D87" s="1">
        <v>392.6</v>
      </c>
      <c r="E87" s="1">
        <v>199.1</v>
      </c>
      <c r="F87" s="1">
        <v>146.9</v>
      </c>
    </row>
    <row r="88" ht="15.75" customHeight="1">
      <c r="A88" s="1">
        <v>5235.397</v>
      </c>
      <c r="B88" s="1">
        <v>1950.0</v>
      </c>
      <c r="C88" s="1">
        <v>1034.5</v>
      </c>
      <c r="D88" s="1">
        <v>392.6</v>
      </c>
      <c r="E88" s="1">
        <v>199.1</v>
      </c>
      <c r="F88" s="1">
        <v>146.9</v>
      </c>
    </row>
    <row r="89" ht="15.75" customHeight="1">
      <c r="A89" s="1">
        <v>5235.5498</v>
      </c>
      <c r="B89" s="1">
        <v>1950.0</v>
      </c>
      <c r="C89" s="1">
        <v>1034.5</v>
      </c>
      <c r="D89" s="1">
        <v>392.6</v>
      </c>
      <c r="E89" s="1">
        <v>199.1</v>
      </c>
      <c r="F89" s="1">
        <v>146.9</v>
      </c>
    </row>
    <row r="90" ht="15.75" customHeight="1">
      <c r="A90" s="1">
        <v>5235.7021</v>
      </c>
      <c r="B90" s="1">
        <v>1950.0</v>
      </c>
      <c r="C90" s="1">
        <v>1034.5</v>
      </c>
      <c r="D90" s="1">
        <v>392.6</v>
      </c>
      <c r="E90" s="1">
        <v>199.1</v>
      </c>
      <c r="F90" s="1">
        <v>146.9</v>
      </c>
    </row>
    <row r="91" ht="15.75" customHeight="1">
      <c r="A91" s="1">
        <v>5235.8545</v>
      </c>
      <c r="B91" s="1">
        <v>1950.0</v>
      </c>
      <c r="C91" s="1">
        <v>1034.5</v>
      </c>
      <c r="D91" s="1">
        <v>392.6</v>
      </c>
      <c r="E91" s="1">
        <v>199.1</v>
      </c>
      <c r="F91" s="1">
        <v>146.9</v>
      </c>
    </row>
    <row r="92" ht="15.75" customHeight="1">
      <c r="A92" s="1">
        <v>5236.0068</v>
      </c>
      <c r="B92" s="1">
        <v>1950.0</v>
      </c>
      <c r="C92" s="1">
        <v>1034.5</v>
      </c>
      <c r="D92" s="1">
        <v>392.6</v>
      </c>
      <c r="E92" s="1">
        <v>199.1</v>
      </c>
      <c r="F92" s="1">
        <v>146.9</v>
      </c>
    </row>
    <row r="93" ht="15.75" customHeight="1">
      <c r="A93" s="1">
        <v>5236.1592</v>
      </c>
      <c r="B93" s="1">
        <v>1950.0</v>
      </c>
      <c r="C93" s="1">
        <v>1034.5</v>
      </c>
      <c r="D93" s="1">
        <v>392.6</v>
      </c>
      <c r="E93" s="1">
        <v>199.1</v>
      </c>
      <c r="F93" s="1">
        <v>146.9</v>
      </c>
    </row>
    <row r="94" ht="15.75" customHeight="1">
      <c r="A94" s="1">
        <v>5236.3115</v>
      </c>
      <c r="B94" s="1">
        <v>1950.0</v>
      </c>
      <c r="C94" s="1">
        <v>1034.5</v>
      </c>
      <c r="D94" s="1">
        <v>392.6</v>
      </c>
      <c r="E94" s="1">
        <v>199.1</v>
      </c>
      <c r="F94" s="1">
        <v>146.9</v>
      </c>
    </row>
    <row r="95" ht="15.75" customHeight="1">
      <c r="A95" s="1">
        <v>5236.4639</v>
      </c>
      <c r="B95" s="1">
        <v>1950.0</v>
      </c>
      <c r="C95" s="1">
        <v>1034.5</v>
      </c>
      <c r="D95" s="1">
        <v>392.6</v>
      </c>
      <c r="E95" s="1">
        <v>199.1</v>
      </c>
      <c r="F95" s="1">
        <v>146.9</v>
      </c>
    </row>
    <row r="96" ht="15.75" customHeight="1">
      <c r="A96" s="1">
        <v>5236.6162</v>
      </c>
      <c r="B96" s="1">
        <v>1950.0</v>
      </c>
      <c r="C96" s="1">
        <v>1034.5</v>
      </c>
      <c r="D96" s="1">
        <v>392.6</v>
      </c>
      <c r="E96" s="1">
        <v>199.1</v>
      </c>
      <c r="F96" s="1">
        <v>146.9</v>
      </c>
    </row>
    <row r="97" ht="15.75" customHeight="1">
      <c r="A97" s="1">
        <v>5236.769</v>
      </c>
      <c r="B97" s="1">
        <v>1950.0</v>
      </c>
      <c r="C97" s="1">
        <v>1034.5</v>
      </c>
      <c r="D97" s="1">
        <v>392.6</v>
      </c>
      <c r="E97" s="1">
        <v>199.1</v>
      </c>
      <c r="F97" s="1">
        <v>146.9</v>
      </c>
    </row>
    <row r="98" ht="15.75" customHeight="1">
      <c r="A98" s="1">
        <v>5236.9214</v>
      </c>
      <c r="B98" s="1">
        <v>1950.0</v>
      </c>
      <c r="C98" s="1">
        <v>1034.5</v>
      </c>
      <c r="D98" s="1">
        <v>392.6</v>
      </c>
      <c r="E98" s="1">
        <v>199.1</v>
      </c>
      <c r="F98" s="1">
        <v>146.9</v>
      </c>
    </row>
    <row r="99" ht="15.75" customHeight="1">
      <c r="A99" s="1">
        <v>5237.0737</v>
      </c>
      <c r="B99" s="1">
        <v>1950.0</v>
      </c>
      <c r="C99" s="1">
        <v>1034.5</v>
      </c>
      <c r="D99" s="1">
        <v>392.6</v>
      </c>
      <c r="E99" s="1">
        <v>199.1</v>
      </c>
      <c r="F99" s="1">
        <v>146.9</v>
      </c>
    </row>
    <row r="100" ht="15.75" customHeight="1">
      <c r="A100" s="1">
        <v>5237.2261</v>
      </c>
      <c r="B100" s="1">
        <v>1950.0</v>
      </c>
      <c r="C100" s="1">
        <v>1034.5</v>
      </c>
      <c r="D100" s="1">
        <v>392.6</v>
      </c>
      <c r="E100" s="1">
        <v>199.1</v>
      </c>
      <c r="F100" s="1">
        <v>146.9</v>
      </c>
    </row>
    <row r="101" ht="15.75" customHeight="1">
      <c r="A101" s="1">
        <v>5237.3784</v>
      </c>
      <c r="B101" s="1">
        <v>1950.0</v>
      </c>
      <c r="C101" s="1">
        <v>1034.5</v>
      </c>
      <c r="D101" s="1">
        <v>392.6</v>
      </c>
      <c r="E101" s="1">
        <v>199.1</v>
      </c>
      <c r="F101" s="1">
        <v>146.9</v>
      </c>
    </row>
    <row r="102" ht="15.75" customHeight="1">
      <c r="A102" s="1">
        <v>5237.5308</v>
      </c>
      <c r="B102" s="1">
        <v>1950.0</v>
      </c>
      <c r="C102" s="1">
        <v>1034.5</v>
      </c>
      <c r="D102" s="1">
        <v>392.6</v>
      </c>
      <c r="E102" s="1">
        <v>199.1</v>
      </c>
      <c r="F102" s="1">
        <v>146.9</v>
      </c>
    </row>
    <row r="103" ht="15.75" customHeight="1">
      <c r="A103" s="1">
        <v>5237.6831</v>
      </c>
      <c r="B103" s="1">
        <v>1950.0</v>
      </c>
      <c r="C103" s="1">
        <v>1034.5</v>
      </c>
      <c r="D103" s="1">
        <v>392.6</v>
      </c>
      <c r="E103" s="1">
        <v>199.1</v>
      </c>
      <c r="F103" s="1">
        <v>146.9</v>
      </c>
    </row>
    <row r="104" ht="15.75" customHeight="1">
      <c r="A104" s="1">
        <v>5237.8354</v>
      </c>
      <c r="B104" s="1">
        <v>1950.0</v>
      </c>
      <c r="C104" s="1">
        <v>1034.5</v>
      </c>
      <c r="D104" s="1">
        <v>392.6</v>
      </c>
      <c r="E104" s="1">
        <v>199.1</v>
      </c>
      <c r="F104" s="1">
        <v>146.9</v>
      </c>
    </row>
    <row r="105" ht="15.75" customHeight="1">
      <c r="A105" s="1">
        <v>5237.9878</v>
      </c>
      <c r="B105" s="1">
        <v>1950.0</v>
      </c>
      <c r="C105" s="1">
        <v>1034.5</v>
      </c>
      <c r="D105" s="1">
        <v>392.6</v>
      </c>
      <c r="E105" s="1">
        <v>199.1</v>
      </c>
      <c r="F105" s="1">
        <v>146.9</v>
      </c>
    </row>
    <row r="106" ht="15.75" customHeight="1">
      <c r="A106" s="1">
        <v>5238.1406</v>
      </c>
      <c r="B106" s="1">
        <v>1950.0</v>
      </c>
      <c r="C106" s="1">
        <v>1034.5</v>
      </c>
      <c r="D106" s="1">
        <v>392.6</v>
      </c>
      <c r="E106" s="1">
        <v>199.1</v>
      </c>
      <c r="F106" s="1">
        <v>146.9</v>
      </c>
    </row>
    <row r="107" ht="15.75" customHeight="1">
      <c r="A107" s="1">
        <v>5238.293</v>
      </c>
      <c r="B107" s="1">
        <v>1950.0</v>
      </c>
      <c r="C107" s="1">
        <v>1034.5</v>
      </c>
      <c r="D107" s="1">
        <v>392.6</v>
      </c>
      <c r="E107" s="1">
        <v>199.1</v>
      </c>
      <c r="F107" s="1">
        <v>146.9</v>
      </c>
    </row>
    <row r="108" ht="15.75" customHeight="1">
      <c r="A108" s="1">
        <v>5238.4453</v>
      </c>
      <c r="B108" s="1">
        <v>1950.0</v>
      </c>
      <c r="C108" s="1">
        <v>1034.5</v>
      </c>
      <c r="D108" s="1">
        <v>392.6</v>
      </c>
      <c r="E108" s="1">
        <v>199.1</v>
      </c>
      <c r="F108" s="1">
        <v>146.9</v>
      </c>
    </row>
    <row r="109" ht="15.75" customHeight="1">
      <c r="A109" s="1">
        <v>5238.5977</v>
      </c>
      <c r="B109" s="1">
        <v>1950.0</v>
      </c>
      <c r="C109" s="1">
        <v>1034.5</v>
      </c>
      <c r="D109" s="1">
        <v>392.6</v>
      </c>
      <c r="E109" s="1">
        <v>199.1</v>
      </c>
      <c r="F109" s="1">
        <v>146.9</v>
      </c>
    </row>
    <row r="110" ht="15.75" customHeight="1">
      <c r="A110" s="1">
        <v>5238.75</v>
      </c>
      <c r="B110" s="1">
        <v>1950.0</v>
      </c>
      <c r="C110" s="1">
        <v>1034.5</v>
      </c>
      <c r="D110" s="1">
        <v>392.6</v>
      </c>
      <c r="E110" s="1">
        <v>199.1</v>
      </c>
      <c r="F110" s="1">
        <v>146.9</v>
      </c>
    </row>
    <row r="111" ht="15.75" customHeight="1">
      <c r="A111" s="1">
        <v>5238.9023</v>
      </c>
      <c r="B111" s="1">
        <v>1950.0</v>
      </c>
      <c r="C111" s="1">
        <v>1034.5</v>
      </c>
      <c r="D111" s="1">
        <v>392.6</v>
      </c>
      <c r="E111" s="1">
        <v>199.1</v>
      </c>
      <c r="F111" s="1">
        <v>146.9</v>
      </c>
    </row>
    <row r="112" ht="15.75" customHeight="1">
      <c r="A112" s="1">
        <v>5239.0547</v>
      </c>
      <c r="B112" s="1">
        <v>1950.0</v>
      </c>
      <c r="C112" s="1">
        <v>1034.5</v>
      </c>
      <c r="D112" s="1">
        <v>392.6</v>
      </c>
      <c r="E112" s="1">
        <v>199.1</v>
      </c>
      <c r="F112" s="1">
        <v>146.9</v>
      </c>
    </row>
    <row r="113" ht="15.75" customHeight="1">
      <c r="A113" s="1">
        <v>5239.207</v>
      </c>
      <c r="B113" s="1">
        <v>1950.0</v>
      </c>
      <c r="C113" s="1">
        <v>1034.5</v>
      </c>
      <c r="D113" s="1">
        <v>392.6</v>
      </c>
      <c r="E113" s="1">
        <v>199.1</v>
      </c>
      <c r="F113" s="1">
        <v>146.9</v>
      </c>
    </row>
    <row r="114" ht="15.75" customHeight="1">
      <c r="A114" s="1">
        <v>5239.3594</v>
      </c>
      <c r="B114" s="1">
        <v>1950.0</v>
      </c>
      <c r="C114" s="1">
        <v>1034.5</v>
      </c>
      <c r="D114" s="1">
        <v>392.6</v>
      </c>
      <c r="E114" s="1">
        <v>199.1</v>
      </c>
      <c r="F114" s="1">
        <v>146.9</v>
      </c>
    </row>
    <row r="115" ht="15.75" customHeight="1">
      <c r="A115" s="1">
        <v>5239.5122</v>
      </c>
      <c r="B115" s="1">
        <v>1950.0</v>
      </c>
      <c r="C115" s="1">
        <v>1034.5</v>
      </c>
      <c r="D115" s="1">
        <v>392.6</v>
      </c>
      <c r="E115" s="1">
        <v>199.1</v>
      </c>
      <c r="F115" s="1">
        <v>146.9</v>
      </c>
    </row>
    <row r="116" ht="15.75" customHeight="1">
      <c r="A116" s="1">
        <v>5239.6646</v>
      </c>
      <c r="B116" s="1">
        <v>1950.0</v>
      </c>
      <c r="C116" s="1">
        <v>1034.5</v>
      </c>
      <c r="D116" s="1">
        <v>392.6</v>
      </c>
      <c r="E116" s="1">
        <v>199.1</v>
      </c>
      <c r="F116" s="1">
        <v>146.9</v>
      </c>
    </row>
    <row r="117" ht="15.75" customHeight="1">
      <c r="A117" s="1">
        <v>5239.8169</v>
      </c>
      <c r="B117" s="1">
        <v>1950.0</v>
      </c>
      <c r="C117" s="1">
        <v>1034.5</v>
      </c>
      <c r="D117" s="1">
        <v>392.6</v>
      </c>
      <c r="E117" s="1">
        <v>199.1</v>
      </c>
      <c r="F117" s="1">
        <v>146.9</v>
      </c>
    </row>
    <row r="118" ht="15.75" customHeight="1">
      <c r="A118" s="1">
        <v>5239.9692</v>
      </c>
      <c r="B118" s="1">
        <v>1950.0</v>
      </c>
      <c r="C118" s="1">
        <v>1034.5</v>
      </c>
      <c r="D118" s="1">
        <v>392.6</v>
      </c>
      <c r="E118" s="1">
        <v>199.1</v>
      </c>
      <c r="F118" s="1">
        <v>146.9</v>
      </c>
    </row>
    <row r="119" ht="15.75" customHeight="1">
      <c r="A119" s="1">
        <v>5240.1216</v>
      </c>
      <c r="B119" s="1">
        <v>1950.0</v>
      </c>
      <c r="C119" s="1">
        <v>1034.5</v>
      </c>
      <c r="D119" s="1">
        <v>392.6</v>
      </c>
      <c r="E119" s="1">
        <v>199.1</v>
      </c>
      <c r="F119" s="1">
        <v>146.9</v>
      </c>
    </row>
    <row r="120" ht="15.75" customHeight="1">
      <c r="A120" s="1">
        <v>5240.2739</v>
      </c>
      <c r="B120" s="1">
        <v>1950.0</v>
      </c>
      <c r="C120" s="1">
        <v>1034.5</v>
      </c>
      <c r="D120" s="1">
        <v>392.6</v>
      </c>
      <c r="E120" s="1">
        <v>199.1</v>
      </c>
      <c r="F120" s="1">
        <v>146.9</v>
      </c>
    </row>
    <row r="121" ht="15.75" customHeight="1">
      <c r="A121" s="1">
        <v>5240.4263</v>
      </c>
      <c r="B121" s="1">
        <v>1950.0</v>
      </c>
      <c r="C121" s="1">
        <v>1034.5</v>
      </c>
      <c r="D121" s="1">
        <v>392.6</v>
      </c>
      <c r="E121" s="1">
        <v>199.1</v>
      </c>
      <c r="F121" s="1">
        <v>146.9</v>
      </c>
    </row>
    <row r="122" ht="15.75" customHeight="1">
      <c r="A122" s="1">
        <v>5240.5786</v>
      </c>
      <c r="B122" s="1">
        <v>1950.0</v>
      </c>
      <c r="C122" s="1">
        <v>1034.5</v>
      </c>
      <c r="D122" s="1">
        <v>392.6</v>
      </c>
      <c r="E122" s="1">
        <v>199.1</v>
      </c>
      <c r="F122" s="1">
        <v>146.9</v>
      </c>
    </row>
    <row r="123" ht="15.75" customHeight="1">
      <c r="A123" s="1">
        <v>5240.731</v>
      </c>
      <c r="B123" s="1">
        <v>1950.0</v>
      </c>
      <c r="C123" s="1">
        <v>1034.5</v>
      </c>
      <c r="D123" s="1">
        <v>392.6</v>
      </c>
      <c r="E123" s="1">
        <v>199.1</v>
      </c>
      <c r="F123" s="1">
        <v>146.9</v>
      </c>
    </row>
    <row r="124" ht="15.75" customHeight="1">
      <c r="A124" s="1">
        <v>5240.8838</v>
      </c>
      <c r="B124" s="1">
        <v>1950.0</v>
      </c>
      <c r="C124" s="1">
        <v>1034.5</v>
      </c>
      <c r="D124" s="1">
        <v>392.6</v>
      </c>
      <c r="E124" s="1">
        <v>199.1</v>
      </c>
      <c r="F124" s="1">
        <v>146.9</v>
      </c>
    </row>
    <row r="125" ht="15.75" customHeight="1">
      <c r="A125" s="1">
        <v>5241.0361</v>
      </c>
      <c r="B125" s="1">
        <v>1950.0</v>
      </c>
      <c r="C125" s="1">
        <v>1034.5</v>
      </c>
      <c r="D125" s="1">
        <v>392.6</v>
      </c>
      <c r="E125" s="1">
        <v>199.1</v>
      </c>
      <c r="F125" s="1">
        <v>146.9</v>
      </c>
    </row>
    <row r="126" ht="15.75" customHeight="1">
      <c r="A126" s="1">
        <v>5241.1885</v>
      </c>
      <c r="B126" s="1">
        <v>1950.0</v>
      </c>
      <c r="C126" s="1">
        <v>1034.5</v>
      </c>
      <c r="D126" s="1">
        <v>392.6</v>
      </c>
      <c r="E126" s="1">
        <v>199.1</v>
      </c>
      <c r="F126" s="1">
        <v>146.9</v>
      </c>
    </row>
    <row r="127" ht="15.75" customHeight="1">
      <c r="A127" s="1">
        <v>5241.3408</v>
      </c>
      <c r="B127" s="1">
        <v>1950.0</v>
      </c>
      <c r="C127" s="1">
        <v>1034.5</v>
      </c>
      <c r="D127" s="1">
        <v>392.6</v>
      </c>
      <c r="E127" s="1">
        <v>199.1</v>
      </c>
      <c r="F127" s="1">
        <v>146.9</v>
      </c>
    </row>
    <row r="128" ht="15.75" customHeight="1">
      <c r="A128" s="1">
        <v>5241.4932</v>
      </c>
      <c r="B128" s="1">
        <v>1950.0</v>
      </c>
      <c r="C128" s="1">
        <v>1034.5</v>
      </c>
      <c r="D128" s="1">
        <v>392.6</v>
      </c>
      <c r="E128" s="1">
        <v>199.1</v>
      </c>
      <c r="F128" s="1">
        <v>146.9</v>
      </c>
    </row>
    <row r="129" ht="15.75" customHeight="1">
      <c r="A129" s="1">
        <v>5241.6455</v>
      </c>
      <c r="B129" s="1">
        <v>1950.0</v>
      </c>
      <c r="C129" s="1">
        <v>1034.5</v>
      </c>
      <c r="D129" s="1">
        <v>392.6</v>
      </c>
      <c r="E129" s="1">
        <v>199.1</v>
      </c>
      <c r="F129" s="1">
        <v>146.9</v>
      </c>
    </row>
    <row r="130" ht="15.75" customHeight="1">
      <c r="A130" s="1">
        <v>5241.7979</v>
      </c>
      <c r="B130" s="1">
        <v>1950.0</v>
      </c>
      <c r="C130" s="1">
        <v>1034.5</v>
      </c>
      <c r="D130" s="1">
        <v>392.6</v>
      </c>
      <c r="E130" s="1">
        <v>199.1</v>
      </c>
      <c r="F130" s="1">
        <v>146.9</v>
      </c>
    </row>
    <row r="131" ht="15.75" customHeight="1">
      <c r="A131" s="1">
        <v>5241.9502</v>
      </c>
      <c r="B131" s="1">
        <v>1950.0</v>
      </c>
      <c r="C131" s="1">
        <v>1034.5</v>
      </c>
      <c r="D131" s="1">
        <v>392.6</v>
      </c>
      <c r="E131" s="1">
        <v>199.1</v>
      </c>
      <c r="F131" s="1">
        <v>146.9</v>
      </c>
    </row>
    <row r="132" ht="15.75" customHeight="1">
      <c r="A132" s="1">
        <v>5242.103</v>
      </c>
      <c r="B132" s="1">
        <v>1950.0</v>
      </c>
      <c r="C132" s="1">
        <v>1034.5</v>
      </c>
      <c r="D132" s="1">
        <v>392.6</v>
      </c>
      <c r="E132" s="1">
        <v>199.1</v>
      </c>
      <c r="F132" s="1">
        <v>146.9</v>
      </c>
    </row>
    <row r="133" ht="15.75" customHeight="1">
      <c r="A133" s="1">
        <v>5242.2554</v>
      </c>
      <c r="B133" s="1">
        <v>1950.0</v>
      </c>
      <c r="C133" s="1">
        <v>1034.5</v>
      </c>
      <c r="D133" s="1">
        <v>392.6</v>
      </c>
      <c r="E133" s="1">
        <v>199.1</v>
      </c>
      <c r="F133" s="1">
        <v>146.9</v>
      </c>
    </row>
    <row r="134" ht="15.75" customHeight="1">
      <c r="A134" s="1">
        <v>5242.4077</v>
      </c>
      <c r="B134" s="1">
        <v>1950.0</v>
      </c>
      <c r="C134" s="1">
        <v>1034.5</v>
      </c>
      <c r="D134" s="1">
        <v>392.6</v>
      </c>
      <c r="E134" s="1">
        <v>199.1</v>
      </c>
      <c r="F134" s="1">
        <v>146.9</v>
      </c>
    </row>
    <row r="135" ht="15.75" customHeight="1">
      <c r="A135" s="1">
        <v>5242.5601</v>
      </c>
      <c r="B135" s="1">
        <v>1950.0</v>
      </c>
      <c r="C135" s="1">
        <v>1034.5</v>
      </c>
      <c r="D135" s="1">
        <v>392.6</v>
      </c>
      <c r="E135" s="1">
        <v>199.1</v>
      </c>
      <c r="F135" s="1">
        <v>146.9</v>
      </c>
    </row>
    <row r="136" ht="15.75" customHeight="1">
      <c r="A136" s="1">
        <v>5242.7124</v>
      </c>
      <c r="B136" s="1">
        <v>1950.0</v>
      </c>
      <c r="C136" s="1">
        <v>1034.5</v>
      </c>
      <c r="D136" s="1">
        <v>392.6</v>
      </c>
      <c r="E136" s="1">
        <v>199.1</v>
      </c>
      <c r="F136" s="1">
        <v>146.9</v>
      </c>
    </row>
    <row r="137" ht="15.75" customHeight="1">
      <c r="A137" s="1">
        <v>5242.8647</v>
      </c>
      <c r="B137" s="1">
        <v>1950.0</v>
      </c>
      <c r="C137" s="1">
        <v>1034.5</v>
      </c>
      <c r="D137" s="1">
        <v>392.6</v>
      </c>
      <c r="E137" s="1">
        <v>199.1</v>
      </c>
      <c r="F137" s="1">
        <v>146.9</v>
      </c>
    </row>
    <row r="138" ht="15.75" customHeight="1">
      <c r="A138" s="1">
        <v>5243.0171</v>
      </c>
      <c r="B138" s="1">
        <v>1950.0</v>
      </c>
      <c r="C138" s="1">
        <v>1034.5</v>
      </c>
      <c r="D138" s="1">
        <v>392.6</v>
      </c>
      <c r="E138" s="1">
        <v>199.1</v>
      </c>
      <c r="F138" s="1">
        <v>146.9</v>
      </c>
    </row>
    <row r="139" ht="15.75" customHeight="1">
      <c r="A139" s="1">
        <v>5243.1694</v>
      </c>
      <c r="B139" s="1">
        <v>1950.0</v>
      </c>
      <c r="C139" s="1">
        <v>1034.5</v>
      </c>
      <c r="D139" s="1">
        <v>392.6</v>
      </c>
      <c r="E139" s="1">
        <v>199.1</v>
      </c>
      <c r="F139" s="1">
        <v>146.9</v>
      </c>
    </row>
    <row r="140" ht="15.75" customHeight="1">
      <c r="A140" s="1">
        <v>5243.3218</v>
      </c>
      <c r="B140" s="1">
        <v>1950.0</v>
      </c>
      <c r="C140" s="1">
        <v>1034.5</v>
      </c>
      <c r="D140" s="1">
        <v>392.6</v>
      </c>
      <c r="E140" s="1">
        <v>199.1</v>
      </c>
      <c r="F140" s="1">
        <v>146.9</v>
      </c>
    </row>
    <row r="141" ht="15.75" customHeight="1">
      <c r="A141" s="1">
        <v>5243.4746</v>
      </c>
      <c r="B141" s="1">
        <v>1950.0</v>
      </c>
      <c r="C141" s="1">
        <v>1034.5</v>
      </c>
      <c r="D141" s="1">
        <v>392.6</v>
      </c>
      <c r="E141" s="1">
        <v>199.1</v>
      </c>
      <c r="F141" s="1">
        <v>146.9</v>
      </c>
    </row>
    <row r="142" ht="15.75" customHeight="1">
      <c r="A142" s="1">
        <v>5243.627</v>
      </c>
      <c r="B142" s="1">
        <v>1950.0</v>
      </c>
      <c r="C142" s="1">
        <v>1034.5</v>
      </c>
      <c r="D142" s="1">
        <v>392.6</v>
      </c>
      <c r="E142" s="1">
        <v>199.1</v>
      </c>
      <c r="F142" s="1">
        <v>146.9</v>
      </c>
    </row>
    <row r="143" ht="15.75" customHeight="1">
      <c r="A143" s="1">
        <v>5243.7793</v>
      </c>
      <c r="B143" s="1">
        <v>1950.0</v>
      </c>
      <c r="C143" s="1">
        <v>1034.5</v>
      </c>
      <c r="D143" s="1">
        <v>392.6</v>
      </c>
      <c r="E143" s="1">
        <v>199.1</v>
      </c>
      <c r="F143" s="1">
        <v>146.9</v>
      </c>
    </row>
    <row r="144" ht="15.75" customHeight="1">
      <c r="A144" s="1">
        <v>5243.9316</v>
      </c>
      <c r="B144" s="1">
        <v>1950.0</v>
      </c>
      <c r="C144" s="1">
        <v>1034.5</v>
      </c>
      <c r="D144" s="1">
        <v>392.6</v>
      </c>
      <c r="E144" s="1">
        <v>199.1</v>
      </c>
      <c r="F144" s="1">
        <v>146.9</v>
      </c>
    </row>
    <row r="145" ht="15.75" customHeight="1">
      <c r="A145" s="1">
        <v>5244.084</v>
      </c>
      <c r="B145" s="1">
        <v>1950.0</v>
      </c>
      <c r="C145" s="1">
        <v>1034.5</v>
      </c>
      <c r="D145" s="1">
        <v>392.6</v>
      </c>
      <c r="E145" s="1">
        <v>199.1</v>
      </c>
      <c r="F145" s="1">
        <v>146.9</v>
      </c>
    </row>
    <row r="146" ht="15.75" customHeight="1">
      <c r="A146" s="1">
        <v>5244.2363</v>
      </c>
      <c r="B146" s="1">
        <v>1950.0</v>
      </c>
      <c r="C146" s="1">
        <v>1034.5</v>
      </c>
      <c r="D146" s="1">
        <v>392.6</v>
      </c>
      <c r="E146" s="1">
        <v>199.1</v>
      </c>
      <c r="F146" s="1">
        <v>146.9</v>
      </c>
    </row>
    <row r="147" ht="15.75" customHeight="1">
      <c r="A147" s="1">
        <v>5244.3887</v>
      </c>
      <c r="B147" s="1">
        <v>1950.0</v>
      </c>
      <c r="C147" s="1">
        <v>1034.5</v>
      </c>
      <c r="D147" s="1">
        <v>392.6</v>
      </c>
      <c r="E147" s="1">
        <v>199.1</v>
      </c>
      <c r="F147" s="1">
        <v>146.9</v>
      </c>
    </row>
    <row r="148" ht="15.75" customHeight="1">
      <c r="A148" s="1">
        <v>5244.541</v>
      </c>
      <c r="B148" s="1">
        <v>1950.0</v>
      </c>
      <c r="C148" s="1">
        <v>1034.5</v>
      </c>
      <c r="D148" s="1">
        <v>392.6</v>
      </c>
      <c r="E148" s="1">
        <v>199.1</v>
      </c>
      <c r="F148" s="1">
        <v>146.9</v>
      </c>
    </row>
    <row r="149" ht="15.75" customHeight="1">
      <c r="A149" s="1">
        <v>5244.6934</v>
      </c>
      <c r="B149" s="1">
        <v>1950.0</v>
      </c>
      <c r="C149" s="1">
        <v>1034.5</v>
      </c>
      <c r="D149" s="1">
        <v>392.6</v>
      </c>
      <c r="E149" s="1">
        <v>199.1</v>
      </c>
      <c r="F149" s="1">
        <v>146.9</v>
      </c>
    </row>
    <row r="150" ht="15.75" customHeight="1">
      <c r="A150" s="1">
        <v>5244.8462</v>
      </c>
      <c r="B150" s="1">
        <v>1950.0</v>
      </c>
      <c r="C150" s="1">
        <v>1034.5</v>
      </c>
      <c r="D150" s="1">
        <v>392.6</v>
      </c>
      <c r="E150" s="1">
        <v>199.1</v>
      </c>
      <c r="F150" s="1">
        <v>146.9</v>
      </c>
    </row>
    <row r="151" ht="15.75" customHeight="1">
      <c r="A151" s="1">
        <v>5244.9985</v>
      </c>
      <c r="B151" s="1">
        <v>1950.0</v>
      </c>
      <c r="C151" s="1">
        <v>1034.5</v>
      </c>
      <c r="D151" s="1">
        <v>392.6</v>
      </c>
      <c r="E151" s="1">
        <v>199.1</v>
      </c>
      <c r="F151" s="1">
        <v>146.9</v>
      </c>
    </row>
    <row r="152" ht="15.75" customHeight="1">
      <c r="A152" s="1">
        <v>5245.1509</v>
      </c>
      <c r="B152" s="1">
        <v>1950.0</v>
      </c>
      <c r="C152" s="1">
        <v>1034.5</v>
      </c>
      <c r="D152" s="1">
        <v>392.6</v>
      </c>
      <c r="E152" s="1">
        <v>199.1</v>
      </c>
      <c r="F152" s="1">
        <v>146.9</v>
      </c>
    </row>
    <row r="153" ht="15.75" customHeight="1">
      <c r="A153" s="1">
        <v>5245.3032</v>
      </c>
      <c r="B153" s="1">
        <v>1950.0</v>
      </c>
      <c r="C153" s="1">
        <v>1034.5</v>
      </c>
      <c r="D153" s="1">
        <v>392.6</v>
      </c>
      <c r="E153" s="1">
        <v>199.1</v>
      </c>
      <c r="F153" s="1">
        <v>146.9</v>
      </c>
    </row>
    <row r="154" ht="15.75" customHeight="1">
      <c r="A154" s="1">
        <v>5245.4556</v>
      </c>
      <c r="B154" s="1">
        <v>1950.0</v>
      </c>
      <c r="C154" s="1">
        <v>1034.5</v>
      </c>
      <c r="D154" s="1">
        <v>392.6</v>
      </c>
      <c r="E154" s="1">
        <v>199.1</v>
      </c>
      <c r="F154" s="1">
        <v>146.9</v>
      </c>
    </row>
    <row r="155" ht="15.75" customHeight="1">
      <c r="A155" s="1">
        <v>5245.6079</v>
      </c>
      <c r="B155" s="1">
        <v>1950.0</v>
      </c>
      <c r="C155" s="1">
        <v>1034.5</v>
      </c>
      <c r="D155" s="1">
        <v>392.6</v>
      </c>
      <c r="E155" s="1">
        <v>199.1</v>
      </c>
      <c r="F155" s="1">
        <v>146.9</v>
      </c>
    </row>
    <row r="156" ht="15.75" customHeight="1">
      <c r="A156" s="1">
        <v>5245.7603</v>
      </c>
      <c r="B156" s="1">
        <v>1950.0</v>
      </c>
      <c r="C156" s="1">
        <v>1034.5</v>
      </c>
      <c r="D156" s="1">
        <v>392.6</v>
      </c>
      <c r="E156" s="1">
        <v>199.1</v>
      </c>
      <c r="F156" s="1">
        <v>146.9</v>
      </c>
    </row>
    <row r="157" ht="15.75" customHeight="1">
      <c r="A157" s="1">
        <v>5245.9126</v>
      </c>
      <c r="B157" s="1">
        <v>1950.0</v>
      </c>
      <c r="C157" s="1">
        <v>1034.5</v>
      </c>
      <c r="D157" s="1">
        <v>392.6</v>
      </c>
      <c r="E157" s="1">
        <v>199.1</v>
      </c>
      <c r="F157" s="1">
        <v>146.9</v>
      </c>
    </row>
    <row r="158" ht="15.75" customHeight="1">
      <c r="A158" s="1">
        <v>5246.0654</v>
      </c>
      <c r="B158" s="1">
        <v>1950.0</v>
      </c>
      <c r="C158" s="1">
        <v>1034.5</v>
      </c>
      <c r="D158" s="1">
        <v>392.6</v>
      </c>
      <c r="E158" s="1">
        <v>199.1</v>
      </c>
      <c r="F158" s="1">
        <v>146.9</v>
      </c>
    </row>
    <row r="159" ht="15.75" customHeight="1">
      <c r="A159" s="1">
        <v>5246.2178</v>
      </c>
      <c r="B159" s="1">
        <v>1950.0</v>
      </c>
      <c r="C159" s="1">
        <v>1034.5</v>
      </c>
      <c r="D159" s="1">
        <v>392.6</v>
      </c>
      <c r="E159" s="1">
        <v>199.1</v>
      </c>
      <c r="F159" s="1">
        <v>146.9</v>
      </c>
    </row>
    <row r="160" ht="15.75" customHeight="1">
      <c r="A160" s="1">
        <v>5246.3701</v>
      </c>
      <c r="B160" s="1">
        <v>1950.0</v>
      </c>
      <c r="C160" s="1">
        <v>1034.5</v>
      </c>
      <c r="D160" s="1">
        <v>392.6</v>
      </c>
      <c r="E160" s="1">
        <v>199.1</v>
      </c>
      <c r="F160" s="1">
        <v>146.9</v>
      </c>
    </row>
    <row r="161" ht="15.75" customHeight="1">
      <c r="A161" s="1">
        <v>5246.5225</v>
      </c>
      <c r="B161" s="1">
        <v>1950.0</v>
      </c>
      <c r="C161" s="1">
        <v>1034.5</v>
      </c>
      <c r="D161" s="1">
        <v>392.6</v>
      </c>
      <c r="E161" s="1">
        <v>199.1</v>
      </c>
      <c r="F161" s="1">
        <v>146.9</v>
      </c>
    </row>
    <row r="162" ht="15.75" customHeight="1">
      <c r="A162" s="1">
        <v>5246.6748</v>
      </c>
      <c r="B162" s="1">
        <v>1950.0</v>
      </c>
      <c r="C162" s="1">
        <v>1034.5</v>
      </c>
      <c r="D162" s="1">
        <v>392.6</v>
      </c>
      <c r="E162" s="1">
        <v>199.1</v>
      </c>
      <c r="F162" s="1">
        <v>146.8</v>
      </c>
    </row>
    <row r="163" ht="15.75" customHeight="1">
      <c r="A163" s="1">
        <v>5246.8271</v>
      </c>
      <c r="B163" s="1">
        <v>1950.0</v>
      </c>
      <c r="C163" s="1">
        <v>1034.5</v>
      </c>
      <c r="D163" s="1">
        <v>392.6</v>
      </c>
      <c r="E163" s="1">
        <v>199.1</v>
      </c>
      <c r="F163" s="1">
        <v>146.8</v>
      </c>
    </row>
    <row r="164" ht="15.75" customHeight="1">
      <c r="A164" s="1">
        <v>5246.9795</v>
      </c>
      <c r="B164" s="1">
        <v>1950.0</v>
      </c>
      <c r="C164" s="1">
        <v>1034.5</v>
      </c>
      <c r="D164" s="1">
        <v>392.6</v>
      </c>
      <c r="E164" s="1">
        <v>199.1</v>
      </c>
      <c r="F164" s="1">
        <v>146.8</v>
      </c>
    </row>
    <row r="165" ht="15.75" customHeight="1">
      <c r="A165" s="1">
        <v>5247.1318</v>
      </c>
      <c r="B165" s="1">
        <v>1950.0</v>
      </c>
      <c r="C165" s="1">
        <v>1034.5</v>
      </c>
      <c r="D165" s="1">
        <v>392.6</v>
      </c>
      <c r="E165" s="1">
        <v>199.1</v>
      </c>
      <c r="F165" s="1">
        <v>146.8</v>
      </c>
    </row>
    <row r="166" ht="15.75" customHeight="1">
      <c r="A166" s="1">
        <v>5247.2842</v>
      </c>
      <c r="B166" s="1">
        <v>1950.0</v>
      </c>
      <c r="C166" s="1">
        <v>1034.5</v>
      </c>
      <c r="D166" s="1">
        <v>392.6</v>
      </c>
      <c r="E166" s="1">
        <v>199.1</v>
      </c>
      <c r="F166" s="1">
        <v>146.8</v>
      </c>
    </row>
    <row r="167" ht="15.75" customHeight="1">
      <c r="A167" s="1">
        <v>5247.437</v>
      </c>
      <c r="B167" s="1">
        <v>1950.0</v>
      </c>
      <c r="C167" s="1">
        <v>1034.5</v>
      </c>
      <c r="D167" s="1">
        <v>392.6</v>
      </c>
      <c r="E167" s="1">
        <v>199.1</v>
      </c>
      <c r="F167" s="1">
        <v>146.8</v>
      </c>
    </row>
    <row r="168" ht="15.75" customHeight="1">
      <c r="A168" s="1">
        <v>5247.5894</v>
      </c>
      <c r="B168" s="1">
        <v>1950.0</v>
      </c>
      <c r="C168" s="1">
        <v>1034.5</v>
      </c>
      <c r="D168" s="1">
        <v>392.6</v>
      </c>
      <c r="E168" s="1">
        <v>199.1</v>
      </c>
      <c r="F168" s="1">
        <v>146.9</v>
      </c>
    </row>
    <row r="169" ht="15.75" customHeight="1">
      <c r="A169" s="1">
        <v>5247.7417</v>
      </c>
      <c r="B169" s="1">
        <v>1950.0</v>
      </c>
      <c r="C169" s="1">
        <v>1034.5</v>
      </c>
      <c r="D169" s="1">
        <v>392.6</v>
      </c>
      <c r="E169" s="1">
        <v>199.1</v>
      </c>
      <c r="F169" s="1">
        <v>146.9</v>
      </c>
    </row>
    <row r="170" ht="15.75" customHeight="1">
      <c r="A170" s="1">
        <v>5247.894</v>
      </c>
      <c r="B170" s="1">
        <v>1950.0</v>
      </c>
      <c r="C170" s="1">
        <v>1034.5</v>
      </c>
      <c r="D170" s="1">
        <v>392.6</v>
      </c>
      <c r="E170" s="1">
        <v>199.1</v>
      </c>
      <c r="F170" s="1">
        <v>147.0</v>
      </c>
    </row>
    <row r="171" ht="15.75" customHeight="1">
      <c r="A171" s="1">
        <v>5248.0464</v>
      </c>
      <c r="B171" s="1">
        <v>1950.0</v>
      </c>
      <c r="C171" s="1">
        <v>1034.4</v>
      </c>
      <c r="D171" s="1">
        <v>392.6</v>
      </c>
      <c r="E171" s="1">
        <v>199.1</v>
      </c>
      <c r="F171" s="1">
        <v>147.0</v>
      </c>
    </row>
    <row r="172" ht="15.75" customHeight="1">
      <c r="A172" s="1">
        <v>5248.1987</v>
      </c>
      <c r="B172" s="1">
        <v>1950.0</v>
      </c>
      <c r="C172" s="1">
        <v>1034.4</v>
      </c>
      <c r="D172" s="1">
        <v>392.7</v>
      </c>
      <c r="E172" s="1">
        <v>199.1</v>
      </c>
      <c r="F172" s="1">
        <v>147.1</v>
      </c>
    </row>
    <row r="173" ht="15.75" customHeight="1">
      <c r="A173" s="1">
        <v>5248.3511</v>
      </c>
      <c r="B173" s="1">
        <v>1950.0</v>
      </c>
      <c r="C173" s="1">
        <v>1034.4</v>
      </c>
      <c r="D173" s="1">
        <v>392.7</v>
      </c>
      <c r="E173" s="1">
        <v>199.1</v>
      </c>
      <c r="F173" s="1">
        <v>147.1</v>
      </c>
    </row>
    <row r="174" ht="15.75" customHeight="1">
      <c r="A174" s="1">
        <v>5248.5034</v>
      </c>
      <c r="B174" s="1">
        <v>1950.0</v>
      </c>
      <c r="C174" s="1">
        <v>1034.4</v>
      </c>
      <c r="D174" s="1">
        <v>392.7</v>
      </c>
      <c r="E174" s="1">
        <v>199.1</v>
      </c>
      <c r="F174" s="1">
        <v>147.1</v>
      </c>
    </row>
    <row r="175" ht="15.75" customHeight="1">
      <c r="A175" s="1">
        <v>5248.6558</v>
      </c>
      <c r="B175" s="1">
        <v>1950.0</v>
      </c>
      <c r="C175" s="1">
        <v>1034.3</v>
      </c>
      <c r="D175" s="1">
        <v>392.6</v>
      </c>
      <c r="E175" s="1">
        <v>199.1</v>
      </c>
      <c r="F175" s="1">
        <v>147.1</v>
      </c>
    </row>
    <row r="176" ht="15.75" customHeight="1">
      <c r="A176" s="1">
        <v>5248.8086</v>
      </c>
      <c r="B176" s="1">
        <v>1950.0</v>
      </c>
      <c r="C176" s="1">
        <v>1034.3</v>
      </c>
      <c r="D176" s="1">
        <v>392.6</v>
      </c>
      <c r="E176" s="1">
        <v>199.1</v>
      </c>
      <c r="F176" s="1">
        <v>147.1</v>
      </c>
    </row>
    <row r="177" ht="15.75" customHeight="1">
      <c r="A177" s="1">
        <v>5248.9609</v>
      </c>
      <c r="B177" s="1">
        <v>1950.0</v>
      </c>
      <c r="C177" s="1">
        <v>1034.2</v>
      </c>
      <c r="D177" s="1">
        <v>392.5</v>
      </c>
      <c r="E177" s="1">
        <v>199.1</v>
      </c>
      <c r="F177" s="1">
        <v>147.0</v>
      </c>
    </row>
    <row r="178" ht="15.75" customHeight="1">
      <c r="A178" s="1">
        <v>5249.1133</v>
      </c>
      <c r="B178" s="1">
        <v>1950.0</v>
      </c>
      <c r="C178" s="1">
        <v>1034.1</v>
      </c>
      <c r="D178" s="1">
        <v>392.3</v>
      </c>
      <c r="E178" s="1">
        <v>199.0</v>
      </c>
      <c r="F178" s="1">
        <v>146.9</v>
      </c>
    </row>
    <row r="179" ht="15.75" customHeight="1">
      <c r="A179" s="1">
        <v>5249.2656</v>
      </c>
      <c r="B179" s="1">
        <v>1950.0</v>
      </c>
      <c r="C179" s="1">
        <v>1034.1</v>
      </c>
      <c r="D179" s="1">
        <v>392.2</v>
      </c>
      <c r="E179" s="1">
        <v>199.0</v>
      </c>
      <c r="F179" s="1">
        <v>146.7</v>
      </c>
    </row>
    <row r="180" ht="15.75" customHeight="1">
      <c r="A180" s="1">
        <v>5249.418</v>
      </c>
      <c r="B180" s="1">
        <v>1950.0</v>
      </c>
      <c r="C180" s="1">
        <v>1034.0</v>
      </c>
      <c r="D180" s="1">
        <v>392.1</v>
      </c>
      <c r="E180" s="1">
        <v>199.0</v>
      </c>
      <c r="F180" s="1">
        <v>146.6</v>
      </c>
    </row>
    <row r="181" ht="15.75" customHeight="1">
      <c r="A181" s="1">
        <v>5249.5703</v>
      </c>
      <c r="B181" s="1">
        <v>1950.0</v>
      </c>
      <c r="C181" s="1">
        <v>1034.1</v>
      </c>
      <c r="D181" s="1">
        <v>391.9</v>
      </c>
      <c r="E181" s="1">
        <v>198.9</v>
      </c>
      <c r="F181" s="1">
        <v>146.5</v>
      </c>
    </row>
    <row r="182" ht="15.75" customHeight="1">
      <c r="A182" s="1">
        <v>5249.7227</v>
      </c>
      <c r="B182" s="1">
        <v>1950.0</v>
      </c>
      <c r="C182" s="1">
        <v>1034.2</v>
      </c>
      <c r="D182" s="1">
        <v>391.8</v>
      </c>
      <c r="E182" s="1">
        <v>198.9</v>
      </c>
      <c r="F182" s="1">
        <v>146.5</v>
      </c>
    </row>
    <row r="183" ht="15.75" customHeight="1">
      <c r="A183" s="1">
        <v>5249.875</v>
      </c>
      <c r="B183" s="1">
        <v>1950.0</v>
      </c>
      <c r="C183" s="1">
        <v>1034.8</v>
      </c>
      <c r="D183" s="1">
        <v>391.8</v>
      </c>
      <c r="E183" s="1">
        <v>199.0</v>
      </c>
      <c r="F183" s="1">
        <v>146.5</v>
      </c>
    </row>
    <row r="184" ht="15.75" customHeight="1">
      <c r="A184" s="1">
        <v>5250.0278</v>
      </c>
      <c r="B184" s="1">
        <v>1950.0</v>
      </c>
      <c r="C184" s="1">
        <v>1034.9</v>
      </c>
      <c r="D184" s="1">
        <v>391.9</v>
      </c>
      <c r="E184" s="1">
        <v>199.0</v>
      </c>
      <c r="F184" s="1">
        <v>146.6</v>
      </c>
    </row>
    <row r="185" ht="15.75" customHeight="1">
      <c r="A185" s="1">
        <v>5250.1802</v>
      </c>
      <c r="B185" s="1">
        <v>1950.0</v>
      </c>
      <c r="C185" s="1">
        <v>1034.8</v>
      </c>
      <c r="D185" s="1">
        <v>392.2</v>
      </c>
      <c r="E185" s="1">
        <v>199.1</v>
      </c>
      <c r="F185" s="1">
        <v>146.7</v>
      </c>
    </row>
    <row r="186" ht="15.75" customHeight="1">
      <c r="A186" s="1">
        <v>5250.3325</v>
      </c>
      <c r="B186" s="1">
        <v>1950.0</v>
      </c>
      <c r="C186" s="1">
        <v>1034.2</v>
      </c>
      <c r="D186" s="1">
        <v>392.4</v>
      </c>
      <c r="E186" s="1">
        <v>199.1</v>
      </c>
      <c r="F186" s="1">
        <v>147.0</v>
      </c>
    </row>
    <row r="187" ht="15.75" customHeight="1">
      <c r="A187" s="1">
        <v>5250.4849</v>
      </c>
      <c r="B187" s="1">
        <v>1950.0</v>
      </c>
      <c r="C187" s="1">
        <v>1034.7</v>
      </c>
      <c r="D187" s="1">
        <v>392.8</v>
      </c>
      <c r="E187" s="1">
        <v>199.2</v>
      </c>
      <c r="F187" s="1">
        <v>147.2</v>
      </c>
    </row>
    <row r="188" ht="15.75" customHeight="1">
      <c r="A188" s="1">
        <v>5250.6372</v>
      </c>
      <c r="B188" s="1">
        <v>1950.0</v>
      </c>
      <c r="C188" s="1">
        <v>1036.0</v>
      </c>
      <c r="D188" s="1">
        <v>393.4</v>
      </c>
      <c r="E188" s="1">
        <v>199.2</v>
      </c>
      <c r="F188" s="1">
        <v>147.4</v>
      </c>
    </row>
    <row r="189" ht="15.75" customHeight="1">
      <c r="A189" s="1">
        <v>5250.7896</v>
      </c>
      <c r="B189" s="1">
        <v>1950.0</v>
      </c>
      <c r="C189" s="1">
        <v>1037.2</v>
      </c>
      <c r="D189" s="1">
        <v>393.8</v>
      </c>
      <c r="E189" s="1">
        <v>199.2</v>
      </c>
      <c r="F189" s="1">
        <v>147.5</v>
      </c>
    </row>
    <row r="190" ht="15.75" customHeight="1">
      <c r="A190" s="1">
        <v>5250.9419</v>
      </c>
      <c r="B190" s="1">
        <v>1950.0</v>
      </c>
      <c r="C190" s="1">
        <v>1038.7</v>
      </c>
      <c r="D190" s="1">
        <v>394.0</v>
      </c>
      <c r="E190" s="1">
        <v>199.2</v>
      </c>
      <c r="F190" s="1">
        <v>147.4</v>
      </c>
    </row>
    <row r="191" ht="15.75" customHeight="1">
      <c r="A191" s="1">
        <v>5251.0942</v>
      </c>
      <c r="B191" s="1">
        <v>1950.0</v>
      </c>
      <c r="C191" s="1">
        <v>1038.8</v>
      </c>
      <c r="D191" s="1">
        <v>393.8</v>
      </c>
      <c r="E191" s="1">
        <v>199.2</v>
      </c>
      <c r="F191" s="1">
        <v>147.3</v>
      </c>
    </row>
    <row r="192" ht="15.75" customHeight="1">
      <c r="A192" s="1">
        <v>5251.2466</v>
      </c>
      <c r="B192" s="1">
        <v>1950.0</v>
      </c>
      <c r="C192" s="1">
        <v>1038.5</v>
      </c>
      <c r="D192" s="1">
        <v>393.2</v>
      </c>
      <c r="E192" s="1">
        <v>199.2</v>
      </c>
      <c r="F192" s="1">
        <v>147.1</v>
      </c>
    </row>
    <row r="193" ht="15.75" customHeight="1">
      <c r="A193" s="1">
        <v>5251.3994</v>
      </c>
      <c r="B193" s="1">
        <v>1950.0</v>
      </c>
      <c r="C193" s="1">
        <v>1037.8</v>
      </c>
      <c r="D193" s="1">
        <v>392.6</v>
      </c>
      <c r="E193" s="1">
        <v>199.2</v>
      </c>
      <c r="F193" s="1">
        <v>146.9</v>
      </c>
    </row>
    <row r="194" ht="15.75" customHeight="1">
      <c r="A194" s="1">
        <v>5251.5518</v>
      </c>
      <c r="B194" s="1">
        <v>1950.0</v>
      </c>
      <c r="C194" s="1">
        <v>1037.1</v>
      </c>
      <c r="D194" s="1">
        <v>391.8</v>
      </c>
      <c r="E194" s="1">
        <v>199.2</v>
      </c>
      <c r="F194" s="1">
        <v>146.8</v>
      </c>
    </row>
    <row r="195" ht="15.75" customHeight="1">
      <c r="A195" s="1">
        <v>5251.7041</v>
      </c>
      <c r="B195" s="1">
        <v>1950.0</v>
      </c>
      <c r="C195" s="1">
        <v>1038.3</v>
      </c>
      <c r="D195" s="1">
        <v>391.9</v>
      </c>
      <c r="E195" s="1">
        <v>199.4</v>
      </c>
      <c r="F195" s="1">
        <v>146.7</v>
      </c>
    </row>
    <row r="196" ht="15.75" customHeight="1">
      <c r="A196" s="1">
        <v>5251.8564</v>
      </c>
      <c r="B196" s="1">
        <v>1950.0</v>
      </c>
      <c r="C196" s="1">
        <v>1039.7</v>
      </c>
      <c r="D196" s="1">
        <v>392.0</v>
      </c>
      <c r="E196" s="1">
        <v>199.5</v>
      </c>
      <c r="F196" s="1">
        <v>146.8</v>
      </c>
    </row>
    <row r="197" ht="15.75" customHeight="1">
      <c r="A197" s="1">
        <v>5252.0088</v>
      </c>
      <c r="B197" s="1">
        <v>1950.0</v>
      </c>
      <c r="C197" s="1">
        <v>1039.4</v>
      </c>
      <c r="D197" s="1">
        <v>392.3</v>
      </c>
      <c r="E197" s="1">
        <v>199.5</v>
      </c>
      <c r="F197" s="1">
        <v>146.9</v>
      </c>
    </row>
    <row r="198" ht="15.75" customHeight="1">
      <c r="A198" s="1">
        <v>5252.1611</v>
      </c>
      <c r="B198" s="1">
        <v>1950.0</v>
      </c>
      <c r="C198" s="1">
        <v>1039.7</v>
      </c>
      <c r="D198" s="1">
        <v>392.5</v>
      </c>
      <c r="E198" s="1">
        <v>199.4</v>
      </c>
      <c r="F198" s="1">
        <v>146.9</v>
      </c>
    </row>
    <row r="199" ht="15.75" customHeight="1">
      <c r="A199" s="1">
        <v>5252.3135</v>
      </c>
      <c r="B199" s="1">
        <v>1950.0</v>
      </c>
      <c r="C199" s="1">
        <v>1039.5</v>
      </c>
      <c r="D199" s="1">
        <v>392.7</v>
      </c>
      <c r="E199" s="1">
        <v>199.3</v>
      </c>
      <c r="F199" s="1">
        <v>147.0</v>
      </c>
    </row>
    <row r="200" ht="15.75" customHeight="1">
      <c r="A200" s="1">
        <v>5252.4658</v>
      </c>
      <c r="B200" s="1">
        <v>1950.0</v>
      </c>
      <c r="C200" s="1">
        <v>1039.7</v>
      </c>
      <c r="D200" s="1">
        <v>393.0</v>
      </c>
      <c r="E200" s="1">
        <v>199.2</v>
      </c>
      <c r="F200" s="1">
        <v>147.1</v>
      </c>
    </row>
    <row r="201" ht="15.75" customHeight="1">
      <c r="A201" s="1">
        <v>5252.6182</v>
      </c>
      <c r="B201" s="1">
        <v>1950.0</v>
      </c>
      <c r="C201" s="1">
        <v>1039.3</v>
      </c>
      <c r="D201" s="1">
        <v>393.3</v>
      </c>
      <c r="E201" s="1">
        <v>199.2</v>
      </c>
      <c r="F201" s="1">
        <v>147.1</v>
      </c>
    </row>
    <row r="202" ht="15.75" customHeight="1">
      <c r="A202" s="1">
        <v>5252.771</v>
      </c>
      <c r="B202" s="1">
        <v>1950.0</v>
      </c>
      <c r="C202" s="1">
        <v>1040.4</v>
      </c>
      <c r="D202" s="1">
        <v>393.4</v>
      </c>
      <c r="E202" s="1">
        <v>199.2</v>
      </c>
      <c r="F202" s="1">
        <v>147.0</v>
      </c>
    </row>
    <row r="203" ht="15.75" customHeight="1">
      <c r="A203" s="1">
        <v>5252.9233</v>
      </c>
      <c r="B203" s="1">
        <v>1950.0</v>
      </c>
      <c r="C203" s="1">
        <v>1041.4</v>
      </c>
      <c r="D203" s="1">
        <v>393.2</v>
      </c>
      <c r="E203" s="1">
        <v>199.3</v>
      </c>
      <c r="F203" s="1">
        <v>147.0</v>
      </c>
    </row>
    <row r="204" ht="15.75" customHeight="1">
      <c r="A204" s="1">
        <v>5253.0757</v>
      </c>
      <c r="B204" s="1">
        <v>1950.0</v>
      </c>
      <c r="C204" s="1">
        <v>1042.3</v>
      </c>
      <c r="D204" s="1">
        <v>392.9</v>
      </c>
      <c r="E204" s="1">
        <v>199.3</v>
      </c>
      <c r="F204" s="1">
        <v>146.8</v>
      </c>
    </row>
    <row r="205" ht="15.75" customHeight="1">
      <c r="A205" s="1">
        <v>5253.228</v>
      </c>
      <c r="B205" s="1">
        <v>1950.0</v>
      </c>
      <c r="C205" s="1">
        <v>1043.4</v>
      </c>
      <c r="D205" s="1">
        <v>392.8</v>
      </c>
      <c r="E205" s="1">
        <v>199.3</v>
      </c>
      <c r="F205" s="1">
        <v>146.7</v>
      </c>
    </row>
    <row r="206" ht="15.75" customHeight="1">
      <c r="A206" s="1">
        <v>5253.3804</v>
      </c>
      <c r="B206" s="1">
        <v>1950.0</v>
      </c>
      <c r="C206" s="1">
        <v>1044.4</v>
      </c>
      <c r="D206" s="1">
        <v>392.6</v>
      </c>
      <c r="E206" s="1">
        <v>199.1</v>
      </c>
      <c r="F206" s="1">
        <v>146.7</v>
      </c>
    </row>
    <row r="207" ht="15.75" customHeight="1">
      <c r="A207" s="1">
        <v>5253.5327</v>
      </c>
      <c r="B207" s="1">
        <v>1950.0</v>
      </c>
      <c r="C207" s="1">
        <v>1045.1</v>
      </c>
      <c r="D207" s="1">
        <v>392.4</v>
      </c>
      <c r="E207" s="1">
        <v>199.1</v>
      </c>
      <c r="F207" s="1">
        <v>146.6</v>
      </c>
    </row>
    <row r="208" ht="15.75" customHeight="1">
      <c r="A208" s="1">
        <v>5253.6851</v>
      </c>
      <c r="B208" s="1">
        <v>1950.0</v>
      </c>
      <c r="C208" s="1">
        <v>1045.0</v>
      </c>
      <c r="D208" s="1">
        <v>392.3</v>
      </c>
      <c r="E208" s="1">
        <v>199.1</v>
      </c>
      <c r="F208" s="1">
        <v>146.5</v>
      </c>
    </row>
    <row r="209" ht="15.75" customHeight="1">
      <c r="A209" s="1">
        <v>5253.8374</v>
      </c>
      <c r="B209" s="1">
        <v>1950.0</v>
      </c>
      <c r="C209" s="1">
        <v>1044.5</v>
      </c>
      <c r="D209" s="1">
        <v>392.4</v>
      </c>
      <c r="E209" s="1">
        <v>199.1</v>
      </c>
      <c r="F209" s="1">
        <v>146.5</v>
      </c>
    </row>
    <row r="210" ht="15.75" customHeight="1">
      <c r="A210" s="1">
        <v>5253.9902</v>
      </c>
      <c r="B210" s="1">
        <v>1950.0</v>
      </c>
      <c r="C210" s="1">
        <v>1043.9</v>
      </c>
      <c r="D210" s="1">
        <v>392.3</v>
      </c>
      <c r="E210" s="1">
        <v>199.1</v>
      </c>
      <c r="F210" s="1">
        <v>146.5</v>
      </c>
    </row>
    <row r="211" ht="15.75" customHeight="1">
      <c r="A211" s="1">
        <v>5254.1426</v>
      </c>
      <c r="B211" s="1">
        <v>1950.0</v>
      </c>
      <c r="C211" s="1">
        <v>1043.1</v>
      </c>
      <c r="D211" s="1">
        <v>392.2</v>
      </c>
      <c r="E211" s="1">
        <v>199.0</v>
      </c>
      <c r="F211" s="1">
        <v>146.5</v>
      </c>
    </row>
    <row r="212" ht="15.75" customHeight="1">
      <c r="A212" s="1">
        <v>5254.2949</v>
      </c>
      <c r="B212" s="1">
        <v>1950.0</v>
      </c>
      <c r="C212" s="1">
        <v>1042.6</v>
      </c>
      <c r="D212" s="1">
        <v>392.3</v>
      </c>
      <c r="E212" s="1">
        <v>199.0</v>
      </c>
      <c r="F212" s="1">
        <v>146.6</v>
      </c>
    </row>
    <row r="213" ht="15.75" customHeight="1">
      <c r="A213" s="1">
        <v>5254.4473</v>
      </c>
      <c r="B213" s="1">
        <v>1950.0</v>
      </c>
      <c r="C213" s="1">
        <v>1042.4</v>
      </c>
      <c r="D213" s="1">
        <v>392.3</v>
      </c>
      <c r="E213" s="1">
        <v>199.0</v>
      </c>
      <c r="F213" s="1">
        <v>146.6</v>
      </c>
    </row>
    <row r="214" ht="15.75" customHeight="1">
      <c r="A214" s="1">
        <v>5254.5996</v>
      </c>
      <c r="B214" s="1">
        <v>1950.0</v>
      </c>
      <c r="C214" s="1">
        <v>1042.5</v>
      </c>
      <c r="D214" s="1">
        <v>392.3</v>
      </c>
      <c r="E214" s="1">
        <v>199.0</v>
      </c>
      <c r="F214" s="1">
        <v>146.7</v>
      </c>
    </row>
    <row r="215" ht="15.75" customHeight="1">
      <c r="A215" s="1">
        <v>5254.752</v>
      </c>
      <c r="B215" s="1">
        <v>1950.0</v>
      </c>
      <c r="C215" s="1">
        <v>1042.8</v>
      </c>
      <c r="D215" s="1">
        <v>392.2</v>
      </c>
      <c r="E215" s="1">
        <v>199.0</v>
      </c>
      <c r="F215" s="1">
        <v>146.8</v>
      </c>
    </row>
    <row r="216" ht="15.75" customHeight="1">
      <c r="A216" s="1">
        <v>5254.9043</v>
      </c>
      <c r="B216" s="1">
        <v>1950.0</v>
      </c>
      <c r="C216" s="1">
        <v>1043.3</v>
      </c>
      <c r="D216" s="1">
        <v>392.2</v>
      </c>
      <c r="E216" s="1">
        <v>199.0</v>
      </c>
      <c r="F216" s="1">
        <v>146.8</v>
      </c>
    </row>
    <row r="217" ht="15.75" customHeight="1">
      <c r="A217" s="1">
        <v>5255.0566</v>
      </c>
      <c r="B217" s="1">
        <v>1950.0</v>
      </c>
      <c r="C217" s="1">
        <v>1043.8</v>
      </c>
      <c r="D217" s="1">
        <v>392.1</v>
      </c>
      <c r="E217" s="1">
        <v>199.0</v>
      </c>
      <c r="F217" s="1">
        <v>146.9</v>
      </c>
    </row>
    <row r="218" ht="15.75" customHeight="1">
      <c r="A218" s="1">
        <v>5255.209</v>
      </c>
      <c r="B218" s="1">
        <v>1950.0</v>
      </c>
      <c r="C218" s="1">
        <v>1044.2</v>
      </c>
      <c r="D218" s="1">
        <v>392.0</v>
      </c>
      <c r="E218" s="1">
        <v>199.0</v>
      </c>
      <c r="F218" s="1">
        <v>146.9</v>
      </c>
    </row>
    <row r="219" ht="15.75" customHeight="1">
      <c r="A219" s="1">
        <v>5255.3618</v>
      </c>
      <c r="B219" s="1">
        <v>1950.0</v>
      </c>
      <c r="C219" s="1">
        <v>1044.5</v>
      </c>
      <c r="D219" s="1">
        <v>391.8</v>
      </c>
      <c r="E219" s="1">
        <v>198.9</v>
      </c>
      <c r="F219" s="1">
        <v>146.9</v>
      </c>
    </row>
    <row r="220" ht="15.75" customHeight="1">
      <c r="A220" s="1">
        <v>5255.5142</v>
      </c>
      <c r="B220" s="1">
        <v>1950.0</v>
      </c>
      <c r="C220" s="1">
        <v>1044.8</v>
      </c>
      <c r="D220" s="1">
        <v>391.7</v>
      </c>
      <c r="E220" s="1">
        <v>198.9</v>
      </c>
      <c r="F220" s="1">
        <v>146.8</v>
      </c>
    </row>
    <row r="221" ht="15.75" customHeight="1">
      <c r="A221" s="1">
        <v>5255.6665</v>
      </c>
      <c r="B221" s="1">
        <v>1950.0</v>
      </c>
      <c r="C221" s="1">
        <v>1045.3</v>
      </c>
      <c r="D221" s="1">
        <v>391.5</v>
      </c>
      <c r="E221" s="1">
        <v>198.9</v>
      </c>
      <c r="F221" s="1">
        <v>146.7</v>
      </c>
    </row>
    <row r="222" ht="15.75" customHeight="1">
      <c r="A222" s="1">
        <v>5255.8188</v>
      </c>
      <c r="B222" s="1">
        <v>1950.0</v>
      </c>
      <c r="C222" s="1">
        <v>1045.5</v>
      </c>
      <c r="D222" s="1">
        <v>391.3</v>
      </c>
      <c r="E222" s="1">
        <v>198.8</v>
      </c>
      <c r="F222" s="1">
        <v>146.6</v>
      </c>
    </row>
    <row r="223" ht="15.75" customHeight="1">
      <c r="A223" s="1">
        <v>5255.9712</v>
      </c>
      <c r="B223" s="1">
        <v>1950.0</v>
      </c>
      <c r="C223" s="1">
        <v>1045.5</v>
      </c>
      <c r="D223" s="1">
        <v>390.9</v>
      </c>
      <c r="E223" s="1">
        <v>198.8</v>
      </c>
      <c r="F223" s="1">
        <v>146.4</v>
      </c>
    </row>
    <row r="224" ht="15.75" customHeight="1">
      <c r="A224" s="1">
        <v>5256.1235</v>
      </c>
      <c r="B224" s="1">
        <v>1950.0</v>
      </c>
      <c r="C224" s="1">
        <v>1045.8</v>
      </c>
      <c r="D224" s="1">
        <v>390.5</v>
      </c>
      <c r="E224" s="1">
        <v>198.8</v>
      </c>
      <c r="F224" s="1">
        <v>146.2</v>
      </c>
    </row>
    <row r="225" ht="15.75" customHeight="1">
      <c r="A225" s="1">
        <v>5256.2759</v>
      </c>
      <c r="B225" s="1">
        <v>1950.0</v>
      </c>
      <c r="C225" s="1">
        <v>1046.0</v>
      </c>
      <c r="D225" s="1">
        <v>390.3</v>
      </c>
      <c r="E225" s="1">
        <v>198.8</v>
      </c>
      <c r="F225" s="1">
        <v>146.0</v>
      </c>
    </row>
    <row r="226" ht="15.75" customHeight="1">
      <c r="A226" s="1">
        <v>5256.4282</v>
      </c>
      <c r="B226" s="1">
        <v>1950.0</v>
      </c>
      <c r="C226" s="1">
        <v>1046.7</v>
      </c>
      <c r="D226" s="1">
        <v>389.9</v>
      </c>
      <c r="E226" s="1">
        <v>198.8</v>
      </c>
      <c r="F226" s="1">
        <v>145.8</v>
      </c>
    </row>
    <row r="227" ht="15.75" customHeight="1">
      <c r="A227" s="1">
        <v>5256.5806</v>
      </c>
      <c r="B227" s="1">
        <v>1950.0</v>
      </c>
      <c r="C227" s="1">
        <v>1047.6</v>
      </c>
      <c r="D227" s="1">
        <v>389.4</v>
      </c>
      <c r="E227" s="1">
        <v>198.8</v>
      </c>
      <c r="F227" s="1">
        <v>145.7</v>
      </c>
    </row>
    <row r="228" ht="15.75" customHeight="1">
      <c r="A228" s="1">
        <v>5256.7334</v>
      </c>
      <c r="B228" s="1">
        <v>1950.0</v>
      </c>
      <c r="C228" s="1">
        <v>1048.0</v>
      </c>
      <c r="D228" s="1">
        <v>389.2</v>
      </c>
      <c r="E228" s="1">
        <v>198.7</v>
      </c>
      <c r="F228" s="1">
        <v>145.7</v>
      </c>
    </row>
    <row r="229" ht="15.75" customHeight="1">
      <c r="A229" s="1">
        <v>5256.8857</v>
      </c>
      <c r="B229" s="1">
        <v>1950.0</v>
      </c>
      <c r="C229" s="1">
        <v>1048.4</v>
      </c>
      <c r="D229" s="1">
        <v>388.8</v>
      </c>
      <c r="E229" s="1">
        <v>198.7</v>
      </c>
      <c r="F229" s="1">
        <v>145.7</v>
      </c>
    </row>
    <row r="230" ht="15.75" customHeight="1">
      <c r="A230" s="1">
        <v>5257.0381</v>
      </c>
      <c r="B230" s="1">
        <v>1950.0</v>
      </c>
      <c r="C230" s="1">
        <v>1048.6</v>
      </c>
      <c r="D230" s="1">
        <v>388.5</v>
      </c>
      <c r="E230" s="1">
        <v>198.6</v>
      </c>
      <c r="F230" s="1">
        <v>145.7</v>
      </c>
    </row>
    <row r="231" ht="15.75" customHeight="1">
      <c r="A231" s="1">
        <v>5257.1904</v>
      </c>
      <c r="B231" s="1">
        <v>1950.0</v>
      </c>
      <c r="C231" s="1">
        <v>1048.7</v>
      </c>
      <c r="D231" s="1">
        <v>388.2</v>
      </c>
      <c r="E231" s="1">
        <v>198.6</v>
      </c>
      <c r="F231" s="1">
        <v>145.7</v>
      </c>
    </row>
    <row r="232" ht="15.75" customHeight="1">
      <c r="A232" s="1">
        <v>5257.3428</v>
      </c>
      <c r="B232" s="1">
        <v>1950.0</v>
      </c>
      <c r="C232" s="1">
        <v>1048.6</v>
      </c>
      <c r="D232" s="1">
        <v>387.9</v>
      </c>
      <c r="E232" s="1">
        <v>198.6</v>
      </c>
      <c r="F232" s="1">
        <v>145.7</v>
      </c>
    </row>
    <row r="233" ht="15.75" customHeight="1">
      <c r="A233" s="1">
        <v>5257.4951</v>
      </c>
      <c r="B233" s="1">
        <v>1950.0</v>
      </c>
      <c r="C233" s="1">
        <v>1048.7</v>
      </c>
      <c r="D233" s="1">
        <v>387.6</v>
      </c>
      <c r="E233" s="1">
        <v>198.5</v>
      </c>
      <c r="F233" s="1">
        <v>145.6</v>
      </c>
    </row>
    <row r="234" ht="15.75" customHeight="1">
      <c r="A234" s="1">
        <v>5257.6475</v>
      </c>
      <c r="B234" s="1">
        <v>1950.0</v>
      </c>
      <c r="C234" s="1">
        <v>1048.8</v>
      </c>
      <c r="D234" s="1">
        <v>387.3</v>
      </c>
      <c r="E234" s="1">
        <v>198.5</v>
      </c>
      <c r="F234" s="1">
        <v>145.6</v>
      </c>
    </row>
    <row r="235" ht="15.75" customHeight="1">
      <c r="A235" s="1">
        <v>5257.7998</v>
      </c>
      <c r="B235" s="1">
        <v>1950.0</v>
      </c>
      <c r="C235" s="1">
        <v>1048.8</v>
      </c>
      <c r="D235" s="1">
        <v>387.0</v>
      </c>
      <c r="E235" s="1">
        <v>198.4</v>
      </c>
      <c r="F235" s="1">
        <v>145.5</v>
      </c>
    </row>
    <row r="236" ht="15.75" customHeight="1">
      <c r="A236" s="1">
        <v>5257.9526</v>
      </c>
      <c r="B236" s="1">
        <v>1950.0</v>
      </c>
      <c r="C236" s="1">
        <v>1049.0</v>
      </c>
      <c r="D236" s="1">
        <v>386.6</v>
      </c>
      <c r="E236" s="1">
        <v>198.4</v>
      </c>
      <c r="F236" s="1">
        <v>145.4</v>
      </c>
    </row>
    <row r="237" ht="15.75" customHeight="1">
      <c r="A237" s="1">
        <v>5258.105</v>
      </c>
      <c r="B237" s="1">
        <v>1950.0</v>
      </c>
      <c r="C237" s="1">
        <v>1049.7</v>
      </c>
      <c r="D237" s="1">
        <v>386.4</v>
      </c>
      <c r="E237" s="1">
        <v>198.4</v>
      </c>
      <c r="F237" s="1">
        <v>145.2</v>
      </c>
    </row>
    <row r="238" ht="15.75" customHeight="1">
      <c r="A238" s="1">
        <v>5258.2573</v>
      </c>
      <c r="B238" s="1">
        <v>1950.0</v>
      </c>
      <c r="C238" s="1">
        <v>1050.1</v>
      </c>
      <c r="D238" s="1">
        <v>386.1</v>
      </c>
      <c r="E238" s="1">
        <v>198.4</v>
      </c>
      <c r="F238" s="1">
        <v>145.1</v>
      </c>
    </row>
    <row r="239" ht="15.75" customHeight="1">
      <c r="A239" s="1">
        <v>5258.4097</v>
      </c>
      <c r="B239" s="1">
        <v>1950.0</v>
      </c>
      <c r="C239" s="1">
        <v>1050.1</v>
      </c>
      <c r="D239" s="1">
        <v>385.7</v>
      </c>
      <c r="E239" s="1">
        <v>198.4</v>
      </c>
      <c r="F239" s="1">
        <v>145.0</v>
      </c>
    </row>
    <row r="240" ht="15.75" customHeight="1">
      <c r="A240" s="1">
        <v>5258.562</v>
      </c>
      <c r="B240" s="1">
        <v>1950.0</v>
      </c>
      <c r="C240" s="1">
        <v>1050.1</v>
      </c>
      <c r="D240" s="1">
        <v>385.3</v>
      </c>
      <c r="E240" s="1">
        <v>198.4</v>
      </c>
      <c r="F240" s="1">
        <v>144.9</v>
      </c>
    </row>
    <row r="241" ht="15.75" customHeight="1">
      <c r="A241" s="1">
        <v>5258.7144</v>
      </c>
      <c r="B241" s="1">
        <v>1950.0</v>
      </c>
      <c r="C241" s="1">
        <v>1050.5</v>
      </c>
      <c r="D241" s="1">
        <v>384.9</v>
      </c>
      <c r="E241" s="1">
        <v>198.5</v>
      </c>
      <c r="F241" s="1">
        <v>144.8</v>
      </c>
    </row>
    <row r="242" ht="15.75" customHeight="1">
      <c r="A242" s="1">
        <v>5258.8667</v>
      </c>
      <c r="B242" s="1">
        <v>1950.0</v>
      </c>
      <c r="C242" s="1">
        <v>1050.6</v>
      </c>
      <c r="D242" s="1">
        <v>384.6</v>
      </c>
      <c r="E242" s="1">
        <v>198.5</v>
      </c>
      <c r="F242" s="1">
        <v>144.8</v>
      </c>
    </row>
    <row r="243" ht="15.75" customHeight="1">
      <c r="A243" s="1">
        <v>5259.019</v>
      </c>
      <c r="B243" s="1">
        <v>1950.0</v>
      </c>
      <c r="C243" s="1">
        <v>1050.3</v>
      </c>
      <c r="D243" s="1">
        <v>384.5</v>
      </c>
      <c r="E243" s="1">
        <v>198.6</v>
      </c>
      <c r="F243" s="1">
        <v>144.7</v>
      </c>
    </row>
    <row r="244" ht="15.75" customHeight="1">
      <c r="A244" s="1">
        <v>5259.1714</v>
      </c>
      <c r="B244" s="1">
        <v>1950.0</v>
      </c>
      <c r="C244" s="1">
        <v>1050.2</v>
      </c>
      <c r="D244" s="1">
        <v>384.3</v>
      </c>
      <c r="E244" s="1">
        <v>198.6</v>
      </c>
      <c r="F244" s="1">
        <v>144.7</v>
      </c>
    </row>
    <row r="245" ht="15.75" customHeight="1">
      <c r="A245" s="1">
        <v>5259.3242</v>
      </c>
      <c r="B245" s="1">
        <v>1950.0</v>
      </c>
      <c r="C245" s="1">
        <v>1050.1</v>
      </c>
      <c r="D245" s="1">
        <v>384.1</v>
      </c>
      <c r="E245" s="1">
        <v>198.7</v>
      </c>
      <c r="F245" s="1">
        <v>144.6</v>
      </c>
    </row>
    <row r="246" ht="15.75" customHeight="1">
      <c r="A246" s="1">
        <v>5259.4766</v>
      </c>
      <c r="B246" s="1">
        <v>1950.0</v>
      </c>
      <c r="C246" s="1">
        <v>1049.9</v>
      </c>
      <c r="D246" s="1">
        <v>384.0</v>
      </c>
      <c r="E246" s="1">
        <v>198.8</v>
      </c>
      <c r="F246" s="1">
        <v>144.6</v>
      </c>
    </row>
    <row r="247" ht="15.75" customHeight="1">
      <c r="A247" s="1">
        <v>5259.6289</v>
      </c>
      <c r="B247" s="1">
        <v>1950.0</v>
      </c>
      <c r="C247" s="1">
        <v>1049.6</v>
      </c>
      <c r="D247" s="1">
        <v>383.9</v>
      </c>
      <c r="E247" s="1">
        <v>198.9</v>
      </c>
      <c r="F247" s="1">
        <v>144.6</v>
      </c>
    </row>
    <row r="248" ht="15.75" customHeight="1">
      <c r="A248" s="1">
        <v>5259.7813</v>
      </c>
      <c r="B248" s="1">
        <v>1950.0</v>
      </c>
      <c r="C248" s="1">
        <v>1049.5</v>
      </c>
      <c r="D248" s="1">
        <v>383.8</v>
      </c>
      <c r="E248" s="1">
        <v>199.0</v>
      </c>
      <c r="F248" s="1">
        <v>144.5</v>
      </c>
    </row>
    <row r="249" ht="15.75" customHeight="1">
      <c r="A249" s="1">
        <v>5259.9336</v>
      </c>
      <c r="B249" s="1">
        <v>1950.0</v>
      </c>
      <c r="C249" s="1">
        <v>1048.6</v>
      </c>
      <c r="D249" s="1">
        <v>383.7</v>
      </c>
      <c r="E249" s="1">
        <v>199.1</v>
      </c>
      <c r="F249" s="1">
        <v>144.4</v>
      </c>
    </row>
    <row r="250" ht="15.75" customHeight="1">
      <c r="A250" s="1">
        <v>5260.0859</v>
      </c>
      <c r="B250" s="1">
        <v>1950.0</v>
      </c>
      <c r="C250" s="1">
        <v>1046.7</v>
      </c>
      <c r="D250" s="1">
        <v>383.3</v>
      </c>
      <c r="E250" s="1">
        <v>199.3</v>
      </c>
      <c r="F250" s="1">
        <v>144.3</v>
      </c>
    </row>
    <row r="251" ht="15.75" customHeight="1">
      <c r="A251" s="1">
        <v>5260.2383</v>
      </c>
      <c r="B251" s="1">
        <v>1950.0</v>
      </c>
      <c r="C251" s="1">
        <v>1044.2</v>
      </c>
      <c r="D251" s="1">
        <v>382.8</v>
      </c>
      <c r="E251" s="1">
        <v>199.4</v>
      </c>
      <c r="F251" s="1">
        <v>144.2</v>
      </c>
    </row>
    <row r="252" ht="15.75" customHeight="1">
      <c r="A252" s="1">
        <v>5260.3906</v>
      </c>
      <c r="B252" s="1">
        <v>1950.0</v>
      </c>
      <c r="C252" s="1">
        <v>1040.7</v>
      </c>
      <c r="D252" s="1">
        <v>382.2</v>
      </c>
      <c r="E252" s="1">
        <v>199.5</v>
      </c>
      <c r="F252" s="1">
        <v>143.9</v>
      </c>
    </row>
    <row r="253" ht="15.75" customHeight="1">
      <c r="A253" s="1">
        <v>5260.543</v>
      </c>
      <c r="B253" s="1">
        <v>1950.0</v>
      </c>
      <c r="C253" s="1">
        <v>1037.9</v>
      </c>
      <c r="D253" s="1">
        <v>381.6</v>
      </c>
      <c r="E253" s="1">
        <v>199.6</v>
      </c>
      <c r="F253" s="1">
        <v>143.7</v>
      </c>
    </row>
    <row r="254" ht="15.75" customHeight="1">
      <c r="A254" s="1">
        <v>5260.6958</v>
      </c>
      <c r="B254" s="1">
        <v>1950.0</v>
      </c>
      <c r="C254" s="1">
        <v>1034.7</v>
      </c>
      <c r="D254" s="1">
        <v>380.7</v>
      </c>
      <c r="E254" s="1">
        <v>199.8</v>
      </c>
      <c r="F254" s="1">
        <v>143.4</v>
      </c>
    </row>
    <row r="255" ht="15.75" customHeight="1">
      <c r="A255" s="1">
        <v>5260.8481</v>
      </c>
      <c r="B255" s="1">
        <v>1950.0</v>
      </c>
      <c r="C255" s="1">
        <v>1031.9</v>
      </c>
      <c r="D255" s="1">
        <v>379.9</v>
      </c>
      <c r="E255" s="1">
        <v>200.1</v>
      </c>
      <c r="F255" s="1">
        <v>142.9</v>
      </c>
    </row>
    <row r="256" ht="15.75" customHeight="1">
      <c r="A256" s="1">
        <v>5261.0005</v>
      </c>
      <c r="B256" s="1">
        <v>1950.0</v>
      </c>
      <c r="C256" s="1">
        <v>1029.1</v>
      </c>
      <c r="D256" s="1">
        <v>378.9</v>
      </c>
      <c r="E256" s="1">
        <v>200.5</v>
      </c>
      <c r="F256" s="1">
        <v>142.4</v>
      </c>
    </row>
    <row r="257" ht="15.75" customHeight="1">
      <c r="A257" s="1">
        <v>5261.1528</v>
      </c>
      <c r="B257" s="1">
        <v>1950.0</v>
      </c>
      <c r="C257" s="1">
        <v>1027.6</v>
      </c>
      <c r="D257" s="1">
        <v>377.8</v>
      </c>
      <c r="E257" s="1">
        <v>200.5</v>
      </c>
      <c r="F257" s="1">
        <v>141.6</v>
      </c>
    </row>
    <row r="258" ht="15.75" customHeight="1">
      <c r="A258" s="1">
        <v>5261.3052</v>
      </c>
      <c r="B258" s="1">
        <v>1950.0</v>
      </c>
      <c r="C258" s="1">
        <v>1025.0</v>
      </c>
      <c r="D258" s="1">
        <v>376.3</v>
      </c>
      <c r="E258" s="1">
        <v>200.7</v>
      </c>
      <c r="F258" s="1">
        <v>140.5</v>
      </c>
    </row>
    <row r="259" ht="15.75" customHeight="1">
      <c r="A259" s="1">
        <v>5261.4575</v>
      </c>
      <c r="B259" s="1">
        <v>1950.0</v>
      </c>
      <c r="C259" s="1">
        <v>1019.6</v>
      </c>
      <c r="D259" s="1">
        <v>373.9</v>
      </c>
      <c r="E259" s="1">
        <v>200.1</v>
      </c>
      <c r="F259" s="1">
        <v>138.9</v>
      </c>
    </row>
    <row r="260" ht="15.75" customHeight="1">
      <c r="A260" s="1">
        <v>5261.6099</v>
      </c>
      <c r="B260" s="1">
        <v>1950.0</v>
      </c>
      <c r="C260" s="1">
        <v>1013.6</v>
      </c>
      <c r="D260" s="1">
        <v>371.4</v>
      </c>
      <c r="E260" s="1">
        <v>199.2</v>
      </c>
      <c r="F260" s="1">
        <v>136.8</v>
      </c>
    </row>
    <row r="261" ht="15.75" customHeight="1">
      <c r="A261" s="1">
        <v>5261.7622</v>
      </c>
      <c r="B261" s="1">
        <v>1950.0</v>
      </c>
      <c r="C261" s="1">
        <v>1007.3</v>
      </c>
      <c r="D261" s="1">
        <v>368.5</v>
      </c>
      <c r="E261" s="1">
        <v>198.0</v>
      </c>
      <c r="F261" s="1">
        <v>134.2</v>
      </c>
    </row>
    <row r="262" ht="15.75" customHeight="1">
      <c r="A262" s="1">
        <v>5261.915</v>
      </c>
      <c r="B262" s="1">
        <v>1950.0</v>
      </c>
      <c r="C262" s="1">
        <v>997.6</v>
      </c>
      <c r="D262" s="1">
        <v>365.7</v>
      </c>
      <c r="E262" s="1">
        <v>196.4</v>
      </c>
      <c r="F262" s="1">
        <v>131.0</v>
      </c>
    </row>
    <row r="263" ht="15.75" customHeight="1">
      <c r="A263" s="1">
        <v>5262.0674</v>
      </c>
      <c r="B263" s="1">
        <v>1950.0</v>
      </c>
      <c r="C263" s="1">
        <v>980.3</v>
      </c>
      <c r="D263" s="1">
        <v>361.5</v>
      </c>
      <c r="E263" s="1">
        <v>195.1</v>
      </c>
      <c r="F263" s="1">
        <v>127.4</v>
      </c>
    </row>
    <row r="264" ht="15.75" customHeight="1">
      <c r="A264" s="1">
        <v>5262.2197</v>
      </c>
      <c r="B264" s="1">
        <v>1950.0</v>
      </c>
      <c r="C264" s="1">
        <v>956.1</v>
      </c>
      <c r="D264" s="1">
        <v>355.6</v>
      </c>
      <c r="E264" s="1">
        <v>193.7</v>
      </c>
      <c r="F264" s="1">
        <v>123.6</v>
      </c>
    </row>
    <row r="265" ht="15.75" customHeight="1">
      <c r="A265" s="1">
        <v>5262.3721</v>
      </c>
      <c r="B265" s="1">
        <v>1950.0</v>
      </c>
      <c r="C265" s="1">
        <v>931.4</v>
      </c>
      <c r="D265" s="1">
        <v>349.8</v>
      </c>
      <c r="E265" s="1">
        <v>191.6</v>
      </c>
      <c r="F265" s="1">
        <v>120.2</v>
      </c>
    </row>
    <row r="266" ht="15.75" customHeight="1">
      <c r="A266" s="1">
        <v>5262.5244</v>
      </c>
      <c r="B266" s="1">
        <v>1950.0</v>
      </c>
      <c r="C266" s="1">
        <v>903.4</v>
      </c>
      <c r="D266" s="1">
        <v>344.4</v>
      </c>
      <c r="E266" s="1">
        <v>189.9</v>
      </c>
      <c r="F266" s="1">
        <v>118.0</v>
      </c>
    </row>
    <row r="267" ht="15.75" customHeight="1">
      <c r="A267" s="1">
        <v>5262.6768</v>
      </c>
      <c r="B267" s="1">
        <v>1950.0</v>
      </c>
      <c r="C267" s="1">
        <v>868.5</v>
      </c>
      <c r="D267" s="1">
        <v>343.7</v>
      </c>
      <c r="E267" s="1">
        <v>190.6</v>
      </c>
      <c r="F267" s="1">
        <v>118.3</v>
      </c>
    </row>
    <row r="268" ht="15.75" customHeight="1">
      <c r="A268" s="1">
        <v>5262.8291</v>
      </c>
      <c r="B268" s="1">
        <v>1950.0</v>
      </c>
      <c r="C268" s="1">
        <v>815.2</v>
      </c>
      <c r="D268" s="1">
        <v>358.0</v>
      </c>
      <c r="E268" s="1">
        <v>195.5</v>
      </c>
      <c r="F268" s="1">
        <v>122.3</v>
      </c>
    </row>
    <row r="269" ht="15.75" customHeight="1">
      <c r="A269" s="1">
        <v>5262.9814</v>
      </c>
      <c r="B269" s="1">
        <v>1950.0</v>
      </c>
      <c r="C269" s="1">
        <v>753.4</v>
      </c>
      <c r="D269" s="1">
        <v>366.4</v>
      </c>
      <c r="E269" s="1">
        <v>200.8</v>
      </c>
      <c r="F269" s="1">
        <v>131.1</v>
      </c>
    </row>
    <row r="270" ht="15.75" customHeight="1">
      <c r="A270" s="1">
        <v>5263.1338</v>
      </c>
      <c r="B270" s="1">
        <v>1950.0</v>
      </c>
      <c r="C270" s="1">
        <v>650.1</v>
      </c>
      <c r="D270" s="1">
        <v>378.7</v>
      </c>
      <c r="E270" s="1">
        <v>206.4</v>
      </c>
      <c r="F270" s="1">
        <v>144.4</v>
      </c>
    </row>
    <row r="271" ht="15.75" customHeight="1">
      <c r="A271" s="1">
        <v>5263.2866</v>
      </c>
      <c r="B271" s="1">
        <v>1950.0</v>
      </c>
      <c r="C271" s="1">
        <v>537.3</v>
      </c>
      <c r="D271" s="1">
        <v>400.9</v>
      </c>
      <c r="E271" s="1">
        <v>217.4</v>
      </c>
      <c r="F271" s="1">
        <v>162.5</v>
      </c>
    </row>
    <row r="272" ht="15.75" customHeight="1">
      <c r="A272" s="1">
        <v>5263.439</v>
      </c>
      <c r="B272" s="1">
        <v>1950.0</v>
      </c>
      <c r="C272" s="1">
        <v>441.1</v>
      </c>
      <c r="D272" s="1">
        <v>437.4</v>
      </c>
      <c r="E272" s="1">
        <v>231.4</v>
      </c>
      <c r="F272" s="1">
        <v>204.0</v>
      </c>
    </row>
    <row r="273" ht="15.75" customHeight="1">
      <c r="A273" s="1">
        <v>5263.5913</v>
      </c>
      <c r="B273" s="1">
        <v>1950.0</v>
      </c>
      <c r="C273" s="1">
        <v>363.3</v>
      </c>
      <c r="D273" s="1">
        <v>478.9</v>
      </c>
      <c r="E273" s="1">
        <v>247.6</v>
      </c>
      <c r="F273" s="1">
        <v>232.6</v>
      </c>
    </row>
    <row r="274" ht="15.75" customHeight="1">
      <c r="A274" s="1">
        <v>5263.7437</v>
      </c>
      <c r="B274" s="1">
        <v>1950.0</v>
      </c>
      <c r="C274" s="1">
        <v>293.7</v>
      </c>
      <c r="D274" s="1">
        <v>481.1</v>
      </c>
      <c r="E274" s="1">
        <v>256.9</v>
      </c>
      <c r="F274" s="1">
        <v>263.7</v>
      </c>
    </row>
    <row r="275" ht="15.75" customHeight="1">
      <c r="A275" s="1">
        <v>5263.896</v>
      </c>
      <c r="B275" s="1">
        <v>1950.0</v>
      </c>
      <c r="C275" s="1">
        <v>251.7</v>
      </c>
      <c r="D275" s="1">
        <v>459.1</v>
      </c>
      <c r="E275" s="1">
        <v>263.6</v>
      </c>
      <c r="F275" s="1">
        <v>287.5</v>
      </c>
    </row>
    <row r="276" ht="15.75" customHeight="1">
      <c r="A276" s="1">
        <v>5264.0483</v>
      </c>
      <c r="B276" s="1">
        <v>1950.0</v>
      </c>
      <c r="C276" s="1">
        <v>212.9</v>
      </c>
      <c r="D276" s="1">
        <v>399.5</v>
      </c>
      <c r="E276" s="1">
        <v>270.6</v>
      </c>
      <c r="F276" s="1">
        <v>273.9</v>
      </c>
    </row>
    <row r="277" ht="15.75" customHeight="1">
      <c r="A277" s="1">
        <v>5264.2007</v>
      </c>
      <c r="B277" s="1">
        <v>1950.0</v>
      </c>
      <c r="C277" s="1">
        <v>216.1</v>
      </c>
      <c r="D277" s="1">
        <v>323.0</v>
      </c>
      <c r="E277" s="1">
        <v>268.7</v>
      </c>
      <c r="F277" s="1">
        <v>239.9</v>
      </c>
    </row>
    <row r="278" ht="15.75" customHeight="1">
      <c r="A278" s="1">
        <v>5264.353</v>
      </c>
      <c r="B278" s="1">
        <v>1950.0</v>
      </c>
      <c r="C278" s="1">
        <v>204.7</v>
      </c>
      <c r="D278" s="1">
        <v>282.1</v>
      </c>
      <c r="E278" s="1">
        <v>271.9</v>
      </c>
      <c r="F278" s="1">
        <v>222.4</v>
      </c>
    </row>
    <row r="279" ht="15.75" customHeight="1">
      <c r="A279" s="1">
        <v>5264.5054</v>
      </c>
      <c r="B279" s="1">
        <v>1950.0</v>
      </c>
      <c r="C279" s="1">
        <v>168.5</v>
      </c>
      <c r="D279" s="1">
        <v>212.7</v>
      </c>
      <c r="E279" s="1">
        <v>229.1</v>
      </c>
      <c r="F279" s="1">
        <v>160.9</v>
      </c>
    </row>
    <row r="280" ht="15.75" customHeight="1">
      <c r="A280" s="1">
        <v>5264.6582</v>
      </c>
      <c r="B280" s="1">
        <v>1950.0</v>
      </c>
      <c r="C280" s="1">
        <v>137.0</v>
      </c>
      <c r="D280" s="1">
        <v>145.9</v>
      </c>
      <c r="E280" s="1">
        <v>161.3</v>
      </c>
      <c r="F280" s="1">
        <v>117.6</v>
      </c>
    </row>
    <row r="281" ht="15.75" customHeight="1">
      <c r="A281" s="1">
        <v>5264.8105</v>
      </c>
      <c r="B281" s="1">
        <v>1950.0</v>
      </c>
      <c r="C281" s="1">
        <v>112.8</v>
      </c>
      <c r="D281" s="1">
        <v>106.5</v>
      </c>
      <c r="E281" s="1">
        <v>119.5</v>
      </c>
      <c r="F281" s="1">
        <v>91.91</v>
      </c>
    </row>
    <row r="282" ht="15.75" customHeight="1">
      <c r="A282" s="1">
        <v>5264.9629</v>
      </c>
      <c r="B282" s="1">
        <v>1950.0</v>
      </c>
      <c r="C282" s="1">
        <v>100.3</v>
      </c>
      <c r="D282" s="1">
        <v>85.89</v>
      </c>
      <c r="E282" s="1">
        <v>95.45</v>
      </c>
      <c r="F282" s="1">
        <v>73.83</v>
      </c>
    </row>
    <row r="283" ht="15.75" customHeight="1">
      <c r="A283" s="1">
        <v>5265.1152</v>
      </c>
      <c r="B283" s="1">
        <v>1950.0</v>
      </c>
      <c r="C283" s="1">
        <v>91.88</v>
      </c>
      <c r="D283" s="1">
        <v>68.66</v>
      </c>
      <c r="E283" s="1">
        <v>76.31</v>
      </c>
      <c r="F283" s="1">
        <v>63.8</v>
      </c>
    </row>
    <row r="284" ht="15.75" customHeight="1">
      <c r="A284" s="1">
        <v>5265.2676</v>
      </c>
      <c r="B284" s="1">
        <v>1950.0</v>
      </c>
      <c r="C284" s="1">
        <v>98.22</v>
      </c>
      <c r="D284" s="1">
        <v>67.17</v>
      </c>
      <c r="E284" s="1">
        <v>80.15</v>
      </c>
      <c r="F284" s="1">
        <v>70.13</v>
      </c>
    </row>
    <row r="285" ht="15.75" customHeight="1">
      <c r="A285" s="1">
        <v>5265.4199</v>
      </c>
      <c r="B285" s="1">
        <v>1950.0</v>
      </c>
      <c r="C285" s="1">
        <v>114.2</v>
      </c>
      <c r="D285" s="1">
        <v>69.99</v>
      </c>
      <c r="E285" s="1">
        <v>85.96</v>
      </c>
      <c r="F285" s="1">
        <v>80.44</v>
      </c>
    </row>
    <row r="286" ht="15.75" customHeight="1">
      <c r="A286" s="1">
        <v>5265.5723</v>
      </c>
      <c r="B286" s="1">
        <v>1950.0</v>
      </c>
      <c r="C286" s="1">
        <v>119.2</v>
      </c>
      <c r="D286" s="1">
        <v>71.34</v>
      </c>
      <c r="E286" s="1">
        <v>96.46</v>
      </c>
      <c r="F286" s="1">
        <v>88.41</v>
      </c>
    </row>
    <row r="287" ht="15.75" customHeight="1">
      <c r="A287" s="1">
        <v>5265.7246</v>
      </c>
      <c r="B287" s="1">
        <v>1950.0</v>
      </c>
      <c r="C287" s="1">
        <v>123.3</v>
      </c>
      <c r="D287" s="1">
        <v>84.25</v>
      </c>
      <c r="E287" s="1">
        <v>119.0</v>
      </c>
      <c r="F287" s="1">
        <v>133.2</v>
      </c>
    </row>
    <row r="288" ht="15.75" customHeight="1">
      <c r="A288" s="1">
        <v>5265.8774</v>
      </c>
      <c r="B288" s="1">
        <v>1950.0</v>
      </c>
      <c r="C288" s="1">
        <v>117.3</v>
      </c>
      <c r="D288" s="1">
        <v>115.8</v>
      </c>
      <c r="E288" s="1">
        <v>156.3</v>
      </c>
      <c r="F288" s="1">
        <v>178.4</v>
      </c>
    </row>
    <row r="289" ht="15.75" customHeight="1">
      <c r="A289" s="1">
        <v>5266.0298</v>
      </c>
      <c r="B289" s="1">
        <v>1950.0</v>
      </c>
      <c r="C289" s="1">
        <v>110.7</v>
      </c>
      <c r="D289" s="1">
        <v>164.7</v>
      </c>
      <c r="E289" s="1">
        <v>206.8</v>
      </c>
      <c r="F289" s="1">
        <v>265.1</v>
      </c>
    </row>
    <row r="290" ht="15.75" customHeight="1">
      <c r="A290" s="1">
        <v>5266.1821</v>
      </c>
      <c r="B290" s="1">
        <v>1950.0</v>
      </c>
      <c r="C290" s="1">
        <v>126.8</v>
      </c>
      <c r="D290" s="1">
        <v>220.0</v>
      </c>
      <c r="E290" s="1">
        <v>244.9</v>
      </c>
      <c r="F290" s="1">
        <v>353.3</v>
      </c>
    </row>
    <row r="291" ht="15.75" customHeight="1">
      <c r="A291" s="1">
        <v>5266.3345</v>
      </c>
      <c r="B291" s="1">
        <v>1950.0</v>
      </c>
      <c r="C291" s="1">
        <v>154.3</v>
      </c>
      <c r="D291" s="1">
        <v>260.2</v>
      </c>
      <c r="E291" s="1">
        <v>244.6</v>
      </c>
      <c r="F291" s="1">
        <v>383.5</v>
      </c>
    </row>
    <row r="292" ht="15.75" customHeight="1">
      <c r="A292" s="1">
        <v>5266.4868</v>
      </c>
      <c r="B292" s="1">
        <v>1950.0</v>
      </c>
      <c r="C292" s="1">
        <v>234.1</v>
      </c>
      <c r="D292" s="1">
        <v>273.0</v>
      </c>
      <c r="E292" s="1">
        <v>263.3</v>
      </c>
      <c r="F292" s="1">
        <v>411.1</v>
      </c>
    </row>
    <row r="293" ht="15.75" customHeight="1">
      <c r="A293" s="1">
        <v>5266.6392</v>
      </c>
      <c r="B293" s="1">
        <v>1950.0</v>
      </c>
      <c r="C293" s="1">
        <v>175.1</v>
      </c>
      <c r="D293" s="1">
        <v>240.3</v>
      </c>
      <c r="E293" s="1">
        <v>169.8</v>
      </c>
      <c r="F293" s="1">
        <v>224.8</v>
      </c>
    </row>
    <row r="294" ht="15.75" customHeight="1">
      <c r="A294" s="1">
        <v>5266.7915</v>
      </c>
      <c r="B294" s="1">
        <v>1950.0</v>
      </c>
      <c r="C294" s="1">
        <v>141.5</v>
      </c>
      <c r="D294" s="1">
        <v>143.3</v>
      </c>
      <c r="E294" s="1">
        <v>144.3</v>
      </c>
      <c r="F294" s="1">
        <v>208.1</v>
      </c>
    </row>
    <row r="295" ht="15.75" customHeight="1">
      <c r="A295" s="1">
        <v>5266.9438</v>
      </c>
      <c r="B295" s="1">
        <v>1950.0</v>
      </c>
      <c r="C295" s="1">
        <v>116.5</v>
      </c>
      <c r="D295" s="1">
        <v>116.3</v>
      </c>
      <c r="E295" s="1">
        <v>172.4</v>
      </c>
      <c r="F295" s="1">
        <v>200.4</v>
      </c>
    </row>
    <row r="296" ht="15.75" customHeight="1">
      <c r="A296" s="1">
        <v>5267.0962</v>
      </c>
      <c r="B296" s="1">
        <v>1950.0</v>
      </c>
      <c r="C296" s="1">
        <v>74.34</v>
      </c>
      <c r="D296" s="1">
        <v>82.56</v>
      </c>
      <c r="E296" s="1">
        <v>181.0</v>
      </c>
      <c r="F296" s="1">
        <v>167.4</v>
      </c>
    </row>
    <row r="297" ht="15.75" customHeight="1">
      <c r="A297" s="1">
        <v>5267.249</v>
      </c>
      <c r="B297" s="1">
        <v>1950.0</v>
      </c>
      <c r="C297" s="1">
        <v>68.36</v>
      </c>
      <c r="D297" s="1">
        <v>84.93</v>
      </c>
      <c r="E297" s="1">
        <v>268.9</v>
      </c>
      <c r="F297" s="1">
        <v>182.8</v>
      </c>
    </row>
    <row r="298" ht="15.75" customHeight="1">
      <c r="A298" s="1">
        <v>5267.4014</v>
      </c>
      <c r="B298" s="1">
        <v>1950.0</v>
      </c>
      <c r="C298" s="1">
        <v>78.96</v>
      </c>
      <c r="D298" s="1">
        <v>121.0</v>
      </c>
      <c r="E298" s="1">
        <v>383.3</v>
      </c>
      <c r="F298" s="1">
        <v>233.6</v>
      </c>
    </row>
    <row r="299" ht="15.75" customHeight="1">
      <c r="A299" s="1">
        <v>5267.5537</v>
      </c>
      <c r="B299" s="1">
        <v>1950.0</v>
      </c>
      <c r="C299" s="1">
        <v>90.84</v>
      </c>
      <c r="D299" s="1">
        <v>173.1</v>
      </c>
      <c r="E299" s="1">
        <v>598.1</v>
      </c>
      <c r="F299" s="1">
        <v>335.0</v>
      </c>
    </row>
    <row r="300" ht="15.75" customHeight="1">
      <c r="A300" s="1">
        <v>5267.7061</v>
      </c>
      <c r="B300" s="1">
        <v>1950.0</v>
      </c>
      <c r="C300" s="1">
        <v>108.4</v>
      </c>
      <c r="D300" s="1">
        <v>240.7</v>
      </c>
      <c r="E300" s="1">
        <v>941.5</v>
      </c>
      <c r="F300" s="1">
        <v>468.0</v>
      </c>
    </row>
    <row r="301" ht="15.75" customHeight="1">
      <c r="A301" s="1">
        <v>5267.8584</v>
      </c>
      <c r="B301" s="1">
        <v>1950.0</v>
      </c>
      <c r="C301" s="1">
        <v>175.5</v>
      </c>
      <c r="D301" s="1">
        <v>398.8</v>
      </c>
      <c r="E301" s="1">
        <v>1427.3</v>
      </c>
      <c r="F301" s="1">
        <v>727.6</v>
      </c>
    </row>
    <row r="302" ht="15.75" customHeight="1">
      <c r="A302" s="1">
        <v>5268.0107</v>
      </c>
      <c r="B302" s="1">
        <v>1950.0</v>
      </c>
      <c r="C302" s="1">
        <v>269.5</v>
      </c>
      <c r="D302" s="1">
        <v>1107.8</v>
      </c>
      <c r="E302" s="1">
        <v>1852.0</v>
      </c>
      <c r="F302" s="1">
        <v>1460.2</v>
      </c>
    </row>
    <row r="303" ht="15.75" customHeight="1">
      <c r="A303" s="1">
        <v>5268.1631</v>
      </c>
      <c r="B303" s="1">
        <v>1950.0</v>
      </c>
      <c r="C303" s="1">
        <v>416.4</v>
      </c>
      <c r="D303" s="1">
        <v>1950.0</v>
      </c>
      <c r="E303" s="1">
        <v>1950.0</v>
      </c>
      <c r="F303" s="1">
        <v>1950.0</v>
      </c>
    </row>
    <row r="304" ht="15.75" customHeight="1">
      <c r="A304" s="1">
        <v>5268.3154</v>
      </c>
      <c r="B304" s="1">
        <v>1716.1</v>
      </c>
      <c r="C304" s="1">
        <v>639.8</v>
      </c>
      <c r="D304" s="1">
        <v>1950.0</v>
      </c>
      <c r="E304" s="1">
        <v>1950.0</v>
      </c>
      <c r="F304" s="1">
        <v>1950.0</v>
      </c>
    </row>
    <row r="305" ht="15.75" customHeight="1">
      <c r="A305" s="1">
        <v>5268.4678</v>
      </c>
      <c r="B305" s="1">
        <v>1460.6</v>
      </c>
      <c r="C305" s="1">
        <v>867.1</v>
      </c>
      <c r="D305" s="1">
        <v>1950.0</v>
      </c>
      <c r="E305" s="1">
        <v>1891.5</v>
      </c>
      <c r="F305" s="1">
        <v>1336.0</v>
      </c>
    </row>
    <row r="306" ht="15.75" customHeight="1">
      <c r="A306" s="1">
        <v>5268.6206</v>
      </c>
      <c r="B306" s="1">
        <v>1342.8</v>
      </c>
      <c r="C306" s="1">
        <v>933.0</v>
      </c>
      <c r="D306" s="1">
        <v>1950.0</v>
      </c>
      <c r="E306" s="1">
        <v>1560.3</v>
      </c>
      <c r="F306" s="1">
        <v>1005.9</v>
      </c>
    </row>
    <row r="307" ht="15.75" customHeight="1">
      <c r="A307" s="1">
        <v>5268.7729</v>
      </c>
      <c r="B307" s="1">
        <v>1213.4</v>
      </c>
      <c r="C307" s="1">
        <v>828.5</v>
      </c>
      <c r="D307" s="1">
        <v>1905.7</v>
      </c>
      <c r="E307" s="1">
        <v>1056.3</v>
      </c>
      <c r="F307" s="1">
        <v>700.6</v>
      </c>
    </row>
    <row r="308" ht="15.75" customHeight="1">
      <c r="A308" s="1">
        <v>5268.9253</v>
      </c>
      <c r="B308" s="1">
        <v>1144.5</v>
      </c>
      <c r="C308" s="1">
        <v>685.6</v>
      </c>
      <c r="D308" s="1">
        <v>1687.0</v>
      </c>
      <c r="E308" s="1">
        <v>753.6</v>
      </c>
      <c r="F308" s="1">
        <v>625.3</v>
      </c>
    </row>
    <row r="309" ht="15.75" customHeight="1">
      <c r="A309" s="1">
        <v>5269.0776</v>
      </c>
      <c r="B309" s="1">
        <v>1246.9</v>
      </c>
      <c r="C309" s="1">
        <v>591.0</v>
      </c>
      <c r="D309" s="1">
        <v>1602.5</v>
      </c>
      <c r="E309" s="1">
        <v>602.9</v>
      </c>
      <c r="F309" s="1">
        <v>581.6</v>
      </c>
    </row>
    <row r="310" ht="15.75" customHeight="1">
      <c r="A310" s="1">
        <v>5269.23</v>
      </c>
      <c r="B310" s="1">
        <v>1281.1</v>
      </c>
      <c r="C310" s="1">
        <v>560.9</v>
      </c>
      <c r="D310" s="1">
        <v>1663.4</v>
      </c>
      <c r="E310" s="1">
        <v>755.2</v>
      </c>
      <c r="F310" s="1">
        <v>661.2</v>
      </c>
    </row>
    <row r="311" ht="15.75" customHeight="1">
      <c r="A311" s="1">
        <v>5269.3823</v>
      </c>
      <c r="B311" s="1">
        <v>1289.8</v>
      </c>
      <c r="C311" s="1">
        <v>569.4</v>
      </c>
      <c r="D311" s="1">
        <v>1786.8</v>
      </c>
      <c r="E311" s="1">
        <v>1028.4</v>
      </c>
      <c r="F311" s="1">
        <v>792.2</v>
      </c>
    </row>
    <row r="312" ht="15.75" customHeight="1">
      <c r="A312" s="1">
        <v>5269.5347</v>
      </c>
      <c r="B312" s="1">
        <v>1306.9</v>
      </c>
      <c r="C312" s="1">
        <v>608.8</v>
      </c>
      <c r="D312" s="1">
        <v>1854.4</v>
      </c>
      <c r="E312" s="1">
        <v>1178.3</v>
      </c>
      <c r="F312" s="1">
        <v>991.5</v>
      </c>
    </row>
    <row r="313" ht="15.75" customHeight="1">
      <c r="A313" s="1">
        <v>5269.687</v>
      </c>
      <c r="B313" s="1">
        <v>1370.1</v>
      </c>
      <c r="C313" s="1">
        <v>653.3</v>
      </c>
      <c r="D313" s="1">
        <v>1934.9</v>
      </c>
      <c r="E313" s="1">
        <v>1548.9</v>
      </c>
      <c r="F313" s="1">
        <v>1287.1</v>
      </c>
    </row>
    <row r="314" ht="15.75" customHeight="1">
      <c r="A314" s="1">
        <v>5269.8394</v>
      </c>
      <c r="B314" s="1">
        <v>1318.9</v>
      </c>
      <c r="C314" s="1">
        <v>667.4</v>
      </c>
      <c r="D314" s="1">
        <v>1950.0</v>
      </c>
      <c r="E314" s="1">
        <v>1768.5</v>
      </c>
      <c r="F314" s="1">
        <v>1596.7</v>
      </c>
    </row>
    <row r="315" ht="15.75" customHeight="1">
      <c r="A315" s="1">
        <v>5269.9922</v>
      </c>
      <c r="B315" s="1">
        <v>1145.6</v>
      </c>
      <c r="C315" s="1">
        <v>619.5</v>
      </c>
      <c r="D315" s="1">
        <v>1950.0</v>
      </c>
      <c r="E315" s="1">
        <v>1860.9</v>
      </c>
      <c r="F315" s="1">
        <v>1713.1</v>
      </c>
    </row>
    <row r="316" ht="15.75" customHeight="1">
      <c r="A316" s="1">
        <v>5270.1445</v>
      </c>
      <c r="B316" s="1">
        <v>903.8</v>
      </c>
      <c r="C316" s="1">
        <v>518.4</v>
      </c>
      <c r="D316" s="1">
        <v>1950.0</v>
      </c>
      <c r="E316" s="1">
        <v>1868.0</v>
      </c>
      <c r="F316" s="1">
        <v>1633.5</v>
      </c>
    </row>
    <row r="317" ht="15.75" customHeight="1">
      <c r="A317" s="1">
        <v>5270.2969</v>
      </c>
      <c r="B317" s="1">
        <v>678.5</v>
      </c>
      <c r="C317" s="1">
        <v>410.0</v>
      </c>
      <c r="D317" s="1">
        <v>1950.0</v>
      </c>
      <c r="E317" s="1">
        <v>1725.7</v>
      </c>
      <c r="F317" s="1">
        <v>1330.9</v>
      </c>
    </row>
    <row r="318" ht="15.75" customHeight="1">
      <c r="A318" s="1">
        <v>5270.4492</v>
      </c>
      <c r="B318" s="1">
        <v>516.6</v>
      </c>
      <c r="C318" s="1">
        <v>327.6</v>
      </c>
      <c r="D318" s="1">
        <v>1950.0</v>
      </c>
      <c r="E318" s="1">
        <v>1707.9</v>
      </c>
      <c r="F318" s="1">
        <v>1549.3</v>
      </c>
    </row>
    <row r="319" ht="15.75" customHeight="1">
      <c r="A319" s="1">
        <v>5270.6016</v>
      </c>
      <c r="B319" s="1">
        <v>418.0</v>
      </c>
      <c r="C319" s="1">
        <v>278.5</v>
      </c>
      <c r="D319" s="1">
        <v>1950.0</v>
      </c>
      <c r="E319" s="1">
        <v>1783.5</v>
      </c>
      <c r="F319" s="1">
        <v>1669.8</v>
      </c>
    </row>
    <row r="320" ht="15.75" customHeight="1">
      <c r="A320" s="1">
        <v>5270.7539</v>
      </c>
      <c r="B320" s="1">
        <v>368.6</v>
      </c>
      <c r="C320" s="1">
        <v>259.6</v>
      </c>
      <c r="D320" s="1">
        <v>1950.0</v>
      </c>
      <c r="E320" s="1">
        <v>1741.1</v>
      </c>
      <c r="F320" s="1">
        <v>1681.5</v>
      </c>
    </row>
    <row r="321" ht="15.75" customHeight="1">
      <c r="A321" s="1">
        <v>5270.9063</v>
      </c>
      <c r="B321" s="1">
        <v>357.7</v>
      </c>
      <c r="C321" s="1">
        <v>269.0</v>
      </c>
      <c r="D321" s="1">
        <v>1950.0</v>
      </c>
      <c r="E321" s="1">
        <v>1647.1</v>
      </c>
      <c r="F321" s="1">
        <v>1664.8</v>
      </c>
    </row>
    <row r="322" ht="15.75" customHeight="1">
      <c r="A322" s="1">
        <v>5271.0586</v>
      </c>
      <c r="B322" s="1">
        <v>382.8</v>
      </c>
      <c r="C322" s="1">
        <v>311.5</v>
      </c>
      <c r="D322" s="1">
        <v>1950.0</v>
      </c>
      <c r="E322" s="1">
        <v>1505.2</v>
      </c>
      <c r="F322" s="1">
        <v>1605.2</v>
      </c>
    </row>
    <row r="323" ht="15.75" customHeight="1">
      <c r="A323" s="1">
        <v>5271.2114</v>
      </c>
      <c r="B323" s="1">
        <v>449.3</v>
      </c>
      <c r="C323" s="1">
        <v>400.4</v>
      </c>
      <c r="D323" s="1">
        <v>1950.0</v>
      </c>
      <c r="E323" s="1">
        <v>1532.1</v>
      </c>
      <c r="F323" s="1">
        <v>1536.0</v>
      </c>
    </row>
    <row r="324" ht="15.75" customHeight="1">
      <c r="A324" s="1">
        <v>5271.3638</v>
      </c>
      <c r="B324" s="1">
        <v>571.5</v>
      </c>
      <c r="C324" s="1">
        <v>558.8</v>
      </c>
      <c r="D324" s="1">
        <v>1950.0</v>
      </c>
      <c r="E324" s="1">
        <v>1256.6</v>
      </c>
      <c r="F324" s="1">
        <v>1281.5</v>
      </c>
    </row>
    <row r="325" ht="15.75" customHeight="1">
      <c r="A325" s="1">
        <v>5271.5161</v>
      </c>
      <c r="B325" s="1">
        <v>768.8</v>
      </c>
      <c r="C325" s="1">
        <v>805.1</v>
      </c>
      <c r="D325" s="1">
        <v>1950.0</v>
      </c>
      <c r="E325" s="1">
        <v>1076.4</v>
      </c>
      <c r="F325" s="1">
        <v>1309.1</v>
      </c>
    </row>
    <row r="326" ht="15.75" customHeight="1">
      <c r="A326" s="1">
        <v>5271.6685</v>
      </c>
      <c r="B326" s="1">
        <v>1050.8</v>
      </c>
      <c r="C326" s="1">
        <v>1102.3</v>
      </c>
      <c r="D326" s="1">
        <v>1950.0</v>
      </c>
      <c r="E326" s="1">
        <v>1280.1</v>
      </c>
      <c r="F326" s="1">
        <v>1387.6</v>
      </c>
    </row>
    <row r="327" ht="15.75" customHeight="1">
      <c r="A327" s="1">
        <v>5271.8208</v>
      </c>
      <c r="B327" s="1">
        <v>1383.6</v>
      </c>
      <c r="C327" s="1">
        <v>1329.3</v>
      </c>
      <c r="D327" s="1">
        <v>1950.0</v>
      </c>
      <c r="E327" s="1">
        <v>1299.7</v>
      </c>
      <c r="F327" s="1">
        <v>1389.3</v>
      </c>
    </row>
    <row r="328" ht="15.75" customHeight="1">
      <c r="A328" s="1">
        <v>5271.9731</v>
      </c>
      <c r="B328" s="1">
        <v>1681.6</v>
      </c>
      <c r="C328" s="1">
        <v>1409.0</v>
      </c>
      <c r="D328" s="1">
        <v>1950.0</v>
      </c>
      <c r="E328" s="1">
        <v>1476.0</v>
      </c>
      <c r="F328" s="1">
        <v>1390.5</v>
      </c>
    </row>
    <row r="329" ht="15.75" customHeight="1">
      <c r="A329" s="1">
        <v>5272.1255</v>
      </c>
      <c r="B329" s="1">
        <v>1874.0</v>
      </c>
      <c r="C329" s="1">
        <v>1401.0</v>
      </c>
      <c r="D329" s="1">
        <v>1950.0</v>
      </c>
      <c r="E329" s="1">
        <v>1585.5</v>
      </c>
      <c r="F329" s="1">
        <v>1523.6</v>
      </c>
    </row>
    <row r="330" ht="15.75" customHeight="1">
      <c r="A330" s="1">
        <v>5272.2778</v>
      </c>
      <c r="B330" s="1">
        <v>1950.0</v>
      </c>
      <c r="C330" s="1">
        <v>1392.2</v>
      </c>
      <c r="D330" s="1">
        <v>1950.0</v>
      </c>
      <c r="E330" s="1">
        <v>1672.2</v>
      </c>
      <c r="F330" s="1">
        <v>1704.2</v>
      </c>
    </row>
    <row r="331" ht="15.75" customHeight="1">
      <c r="A331" s="1">
        <v>5272.4302</v>
      </c>
      <c r="B331" s="1">
        <v>1950.0</v>
      </c>
      <c r="C331" s="1">
        <v>1421.1</v>
      </c>
      <c r="D331" s="1">
        <v>1950.0</v>
      </c>
      <c r="E331" s="1">
        <v>1791.6</v>
      </c>
      <c r="F331" s="1">
        <v>1770.1</v>
      </c>
    </row>
    <row r="332" ht="15.75" customHeight="1">
      <c r="A332" s="1">
        <v>5272.583</v>
      </c>
      <c r="B332" s="1">
        <v>1950.0</v>
      </c>
      <c r="C332" s="1">
        <v>1478.4</v>
      </c>
      <c r="D332" s="1">
        <v>1950.0</v>
      </c>
      <c r="E332" s="1">
        <v>1934.7</v>
      </c>
      <c r="F332" s="1">
        <v>1919.2</v>
      </c>
    </row>
    <row r="333" ht="15.75" customHeight="1">
      <c r="A333" s="1">
        <v>5272.7354</v>
      </c>
      <c r="B333" s="1">
        <v>1950.0</v>
      </c>
      <c r="C333" s="1">
        <v>1506.6</v>
      </c>
      <c r="D333" s="1">
        <v>1950.0</v>
      </c>
      <c r="E333" s="1">
        <v>1950.0</v>
      </c>
      <c r="F333" s="1">
        <v>1950.0</v>
      </c>
    </row>
    <row r="334" ht="15.75" customHeight="1">
      <c r="A334" s="1">
        <v>5272.8877</v>
      </c>
      <c r="B334" s="1">
        <v>1950.0</v>
      </c>
      <c r="C334" s="1">
        <v>1428.7</v>
      </c>
      <c r="D334" s="1">
        <v>1950.0</v>
      </c>
      <c r="E334" s="1">
        <v>1950.0</v>
      </c>
      <c r="F334" s="1">
        <v>1950.0</v>
      </c>
    </row>
    <row r="335" ht="15.75" customHeight="1">
      <c r="A335" s="1">
        <v>5273.04</v>
      </c>
      <c r="B335" s="1">
        <v>1950.0</v>
      </c>
      <c r="C335" s="1">
        <v>1220.6</v>
      </c>
      <c r="D335" s="1">
        <v>1950.0</v>
      </c>
      <c r="E335" s="1">
        <v>1950.0</v>
      </c>
      <c r="F335" s="1">
        <v>1950.0</v>
      </c>
    </row>
    <row r="336" ht="15.75" customHeight="1">
      <c r="A336" s="1">
        <v>5273.1924</v>
      </c>
      <c r="B336" s="1">
        <v>1950.0</v>
      </c>
      <c r="C336" s="1">
        <v>949.9</v>
      </c>
      <c r="D336" s="1">
        <v>1920.0</v>
      </c>
      <c r="E336" s="1">
        <v>1894.5</v>
      </c>
      <c r="F336" s="1">
        <v>1882.7</v>
      </c>
    </row>
    <row r="337" ht="15.75" customHeight="1">
      <c r="A337" s="1">
        <v>5273.3447</v>
      </c>
      <c r="B337" s="1">
        <v>1950.0</v>
      </c>
      <c r="C337" s="1">
        <v>705.5</v>
      </c>
      <c r="D337" s="1">
        <v>1550.2</v>
      </c>
      <c r="E337" s="1">
        <v>1419.9</v>
      </c>
      <c r="F337" s="1">
        <v>1373.0</v>
      </c>
    </row>
    <row r="338" ht="15.75" customHeight="1">
      <c r="A338" s="1">
        <v>5273.4971</v>
      </c>
      <c r="B338" s="1">
        <v>1950.0</v>
      </c>
      <c r="C338" s="1">
        <v>544.4</v>
      </c>
      <c r="D338" s="1">
        <v>1020.4</v>
      </c>
      <c r="E338" s="1">
        <v>873.0</v>
      </c>
      <c r="F338" s="1">
        <v>852.5</v>
      </c>
    </row>
    <row r="339" ht="15.75" customHeight="1">
      <c r="A339" s="1">
        <v>5273.6494</v>
      </c>
      <c r="B339" s="1">
        <v>1320.5</v>
      </c>
      <c r="C339" s="1">
        <v>357.5</v>
      </c>
      <c r="D339" s="1">
        <v>602.1</v>
      </c>
      <c r="E339" s="1">
        <v>509.2</v>
      </c>
      <c r="F339" s="1">
        <v>503.9</v>
      </c>
    </row>
    <row r="340" ht="15.75" customHeight="1">
      <c r="A340" s="1">
        <v>5273.8018</v>
      </c>
      <c r="B340" s="1">
        <v>755.8</v>
      </c>
      <c r="C340" s="1">
        <v>241.3</v>
      </c>
      <c r="D340" s="1">
        <v>393.7</v>
      </c>
      <c r="E340" s="1">
        <v>329.1</v>
      </c>
      <c r="F340" s="1">
        <v>327.3</v>
      </c>
    </row>
    <row r="341" ht="15.75" customHeight="1">
      <c r="A341" s="1">
        <v>5273.9546</v>
      </c>
      <c r="B341" s="1">
        <v>487.7</v>
      </c>
      <c r="C341" s="1">
        <v>201.9</v>
      </c>
      <c r="D341" s="1">
        <v>290.7</v>
      </c>
      <c r="E341" s="1">
        <v>247.8</v>
      </c>
      <c r="F341" s="1">
        <v>247.8</v>
      </c>
    </row>
    <row r="342" ht="15.75" customHeight="1">
      <c r="A342" s="1">
        <v>5274.1069</v>
      </c>
      <c r="B342" s="1">
        <v>347.1</v>
      </c>
      <c r="C342" s="1">
        <v>169.3</v>
      </c>
      <c r="D342" s="1">
        <v>215.9</v>
      </c>
      <c r="E342" s="1">
        <v>183.8</v>
      </c>
      <c r="F342" s="1">
        <v>190.2</v>
      </c>
    </row>
    <row r="343" ht="15.75" customHeight="1">
      <c r="A343" s="1">
        <v>5274.2593</v>
      </c>
      <c r="B343" s="1">
        <v>278.5</v>
      </c>
      <c r="C343" s="1">
        <v>147.4</v>
      </c>
      <c r="D343" s="1">
        <v>168.5</v>
      </c>
      <c r="E343" s="1">
        <v>145.2</v>
      </c>
      <c r="F343" s="1">
        <v>153.9</v>
      </c>
    </row>
    <row r="344" ht="15.75" customHeight="1">
      <c r="A344" s="1">
        <v>5274.4116</v>
      </c>
      <c r="B344" s="1">
        <v>258.8</v>
      </c>
      <c r="C344" s="1">
        <v>150.7</v>
      </c>
      <c r="D344" s="1">
        <v>159.5</v>
      </c>
      <c r="E344" s="1">
        <v>139.8</v>
      </c>
      <c r="F344" s="1">
        <v>143.2</v>
      </c>
    </row>
    <row r="345" ht="15.75" customHeight="1">
      <c r="A345" s="1">
        <v>5274.564</v>
      </c>
      <c r="B345" s="1">
        <v>256.6</v>
      </c>
      <c r="C345" s="1">
        <v>161.9</v>
      </c>
      <c r="D345" s="1">
        <v>157.2</v>
      </c>
      <c r="E345" s="1">
        <v>137.7</v>
      </c>
      <c r="F345" s="1">
        <v>140.8</v>
      </c>
    </row>
    <row r="346" ht="15.75" customHeight="1">
      <c r="A346" s="1">
        <v>5274.7163</v>
      </c>
      <c r="B346" s="1">
        <v>268.2</v>
      </c>
      <c r="C346" s="1">
        <v>169.0</v>
      </c>
      <c r="D346" s="1">
        <v>161.2</v>
      </c>
      <c r="E346" s="1">
        <v>141.4</v>
      </c>
      <c r="F346" s="1">
        <v>143.2</v>
      </c>
    </row>
    <row r="347" ht="15.75" customHeight="1">
      <c r="A347" s="1">
        <v>5274.8687</v>
      </c>
      <c r="B347" s="1">
        <v>298.2</v>
      </c>
      <c r="C347" s="1">
        <v>173.7</v>
      </c>
      <c r="D347" s="1">
        <v>172.3</v>
      </c>
      <c r="E347" s="1">
        <v>151.6</v>
      </c>
      <c r="F347" s="1">
        <v>152.0</v>
      </c>
    </row>
    <row r="348" ht="15.75" customHeight="1">
      <c r="A348" s="1">
        <v>5275.021</v>
      </c>
      <c r="B348" s="1">
        <v>354.4</v>
      </c>
      <c r="C348" s="1">
        <v>185.1</v>
      </c>
      <c r="D348" s="1">
        <v>192.1</v>
      </c>
      <c r="E348" s="1">
        <v>169.4</v>
      </c>
      <c r="F348" s="1">
        <v>167.2</v>
      </c>
    </row>
    <row r="349" ht="15.75" customHeight="1">
      <c r="A349" s="1">
        <v>5275.1738</v>
      </c>
      <c r="B349" s="1">
        <v>446.8</v>
      </c>
      <c r="C349" s="1">
        <v>220.6</v>
      </c>
      <c r="D349" s="1">
        <v>255.1</v>
      </c>
      <c r="E349" s="1">
        <v>223.4</v>
      </c>
      <c r="F349" s="1">
        <v>216.5</v>
      </c>
    </row>
    <row r="350" ht="15.75" customHeight="1">
      <c r="A350" s="1">
        <v>5275.3262</v>
      </c>
      <c r="B350" s="1">
        <v>605.0</v>
      </c>
      <c r="C350" s="1">
        <v>257.1</v>
      </c>
      <c r="D350" s="1">
        <v>333.0</v>
      </c>
      <c r="E350" s="1">
        <v>285.4</v>
      </c>
      <c r="F350" s="1">
        <v>284.8</v>
      </c>
    </row>
    <row r="351" ht="15.75" customHeight="1">
      <c r="A351" s="1">
        <v>5275.4785</v>
      </c>
      <c r="B351" s="1">
        <v>863.2</v>
      </c>
      <c r="C351" s="1">
        <v>330.5</v>
      </c>
      <c r="D351" s="1">
        <v>477.8</v>
      </c>
      <c r="E351" s="1">
        <v>403.0</v>
      </c>
      <c r="F351" s="1">
        <v>407.6</v>
      </c>
    </row>
    <row r="352" ht="15.75" customHeight="1">
      <c r="A352" s="1">
        <v>5275.6309</v>
      </c>
      <c r="B352" s="1">
        <v>1241.7</v>
      </c>
      <c r="C352" s="1">
        <v>458.8</v>
      </c>
      <c r="D352" s="1">
        <v>727.0</v>
      </c>
      <c r="E352" s="1">
        <v>624.9</v>
      </c>
      <c r="F352" s="1">
        <v>620.0</v>
      </c>
    </row>
    <row r="353" ht="15.75" customHeight="1">
      <c r="A353" s="1">
        <v>5275.7832</v>
      </c>
      <c r="B353" s="1">
        <v>1431.8</v>
      </c>
      <c r="C353" s="1">
        <v>581.5</v>
      </c>
      <c r="D353" s="1">
        <v>1127.5</v>
      </c>
      <c r="E353" s="1">
        <v>955.0</v>
      </c>
      <c r="F353" s="1">
        <v>971.9</v>
      </c>
    </row>
    <row r="354" ht="15.75" customHeight="1">
      <c r="A354" s="1">
        <v>5275.9355</v>
      </c>
      <c r="B354" s="1">
        <v>1149.2</v>
      </c>
      <c r="C354" s="1">
        <v>589.0</v>
      </c>
      <c r="D354" s="1">
        <v>1449.7</v>
      </c>
      <c r="E354" s="1">
        <v>1262.6</v>
      </c>
      <c r="F354" s="1">
        <v>1316.5</v>
      </c>
    </row>
    <row r="355" ht="15.75" customHeight="1">
      <c r="A355" s="1">
        <v>5276.0879</v>
      </c>
      <c r="B355" s="1">
        <v>925.3</v>
      </c>
      <c r="C355" s="1">
        <v>589.2</v>
      </c>
      <c r="D355" s="1">
        <v>1581.7</v>
      </c>
      <c r="E355" s="1">
        <v>1512.1</v>
      </c>
      <c r="F355" s="1">
        <v>1442.6</v>
      </c>
    </row>
    <row r="356" ht="15.75" customHeight="1">
      <c r="A356" s="1">
        <v>5276.2402</v>
      </c>
      <c r="B356" s="1">
        <v>746.5</v>
      </c>
      <c r="C356" s="1">
        <v>561.0</v>
      </c>
      <c r="D356" s="1">
        <v>1505.0</v>
      </c>
      <c r="E356" s="1">
        <v>1602.9</v>
      </c>
      <c r="F356" s="1">
        <v>1358.4</v>
      </c>
    </row>
    <row r="357" ht="15.75" customHeight="1">
      <c r="A357" s="1">
        <v>5276.3926</v>
      </c>
      <c r="B357" s="1">
        <v>609.4</v>
      </c>
      <c r="C357" s="1">
        <v>502.8</v>
      </c>
      <c r="D357" s="1">
        <v>1233.7</v>
      </c>
      <c r="E357" s="1">
        <v>1527.3</v>
      </c>
      <c r="F357" s="1">
        <v>1221.8</v>
      </c>
    </row>
    <row r="358" ht="15.75" customHeight="1">
      <c r="A358" s="1">
        <v>5276.5454</v>
      </c>
      <c r="B358" s="1">
        <v>523.6</v>
      </c>
      <c r="C358" s="1">
        <v>406.9</v>
      </c>
      <c r="D358" s="1">
        <v>986.1</v>
      </c>
      <c r="E358" s="1">
        <v>1302.3</v>
      </c>
      <c r="F358" s="1">
        <v>1090.4</v>
      </c>
    </row>
    <row r="359" ht="15.75" customHeight="1">
      <c r="A359" s="1">
        <v>5276.6978</v>
      </c>
      <c r="B359" s="1">
        <v>462.6</v>
      </c>
      <c r="C359" s="1">
        <v>340.0</v>
      </c>
      <c r="D359" s="1">
        <v>772.4</v>
      </c>
      <c r="E359" s="1">
        <v>1156.5</v>
      </c>
      <c r="F359" s="1">
        <v>991.0</v>
      </c>
    </row>
    <row r="360" ht="15.75" customHeight="1">
      <c r="A360" s="1">
        <v>5276.8501</v>
      </c>
      <c r="B360" s="1">
        <v>429.5</v>
      </c>
      <c r="C360" s="1">
        <v>313.9</v>
      </c>
      <c r="D360" s="1">
        <v>671.7</v>
      </c>
      <c r="E360" s="1">
        <v>985.4</v>
      </c>
      <c r="F360" s="1">
        <v>954.7</v>
      </c>
    </row>
    <row r="361" ht="15.75" customHeight="1">
      <c r="A361" s="1">
        <v>5277.0024</v>
      </c>
      <c r="B361" s="1">
        <v>509.9</v>
      </c>
      <c r="C361" s="1">
        <v>339.8</v>
      </c>
      <c r="D361" s="1">
        <v>703.9</v>
      </c>
      <c r="E361" s="1">
        <v>887.1</v>
      </c>
      <c r="F361" s="1">
        <v>987.0</v>
      </c>
    </row>
    <row r="362" ht="15.75" customHeight="1">
      <c r="A362" s="1">
        <v>5277.1548</v>
      </c>
      <c r="B362" s="1">
        <v>697.6</v>
      </c>
      <c r="C362" s="1">
        <v>419.6</v>
      </c>
      <c r="D362" s="1">
        <v>871.4</v>
      </c>
      <c r="E362" s="1">
        <v>862.4</v>
      </c>
      <c r="F362" s="1">
        <v>1088.0</v>
      </c>
    </row>
    <row r="363" ht="15.75" customHeight="1">
      <c r="A363" s="1">
        <v>5277.3071</v>
      </c>
      <c r="B363" s="1">
        <v>1121.4</v>
      </c>
      <c r="C363" s="1">
        <v>576.8</v>
      </c>
      <c r="D363" s="1">
        <v>1127.5</v>
      </c>
      <c r="E363" s="1">
        <v>1000.8</v>
      </c>
      <c r="F363" s="1">
        <v>1315.6</v>
      </c>
    </row>
    <row r="364" ht="15.75" customHeight="1">
      <c r="A364" s="1">
        <v>5277.4595</v>
      </c>
      <c r="B364" s="1">
        <v>1567.9</v>
      </c>
      <c r="C364" s="1">
        <v>777.9</v>
      </c>
      <c r="D364" s="1">
        <v>1644.2</v>
      </c>
      <c r="E364" s="1">
        <v>1128.0</v>
      </c>
      <c r="F364" s="1">
        <v>1719.3</v>
      </c>
    </row>
    <row r="365" ht="15.75" customHeight="1">
      <c r="A365" s="1">
        <v>5277.6118</v>
      </c>
      <c r="B365" s="1">
        <v>1779.5</v>
      </c>
      <c r="C365" s="1">
        <v>967.4</v>
      </c>
      <c r="D365" s="1">
        <v>1950.0</v>
      </c>
      <c r="E365" s="1">
        <v>1502.2</v>
      </c>
      <c r="F365" s="1">
        <v>1950.0</v>
      </c>
    </row>
    <row r="366" ht="15.75" customHeight="1">
      <c r="A366" s="1">
        <v>5277.7642</v>
      </c>
      <c r="B366" s="1">
        <v>1897.5</v>
      </c>
      <c r="C366" s="1">
        <v>1137.4</v>
      </c>
      <c r="D366" s="1">
        <v>1950.0</v>
      </c>
      <c r="E366" s="1">
        <v>1923.2</v>
      </c>
      <c r="F366" s="1">
        <v>1950.0</v>
      </c>
    </row>
    <row r="367" ht="15.75" customHeight="1">
      <c r="A367" s="1">
        <v>5277.917</v>
      </c>
      <c r="B367" s="1">
        <v>1931.9</v>
      </c>
      <c r="C367" s="1">
        <v>1189.9</v>
      </c>
      <c r="D367" s="1">
        <v>1950.0</v>
      </c>
      <c r="E367" s="1">
        <v>1931.2</v>
      </c>
      <c r="F367" s="1">
        <v>1945.7</v>
      </c>
    </row>
    <row r="368" ht="15.75" customHeight="1">
      <c r="A368" s="1">
        <v>5278.0693</v>
      </c>
      <c r="B368" s="1">
        <v>1892.0</v>
      </c>
      <c r="C368" s="1">
        <v>1125.1</v>
      </c>
      <c r="D368" s="1">
        <v>1950.0</v>
      </c>
      <c r="E368" s="1">
        <v>1913.6</v>
      </c>
      <c r="F368" s="1">
        <v>1885.5</v>
      </c>
    </row>
    <row r="369" ht="15.75" customHeight="1">
      <c r="A369" s="1">
        <v>5278.2217</v>
      </c>
      <c r="B369" s="1">
        <v>1776.5</v>
      </c>
      <c r="C369" s="1">
        <v>999.9</v>
      </c>
      <c r="D369" s="1">
        <v>1950.0</v>
      </c>
      <c r="E369" s="1">
        <v>1943.5</v>
      </c>
      <c r="F369" s="1">
        <v>1756.4</v>
      </c>
    </row>
    <row r="370" ht="15.75" customHeight="1">
      <c r="A370" s="1">
        <v>5278.374</v>
      </c>
      <c r="B370" s="1">
        <v>1593.5</v>
      </c>
      <c r="C370" s="1">
        <v>861.7</v>
      </c>
      <c r="D370" s="1">
        <v>1950.0</v>
      </c>
      <c r="E370" s="1">
        <v>1930.5</v>
      </c>
      <c r="F370" s="1">
        <v>1619.1</v>
      </c>
    </row>
    <row r="371" ht="15.75" customHeight="1">
      <c r="A371" s="1">
        <v>5278.5264</v>
      </c>
      <c r="B371" s="1">
        <v>1378.4</v>
      </c>
      <c r="C371" s="1">
        <v>735.0</v>
      </c>
      <c r="D371" s="1">
        <v>1950.0</v>
      </c>
      <c r="E371" s="1">
        <v>1950.0</v>
      </c>
      <c r="F371" s="1">
        <v>1420.9</v>
      </c>
    </row>
    <row r="372" ht="15.75" customHeight="1">
      <c r="A372" s="1">
        <v>5278.6787</v>
      </c>
      <c r="B372" s="1">
        <v>1180.1</v>
      </c>
      <c r="C372" s="1">
        <v>632.6</v>
      </c>
      <c r="D372" s="1">
        <v>1950.0</v>
      </c>
      <c r="E372" s="1">
        <v>1950.0</v>
      </c>
      <c r="F372" s="1">
        <v>1434.2</v>
      </c>
    </row>
    <row r="373" ht="15.75" customHeight="1">
      <c r="A373" s="1">
        <v>5278.8311</v>
      </c>
      <c r="B373" s="1">
        <v>1034.0</v>
      </c>
      <c r="C373" s="1">
        <v>561.9</v>
      </c>
      <c r="D373" s="1">
        <v>1950.0</v>
      </c>
      <c r="E373" s="1">
        <v>1950.0</v>
      </c>
      <c r="F373" s="1">
        <v>1586.8</v>
      </c>
    </row>
    <row r="374" ht="15.75" customHeight="1">
      <c r="A374" s="1">
        <v>5278.9834</v>
      </c>
      <c r="B374" s="1">
        <v>953.4</v>
      </c>
      <c r="C374" s="1">
        <v>526.1</v>
      </c>
      <c r="D374" s="1">
        <v>1950.0</v>
      </c>
      <c r="E374" s="1">
        <v>1950.0</v>
      </c>
      <c r="F374" s="1">
        <v>1664.4</v>
      </c>
    </row>
    <row r="375" ht="15.75" customHeight="1">
      <c r="A375" s="1">
        <v>5279.1362</v>
      </c>
      <c r="B375" s="1">
        <v>938.9</v>
      </c>
      <c r="C375" s="1">
        <v>526.6</v>
      </c>
      <c r="D375" s="1">
        <v>1950.0</v>
      </c>
      <c r="E375" s="1">
        <v>1927.6</v>
      </c>
      <c r="F375" s="1">
        <v>1687.9</v>
      </c>
    </row>
    <row r="376" ht="15.75" customHeight="1">
      <c r="A376" s="1">
        <v>5279.2886</v>
      </c>
      <c r="B376" s="1">
        <v>988.1</v>
      </c>
      <c r="C376" s="1">
        <v>565.8</v>
      </c>
      <c r="D376" s="1">
        <v>1950.0</v>
      </c>
      <c r="E376" s="1">
        <v>1882.6</v>
      </c>
      <c r="F376" s="1">
        <v>1707.2</v>
      </c>
    </row>
    <row r="377" ht="15.75" customHeight="1">
      <c r="A377" s="1">
        <v>5279.4409</v>
      </c>
      <c r="B377" s="1">
        <v>1093.9</v>
      </c>
      <c r="C377" s="1">
        <v>643.5</v>
      </c>
      <c r="D377" s="1">
        <v>1950.0</v>
      </c>
      <c r="E377" s="1">
        <v>1838.9</v>
      </c>
      <c r="F377" s="1">
        <v>1647.3</v>
      </c>
    </row>
    <row r="378" ht="15.75" customHeight="1">
      <c r="A378" s="1">
        <v>5279.5933</v>
      </c>
      <c r="B378" s="1">
        <v>1231.2</v>
      </c>
      <c r="C378" s="1">
        <v>743.1</v>
      </c>
      <c r="D378" s="1">
        <v>1950.0</v>
      </c>
      <c r="E378" s="1">
        <v>1675.0</v>
      </c>
      <c r="F378" s="1">
        <v>1443.7</v>
      </c>
    </row>
    <row r="379" ht="15.75" customHeight="1">
      <c r="A379" s="1">
        <v>5279.7456</v>
      </c>
      <c r="B379" s="1">
        <v>1343.4</v>
      </c>
      <c r="C379" s="1">
        <v>812.5</v>
      </c>
      <c r="D379" s="1">
        <v>1950.0</v>
      </c>
      <c r="E379" s="1">
        <v>1565.1</v>
      </c>
      <c r="F379" s="1">
        <v>1469.2</v>
      </c>
    </row>
    <row r="380" ht="15.75" customHeight="1">
      <c r="A380" s="1">
        <v>5279.8979</v>
      </c>
      <c r="B380" s="1">
        <v>1367.1</v>
      </c>
      <c r="C380" s="1">
        <v>791.7</v>
      </c>
      <c r="D380" s="1">
        <v>1950.0</v>
      </c>
      <c r="E380" s="1">
        <v>1640.3</v>
      </c>
      <c r="F380" s="1">
        <v>1766.0</v>
      </c>
    </row>
    <row r="381" ht="15.75" customHeight="1">
      <c r="A381" s="1">
        <v>5280.0503</v>
      </c>
      <c r="B381" s="1">
        <v>1305.8</v>
      </c>
      <c r="C381" s="1">
        <v>694.0</v>
      </c>
      <c r="D381" s="1">
        <v>1840.3</v>
      </c>
      <c r="E381" s="1">
        <v>1492.9</v>
      </c>
      <c r="F381" s="1">
        <v>1553.4</v>
      </c>
    </row>
    <row r="382" ht="15.75" customHeight="1">
      <c r="A382" s="1">
        <v>5280.2026</v>
      </c>
      <c r="B382" s="1">
        <v>1087.3</v>
      </c>
      <c r="C382" s="1">
        <v>563.2</v>
      </c>
      <c r="D382" s="1">
        <v>1600.3</v>
      </c>
      <c r="E382" s="1">
        <v>1186.0</v>
      </c>
      <c r="F382" s="1">
        <v>1135.5</v>
      </c>
    </row>
    <row r="383" ht="15.75" customHeight="1">
      <c r="A383" s="1">
        <v>5280.355</v>
      </c>
      <c r="B383" s="1">
        <v>987.4</v>
      </c>
      <c r="C383" s="1">
        <v>482.7</v>
      </c>
      <c r="D383" s="1">
        <v>1430.8</v>
      </c>
      <c r="E383" s="1">
        <v>1033.3</v>
      </c>
      <c r="F383" s="1">
        <v>968.7</v>
      </c>
    </row>
    <row r="384" ht="15.75" customHeight="1">
      <c r="A384" s="1">
        <v>5280.5078</v>
      </c>
      <c r="B384" s="1">
        <v>871.0</v>
      </c>
      <c r="C384" s="1">
        <v>431.7</v>
      </c>
      <c r="D384" s="1">
        <v>1241.7</v>
      </c>
      <c r="E384" s="1">
        <v>886.6</v>
      </c>
      <c r="F384" s="1">
        <v>788.7</v>
      </c>
    </row>
    <row r="385" ht="15.75" customHeight="1">
      <c r="A385" s="1">
        <v>5280.6602</v>
      </c>
      <c r="B385" s="1">
        <v>852.9</v>
      </c>
      <c r="C385" s="1">
        <v>424.6</v>
      </c>
      <c r="D385" s="1">
        <v>1191.7</v>
      </c>
      <c r="E385" s="1">
        <v>816.1</v>
      </c>
      <c r="F385" s="1">
        <v>694.5</v>
      </c>
    </row>
    <row r="386" ht="15.75" customHeight="1">
      <c r="A386" s="1">
        <v>5280.8125</v>
      </c>
      <c r="B386" s="1">
        <v>1153.4</v>
      </c>
      <c r="C386" s="1">
        <v>482.6</v>
      </c>
      <c r="D386" s="1">
        <v>1319.4</v>
      </c>
      <c r="E386" s="1">
        <v>854.0</v>
      </c>
      <c r="F386" s="1">
        <v>714.2</v>
      </c>
    </row>
    <row r="387" ht="15.75" customHeight="1">
      <c r="A387" s="1">
        <v>5280.9648</v>
      </c>
      <c r="B387" s="1">
        <v>1489.9</v>
      </c>
      <c r="C387" s="1">
        <v>589.7</v>
      </c>
      <c r="D387" s="1">
        <v>1518.9</v>
      </c>
      <c r="E387" s="1">
        <v>1069.4</v>
      </c>
      <c r="F387" s="1">
        <v>884.8</v>
      </c>
    </row>
    <row r="388" ht="15.75" customHeight="1">
      <c r="A388" s="1">
        <v>5281.1172</v>
      </c>
      <c r="B388" s="1">
        <v>1864.8</v>
      </c>
      <c r="C388" s="1">
        <v>776.3</v>
      </c>
      <c r="D388" s="1">
        <v>1792.6</v>
      </c>
      <c r="E388" s="1">
        <v>1457.4</v>
      </c>
      <c r="F388" s="1">
        <v>1203.4</v>
      </c>
    </row>
    <row r="389" ht="15.75" customHeight="1">
      <c r="A389" s="1">
        <v>5281.2695</v>
      </c>
      <c r="B389" s="1">
        <v>1936.9</v>
      </c>
      <c r="C389" s="1">
        <v>993.5</v>
      </c>
      <c r="D389" s="1">
        <v>1940.9</v>
      </c>
      <c r="E389" s="1">
        <v>1872.8</v>
      </c>
      <c r="F389" s="1">
        <v>1775.6</v>
      </c>
    </row>
    <row r="390" ht="15.75" customHeight="1">
      <c r="A390" s="1">
        <v>5281.4219</v>
      </c>
      <c r="B390" s="1">
        <v>1950.0</v>
      </c>
      <c r="C390" s="1">
        <v>1265.8</v>
      </c>
      <c r="D390" s="1">
        <v>1950.0</v>
      </c>
      <c r="E390" s="1">
        <v>1950.0</v>
      </c>
      <c r="F390" s="1">
        <v>1933.0</v>
      </c>
    </row>
    <row r="391" ht="15.75" customHeight="1">
      <c r="A391" s="1">
        <v>5281.5742</v>
      </c>
      <c r="B391" s="1">
        <v>1950.0</v>
      </c>
      <c r="C391" s="1">
        <v>1516.8</v>
      </c>
      <c r="D391" s="1">
        <v>1950.0</v>
      </c>
      <c r="E391" s="1">
        <v>1866.6</v>
      </c>
      <c r="F391" s="1">
        <v>1693.3</v>
      </c>
    </row>
    <row r="392" ht="15.75" customHeight="1">
      <c r="A392" s="1">
        <v>5281.7266</v>
      </c>
      <c r="B392" s="1">
        <v>1950.0</v>
      </c>
      <c r="C392" s="1">
        <v>1667.4</v>
      </c>
      <c r="D392" s="1">
        <v>1950.0</v>
      </c>
      <c r="E392" s="1">
        <v>1703.1</v>
      </c>
      <c r="F392" s="1">
        <v>1531.2</v>
      </c>
    </row>
    <row r="393" ht="15.75" customHeight="1">
      <c r="A393" s="1">
        <v>5281.8794</v>
      </c>
      <c r="B393" s="1">
        <v>1950.0</v>
      </c>
      <c r="C393" s="1">
        <v>1692.0</v>
      </c>
      <c r="D393" s="1">
        <v>1950.0</v>
      </c>
      <c r="E393" s="1">
        <v>1711.1</v>
      </c>
      <c r="F393" s="1">
        <v>1585.5</v>
      </c>
    </row>
    <row r="394" ht="15.75" customHeight="1">
      <c r="A394" s="1">
        <v>5282.0317</v>
      </c>
      <c r="B394" s="1">
        <v>1950.0</v>
      </c>
      <c r="C394" s="1">
        <v>1634.6</v>
      </c>
      <c r="D394" s="1">
        <v>1950.0</v>
      </c>
      <c r="E394" s="1">
        <v>1603.8</v>
      </c>
      <c r="F394" s="1">
        <v>1511.5</v>
      </c>
    </row>
    <row r="395" ht="15.75" customHeight="1">
      <c r="A395" s="1">
        <v>5282.1841</v>
      </c>
      <c r="B395" s="1">
        <v>1950.0</v>
      </c>
      <c r="C395" s="1">
        <v>1560.3</v>
      </c>
      <c r="D395" s="1">
        <v>1950.0</v>
      </c>
      <c r="E395" s="1">
        <v>1788.4</v>
      </c>
      <c r="F395" s="1">
        <v>1689.1</v>
      </c>
    </row>
    <row r="396" ht="15.75" customHeight="1">
      <c r="A396" s="1">
        <v>5282.3364</v>
      </c>
      <c r="B396" s="1">
        <v>1950.0</v>
      </c>
      <c r="C396" s="1">
        <v>1514.5</v>
      </c>
      <c r="D396" s="1">
        <v>1950.0</v>
      </c>
      <c r="E396" s="1">
        <v>1866.4</v>
      </c>
      <c r="F396" s="1">
        <v>1818.3</v>
      </c>
    </row>
    <row r="397" ht="15.75" customHeight="1">
      <c r="A397" s="1">
        <v>5282.4888</v>
      </c>
      <c r="B397" s="1">
        <v>1950.0</v>
      </c>
      <c r="C397" s="1">
        <v>1517.8</v>
      </c>
      <c r="D397" s="1">
        <v>1950.0</v>
      </c>
      <c r="E397" s="1">
        <v>1875.9</v>
      </c>
      <c r="F397" s="1">
        <v>1842.4</v>
      </c>
    </row>
    <row r="398" ht="15.75" customHeight="1">
      <c r="A398" s="1">
        <v>5282.6411</v>
      </c>
      <c r="B398" s="1">
        <v>1950.0</v>
      </c>
      <c r="C398" s="1">
        <v>1571.7</v>
      </c>
      <c r="D398" s="1">
        <v>1950.0</v>
      </c>
      <c r="E398" s="1">
        <v>1915.3</v>
      </c>
      <c r="F398" s="1">
        <v>1887.6</v>
      </c>
    </row>
    <row r="399" ht="15.75" customHeight="1">
      <c r="A399" s="1">
        <v>5282.7935</v>
      </c>
      <c r="B399" s="1">
        <v>1950.0</v>
      </c>
      <c r="C399" s="1">
        <v>1660.2</v>
      </c>
      <c r="D399" s="1">
        <v>1950.0</v>
      </c>
      <c r="E399" s="1">
        <v>1950.0</v>
      </c>
      <c r="F399" s="1">
        <v>1950.0</v>
      </c>
    </row>
    <row r="400" ht="15.75" customHeight="1">
      <c r="A400" s="1">
        <v>5282.9458</v>
      </c>
      <c r="B400" s="1">
        <v>1950.0</v>
      </c>
      <c r="C400" s="1">
        <v>1751.9</v>
      </c>
      <c r="D400" s="1">
        <v>1950.0</v>
      </c>
      <c r="E400" s="1">
        <v>1950.0</v>
      </c>
      <c r="F400" s="1">
        <v>1950.0</v>
      </c>
    </row>
    <row r="401" ht="15.75" customHeight="1">
      <c r="A401" s="1">
        <v>5283.0986</v>
      </c>
      <c r="B401" s="1">
        <v>1950.0</v>
      </c>
      <c r="C401" s="1">
        <v>1802.3</v>
      </c>
      <c r="D401" s="1">
        <v>1950.0</v>
      </c>
      <c r="E401" s="1">
        <v>1950.0</v>
      </c>
      <c r="F401" s="1">
        <v>1950.0</v>
      </c>
    </row>
    <row r="402" ht="15.75" customHeight="1">
      <c r="A402" s="1">
        <v>5283.251</v>
      </c>
      <c r="B402" s="1">
        <v>1950.0</v>
      </c>
      <c r="C402" s="1">
        <v>1769.8</v>
      </c>
      <c r="D402" s="1">
        <v>1950.0</v>
      </c>
      <c r="E402" s="1">
        <v>1950.0</v>
      </c>
      <c r="F402" s="1">
        <v>1950.0</v>
      </c>
    </row>
    <row r="403" ht="15.75" customHeight="1">
      <c r="A403" s="1">
        <v>5283.4033</v>
      </c>
      <c r="B403" s="1">
        <v>1950.0</v>
      </c>
      <c r="C403" s="1">
        <v>1639.7</v>
      </c>
      <c r="D403" s="1">
        <v>1950.0</v>
      </c>
      <c r="E403" s="1">
        <v>1950.0</v>
      </c>
      <c r="F403" s="1">
        <v>1950.0</v>
      </c>
    </row>
    <row r="404" ht="15.75" customHeight="1">
      <c r="A404" s="1">
        <v>5283.5557</v>
      </c>
      <c r="B404" s="1">
        <v>1950.0</v>
      </c>
      <c r="C404" s="1">
        <v>1441.3</v>
      </c>
      <c r="D404" s="1">
        <v>1950.0</v>
      </c>
      <c r="E404" s="1">
        <v>1950.0</v>
      </c>
      <c r="F404" s="1">
        <v>1950.0</v>
      </c>
    </row>
    <row r="405" ht="15.75" customHeight="1">
      <c r="A405" s="1">
        <v>5283.708</v>
      </c>
      <c r="B405" s="1">
        <v>1950.0</v>
      </c>
      <c r="C405" s="1">
        <v>1231.3</v>
      </c>
      <c r="D405" s="1">
        <v>1950.0</v>
      </c>
      <c r="E405" s="1">
        <v>1941.6</v>
      </c>
      <c r="F405" s="1">
        <v>1907.3</v>
      </c>
    </row>
    <row r="406" ht="15.75" customHeight="1">
      <c r="A406" s="1">
        <v>5283.8604</v>
      </c>
      <c r="B406" s="1">
        <v>1950.0</v>
      </c>
      <c r="C406" s="1">
        <v>1057.5</v>
      </c>
      <c r="D406" s="1">
        <v>1950.0</v>
      </c>
      <c r="E406" s="1">
        <v>1747.3</v>
      </c>
      <c r="F406" s="1">
        <v>1523.2</v>
      </c>
    </row>
    <row r="407" ht="15.75" customHeight="1">
      <c r="A407" s="1">
        <v>5284.0127</v>
      </c>
      <c r="B407" s="1">
        <v>1950.0</v>
      </c>
      <c r="C407" s="1">
        <v>941.5</v>
      </c>
      <c r="D407" s="1">
        <v>1950.0</v>
      </c>
      <c r="E407" s="1">
        <v>1585.7</v>
      </c>
      <c r="F407" s="1">
        <v>1386.4</v>
      </c>
    </row>
    <row r="408" ht="15.75" customHeight="1">
      <c r="A408" s="1">
        <v>5284.165</v>
      </c>
      <c r="B408" s="1">
        <v>1950.0</v>
      </c>
      <c r="C408" s="1">
        <v>886.7</v>
      </c>
      <c r="D408" s="1">
        <v>1950.0</v>
      </c>
      <c r="E408" s="1">
        <v>1427.6</v>
      </c>
      <c r="F408" s="1">
        <v>1139.7</v>
      </c>
    </row>
    <row r="409" ht="15.75" customHeight="1">
      <c r="A409" s="1">
        <v>5284.3174</v>
      </c>
      <c r="B409" s="1">
        <v>1950.0</v>
      </c>
      <c r="C409" s="1">
        <v>889.0</v>
      </c>
      <c r="D409" s="1">
        <v>1950.0</v>
      </c>
      <c r="E409" s="1">
        <v>1368.7</v>
      </c>
      <c r="F409" s="1">
        <v>983.8</v>
      </c>
    </row>
    <row r="410" ht="15.75" customHeight="1">
      <c r="A410" s="1">
        <v>5284.4702</v>
      </c>
      <c r="B410" s="1">
        <v>1950.0</v>
      </c>
      <c r="C410" s="1">
        <v>940.5</v>
      </c>
      <c r="D410" s="1">
        <v>1950.0</v>
      </c>
      <c r="E410" s="1">
        <v>1400.1</v>
      </c>
      <c r="F410" s="1">
        <v>992.5</v>
      </c>
    </row>
    <row r="411" ht="15.75" customHeight="1">
      <c r="A411" s="1">
        <v>5284.6226</v>
      </c>
      <c r="B411" s="1">
        <v>1923.8</v>
      </c>
      <c r="C411" s="1">
        <v>1019.8</v>
      </c>
      <c r="D411" s="1">
        <v>1950.0</v>
      </c>
      <c r="E411" s="1">
        <v>1613.3</v>
      </c>
      <c r="F411" s="1">
        <v>1167.2</v>
      </c>
    </row>
    <row r="412" ht="15.75" customHeight="1">
      <c r="A412" s="1">
        <v>5284.7749</v>
      </c>
      <c r="B412" s="1">
        <v>1814.8</v>
      </c>
      <c r="C412" s="1">
        <v>1074.5</v>
      </c>
      <c r="D412" s="1">
        <v>1950.0</v>
      </c>
      <c r="E412" s="1">
        <v>1896.4</v>
      </c>
      <c r="F412" s="1">
        <v>1364.1</v>
      </c>
    </row>
    <row r="413" ht="15.75" customHeight="1">
      <c r="A413" s="1">
        <v>5284.9272</v>
      </c>
      <c r="B413" s="1">
        <v>1621.9</v>
      </c>
      <c r="C413" s="1">
        <v>1034.7</v>
      </c>
      <c r="D413" s="1">
        <v>1950.0</v>
      </c>
      <c r="E413" s="1">
        <v>1950.0</v>
      </c>
      <c r="F413" s="1">
        <v>1915.4</v>
      </c>
    </row>
    <row r="414" ht="15.75" customHeight="1">
      <c r="A414" s="1">
        <v>5285.0796</v>
      </c>
      <c r="B414" s="1">
        <v>1344.9</v>
      </c>
      <c r="C414" s="1">
        <v>883.8</v>
      </c>
      <c r="D414" s="1">
        <v>1846.8</v>
      </c>
      <c r="E414" s="1">
        <v>1837.4</v>
      </c>
      <c r="F414" s="1">
        <v>1784.0</v>
      </c>
    </row>
    <row r="415" ht="15.75" customHeight="1">
      <c r="A415" s="1">
        <v>5285.2319</v>
      </c>
      <c r="B415" s="1">
        <v>1053.1</v>
      </c>
      <c r="C415" s="1">
        <v>711.9</v>
      </c>
      <c r="D415" s="1">
        <v>1256.8</v>
      </c>
      <c r="E415" s="1">
        <v>1251.7</v>
      </c>
      <c r="F415" s="1">
        <v>1167.4</v>
      </c>
    </row>
    <row r="416" ht="15.75" customHeight="1">
      <c r="A416" s="1">
        <v>5285.3843</v>
      </c>
      <c r="B416" s="1">
        <v>785.1</v>
      </c>
      <c r="C416" s="1">
        <v>550.1</v>
      </c>
      <c r="D416" s="1">
        <v>724.4</v>
      </c>
      <c r="E416" s="1">
        <v>729.5</v>
      </c>
      <c r="F416" s="1">
        <v>670.2</v>
      </c>
    </row>
    <row r="417" ht="15.75" customHeight="1">
      <c r="A417" s="1">
        <v>5285.5366</v>
      </c>
      <c r="B417" s="1">
        <v>484.0</v>
      </c>
      <c r="C417" s="1">
        <v>329.1</v>
      </c>
      <c r="D417" s="1">
        <v>454.2</v>
      </c>
      <c r="E417" s="1">
        <v>459.5</v>
      </c>
      <c r="F417" s="1">
        <v>451.1</v>
      </c>
    </row>
    <row r="418" ht="15.75" customHeight="1">
      <c r="A418" s="1">
        <v>5285.689</v>
      </c>
      <c r="B418" s="1">
        <v>266.7</v>
      </c>
      <c r="C418" s="1">
        <v>217.4</v>
      </c>
      <c r="D418" s="1">
        <v>303.8</v>
      </c>
      <c r="E418" s="1">
        <v>306.9</v>
      </c>
      <c r="F418" s="1">
        <v>306.5</v>
      </c>
    </row>
    <row r="419" ht="15.75" customHeight="1">
      <c r="A419" s="1">
        <v>5285.8418</v>
      </c>
      <c r="B419" s="1">
        <v>172.6</v>
      </c>
      <c r="C419" s="1">
        <v>158.2</v>
      </c>
      <c r="D419" s="1">
        <v>215.1</v>
      </c>
      <c r="E419" s="1">
        <v>218.4</v>
      </c>
      <c r="F419" s="1">
        <v>214.0</v>
      </c>
    </row>
    <row r="420" ht="15.75" customHeight="1">
      <c r="A420" s="1">
        <v>5285.9941</v>
      </c>
      <c r="B420" s="1">
        <v>130.6</v>
      </c>
      <c r="C420" s="1">
        <v>122.5</v>
      </c>
      <c r="D420" s="1">
        <v>158.6</v>
      </c>
      <c r="E420" s="1">
        <v>161.3</v>
      </c>
      <c r="F420" s="1">
        <v>164.9</v>
      </c>
    </row>
    <row r="421" ht="15.75" customHeight="1">
      <c r="A421" s="1">
        <v>5286.1465</v>
      </c>
      <c r="B421" s="1">
        <v>115.4</v>
      </c>
      <c r="C421" s="1">
        <v>109.6</v>
      </c>
      <c r="D421" s="1">
        <v>137.0</v>
      </c>
      <c r="E421" s="1">
        <v>138.8</v>
      </c>
      <c r="F421" s="1">
        <v>149.7</v>
      </c>
    </row>
    <row r="422" ht="15.75" customHeight="1">
      <c r="A422" s="1">
        <v>5286.2988</v>
      </c>
      <c r="B422" s="1">
        <v>118.4</v>
      </c>
      <c r="C422" s="1">
        <v>113.5</v>
      </c>
      <c r="D422" s="1">
        <v>139.6</v>
      </c>
      <c r="E422" s="1">
        <v>140.2</v>
      </c>
      <c r="F422" s="1">
        <v>157.5</v>
      </c>
    </row>
    <row r="423" ht="15.75" customHeight="1">
      <c r="A423" s="1">
        <v>5286.4512</v>
      </c>
      <c r="B423" s="1">
        <v>141.6</v>
      </c>
      <c r="C423" s="1">
        <v>136.4</v>
      </c>
      <c r="D423" s="1">
        <v>167.9</v>
      </c>
      <c r="E423" s="1">
        <v>166.2</v>
      </c>
      <c r="F423" s="1">
        <v>191.9</v>
      </c>
    </row>
    <row r="424" ht="15.75" customHeight="1">
      <c r="A424" s="1">
        <v>5286.6035</v>
      </c>
      <c r="B424" s="1">
        <v>200.2</v>
      </c>
      <c r="C424" s="1">
        <v>191.9</v>
      </c>
      <c r="D424" s="1">
        <v>239.6</v>
      </c>
      <c r="E424" s="1">
        <v>231.5</v>
      </c>
      <c r="F424" s="1">
        <v>266.4</v>
      </c>
    </row>
    <row r="425" ht="15.75" customHeight="1">
      <c r="A425" s="1">
        <v>5286.7559</v>
      </c>
      <c r="B425" s="1">
        <v>345.8</v>
      </c>
      <c r="C425" s="1">
        <v>324.3</v>
      </c>
      <c r="D425" s="1">
        <v>399.7</v>
      </c>
      <c r="E425" s="1">
        <v>374.0</v>
      </c>
      <c r="F425" s="1">
        <v>430.5</v>
      </c>
    </row>
    <row r="426" ht="15.75" customHeight="1">
      <c r="A426" s="1">
        <v>5286.9082</v>
      </c>
      <c r="B426" s="1">
        <v>585.5</v>
      </c>
      <c r="C426" s="1">
        <v>576.6</v>
      </c>
      <c r="D426" s="1">
        <v>628.8</v>
      </c>
      <c r="E426" s="1">
        <v>657.3</v>
      </c>
      <c r="F426" s="1">
        <v>713.1</v>
      </c>
    </row>
    <row r="427" ht="15.75" customHeight="1">
      <c r="A427" s="1">
        <v>5287.061</v>
      </c>
      <c r="B427" s="1">
        <v>880.6</v>
      </c>
      <c r="C427" s="1">
        <v>785.3</v>
      </c>
      <c r="D427" s="1">
        <v>1087.8</v>
      </c>
      <c r="E427" s="1">
        <v>974.4</v>
      </c>
      <c r="F427" s="1">
        <v>1133.2</v>
      </c>
    </row>
    <row r="428" ht="15.75" customHeight="1">
      <c r="A428" s="1">
        <v>5287.2134</v>
      </c>
      <c r="B428" s="1">
        <v>1380.6</v>
      </c>
      <c r="C428" s="1">
        <v>995.9</v>
      </c>
      <c r="D428" s="1">
        <v>1934.5</v>
      </c>
      <c r="E428" s="1">
        <v>1797.3</v>
      </c>
      <c r="F428" s="1">
        <v>1885.5</v>
      </c>
    </row>
    <row r="429" ht="15.75" customHeight="1">
      <c r="A429" s="1">
        <v>5287.3657</v>
      </c>
      <c r="B429" s="1">
        <v>1529.3</v>
      </c>
      <c r="C429" s="1">
        <v>1036.2</v>
      </c>
      <c r="D429" s="1">
        <v>1910.0</v>
      </c>
      <c r="E429" s="1">
        <v>1882.4</v>
      </c>
      <c r="F429" s="1">
        <v>1828.5</v>
      </c>
    </row>
    <row r="430" ht="15.75" customHeight="1">
      <c r="A430" s="1">
        <v>5287.5181</v>
      </c>
      <c r="B430" s="1">
        <v>1528.4</v>
      </c>
      <c r="C430" s="1">
        <v>956.8</v>
      </c>
      <c r="D430" s="1">
        <v>1790.8</v>
      </c>
      <c r="E430" s="1">
        <v>1693.3</v>
      </c>
      <c r="F430" s="1">
        <v>1363.5</v>
      </c>
    </row>
    <row r="431" ht="15.75" customHeight="1">
      <c r="A431" s="1">
        <v>5287.6704</v>
      </c>
      <c r="B431" s="1">
        <v>1440.0</v>
      </c>
      <c r="C431" s="1">
        <v>809.2</v>
      </c>
      <c r="D431" s="1">
        <v>1607.9</v>
      </c>
      <c r="E431" s="1">
        <v>1353.7</v>
      </c>
      <c r="F431" s="1">
        <v>963.9</v>
      </c>
    </row>
    <row r="432" ht="15.75" customHeight="1">
      <c r="A432" s="1">
        <v>5287.8228</v>
      </c>
      <c r="B432" s="1">
        <v>1115.7</v>
      </c>
      <c r="C432" s="1">
        <v>659.2</v>
      </c>
      <c r="D432" s="1">
        <v>1451.8</v>
      </c>
      <c r="E432" s="1">
        <v>1154.3</v>
      </c>
      <c r="F432" s="1">
        <v>741.0</v>
      </c>
    </row>
    <row r="433" ht="15.75" customHeight="1">
      <c r="A433" s="1">
        <v>5287.9751</v>
      </c>
      <c r="B433" s="1">
        <v>975.1</v>
      </c>
      <c r="C433" s="1">
        <v>588.2</v>
      </c>
      <c r="D433" s="1">
        <v>1249.0</v>
      </c>
      <c r="E433" s="1">
        <v>957.3</v>
      </c>
      <c r="F433" s="1">
        <v>612.6</v>
      </c>
    </row>
    <row r="434" ht="15.75" customHeight="1">
      <c r="A434" s="1">
        <v>5288.1274</v>
      </c>
      <c r="B434" s="1">
        <v>829.2</v>
      </c>
      <c r="C434" s="1">
        <v>521.0</v>
      </c>
      <c r="D434" s="1">
        <v>1086.9</v>
      </c>
      <c r="E434" s="1">
        <v>749.0</v>
      </c>
      <c r="F434" s="1">
        <v>576.3</v>
      </c>
    </row>
    <row r="435" ht="15.75" customHeight="1">
      <c r="A435" s="1">
        <v>5288.2798</v>
      </c>
      <c r="B435" s="1">
        <v>815.8</v>
      </c>
      <c r="C435" s="1">
        <v>508.9</v>
      </c>
      <c r="D435" s="1">
        <v>1068.1</v>
      </c>
      <c r="E435" s="1">
        <v>718.8</v>
      </c>
      <c r="F435" s="1">
        <v>615.8</v>
      </c>
    </row>
    <row r="436" ht="15.75" customHeight="1">
      <c r="A436" s="1">
        <v>5288.4326</v>
      </c>
      <c r="B436" s="1">
        <v>966.1</v>
      </c>
      <c r="C436" s="1">
        <v>566.6</v>
      </c>
      <c r="D436" s="1">
        <v>1189.2</v>
      </c>
      <c r="E436" s="1">
        <v>778.5</v>
      </c>
      <c r="F436" s="1">
        <v>719.6</v>
      </c>
    </row>
    <row r="437" ht="15.75" customHeight="1">
      <c r="A437" s="1">
        <v>5288.585</v>
      </c>
      <c r="B437" s="1">
        <v>1335.2</v>
      </c>
      <c r="C437" s="1">
        <v>669.1</v>
      </c>
      <c r="D437" s="1">
        <v>1390.9</v>
      </c>
      <c r="E437" s="1">
        <v>893.6</v>
      </c>
      <c r="F437" s="1">
        <v>889.0</v>
      </c>
    </row>
    <row r="438" ht="15.75" customHeight="1">
      <c r="A438" s="1">
        <v>5288.7373</v>
      </c>
      <c r="B438" s="1">
        <v>1698.1</v>
      </c>
      <c r="C438" s="1">
        <v>785.5</v>
      </c>
      <c r="D438" s="1">
        <v>1542.4</v>
      </c>
      <c r="E438" s="1">
        <v>1076.4</v>
      </c>
      <c r="F438" s="1">
        <v>1083.8</v>
      </c>
    </row>
    <row r="439" ht="15.75" customHeight="1">
      <c r="A439" s="1">
        <v>5288.8896</v>
      </c>
      <c r="B439" s="1">
        <v>1843.9</v>
      </c>
      <c r="C439" s="1">
        <v>975.2</v>
      </c>
      <c r="D439" s="1">
        <v>1784.1</v>
      </c>
      <c r="E439" s="1">
        <v>1310.3</v>
      </c>
      <c r="F439" s="1">
        <v>1353.3</v>
      </c>
    </row>
    <row r="440" ht="15.75" customHeight="1">
      <c r="A440" s="1">
        <v>5289.042</v>
      </c>
      <c r="B440" s="1">
        <v>1928.4</v>
      </c>
      <c r="C440" s="1">
        <v>1160.4</v>
      </c>
      <c r="D440" s="1">
        <v>1935.7</v>
      </c>
      <c r="E440" s="1">
        <v>1701.2</v>
      </c>
      <c r="F440" s="1">
        <v>1756.1</v>
      </c>
    </row>
    <row r="441" ht="15.75" customHeight="1">
      <c r="A441" s="1">
        <v>5289.1943</v>
      </c>
      <c r="B441" s="1">
        <v>1950.0</v>
      </c>
      <c r="C441" s="1">
        <v>1365.6</v>
      </c>
      <c r="D441" s="1">
        <v>1950.0</v>
      </c>
      <c r="E441" s="1">
        <v>1947.0</v>
      </c>
      <c r="F441" s="1">
        <v>1950.0</v>
      </c>
    </row>
    <row r="442" ht="15.75" customHeight="1">
      <c r="A442" s="1">
        <v>5289.3467</v>
      </c>
      <c r="B442" s="1">
        <v>1950.0</v>
      </c>
      <c r="C442" s="1">
        <v>1556.1</v>
      </c>
      <c r="D442" s="1">
        <v>1950.0</v>
      </c>
      <c r="E442" s="1">
        <v>1950.0</v>
      </c>
      <c r="F442" s="1">
        <v>1950.0</v>
      </c>
    </row>
    <row r="443" ht="15.75" customHeight="1">
      <c r="A443" s="1">
        <v>5289.499</v>
      </c>
      <c r="B443" s="1">
        <v>1950.0</v>
      </c>
      <c r="C443" s="1">
        <v>1670.1</v>
      </c>
      <c r="D443" s="1">
        <v>1950.0</v>
      </c>
      <c r="E443" s="1">
        <v>1950.0</v>
      </c>
      <c r="F443" s="1">
        <v>1950.0</v>
      </c>
    </row>
    <row r="444" ht="15.75" customHeight="1">
      <c r="A444" s="1">
        <v>5289.6514</v>
      </c>
      <c r="B444" s="1">
        <v>1950.0</v>
      </c>
      <c r="C444" s="1">
        <v>1657.8</v>
      </c>
      <c r="D444" s="1">
        <v>1950.0</v>
      </c>
      <c r="E444" s="1">
        <v>1950.0</v>
      </c>
      <c r="F444" s="1">
        <v>1950.0</v>
      </c>
    </row>
    <row r="445" ht="15.75" customHeight="1">
      <c r="A445" s="1">
        <v>5289.8042</v>
      </c>
      <c r="B445" s="1">
        <v>1950.0</v>
      </c>
      <c r="C445" s="1">
        <v>1527.1</v>
      </c>
      <c r="D445" s="1">
        <v>1950.0</v>
      </c>
      <c r="E445" s="1">
        <v>1950.0</v>
      </c>
      <c r="F445" s="1">
        <v>1950.0</v>
      </c>
    </row>
    <row r="446" ht="15.75" customHeight="1">
      <c r="A446" s="1">
        <v>5289.9565</v>
      </c>
      <c r="B446" s="1">
        <v>1950.0</v>
      </c>
      <c r="C446" s="1">
        <v>1339.4</v>
      </c>
      <c r="D446" s="1">
        <v>1950.0</v>
      </c>
      <c r="E446" s="1">
        <v>1950.0</v>
      </c>
      <c r="F446" s="1">
        <v>1950.0</v>
      </c>
    </row>
    <row r="447" ht="15.75" customHeight="1">
      <c r="A447" s="1">
        <v>5290.1089</v>
      </c>
      <c r="B447" s="1">
        <v>1950.0</v>
      </c>
      <c r="C447" s="1">
        <v>1163.1</v>
      </c>
      <c r="D447" s="1">
        <v>1950.0</v>
      </c>
      <c r="E447" s="1">
        <v>1941.6</v>
      </c>
      <c r="F447" s="1">
        <v>1950.0</v>
      </c>
    </row>
    <row r="448" ht="15.75" customHeight="1">
      <c r="A448" s="1">
        <v>5290.2612</v>
      </c>
      <c r="B448" s="1">
        <v>1950.0</v>
      </c>
      <c r="C448" s="1">
        <v>1038.3</v>
      </c>
      <c r="D448" s="1">
        <v>1950.0</v>
      </c>
      <c r="E448" s="1">
        <v>1881.5</v>
      </c>
      <c r="F448" s="1">
        <v>1950.0</v>
      </c>
    </row>
    <row r="449" ht="15.75" customHeight="1">
      <c r="A449" s="1">
        <v>5290.4136</v>
      </c>
      <c r="B449" s="1">
        <v>1950.0</v>
      </c>
      <c r="C449" s="1">
        <v>978.7</v>
      </c>
      <c r="D449" s="1">
        <v>1950.0</v>
      </c>
      <c r="E449" s="1">
        <v>1787.4</v>
      </c>
      <c r="F449" s="1">
        <v>1942.1</v>
      </c>
    </row>
    <row r="450" ht="15.75" customHeight="1">
      <c r="A450" s="1">
        <v>5290.5659</v>
      </c>
      <c r="B450" s="1">
        <v>1950.0</v>
      </c>
      <c r="C450" s="1">
        <v>984.8</v>
      </c>
      <c r="D450" s="1">
        <v>1950.0</v>
      </c>
      <c r="E450" s="1">
        <v>1686.6</v>
      </c>
      <c r="F450" s="1">
        <v>1887.5</v>
      </c>
    </row>
    <row r="451" ht="15.75" customHeight="1">
      <c r="A451" s="1">
        <v>5290.7183</v>
      </c>
      <c r="B451" s="1">
        <v>1950.0</v>
      </c>
      <c r="C451" s="1">
        <v>1052.8</v>
      </c>
      <c r="D451" s="1">
        <v>1950.0</v>
      </c>
      <c r="E451" s="1">
        <v>1568.3</v>
      </c>
      <c r="F451" s="1">
        <v>1818.5</v>
      </c>
    </row>
    <row r="452" ht="15.75" customHeight="1">
      <c r="A452" s="1">
        <v>5290.8706</v>
      </c>
      <c r="B452" s="1">
        <v>1950.0</v>
      </c>
      <c r="C452" s="1">
        <v>1169.1</v>
      </c>
      <c r="D452" s="1">
        <v>1950.0</v>
      </c>
      <c r="E452" s="1">
        <v>1496.7</v>
      </c>
      <c r="F452" s="1">
        <v>1930.1</v>
      </c>
    </row>
    <row r="453" ht="15.75" customHeight="1">
      <c r="A453" s="1">
        <v>5291.0234</v>
      </c>
      <c r="B453" s="1">
        <v>1950.0</v>
      </c>
      <c r="C453" s="1">
        <v>1292.5</v>
      </c>
      <c r="D453" s="1">
        <v>1950.0</v>
      </c>
      <c r="E453" s="1">
        <v>1311.6</v>
      </c>
      <c r="F453" s="1">
        <v>1932.0</v>
      </c>
    </row>
    <row r="454" ht="15.75" customHeight="1">
      <c r="A454" s="1">
        <v>5291.1758</v>
      </c>
      <c r="B454" s="1">
        <v>1950.0</v>
      </c>
      <c r="C454" s="1">
        <v>1361.0</v>
      </c>
      <c r="D454" s="1">
        <v>1950.0</v>
      </c>
      <c r="E454" s="1">
        <v>1411.8</v>
      </c>
      <c r="F454" s="1">
        <v>1590.8</v>
      </c>
    </row>
    <row r="455" ht="15.75" customHeight="1">
      <c r="A455" s="1">
        <v>5291.3281</v>
      </c>
      <c r="B455" s="1">
        <v>1950.0</v>
      </c>
      <c r="C455" s="1">
        <v>1346.7</v>
      </c>
      <c r="D455" s="1">
        <v>1950.0</v>
      </c>
      <c r="E455" s="1">
        <v>1433.1</v>
      </c>
      <c r="F455" s="1">
        <v>1548.6</v>
      </c>
    </row>
    <row r="456" ht="15.75" customHeight="1">
      <c r="A456" s="1">
        <v>5291.4805</v>
      </c>
      <c r="B456" s="1">
        <v>1950.0</v>
      </c>
      <c r="C456" s="1">
        <v>1290.8</v>
      </c>
      <c r="D456" s="1">
        <v>1950.0</v>
      </c>
      <c r="E456" s="1">
        <v>1550.7</v>
      </c>
      <c r="F456" s="1">
        <v>1689.5</v>
      </c>
    </row>
    <row r="457" ht="15.75" customHeight="1">
      <c r="A457" s="1">
        <v>5291.6328</v>
      </c>
      <c r="B457" s="1">
        <v>1950.0</v>
      </c>
      <c r="C457" s="1">
        <v>1259.2</v>
      </c>
      <c r="D457" s="1">
        <v>1950.0</v>
      </c>
      <c r="E457" s="1">
        <v>1424.0</v>
      </c>
      <c r="F457" s="1">
        <v>1570.7</v>
      </c>
    </row>
    <row r="458" ht="15.75" customHeight="1">
      <c r="A458" s="1">
        <v>5291.7852</v>
      </c>
      <c r="B458" s="1">
        <v>1950.0</v>
      </c>
      <c r="C458" s="1">
        <v>1295.8</v>
      </c>
      <c r="D458" s="1">
        <v>1931.0</v>
      </c>
      <c r="E458" s="1">
        <v>1295.9</v>
      </c>
      <c r="F458" s="1">
        <v>1425.7</v>
      </c>
    </row>
    <row r="459" ht="15.75" customHeight="1">
      <c r="A459" s="1">
        <v>5291.9375</v>
      </c>
      <c r="B459" s="1">
        <v>1950.0</v>
      </c>
      <c r="C459" s="1">
        <v>1387.2</v>
      </c>
      <c r="D459" s="1">
        <v>1846.4</v>
      </c>
      <c r="E459" s="1">
        <v>1248.0</v>
      </c>
      <c r="F459" s="1">
        <v>1457.0</v>
      </c>
    </row>
    <row r="460" ht="15.75" customHeight="1">
      <c r="A460" s="1">
        <v>5292.0898</v>
      </c>
      <c r="B460" s="1">
        <v>1950.0</v>
      </c>
      <c r="C460" s="1">
        <v>1615.9</v>
      </c>
      <c r="D460" s="1">
        <v>1950.0</v>
      </c>
      <c r="E460" s="1">
        <v>921.1</v>
      </c>
      <c r="F460" s="1">
        <v>1183.0</v>
      </c>
    </row>
    <row r="461" ht="15.75" customHeight="1">
      <c r="A461" s="1">
        <v>5292.2422</v>
      </c>
      <c r="B461" s="1">
        <v>1950.0</v>
      </c>
      <c r="C461" s="1">
        <v>1888.4</v>
      </c>
      <c r="D461" s="1">
        <v>1831.6</v>
      </c>
      <c r="E461" s="1">
        <v>699.5</v>
      </c>
      <c r="F461" s="1">
        <v>884.9</v>
      </c>
    </row>
    <row r="462" ht="15.75" customHeight="1">
      <c r="A462" s="1">
        <v>5292.395</v>
      </c>
      <c r="B462" s="1">
        <v>1950.0</v>
      </c>
      <c r="C462" s="1">
        <v>1655.6</v>
      </c>
      <c r="D462" s="1">
        <v>1453.8</v>
      </c>
      <c r="E462" s="1">
        <v>601.0</v>
      </c>
      <c r="F462" s="1">
        <v>793.2</v>
      </c>
    </row>
    <row r="463" ht="15.75" customHeight="1">
      <c r="A463" s="1">
        <v>5292.5474</v>
      </c>
      <c r="B463" s="1">
        <v>1950.0</v>
      </c>
      <c r="C463" s="1">
        <v>1291.8</v>
      </c>
      <c r="D463" s="1">
        <v>1279.7</v>
      </c>
      <c r="E463" s="1">
        <v>567.6</v>
      </c>
      <c r="F463" s="1">
        <v>743.8</v>
      </c>
    </row>
    <row r="464" ht="15.75" customHeight="1">
      <c r="A464" s="1">
        <v>5292.6997</v>
      </c>
      <c r="B464" s="1">
        <v>1950.0</v>
      </c>
      <c r="C464" s="1">
        <v>1044.9</v>
      </c>
      <c r="D464" s="1">
        <v>1101.0</v>
      </c>
      <c r="E464" s="1">
        <v>557.8</v>
      </c>
      <c r="F464" s="1">
        <v>659.0</v>
      </c>
    </row>
    <row r="465" ht="15.75" customHeight="1">
      <c r="A465" s="1">
        <v>5292.8521</v>
      </c>
      <c r="B465" s="1">
        <v>1950.0</v>
      </c>
      <c r="C465" s="1">
        <v>765.6</v>
      </c>
      <c r="D465" s="1">
        <v>988.4</v>
      </c>
      <c r="E465" s="1">
        <v>639.6</v>
      </c>
      <c r="F465" s="1">
        <v>626.9</v>
      </c>
    </row>
    <row r="466" ht="15.75" customHeight="1">
      <c r="A466" s="1">
        <v>5293.0044</v>
      </c>
      <c r="B466" s="1">
        <v>1950.0</v>
      </c>
      <c r="C466" s="1">
        <v>567.9</v>
      </c>
      <c r="D466" s="1">
        <v>1205.5</v>
      </c>
      <c r="E466" s="1">
        <v>774.8</v>
      </c>
      <c r="F466" s="1">
        <v>738.7</v>
      </c>
    </row>
    <row r="467" ht="15.75" customHeight="1">
      <c r="A467" s="1">
        <v>5293.1567</v>
      </c>
      <c r="B467" s="1">
        <v>1950.0</v>
      </c>
      <c r="C467" s="1">
        <v>472.6</v>
      </c>
      <c r="D467" s="1">
        <v>1414.4</v>
      </c>
      <c r="E467" s="1">
        <v>951.8</v>
      </c>
      <c r="F467" s="1">
        <v>990.7</v>
      </c>
    </row>
    <row r="468" ht="15.75" customHeight="1">
      <c r="A468" s="1">
        <v>5293.3091</v>
      </c>
      <c r="B468" s="1">
        <v>1950.0</v>
      </c>
      <c r="C468" s="1">
        <v>452.8</v>
      </c>
      <c r="D468" s="1">
        <v>1546.2</v>
      </c>
      <c r="E468" s="1">
        <v>1223.2</v>
      </c>
      <c r="F468" s="1">
        <v>1187.6</v>
      </c>
    </row>
    <row r="469" ht="15.75" customHeight="1">
      <c r="A469" s="1">
        <v>5293.4614</v>
      </c>
      <c r="B469" s="1">
        <v>1950.0</v>
      </c>
      <c r="C469" s="1">
        <v>452.8</v>
      </c>
      <c r="D469" s="1">
        <v>1707.5</v>
      </c>
      <c r="E469" s="1">
        <v>1519.0</v>
      </c>
      <c r="F469" s="1">
        <v>1426.8</v>
      </c>
    </row>
    <row r="470" ht="15.75" customHeight="1">
      <c r="A470" s="1">
        <v>5293.6138</v>
      </c>
      <c r="B470" s="1">
        <v>1950.0</v>
      </c>
      <c r="C470" s="1">
        <v>492.9</v>
      </c>
      <c r="D470" s="1">
        <v>1843.6</v>
      </c>
      <c r="E470" s="1">
        <v>1764.3</v>
      </c>
      <c r="F470" s="1">
        <v>1661.8</v>
      </c>
    </row>
    <row r="471" ht="15.75" customHeight="1">
      <c r="A471" s="1">
        <v>5293.7666</v>
      </c>
      <c r="B471" s="1">
        <v>1950.0</v>
      </c>
      <c r="C471" s="1">
        <v>586.8</v>
      </c>
      <c r="D471" s="1">
        <v>1932.1</v>
      </c>
      <c r="E471" s="1">
        <v>1917.7</v>
      </c>
      <c r="F471" s="1">
        <v>1866.7</v>
      </c>
    </row>
    <row r="472" ht="15.75" customHeight="1">
      <c r="A472" s="1">
        <v>5293.9189</v>
      </c>
      <c r="B472" s="1">
        <v>1950.0</v>
      </c>
      <c r="C472" s="1">
        <v>750.8</v>
      </c>
      <c r="D472" s="1">
        <v>1950.0</v>
      </c>
      <c r="E472" s="1">
        <v>1950.0</v>
      </c>
      <c r="F472" s="1">
        <v>1950.0</v>
      </c>
    </row>
    <row r="473" ht="15.75" customHeight="1">
      <c r="A473" s="1">
        <v>5294.0713</v>
      </c>
      <c r="B473" s="1">
        <v>1950.0</v>
      </c>
      <c r="C473" s="1">
        <v>997.3</v>
      </c>
      <c r="D473" s="1">
        <v>1950.0</v>
      </c>
      <c r="E473" s="1">
        <v>1950.0</v>
      </c>
      <c r="F473" s="1">
        <v>1950.0</v>
      </c>
    </row>
    <row r="474" ht="15.75" customHeight="1">
      <c r="A474" s="1">
        <v>5294.2236</v>
      </c>
      <c r="B474" s="1">
        <v>1950.0</v>
      </c>
      <c r="C474" s="1">
        <v>1308.4</v>
      </c>
      <c r="D474" s="1">
        <v>1950.0</v>
      </c>
      <c r="E474" s="1">
        <v>1950.0</v>
      </c>
      <c r="F474" s="1">
        <v>1950.0</v>
      </c>
    </row>
    <row r="475" ht="15.75" customHeight="1">
      <c r="A475" s="1">
        <v>5294.376</v>
      </c>
      <c r="B475" s="1">
        <v>1950.0</v>
      </c>
      <c r="C475" s="1">
        <v>1613.2</v>
      </c>
      <c r="D475" s="1">
        <v>1950.0</v>
      </c>
      <c r="E475" s="1">
        <v>1950.0</v>
      </c>
      <c r="F475" s="1">
        <v>1950.0</v>
      </c>
    </row>
    <row r="476" ht="15.75" customHeight="1">
      <c r="A476" s="1">
        <v>5294.5283</v>
      </c>
      <c r="B476" s="1">
        <v>1950.0</v>
      </c>
      <c r="C476" s="1">
        <v>1831.9</v>
      </c>
      <c r="D476" s="1">
        <v>1950.0</v>
      </c>
      <c r="E476" s="1">
        <v>1950.0</v>
      </c>
      <c r="F476" s="1">
        <v>1950.0</v>
      </c>
    </row>
    <row r="477" ht="15.75" customHeight="1">
      <c r="A477" s="1">
        <v>5294.6807</v>
      </c>
      <c r="B477" s="1">
        <v>1950.0</v>
      </c>
      <c r="C477" s="1">
        <v>1939.1</v>
      </c>
      <c r="D477" s="1">
        <v>1950.0</v>
      </c>
      <c r="E477" s="1">
        <v>1950.0</v>
      </c>
      <c r="F477" s="1">
        <v>1950.0</v>
      </c>
    </row>
    <row r="478" ht="15.75" customHeight="1">
      <c r="A478" s="1">
        <v>5294.833</v>
      </c>
      <c r="B478" s="1">
        <v>1950.0</v>
      </c>
      <c r="C478" s="1">
        <v>1950.0</v>
      </c>
      <c r="D478" s="1">
        <v>1950.0</v>
      </c>
      <c r="E478" s="1">
        <v>1950.0</v>
      </c>
      <c r="F478" s="1">
        <v>1950.0</v>
      </c>
    </row>
    <row r="479" ht="15.75" customHeight="1">
      <c r="A479" s="1">
        <v>5294.9858</v>
      </c>
      <c r="B479" s="1">
        <v>1950.0</v>
      </c>
      <c r="C479" s="1">
        <v>1950.0</v>
      </c>
      <c r="D479" s="1">
        <v>1950.0</v>
      </c>
      <c r="E479" s="1">
        <v>1950.0</v>
      </c>
      <c r="F479" s="1">
        <v>1950.0</v>
      </c>
    </row>
    <row r="480" ht="15.75" customHeight="1">
      <c r="A480" s="1">
        <v>5295.1382</v>
      </c>
      <c r="B480" s="1">
        <v>1950.0</v>
      </c>
      <c r="C480" s="1">
        <v>1950.0</v>
      </c>
      <c r="D480" s="1">
        <v>1950.0</v>
      </c>
      <c r="E480" s="1">
        <v>1950.0</v>
      </c>
      <c r="F480" s="1">
        <v>1950.0</v>
      </c>
    </row>
    <row r="481" ht="15.75" customHeight="1">
      <c r="A481" s="1">
        <v>5295.2905</v>
      </c>
      <c r="B481" s="1">
        <v>1950.0</v>
      </c>
      <c r="C481" s="1">
        <v>1937.8</v>
      </c>
      <c r="D481" s="1">
        <v>1950.0</v>
      </c>
      <c r="E481" s="1">
        <v>1950.0</v>
      </c>
      <c r="F481" s="1">
        <v>1950.0</v>
      </c>
    </row>
    <row r="482" ht="15.75" customHeight="1">
      <c r="A482" s="1">
        <v>5295.4429</v>
      </c>
      <c r="B482" s="1">
        <v>1950.0</v>
      </c>
      <c r="C482" s="1">
        <v>1860.4</v>
      </c>
      <c r="D482" s="1">
        <v>1950.0</v>
      </c>
      <c r="E482" s="1">
        <v>1950.0</v>
      </c>
      <c r="F482" s="1">
        <v>1950.0</v>
      </c>
    </row>
    <row r="483" ht="15.75" customHeight="1">
      <c r="A483" s="1">
        <v>5295.5952</v>
      </c>
      <c r="B483" s="1">
        <v>1950.0</v>
      </c>
      <c r="C483" s="1">
        <v>1732.5</v>
      </c>
      <c r="D483" s="1">
        <v>1950.0</v>
      </c>
      <c r="E483" s="1">
        <v>1950.0</v>
      </c>
      <c r="F483" s="1">
        <v>1950.0</v>
      </c>
    </row>
    <row r="484" ht="15.75" customHeight="1">
      <c r="A484" s="1">
        <v>5295.7476</v>
      </c>
      <c r="B484" s="1">
        <v>1950.0</v>
      </c>
      <c r="C484" s="1">
        <v>1567.5</v>
      </c>
      <c r="D484" s="1">
        <v>1950.0</v>
      </c>
      <c r="E484" s="1">
        <v>1950.0</v>
      </c>
      <c r="F484" s="1">
        <v>1950.0</v>
      </c>
    </row>
    <row r="485" ht="15.75" customHeight="1">
      <c r="A485" s="1">
        <v>5295.8999</v>
      </c>
      <c r="B485" s="1">
        <v>1950.0</v>
      </c>
      <c r="C485" s="1">
        <v>1396.3</v>
      </c>
      <c r="D485" s="1">
        <v>1950.0</v>
      </c>
      <c r="E485" s="1">
        <v>1950.0</v>
      </c>
      <c r="F485" s="1">
        <v>1950.0</v>
      </c>
    </row>
    <row r="486" ht="15.75" customHeight="1">
      <c r="A486" s="1">
        <v>5296.0522</v>
      </c>
      <c r="B486" s="1">
        <v>1950.0</v>
      </c>
      <c r="C486" s="1">
        <v>1253.8</v>
      </c>
      <c r="D486" s="1">
        <v>1950.0</v>
      </c>
      <c r="E486" s="1">
        <v>1950.0</v>
      </c>
      <c r="F486" s="1">
        <v>1950.0</v>
      </c>
    </row>
    <row r="487" ht="15.75" customHeight="1">
      <c r="A487" s="1">
        <v>5296.2046</v>
      </c>
      <c r="B487" s="1">
        <v>1950.0</v>
      </c>
      <c r="C487" s="1">
        <v>1163.4</v>
      </c>
      <c r="D487" s="1">
        <v>1950.0</v>
      </c>
      <c r="E487" s="1">
        <v>1950.0</v>
      </c>
      <c r="F487" s="1">
        <v>1950.0</v>
      </c>
    </row>
    <row r="488" ht="15.75" customHeight="1">
      <c r="A488" s="1">
        <v>5296.3574</v>
      </c>
      <c r="B488" s="1">
        <v>1950.0</v>
      </c>
      <c r="C488" s="1">
        <v>1135.2</v>
      </c>
      <c r="D488" s="1">
        <v>1950.0</v>
      </c>
      <c r="E488" s="1">
        <v>1950.0</v>
      </c>
      <c r="F488" s="1">
        <v>1950.0</v>
      </c>
    </row>
    <row r="489" ht="15.75" customHeight="1">
      <c r="A489" s="1">
        <v>5296.5098</v>
      </c>
      <c r="B489" s="1">
        <v>1950.0</v>
      </c>
      <c r="C489" s="1">
        <v>1172.3</v>
      </c>
      <c r="D489" s="1">
        <v>1950.0</v>
      </c>
      <c r="E489" s="1">
        <v>1950.0</v>
      </c>
      <c r="F489" s="1">
        <v>1950.0</v>
      </c>
    </row>
    <row r="490" ht="15.75" customHeight="1">
      <c r="A490" s="1">
        <v>5296.6621</v>
      </c>
      <c r="B490" s="1">
        <v>1950.0</v>
      </c>
      <c r="C490" s="1">
        <v>1270.4</v>
      </c>
      <c r="D490" s="1">
        <v>1950.0</v>
      </c>
      <c r="E490" s="1">
        <v>1950.0</v>
      </c>
      <c r="F490" s="1">
        <v>1950.0</v>
      </c>
    </row>
    <row r="491" ht="15.75" customHeight="1">
      <c r="A491" s="1">
        <v>5296.8145</v>
      </c>
      <c r="B491" s="1">
        <v>1950.0</v>
      </c>
      <c r="C491" s="1">
        <v>1409.1</v>
      </c>
      <c r="D491" s="1">
        <v>1950.0</v>
      </c>
      <c r="E491" s="1">
        <v>1950.0</v>
      </c>
      <c r="F491" s="1">
        <v>1950.0</v>
      </c>
    </row>
    <row r="492" ht="15.75" customHeight="1">
      <c r="A492" s="1">
        <v>5296.9668</v>
      </c>
      <c r="B492" s="1">
        <v>1950.0</v>
      </c>
      <c r="C492" s="1">
        <v>1534.7</v>
      </c>
      <c r="D492" s="1">
        <v>1950.0</v>
      </c>
      <c r="E492" s="1">
        <v>1950.0</v>
      </c>
      <c r="F492" s="1">
        <v>1950.0</v>
      </c>
    </row>
    <row r="493" ht="15.75" customHeight="1">
      <c r="A493" s="1">
        <v>5297.1191</v>
      </c>
      <c r="B493" s="1">
        <v>1950.0</v>
      </c>
      <c r="C493" s="1">
        <v>1563.1</v>
      </c>
      <c r="D493" s="1">
        <v>1950.0</v>
      </c>
      <c r="E493" s="1">
        <v>1950.0</v>
      </c>
      <c r="F493" s="1">
        <v>1950.0</v>
      </c>
    </row>
    <row r="494" ht="15.75" customHeight="1">
      <c r="A494" s="1">
        <v>5297.2715</v>
      </c>
      <c r="B494" s="1">
        <v>1950.0</v>
      </c>
      <c r="C494" s="1">
        <v>1442.6</v>
      </c>
      <c r="D494" s="1">
        <v>1950.0</v>
      </c>
      <c r="E494" s="1">
        <v>1950.0</v>
      </c>
      <c r="F494" s="1">
        <v>1950.0</v>
      </c>
    </row>
    <row r="495" ht="15.75" customHeight="1">
      <c r="A495" s="1">
        <v>5297.4238</v>
      </c>
      <c r="B495" s="1">
        <v>1950.0</v>
      </c>
      <c r="C495" s="1">
        <v>1217.7</v>
      </c>
      <c r="D495" s="1">
        <v>1950.0</v>
      </c>
      <c r="E495" s="1">
        <v>1950.0</v>
      </c>
      <c r="F495" s="1">
        <v>1950.0</v>
      </c>
    </row>
    <row r="496" ht="15.75" customHeight="1">
      <c r="A496" s="1">
        <v>5297.5762</v>
      </c>
      <c r="B496" s="1">
        <v>1950.0</v>
      </c>
      <c r="C496" s="1">
        <v>983.0</v>
      </c>
      <c r="D496" s="1">
        <v>1950.0</v>
      </c>
      <c r="E496" s="1">
        <v>1950.0</v>
      </c>
      <c r="F496" s="1">
        <v>1950.0</v>
      </c>
    </row>
    <row r="497" ht="15.75" customHeight="1">
      <c r="A497" s="1">
        <v>5297.729</v>
      </c>
      <c r="B497" s="1">
        <v>1950.0</v>
      </c>
      <c r="C497" s="1">
        <v>799.1</v>
      </c>
      <c r="D497" s="1">
        <v>1950.0</v>
      </c>
      <c r="E497" s="1">
        <v>1950.0</v>
      </c>
      <c r="F497" s="1">
        <v>1950.0</v>
      </c>
    </row>
    <row r="498" ht="15.75" customHeight="1">
      <c r="A498" s="1">
        <v>5297.8813</v>
      </c>
      <c r="B498" s="1">
        <v>1950.0</v>
      </c>
      <c r="C498" s="1">
        <v>680.3</v>
      </c>
      <c r="D498" s="1">
        <v>1950.0</v>
      </c>
      <c r="E498" s="1">
        <v>1950.0</v>
      </c>
      <c r="F498" s="1">
        <v>1950.0</v>
      </c>
    </row>
    <row r="499" ht="15.75" customHeight="1">
      <c r="A499" s="1">
        <v>5298.0337</v>
      </c>
      <c r="B499" s="1">
        <v>1950.0</v>
      </c>
      <c r="C499" s="1">
        <v>621.1</v>
      </c>
      <c r="D499" s="1">
        <v>1950.0</v>
      </c>
      <c r="E499" s="1">
        <v>1950.0</v>
      </c>
      <c r="F499" s="1">
        <v>1950.0</v>
      </c>
    </row>
    <row r="500" ht="15.75" customHeight="1">
      <c r="A500" s="1">
        <v>5298.186</v>
      </c>
      <c r="B500" s="1">
        <v>1950.0</v>
      </c>
      <c r="C500" s="1">
        <v>614.9</v>
      </c>
      <c r="D500" s="1">
        <v>1950.0</v>
      </c>
      <c r="E500" s="1">
        <v>1950.0</v>
      </c>
      <c r="F500" s="1">
        <v>1950.0</v>
      </c>
    </row>
    <row r="501" ht="15.75" customHeight="1">
      <c r="A501" s="1">
        <v>5298.3384</v>
      </c>
      <c r="B501" s="1">
        <v>1950.0</v>
      </c>
      <c r="C501" s="1">
        <v>661.1</v>
      </c>
      <c r="D501" s="1">
        <v>1950.0</v>
      </c>
      <c r="E501" s="1">
        <v>1950.0</v>
      </c>
      <c r="F501" s="1">
        <v>1950.0</v>
      </c>
    </row>
    <row r="502" ht="15.75" customHeight="1">
      <c r="A502" s="1">
        <v>5298.4907</v>
      </c>
      <c r="B502" s="1">
        <v>1950.0</v>
      </c>
      <c r="C502" s="1">
        <v>765.5</v>
      </c>
      <c r="D502" s="1">
        <v>1950.0</v>
      </c>
      <c r="E502" s="1">
        <v>1950.0</v>
      </c>
      <c r="F502" s="1">
        <v>1950.0</v>
      </c>
    </row>
    <row r="503" ht="15.75" customHeight="1">
      <c r="A503" s="1">
        <v>5298.6431</v>
      </c>
      <c r="B503" s="1">
        <v>1950.0</v>
      </c>
      <c r="C503" s="1">
        <v>934.2</v>
      </c>
      <c r="D503" s="1">
        <v>1950.0</v>
      </c>
      <c r="E503" s="1">
        <v>1950.0</v>
      </c>
      <c r="F503" s="1">
        <v>1950.0</v>
      </c>
    </row>
    <row r="504" ht="15.75" customHeight="1">
      <c r="A504" s="1">
        <v>5298.7954</v>
      </c>
      <c r="B504" s="1">
        <v>1950.0</v>
      </c>
      <c r="C504" s="1">
        <v>1154.6</v>
      </c>
      <c r="D504" s="1">
        <v>1950.0</v>
      </c>
      <c r="E504" s="1">
        <v>1950.0</v>
      </c>
      <c r="F504" s="1">
        <v>1950.0</v>
      </c>
    </row>
    <row r="505" ht="15.75" customHeight="1">
      <c r="A505" s="1">
        <v>5298.9478</v>
      </c>
      <c r="B505" s="1">
        <v>1950.0</v>
      </c>
      <c r="C505" s="1">
        <v>1368.0</v>
      </c>
      <c r="D505" s="1">
        <v>1950.0</v>
      </c>
      <c r="E505" s="1">
        <v>1950.0</v>
      </c>
      <c r="F505" s="1">
        <v>1950.0</v>
      </c>
    </row>
    <row r="506" ht="15.75" customHeight="1">
      <c r="A506" s="1">
        <v>5299.1006</v>
      </c>
      <c r="B506" s="1">
        <v>1950.0</v>
      </c>
      <c r="C506" s="1">
        <v>1484.7</v>
      </c>
      <c r="D506" s="1">
        <v>1950.0</v>
      </c>
      <c r="E506" s="1">
        <v>1950.0</v>
      </c>
      <c r="F506" s="1">
        <v>1950.0</v>
      </c>
    </row>
    <row r="507" ht="15.75" customHeight="1">
      <c r="A507" s="1">
        <v>5299.2529</v>
      </c>
      <c r="B507" s="1">
        <v>1950.0</v>
      </c>
      <c r="C507" s="1">
        <v>1471.5</v>
      </c>
      <c r="D507" s="1">
        <v>1950.0</v>
      </c>
      <c r="E507" s="1">
        <v>1950.0</v>
      </c>
      <c r="F507" s="1">
        <v>1950.0</v>
      </c>
    </row>
    <row r="508" ht="15.75" customHeight="1">
      <c r="A508" s="1">
        <v>5299.4053</v>
      </c>
      <c r="B508" s="1">
        <v>1950.0</v>
      </c>
      <c r="C508" s="1">
        <v>1386.9</v>
      </c>
      <c r="D508" s="1">
        <v>1950.0</v>
      </c>
      <c r="E508" s="1">
        <v>1950.0</v>
      </c>
      <c r="F508" s="1">
        <v>1950.0</v>
      </c>
    </row>
    <row r="509" ht="15.75" customHeight="1">
      <c r="A509" s="1">
        <v>5299.5576</v>
      </c>
      <c r="B509" s="1">
        <v>1950.0</v>
      </c>
      <c r="C509" s="1">
        <v>1307.5</v>
      </c>
      <c r="D509" s="1">
        <v>1950.0</v>
      </c>
      <c r="E509" s="1">
        <v>1950.0</v>
      </c>
      <c r="F509" s="1">
        <v>1950.0</v>
      </c>
    </row>
    <row r="510" ht="15.75" customHeight="1">
      <c r="A510" s="1">
        <v>5299.71</v>
      </c>
      <c r="B510" s="1">
        <v>1950.0</v>
      </c>
      <c r="C510" s="1">
        <v>1277.0</v>
      </c>
      <c r="D510" s="1">
        <v>1950.0</v>
      </c>
      <c r="E510" s="1">
        <v>1950.0</v>
      </c>
      <c r="F510" s="1">
        <v>1950.0</v>
      </c>
    </row>
    <row r="511" ht="15.75" customHeight="1">
      <c r="A511" s="1">
        <v>5299.8623</v>
      </c>
      <c r="B511" s="1">
        <v>1950.0</v>
      </c>
      <c r="C511" s="1">
        <v>1310.1</v>
      </c>
      <c r="D511" s="1">
        <v>1950.0</v>
      </c>
      <c r="E511" s="1">
        <v>1950.0</v>
      </c>
      <c r="F511" s="1">
        <v>1950.0</v>
      </c>
    </row>
    <row r="512" ht="15.75" customHeight="1">
      <c r="A512" s="1">
        <v>5300.0146</v>
      </c>
      <c r="B512" s="1">
        <v>1950.0</v>
      </c>
      <c r="C512" s="1">
        <v>1404.9</v>
      </c>
      <c r="D512" s="1">
        <v>1950.0</v>
      </c>
      <c r="E512" s="1">
        <v>1950.0</v>
      </c>
      <c r="F512" s="1">
        <v>1950.0</v>
      </c>
    </row>
    <row r="513" ht="15.75" customHeight="1">
      <c r="A513" s="1">
        <v>5300.167</v>
      </c>
      <c r="B513" s="1">
        <v>1950.0</v>
      </c>
      <c r="C513" s="1">
        <v>1542.6</v>
      </c>
      <c r="D513" s="1">
        <v>1950.0</v>
      </c>
      <c r="E513" s="1">
        <v>1950.0</v>
      </c>
      <c r="F513" s="1">
        <v>1950.0</v>
      </c>
    </row>
    <row r="514" ht="15.75" customHeight="1">
      <c r="A514" s="1">
        <v>5300.3198</v>
      </c>
      <c r="B514" s="1">
        <v>1950.0</v>
      </c>
      <c r="C514" s="1">
        <v>1685.0</v>
      </c>
      <c r="D514" s="1">
        <v>1950.0</v>
      </c>
      <c r="E514" s="1">
        <v>1950.0</v>
      </c>
      <c r="F514" s="1">
        <v>1950.0</v>
      </c>
    </row>
    <row r="515" ht="15.75" customHeight="1">
      <c r="A515" s="1">
        <v>5300.4722</v>
      </c>
      <c r="B515" s="1">
        <v>1950.0</v>
      </c>
      <c r="C515" s="1">
        <v>1778.8</v>
      </c>
      <c r="D515" s="1">
        <v>1950.0</v>
      </c>
      <c r="E515" s="1">
        <v>1950.0</v>
      </c>
      <c r="F515" s="1">
        <v>1950.0</v>
      </c>
    </row>
    <row r="516" ht="15.75" customHeight="1">
      <c r="A516" s="1">
        <v>5300.6245</v>
      </c>
      <c r="B516" s="1">
        <v>1950.0</v>
      </c>
      <c r="C516" s="1">
        <v>1776.2</v>
      </c>
      <c r="D516" s="1">
        <v>1950.0</v>
      </c>
      <c r="E516" s="1">
        <v>1950.0</v>
      </c>
      <c r="F516" s="1">
        <v>1950.0</v>
      </c>
    </row>
    <row r="517" ht="15.75" customHeight="1">
      <c r="A517" s="1">
        <v>5300.7769</v>
      </c>
      <c r="B517" s="1">
        <v>1950.0</v>
      </c>
      <c r="C517" s="1">
        <v>1654.7</v>
      </c>
      <c r="D517" s="1">
        <v>1950.0</v>
      </c>
      <c r="E517" s="1">
        <v>1950.0</v>
      </c>
      <c r="F517" s="1">
        <v>1950.0</v>
      </c>
    </row>
    <row r="518" ht="15.75" customHeight="1">
      <c r="A518" s="1">
        <v>5300.9292</v>
      </c>
      <c r="B518" s="1">
        <v>1950.0</v>
      </c>
      <c r="C518" s="1">
        <v>1431.6</v>
      </c>
      <c r="D518" s="1">
        <v>1950.0</v>
      </c>
      <c r="E518" s="1">
        <v>1950.0</v>
      </c>
      <c r="F518" s="1">
        <v>1950.0</v>
      </c>
    </row>
    <row r="519" ht="15.75" customHeight="1">
      <c r="A519" s="1">
        <v>5301.0815</v>
      </c>
      <c r="B519" s="1">
        <v>1950.0</v>
      </c>
      <c r="C519" s="1">
        <v>1163.8</v>
      </c>
      <c r="D519" s="1">
        <v>1950.0</v>
      </c>
      <c r="E519" s="1">
        <v>1950.0</v>
      </c>
      <c r="F519" s="1">
        <v>1950.0</v>
      </c>
    </row>
    <row r="520" ht="15.75" customHeight="1">
      <c r="A520" s="1">
        <v>5301.2339</v>
      </c>
      <c r="B520" s="1">
        <v>1950.0</v>
      </c>
      <c r="C520" s="1">
        <v>916.5</v>
      </c>
      <c r="D520" s="1">
        <v>1950.0</v>
      </c>
      <c r="E520" s="1">
        <v>1950.0</v>
      </c>
      <c r="F520" s="1">
        <v>1950.0</v>
      </c>
    </row>
    <row r="521" ht="15.75" customHeight="1">
      <c r="A521" s="1">
        <v>5301.3862</v>
      </c>
      <c r="B521" s="1">
        <v>1946.2</v>
      </c>
      <c r="C521" s="1">
        <v>727.2</v>
      </c>
      <c r="D521" s="1">
        <v>1950.0</v>
      </c>
      <c r="E521" s="1">
        <v>1950.0</v>
      </c>
      <c r="F521" s="1">
        <v>1950.0</v>
      </c>
    </row>
    <row r="522" ht="15.75" customHeight="1">
      <c r="A522" s="1">
        <v>5301.5386</v>
      </c>
      <c r="B522" s="1">
        <v>1916.8</v>
      </c>
      <c r="C522" s="1">
        <v>602.8</v>
      </c>
      <c r="D522" s="1">
        <v>1950.0</v>
      </c>
      <c r="E522" s="1">
        <v>1950.0</v>
      </c>
      <c r="F522" s="1">
        <v>1950.0</v>
      </c>
    </row>
    <row r="523" ht="15.75" customHeight="1">
      <c r="A523" s="1">
        <v>5301.6914</v>
      </c>
      <c r="B523" s="1">
        <v>1883.6</v>
      </c>
      <c r="C523" s="1">
        <v>536.3</v>
      </c>
      <c r="D523" s="1">
        <v>1950.0</v>
      </c>
      <c r="E523" s="1">
        <v>1950.0</v>
      </c>
      <c r="F523" s="1">
        <v>1950.0</v>
      </c>
    </row>
    <row r="524" ht="15.75" customHeight="1">
      <c r="A524" s="1">
        <v>5301.8438</v>
      </c>
      <c r="B524" s="1">
        <v>1861.9</v>
      </c>
      <c r="C524" s="1">
        <v>520.2</v>
      </c>
      <c r="D524" s="1">
        <v>1950.0</v>
      </c>
      <c r="E524" s="1">
        <v>1950.0</v>
      </c>
      <c r="F524" s="1">
        <v>1950.0</v>
      </c>
    </row>
    <row r="525" ht="15.75" customHeight="1">
      <c r="A525" s="1">
        <v>5301.9961</v>
      </c>
      <c r="B525" s="1">
        <v>1860.6</v>
      </c>
      <c r="C525" s="1">
        <v>552.8</v>
      </c>
      <c r="D525" s="1">
        <v>1950.0</v>
      </c>
      <c r="E525" s="1">
        <v>1950.0</v>
      </c>
      <c r="F525" s="1">
        <v>1950.0</v>
      </c>
    </row>
    <row r="526" ht="15.75" customHeight="1">
      <c r="A526" s="1">
        <v>5302.1484</v>
      </c>
      <c r="B526" s="1">
        <v>1880.4</v>
      </c>
      <c r="C526" s="1">
        <v>638.4</v>
      </c>
      <c r="D526" s="1">
        <v>1950.0</v>
      </c>
      <c r="E526" s="1">
        <v>1950.0</v>
      </c>
      <c r="F526" s="1">
        <v>1950.0</v>
      </c>
    </row>
    <row r="527" ht="15.75" customHeight="1">
      <c r="A527" s="1">
        <v>5302.3008</v>
      </c>
      <c r="B527" s="1">
        <v>1914.0</v>
      </c>
      <c r="C527" s="1">
        <v>778.5</v>
      </c>
      <c r="D527" s="1">
        <v>1950.0</v>
      </c>
      <c r="E527" s="1">
        <v>1950.0</v>
      </c>
      <c r="F527" s="1">
        <v>1950.0</v>
      </c>
    </row>
    <row r="528" ht="15.75" customHeight="1">
      <c r="A528" s="1">
        <v>5302.4531</v>
      </c>
      <c r="B528" s="1">
        <v>1945.8</v>
      </c>
      <c r="C528" s="1">
        <v>942.3</v>
      </c>
      <c r="D528" s="1">
        <v>1950.0</v>
      </c>
      <c r="E528" s="1">
        <v>1950.0</v>
      </c>
      <c r="F528" s="1">
        <v>1950.0</v>
      </c>
    </row>
    <row r="529" ht="15.75" customHeight="1">
      <c r="A529" s="1">
        <v>5302.6055</v>
      </c>
      <c r="B529" s="1">
        <v>1950.0</v>
      </c>
      <c r="C529" s="1">
        <v>1040.9</v>
      </c>
      <c r="D529" s="1">
        <v>1950.0</v>
      </c>
      <c r="E529" s="1">
        <v>1950.0</v>
      </c>
      <c r="F529" s="1">
        <v>1950.0</v>
      </c>
    </row>
    <row r="530" ht="15.75" customHeight="1">
      <c r="A530" s="1">
        <v>5302.7578</v>
      </c>
      <c r="B530" s="1">
        <v>1950.0</v>
      </c>
      <c r="C530" s="1">
        <v>1002.4</v>
      </c>
      <c r="D530" s="1">
        <v>1950.0</v>
      </c>
      <c r="E530" s="1">
        <v>1950.0</v>
      </c>
      <c r="F530" s="1">
        <v>1904.1</v>
      </c>
    </row>
    <row r="531" ht="15.75" customHeight="1">
      <c r="A531" s="1">
        <v>5302.9102</v>
      </c>
      <c r="B531" s="1">
        <v>1950.0</v>
      </c>
      <c r="C531" s="1">
        <v>875.2</v>
      </c>
      <c r="D531" s="1">
        <v>1950.0</v>
      </c>
      <c r="E531" s="1">
        <v>1696.8</v>
      </c>
      <c r="F531" s="1">
        <v>1706.9</v>
      </c>
    </row>
    <row r="532" ht="15.75" customHeight="1">
      <c r="A532" s="1">
        <v>5303.063</v>
      </c>
      <c r="B532" s="1">
        <v>1950.0</v>
      </c>
      <c r="C532" s="1">
        <v>749.3</v>
      </c>
      <c r="D532" s="1">
        <v>1950.0</v>
      </c>
      <c r="E532" s="1">
        <v>1364.2</v>
      </c>
      <c r="F532" s="1">
        <v>1675.9</v>
      </c>
    </row>
    <row r="533" ht="15.75" customHeight="1">
      <c r="A533" s="1">
        <v>5303.2153</v>
      </c>
      <c r="B533" s="1">
        <v>1950.0</v>
      </c>
      <c r="C533" s="1">
        <v>668.3</v>
      </c>
      <c r="D533" s="1">
        <v>1922.3</v>
      </c>
      <c r="E533" s="1">
        <v>1222.7</v>
      </c>
      <c r="F533" s="1">
        <v>1806.9</v>
      </c>
    </row>
    <row r="534" ht="15.75" customHeight="1">
      <c r="A534" s="1">
        <v>5303.3677</v>
      </c>
      <c r="B534" s="1">
        <v>1950.0</v>
      </c>
      <c r="C534" s="1">
        <v>638.8</v>
      </c>
      <c r="D534" s="1">
        <v>1934.8</v>
      </c>
      <c r="E534" s="1">
        <v>1200.5</v>
      </c>
      <c r="F534" s="1">
        <v>1837.3</v>
      </c>
    </row>
    <row r="535" ht="15.75" customHeight="1">
      <c r="A535" s="1">
        <v>5303.52</v>
      </c>
      <c r="B535" s="1">
        <v>1950.0</v>
      </c>
      <c r="C535" s="1">
        <v>655.9</v>
      </c>
      <c r="D535" s="1">
        <v>1950.0</v>
      </c>
      <c r="E535" s="1">
        <v>1315.4</v>
      </c>
      <c r="F535" s="1">
        <v>1829.0</v>
      </c>
    </row>
    <row r="536" ht="15.75" customHeight="1">
      <c r="A536" s="1">
        <v>5303.6724</v>
      </c>
      <c r="B536" s="1">
        <v>1950.0</v>
      </c>
      <c r="C536" s="1">
        <v>715.1</v>
      </c>
      <c r="D536" s="1">
        <v>1950.0</v>
      </c>
      <c r="E536" s="1">
        <v>1491.7</v>
      </c>
      <c r="F536" s="1">
        <v>1811.5</v>
      </c>
    </row>
    <row r="537" ht="15.75" customHeight="1">
      <c r="A537" s="1">
        <v>5303.8247</v>
      </c>
      <c r="B537" s="1">
        <v>1950.0</v>
      </c>
      <c r="C537" s="1">
        <v>811.9</v>
      </c>
      <c r="D537" s="1">
        <v>1950.0</v>
      </c>
      <c r="E537" s="1">
        <v>1713.7</v>
      </c>
      <c r="F537" s="1">
        <v>1855.5</v>
      </c>
    </row>
    <row r="538" ht="15.75" customHeight="1">
      <c r="A538" s="1">
        <v>5303.9771</v>
      </c>
      <c r="B538" s="1">
        <v>1950.0</v>
      </c>
      <c r="C538" s="1">
        <v>934.8</v>
      </c>
      <c r="D538" s="1">
        <v>1950.0</v>
      </c>
      <c r="E538" s="1">
        <v>1868.2</v>
      </c>
      <c r="F538" s="1">
        <v>1661.9</v>
      </c>
    </row>
    <row r="539" ht="15.75" customHeight="1">
      <c r="A539" s="1">
        <v>5304.1294</v>
      </c>
      <c r="B539" s="1">
        <v>1950.0</v>
      </c>
      <c r="C539" s="1">
        <v>1067.5</v>
      </c>
      <c r="D539" s="1">
        <v>1950.0</v>
      </c>
      <c r="E539" s="1">
        <v>1768.1</v>
      </c>
      <c r="F539" s="1">
        <v>1605.5</v>
      </c>
    </row>
    <row r="540" ht="15.75" customHeight="1">
      <c r="A540" s="1">
        <v>5304.2822</v>
      </c>
      <c r="B540" s="1">
        <v>1950.0</v>
      </c>
      <c r="C540" s="1">
        <v>1195.7</v>
      </c>
      <c r="D540" s="1">
        <v>1950.0</v>
      </c>
      <c r="E540" s="1">
        <v>1741.1</v>
      </c>
      <c r="F540" s="1">
        <v>1850.5</v>
      </c>
    </row>
    <row r="541" ht="15.75" customHeight="1">
      <c r="A541" s="1">
        <v>5304.4346</v>
      </c>
      <c r="B541" s="1">
        <v>1950.0</v>
      </c>
      <c r="C541" s="1">
        <v>1319.0</v>
      </c>
      <c r="D541" s="1">
        <v>1950.0</v>
      </c>
      <c r="E541" s="1">
        <v>1792.7</v>
      </c>
      <c r="F541" s="1">
        <v>1900.4</v>
      </c>
    </row>
    <row r="542" ht="15.75" customHeight="1">
      <c r="A542" s="1">
        <v>5304.5869</v>
      </c>
      <c r="B542" s="1">
        <v>1950.0</v>
      </c>
      <c r="C542" s="1">
        <v>1448.1</v>
      </c>
      <c r="D542" s="1">
        <v>1950.0</v>
      </c>
      <c r="E542" s="1">
        <v>1945.1</v>
      </c>
      <c r="F542" s="1">
        <v>1915.4</v>
      </c>
    </row>
    <row r="543" ht="15.75" customHeight="1">
      <c r="A543" s="1">
        <v>5304.7393</v>
      </c>
      <c r="B543" s="1">
        <v>1950.0</v>
      </c>
      <c r="C543" s="1">
        <v>1587.7</v>
      </c>
      <c r="D543" s="1">
        <v>1950.0</v>
      </c>
      <c r="E543" s="1">
        <v>1950.0</v>
      </c>
      <c r="F543" s="1">
        <v>1950.0</v>
      </c>
    </row>
    <row r="544" ht="15.75" customHeight="1">
      <c r="A544" s="1">
        <v>5304.8916</v>
      </c>
      <c r="B544" s="1">
        <v>1950.0</v>
      </c>
      <c r="C544" s="1">
        <v>1726.9</v>
      </c>
      <c r="D544" s="1">
        <v>1950.0</v>
      </c>
      <c r="E544" s="1">
        <v>1950.0</v>
      </c>
      <c r="F544" s="1">
        <v>1950.0</v>
      </c>
    </row>
    <row r="545" ht="15.75" customHeight="1">
      <c r="A545" s="1">
        <v>5305.0439</v>
      </c>
      <c r="B545" s="1">
        <v>1950.0</v>
      </c>
      <c r="C545" s="1">
        <v>1844.4</v>
      </c>
      <c r="D545" s="1">
        <v>1950.0</v>
      </c>
      <c r="E545" s="1">
        <v>1950.0</v>
      </c>
      <c r="F545" s="1">
        <v>1950.0</v>
      </c>
    </row>
    <row r="546" ht="15.75" customHeight="1">
      <c r="A546" s="1">
        <v>5305.1963</v>
      </c>
      <c r="B546" s="1">
        <v>1950.0</v>
      </c>
      <c r="C546" s="1">
        <v>1925.2</v>
      </c>
      <c r="D546" s="1">
        <v>1950.0</v>
      </c>
      <c r="E546" s="1">
        <v>1950.0</v>
      </c>
      <c r="F546" s="1">
        <v>1950.0</v>
      </c>
    </row>
    <row r="547" ht="15.75" customHeight="1">
      <c r="A547" s="1">
        <v>5305.3486</v>
      </c>
      <c r="B547" s="1">
        <v>1950.0</v>
      </c>
      <c r="C547" s="1">
        <v>1950.0</v>
      </c>
      <c r="D547" s="1">
        <v>1950.0</v>
      </c>
      <c r="E547" s="1">
        <v>1950.0</v>
      </c>
      <c r="F547" s="1">
        <v>1950.0</v>
      </c>
    </row>
    <row r="548" ht="15.75" customHeight="1">
      <c r="A548" s="1">
        <v>5305.501</v>
      </c>
      <c r="B548" s="1">
        <v>1950.0</v>
      </c>
      <c r="C548" s="1">
        <v>1950.0</v>
      </c>
      <c r="D548" s="1">
        <v>1950.0</v>
      </c>
      <c r="E548" s="1">
        <v>1950.0</v>
      </c>
      <c r="F548" s="1">
        <v>1950.0</v>
      </c>
    </row>
    <row r="549" ht="15.75" customHeight="1">
      <c r="A549" s="1">
        <v>5305.6538</v>
      </c>
      <c r="B549" s="1">
        <v>1950.0</v>
      </c>
      <c r="C549" s="1">
        <v>1950.0</v>
      </c>
      <c r="D549" s="1">
        <v>1950.0</v>
      </c>
      <c r="E549" s="1">
        <v>1950.0</v>
      </c>
      <c r="F549" s="1">
        <v>1950.0</v>
      </c>
    </row>
    <row r="550" ht="15.75" customHeight="1">
      <c r="A550" s="1">
        <v>5305.8062</v>
      </c>
      <c r="B550" s="1">
        <v>1950.0</v>
      </c>
      <c r="C550" s="1">
        <v>1950.0</v>
      </c>
      <c r="D550" s="1">
        <v>1950.0</v>
      </c>
      <c r="E550" s="1">
        <v>1950.0</v>
      </c>
      <c r="F550" s="1">
        <v>1950.0</v>
      </c>
    </row>
    <row r="551" ht="15.75" customHeight="1">
      <c r="A551" s="1">
        <v>5305.9585</v>
      </c>
      <c r="B551" s="1">
        <v>1950.0</v>
      </c>
      <c r="C551" s="1">
        <v>1938.3</v>
      </c>
      <c r="D551" s="1">
        <v>1950.0</v>
      </c>
      <c r="E551" s="1">
        <v>1950.0</v>
      </c>
      <c r="F551" s="1">
        <v>1950.0</v>
      </c>
    </row>
    <row r="552" ht="15.75" customHeight="1">
      <c r="A552" s="1">
        <v>5306.1108</v>
      </c>
      <c r="B552" s="1">
        <v>1950.0</v>
      </c>
      <c r="C552" s="1">
        <v>1861.8</v>
      </c>
      <c r="D552" s="1">
        <v>1950.0</v>
      </c>
      <c r="E552" s="1">
        <v>1950.0</v>
      </c>
      <c r="F552" s="1">
        <v>1950.0</v>
      </c>
    </row>
    <row r="553" ht="15.75" customHeight="1">
      <c r="A553" s="1">
        <v>5306.2632</v>
      </c>
      <c r="B553" s="1">
        <v>1950.0</v>
      </c>
      <c r="C553" s="1">
        <v>1733.7</v>
      </c>
      <c r="D553" s="1">
        <v>1950.0</v>
      </c>
      <c r="E553" s="1">
        <v>1950.0</v>
      </c>
      <c r="F553" s="1">
        <v>1950.0</v>
      </c>
    </row>
    <row r="554" ht="15.75" customHeight="1">
      <c r="A554" s="1">
        <v>5306.4155</v>
      </c>
      <c r="B554" s="1">
        <v>1950.0</v>
      </c>
      <c r="C554" s="1">
        <v>1568.2</v>
      </c>
      <c r="D554" s="1">
        <v>1950.0</v>
      </c>
      <c r="E554" s="1">
        <v>1950.0</v>
      </c>
      <c r="F554" s="1">
        <v>1950.0</v>
      </c>
    </row>
    <row r="555" ht="15.75" customHeight="1">
      <c r="A555" s="1">
        <v>5306.5679</v>
      </c>
      <c r="B555" s="1">
        <v>1950.0</v>
      </c>
      <c r="C555" s="1">
        <v>1396.7</v>
      </c>
      <c r="D555" s="1">
        <v>1950.0</v>
      </c>
      <c r="E555" s="1">
        <v>1950.0</v>
      </c>
      <c r="F555" s="1">
        <v>1950.0</v>
      </c>
    </row>
    <row r="556" ht="15.75" customHeight="1">
      <c r="A556" s="1">
        <v>5306.7202</v>
      </c>
      <c r="B556" s="1">
        <v>1950.0</v>
      </c>
      <c r="C556" s="1">
        <v>1252.1</v>
      </c>
      <c r="D556" s="1">
        <v>1950.0</v>
      </c>
      <c r="E556" s="1">
        <v>1950.0</v>
      </c>
      <c r="F556" s="1">
        <v>1932.9</v>
      </c>
    </row>
    <row r="557" ht="15.75" customHeight="1">
      <c r="A557" s="1">
        <v>5306.8726</v>
      </c>
      <c r="B557" s="1">
        <v>1950.0</v>
      </c>
      <c r="C557" s="1">
        <v>1155.4</v>
      </c>
      <c r="D557" s="1">
        <v>1950.0</v>
      </c>
      <c r="E557" s="1">
        <v>1950.0</v>
      </c>
      <c r="F557" s="1">
        <v>1886.3</v>
      </c>
    </row>
    <row r="558" ht="15.75" customHeight="1">
      <c r="A558" s="1">
        <v>5307.0254</v>
      </c>
      <c r="B558" s="1">
        <v>1950.0</v>
      </c>
      <c r="C558" s="1">
        <v>1115.3</v>
      </c>
      <c r="D558" s="1">
        <v>1950.0</v>
      </c>
      <c r="E558" s="1">
        <v>1950.0</v>
      </c>
      <c r="F558" s="1">
        <v>1847.0</v>
      </c>
    </row>
    <row r="559" ht="15.75" customHeight="1">
      <c r="A559" s="1">
        <v>5307.1777</v>
      </c>
      <c r="B559" s="1">
        <v>1950.0</v>
      </c>
      <c r="C559" s="1">
        <v>1134.1</v>
      </c>
      <c r="D559" s="1">
        <v>1950.0</v>
      </c>
      <c r="E559" s="1">
        <v>1950.0</v>
      </c>
      <c r="F559" s="1">
        <v>1827.4</v>
      </c>
    </row>
    <row r="560" ht="15.75" customHeight="1">
      <c r="A560" s="1">
        <v>5307.3301</v>
      </c>
      <c r="B560" s="1">
        <v>1950.0</v>
      </c>
      <c r="C560" s="1">
        <v>1211.5</v>
      </c>
      <c r="D560" s="1">
        <v>1950.0</v>
      </c>
      <c r="E560" s="1">
        <v>1950.0</v>
      </c>
      <c r="F560" s="1">
        <v>1611.6</v>
      </c>
    </row>
    <row r="561" ht="15.75" customHeight="1">
      <c r="A561" s="1">
        <v>5307.4824</v>
      </c>
      <c r="B561" s="1">
        <v>1950.0</v>
      </c>
      <c r="C561" s="1">
        <v>1343.6</v>
      </c>
      <c r="D561" s="1">
        <v>1950.0</v>
      </c>
      <c r="E561" s="1">
        <v>1950.0</v>
      </c>
      <c r="F561" s="1">
        <v>1601.4</v>
      </c>
    </row>
    <row r="562" ht="15.75" customHeight="1">
      <c r="A562" s="1">
        <v>5307.6348</v>
      </c>
      <c r="B562" s="1">
        <v>1950.0</v>
      </c>
      <c r="C562" s="1">
        <v>1516.5</v>
      </c>
      <c r="D562" s="1">
        <v>1950.0</v>
      </c>
      <c r="E562" s="1">
        <v>1950.0</v>
      </c>
      <c r="F562" s="1">
        <v>1607.3</v>
      </c>
    </row>
    <row r="563" ht="15.75" customHeight="1">
      <c r="A563" s="1">
        <v>5307.7871</v>
      </c>
      <c r="B563" s="1">
        <v>1950.0</v>
      </c>
      <c r="C563" s="1">
        <v>1703.4</v>
      </c>
      <c r="D563" s="1">
        <v>1950.0</v>
      </c>
      <c r="E563" s="1">
        <v>1950.0</v>
      </c>
      <c r="F563" s="1">
        <v>1865.8</v>
      </c>
    </row>
    <row r="564" ht="15.75" customHeight="1">
      <c r="A564" s="1">
        <v>5307.9395</v>
      </c>
      <c r="B564" s="1">
        <v>1950.0</v>
      </c>
      <c r="C564" s="1">
        <v>1874.7</v>
      </c>
      <c r="D564" s="1">
        <v>1950.0</v>
      </c>
      <c r="E564" s="1">
        <v>1735.7</v>
      </c>
      <c r="F564" s="1">
        <v>1884.0</v>
      </c>
    </row>
    <row r="565" ht="15.75" customHeight="1">
      <c r="A565" s="1">
        <v>5308.0918</v>
      </c>
      <c r="B565" s="1">
        <v>1950.0</v>
      </c>
      <c r="C565" s="1">
        <v>1950.0</v>
      </c>
      <c r="D565" s="1">
        <v>1923.7</v>
      </c>
      <c r="E565" s="1">
        <v>1415.9</v>
      </c>
      <c r="F565" s="1">
        <v>1950.0</v>
      </c>
    </row>
    <row r="566" ht="15.75" customHeight="1">
      <c r="A566" s="1">
        <v>5308.2446</v>
      </c>
      <c r="B566" s="1">
        <v>1950.0</v>
      </c>
      <c r="C566" s="1">
        <v>1950.0</v>
      </c>
      <c r="D566" s="1">
        <v>1777.2</v>
      </c>
      <c r="E566" s="1">
        <v>1150.8</v>
      </c>
      <c r="F566" s="1">
        <v>1950.0</v>
      </c>
    </row>
    <row r="567" ht="15.75" customHeight="1">
      <c r="A567" s="1">
        <v>5308.397</v>
      </c>
      <c r="B567" s="1">
        <v>1950.0</v>
      </c>
      <c r="C567" s="1">
        <v>1923.6</v>
      </c>
      <c r="D567" s="1">
        <v>1690.2</v>
      </c>
      <c r="E567" s="1">
        <v>930.6</v>
      </c>
      <c r="F567" s="1">
        <v>1932.1</v>
      </c>
    </row>
    <row r="568" ht="15.75" customHeight="1">
      <c r="A568" s="1">
        <v>5308.5493</v>
      </c>
      <c r="B568" s="1">
        <v>1950.0</v>
      </c>
      <c r="C568" s="1">
        <v>1365.6</v>
      </c>
      <c r="D568" s="1">
        <v>1197.4</v>
      </c>
      <c r="E568" s="1">
        <v>792.1</v>
      </c>
      <c r="F568" s="1">
        <v>1863.4</v>
      </c>
    </row>
    <row r="569" ht="15.75" customHeight="1">
      <c r="A569" s="1">
        <v>5308.7017</v>
      </c>
      <c r="B569" s="1">
        <v>1950.0</v>
      </c>
      <c r="C569" s="1">
        <v>982.8</v>
      </c>
      <c r="D569" s="1">
        <v>913.0</v>
      </c>
      <c r="E569" s="1">
        <v>675.8</v>
      </c>
      <c r="F569" s="1">
        <v>1703.1</v>
      </c>
    </row>
    <row r="570" ht="15.75" customHeight="1">
      <c r="A570" s="1">
        <v>5308.854</v>
      </c>
      <c r="B570" s="1">
        <v>1950.0</v>
      </c>
      <c r="C570" s="1">
        <v>1574.3</v>
      </c>
      <c r="D570" s="1">
        <v>1407.1</v>
      </c>
      <c r="E570" s="1">
        <v>851.0</v>
      </c>
      <c r="F570" s="1">
        <v>1514.1</v>
      </c>
    </row>
    <row r="571" ht="15.75" customHeight="1">
      <c r="A571" s="1">
        <v>5309.0063</v>
      </c>
      <c r="B571" s="1">
        <v>1950.0</v>
      </c>
      <c r="C571" s="1">
        <v>1950.0</v>
      </c>
      <c r="D571" s="1">
        <v>1819.1</v>
      </c>
      <c r="E571" s="1">
        <v>938.1</v>
      </c>
      <c r="F571" s="1">
        <v>1397.1</v>
      </c>
    </row>
    <row r="572" ht="15.75" customHeight="1">
      <c r="A572" s="1">
        <v>5309.1587</v>
      </c>
      <c r="B572" s="1">
        <v>1950.0</v>
      </c>
      <c r="C572" s="1">
        <v>1928.0</v>
      </c>
      <c r="D572" s="1">
        <v>1938.3</v>
      </c>
      <c r="E572" s="1">
        <v>956.7</v>
      </c>
      <c r="F572" s="1">
        <v>1053.1</v>
      </c>
    </row>
    <row r="573" ht="15.75" customHeight="1">
      <c r="A573" s="1">
        <v>5309.311</v>
      </c>
      <c r="B573" s="1">
        <v>1950.0</v>
      </c>
      <c r="C573" s="1">
        <v>1729.8</v>
      </c>
      <c r="D573" s="1">
        <v>1947.1</v>
      </c>
      <c r="E573" s="1">
        <v>898.7</v>
      </c>
      <c r="F573" s="1">
        <v>774.2</v>
      </c>
    </row>
    <row r="574" ht="15.75" customHeight="1">
      <c r="A574" s="1">
        <v>5309.4634</v>
      </c>
      <c r="B574" s="1">
        <v>1950.0</v>
      </c>
      <c r="C574" s="1">
        <v>1303.4</v>
      </c>
      <c r="D574" s="1">
        <v>1736.8</v>
      </c>
      <c r="E574" s="1">
        <v>676.2</v>
      </c>
      <c r="F574" s="1">
        <v>527.9</v>
      </c>
    </row>
    <row r="575" ht="15.75" customHeight="1">
      <c r="A575" s="1">
        <v>5309.6162</v>
      </c>
      <c r="B575" s="1">
        <v>1950.0</v>
      </c>
      <c r="C575" s="1">
        <v>654.0</v>
      </c>
      <c r="D575" s="1">
        <v>899.7</v>
      </c>
      <c r="E575" s="1">
        <v>458.5</v>
      </c>
      <c r="F575" s="1">
        <v>433.1</v>
      </c>
    </row>
    <row r="576" ht="15.75" customHeight="1">
      <c r="A576" s="1">
        <v>5309.7686</v>
      </c>
      <c r="B576" s="1">
        <v>1950.0</v>
      </c>
      <c r="C576" s="1">
        <v>444.8</v>
      </c>
      <c r="D576" s="1">
        <v>762.0</v>
      </c>
      <c r="E576" s="1">
        <v>338.5</v>
      </c>
      <c r="F576" s="1">
        <v>330.9</v>
      </c>
    </row>
    <row r="577" ht="15.75" customHeight="1">
      <c r="A577" s="1">
        <v>5309.9209</v>
      </c>
      <c r="B577" s="1">
        <v>1950.0</v>
      </c>
      <c r="C577" s="1">
        <v>260.9</v>
      </c>
      <c r="D577" s="1">
        <v>406.0</v>
      </c>
      <c r="E577" s="1">
        <v>337.4</v>
      </c>
      <c r="F577" s="1">
        <v>279.8</v>
      </c>
    </row>
    <row r="578" ht="15.75" customHeight="1">
      <c r="A578" s="1">
        <v>5310.0732</v>
      </c>
      <c r="B578" s="1">
        <v>1950.0</v>
      </c>
      <c r="C578" s="1">
        <v>244.4</v>
      </c>
      <c r="D578" s="1">
        <v>395.8</v>
      </c>
      <c r="E578" s="1">
        <v>445.3</v>
      </c>
      <c r="F578" s="1">
        <v>305.9</v>
      </c>
    </row>
    <row r="579" ht="15.75" customHeight="1">
      <c r="A579" s="1">
        <v>5310.2256</v>
      </c>
      <c r="B579" s="1">
        <v>1950.0</v>
      </c>
      <c r="C579" s="1">
        <v>292.2</v>
      </c>
      <c r="D579" s="1">
        <v>550.0</v>
      </c>
      <c r="E579" s="1">
        <v>626.4</v>
      </c>
      <c r="F579" s="1">
        <v>430.3</v>
      </c>
    </row>
    <row r="580" ht="15.75" customHeight="1">
      <c r="A580" s="1">
        <v>5310.3779</v>
      </c>
      <c r="B580" s="1">
        <v>1950.0</v>
      </c>
      <c r="C580" s="1">
        <v>365.9</v>
      </c>
      <c r="D580" s="1">
        <v>742.3</v>
      </c>
      <c r="E580" s="1">
        <v>772.3</v>
      </c>
      <c r="F580" s="1">
        <v>582.6</v>
      </c>
    </row>
    <row r="581" ht="15.75" customHeight="1">
      <c r="A581" s="1">
        <v>5310.5303</v>
      </c>
      <c r="B581" s="1">
        <v>1950.0</v>
      </c>
      <c r="C581" s="1">
        <v>553.0</v>
      </c>
      <c r="D581" s="1">
        <v>1103.8</v>
      </c>
      <c r="E581" s="1">
        <v>1204.0</v>
      </c>
      <c r="F581" s="1">
        <v>922.8</v>
      </c>
    </row>
    <row r="582" ht="15.75" customHeight="1">
      <c r="A582" s="1">
        <v>5310.6826</v>
      </c>
      <c r="B582" s="1">
        <v>1950.0</v>
      </c>
      <c r="C582" s="1">
        <v>726.5</v>
      </c>
      <c r="D582" s="1">
        <v>1741.0</v>
      </c>
      <c r="E582" s="1">
        <v>1808.7</v>
      </c>
      <c r="F582" s="1">
        <v>1678.2</v>
      </c>
    </row>
    <row r="583" ht="15.75" customHeight="1">
      <c r="A583" s="1">
        <v>5310.835</v>
      </c>
      <c r="B583" s="1">
        <v>1950.0</v>
      </c>
      <c r="C583" s="1">
        <v>998.0</v>
      </c>
      <c r="D583" s="1">
        <v>1950.0</v>
      </c>
      <c r="E583" s="1">
        <v>1950.0</v>
      </c>
      <c r="F583" s="1">
        <v>1950.0</v>
      </c>
    </row>
    <row r="584" ht="15.75" customHeight="1">
      <c r="A584" s="1">
        <v>5310.9878</v>
      </c>
      <c r="B584" s="1">
        <v>1950.0</v>
      </c>
      <c r="C584" s="1">
        <v>1312.6</v>
      </c>
      <c r="D584" s="1">
        <v>1950.0</v>
      </c>
      <c r="E584" s="1">
        <v>1950.0</v>
      </c>
      <c r="F584" s="1">
        <v>1950.0</v>
      </c>
    </row>
    <row r="585" ht="15.75" customHeight="1">
      <c r="A585" s="1">
        <v>5311.1401</v>
      </c>
      <c r="B585" s="1">
        <v>1950.0</v>
      </c>
      <c r="C585" s="1">
        <v>1575.5</v>
      </c>
      <c r="D585" s="1">
        <v>1950.0</v>
      </c>
      <c r="E585" s="1">
        <v>1950.0</v>
      </c>
      <c r="F585" s="1">
        <v>1950.0</v>
      </c>
    </row>
    <row r="586" ht="15.75" customHeight="1">
      <c r="A586" s="1">
        <v>5311.2925</v>
      </c>
      <c r="B586" s="1">
        <v>1950.0</v>
      </c>
      <c r="C586" s="1">
        <v>1678.1</v>
      </c>
      <c r="D586" s="1">
        <v>1950.0</v>
      </c>
      <c r="E586" s="1">
        <v>1950.0</v>
      </c>
      <c r="F586" s="1">
        <v>1950.0</v>
      </c>
    </row>
    <row r="587" ht="15.75" customHeight="1">
      <c r="A587" s="1">
        <v>5311.4448</v>
      </c>
      <c r="B587" s="1">
        <v>1916.3</v>
      </c>
      <c r="C587" s="1">
        <v>1585.6</v>
      </c>
      <c r="D587" s="1">
        <v>1950.0</v>
      </c>
      <c r="E587" s="1">
        <v>1950.0</v>
      </c>
      <c r="F587" s="1">
        <v>1950.0</v>
      </c>
    </row>
    <row r="588" ht="15.75" customHeight="1">
      <c r="A588" s="1">
        <v>5311.5972</v>
      </c>
      <c r="B588" s="1">
        <v>1774.4</v>
      </c>
      <c r="C588" s="1">
        <v>1357.9</v>
      </c>
      <c r="D588" s="1">
        <v>1950.0</v>
      </c>
      <c r="E588" s="1">
        <v>1950.0</v>
      </c>
      <c r="F588" s="1">
        <v>1950.0</v>
      </c>
    </row>
    <row r="589" ht="15.75" customHeight="1">
      <c r="A589" s="1">
        <v>5311.7495</v>
      </c>
      <c r="B589" s="1">
        <v>1536.2</v>
      </c>
      <c r="C589" s="1">
        <v>1088.7</v>
      </c>
      <c r="D589" s="1">
        <v>1950.0</v>
      </c>
      <c r="E589" s="1">
        <v>1950.0</v>
      </c>
      <c r="F589" s="1">
        <v>1950.0</v>
      </c>
    </row>
    <row r="590" ht="15.75" customHeight="1">
      <c r="A590" s="1">
        <v>5311.9019</v>
      </c>
      <c r="B590" s="1">
        <v>1236.7</v>
      </c>
      <c r="C590" s="1">
        <v>848.5</v>
      </c>
      <c r="D590" s="1">
        <v>1948.3</v>
      </c>
      <c r="E590" s="1">
        <v>1950.0</v>
      </c>
      <c r="F590" s="1">
        <v>1950.0</v>
      </c>
    </row>
    <row r="591" ht="15.75" customHeight="1">
      <c r="A591" s="1">
        <v>5312.0542</v>
      </c>
      <c r="B591" s="1">
        <v>947.7</v>
      </c>
      <c r="C591" s="1">
        <v>664.0</v>
      </c>
      <c r="D591" s="1">
        <v>1861.5</v>
      </c>
      <c r="E591" s="1">
        <v>1950.0</v>
      </c>
      <c r="F591" s="1">
        <v>1950.0</v>
      </c>
    </row>
    <row r="592" ht="15.75" customHeight="1">
      <c r="A592" s="1">
        <v>5312.207</v>
      </c>
      <c r="B592" s="1">
        <v>719.9</v>
      </c>
      <c r="C592" s="1">
        <v>523.4</v>
      </c>
      <c r="D592" s="1">
        <v>1629.8</v>
      </c>
      <c r="E592" s="1">
        <v>1950.0</v>
      </c>
      <c r="F592" s="1">
        <v>1950.0</v>
      </c>
    </row>
    <row r="593" ht="15.75" customHeight="1">
      <c r="A593" s="1">
        <v>5312.3594</v>
      </c>
      <c r="B593" s="1">
        <v>544.6</v>
      </c>
      <c r="C593" s="1">
        <v>419.0</v>
      </c>
      <c r="D593" s="1">
        <v>1318.2</v>
      </c>
      <c r="E593" s="1">
        <v>1936.5</v>
      </c>
      <c r="F593" s="1">
        <v>1950.0</v>
      </c>
    </row>
    <row r="594" ht="15.75" customHeight="1">
      <c r="A594" s="1">
        <v>5312.5117</v>
      </c>
      <c r="B594" s="1">
        <v>408.8</v>
      </c>
      <c r="C594" s="1">
        <v>353.4</v>
      </c>
      <c r="D594" s="1">
        <v>1094.4</v>
      </c>
      <c r="E594" s="1">
        <v>1854.7</v>
      </c>
      <c r="F594" s="1">
        <v>1950.0</v>
      </c>
    </row>
    <row r="595" ht="15.75" customHeight="1">
      <c r="A595" s="1">
        <v>5312.6641</v>
      </c>
      <c r="B595" s="1">
        <v>357.9</v>
      </c>
      <c r="C595" s="1">
        <v>322.2</v>
      </c>
      <c r="D595" s="1">
        <v>908.1</v>
      </c>
      <c r="E595" s="1">
        <v>1724.0</v>
      </c>
      <c r="F595" s="1">
        <v>1950.0</v>
      </c>
    </row>
    <row r="596" ht="15.75" customHeight="1">
      <c r="A596" s="1">
        <v>5312.8164</v>
      </c>
      <c r="B596" s="1">
        <v>311.2</v>
      </c>
      <c r="C596" s="1">
        <v>292.6</v>
      </c>
      <c r="D596" s="1">
        <v>722.4</v>
      </c>
      <c r="E596" s="1">
        <v>1565.4</v>
      </c>
      <c r="F596" s="1">
        <v>1950.0</v>
      </c>
    </row>
    <row r="597" ht="15.75" customHeight="1">
      <c r="A597" s="1">
        <v>5312.9688</v>
      </c>
      <c r="B597" s="1">
        <v>284.9</v>
      </c>
      <c r="C597" s="1">
        <v>278.9</v>
      </c>
      <c r="D597" s="1">
        <v>623.1</v>
      </c>
      <c r="E597" s="1">
        <v>1404.4</v>
      </c>
      <c r="F597" s="1">
        <v>1950.0</v>
      </c>
    </row>
    <row r="598" ht="15.75" customHeight="1">
      <c r="A598" s="1">
        <v>5313.1211</v>
      </c>
      <c r="B598" s="1">
        <v>299.7</v>
      </c>
      <c r="C598" s="1">
        <v>292.3</v>
      </c>
      <c r="D598" s="1">
        <v>610.2</v>
      </c>
      <c r="E598" s="1">
        <v>1205.0</v>
      </c>
      <c r="F598" s="1">
        <v>1939.5</v>
      </c>
    </row>
    <row r="599" ht="15.75" customHeight="1">
      <c r="A599" s="1">
        <v>5313.2734</v>
      </c>
      <c r="B599" s="1">
        <v>336.9</v>
      </c>
      <c r="C599" s="1">
        <v>348.9</v>
      </c>
      <c r="D599" s="1">
        <v>697.3</v>
      </c>
      <c r="E599" s="1">
        <v>1039.7</v>
      </c>
      <c r="F599" s="1">
        <v>1915.5</v>
      </c>
    </row>
    <row r="600" ht="15.75" customHeight="1">
      <c r="A600" s="1">
        <v>5313.4258</v>
      </c>
      <c r="B600" s="1">
        <v>397.4</v>
      </c>
      <c r="C600" s="1">
        <v>461.5</v>
      </c>
      <c r="D600" s="1">
        <v>877.7</v>
      </c>
      <c r="E600" s="1">
        <v>1092.6</v>
      </c>
      <c r="F600" s="1">
        <v>1876.3</v>
      </c>
    </row>
    <row r="601" ht="15.75" customHeight="1">
      <c r="A601" s="1">
        <v>5313.5786</v>
      </c>
      <c r="B601" s="1">
        <v>476.5</v>
      </c>
      <c r="C601" s="1">
        <v>670.9</v>
      </c>
      <c r="D601" s="1">
        <v>1145.2</v>
      </c>
      <c r="E601" s="1">
        <v>1133.4</v>
      </c>
      <c r="F601" s="1">
        <v>1827.4</v>
      </c>
    </row>
    <row r="602" ht="15.75" customHeight="1">
      <c r="A602" s="1">
        <v>5313.731</v>
      </c>
      <c r="B602" s="1">
        <v>610.7</v>
      </c>
      <c r="C602" s="1">
        <v>947.7</v>
      </c>
      <c r="D602" s="1">
        <v>1607.2</v>
      </c>
      <c r="E602" s="1">
        <v>1304.1</v>
      </c>
      <c r="F602" s="1">
        <v>1820.6</v>
      </c>
    </row>
    <row r="603" ht="15.75" customHeight="1">
      <c r="A603" s="1">
        <v>5313.8833</v>
      </c>
      <c r="B603" s="1">
        <v>832.7</v>
      </c>
      <c r="C603" s="1">
        <v>1152.0</v>
      </c>
      <c r="D603" s="1">
        <v>1914.7</v>
      </c>
      <c r="E603" s="1">
        <v>1843.3</v>
      </c>
      <c r="F603" s="1">
        <v>1925.0</v>
      </c>
    </row>
    <row r="604" ht="15.75" customHeight="1">
      <c r="A604" s="1">
        <v>5314.0356</v>
      </c>
      <c r="B604" s="1">
        <v>1031.3</v>
      </c>
      <c r="C604" s="1">
        <v>1430.3</v>
      </c>
      <c r="D604" s="1">
        <v>1950.0</v>
      </c>
      <c r="E604" s="1">
        <v>1950.0</v>
      </c>
      <c r="F604" s="1">
        <v>1950.0</v>
      </c>
    </row>
    <row r="605" ht="15.75" customHeight="1">
      <c r="A605" s="1">
        <v>5314.188</v>
      </c>
      <c r="B605" s="1">
        <v>1285.4</v>
      </c>
      <c r="C605" s="1">
        <v>1668.4</v>
      </c>
      <c r="D605" s="1">
        <v>1950.0</v>
      </c>
      <c r="E605" s="1">
        <v>1950.0</v>
      </c>
      <c r="F605" s="1">
        <v>1950.0</v>
      </c>
    </row>
    <row r="606" ht="15.75" customHeight="1">
      <c r="A606" s="1">
        <v>5314.3403</v>
      </c>
      <c r="B606" s="1">
        <v>1545.7</v>
      </c>
      <c r="C606" s="1">
        <v>1828.4</v>
      </c>
      <c r="D606" s="1">
        <v>1950.0</v>
      </c>
      <c r="E606" s="1">
        <v>1950.0</v>
      </c>
      <c r="F606" s="1">
        <v>1950.0</v>
      </c>
    </row>
    <row r="607" ht="15.75" customHeight="1">
      <c r="A607" s="1">
        <v>5314.4927</v>
      </c>
      <c r="B607" s="1">
        <v>1760.8</v>
      </c>
      <c r="C607" s="1">
        <v>1915.0</v>
      </c>
      <c r="D607" s="1">
        <v>1950.0</v>
      </c>
      <c r="E607" s="1">
        <v>1950.0</v>
      </c>
      <c r="F607" s="1">
        <v>1950.0</v>
      </c>
    </row>
    <row r="608" ht="15.75" customHeight="1">
      <c r="A608" s="1">
        <v>5314.645</v>
      </c>
      <c r="B608" s="1">
        <v>1898.6</v>
      </c>
      <c r="C608" s="1">
        <v>1949.2</v>
      </c>
      <c r="D608" s="1">
        <v>1950.0</v>
      </c>
      <c r="E608" s="1">
        <v>1950.0</v>
      </c>
      <c r="F608" s="1">
        <v>1950.0</v>
      </c>
    </row>
    <row r="609" ht="15.75" customHeight="1">
      <c r="A609" s="1">
        <v>5314.7974</v>
      </c>
      <c r="B609" s="1">
        <v>1950.0</v>
      </c>
      <c r="C609" s="1">
        <v>1950.0</v>
      </c>
      <c r="D609" s="1">
        <v>1950.0</v>
      </c>
      <c r="E609" s="1">
        <v>1950.0</v>
      </c>
      <c r="F609" s="1">
        <v>1950.0</v>
      </c>
    </row>
    <row r="610" ht="15.75" customHeight="1">
      <c r="A610" s="1">
        <v>5314.9502</v>
      </c>
      <c r="B610" s="1">
        <v>1950.0</v>
      </c>
      <c r="C610" s="1">
        <v>1950.0</v>
      </c>
      <c r="D610" s="1">
        <v>1950.0</v>
      </c>
      <c r="E610" s="1">
        <v>1950.0</v>
      </c>
      <c r="F610" s="1">
        <v>1950.0</v>
      </c>
    </row>
    <row r="611" ht="15.75" customHeight="1">
      <c r="A611" s="1">
        <v>5315.1025</v>
      </c>
      <c r="B611" s="1">
        <v>1950.0</v>
      </c>
      <c r="C611" s="1">
        <v>1950.0</v>
      </c>
      <c r="D611" s="1">
        <v>1950.0</v>
      </c>
      <c r="E611" s="1">
        <v>1950.0</v>
      </c>
      <c r="F611" s="1">
        <v>1950.0</v>
      </c>
    </row>
    <row r="612" ht="15.75" customHeight="1">
      <c r="A612" s="1">
        <v>5315.2549</v>
      </c>
      <c r="B612" s="1">
        <v>1950.0</v>
      </c>
      <c r="C612" s="1">
        <v>1950.0</v>
      </c>
      <c r="D612" s="1">
        <v>1950.0</v>
      </c>
      <c r="E612" s="1">
        <v>1950.0</v>
      </c>
      <c r="F612" s="1">
        <v>1950.0</v>
      </c>
    </row>
    <row r="613" ht="15.75" customHeight="1">
      <c r="A613" s="1">
        <v>5315.4072</v>
      </c>
      <c r="B613" s="1">
        <v>1950.0</v>
      </c>
      <c r="C613" s="1">
        <v>1950.0</v>
      </c>
      <c r="D613" s="1">
        <v>1950.0</v>
      </c>
      <c r="E613" s="1">
        <v>1950.0</v>
      </c>
      <c r="F613" s="1">
        <v>1950.0</v>
      </c>
    </row>
    <row r="614" ht="15.75" customHeight="1">
      <c r="A614" s="1">
        <v>5315.5596</v>
      </c>
      <c r="B614" s="1">
        <v>1950.0</v>
      </c>
      <c r="C614" s="1">
        <v>1950.0</v>
      </c>
      <c r="D614" s="1">
        <v>1950.0</v>
      </c>
      <c r="E614" s="1">
        <v>1950.0</v>
      </c>
      <c r="F614" s="1">
        <v>1950.0</v>
      </c>
    </row>
    <row r="615" ht="15.75" customHeight="1">
      <c r="A615" s="1">
        <v>5315.7119</v>
      </c>
      <c r="B615" s="1">
        <v>1950.0</v>
      </c>
      <c r="C615" s="1">
        <v>1950.0</v>
      </c>
      <c r="D615" s="1">
        <v>1950.0</v>
      </c>
      <c r="E615" s="1">
        <v>1950.0</v>
      </c>
      <c r="F615" s="1">
        <v>1950.0</v>
      </c>
    </row>
    <row r="616" ht="15.75" customHeight="1">
      <c r="A616" s="1">
        <v>5315.8643</v>
      </c>
      <c r="B616" s="1">
        <v>1950.0</v>
      </c>
      <c r="C616" s="1">
        <v>1950.0</v>
      </c>
      <c r="D616" s="1">
        <v>1950.0</v>
      </c>
      <c r="E616" s="1">
        <v>1950.0</v>
      </c>
      <c r="F616" s="1">
        <v>1950.0</v>
      </c>
    </row>
    <row r="617" ht="15.75" customHeight="1">
      <c r="A617" s="1">
        <v>5316.0166</v>
      </c>
      <c r="B617" s="1">
        <v>1950.0</v>
      </c>
      <c r="C617" s="1">
        <v>1950.0</v>
      </c>
      <c r="D617" s="1">
        <v>1950.0</v>
      </c>
      <c r="E617" s="1">
        <v>1950.0</v>
      </c>
      <c r="F617" s="1">
        <v>1950.0</v>
      </c>
    </row>
    <row r="618" ht="15.75" customHeight="1">
      <c r="A618" s="1">
        <v>5316.1694</v>
      </c>
      <c r="B618" s="1">
        <v>1950.0</v>
      </c>
      <c r="C618" s="1">
        <v>1936.3</v>
      </c>
      <c r="D618" s="1">
        <v>1950.0</v>
      </c>
      <c r="E618" s="1">
        <v>1950.0</v>
      </c>
      <c r="F618" s="1">
        <v>1950.0</v>
      </c>
    </row>
    <row r="619" ht="15.75" customHeight="1">
      <c r="A619" s="1">
        <v>5316.3218</v>
      </c>
      <c r="B619" s="1">
        <v>1950.0</v>
      </c>
      <c r="C619" s="1">
        <v>1848.7</v>
      </c>
      <c r="D619" s="1">
        <v>1950.0</v>
      </c>
      <c r="E619" s="1">
        <v>1950.0</v>
      </c>
      <c r="F619" s="1">
        <v>1950.0</v>
      </c>
    </row>
    <row r="620" ht="15.75" customHeight="1">
      <c r="A620" s="1">
        <v>5316.4741</v>
      </c>
      <c r="B620" s="1">
        <v>1927.4</v>
      </c>
      <c r="C620" s="1">
        <v>1698.8</v>
      </c>
      <c r="D620" s="1">
        <v>1950.0</v>
      </c>
      <c r="E620" s="1">
        <v>1950.0</v>
      </c>
      <c r="F620" s="1">
        <v>1950.0</v>
      </c>
    </row>
    <row r="621" ht="15.75" customHeight="1">
      <c r="A621" s="1">
        <v>5316.6265</v>
      </c>
      <c r="B621" s="1">
        <v>1844.4</v>
      </c>
      <c r="C621" s="1">
        <v>1501.6</v>
      </c>
      <c r="D621" s="1">
        <v>1950.0</v>
      </c>
      <c r="E621" s="1">
        <v>1950.0</v>
      </c>
      <c r="F621" s="1">
        <v>1950.0</v>
      </c>
    </row>
    <row r="622" ht="15.75" customHeight="1">
      <c r="A622" s="1">
        <v>5316.7788</v>
      </c>
      <c r="B622" s="1">
        <v>1722.4</v>
      </c>
      <c r="C622" s="1">
        <v>1296.5</v>
      </c>
      <c r="D622" s="1">
        <v>1950.0</v>
      </c>
      <c r="E622" s="1">
        <v>1950.0</v>
      </c>
      <c r="F622" s="1">
        <v>1950.0</v>
      </c>
    </row>
    <row r="623" ht="15.75" customHeight="1">
      <c r="A623" s="1">
        <v>5316.9312</v>
      </c>
      <c r="B623" s="1">
        <v>1580.0</v>
      </c>
      <c r="C623" s="1">
        <v>1123.4</v>
      </c>
      <c r="D623" s="1">
        <v>1950.0</v>
      </c>
      <c r="E623" s="1">
        <v>1858.4</v>
      </c>
      <c r="F623" s="1">
        <v>1950.0</v>
      </c>
    </row>
    <row r="624" ht="15.75" customHeight="1">
      <c r="A624" s="1">
        <v>5317.0835</v>
      </c>
      <c r="B624" s="1">
        <v>1449.6</v>
      </c>
      <c r="C624" s="1">
        <v>1003.6</v>
      </c>
      <c r="D624" s="1">
        <v>1950.0</v>
      </c>
      <c r="E624" s="1">
        <v>1781.3</v>
      </c>
      <c r="F624" s="1">
        <v>1950.0</v>
      </c>
    </row>
    <row r="625" ht="15.75" customHeight="1">
      <c r="A625" s="1">
        <v>5317.2358</v>
      </c>
      <c r="B625" s="1">
        <v>1359.9</v>
      </c>
      <c r="C625" s="1">
        <v>942.6</v>
      </c>
      <c r="D625" s="1">
        <v>1950.0</v>
      </c>
      <c r="E625" s="1">
        <v>1725.4</v>
      </c>
      <c r="F625" s="1">
        <v>1950.0</v>
      </c>
    </row>
    <row r="626" ht="15.75" customHeight="1">
      <c r="A626" s="1">
        <v>5317.3882</v>
      </c>
      <c r="B626" s="1">
        <v>1327.4</v>
      </c>
      <c r="C626" s="1">
        <v>939.5</v>
      </c>
      <c r="D626" s="1">
        <v>1950.0</v>
      </c>
      <c r="E626" s="1">
        <v>1415.7</v>
      </c>
      <c r="F626" s="1">
        <v>1950.0</v>
      </c>
    </row>
    <row r="627" ht="15.75" customHeight="1">
      <c r="A627" s="1">
        <v>5317.541</v>
      </c>
      <c r="B627" s="1">
        <v>1356.8</v>
      </c>
      <c r="C627" s="1">
        <v>992.2</v>
      </c>
      <c r="D627" s="1">
        <v>1950.0</v>
      </c>
      <c r="E627" s="1">
        <v>1371.0</v>
      </c>
      <c r="F627" s="1">
        <v>1950.0</v>
      </c>
    </row>
    <row r="628" ht="15.75" customHeight="1">
      <c r="A628" s="1">
        <v>5317.6934</v>
      </c>
      <c r="B628" s="1">
        <v>1443.0</v>
      </c>
      <c r="C628" s="1">
        <v>1094.5</v>
      </c>
      <c r="D628" s="1">
        <v>1950.0</v>
      </c>
      <c r="E628" s="1">
        <v>1562.0</v>
      </c>
      <c r="F628" s="1">
        <v>1950.0</v>
      </c>
    </row>
    <row r="629" ht="15.75" customHeight="1">
      <c r="A629" s="1">
        <v>5317.8457</v>
      </c>
      <c r="B629" s="1">
        <v>1564.7</v>
      </c>
      <c r="C629" s="1">
        <v>1219.0</v>
      </c>
      <c r="D629" s="1">
        <v>1950.0</v>
      </c>
      <c r="E629" s="1">
        <v>1878.1</v>
      </c>
      <c r="F629" s="1">
        <v>1950.0</v>
      </c>
    </row>
    <row r="630" ht="15.75" customHeight="1">
      <c r="A630" s="1">
        <v>5317.998</v>
      </c>
      <c r="B630" s="1">
        <v>1681.0</v>
      </c>
      <c r="C630" s="1">
        <v>1294.6</v>
      </c>
      <c r="D630" s="1">
        <v>1950.0</v>
      </c>
      <c r="E630" s="1">
        <v>1950.0</v>
      </c>
      <c r="F630" s="1">
        <v>1950.0</v>
      </c>
    </row>
    <row r="631" ht="15.75" customHeight="1">
      <c r="A631" s="1">
        <v>5318.1504</v>
      </c>
      <c r="B631" s="1">
        <v>1738.9</v>
      </c>
      <c r="C631" s="1">
        <v>1232.7</v>
      </c>
      <c r="D631" s="1">
        <v>1950.0</v>
      </c>
      <c r="E631" s="1">
        <v>1950.0</v>
      </c>
      <c r="F631" s="1">
        <v>1950.0</v>
      </c>
    </row>
    <row r="632" ht="15.75" customHeight="1">
      <c r="A632" s="1">
        <v>5318.3027</v>
      </c>
      <c r="B632" s="1">
        <v>1698.9</v>
      </c>
      <c r="C632" s="1">
        <v>1035.1</v>
      </c>
      <c r="D632" s="1">
        <v>1950.0</v>
      </c>
      <c r="E632" s="1">
        <v>1950.0</v>
      </c>
      <c r="F632" s="1">
        <v>1950.0</v>
      </c>
    </row>
    <row r="633" ht="15.75" customHeight="1">
      <c r="A633" s="1">
        <v>5318.4551</v>
      </c>
      <c r="B633" s="1">
        <v>1569.8</v>
      </c>
      <c r="C633" s="1">
        <v>805.7</v>
      </c>
      <c r="D633" s="1">
        <v>1950.0</v>
      </c>
      <c r="E633" s="1">
        <v>1950.0</v>
      </c>
      <c r="F633" s="1">
        <v>1835.0</v>
      </c>
    </row>
    <row r="634" ht="15.75" customHeight="1">
      <c r="A634" s="1">
        <v>5318.6074</v>
      </c>
      <c r="B634" s="1">
        <v>1408.2</v>
      </c>
      <c r="C634" s="1">
        <v>624.9</v>
      </c>
      <c r="D634" s="1">
        <v>1950.0</v>
      </c>
      <c r="E634" s="1">
        <v>1950.0</v>
      </c>
      <c r="F634" s="1">
        <v>1405.9</v>
      </c>
    </row>
    <row r="635" ht="15.75" customHeight="1">
      <c r="A635" s="1">
        <v>5318.7598</v>
      </c>
      <c r="B635" s="1">
        <v>1274.9</v>
      </c>
      <c r="C635" s="1">
        <v>510.0</v>
      </c>
      <c r="D635" s="1">
        <v>1950.0</v>
      </c>
      <c r="E635" s="1">
        <v>1950.0</v>
      </c>
      <c r="F635" s="1">
        <v>1012.4</v>
      </c>
    </row>
    <row r="636" ht="15.75" customHeight="1">
      <c r="A636" s="1">
        <v>5318.9126</v>
      </c>
      <c r="B636" s="1">
        <v>1204.9</v>
      </c>
      <c r="C636" s="1">
        <v>449.8</v>
      </c>
      <c r="D636" s="1">
        <v>1950.0</v>
      </c>
      <c r="E636" s="1">
        <v>1950.0</v>
      </c>
      <c r="F636" s="1">
        <v>836.8</v>
      </c>
    </row>
    <row r="637" ht="15.75" customHeight="1">
      <c r="A637" s="1">
        <v>5319.0649</v>
      </c>
      <c r="B637" s="1">
        <v>1205.3</v>
      </c>
      <c r="C637" s="1">
        <v>430.7</v>
      </c>
      <c r="D637" s="1">
        <v>1950.0</v>
      </c>
      <c r="E637" s="1">
        <v>1934.1</v>
      </c>
      <c r="F637" s="1">
        <v>1072.0</v>
      </c>
    </row>
    <row r="638" ht="15.75" customHeight="1">
      <c r="A638" s="1">
        <v>5319.2173</v>
      </c>
      <c r="B638" s="1">
        <v>1265.5</v>
      </c>
      <c r="C638" s="1">
        <v>439.3</v>
      </c>
      <c r="D638" s="1">
        <v>1950.0</v>
      </c>
      <c r="E638" s="1">
        <v>1810.0</v>
      </c>
      <c r="F638" s="1">
        <v>1328.8</v>
      </c>
    </row>
    <row r="639" ht="15.75" customHeight="1">
      <c r="A639" s="1">
        <v>5319.3696</v>
      </c>
      <c r="B639" s="1">
        <v>1347.1</v>
      </c>
      <c r="C639" s="1">
        <v>453.7</v>
      </c>
      <c r="D639" s="1">
        <v>1950.0</v>
      </c>
      <c r="E639" s="1">
        <v>1729.3</v>
      </c>
      <c r="F639" s="1">
        <v>1511.4</v>
      </c>
    </row>
    <row r="640" ht="15.75" customHeight="1">
      <c r="A640" s="1">
        <v>5319.522</v>
      </c>
      <c r="B640" s="1">
        <v>1380.6</v>
      </c>
      <c r="C640" s="1">
        <v>441.6</v>
      </c>
      <c r="D640" s="1">
        <v>1950.0</v>
      </c>
      <c r="E640" s="1">
        <v>1815.5</v>
      </c>
      <c r="F640" s="1">
        <v>1858.1</v>
      </c>
    </row>
    <row r="641" ht="15.75" customHeight="1">
      <c r="A641" s="1">
        <v>5319.6743</v>
      </c>
      <c r="B641" s="1">
        <v>1312.5</v>
      </c>
      <c r="C641" s="1">
        <v>389.0</v>
      </c>
      <c r="D641" s="1">
        <v>1911.1</v>
      </c>
      <c r="E641" s="1">
        <v>1659.7</v>
      </c>
      <c r="F641" s="1">
        <v>1872.4</v>
      </c>
    </row>
    <row r="642" ht="15.75" customHeight="1">
      <c r="A642" s="1">
        <v>5319.8267</v>
      </c>
      <c r="B642" s="1">
        <v>1151.9</v>
      </c>
      <c r="C642" s="1">
        <v>321.2</v>
      </c>
      <c r="D642" s="1">
        <v>1561.3</v>
      </c>
      <c r="E642" s="1">
        <v>981.9</v>
      </c>
      <c r="F642" s="1">
        <v>1502.1</v>
      </c>
    </row>
    <row r="643" ht="15.75" customHeight="1">
      <c r="A643" s="1">
        <v>5319.979</v>
      </c>
      <c r="B643" s="1">
        <v>917.8</v>
      </c>
      <c r="C643" s="1">
        <v>261.9</v>
      </c>
      <c r="D643" s="1">
        <v>1157.4</v>
      </c>
      <c r="E643" s="1">
        <v>632.4</v>
      </c>
      <c r="F643" s="1">
        <v>1217.3</v>
      </c>
    </row>
    <row r="644" ht="15.75" customHeight="1">
      <c r="A644" s="1">
        <v>5320.1318</v>
      </c>
      <c r="B644" s="1">
        <v>678.8</v>
      </c>
      <c r="C644" s="1">
        <v>230.2</v>
      </c>
      <c r="D644" s="1">
        <v>934.6</v>
      </c>
      <c r="E644" s="1">
        <v>493.4</v>
      </c>
      <c r="F644" s="1">
        <v>1037.6</v>
      </c>
    </row>
    <row r="645" ht="15.75" customHeight="1">
      <c r="A645" s="1">
        <v>5320.2842</v>
      </c>
      <c r="B645" s="1">
        <v>666.3</v>
      </c>
      <c r="C645" s="1">
        <v>223.1</v>
      </c>
      <c r="D645" s="1">
        <v>741.7</v>
      </c>
      <c r="E645" s="1">
        <v>495.3</v>
      </c>
      <c r="F645" s="1">
        <v>984.3</v>
      </c>
    </row>
    <row r="646" ht="15.75" customHeight="1">
      <c r="A646" s="1">
        <v>5320.4365</v>
      </c>
      <c r="B646" s="1">
        <v>576.7</v>
      </c>
      <c r="C646" s="1">
        <v>234.1</v>
      </c>
      <c r="D646" s="1">
        <v>585.0</v>
      </c>
      <c r="E646" s="1">
        <v>586.1</v>
      </c>
      <c r="F646" s="1">
        <v>953.6</v>
      </c>
    </row>
    <row r="647" ht="15.75" customHeight="1">
      <c r="A647" s="1">
        <v>5320.5889</v>
      </c>
      <c r="B647" s="1">
        <v>762.0</v>
      </c>
      <c r="C647" s="1">
        <v>307.9</v>
      </c>
      <c r="D647" s="1">
        <v>519.7</v>
      </c>
      <c r="E647" s="1">
        <v>788.7</v>
      </c>
      <c r="F647" s="1">
        <v>922.5</v>
      </c>
    </row>
    <row r="648" ht="15.75" customHeight="1">
      <c r="A648" s="1">
        <v>5320.7412</v>
      </c>
      <c r="B648" s="1">
        <v>1005.3</v>
      </c>
      <c r="C648" s="1">
        <v>417.1</v>
      </c>
      <c r="D648" s="1">
        <v>556.4</v>
      </c>
      <c r="E648" s="1">
        <v>1367.6</v>
      </c>
      <c r="F648" s="1">
        <v>817.0</v>
      </c>
    </row>
    <row r="649" ht="15.75" customHeight="1">
      <c r="A649" s="1">
        <v>5320.8936</v>
      </c>
      <c r="B649" s="1">
        <v>1201.9</v>
      </c>
      <c r="C649" s="1">
        <v>625.0</v>
      </c>
      <c r="D649" s="1">
        <v>617.4</v>
      </c>
      <c r="E649" s="1">
        <v>1893.4</v>
      </c>
      <c r="F649" s="1">
        <v>763.4</v>
      </c>
    </row>
    <row r="650" ht="15.75" customHeight="1">
      <c r="A650" s="1">
        <v>5321.0459</v>
      </c>
      <c r="B650" s="1">
        <v>1502.4</v>
      </c>
      <c r="C650" s="1">
        <v>986.0</v>
      </c>
      <c r="D650" s="1">
        <v>813.3</v>
      </c>
      <c r="E650" s="1">
        <v>1950.0</v>
      </c>
      <c r="F650" s="1">
        <v>1036.7</v>
      </c>
    </row>
    <row r="651" ht="15.75" customHeight="1">
      <c r="A651" s="1">
        <v>5321.1982</v>
      </c>
      <c r="B651" s="1">
        <v>1936.6</v>
      </c>
      <c r="C651" s="1">
        <v>1696.9</v>
      </c>
      <c r="D651" s="1">
        <v>1118.6</v>
      </c>
      <c r="E651" s="1">
        <v>1950.0</v>
      </c>
      <c r="F651" s="1">
        <v>1242.0</v>
      </c>
    </row>
    <row r="652" ht="15.75" customHeight="1">
      <c r="A652" s="1">
        <v>5321.3506</v>
      </c>
      <c r="B652" s="1">
        <v>1950.0</v>
      </c>
      <c r="C652" s="1">
        <v>1950.0</v>
      </c>
      <c r="D652" s="1">
        <v>1377.0</v>
      </c>
      <c r="E652" s="1">
        <v>1950.0</v>
      </c>
      <c r="F652" s="1">
        <v>1562.4</v>
      </c>
    </row>
    <row r="653" ht="15.75" customHeight="1">
      <c r="A653" s="1">
        <v>5321.5034</v>
      </c>
      <c r="B653" s="1">
        <v>1950.0</v>
      </c>
      <c r="C653" s="1">
        <v>1950.0</v>
      </c>
      <c r="D653" s="1">
        <v>1610.3</v>
      </c>
      <c r="E653" s="1">
        <v>1950.0</v>
      </c>
      <c r="F653" s="1">
        <v>1729.8</v>
      </c>
    </row>
    <row r="654" ht="15.75" customHeight="1">
      <c r="A654" s="1">
        <v>5321.6558</v>
      </c>
      <c r="B654" s="1">
        <v>1950.0</v>
      </c>
      <c r="C654" s="1">
        <v>1950.0</v>
      </c>
      <c r="D654" s="1">
        <v>1885.6</v>
      </c>
      <c r="E654" s="1">
        <v>1950.0</v>
      </c>
      <c r="F654" s="1">
        <v>1919.8</v>
      </c>
    </row>
    <row r="655" ht="15.75" customHeight="1">
      <c r="A655" s="1">
        <v>5321.8081</v>
      </c>
      <c r="B655" s="1">
        <v>1950.0</v>
      </c>
      <c r="C655" s="1">
        <v>1767.4</v>
      </c>
      <c r="D655" s="1">
        <v>1950.0</v>
      </c>
      <c r="E655" s="1">
        <v>1950.0</v>
      </c>
      <c r="F655" s="1">
        <v>1950.0</v>
      </c>
    </row>
    <row r="656" ht="15.75" customHeight="1">
      <c r="A656" s="1">
        <v>5321.9604</v>
      </c>
      <c r="B656" s="1">
        <v>1950.0</v>
      </c>
      <c r="C656" s="1">
        <v>1516.4</v>
      </c>
      <c r="D656" s="1">
        <v>1950.0</v>
      </c>
      <c r="E656" s="1">
        <v>1950.0</v>
      </c>
      <c r="F656" s="1">
        <v>1950.0</v>
      </c>
    </row>
    <row r="657" ht="15.75" customHeight="1">
      <c r="A657" s="1">
        <v>5322.1128</v>
      </c>
      <c r="B657" s="1">
        <v>1950.0</v>
      </c>
      <c r="C657" s="1">
        <v>1317.4</v>
      </c>
      <c r="D657" s="1">
        <v>1950.0</v>
      </c>
      <c r="E657" s="1">
        <v>1950.0</v>
      </c>
      <c r="F657" s="1">
        <v>1950.0</v>
      </c>
    </row>
    <row r="658" ht="15.75" customHeight="1">
      <c r="A658" s="1">
        <v>5322.2651</v>
      </c>
      <c r="B658" s="1">
        <v>1950.0</v>
      </c>
      <c r="C658" s="1">
        <v>1182.5</v>
      </c>
      <c r="D658" s="1">
        <v>1950.0</v>
      </c>
      <c r="E658" s="1">
        <v>1937.2</v>
      </c>
      <c r="F658" s="1">
        <v>1920.9</v>
      </c>
    </row>
    <row r="659" ht="15.75" customHeight="1">
      <c r="A659" s="1">
        <v>5322.4175</v>
      </c>
      <c r="B659" s="1">
        <v>1950.0</v>
      </c>
      <c r="C659" s="1">
        <v>1121.1</v>
      </c>
      <c r="D659" s="1">
        <v>1923.9</v>
      </c>
      <c r="E659" s="1">
        <v>1851.1</v>
      </c>
      <c r="F659" s="1">
        <v>1862.6</v>
      </c>
    </row>
    <row r="660" ht="15.75" customHeight="1">
      <c r="A660" s="1">
        <v>5322.5698</v>
      </c>
      <c r="B660" s="1">
        <v>1950.0</v>
      </c>
      <c r="C660" s="1">
        <v>1137.3</v>
      </c>
      <c r="D660" s="1">
        <v>1796.0</v>
      </c>
      <c r="E660" s="1">
        <v>1695.9</v>
      </c>
      <c r="F660" s="1">
        <v>1770.3</v>
      </c>
    </row>
    <row r="661" ht="15.75" customHeight="1">
      <c r="A661" s="1">
        <v>5322.7222</v>
      </c>
      <c r="B661" s="1">
        <v>1950.0</v>
      </c>
      <c r="C661" s="1">
        <v>1157.2</v>
      </c>
      <c r="D661" s="1">
        <v>1743.5</v>
      </c>
      <c r="E661" s="1">
        <v>1681.1</v>
      </c>
      <c r="F661" s="1">
        <v>1648.1</v>
      </c>
    </row>
    <row r="662" ht="15.75" customHeight="1">
      <c r="A662" s="1">
        <v>5322.875</v>
      </c>
      <c r="B662" s="1">
        <v>1950.0</v>
      </c>
      <c r="C662" s="1">
        <v>1328.4</v>
      </c>
      <c r="D662" s="1">
        <v>1949.9</v>
      </c>
      <c r="E662" s="1">
        <v>1904.6</v>
      </c>
      <c r="F662" s="1">
        <v>1575.8</v>
      </c>
    </row>
    <row r="663" ht="15.75" customHeight="1">
      <c r="A663" s="1">
        <v>5323.0273</v>
      </c>
      <c r="B663" s="1">
        <v>1950.0</v>
      </c>
      <c r="C663" s="1">
        <v>1423.9</v>
      </c>
      <c r="D663" s="1">
        <v>1741.7</v>
      </c>
      <c r="E663" s="1">
        <v>1368.2</v>
      </c>
      <c r="F663" s="1">
        <v>1576.5</v>
      </c>
    </row>
    <row r="664" ht="15.75" customHeight="1">
      <c r="A664" s="1">
        <v>5323.1797</v>
      </c>
      <c r="B664" s="1">
        <v>1950.0</v>
      </c>
      <c r="C664" s="1">
        <v>992.8</v>
      </c>
      <c r="D664" s="1">
        <v>1245.7</v>
      </c>
      <c r="E664" s="1">
        <v>974.1</v>
      </c>
      <c r="F664" s="1">
        <v>1325.2</v>
      </c>
    </row>
    <row r="665" ht="15.75" customHeight="1">
      <c r="A665" s="1">
        <v>5323.332</v>
      </c>
      <c r="B665" s="1">
        <v>1950.0</v>
      </c>
      <c r="C665" s="1">
        <v>781.6</v>
      </c>
      <c r="D665" s="1">
        <v>761.2</v>
      </c>
      <c r="E665" s="1">
        <v>774.4</v>
      </c>
      <c r="F665" s="1">
        <v>971.5</v>
      </c>
    </row>
    <row r="666" ht="15.75" customHeight="1">
      <c r="A666" s="1">
        <v>5323.4844</v>
      </c>
      <c r="B666" s="1">
        <v>1950.0</v>
      </c>
      <c r="C666" s="1">
        <v>494.9</v>
      </c>
      <c r="D666" s="1">
        <v>559.6</v>
      </c>
      <c r="E666" s="1">
        <v>671.5</v>
      </c>
      <c r="F666" s="1">
        <v>796.1</v>
      </c>
    </row>
    <row r="667" ht="15.75" customHeight="1">
      <c r="A667" s="1">
        <v>5323.6367</v>
      </c>
      <c r="B667" s="1">
        <v>1950.0</v>
      </c>
      <c r="C667" s="1">
        <v>556.8</v>
      </c>
      <c r="D667" s="1">
        <v>646.9</v>
      </c>
      <c r="E667" s="1">
        <v>826.4</v>
      </c>
      <c r="F667" s="1">
        <v>844.8</v>
      </c>
    </row>
    <row r="668" ht="15.75" customHeight="1">
      <c r="A668" s="1">
        <v>5323.7891</v>
      </c>
      <c r="B668" s="1">
        <v>1950.0</v>
      </c>
      <c r="C668" s="1">
        <v>680.0</v>
      </c>
      <c r="D668" s="1">
        <v>936.7</v>
      </c>
      <c r="E668" s="1">
        <v>1094.6</v>
      </c>
      <c r="F668" s="1">
        <v>1120.4</v>
      </c>
    </row>
    <row r="669" ht="15.75" customHeight="1">
      <c r="A669" s="1">
        <v>5323.9414</v>
      </c>
      <c r="B669" s="1">
        <v>1950.0</v>
      </c>
      <c r="C669" s="1">
        <v>1052.1</v>
      </c>
      <c r="D669" s="1">
        <v>1272.4</v>
      </c>
      <c r="E669" s="1">
        <v>1389.5</v>
      </c>
      <c r="F669" s="1">
        <v>1464.1</v>
      </c>
    </row>
    <row r="670" ht="15.75" customHeight="1">
      <c r="A670" s="1">
        <v>5324.0942</v>
      </c>
      <c r="B670" s="1">
        <v>1950.0</v>
      </c>
      <c r="C670" s="1">
        <v>1278.8</v>
      </c>
      <c r="D670" s="1">
        <v>1892.7</v>
      </c>
      <c r="E670" s="1">
        <v>1929.5</v>
      </c>
      <c r="F670" s="1">
        <v>1932.3</v>
      </c>
    </row>
    <row r="671" ht="15.75" customHeight="1">
      <c r="A671" s="1">
        <v>5324.2466</v>
      </c>
      <c r="B671" s="1">
        <v>1950.0</v>
      </c>
      <c r="C671" s="1">
        <v>1508.4</v>
      </c>
      <c r="D671" s="1">
        <v>1950.0</v>
      </c>
      <c r="E671" s="1">
        <v>1950.0</v>
      </c>
      <c r="F671" s="1">
        <v>1950.0</v>
      </c>
    </row>
    <row r="672" ht="15.75" customHeight="1">
      <c r="A672" s="1">
        <v>5324.3989</v>
      </c>
      <c r="B672" s="1">
        <v>1950.0</v>
      </c>
      <c r="C672" s="1">
        <v>1685.2</v>
      </c>
      <c r="D672" s="1">
        <v>1950.0</v>
      </c>
      <c r="E672" s="1">
        <v>1950.0</v>
      </c>
      <c r="F672" s="1">
        <v>1950.0</v>
      </c>
    </row>
    <row r="673" ht="15.75" customHeight="1">
      <c r="A673" s="1">
        <v>5324.5513</v>
      </c>
      <c r="B673" s="1">
        <v>1950.0</v>
      </c>
      <c r="C673" s="1">
        <v>1762.4</v>
      </c>
      <c r="D673" s="1">
        <v>1950.0</v>
      </c>
      <c r="E673" s="1">
        <v>1950.0</v>
      </c>
      <c r="F673" s="1">
        <v>1950.0</v>
      </c>
    </row>
    <row r="674" ht="15.75" customHeight="1">
      <c r="A674" s="1">
        <v>5324.7036</v>
      </c>
      <c r="B674" s="1">
        <v>1950.0</v>
      </c>
      <c r="C674" s="1">
        <v>1736.4</v>
      </c>
      <c r="D674" s="1">
        <v>1950.0</v>
      </c>
      <c r="E674" s="1">
        <v>1950.0</v>
      </c>
      <c r="F674" s="1">
        <v>1950.0</v>
      </c>
    </row>
    <row r="675" ht="15.75" customHeight="1">
      <c r="A675" s="1">
        <v>5324.856</v>
      </c>
      <c r="B675" s="1">
        <v>1950.0</v>
      </c>
      <c r="C675" s="1">
        <v>1640.7</v>
      </c>
      <c r="D675" s="1">
        <v>1950.0</v>
      </c>
      <c r="E675" s="1">
        <v>1950.0</v>
      </c>
      <c r="F675" s="1">
        <v>1950.0</v>
      </c>
    </row>
    <row r="676" ht="15.75" customHeight="1">
      <c r="A676" s="1">
        <v>5325.0083</v>
      </c>
      <c r="B676" s="1">
        <v>1950.0</v>
      </c>
      <c r="C676" s="1">
        <v>1522.5</v>
      </c>
      <c r="D676" s="1">
        <v>1950.0</v>
      </c>
      <c r="E676" s="1">
        <v>1950.0</v>
      </c>
      <c r="F676" s="1">
        <v>1950.0</v>
      </c>
    </row>
    <row r="677" ht="15.75" customHeight="1">
      <c r="A677" s="1">
        <v>5325.1606</v>
      </c>
      <c r="B677" s="1">
        <v>1950.0</v>
      </c>
      <c r="C677" s="1">
        <v>1422.9</v>
      </c>
      <c r="D677" s="1">
        <v>1950.0</v>
      </c>
      <c r="E677" s="1">
        <v>1950.0</v>
      </c>
      <c r="F677" s="1">
        <v>1950.0</v>
      </c>
    </row>
    <row r="678" ht="15.75" customHeight="1">
      <c r="A678" s="1">
        <v>5325.313</v>
      </c>
      <c r="B678" s="1">
        <v>1950.0</v>
      </c>
      <c r="C678" s="1">
        <v>1367.7</v>
      </c>
      <c r="D678" s="1">
        <v>1950.0</v>
      </c>
      <c r="E678" s="1">
        <v>1950.0</v>
      </c>
      <c r="F678" s="1">
        <v>1950.0</v>
      </c>
    </row>
    <row r="679" ht="15.75" customHeight="1">
      <c r="A679" s="1">
        <v>5325.4658</v>
      </c>
      <c r="B679" s="1">
        <v>1950.0</v>
      </c>
      <c r="C679" s="1">
        <v>1367.2</v>
      </c>
      <c r="D679" s="1">
        <v>1950.0</v>
      </c>
      <c r="E679" s="1">
        <v>1950.0</v>
      </c>
      <c r="F679" s="1">
        <v>1950.0</v>
      </c>
    </row>
    <row r="680" ht="15.75" customHeight="1">
      <c r="A680" s="1">
        <v>5325.6182</v>
      </c>
      <c r="B680" s="1">
        <v>1950.0</v>
      </c>
      <c r="C680" s="1">
        <v>1417.5</v>
      </c>
      <c r="D680" s="1">
        <v>1950.0</v>
      </c>
      <c r="E680" s="1">
        <v>1950.0</v>
      </c>
      <c r="F680" s="1">
        <v>1950.0</v>
      </c>
    </row>
    <row r="681" ht="15.75" customHeight="1">
      <c r="A681" s="1">
        <v>5325.7705</v>
      </c>
      <c r="B681" s="1">
        <v>1950.0</v>
      </c>
      <c r="C681" s="1">
        <v>1498.9</v>
      </c>
      <c r="D681" s="1">
        <v>1950.0</v>
      </c>
      <c r="E681" s="1">
        <v>1950.0</v>
      </c>
      <c r="F681" s="1">
        <v>1950.0</v>
      </c>
    </row>
    <row r="682" ht="15.75" customHeight="1">
      <c r="A682" s="1">
        <v>5325.9229</v>
      </c>
      <c r="B682" s="1">
        <v>1899.7</v>
      </c>
      <c r="C682" s="1">
        <v>1564.6</v>
      </c>
      <c r="D682" s="1">
        <v>1950.0</v>
      </c>
      <c r="E682" s="1">
        <v>1950.0</v>
      </c>
      <c r="F682" s="1">
        <v>1950.0</v>
      </c>
    </row>
    <row r="683" ht="15.75" customHeight="1">
      <c r="A683" s="1">
        <v>5326.0752</v>
      </c>
      <c r="B683" s="1">
        <v>1773.1</v>
      </c>
      <c r="C683" s="1">
        <v>1546.6</v>
      </c>
      <c r="D683" s="1">
        <v>1950.0</v>
      </c>
      <c r="E683" s="1">
        <v>1950.0</v>
      </c>
      <c r="F683" s="1">
        <v>1950.0</v>
      </c>
    </row>
    <row r="684" ht="15.75" customHeight="1">
      <c r="A684" s="1">
        <v>5326.2275</v>
      </c>
      <c r="B684" s="1">
        <v>1583.1</v>
      </c>
      <c r="C684" s="1">
        <v>1408.3</v>
      </c>
      <c r="D684" s="1">
        <v>1950.0</v>
      </c>
      <c r="E684" s="1">
        <v>1950.0</v>
      </c>
      <c r="F684" s="1">
        <v>1950.0</v>
      </c>
    </row>
    <row r="685" ht="15.75" customHeight="1">
      <c r="A685" s="1">
        <v>5326.3799</v>
      </c>
      <c r="B685" s="1">
        <v>1362.7</v>
      </c>
      <c r="C685" s="1">
        <v>1192.6</v>
      </c>
      <c r="D685" s="1">
        <v>1950.0</v>
      </c>
      <c r="E685" s="1">
        <v>1950.0</v>
      </c>
      <c r="F685" s="1">
        <v>1950.0</v>
      </c>
    </row>
    <row r="686" ht="15.75" customHeight="1">
      <c r="A686" s="1">
        <v>5326.5322</v>
      </c>
      <c r="B686" s="1">
        <v>1160.2</v>
      </c>
      <c r="C686" s="1">
        <v>979.9</v>
      </c>
      <c r="D686" s="1">
        <v>1950.0</v>
      </c>
      <c r="E686" s="1">
        <v>1921.1</v>
      </c>
      <c r="F686" s="1">
        <v>1947.2</v>
      </c>
    </row>
    <row r="687" ht="15.75" customHeight="1">
      <c r="A687" s="1">
        <v>5326.6846</v>
      </c>
      <c r="B687" s="1">
        <v>1007.2</v>
      </c>
      <c r="C687" s="1">
        <v>818.5</v>
      </c>
      <c r="D687" s="1">
        <v>1950.0</v>
      </c>
      <c r="E687" s="1">
        <v>1703.7</v>
      </c>
      <c r="F687" s="1">
        <v>1817.0</v>
      </c>
    </row>
    <row r="688" ht="15.75" customHeight="1">
      <c r="A688" s="1">
        <v>5326.8374</v>
      </c>
      <c r="B688" s="1">
        <v>909.9</v>
      </c>
      <c r="C688" s="1">
        <v>716.6</v>
      </c>
      <c r="D688" s="1">
        <v>1950.0</v>
      </c>
      <c r="E688" s="1">
        <v>1571.7</v>
      </c>
      <c r="F688" s="1">
        <v>1774.9</v>
      </c>
    </row>
    <row r="689" ht="15.75" customHeight="1">
      <c r="A689" s="1">
        <v>5326.9897</v>
      </c>
      <c r="B689" s="1">
        <v>858.4</v>
      </c>
      <c r="C689" s="1">
        <v>664.6</v>
      </c>
      <c r="D689" s="1">
        <v>1950.0</v>
      </c>
      <c r="E689" s="1">
        <v>1392.2</v>
      </c>
      <c r="F689" s="1">
        <v>1601.6</v>
      </c>
    </row>
    <row r="690" ht="15.75" customHeight="1">
      <c r="A690" s="1">
        <v>5327.1421</v>
      </c>
      <c r="B690" s="1">
        <v>836.0</v>
      </c>
      <c r="C690" s="1">
        <v>651.8</v>
      </c>
      <c r="D690" s="1">
        <v>1931.9</v>
      </c>
      <c r="E690" s="1">
        <v>1389.9</v>
      </c>
      <c r="F690" s="1">
        <v>1511.1</v>
      </c>
    </row>
    <row r="691" ht="15.75" customHeight="1">
      <c r="A691" s="1">
        <v>5327.2944</v>
      </c>
      <c r="B691" s="1">
        <v>847.5</v>
      </c>
      <c r="C691" s="1">
        <v>679.5</v>
      </c>
      <c r="D691" s="1">
        <v>1859.4</v>
      </c>
      <c r="E691" s="1">
        <v>1533.6</v>
      </c>
      <c r="F691" s="1">
        <v>1585.6</v>
      </c>
    </row>
    <row r="692" ht="15.75" customHeight="1">
      <c r="A692" s="1">
        <v>5327.4468</v>
      </c>
      <c r="B692" s="1">
        <v>863.6</v>
      </c>
      <c r="C692" s="1">
        <v>724.3</v>
      </c>
      <c r="D692" s="1">
        <v>1864.8</v>
      </c>
      <c r="E692" s="1">
        <v>1729.9</v>
      </c>
      <c r="F692" s="1">
        <v>1752.3</v>
      </c>
    </row>
    <row r="693" ht="15.75" customHeight="1">
      <c r="A693" s="1">
        <v>5327.5991</v>
      </c>
      <c r="B693" s="1">
        <v>878.2</v>
      </c>
      <c r="C693" s="1">
        <v>786.6</v>
      </c>
      <c r="D693" s="1">
        <v>1935.1</v>
      </c>
      <c r="E693" s="1">
        <v>1782.5</v>
      </c>
      <c r="F693" s="1">
        <v>1810.5</v>
      </c>
    </row>
    <row r="694" ht="15.75" customHeight="1">
      <c r="A694" s="1">
        <v>5327.7515</v>
      </c>
      <c r="B694" s="1">
        <v>912.2</v>
      </c>
      <c r="C694" s="1">
        <v>877.6</v>
      </c>
      <c r="D694" s="1">
        <v>1950.0</v>
      </c>
      <c r="E694" s="1">
        <v>1863.6</v>
      </c>
      <c r="F694" s="1">
        <v>1876.4</v>
      </c>
    </row>
    <row r="695" ht="15.75" customHeight="1">
      <c r="A695" s="1">
        <v>5327.9038</v>
      </c>
      <c r="B695" s="1">
        <v>954.1</v>
      </c>
      <c r="C695" s="1">
        <v>993.6</v>
      </c>
      <c r="D695" s="1">
        <v>1950.0</v>
      </c>
      <c r="E695" s="1">
        <v>1920.1</v>
      </c>
      <c r="F695" s="1">
        <v>1923.2</v>
      </c>
    </row>
    <row r="696" ht="15.75" customHeight="1">
      <c r="A696" s="1">
        <v>5328.0566</v>
      </c>
      <c r="B696" s="1">
        <v>995.2</v>
      </c>
      <c r="C696" s="1">
        <v>1130.4</v>
      </c>
      <c r="D696" s="1">
        <v>1950.0</v>
      </c>
      <c r="E696" s="1">
        <v>1950.0</v>
      </c>
      <c r="F696" s="1">
        <v>1950.0</v>
      </c>
    </row>
    <row r="697" ht="15.75" customHeight="1">
      <c r="A697" s="1">
        <v>5328.209</v>
      </c>
      <c r="B697" s="1">
        <v>1018.3</v>
      </c>
      <c r="C697" s="1">
        <v>1276.6</v>
      </c>
      <c r="D697" s="1">
        <v>1950.0</v>
      </c>
      <c r="E697" s="1">
        <v>1950.0</v>
      </c>
      <c r="F697" s="1">
        <v>1950.0</v>
      </c>
    </row>
    <row r="698" ht="15.75" customHeight="1">
      <c r="A698" s="1">
        <v>5328.3613</v>
      </c>
      <c r="B698" s="1">
        <v>984.8</v>
      </c>
      <c r="C698" s="1">
        <v>1388.4</v>
      </c>
      <c r="D698" s="1">
        <v>1950.0</v>
      </c>
      <c r="E698" s="1">
        <v>1950.0</v>
      </c>
      <c r="F698" s="1">
        <v>1950.0</v>
      </c>
    </row>
    <row r="699" ht="15.75" customHeight="1">
      <c r="A699" s="1">
        <v>5328.5137</v>
      </c>
      <c r="B699" s="1">
        <v>883.5</v>
      </c>
      <c r="C699" s="1">
        <v>1398.2</v>
      </c>
      <c r="D699" s="1">
        <v>1950.0</v>
      </c>
      <c r="E699" s="1">
        <v>1950.0</v>
      </c>
      <c r="F699" s="1">
        <v>1950.0</v>
      </c>
    </row>
    <row r="700" ht="15.75" customHeight="1">
      <c r="A700" s="1">
        <v>5328.666</v>
      </c>
      <c r="B700" s="1">
        <v>742.1</v>
      </c>
      <c r="C700" s="1">
        <v>1273.7</v>
      </c>
      <c r="D700" s="1">
        <v>1950.0</v>
      </c>
      <c r="E700" s="1">
        <v>1950.0</v>
      </c>
      <c r="F700" s="1">
        <v>1950.0</v>
      </c>
    </row>
    <row r="701" ht="15.75" customHeight="1">
      <c r="A701" s="1">
        <v>5328.8184</v>
      </c>
      <c r="B701" s="1">
        <v>601.5</v>
      </c>
      <c r="C701" s="1">
        <v>1062.3</v>
      </c>
      <c r="D701" s="1">
        <v>1950.0</v>
      </c>
      <c r="E701" s="1">
        <v>1950.0</v>
      </c>
      <c r="F701" s="1">
        <v>1950.0</v>
      </c>
    </row>
    <row r="702" ht="15.75" customHeight="1">
      <c r="A702" s="1">
        <v>5328.9707</v>
      </c>
      <c r="B702" s="1">
        <v>485.1</v>
      </c>
      <c r="C702" s="1">
        <v>841.9</v>
      </c>
      <c r="D702" s="1">
        <v>1943.2</v>
      </c>
      <c r="E702" s="1">
        <v>1950.0</v>
      </c>
      <c r="F702" s="1">
        <v>1950.0</v>
      </c>
    </row>
    <row r="703" ht="15.75" customHeight="1">
      <c r="A703" s="1">
        <v>5329.123</v>
      </c>
      <c r="B703" s="1">
        <v>396.8</v>
      </c>
      <c r="C703" s="1">
        <v>658.3</v>
      </c>
      <c r="D703" s="1">
        <v>1839.2</v>
      </c>
      <c r="E703" s="1">
        <v>1946.6</v>
      </c>
      <c r="F703" s="1">
        <v>1949.5</v>
      </c>
    </row>
    <row r="704" ht="15.75" customHeight="1">
      <c r="A704" s="1">
        <v>5329.2754</v>
      </c>
      <c r="B704" s="1">
        <v>329.8</v>
      </c>
      <c r="C704" s="1">
        <v>521.8</v>
      </c>
      <c r="D704" s="1">
        <v>1618.8</v>
      </c>
      <c r="E704" s="1">
        <v>1866.7</v>
      </c>
      <c r="F704" s="1">
        <v>1883.6</v>
      </c>
    </row>
    <row r="705" ht="15.75" customHeight="1">
      <c r="A705" s="1">
        <v>5329.4282</v>
      </c>
      <c r="B705" s="1">
        <v>279.0</v>
      </c>
      <c r="C705" s="1">
        <v>417.7</v>
      </c>
      <c r="D705" s="1">
        <v>1278.7</v>
      </c>
      <c r="E705" s="1">
        <v>1685.9</v>
      </c>
      <c r="F705" s="1">
        <v>1735.3</v>
      </c>
    </row>
    <row r="706" ht="15.75" customHeight="1">
      <c r="A706" s="1">
        <v>5329.5806</v>
      </c>
      <c r="B706" s="1">
        <v>237.9</v>
      </c>
      <c r="C706" s="1">
        <v>329.8</v>
      </c>
      <c r="D706" s="1">
        <v>938.7</v>
      </c>
      <c r="E706" s="1">
        <v>1386.5</v>
      </c>
      <c r="F706" s="1">
        <v>1474.4</v>
      </c>
    </row>
    <row r="707" ht="15.75" customHeight="1">
      <c r="A707" s="1">
        <v>5329.7329</v>
      </c>
      <c r="B707" s="1">
        <v>204.5</v>
      </c>
      <c r="C707" s="1">
        <v>272.3</v>
      </c>
      <c r="D707" s="1">
        <v>745.5</v>
      </c>
      <c r="E707" s="1">
        <v>1140.0</v>
      </c>
      <c r="F707" s="1">
        <v>1271.2</v>
      </c>
    </row>
    <row r="708" ht="15.75" customHeight="1">
      <c r="A708" s="1">
        <v>5329.8853</v>
      </c>
      <c r="B708" s="1">
        <v>183.7</v>
      </c>
      <c r="C708" s="1">
        <v>238.7</v>
      </c>
      <c r="D708" s="1">
        <v>576.4</v>
      </c>
      <c r="E708" s="1">
        <v>977.2</v>
      </c>
      <c r="F708" s="1">
        <v>1097.5</v>
      </c>
    </row>
    <row r="709" ht="15.75" customHeight="1">
      <c r="A709" s="1">
        <v>5330.0376</v>
      </c>
      <c r="B709" s="1">
        <v>167.7</v>
      </c>
      <c r="C709" s="1">
        <v>213.6</v>
      </c>
      <c r="D709" s="1">
        <v>457.7</v>
      </c>
      <c r="E709" s="1">
        <v>757.0</v>
      </c>
      <c r="F709" s="1">
        <v>905.4</v>
      </c>
    </row>
    <row r="710" ht="15.75" customHeight="1">
      <c r="A710" s="1">
        <v>5330.1899</v>
      </c>
      <c r="B710" s="1">
        <v>167.6</v>
      </c>
      <c r="C710" s="1">
        <v>213.8</v>
      </c>
      <c r="D710" s="1">
        <v>422.8</v>
      </c>
      <c r="E710" s="1">
        <v>657.1</v>
      </c>
      <c r="F710" s="1">
        <v>855.2</v>
      </c>
    </row>
    <row r="711" ht="15.75" customHeight="1">
      <c r="A711" s="1">
        <v>5330.3423</v>
      </c>
      <c r="B711" s="1">
        <v>193.6</v>
      </c>
      <c r="C711" s="1">
        <v>253.8</v>
      </c>
      <c r="D711" s="1">
        <v>482.0</v>
      </c>
      <c r="E711" s="1">
        <v>724.5</v>
      </c>
      <c r="F711" s="1">
        <v>990.2</v>
      </c>
    </row>
    <row r="712" ht="15.75" customHeight="1">
      <c r="A712" s="1">
        <v>5330.4946</v>
      </c>
      <c r="B712" s="1">
        <v>257.7</v>
      </c>
      <c r="C712" s="1">
        <v>384.7</v>
      </c>
      <c r="D712" s="1">
        <v>700.7</v>
      </c>
      <c r="E712" s="1">
        <v>985.4</v>
      </c>
      <c r="F712" s="1">
        <v>1235.4</v>
      </c>
    </row>
    <row r="713" ht="15.75" customHeight="1">
      <c r="A713" s="1">
        <v>5330.647</v>
      </c>
      <c r="B713" s="1">
        <v>379.9</v>
      </c>
      <c r="C713" s="1">
        <v>637.5</v>
      </c>
      <c r="D713" s="1">
        <v>1131.9</v>
      </c>
      <c r="E713" s="1">
        <v>1410.6</v>
      </c>
      <c r="F713" s="1">
        <v>1598.9</v>
      </c>
    </row>
    <row r="714" ht="15.75" customHeight="1">
      <c r="A714" s="1">
        <v>5330.7998</v>
      </c>
      <c r="B714" s="1">
        <v>521.4</v>
      </c>
      <c r="C714" s="1">
        <v>868.7</v>
      </c>
      <c r="D714" s="1">
        <v>1795.7</v>
      </c>
      <c r="E714" s="1">
        <v>1902.0</v>
      </c>
      <c r="F714" s="1">
        <v>1931.8</v>
      </c>
    </row>
    <row r="715" ht="15.75" customHeight="1">
      <c r="A715" s="1">
        <v>5330.9521</v>
      </c>
      <c r="B715" s="1">
        <v>708.5</v>
      </c>
      <c r="C715" s="1">
        <v>1203.7</v>
      </c>
      <c r="D715" s="1">
        <v>1950.0</v>
      </c>
      <c r="E715" s="1">
        <v>1950.0</v>
      </c>
      <c r="F715" s="1">
        <v>1950.0</v>
      </c>
    </row>
    <row r="716" ht="15.75" customHeight="1">
      <c r="A716" s="1">
        <v>5331.1045</v>
      </c>
      <c r="B716" s="1">
        <v>984.3</v>
      </c>
      <c r="C716" s="1">
        <v>1526.1</v>
      </c>
      <c r="D716" s="1">
        <v>1950.0</v>
      </c>
      <c r="E716" s="1">
        <v>1950.0</v>
      </c>
      <c r="F716" s="1">
        <v>1950.0</v>
      </c>
    </row>
    <row r="717" ht="15.75" customHeight="1">
      <c r="A717" s="1">
        <v>5331.2568</v>
      </c>
      <c r="B717" s="1">
        <v>1308.3</v>
      </c>
      <c r="C717" s="1">
        <v>1742.0</v>
      </c>
      <c r="D717" s="1">
        <v>1950.0</v>
      </c>
      <c r="E717" s="1">
        <v>1950.0</v>
      </c>
      <c r="F717" s="1">
        <v>1950.0</v>
      </c>
    </row>
    <row r="718" ht="15.75" customHeight="1">
      <c r="A718" s="1">
        <v>5331.4092</v>
      </c>
      <c r="B718" s="1">
        <v>1609.9</v>
      </c>
      <c r="C718" s="1">
        <v>1816.8</v>
      </c>
      <c r="D718" s="1">
        <v>1950.0</v>
      </c>
      <c r="E718" s="1">
        <v>1950.0</v>
      </c>
      <c r="F718" s="1">
        <v>1950.0</v>
      </c>
    </row>
    <row r="719" ht="15.75" customHeight="1">
      <c r="A719" s="1">
        <v>5331.5615</v>
      </c>
      <c r="B719" s="1">
        <v>1812.0</v>
      </c>
      <c r="C719" s="1">
        <v>1772.9</v>
      </c>
      <c r="D719" s="1">
        <v>1950.0</v>
      </c>
      <c r="E719" s="1">
        <v>1950.0</v>
      </c>
      <c r="F719" s="1">
        <v>1950.0</v>
      </c>
    </row>
    <row r="720" ht="15.75" customHeight="1">
      <c r="A720" s="1">
        <v>5331.7139</v>
      </c>
      <c r="B720" s="1">
        <v>1879.7</v>
      </c>
      <c r="C720" s="1">
        <v>1643.0</v>
      </c>
      <c r="D720" s="1">
        <v>1950.0</v>
      </c>
      <c r="E720" s="1">
        <v>1950.0</v>
      </c>
      <c r="F720" s="1">
        <v>1950.0</v>
      </c>
    </row>
    <row r="721" ht="15.75" customHeight="1">
      <c r="A721" s="1">
        <v>5331.8662</v>
      </c>
      <c r="B721" s="1">
        <v>1816.2</v>
      </c>
      <c r="C721" s="1">
        <v>1455.1</v>
      </c>
      <c r="D721" s="1">
        <v>1950.0</v>
      </c>
      <c r="E721" s="1">
        <v>1950.0</v>
      </c>
      <c r="F721" s="1">
        <v>1950.0</v>
      </c>
    </row>
    <row r="722" ht="15.75" customHeight="1">
      <c r="A722" s="1">
        <v>5332.0186</v>
      </c>
      <c r="B722" s="1">
        <v>1636.2</v>
      </c>
      <c r="C722" s="1">
        <v>1235.3</v>
      </c>
      <c r="D722" s="1">
        <v>1947.6</v>
      </c>
      <c r="E722" s="1">
        <v>1950.0</v>
      </c>
      <c r="F722" s="1">
        <v>1950.0</v>
      </c>
    </row>
    <row r="723" ht="15.75" customHeight="1">
      <c r="A723" s="1">
        <v>5332.1714</v>
      </c>
      <c r="B723" s="1">
        <v>1368.2</v>
      </c>
      <c r="C723" s="1">
        <v>1007.3</v>
      </c>
      <c r="D723" s="1">
        <v>1860.3</v>
      </c>
      <c r="E723" s="1">
        <v>1886.1</v>
      </c>
      <c r="F723" s="1">
        <v>1902.6</v>
      </c>
    </row>
    <row r="724" ht="15.75" customHeight="1">
      <c r="A724" s="1">
        <v>5332.3237</v>
      </c>
      <c r="B724" s="1">
        <v>1067.5</v>
      </c>
      <c r="C724" s="1">
        <v>795.7</v>
      </c>
      <c r="D724" s="1">
        <v>1612.6</v>
      </c>
      <c r="E724" s="1">
        <v>1674.1</v>
      </c>
      <c r="F724" s="1">
        <v>1718.4</v>
      </c>
    </row>
    <row r="725" ht="15.75" customHeight="1">
      <c r="A725" s="1">
        <v>5332.4761</v>
      </c>
      <c r="B725" s="1">
        <v>840.3</v>
      </c>
      <c r="C725" s="1">
        <v>643.7</v>
      </c>
      <c r="D725" s="1">
        <v>1204.1</v>
      </c>
      <c r="E725" s="1">
        <v>1301.6</v>
      </c>
      <c r="F725" s="1">
        <v>1379.3</v>
      </c>
    </row>
    <row r="726" ht="15.75" customHeight="1">
      <c r="A726" s="1">
        <v>5332.6284</v>
      </c>
      <c r="B726" s="1">
        <v>605.8</v>
      </c>
      <c r="C726" s="1">
        <v>474.4</v>
      </c>
      <c r="D726" s="1">
        <v>765.4</v>
      </c>
      <c r="E726" s="1">
        <v>887.7</v>
      </c>
      <c r="F726" s="1">
        <v>995.8</v>
      </c>
    </row>
    <row r="727" ht="15.75" customHeight="1">
      <c r="A727" s="1">
        <v>5332.7808</v>
      </c>
      <c r="B727" s="1">
        <v>359.7</v>
      </c>
      <c r="C727" s="1">
        <v>309.3</v>
      </c>
      <c r="D727" s="1">
        <v>513.0</v>
      </c>
      <c r="E727" s="1">
        <v>598.4</v>
      </c>
      <c r="F727" s="1">
        <v>680.3</v>
      </c>
    </row>
    <row r="728" ht="15.75" customHeight="1">
      <c r="A728" s="1">
        <v>5332.9331</v>
      </c>
      <c r="B728" s="1">
        <v>252.6</v>
      </c>
      <c r="C728" s="1">
        <v>230.7</v>
      </c>
      <c r="D728" s="1">
        <v>375.2</v>
      </c>
      <c r="E728" s="1">
        <v>442.1</v>
      </c>
      <c r="F728" s="1">
        <v>511.3</v>
      </c>
    </row>
    <row r="729" ht="15.75" customHeight="1">
      <c r="A729" s="1">
        <v>5333.0854</v>
      </c>
      <c r="B729" s="1">
        <v>193.0</v>
      </c>
      <c r="C729" s="1">
        <v>182.3</v>
      </c>
      <c r="D729" s="1">
        <v>276.5</v>
      </c>
      <c r="E729" s="1">
        <v>336.1</v>
      </c>
      <c r="F729" s="1">
        <v>404.8</v>
      </c>
    </row>
    <row r="730" ht="15.75" customHeight="1">
      <c r="A730" s="1">
        <v>5333.2378</v>
      </c>
      <c r="B730" s="1">
        <v>173.1</v>
      </c>
      <c r="C730" s="1">
        <v>165.6</v>
      </c>
      <c r="D730" s="1">
        <v>240.1</v>
      </c>
      <c r="E730" s="1">
        <v>299.4</v>
      </c>
      <c r="F730" s="1">
        <v>358.8</v>
      </c>
    </row>
    <row r="731" ht="15.75" customHeight="1">
      <c r="A731" s="1">
        <v>5333.3906</v>
      </c>
      <c r="B731" s="1">
        <v>179.2</v>
      </c>
      <c r="C731" s="1">
        <v>172.5</v>
      </c>
      <c r="D731" s="1">
        <v>244.6</v>
      </c>
      <c r="E731" s="1">
        <v>310.3</v>
      </c>
      <c r="F731" s="1">
        <v>351.6</v>
      </c>
    </row>
    <row r="732" ht="15.75" customHeight="1">
      <c r="A732" s="1">
        <v>5333.543</v>
      </c>
      <c r="B732" s="1">
        <v>212.7</v>
      </c>
      <c r="C732" s="1">
        <v>205.0</v>
      </c>
      <c r="D732" s="1">
        <v>290.5</v>
      </c>
      <c r="E732" s="1">
        <v>368.5</v>
      </c>
      <c r="F732" s="1">
        <v>393.5</v>
      </c>
    </row>
    <row r="733" ht="15.75" customHeight="1">
      <c r="A733" s="1">
        <v>5333.6953</v>
      </c>
      <c r="B733" s="1">
        <v>290.3</v>
      </c>
      <c r="C733" s="1">
        <v>284.3</v>
      </c>
      <c r="D733" s="1">
        <v>405.1</v>
      </c>
      <c r="E733" s="1">
        <v>492.1</v>
      </c>
      <c r="F733" s="1">
        <v>524.6</v>
      </c>
    </row>
    <row r="734" ht="15.75" customHeight="1">
      <c r="A734" s="1">
        <v>5333.8477</v>
      </c>
      <c r="B734" s="1">
        <v>471.6</v>
      </c>
      <c r="C734" s="1">
        <v>464.7</v>
      </c>
      <c r="D734" s="1">
        <v>627.5</v>
      </c>
      <c r="E734" s="1">
        <v>737.7</v>
      </c>
      <c r="F734" s="1">
        <v>780.3</v>
      </c>
    </row>
    <row r="735" ht="15.75" customHeight="1">
      <c r="A735" s="1">
        <v>5334.0</v>
      </c>
      <c r="B735" s="1">
        <v>802.1</v>
      </c>
      <c r="C735" s="1">
        <v>776.9</v>
      </c>
      <c r="D735" s="1">
        <v>1005.8</v>
      </c>
      <c r="E735" s="1">
        <v>1181.9</v>
      </c>
      <c r="F735" s="1">
        <v>1224.1</v>
      </c>
    </row>
    <row r="736" ht="15.75" customHeight="1">
      <c r="A736" s="1">
        <v>5334.1523</v>
      </c>
      <c r="B736" s="1">
        <v>1055.6</v>
      </c>
      <c r="C736" s="1">
        <v>983.6</v>
      </c>
      <c r="D736" s="1">
        <v>1762.5</v>
      </c>
      <c r="E736" s="1">
        <v>1851.8</v>
      </c>
      <c r="F736" s="1">
        <v>1861.6</v>
      </c>
    </row>
    <row r="737" ht="15.75" customHeight="1">
      <c r="A737" s="1">
        <v>5334.3047</v>
      </c>
      <c r="B737" s="1">
        <v>1381.3</v>
      </c>
      <c r="C737" s="1">
        <v>1176.9</v>
      </c>
      <c r="D737" s="1">
        <v>1950.0</v>
      </c>
      <c r="E737" s="1">
        <v>1950.0</v>
      </c>
      <c r="F737" s="1">
        <v>1950.0</v>
      </c>
    </row>
    <row r="738" ht="15.75" customHeight="1">
      <c r="A738" s="1">
        <v>5334.457</v>
      </c>
      <c r="B738" s="1">
        <v>1659.6</v>
      </c>
      <c r="C738" s="1">
        <v>1231.9</v>
      </c>
      <c r="D738" s="1">
        <v>1950.0</v>
      </c>
      <c r="E738" s="1">
        <v>1950.0</v>
      </c>
      <c r="F738" s="1">
        <v>1891.6</v>
      </c>
    </row>
    <row r="739" ht="15.75" customHeight="1">
      <c r="A739" s="1">
        <v>5334.6094</v>
      </c>
      <c r="B739" s="1">
        <v>1844.4</v>
      </c>
      <c r="C739" s="1">
        <v>1154.9</v>
      </c>
      <c r="D739" s="1">
        <v>1950.0</v>
      </c>
      <c r="E739" s="1">
        <v>1950.0</v>
      </c>
      <c r="F739" s="1">
        <v>1616.6</v>
      </c>
    </row>
    <row r="740" ht="15.75" customHeight="1">
      <c r="A740" s="1">
        <v>5334.7622</v>
      </c>
      <c r="B740" s="1">
        <v>1937.6</v>
      </c>
      <c r="C740" s="1">
        <v>1028.1</v>
      </c>
      <c r="D740" s="1">
        <v>1950.0</v>
      </c>
      <c r="E740" s="1">
        <v>1949.8</v>
      </c>
      <c r="F740" s="1">
        <v>1888.8</v>
      </c>
    </row>
    <row r="741" ht="15.75" customHeight="1">
      <c r="A741" s="1">
        <v>5334.9146</v>
      </c>
      <c r="B741" s="1">
        <v>1950.0</v>
      </c>
      <c r="C741" s="1">
        <v>911.4</v>
      </c>
      <c r="D741" s="1">
        <v>1950.0</v>
      </c>
      <c r="E741" s="1">
        <v>1942.0</v>
      </c>
      <c r="F741" s="1">
        <v>1926.2</v>
      </c>
    </row>
    <row r="742" ht="15.75" customHeight="1">
      <c r="A742" s="1">
        <v>5335.0669</v>
      </c>
      <c r="B742" s="1">
        <v>1950.0</v>
      </c>
      <c r="C742" s="1">
        <v>816.2</v>
      </c>
      <c r="D742" s="1">
        <v>1950.0</v>
      </c>
      <c r="E742" s="1">
        <v>1902.6</v>
      </c>
      <c r="F742" s="1">
        <v>1928.8</v>
      </c>
    </row>
    <row r="743" ht="15.75" customHeight="1">
      <c r="A743" s="1">
        <v>5335.2192</v>
      </c>
      <c r="B743" s="1">
        <v>1950.0</v>
      </c>
      <c r="C743" s="1">
        <v>732.8</v>
      </c>
      <c r="D743" s="1">
        <v>1950.0</v>
      </c>
      <c r="E743" s="1">
        <v>1882.2</v>
      </c>
      <c r="F743" s="1">
        <v>1949.4</v>
      </c>
    </row>
    <row r="744" ht="15.75" customHeight="1">
      <c r="A744" s="1">
        <v>5335.3716</v>
      </c>
      <c r="B744" s="1">
        <v>1950.0</v>
      </c>
      <c r="C744" s="1">
        <v>650.8</v>
      </c>
      <c r="D744" s="1">
        <v>1917.6</v>
      </c>
      <c r="E744" s="1">
        <v>1800.7</v>
      </c>
      <c r="F744" s="1">
        <v>1941.0</v>
      </c>
    </row>
    <row r="745" ht="15.75" customHeight="1">
      <c r="A745" s="1">
        <v>5335.5239</v>
      </c>
      <c r="B745" s="1">
        <v>1950.0</v>
      </c>
      <c r="C745" s="1">
        <v>569.8</v>
      </c>
      <c r="D745" s="1">
        <v>1802.2</v>
      </c>
      <c r="E745" s="1">
        <v>1658.2</v>
      </c>
      <c r="F745" s="1">
        <v>1906.7</v>
      </c>
    </row>
    <row r="746" ht="15.75" customHeight="1">
      <c r="A746" s="1">
        <v>5335.6763</v>
      </c>
      <c r="B746" s="1">
        <v>1950.0</v>
      </c>
      <c r="C746" s="1">
        <v>489.1</v>
      </c>
      <c r="D746" s="1">
        <v>1544.9</v>
      </c>
      <c r="E746" s="1">
        <v>1441.6</v>
      </c>
      <c r="F746" s="1">
        <v>1812.0</v>
      </c>
    </row>
    <row r="747" ht="15.75" customHeight="1">
      <c r="A747" s="1">
        <v>5335.8286</v>
      </c>
      <c r="B747" s="1">
        <v>1950.0</v>
      </c>
      <c r="C747" s="1">
        <v>402.6</v>
      </c>
      <c r="D747" s="1">
        <v>1340.9</v>
      </c>
      <c r="E747" s="1">
        <v>1193.0</v>
      </c>
      <c r="F747" s="1">
        <v>1831.1</v>
      </c>
    </row>
    <row r="748" ht="15.75" customHeight="1">
      <c r="A748" s="1">
        <v>5335.981</v>
      </c>
      <c r="B748" s="1">
        <v>1950.0</v>
      </c>
      <c r="C748" s="1">
        <v>377.5</v>
      </c>
      <c r="D748" s="1">
        <v>1141.5</v>
      </c>
      <c r="E748" s="1">
        <v>1222.8</v>
      </c>
      <c r="F748" s="1">
        <v>1840.9</v>
      </c>
    </row>
    <row r="749" ht="15.75" customHeight="1">
      <c r="A749" s="1">
        <v>5336.1338</v>
      </c>
      <c r="B749" s="1">
        <v>1950.0</v>
      </c>
      <c r="C749" s="1">
        <v>338.0</v>
      </c>
      <c r="D749" s="1">
        <v>897.7</v>
      </c>
      <c r="E749" s="1">
        <v>1460.2</v>
      </c>
      <c r="F749" s="1">
        <v>1824.0</v>
      </c>
    </row>
    <row r="750" ht="15.75" customHeight="1">
      <c r="A750" s="1">
        <v>5336.2861</v>
      </c>
      <c r="B750" s="1">
        <v>1950.0</v>
      </c>
      <c r="C750" s="1">
        <v>338.0</v>
      </c>
      <c r="D750" s="1">
        <v>879.6</v>
      </c>
      <c r="E750" s="1">
        <v>1602.5</v>
      </c>
      <c r="F750" s="1">
        <v>1810.5</v>
      </c>
    </row>
    <row r="751" ht="15.75" customHeight="1">
      <c r="A751" s="1">
        <v>5336.4385</v>
      </c>
      <c r="B751" s="1">
        <v>1950.0</v>
      </c>
      <c r="C751" s="1">
        <v>412.2</v>
      </c>
      <c r="D751" s="1">
        <v>1044.2</v>
      </c>
      <c r="E751" s="1">
        <v>1719.5</v>
      </c>
      <c r="F751" s="1">
        <v>1723.6</v>
      </c>
    </row>
    <row r="752" ht="15.75" customHeight="1">
      <c r="A752" s="1">
        <v>5336.5908</v>
      </c>
      <c r="B752" s="1">
        <v>1950.0</v>
      </c>
      <c r="C752" s="1">
        <v>472.3</v>
      </c>
      <c r="D752" s="1">
        <v>1291.5</v>
      </c>
      <c r="E752" s="1">
        <v>1884.2</v>
      </c>
      <c r="F752" s="1">
        <v>1741.7</v>
      </c>
    </row>
    <row r="753" ht="15.75" customHeight="1">
      <c r="A753" s="1">
        <v>5336.7432</v>
      </c>
      <c r="B753" s="1">
        <v>1950.0</v>
      </c>
      <c r="C753" s="1">
        <v>551.9</v>
      </c>
      <c r="D753" s="1">
        <v>1513.1</v>
      </c>
      <c r="E753" s="1">
        <v>1944.4</v>
      </c>
      <c r="F753" s="1">
        <v>1873.0</v>
      </c>
    </row>
    <row r="754" ht="15.75" customHeight="1">
      <c r="A754" s="1">
        <v>5336.8955</v>
      </c>
      <c r="B754" s="1">
        <v>1950.0</v>
      </c>
      <c r="C754" s="1">
        <v>579.5</v>
      </c>
      <c r="D754" s="1">
        <v>1588.5</v>
      </c>
      <c r="E754" s="1">
        <v>1950.0</v>
      </c>
      <c r="F754" s="1">
        <v>1884.7</v>
      </c>
    </row>
    <row r="755" ht="15.75" customHeight="1">
      <c r="A755" s="1">
        <v>5337.0479</v>
      </c>
      <c r="B755" s="1">
        <v>1950.0</v>
      </c>
      <c r="C755" s="1">
        <v>671.1</v>
      </c>
      <c r="D755" s="1">
        <v>1741.2</v>
      </c>
      <c r="E755" s="1">
        <v>1950.0</v>
      </c>
      <c r="F755" s="1">
        <v>1919.8</v>
      </c>
    </row>
    <row r="756" ht="15.75" customHeight="1">
      <c r="A756" s="1">
        <v>5337.2002</v>
      </c>
      <c r="B756" s="1">
        <v>1950.0</v>
      </c>
      <c r="C756" s="1">
        <v>777.4</v>
      </c>
      <c r="D756" s="1">
        <v>1870.8</v>
      </c>
      <c r="E756" s="1">
        <v>1950.0</v>
      </c>
      <c r="F756" s="1">
        <v>1947.7</v>
      </c>
    </row>
    <row r="757" ht="15.75" customHeight="1">
      <c r="A757" s="1">
        <v>5337.353</v>
      </c>
      <c r="B757" s="1">
        <v>1950.0</v>
      </c>
      <c r="C757" s="1">
        <v>934.8</v>
      </c>
      <c r="D757" s="1">
        <v>1950.0</v>
      </c>
      <c r="E757" s="1">
        <v>1950.0</v>
      </c>
      <c r="F757" s="1">
        <v>1950.0</v>
      </c>
    </row>
    <row r="758" ht="15.75" customHeight="1">
      <c r="A758" s="1">
        <v>5337.5054</v>
      </c>
      <c r="B758" s="1">
        <v>1950.0</v>
      </c>
      <c r="C758" s="1">
        <v>1151.8</v>
      </c>
      <c r="D758" s="1">
        <v>1950.0</v>
      </c>
      <c r="E758" s="1">
        <v>1950.0</v>
      </c>
      <c r="F758" s="1">
        <v>1950.0</v>
      </c>
    </row>
    <row r="759" ht="15.75" customHeight="1">
      <c r="A759" s="1">
        <v>5337.6577</v>
      </c>
      <c r="B759" s="1">
        <v>1950.0</v>
      </c>
      <c r="C759" s="1">
        <v>1403.3</v>
      </c>
      <c r="D759" s="1">
        <v>1950.0</v>
      </c>
      <c r="E759" s="1">
        <v>1950.0</v>
      </c>
      <c r="F759" s="1">
        <v>1950.0</v>
      </c>
    </row>
    <row r="760" ht="15.75" customHeight="1">
      <c r="A760" s="1">
        <v>5337.8101</v>
      </c>
      <c r="B760" s="1">
        <v>1950.0</v>
      </c>
      <c r="C760" s="1">
        <v>1619.6</v>
      </c>
      <c r="D760" s="1">
        <v>1950.0</v>
      </c>
      <c r="E760" s="1">
        <v>1950.0</v>
      </c>
      <c r="F760" s="1">
        <v>1950.0</v>
      </c>
    </row>
    <row r="761" ht="15.75" customHeight="1">
      <c r="A761" s="1">
        <v>5337.9624</v>
      </c>
      <c r="B761" s="1">
        <v>1950.0</v>
      </c>
      <c r="C761" s="1">
        <v>1721.9</v>
      </c>
      <c r="D761" s="1">
        <v>1950.0</v>
      </c>
      <c r="E761" s="1">
        <v>1950.0</v>
      </c>
      <c r="F761" s="1">
        <v>1950.0</v>
      </c>
    </row>
    <row r="762" ht="15.75" customHeight="1">
      <c r="A762" s="1">
        <v>5338.1147</v>
      </c>
      <c r="B762" s="1">
        <v>1950.0</v>
      </c>
      <c r="C762" s="1">
        <v>1688.5</v>
      </c>
      <c r="D762" s="1">
        <v>1950.0</v>
      </c>
      <c r="E762" s="1">
        <v>1950.0</v>
      </c>
      <c r="F762" s="1">
        <v>1950.0</v>
      </c>
    </row>
    <row r="763" ht="15.75" customHeight="1">
      <c r="A763" s="1">
        <v>5338.2671</v>
      </c>
      <c r="B763" s="1">
        <v>1950.0</v>
      </c>
      <c r="C763" s="1">
        <v>1562.8</v>
      </c>
      <c r="D763" s="1">
        <v>1950.0</v>
      </c>
      <c r="E763" s="1">
        <v>1950.0</v>
      </c>
      <c r="F763" s="1">
        <v>1950.0</v>
      </c>
    </row>
    <row r="764" ht="15.75" customHeight="1">
      <c r="A764" s="1">
        <v>5338.4194</v>
      </c>
      <c r="B764" s="1">
        <v>1950.0</v>
      </c>
      <c r="C764" s="1">
        <v>1410.0</v>
      </c>
      <c r="D764" s="1">
        <v>1950.0</v>
      </c>
      <c r="E764" s="1">
        <v>1937.4</v>
      </c>
      <c r="F764" s="1">
        <v>1950.0</v>
      </c>
    </row>
    <row r="765" ht="15.75" customHeight="1">
      <c r="A765" s="1">
        <v>5338.5718</v>
      </c>
      <c r="B765" s="1">
        <v>1950.0</v>
      </c>
      <c r="C765" s="1">
        <v>1282.9</v>
      </c>
      <c r="D765" s="1">
        <v>1950.0</v>
      </c>
      <c r="E765" s="1">
        <v>1787.1</v>
      </c>
      <c r="F765" s="1">
        <v>1932.5</v>
      </c>
    </row>
    <row r="766" ht="15.75" customHeight="1">
      <c r="A766" s="1">
        <v>5338.7246</v>
      </c>
      <c r="B766" s="1">
        <v>1950.0</v>
      </c>
      <c r="C766" s="1">
        <v>1211.6</v>
      </c>
      <c r="D766" s="1">
        <v>1942.1</v>
      </c>
      <c r="E766" s="1">
        <v>1630.0</v>
      </c>
      <c r="F766" s="1">
        <v>1838.4</v>
      </c>
    </row>
    <row r="767" ht="15.75" customHeight="1">
      <c r="A767" s="1">
        <v>5338.877</v>
      </c>
      <c r="B767" s="1">
        <v>1950.0</v>
      </c>
      <c r="C767" s="1">
        <v>1205.1</v>
      </c>
      <c r="D767" s="1">
        <v>1878.3</v>
      </c>
      <c r="E767" s="1">
        <v>1437.2</v>
      </c>
      <c r="F767" s="1">
        <v>1696.5</v>
      </c>
    </row>
    <row r="768" ht="15.75" customHeight="1">
      <c r="A768" s="1">
        <v>5339.0293</v>
      </c>
      <c r="B768" s="1">
        <v>1950.0</v>
      </c>
      <c r="C768" s="1">
        <v>1252.9</v>
      </c>
      <c r="D768" s="1">
        <v>1778.4</v>
      </c>
      <c r="E768" s="1">
        <v>1274.1</v>
      </c>
      <c r="F768" s="1">
        <v>1567.3</v>
      </c>
    </row>
    <row r="769" ht="15.75" customHeight="1">
      <c r="A769" s="1">
        <v>5339.1816</v>
      </c>
      <c r="B769" s="1">
        <v>1950.0</v>
      </c>
      <c r="C769" s="1">
        <v>1318.9</v>
      </c>
      <c r="D769" s="1">
        <v>1825.2</v>
      </c>
      <c r="E769" s="1">
        <v>1114.4</v>
      </c>
      <c r="F769" s="1">
        <v>1428.9</v>
      </c>
    </row>
    <row r="770" ht="15.75" customHeight="1">
      <c r="A770" s="1">
        <v>5339.334</v>
      </c>
      <c r="B770" s="1">
        <v>1950.0</v>
      </c>
      <c r="C770" s="1">
        <v>1395.6</v>
      </c>
      <c r="D770" s="1">
        <v>1831.6</v>
      </c>
      <c r="E770" s="1">
        <v>980.8</v>
      </c>
      <c r="F770" s="1">
        <v>1343.4</v>
      </c>
    </row>
    <row r="771" ht="15.75" customHeight="1">
      <c r="A771" s="1">
        <v>5339.4863</v>
      </c>
      <c r="B771" s="1">
        <v>1950.0</v>
      </c>
      <c r="C771" s="1">
        <v>1169.2</v>
      </c>
      <c r="D771" s="1">
        <v>1477.7</v>
      </c>
      <c r="E771" s="1">
        <v>868.0</v>
      </c>
      <c r="F771" s="1">
        <v>1023.5</v>
      </c>
    </row>
    <row r="772" ht="15.75" customHeight="1">
      <c r="A772" s="1">
        <v>5339.6387</v>
      </c>
      <c r="B772" s="1">
        <v>1950.0</v>
      </c>
      <c r="C772" s="1">
        <v>1006.5</v>
      </c>
      <c r="D772" s="1">
        <v>1258.7</v>
      </c>
      <c r="E772" s="1">
        <v>781.0</v>
      </c>
      <c r="F772" s="1">
        <v>922.8</v>
      </c>
    </row>
    <row r="773" ht="15.75" customHeight="1">
      <c r="A773" s="1">
        <v>5339.791</v>
      </c>
      <c r="B773" s="1">
        <v>1950.0</v>
      </c>
      <c r="C773" s="1">
        <v>922.9</v>
      </c>
      <c r="D773" s="1">
        <v>1112.3</v>
      </c>
      <c r="E773" s="1">
        <v>753.5</v>
      </c>
      <c r="F773" s="1">
        <v>884.9</v>
      </c>
    </row>
    <row r="774" ht="15.75" customHeight="1">
      <c r="A774" s="1">
        <v>5339.9434</v>
      </c>
      <c r="B774" s="1">
        <v>1950.0</v>
      </c>
      <c r="C774" s="1">
        <v>683.0</v>
      </c>
      <c r="D774" s="1">
        <v>1248.6</v>
      </c>
      <c r="E774" s="1">
        <v>936.1</v>
      </c>
      <c r="F774" s="1">
        <v>998.5</v>
      </c>
    </row>
    <row r="775" ht="15.75" customHeight="1">
      <c r="A775" s="1">
        <v>5340.0962</v>
      </c>
      <c r="B775" s="1">
        <v>1950.0</v>
      </c>
      <c r="C775" s="1">
        <v>667.2</v>
      </c>
      <c r="D775" s="1">
        <v>1496.3</v>
      </c>
      <c r="E775" s="1">
        <v>1197.4</v>
      </c>
      <c r="F775" s="1">
        <v>1255.2</v>
      </c>
    </row>
    <row r="776" ht="15.75" customHeight="1">
      <c r="A776" s="1">
        <v>5340.2485</v>
      </c>
      <c r="B776" s="1">
        <v>1950.0</v>
      </c>
      <c r="C776" s="1">
        <v>686.1</v>
      </c>
      <c r="D776" s="1">
        <v>1625.7</v>
      </c>
      <c r="E776" s="1">
        <v>1376.8</v>
      </c>
      <c r="F776" s="1">
        <v>1436.2</v>
      </c>
    </row>
    <row r="777" ht="15.75" customHeight="1">
      <c r="A777" s="1">
        <v>5340.4009</v>
      </c>
      <c r="B777" s="1">
        <v>1950.0</v>
      </c>
      <c r="C777" s="1">
        <v>759.2</v>
      </c>
      <c r="D777" s="1">
        <v>1734.1</v>
      </c>
      <c r="E777" s="1">
        <v>1565.3</v>
      </c>
      <c r="F777" s="1">
        <v>1596.9</v>
      </c>
    </row>
    <row r="778" ht="15.75" customHeight="1">
      <c r="A778" s="1">
        <v>5340.5532</v>
      </c>
      <c r="B778" s="1">
        <v>1950.0</v>
      </c>
      <c r="C778" s="1">
        <v>887.7</v>
      </c>
      <c r="D778" s="1">
        <v>1890.6</v>
      </c>
      <c r="E778" s="1">
        <v>1843.4</v>
      </c>
      <c r="F778" s="1">
        <v>1844.9</v>
      </c>
    </row>
    <row r="779" ht="15.75" customHeight="1">
      <c r="A779" s="1">
        <v>5340.7056</v>
      </c>
      <c r="B779" s="1">
        <v>1950.0</v>
      </c>
      <c r="C779" s="1">
        <v>1093.6</v>
      </c>
      <c r="D779" s="1">
        <v>1950.0</v>
      </c>
      <c r="E779" s="1">
        <v>1950.0</v>
      </c>
      <c r="F779" s="1">
        <v>1950.0</v>
      </c>
    </row>
    <row r="780" ht="15.75" customHeight="1">
      <c r="A780" s="1">
        <v>5340.8579</v>
      </c>
      <c r="B780" s="1">
        <v>1950.0</v>
      </c>
      <c r="C780" s="1">
        <v>1349.4</v>
      </c>
      <c r="D780" s="1">
        <v>1950.0</v>
      </c>
      <c r="E780" s="1">
        <v>1950.0</v>
      </c>
      <c r="F780" s="1">
        <v>1950.0</v>
      </c>
    </row>
    <row r="781" ht="15.75" customHeight="1">
      <c r="A781" s="1">
        <v>5341.0103</v>
      </c>
      <c r="B781" s="1">
        <v>1950.0</v>
      </c>
      <c r="C781" s="1">
        <v>1610.4</v>
      </c>
      <c r="D781" s="1">
        <v>1950.0</v>
      </c>
      <c r="E781" s="1">
        <v>1950.0</v>
      </c>
      <c r="F781" s="1">
        <v>1950.0</v>
      </c>
    </row>
    <row r="782" ht="15.75" customHeight="1">
      <c r="A782" s="1">
        <v>5341.1626</v>
      </c>
      <c r="B782" s="1">
        <v>1950.0</v>
      </c>
      <c r="C782" s="1">
        <v>1813.4</v>
      </c>
      <c r="D782" s="1">
        <v>1950.0</v>
      </c>
      <c r="E782" s="1">
        <v>1950.0</v>
      </c>
      <c r="F782" s="1">
        <v>1950.0</v>
      </c>
    </row>
    <row r="783" ht="15.75" customHeight="1">
      <c r="A783" s="1">
        <v>5341.3154</v>
      </c>
      <c r="B783" s="1">
        <v>1950.0</v>
      </c>
      <c r="C783" s="1">
        <v>1930.8</v>
      </c>
      <c r="D783" s="1">
        <v>1950.0</v>
      </c>
      <c r="E783" s="1">
        <v>1950.0</v>
      </c>
      <c r="F783" s="1">
        <v>1950.0</v>
      </c>
    </row>
    <row r="784" ht="15.75" customHeight="1">
      <c r="A784" s="1">
        <v>5341.4678</v>
      </c>
      <c r="B784" s="1">
        <v>1950.0</v>
      </c>
      <c r="C784" s="1">
        <v>1950.0</v>
      </c>
      <c r="D784" s="1">
        <v>1950.0</v>
      </c>
      <c r="E784" s="1">
        <v>1950.0</v>
      </c>
      <c r="F784" s="1">
        <v>1950.0</v>
      </c>
    </row>
    <row r="785" ht="15.75" customHeight="1">
      <c r="A785" s="1">
        <v>5341.6201</v>
      </c>
      <c r="B785" s="1">
        <v>1950.0</v>
      </c>
      <c r="C785" s="1">
        <v>1950.0</v>
      </c>
      <c r="D785" s="1">
        <v>1950.0</v>
      </c>
      <c r="E785" s="1">
        <v>1950.0</v>
      </c>
      <c r="F785" s="1">
        <v>1950.0</v>
      </c>
    </row>
    <row r="786" ht="15.75" customHeight="1">
      <c r="A786" s="1">
        <v>5341.7725</v>
      </c>
      <c r="B786" s="1">
        <v>1950.0</v>
      </c>
      <c r="C786" s="1">
        <v>1950.0</v>
      </c>
      <c r="D786" s="1">
        <v>1950.0</v>
      </c>
      <c r="E786" s="1">
        <v>1950.0</v>
      </c>
      <c r="F786" s="1">
        <v>1950.0</v>
      </c>
    </row>
    <row r="787" ht="15.75" customHeight="1">
      <c r="A787" s="1">
        <v>5341.9248</v>
      </c>
      <c r="B787" s="1">
        <v>1950.0</v>
      </c>
      <c r="C787" s="1">
        <v>1950.0</v>
      </c>
      <c r="D787" s="1">
        <v>1950.0</v>
      </c>
      <c r="E787" s="1">
        <v>1950.0</v>
      </c>
      <c r="F787" s="1">
        <v>1950.0</v>
      </c>
    </row>
    <row r="788" ht="15.75" customHeight="1">
      <c r="A788" s="1">
        <v>5342.0771</v>
      </c>
      <c r="B788" s="1">
        <v>1950.0</v>
      </c>
      <c r="C788" s="1">
        <v>1950.0</v>
      </c>
      <c r="D788" s="1">
        <v>1950.0</v>
      </c>
      <c r="E788" s="1">
        <v>1950.0</v>
      </c>
      <c r="F788" s="1">
        <v>1950.0</v>
      </c>
    </row>
    <row r="789" ht="15.75" customHeight="1">
      <c r="A789" s="1">
        <v>5342.2295</v>
      </c>
      <c r="B789" s="1">
        <v>1950.0</v>
      </c>
      <c r="C789" s="1">
        <v>1950.0</v>
      </c>
      <c r="D789" s="1">
        <v>1950.0</v>
      </c>
      <c r="E789" s="1">
        <v>1950.0</v>
      </c>
      <c r="F789" s="1">
        <v>1950.0</v>
      </c>
    </row>
    <row r="790" ht="15.75" customHeight="1">
      <c r="A790" s="1">
        <v>5342.3818</v>
      </c>
      <c r="B790" s="1">
        <v>1950.0</v>
      </c>
      <c r="C790" s="1">
        <v>1950.0</v>
      </c>
      <c r="D790" s="1">
        <v>1950.0</v>
      </c>
      <c r="E790" s="1">
        <v>1950.0</v>
      </c>
      <c r="F790" s="1">
        <v>1950.0</v>
      </c>
    </row>
    <row r="791" ht="15.75" customHeight="1">
      <c r="A791" s="1">
        <v>5342.5342</v>
      </c>
      <c r="B791" s="1">
        <v>1950.0</v>
      </c>
      <c r="C791" s="1">
        <v>1950.0</v>
      </c>
      <c r="D791" s="1">
        <v>1950.0</v>
      </c>
      <c r="E791" s="1">
        <v>1950.0</v>
      </c>
      <c r="F791" s="1">
        <v>1950.0</v>
      </c>
    </row>
    <row r="792" ht="15.75" customHeight="1">
      <c r="A792" s="1">
        <v>5342.687</v>
      </c>
      <c r="B792" s="1">
        <v>1950.0</v>
      </c>
      <c r="C792" s="1">
        <v>1950.0</v>
      </c>
      <c r="D792" s="1">
        <v>1950.0</v>
      </c>
      <c r="E792" s="1">
        <v>1950.0</v>
      </c>
      <c r="F792" s="1">
        <v>1950.0</v>
      </c>
    </row>
    <row r="793" ht="15.75" customHeight="1">
      <c r="A793" s="1">
        <v>5342.8394</v>
      </c>
      <c r="B793" s="1">
        <v>1950.0</v>
      </c>
      <c r="C793" s="1">
        <v>1950.0</v>
      </c>
      <c r="D793" s="1">
        <v>1950.0</v>
      </c>
      <c r="E793" s="1">
        <v>1950.0</v>
      </c>
      <c r="F793" s="1">
        <v>1950.0</v>
      </c>
    </row>
    <row r="794" ht="15.75" customHeight="1">
      <c r="A794" s="1">
        <v>5342.9917</v>
      </c>
      <c r="B794" s="1">
        <v>1950.0</v>
      </c>
      <c r="C794" s="1">
        <v>1950.0</v>
      </c>
      <c r="D794" s="1">
        <v>1950.0</v>
      </c>
      <c r="E794" s="1">
        <v>1948.0</v>
      </c>
      <c r="F794" s="1">
        <v>1950.0</v>
      </c>
    </row>
    <row r="795" ht="15.75" customHeight="1">
      <c r="A795" s="1">
        <v>5343.144</v>
      </c>
      <c r="B795" s="1">
        <v>1950.0</v>
      </c>
      <c r="C795" s="1">
        <v>1950.0</v>
      </c>
      <c r="D795" s="1">
        <v>1950.0</v>
      </c>
      <c r="E795" s="1">
        <v>1920.8</v>
      </c>
      <c r="F795" s="1">
        <v>1950.0</v>
      </c>
    </row>
    <row r="796" ht="15.75" customHeight="1">
      <c r="A796" s="1">
        <v>5343.2964</v>
      </c>
      <c r="B796" s="1">
        <v>1950.0</v>
      </c>
      <c r="C796" s="1">
        <v>1950.0</v>
      </c>
      <c r="D796" s="1">
        <v>1950.0</v>
      </c>
      <c r="E796" s="1">
        <v>1885.4</v>
      </c>
      <c r="F796" s="1">
        <v>1950.0</v>
      </c>
    </row>
    <row r="797" ht="15.75" customHeight="1">
      <c r="A797" s="1">
        <v>5343.4487</v>
      </c>
      <c r="B797" s="1">
        <v>1950.0</v>
      </c>
      <c r="C797" s="1">
        <v>1950.0</v>
      </c>
      <c r="D797" s="1">
        <v>1950.0</v>
      </c>
      <c r="E797" s="1">
        <v>1860.0</v>
      </c>
      <c r="F797" s="1">
        <v>1950.0</v>
      </c>
    </row>
    <row r="798" ht="15.75" customHeight="1">
      <c r="A798" s="1">
        <v>5343.6011</v>
      </c>
      <c r="B798" s="1">
        <v>1950.0</v>
      </c>
      <c r="C798" s="1">
        <v>1950.0</v>
      </c>
      <c r="D798" s="1">
        <v>1950.0</v>
      </c>
      <c r="E798" s="1">
        <v>1860.5</v>
      </c>
      <c r="F798" s="1">
        <v>1950.0</v>
      </c>
    </row>
    <row r="799" ht="15.75" customHeight="1">
      <c r="A799" s="1">
        <v>5343.7534</v>
      </c>
      <c r="B799" s="1">
        <v>1950.0</v>
      </c>
      <c r="C799" s="1">
        <v>1938.1</v>
      </c>
      <c r="D799" s="1">
        <v>1950.0</v>
      </c>
      <c r="E799" s="1">
        <v>1889.0</v>
      </c>
      <c r="F799" s="1">
        <v>1950.0</v>
      </c>
    </row>
    <row r="800" ht="15.75" customHeight="1">
      <c r="A800" s="1">
        <v>5343.9058</v>
      </c>
      <c r="B800" s="1">
        <v>1950.0</v>
      </c>
      <c r="C800" s="1">
        <v>1852.4</v>
      </c>
      <c r="D800" s="1">
        <v>1950.0</v>
      </c>
      <c r="E800" s="1">
        <v>1915.9</v>
      </c>
      <c r="F800" s="1">
        <v>1950.0</v>
      </c>
    </row>
    <row r="801" ht="15.75" customHeight="1">
      <c r="A801" s="1">
        <v>5344.0586</v>
      </c>
      <c r="B801" s="1">
        <v>1950.0</v>
      </c>
      <c r="C801" s="1">
        <v>1683.0</v>
      </c>
      <c r="D801" s="1">
        <v>1950.0</v>
      </c>
      <c r="E801" s="1">
        <v>1950.0</v>
      </c>
      <c r="F801" s="1">
        <v>1950.0</v>
      </c>
    </row>
    <row r="802" ht="15.75" customHeight="1">
      <c r="A802" s="1">
        <v>5344.2109</v>
      </c>
      <c r="B802" s="1">
        <v>1950.0</v>
      </c>
      <c r="C802" s="1">
        <v>1433.3</v>
      </c>
      <c r="D802" s="1">
        <v>1950.0</v>
      </c>
      <c r="E802" s="1">
        <v>1950.0</v>
      </c>
      <c r="F802" s="1">
        <v>1950.0</v>
      </c>
    </row>
    <row r="803" ht="15.75" customHeight="1">
      <c r="A803" s="1">
        <v>5344.3633</v>
      </c>
      <c r="B803" s="1">
        <v>1950.0</v>
      </c>
      <c r="C803" s="1">
        <v>1154.2</v>
      </c>
      <c r="D803" s="1">
        <v>1950.0</v>
      </c>
      <c r="E803" s="1">
        <v>1950.0</v>
      </c>
      <c r="F803" s="1">
        <v>1950.0</v>
      </c>
    </row>
    <row r="804" ht="15.75" customHeight="1">
      <c r="A804" s="1">
        <v>5344.5156</v>
      </c>
      <c r="B804" s="1">
        <v>1950.0</v>
      </c>
      <c r="C804" s="1">
        <v>908.6</v>
      </c>
      <c r="D804" s="1">
        <v>1950.0</v>
      </c>
      <c r="E804" s="1">
        <v>1950.0</v>
      </c>
      <c r="F804" s="1">
        <v>1950.0</v>
      </c>
    </row>
    <row r="805" ht="15.75" customHeight="1">
      <c r="A805" s="1">
        <v>5344.668</v>
      </c>
      <c r="B805" s="1">
        <v>1949.2</v>
      </c>
      <c r="C805" s="1">
        <v>728.9</v>
      </c>
      <c r="D805" s="1">
        <v>1950.0</v>
      </c>
      <c r="E805" s="1">
        <v>1950.0</v>
      </c>
      <c r="F805" s="1">
        <v>1950.0</v>
      </c>
    </row>
    <row r="806" ht="15.75" customHeight="1">
      <c r="A806" s="1">
        <v>5344.8203</v>
      </c>
      <c r="B806" s="1">
        <v>1932.7</v>
      </c>
      <c r="C806" s="1">
        <v>617.3</v>
      </c>
      <c r="D806" s="1">
        <v>1950.0</v>
      </c>
      <c r="E806" s="1">
        <v>1950.0</v>
      </c>
      <c r="F806" s="1">
        <v>1950.0</v>
      </c>
    </row>
    <row r="807" ht="15.75" customHeight="1">
      <c r="A807" s="1">
        <v>5344.9727</v>
      </c>
      <c r="B807" s="1">
        <v>1917.4</v>
      </c>
      <c r="C807" s="1">
        <v>564.6</v>
      </c>
      <c r="D807" s="1">
        <v>1950.0</v>
      </c>
      <c r="E807" s="1">
        <v>1950.0</v>
      </c>
      <c r="F807" s="1">
        <v>1950.0</v>
      </c>
    </row>
    <row r="808" ht="15.75" customHeight="1">
      <c r="A808" s="1">
        <v>5345.125</v>
      </c>
      <c r="B808" s="1">
        <v>1914.3</v>
      </c>
      <c r="C808" s="1">
        <v>564.3</v>
      </c>
      <c r="D808" s="1">
        <v>1950.0</v>
      </c>
      <c r="E808" s="1">
        <v>1950.0</v>
      </c>
      <c r="F808" s="1">
        <v>1950.0</v>
      </c>
    </row>
    <row r="809" ht="15.75" customHeight="1">
      <c r="A809" s="1">
        <v>5345.2778</v>
      </c>
      <c r="B809" s="1">
        <v>1924.8</v>
      </c>
      <c r="C809" s="1">
        <v>617.3</v>
      </c>
      <c r="D809" s="1">
        <v>1950.0</v>
      </c>
      <c r="E809" s="1">
        <v>1950.0</v>
      </c>
      <c r="F809" s="1">
        <v>1950.0</v>
      </c>
    </row>
    <row r="810" ht="15.75" customHeight="1">
      <c r="A810" s="1">
        <v>5345.4302</v>
      </c>
      <c r="B810" s="1">
        <v>1944.2</v>
      </c>
      <c r="C810" s="1">
        <v>731.1</v>
      </c>
      <c r="D810" s="1">
        <v>1950.0</v>
      </c>
      <c r="E810" s="1">
        <v>1950.0</v>
      </c>
      <c r="F810" s="1">
        <v>1950.0</v>
      </c>
    </row>
    <row r="811" ht="15.75" customHeight="1">
      <c r="A811" s="1">
        <v>5345.5825</v>
      </c>
      <c r="B811" s="1">
        <v>1950.0</v>
      </c>
      <c r="C811" s="1">
        <v>909.0</v>
      </c>
      <c r="D811" s="1">
        <v>1950.0</v>
      </c>
      <c r="E811" s="1">
        <v>1950.0</v>
      </c>
      <c r="F811" s="1">
        <v>1950.0</v>
      </c>
    </row>
    <row r="812" ht="15.75" customHeight="1">
      <c r="A812" s="1">
        <v>5345.7349</v>
      </c>
      <c r="B812" s="1">
        <v>1950.0</v>
      </c>
      <c r="C812" s="1">
        <v>1115.0</v>
      </c>
      <c r="D812" s="1">
        <v>1950.0</v>
      </c>
      <c r="E812" s="1">
        <v>1950.0</v>
      </c>
      <c r="F812" s="1">
        <v>1950.0</v>
      </c>
    </row>
    <row r="813" ht="15.75" customHeight="1">
      <c r="A813" s="1">
        <v>5345.8872</v>
      </c>
      <c r="B813" s="1">
        <v>1936.9</v>
      </c>
      <c r="C813" s="1">
        <v>1233.9</v>
      </c>
      <c r="D813" s="1">
        <v>1950.0</v>
      </c>
      <c r="E813" s="1">
        <v>1950.0</v>
      </c>
      <c r="F813" s="1">
        <v>1950.0</v>
      </c>
    </row>
    <row r="814" ht="15.75" customHeight="1">
      <c r="A814" s="1">
        <v>5346.0396</v>
      </c>
      <c r="B814" s="1">
        <v>1847.2</v>
      </c>
      <c r="C814" s="1">
        <v>1156.1</v>
      </c>
      <c r="D814" s="1">
        <v>1950.0</v>
      </c>
      <c r="E814" s="1">
        <v>1950.0</v>
      </c>
      <c r="F814" s="1">
        <v>1950.0</v>
      </c>
    </row>
    <row r="815" ht="15.75" customHeight="1">
      <c r="A815" s="1">
        <v>5346.1919</v>
      </c>
      <c r="B815" s="1">
        <v>1680.6</v>
      </c>
      <c r="C815" s="1">
        <v>937.3</v>
      </c>
      <c r="D815" s="1">
        <v>1950.0</v>
      </c>
      <c r="E815" s="1">
        <v>1950.0</v>
      </c>
      <c r="F815" s="1">
        <v>1950.0</v>
      </c>
    </row>
    <row r="816" ht="15.75" customHeight="1">
      <c r="A816" s="1">
        <v>5346.3442</v>
      </c>
      <c r="B816" s="1">
        <v>1453.7</v>
      </c>
      <c r="C816" s="1">
        <v>712.5</v>
      </c>
      <c r="D816" s="1">
        <v>1950.0</v>
      </c>
      <c r="E816" s="1">
        <v>1929.2</v>
      </c>
      <c r="F816" s="1">
        <v>1830.6</v>
      </c>
    </row>
    <row r="817" ht="15.75" customHeight="1">
      <c r="A817" s="1">
        <v>5346.4966</v>
      </c>
      <c r="B817" s="1">
        <v>1218.9</v>
      </c>
      <c r="C817" s="1">
        <v>546.2</v>
      </c>
      <c r="D817" s="1">
        <v>1950.0</v>
      </c>
      <c r="E817" s="1">
        <v>1820.1</v>
      </c>
      <c r="F817" s="1">
        <v>1630.5</v>
      </c>
    </row>
    <row r="818" ht="15.75" customHeight="1">
      <c r="A818" s="1">
        <v>5346.6494</v>
      </c>
      <c r="B818" s="1">
        <v>1029.2</v>
      </c>
      <c r="C818" s="1">
        <v>441.3</v>
      </c>
      <c r="D818" s="1">
        <v>1945.2</v>
      </c>
      <c r="E818" s="1">
        <v>1644.2</v>
      </c>
      <c r="F818" s="1">
        <v>1366.8</v>
      </c>
    </row>
    <row r="819" ht="15.75" customHeight="1">
      <c r="A819" s="1">
        <v>5346.8018</v>
      </c>
      <c r="B819" s="1">
        <v>906.2</v>
      </c>
      <c r="C819" s="1">
        <v>384.8</v>
      </c>
      <c r="D819" s="1">
        <v>1920.9</v>
      </c>
      <c r="E819" s="1">
        <v>1499.2</v>
      </c>
      <c r="F819" s="1">
        <v>1187.6</v>
      </c>
    </row>
    <row r="820" ht="15.75" customHeight="1">
      <c r="A820" s="1">
        <v>5346.9541</v>
      </c>
      <c r="B820" s="1">
        <v>855.2</v>
      </c>
      <c r="C820" s="1">
        <v>366.7</v>
      </c>
      <c r="D820" s="1">
        <v>1890.6</v>
      </c>
      <c r="E820" s="1">
        <v>1360.0</v>
      </c>
      <c r="F820" s="1">
        <v>1195.6</v>
      </c>
    </row>
    <row r="821" ht="15.75" customHeight="1">
      <c r="A821" s="1">
        <v>5347.1064</v>
      </c>
      <c r="B821" s="1">
        <v>870.3</v>
      </c>
      <c r="C821" s="1">
        <v>384.6</v>
      </c>
      <c r="D821" s="1">
        <v>1827.2</v>
      </c>
      <c r="E821" s="1">
        <v>1302.5</v>
      </c>
      <c r="F821" s="1">
        <v>1334.7</v>
      </c>
    </row>
    <row r="822" ht="15.75" customHeight="1">
      <c r="A822" s="1">
        <v>5347.2588</v>
      </c>
      <c r="B822" s="1">
        <v>998.6</v>
      </c>
      <c r="C822" s="1">
        <v>442.0</v>
      </c>
      <c r="D822" s="1">
        <v>1800.0</v>
      </c>
      <c r="E822" s="1">
        <v>1367.5</v>
      </c>
      <c r="F822" s="1">
        <v>1497.4</v>
      </c>
    </row>
    <row r="823" ht="15.75" customHeight="1">
      <c r="A823" s="1">
        <v>5347.4111</v>
      </c>
      <c r="B823" s="1">
        <v>1170.5</v>
      </c>
      <c r="C823" s="1">
        <v>570.1</v>
      </c>
      <c r="D823" s="1">
        <v>1923.9</v>
      </c>
      <c r="E823" s="1">
        <v>1663.8</v>
      </c>
      <c r="F823" s="1">
        <v>1795.3</v>
      </c>
    </row>
    <row r="824" ht="15.75" customHeight="1">
      <c r="A824" s="1">
        <v>5347.5635</v>
      </c>
      <c r="B824" s="1">
        <v>1425.6</v>
      </c>
      <c r="C824" s="1">
        <v>777.1</v>
      </c>
      <c r="D824" s="1">
        <v>1950.0</v>
      </c>
      <c r="E824" s="1">
        <v>1950.0</v>
      </c>
      <c r="F824" s="1">
        <v>1950.0</v>
      </c>
    </row>
    <row r="825" ht="15.75" customHeight="1">
      <c r="A825" s="1">
        <v>5347.7158</v>
      </c>
      <c r="B825" s="1">
        <v>1671.3</v>
      </c>
      <c r="C825" s="1">
        <v>1076.1</v>
      </c>
      <c r="D825" s="1">
        <v>1950.0</v>
      </c>
      <c r="E825" s="1">
        <v>1950.0</v>
      </c>
      <c r="F825" s="1">
        <v>1950.0</v>
      </c>
    </row>
    <row r="826" ht="15.75" customHeight="1">
      <c r="A826" s="1">
        <v>5347.8682</v>
      </c>
      <c r="B826" s="1">
        <v>1849.4</v>
      </c>
      <c r="C826" s="1">
        <v>1422.9</v>
      </c>
      <c r="D826" s="1">
        <v>1950.0</v>
      </c>
      <c r="E826" s="1">
        <v>1950.0</v>
      </c>
      <c r="F826" s="1">
        <v>1950.0</v>
      </c>
    </row>
    <row r="827" ht="15.75" customHeight="1">
      <c r="A827" s="1">
        <v>5348.021</v>
      </c>
      <c r="B827" s="1">
        <v>1940.5</v>
      </c>
      <c r="C827" s="1">
        <v>1719.7</v>
      </c>
      <c r="D827" s="1">
        <v>1950.0</v>
      </c>
      <c r="E827" s="1">
        <v>1950.0</v>
      </c>
      <c r="F827" s="1">
        <v>1950.0</v>
      </c>
    </row>
    <row r="828" ht="15.75" customHeight="1">
      <c r="A828" s="1">
        <v>5348.1733</v>
      </c>
      <c r="B828" s="1">
        <v>1950.0</v>
      </c>
      <c r="C828" s="1">
        <v>1899.2</v>
      </c>
      <c r="D828" s="1">
        <v>1950.0</v>
      </c>
      <c r="E828" s="1">
        <v>1950.0</v>
      </c>
      <c r="F828" s="1">
        <v>1950.0</v>
      </c>
    </row>
    <row r="829" ht="15.75" customHeight="1">
      <c r="A829" s="1">
        <v>5348.3257</v>
      </c>
      <c r="B829" s="1">
        <v>1950.0</v>
      </c>
      <c r="C829" s="1">
        <v>1950.0</v>
      </c>
      <c r="D829" s="1">
        <v>1950.0</v>
      </c>
      <c r="E829" s="1">
        <v>1950.0</v>
      </c>
      <c r="F829" s="1">
        <v>1950.0</v>
      </c>
    </row>
    <row r="830" ht="15.75" customHeight="1">
      <c r="A830" s="1">
        <v>5348.478</v>
      </c>
      <c r="B830" s="1">
        <v>1950.0</v>
      </c>
      <c r="C830" s="1">
        <v>1950.0</v>
      </c>
      <c r="D830" s="1">
        <v>1950.0</v>
      </c>
      <c r="E830" s="1">
        <v>1950.0</v>
      </c>
      <c r="F830" s="1">
        <v>1950.0</v>
      </c>
    </row>
    <row r="831" ht="15.75" customHeight="1">
      <c r="A831" s="1">
        <v>5348.6304</v>
      </c>
      <c r="B831" s="1">
        <v>1950.0</v>
      </c>
      <c r="C831" s="1">
        <v>1950.0</v>
      </c>
      <c r="D831" s="1">
        <v>1950.0</v>
      </c>
      <c r="E831" s="1">
        <v>1950.0</v>
      </c>
      <c r="F831" s="1">
        <v>1950.0</v>
      </c>
    </row>
    <row r="832" ht="15.75" customHeight="1">
      <c r="A832" s="1">
        <v>5348.7827</v>
      </c>
      <c r="B832" s="1">
        <v>1950.0</v>
      </c>
      <c r="C832" s="1">
        <v>1950.0</v>
      </c>
      <c r="D832" s="1">
        <v>1950.0</v>
      </c>
      <c r="E832" s="1">
        <v>1950.0</v>
      </c>
      <c r="F832" s="1">
        <v>1950.0</v>
      </c>
    </row>
    <row r="833" ht="15.75" customHeight="1">
      <c r="A833" s="1">
        <v>5348.9351</v>
      </c>
      <c r="B833" s="1">
        <v>1950.0</v>
      </c>
      <c r="C833" s="1">
        <v>1950.0</v>
      </c>
      <c r="D833" s="1">
        <v>1950.0</v>
      </c>
      <c r="E833" s="1">
        <v>1950.0</v>
      </c>
      <c r="F833" s="1">
        <v>1950.0</v>
      </c>
    </row>
    <row r="834" ht="15.75" customHeight="1">
      <c r="A834" s="1">
        <v>5349.0874</v>
      </c>
      <c r="B834" s="1">
        <v>1950.0</v>
      </c>
      <c r="C834" s="1">
        <v>1950.0</v>
      </c>
      <c r="D834" s="1">
        <v>1950.0</v>
      </c>
      <c r="E834" s="1">
        <v>1950.0</v>
      </c>
      <c r="F834" s="1">
        <v>1950.0</v>
      </c>
    </row>
    <row r="835" ht="15.75" customHeight="1">
      <c r="A835" s="1">
        <v>5349.2402</v>
      </c>
      <c r="B835" s="1">
        <v>1950.0</v>
      </c>
      <c r="C835" s="1">
        <v>1950.0</v>
      </c>
      <c r="D835" s="1">
        <v>1950.0</v>
      </c>
      <c r="E835" s="1">
        <v>1950.0</v>
      </c>
      <c r="F835" s="1">
        <v>1950.0</v>
      </c>
    </row>
    <row r="836" ht="15.75" customHeight="1">
      <c r="A836" s="1">
        <v>5349.3926</v>
      </c>
      <c r="B836" s="1">
        <v>1950.0</v>
      </c>
      <c r="C836" s="1">
        <v>1950.0</v>
      </c>
      <c r="D836" s="1">
        <v>1950.0</v>
      </c>
      <c r="E836" s="1">
        <v>1950.0</v>
      </c>
      <c r="F836" s="1">
        <v>1950.0</v>
      </c>
    </row>
    <row r="837" ht="15.75" customHeight="1">
      <c r="A837" s="1">
        <v>5349.5449</v>
      </c>
      <c r="B837" s="1">
        <v>1950.0</v>
      </c>
      <c r="C837" s="1">
        <v>1950.0</v>
      </c>
      <c r="D837" s="1">
        <v>1950.0</v>
      </c>
      <c r="E837" s="1">
        <v>1950.0</v>
      </c>
      <c r="F837" s="1">
        <v>1950.0</v>
      </c>
    </row>
    <row r="838" ht="15.75" customHeight="1">
      <c r="A838" s="1">
        <v>5349.6973</v>
      </c>
      <c r="B838" s="1">
        <v>1950.0</v>
      </c>
      <c r="C838" s="1">
        <v>1950.0</v>
      </c>
      <c r="D838" s="1">
        <v>1950.0</v>
      </c>
      <c r="E838" s="1">
        <v>1950.0</v>
      </c>
      <c r="F838" s="1">
        <v>1950.0</v>
      </c>
    </row>
    <row r="839" ht="15.75" customHeight="1">
      <c r="A839" s="1">
        <v>5349.8496</v>
      </c>
      <c r="B839" s="1">
        <v>1950.0</v>
      </c>
      <c r="C839" s="1">
        <v>1950.0</v>
      </c>
      <c r="D839" s="1">
        <v>1950.0</v>
      </c>
      <c r="E839" s="1">
        <v>1917.3</v>
      </c>
      <c r="F839" s="1">
        <v>1950.0</v>
      </c>
    </row>
    <row r="840" ht="15.75" customHeight="1">
      <c r="A840" s="1">
        <v>5350.002</v>
      </c>
      <c r="B840" s="1">
        <v>1950.0</v>
      </c>
      <c r="C840" s="1">
        <v>1950.0</v>
      </c>
      <c r="D840" s="1">
        <v>1950.0</v>
      </c>
      <c r="E840" s="1">
        <v>1850.5</v>
      </c>
      <c r="F840" s="1">
        <v>1950.0</v>
      </c>
    </row>
    <row r="841" ht="15.75" customHeight="1">
      <c r="A841" s="1">
        <v>5350.1543</v>
      </c>
      <c r="B841" s="1">
        <v>1950.0</v>
      </c>
      <c r="C841" s="1">
        <v>1950.0</v>
      </c>
      <c r="D841" s="1">
        <v>1950.0</v>
      </c>
      <c r="E841" s="1">
        <v>1767.7</v>
      </c>
      <c r="F841" s="1">
        <v>1950.0</v>
      </c>
    </row>
    <row r="842" ht="15.75" customHeight="1">
      <c r="A842" s="1">
        <v>5350.3066</v>
      </c>
      <c r="B842" s="1">
        <v>1950.0</v>
      </c>
      <c r="C842" s="1">
        <v>1950.0</v>
      </c>
      <c r="D842" s="1">
        <v>1950.0</v>
      </c>
      <c r="E842" s="1">
        <v>1683.1</v>
      </c>
      <c r="F842" s="1">
        <v>1910.3</v>
      </c>
    </row>
    <row r="843" ht="15.75" customHeight="1">
      <c r="A843" s="1">
        <v>5350.459</v>
      </c>
      <c r="B843" s="1">
        <v>1950.0</v>
      </c>
      <c r="C843" s="1">
        <v>1950.0</v>
      </c>
      <c r="D843" s="1">
        <v>1950.0</v>
      </c>
      <c r="E843" s="1">
        <v>1610.9</v>
      </c>
      <c r="F843" s="1">
        <v>1803.1</v>
      </c>
    </row>
    <row r="844" ht="15.75" customHeight="1">
      <c r="A844" s="1">
        <v>5350.6118</v>
      </c>
      <c r="B844" s="1">
        <v>1950.0</v>
      </c>
      <c r="C844" s="1">
        <v>1950.0</v>
      </c>
      <c r="D844" s="1">
        <v>1950.0</v>
      </c>
      <c r="E844" s="1">
        <v>1556.5</v>
      </c>
      <c r="F844" s="1">
        <v>1653.9</v>
      </c>
    </row>
    <row r="845" ht="15.75" customHeight="1">
      <c r="A845" s="1">
        <v>5350.7642</v>
      </c>
      <c r="B845" s="1">
        <v>1950.0</v>
      </c>
      <c r="C845" s="1">
        <v>1899.0</v>
      </c>
      <c r="D845" s="1">
        <v>1950.0</v>
      </c>
      <c r="E845" s="1">
        <v>1536.2</v>
      </c>
      <c r="F845" s="1">
        <v>1498.9</v>
      </c>
    </row>
    <row r="846" ht="15.75" customHeight="1">
      <c r="A846" s="1">
        <v>5350.9165</v>
      </c>
      <c r="B846" s="1">
        <v>1950.0</v>
      </c>
      <c r="C846" s="1">
        <v>1747.3</v>
      </c>
      <c r="D846" s="1">
        <v>1950.0</v>
      </c>
      <c r="E846" s="1">
        <v>1466.7</v>
      </c>
      <c r="F846" s="1">
        <v>1304.4</v>
      </c>
    </row>
    <row r="847" ht="15.75" customHeight="1">
      <c r="A847" s="1">
        <v>5351.0688</v>
      </c>
      <c r="B847" s="1">
        <v>1950.0</v>
      </c>
      <c r="C847" s="1">
        <v>1507.9</v>
      </c>
      <c r="D847" s="1">
        <v>1950.0</v>
      </c>
      <c r="E847" s="1">
        <v>1377.7</v>
      </c>
      <c r="F847" s="1">
        <v>1254.5</v>
      </c>
    </row>
    <row r="848" ht="15.75" customHeight="1">
      <c r="A848" s="1">
        <v>5351.2212</v>
      </c>
      <c r="B848" s="1">
        <v>1950.0</v>
      </c>
      <c r="C848" s="1">
        <v>1227.1</v>
      </c>
      <c r="D848" s="1">
        <v>1950.0</v>
      </c>
      <c r="E848" s="1">
        <v>1228.5</v>
      </c>
      <c r="F848" s="1">
        <v>1108.9</v>
      </c>
    </row>
    <row r="849" ht="15.75" customHeight="1">
      <c r="A849" s="1">
        <v>5351.3735</v>
      </c>
      <c r="B849" s="1">
        <v>1950.0</v>
      </c>
      <c r="C849" s="1">
        <v>975.8</v>
      </c>
      <c r="D849" s="1">
        <v>1950.0</v>
      </c>
      <c r="E849" s="1">
        <v>1191.5</v>
      </c>
      <c r="F849" s="1">
        <v>1085.5</v>
      </c>
    </row>
    <row r="850" ht="15.75" customHeight="1">
      <c r="A850" s="1">
        <v>5351.5259</v>
      </c>
      <c r="B850" s="1">
        <v>1950.0</v>
      </c>
      <c r="C850" s="1">
        <v>794.4</v>
      </c>
      <c r="D850" s="1">
        <v>1950.0</v>
      </c>
      <c r="E850" s="1">
        <v>1306.2</v>
      </c>
      <c r="F850" s="1">
        <v>1146.9</v>
      </c>
    </row>
    <row r="851" ht="15.75" customHeight="1">
      <c r="A851" s="1">
        <v>5351.6782</v>
      </c>
      <c r="B851" s="1">
        <v>1950.0</v>
      </c>
      <c r="C851" s="1">
        <v>687.6</v>
      </c>
      <c r="D851" s="1">
        <v>1950.0</v>
      </c>
      <c r="E851" s="1">
        <v>1560.8</v>
      </c>
      <c r="F851" s="1">
        <v>1334.9</v>
      </c>
    </row>
    <row r="852" ht="15.75" customHeight="1">
      <c r="A852" s="1">
        <v>5351.8306</v>
      </c>
      <c r="B852" s="1">
        <v>1950.0</v>
      </c>
      <c r="C852" s="1">
        <v>646.6</v>
      </c>
      <c r="D852" s="1">
        <v>1950.0</v>
      </c>
      <c r="E852" s="1">
        <v>1667.4</v>
      </c>
      <c r="F852" s="1">
        <v>1507.5</v>
      </c>
    </row>
    <row r="853" ht="15.75" customHeight="1">
      <c r="A853" s="1">
        <v>5351.9834</v>
      </c>
      <c r="B853" s="1">
        <v>1950.0</v>
      </c>
      <c r="C853" s="1">
        <v>664.9</v>
      </c>
      <c r="D853" s="1">
        <v>1950.0</v>
      </c>
      <c r="E853" s="1">
        <v>1774.9</v>
      </c>
      <c r="F853" s="1">
        <v>1660.4</v>
      </c>
    </row>
    <row r="854" ht="15.75" customHeight="1">
      <c r="A854" s="1">
        <v>5352.1357</v>
      </c>
      <c r="B854" s="1">
        <v>1950.0</v>
      </c>
      <c r="C854" s="1">
        <v>743.2</v>
      </c>
      <c r="D854" s="1">
        <v>1950.0</v>
      </c>
      <c r="E854" s="1">
        <v>1868.8</v>
      </c>
      <c r="F854" s="1">
        <v>1790.0</v>
      </c>
    </row>
    <row r="855" ht="15.75" customHeight="1">
      <c r="A855" s="1">
        <v>5352.2881</v>
      </c>
      <c r="B855" s="1">
        <v>1950.0</v>
      </c>
      <c r="C855" s="1">
        <v>884.1</v>
      </c>
      <c r="D855" s="1">
        <v>1950.0</v>
      </c>
      <c r="E855" s="1">
        <v>1950.0</v>
      </c>
      <c r="F855" s="1">
        <v>1949.1</v>
      </c>
    </row>
    <row r="856" ht="15.75" customHeight="1">
      <c r="A856" s="1">
        <v>5352.4404</v>
      </c>
      <c r="B856" s="1">
        <v>1950.0</v>
      </c>
      <c r="C856" s="1">
        <v>1075.1</v>
      </c>
      <c r="D856" s="1">
        <v>1950.0</v>
      </c>
      <c r="E856" s="1">
        <v>1950.0</v>
      </c>
      <c r="F856" s="1">
        <v>1950.0</v>
      </c>
    </row>
    <row r="857" ht="15.75" customHeight="1">
      <c r="A857" s="1">
        <v>5352.5928</v>
      </c>
      <c r="B857" s="1">
        <v>1950.0</v>
      </c>
      <c r="C857" s="1">
        <v>1259.8</v>
      </c>
      <c r="D857" s="1">
        <v>1950.0</v>
      </c>
      <c r="E857" s="1">
        <v>1950.0</v>
      </c>
      <c r="F857" s="1">
        <v>1950.0</v>
      </c>
    </row>
    <row r="858" ht="15.75" customHeight="1">
      <c r="A858" s="1">
        <v>5352.7451</v>
      </c>
      <c r="B858" s="1">
        <v>1950.0</v>
      </c>
      <c r="C858" s="1">
        <v>1349.0</v>
      </c>
      <c r="D858" s="1">
        <v>1950.0</v>
      </c>
      <c r="E858" s="1">
        <v>1950.0</v>
      </c>
      <c r="F858" s="1">
        <v>1950.0</v>
      </c>
    </row>
    <row r="859" ht="15.75" customHeight="1">
      <c r="A859" s="1">
        <v>5352.8975</v>
      </c>
      <c r="B859" s="1">
        <v>1950.0</v>
      </c>
      <c r="C859" s="1">
        <v>1306.9</v>
      </c>
      <c r="D859" s="1">
        <v>1950.0</v>
      </c>
      <c r="E859" s="1">
        <v>1950.0</v>
      </c>
      <c r="F859" s="1">
        <v>1950.0</v>
      </c>
    </row>
    <row r="860" ht="15.75" customHeight="1">
      <c r="A860" s="1">
        <v>5353.0498</v>
      </c>
      <c r="B860" s="1">
        <v>1950.0</v>
      </c>
      <c r="C860" s="1">
        <v>1194.5</v>
      </c>
      <c r="D860" s="1">
        <v>1950.0</v>
      </c>
      <c r="E860" s="1">
        <v>1950.0</v>
      </c>
      <c r="F860" s="1">
        <v>1950.0</v>
      </c>
    </row>
    <row r="861" ht="15.75" customHeight="1">
      <c r="A861" s="1">
        <v>5353.2026</v>
      </c>
      <c r="B861" s="1">
        <v>1950.0</v>
      </c>
      <c r="C861" s="1">
        <v>1091.7</v>
      </c>
      <c r="D861" s="1">
        <v>1950.0</v>
      </c>
      <c r="E861" s="1">
        <v>1950.0</v>
      </c>
      <c r="F861" s="1">
        <v>1950.0</v>
      </c>
    </row>
    <row r="862" ht="15.75" customHeight="1">
      <c r="A862" s="1">
        <v>5353.355</v>
      </c>
      <c r="B862" s="1">
        <v>1950.0</v>
      </c>
      <c r="C862" s="1">
        <v>1040.1</v>
      </c>
      <c r="D862" s="1">
        <v>1950.0</v>
      </c>
      <c r="E862" s="1">
        <v>1950.0</v>
      </c>
      <c r="F862" s="1">
        <v>1950.0</v>
      </c>
    </row>
    <row r="863" ht="15.75" customHeight="1">
      <c r="A863" s="1">
        <v>5353.5073</v>
      </c>
      <c r="B863" s="1">
        <v>1950.0</v>
      </c>
      <c r="C863" s="1">
        <v>1053.8</v>
      </c>
      <c r="D863" s="1">
        <v>1950.0</v>
      </c>
      <c r="E863" s="1">
        <v>1950.0</v>
      </c>
      <c r="F863" s="1">
        <v>1950.0</v>
      </c>
    </row>
    <row r="864" ht="15.75" customHeight="1">
      <c r="A864" s="1">
        <v>5353.6597</v>
      </c>
      <c r="B864" s="1">
        <v>1950.0</v>
      </c>
      <c r="C864" s="1">
        <v>1135.8</v>
      </c>
      <c r="D864" s="1">
        <v>1950.0</v>
      </c>
      <c r="E864" s="1">
        <v>1950.0</v>
      </c>
      <c r="F864" s="1">
        <v>1950.0</v>
      </c>
    </row>
    <row r="865" ht="15.75" customHeight="1">
      <c r="A865" s="1">
        <v>5353.812</v>
      </c>
      <c r="B865" s="1">
        <v>1950.0</v>
      </c>
      <c r="C865" s="1">
        <v>1277.9</v>
      </c>
      <c r="D865" s="1">
        <v>1950.0</v>
      </c>
      <c r="E865" s="1">
        <v>1950.0</v>
      </c>
      <c r="F865" s="1">
        <v>1950.0</v>
      </c>
    </row>
    <row r="866" ht="15.75" customHeight="1">
      <c r="A866" s="1">
        <v>5353.9644</v>
      </c>
      <c r="B866" s="1">
        <v>1950.0</v>
      </c>
      <c r="C866" s="1">
        <v>1443.7</v>
      </c>
      <c r="D866" s="1">
        <v>1950.0</v>
      </c>
      <c r="E866" s="1">
        <v>1950.0</v>
      </c>
      <c r="F866" s="1">
        <v>1950.0</v>
      </c>
    </row>
    <row r="867" ht="15.75" customHeight="1">
      <c r="A867" s="1">
        <v>5354.1167</v>
      </c>
      <c r="B867" s="1">
        <v>1950.0</v>
      </c>
      <c r="C867" s="1">
        <v>1553.8</v>
      </c>
      <c r="D867" s="1">
        <v>1950.0</v>
      </c>
      <c r="E867" s="1">
        <v>1950.0</v>
      </c>
      <c r="F867" s="1">
        <v>1950.0</v>
      </c>
    </row>
    <row r="868" ht="15.75" customHeight="1">
      <c r="A868" s="1">
        <v>5354.269</v>
      </c>
      <c r="B868" s="1">
        <v>1950.0</v>
      </c>
      <c r="C868" s="1">
        <v>1542.6</v>
      </c>
      <c r="D868" s="1">
        <v>1950.0</v>
      </c>
      <c r="E868" s="1">
        <v>1950.0</v>
      </c>
      <c r="F868" s="1">
        <v>1950.0</v>
      </c>
    </row>
    <row r="869" ht="15.75" customHeight="1">
      <c r="A869" s="1">
        <v>5354.4214</v>
      </c>
      <c r="B869" s="1">
        <v>1950.0</v>
      </c>
      <c r="C869" s="1">
        <v>1297.0</v>
      </c>
      <c r="D869" s="1">
        <v>1950.0</v>
      </c>
      <c r="E869" s="1">
        <v>1950.0</v>
      </c>
      <c r="F869" s="1">
        <v>1950.0</v>
      </c>
    </row>
    <row r="870" ht="15.75" customHeight="1">
      <c r="A870" s="1">
        <v>5354.5742</v>
      </c>
      <c r="B870" s="1">
        <v>1950.0</v>
      </c>
      <c r="C870" s="1">
        <v>1075.1</v>
      </c>
      <c r="D870" s="1">
        <v>1521.0</v>
      </c>
      <c r="E870" s="1">
        <v>1950.0</v>
      </c>
      <c r="F870" s="1">
        <v>1950.0</v>
      </c>
    </row>
    <row r="871" ht="15.75" customHeight="1">
      <c r="A871" s="1">
        <v>5354.7266</v>
      </c>
      <c r="B871" s="1">
        <v>1950.0</v>
      </c>
      <c r="C871" s="1">
        <v>932.4</v>
      </c>
      <c r="D871" s="1">
        <v>1499.8</v>
      </c>
      <c r="E871" s="1">
        <v>1950.0</v>
      </c>
      <c r="F871" s="1">
        <v>1950.0</v>
      </c>
    </row>
    <row r="872" ht="15.75" customHeight="1">
      <c r="A872" s="1">
        <v>5354.8789</v>
      </c>
      <c r="B872" s="1">
        <v>1950.0</v>
      </c>
      <c r="C872" s="1">
        <v>805.8</v>
      </c>
      <c r="D872" s="1">
        <v>1790.7</v>
      </c>
      <c r="E872" s="1">
        <v>1950.0</v>
      </c>
      <c r="F872" s="1">
        <v>1950.0</v>
      </c>
    </row>
    <row r="873" ht="15.75" customHeight="1">
      <c r="A873" s="1">
        <v>5355.0313</v>
      </c>
      <c r="B873" s="1">
        <v>1950.0</v>
      </c>
      <c r="C873" s="1">
        <v>809.0</v>
      </c>
      <c r="D873" s="1">
        <v>1841.3</v>
      </c>
      <c r="E873" s="1">
        <v>1950.0</v>
      </c>
      <c r="F873" s="1">
        <v>1950.0</v>
      </c>
    </row>
    <row r="874" ht="15.75" customHeight="1">
      <c r="A874" s="1">
        <v>5355.1836</v>
      </c>
      <c r="B874" s="1">
        <v>1950.0</v>
      </c>
      <c r="C874" s="1">
        <v>872.5</v>
      </c>
      <c r="D874" s="1">
        <v>1880.6</v>
      </c>
      <c r="E874" s="1">
        <v>1950.0</v>
      </c>
      <c r="F874" s="1">
        <v>1950.0</v>
      </c>
    </row>
    <row r="875" ht="15.75" customHeight="1">
      <c r="A875" s="1">
        <v>5355.3359</v>
      </c>
      <c r="B875" s="1">
        <v>1950.0</v>
      </c>
      <c r="C875" s="1">
        <v>1003.6</v>
      </c>
      <c r="D875" s="1">
        <v>1929.8</v>
      </c>
      <c r="E875" s="1">
        <v>1950.0</v>
      </c>
      <c r="F875" s="1">
        <v>1950.0</v>
      </c>
    </row>
    <row r="876" ht="15.75" customHeight="1">
      <c r="A876" s="1">
        <v>5355.4883</v>
      </c>
      <c r="B876" s="1">
        <v>1950.0</v>
      </c>
      <c r="C876" s="1">
        <v>1203.4</v>
      </c>
      <c r="D876" s="1">
        <v>1950.0</v>
      </c>
      <c r="E876" s="1">
        <v>1950.0</v>
      </c>
      <c r="F876" s="1">
        <v>1950.0</v>
      </c>
    </row>
    <row r="877" ht="15.75" customHeight="1">
      <c r="A877" s="1">
        <v>5355.6406</v>
      </c>
      <c r="B877" s="1">
        <v>1950.0</v>
      </c>
      <c r="C877" s="1">
        <v>1448.3</v>
      </c>
      <c r="D877" s="1">
        <v>1950.0</v>
      </c>
      <c r="E877" s="1">
        <v>1950.0</v>
      </c>
      <c r="F877" s="1">
        <v>1950.0</v>
      </c>
    </row>
    <row r="878" ht="15.75" customHeight="1">
      <c r="A878" s="1">
        <v>5355.793</v>
      </c>
      <c r="B878" s="1">
        <v>1950.0</v>
      </c>
      <c r="C878" s="1">
        <v>1682.7</v>
      </c>
      <c r="D878" s="1">
        <v>1950.0</v>
      </c>
      <c r="E878" s="1">
        <v>1950.0</v>
      </c>
      <c r="F878" s="1">
        <v>1950.0</v>
      </c>
    </row>
    <row r="879" ht="15.75" customHeight="1">
      <c r="A879" s="1">
        <v>5355.9458</v>
      </c>
      <c r="B879" s="1">
        <v>1950.0</v>
      </c>
      <c r="C879" s="1">
        <v>1854.4</v>
      </c>
      <c r="D879" s="1">
        <v>1950.0</v>
      </c>
      <c r="E879" s="1">
        <v>1950.0</v>
      </c>
      <c r="F879" s="1">
        <v>1950.0</v>
      </c>
    </row>
    <row r="880" ht="15.75" customHeight="1">
      <c r="A880" s="1">
        <v>5356.0981</v>
      </c>
      <c r="B880" s="1">
        <v>1950.0</v>
      </c>
      <c r="C880" s="1">
        <v>1941.8</v>
      </c>
      <c r="D880" s="1">
        <v>1950.0</v>
      </c>
      <c r="E880" s="1">
        <v>1950.0</v>
      </c>
      <c r="F880" s="1">
        <v>1950.0</v>
      </c>
    </row>
    <row r="881" ht="15.75" customHeight="1">
      <c r="A881" s="1">
        <v>5356.2505</v>
      </c>
      <c r="B881" s="1">
        <v>1950.0</v>
      </c>
      <c r="C881" s="1">
        <v>1950.0</v>
      </c>
      <c r="D881" s="1">
        <v>1950.0</v>
      </c>
      <c r="E881" s="1">
        <v>1950.0</v>
      </c>
      <c r="F881" s="1">
        <v>1950.0</v>
      </c>
    </row>
    <row r="882" ht="15.75" customHeight="1">
      <c r="A882" s="1">
        <v>5356.4028</v>
      </c>
      <c r="B882" s="1">
        <v>1950.0</v>
      </c>
      <c r="C882" s="1">
        <v>1950.0</v>
      </c>
      <c r="D882" s="1">
        <v>1950.0</v>
      </c>
      <c r="E882" s="1">
        <v>1950.0</v>
      </c>
      <c r="F882" s="1">
        <v>1950.0</v>
      </c>
    </row>
    <row r="883" ht="15.75" customHeight="1">
      <c r="A883" s="1">
        <v>5356.5552</v>
      </c>
      <c r="B883" s="1">
        <v>1950.0</v>
      </c>
      <c r="C883" s="1">
        <v>1950.0</v>
      </c>
      <c r="D883" s="1">
        <v>1950.0</v>
      </c>
      <c r="E883" s="1">
        <v>1950.0</v>
      </c>
      <c r="F883" s="1">
        <v>1950.0</v>
      </c>
    </row>
    <row r="884" ht="15.75" customHeight="1">
      <c r="A884" s="1">
        <v>5356.7075</v>
      </c>
      <c r="B884" s="1">
        <v>1950.0</v>
      </c>
      <c r="C884" s="1">
        <v>1950.0</v>
      </c>
      <c r="D884" s="1">
        <v>1950.0</v>
      </c>
      <c r="E884" s="1">
        <v>1950.0</v>
      </c>
      <c r="F884" s="1">
        <v>1950.0</v>
      </c>
    </row>
    <row r="885" ht="15.75" customHeight="1">
      <c r="A885" s="1">
        <v>5356.8599</v>
      </c>
      <c r="B885" s="1">
        <v>1950.0</v>
      </c>
      <c r="C885" s="1">
        <v>1950.0</v>
      </c>
      <c r="D885" s="1">
        <v>1950.0</v>
      </c>
      <c r="E885" s="1">
        <v>1950.0</v>
      </c>
      <c r="F885" s="1">
        <v>1950.0</v>
      </c>
    </row>
    <row r="886" ht="15.75" customHeight="1">
      <c r="A886" s="1">
        <v>5357.0122</v>
      </c>
      <c r="B886" s="1">
        <v>1950.0</v>
      </c>
      <c r="C886" s="1">
        <v>1950.0</v>
      </c>
      <c r="D886" s="1">
        <v>1950.0</v>
      </c>
      <c r="E886" s="1">
        <v>1950.0</v>
      </c>
      <c r="F886" s="1">
        <v>1950.0</v>
      </c>
    </row>
    <row r="887" ht="15.75" customHeight="1">
      <c r="A887" s="1">
        <v>5357.165</v>
      </c>
      <c r="B887" s="1">
        <v>1950.0</v>
      </c>
      <c r="C887" s="1">
        <v>1950.0</v>
      </c>
      <c r="D887" s="1">
        <v>1950.0</v>
      </c>
      <c r="E887" s="1">
        <v>1950.0</v>
      </c>
      <c r="F887" s="1">
        <v>1950.0</v>
      </c>
    </row>
    <row r="888" ht="15.75" customHeight="1">
      <c r="A888" s="1">
        <v>5357.3174</v>
      </c>
      <c r="B888" s="1">
        <v>1950.0</v>
      </c>
      <c r="C888" s="1">
        <v>1950.0</v>
      </c>
      <c r="D888" s="1">
        <v>1950.0</v>
      </c>
      <c r="E888" s="1">
        <v>1950.0</v>
      </c>
      <c r="F888" s="1">
        <v>1950.0</v>
      </c>
    </row>
    <row r="889" ht="15.75" customHeight="1">
      <c r="A889" s="1">
        <v>5357.4697</v>
      </c>
      <c r="B889" s="1">
        <v>1950.0</v>
      </c>
      <c r="C889" s="1">
        <v>1950.0</v>
      </c>
      <c r="D889" s="1">
        <v>1950.0</v>
      </c>
      <c r="E889" s="1">
        <v>1950.0</v>
      </c>
      <c r="F889" s="1">
        <v>1950.0</v>
      </c>
    </row>
    <row r="890" ht="15.75" customHeight="1">
      <c r="A890" s="1">
        <v>5357.6221</v>
      </c>
      <c r="B890" s="1">
        <v>1950.0</v>
      </c>
      <c r="C890" s="1">
        <v>1950.0</v>
      </c>
      <c r="D890" s="1">
        <v>1950.0</v>
      </c>
      <c r="E890" s="1">
        <v>1950.0</v>
      </c>
      <c r="F890" s="1">
        <v>1950.0</v>
      </c>
    </row>
    <row r="891" ht="15.75" customHeight="1">
      <c r="A891" s="1">
        <v>5357.7744</v>
      </c>
      <c r="B891" s="1">
        <v>1950.0</v>
      </c>
      <c r="C891" s="1">
        <v>1950.0</v>
      </c>
      <c r="D891" s="1">
        <v>1950.0</v>
      </c>
      <c r="E891" s="1">
        <v>1950.0</v>
      </c>
      <c r="F891" s="1">
        <v>1950.0</v>
      </c>
    </row>
    <row r="892" ht="15.75" customHeight="1">
      <c r="A892" s="1">
        <v>5357.9268</v>
      </c>
      <c r="B892" s="1">
        <v>1950.0</v>
      </c>
      <c r="C892" s="1">
        <v>1950.0</v>
      </c>
      <c r="D892" s="1">
        <v>1950.0</v>
      </c>
      <c r="E892" s="1">
        <v>1950.0</v>
      </c>
      <c r="F892" s="1">
        <v>1950.0</v>
      </c>
    </row>
    <row r="893" ht="15.75" customHeight="1">
      <c r="A893" s="1">
        <v>5358.0791</v>
      </c>
      <c r="B893" s="1">
        <v>1950.0</v>
      </c>
      <c r="C893" s="1">
        <v>1950.0</v>
      </c>
      <c r="D893" s="1">
        <v>1950.0</v>
      </c>
      <c r="E893" s="1">
        <v>1950.0</v>
      </c>
      <c r="F893" s="1">
        <v>1943.6</v>
      </c>
    </row>
    <row r="894" ht="15.75" customHeight="1">
      <c r="A894" s="1">
        <v>5358.2314</v>
      </c>
      <c r="B894" s="1">
        <v>1950.0</v>
      </c>
      <c r="C894" s="1">
        <v>1950.0</v>
      </c>
      <c r="D894" s="1">
        <v>1950.0</v>
      </c>
      <c r="E894" s="1">
        <v>1950.0</v>
      </c>
      <c r="F894" s="1">
        <v>1894.2</v>
      </c>
    </row>
    <row r="895" ht="15.75" customHeight="1">
      <c r="A895" s="1">
        <v>5358.3838</v>
      </c>
      <c r="B895" s="1">
        <v>1950.0</v>
      </c>
      <c r="C895" s="1">
        <v>1950.0</v>
      </c>
      <c r="D895" s="1">
        <v>1950.0</v>
      </c>
      <c r="E895" s="1">
        <v>1950.0</v>
      </c>
      <c r="F895" s="1">
        <v>1821.0</v>
      </c>
    </row>
    <row r="896" ht="15.75" customHeight="1">
      <c r="A896" s="1">
        <v>5358.5366</v>
      </c>
      <c r="B896" s="1">
        <v>1950.0</v>
      </c>
      <c r="C896" s="1">
        <v>1950.0</v>
      </c>
      <c r="D896" s="1">
        <v>1950.0</v>
      </c>
      <c r="E896" s="1">
        <v>1944.1</v>
      </c>
      <c r="F896" s="1">
        <v>1744.1</v>
      </c>
    </row>
    <row r="897" ht="15.75" customHeight="1">
      <c r="A897" s="1">
        <v>5358.689</v>
      </c>
      <c r="B897" s="1">
        <v>1950.0</v>
      </c>
      <c r="C897" s="1">
        <v>1950.0</v>
      </c>
      <c r="D897" s="1">
        <v>1950.0</v>
      </c>
      <c r="E897" s="1">
        <v>1934.9</v>
      </c>
      <c r="F897" s="1">
        <v>1686.9</v>
      </c>
    </row>
    <row r="898" ht="15.75" customHeight="1">
      <c r="A898" s="1">
        <v>5358.8413</v>
      </c>
      <c r="B898" s="1">
        <v>1950.0</v>
      </c>
      <c r="C898" s="1">
        <v>1950.0</v>
      </c>
      <c r="D898" s="1">
        <v>1950.0</v>
      </c>
      <c r="E898" s="1">
        <v>1934.9</v>
      </c>
      <c r="F898" s="1">
        <v>1667.3</v>
      </c>
    </row>
    <row r="899" ht="15.75" customHeight="1">
      <c r="A899" s="1">
        <v>5358.9937</v>
      </c>
      <c r="B899" s="1">
        <v>1950.0</v>
      </c>
      <c r="C899" s="1">
        <v>1950.0</v>
      </c>
      <c r="D899" s="1">
        <v>1950.0</v>
      </c>
      <c r="E899" s="1">
        <v>1947.3</v>
      </c>
      <c r="F899" s="1">
        <v>1692.4</v>
      </c>
    </row>
    <row r="900" ht="15.75" customHeight="1">
      <c r="A900" s="1">
        <v>5359.146</v>
      </c>
      <c r="B900" s="1">
        <v>1950.0</v>
      </c>
      <c r="C900" s="1">
        <v>1950.0</v>
      </c>
      <c r="D900" s="1">
        <v>1950.0</v>
      </c>
      <c r="E900" s="1">
        <v>1950.0</v>
      </c>
      <c r="F900" s="1">
        <v>1745.4</v>
      </c>
    </row>
    <row r="901" ht="15.75" customHeight="1">
      <c r="A901" s="1">
        <v>5359.2983</v>
      </c>
      <c r="B901" s="1">
        <v>1950.0</v>
      </c>
      <c r="C901" s="1">
        <v>1950.0</v>
      </c>
      <c r="D901" s="1">
        <v>1950.0</v>
      </c>
      <c r="E901" s="1">
        <v>1950.0</v>
      </c>
      <c r="F901" s="1">
        <v>1834.7</v>
      </c>
    </row>
    <row r="902" ht="15.75" customHeight="1">
      <c r="A902" s="1">
        <v>5359.4507</v>
      </c>
      <c r="B902" s="1">
        <v>1950.0</v>
      </c>
      <c r="C902" s="1">
        <v>1950.0</v>
      </c>
      <c r="D902" s="1">
        <v>1950.0</v>
      </c>
      <c r="E902" s="1">
        <v>1950.0</v>
      </c>
      <c r="F902" s="1">
        <v>1914.3</v>
      </c>
    </row>
    <row r="903" ht="15.75" customHeight="1">
      <c r="A903" s="1">
        <v>5359.603</v>
      </c>
      <c r="B903" s="1">
        <v>1950.0</v>
      </c>
      <c r="C903" s="1">
        <v>1950.0</v>
      </c>
      <c r="D903" s="1">
        <v>1950.0</v>
      </c>
      <c r="E903" s="1">
        <v>1950.0</v>
      </c>
      <c r="F903" s="1">
        <v>1945.4</v>
      </c>
    </row>
    <row r="904" ht="15.75" customHeight="1">
      <c r="A904" s="1">
        <v>5359.7554</v>
      </c>
      <c r="B904" s="1">
        <v>1950.0</v>
      </c>
      <c r="C904" s="1">
        <v>1950.0</v>
      </c>
      <c r="D904" s="1">
        <v>1950.0</v>
      </c>
      <c r="E904" s="1">
        <v>1950.0</v>
      </c>
      <c r="F904" s="1">
        <v>1950.0</v>
      </c>
    </row>
    <row r="905" ht="15.75" customHeight="1">
      <c r="A905" s="1">
        <v>5359.9082</v>
      </c>
      <c r="B905" s="1">
        <v>1950.0</v>
      </c>
      <c r="C905" s="1">
        <v>1950.0</v>
      </c>
      <c r="D905" s="1">
        <v>1950.0</v>
      </c>
      <c r="E905" s="1">
        <v>1950.0</v>
      </c>
      <c r="F905" s="1">
        <v>1950.0</v>
      </c>
    </row>
    <row r="906" ht="15.75" customHeight="1">
      <c r="A906" s="1">
        <v>5360.0605</v>
      </c>
      <c r="B906" s="1">
        <v>1950.0</v>
      </c>
      <c r="C906" s="1">
        <v>1950.0</v>
      </c>
      <c r="D906" s="1">
        <v>1950.0</v>
      </c>
      <c r="E906" s="1">
        <v>1950.0</v>
      </c>
      <c r="F906" s="1">
        <v>1950.0</v>
      </c>
    </row>
    <row r="907" ht="15.75" customHeight="1">
      <c r="A907" s="1">
        <v>5360.2129</v>
      </c>
      <c r="B907" s="1">
        <v>1950.0</v>
      </c>
      <c r="C907" s="1">
        <v>1950.0</v>
      </c>
      <c r="D907" s="1">
        <v>1950.0</v>
      </c>
      <c r="E907" s="1">
        <v>1950.0</v>
      </c>
      <c r="F907" s="1">
        <v>1950.0</v>
      </c>
    </row>
    <row r="908" ht="15.75" customHeight="1">
      <c r="A908" s="1">
        <v>5360.3652</v>
      </c>
      <c r="B908" s="1">
        <v>1950.0</v>
      </c>
      <c r="C908" s="1">
        <v>1950.0</v>
      </c>
      <c r="D908" s="1">
        <v>1950.0</v>
      </c>
      <c r="E908" s="1">
        <v>1950.0</v>
      </c>
      <c r="F908" s="1">
        <v>1950.0</v>
      </c>
    </row>
    <row r="909" ht="15.75" customHeight="1">
      <c r="A909" s="1">
        <v>5360.5176</v>
      </c>
      <c r="B909" s="1">
        <v>1950.0</v>
      </c>
      <c r="C909" s="1">
        <v>1950.0</v>
      </c>
      <c r="D909" s="1">
        <v>1950.0</v>
      </c>
      <c r="E909" s="1">
        <v>1950.0</v>
      </c>
      <c r="F909" s="1">
        <v>1950.0</v>
      </c>
    </row>
    <row r="910" ht="15.75" customHeight="1">
      <c r="A910" s="1">
        <v>5360.6699</v>
      </c>
      <c r="B910" s="1">
        <v>1950.0</v>
      </c>
      <c r="C910" s="1">
        <v>1950.0</v>
      </c>
      <c r="D910" s="1">
        <v>1950.0</v>
      </c>
      <c r="E910" s="1">
        <v>1950.0</v>
      </c>
      <c r="F910" s="1">
        <v>1950.0</v>
      </c>
    </row>
    <row r="911" ht="15.75" customHeight="1">
      <c r="A911" s="1">
        <v>5360.8223</v>
      </c>
      <c r="B911" s="1">
        <v>1950.0</v>
      </c>
      <c r="C911" s="1">
        <v>1950.0</v>
      </c>
      <c r="D911" s="1">
        <v>1950.0</v>
      </c>
      <c r="E911" s="1">
        <v>1950.0</v>
      </c>
      <c r="F911" s="1">
        <v>1950.0</v>
      </c>
    </row>
    <row r="912" ht="15.75" customHeight="1">
      <c r="A912" s="1">
        <v>5360.9746</v>
      </c>
      <c r="B912" s="1">
        <v>1950.0</v>
      </c>
      <c r="C912" s="1">
        <v>1942.6</v>
      </c>
      <c r="D912" s="1">
        <v>1950.0</v>
      </c>
      <c r="E912" s="1">
        <v>1950.0</v>
      </c>
      <c r="F912" s="1">
        <v>1950.0</v>
      </c>
    </row>
    <row r="913" ht="15.75" customHeight="1">
      <c r="A913" s="1">
        <v>5361.127</v>
      </c>
      <c r="B913" s="1">
        <v>1950.0</v>
      </c>
      <c r="C913" s="1">
        <v>1898.7</v>
      </c>
      <c r="D913" s="1">
        <v>1950.0</v>
      </c>
      <c r="E913" s="1">
        <v>1950.0</v>
      </c>
      <c r="F913" s="1">
        <v>1950.0</v>
      </c>
    </row>
    <row r="914" ht="15.75" customHeight="1">
      <c r="A914" s="1">
        <v>5361.2798</v>
      </c>
      <c r="B914" s="1">
        <v>1950.0</v>
      </c>
      <c r="C914" s="1">
        <v>1837.7</v>
      </c>
      <c r="D914" s="1">
        <v>1950.0</v>
      </c>
      <c r="E914" s="1">
        <v>1950.0</v>
      </c>
      <c r="F914" s="1">
        <v>1950.0</v>
      </c>
    </row>
    <row r="915" ht="15.75" customHeight="1">
      <c r="A915" s="1">
        <v>5361.4321</v>
      </c>
      <c r="B915" s="1">
        <v>1950.0</v>
      </c>
      <c r="C915" s="1">
        <v>1767.0</v>
      </c>
      <c r="D915" s="1">
        <v>1950.0</v>
      </c>
      <c r="E915" s="1">
        <v>1950.0</v>
      </c>
      <c r="F915" s="1">
        <v>1950.0</v>
      </c>
    </row>
    <row r="916" ht="15.75" customHeight="1">
      <c r="A916" s="1">
        <v>5361.5845</v>
      </c>
      <c r="B916" s="1">
        <v>1950.0</v>
      </c>
      <c r="C916" s="1">
        <v>1693.3</v>
      </c>
      <c r="D916" s="1">
        <v>1950.0</v>
      </c>
      <c r="E916" s="1">
        <v>1950.0</v>
      </c>
      <c r="F916" s="1">
        <v>1950.0</v>
      </c>
    </row>
    <row r="917" ht="15.75" customHeight="1">
      <c r="A917" s="1">
        <v>5361.7368</v>
      </c>
      <c r="B917" s="1">
        <v>1950.0</v>
      </c>
      <c r="C917" s="1">
        <v>1621.9</v>
      </c>
      <c r="D917" s="1">
        <v>1950.0</v>
      </c>
      <c r="E917" s="1">
        <v>1950.0</v>
      </c>
      <c r="F917" s="1">
        <v>1950.0</v>
      </c>
    </row>
    <row r="918" ht="15.75" customHeight="1">
      <c r="A918" s="1">
        <v>5361.8892</v>
      </c>
      <c r="B918" s="1">
        <v>1950.0</v>
      </c>
      <c r="C918" s="1">
        <v>1556.4</v>
      </c>
      <c r="D918" s="1">
        <v>1950.0</v>
      </c>
      <c r="E918" s="1">
        <v>1950.0</v>
      </c>
      <c r="F918" s="1">
        <v>1950.0</v>
      </c>
    </row>
    <row r="919" ht="15.75" customHeight="1">
      <c r="A919" s="1">
        <v>5362.0415</v>
      </c>
      <c r="B919" s="1">
        <v>1950.0</v>
      </c>
      <c r="C919" s="1">
        <v>1501.8</v>
      </c>
      <c r="D919" s="1">
        <v>1950.0</v>
      </c>
      <c r="E919" s="1">
        <v>1950.0</v>
      </c>
      <c r="F919" s="1">
        <v>1950.0</v>
      </c>
    </row>
    <row r="920" ht="15.75" customHeight="1">
      <c r="A920" s="1">
        <v>5362.1938</v>
      </c>
      <c r="B920" s="1">
        <v>1950.0</v>
      </c>
      <c r="C920" s="1">
        <v>1465.1</v>
      </c>
      <c r="D920" s="1">
        <v>1950.0</v>
      </c>
      <c r="E920" s="1">
        <v>1950.0</v>
      </c>
      <c r="F920" s="1">
        <v>1950.0</v>
      </c>
    </row>
    <row r="921" ht="15.75" customHeight="1">
      <c r="A921" s="1">
        <v>5362.3462</v>
      </c>
      <c r="B921" s="1">
        <v>1950.0</v>
      </c>
      <c r="C921" s="1">
        <v>1452.6</v>
      </c>
      <c r="D921" s="1">
        <v>1950.0</v>
      </c>
      <c r="E921" s="1">
        <v>1950.0</v>
      </c>
      <c r="F921" s="1">
        <v>1950.0</v>
      </c>
    </row>
    <row r="922" ht="15.75" customHeight="1">
      <c r="A922" s="1">
        <v>5362.499</v>
      </c>
      <c r="B922" s="1">
        <v>1950.0</v>
      </c>
      <c r="C922" s="1">
        <v>1462.7</v>
      </c>
      <c r="D922" s="1">
        <v>1950.0</v>
      </c>
      <c r="E922" s="1">
        <v>1950.0</v>
      </c>
      <c r="F922" s="1">
        <v>1950.0</v>
      </c>
    </row>
    <row r="923" ht="15.75" customHeight="1">
      <c r="A923" s="1">
        <v>5362.6514</v>
      </c>
      <c r="B923" s="1">
        <v>1950.0</v>
      </c>
      <c r="C923" s="1">
        <v>1478.7</v>
      </c>
      <c r="D923" s="1">
        <v>1950.0</v>
      </c>
      <c r="E923" s="1">
        <v>1950.0</v>
      </c>
      <c r="F923" s="1">
        <v>1950.0</v>
      </c>
    </row>
    <row r="924" ht="15.75" customHeight="1">
      <c r="A924" s="1">
        <v>5362.8037</v>
      </c>
      <c r="B924" s="1">
        <v>1950.0</v>
      </c>
      <c r="C924" s="1">
        <v>1466.2</v>
      </c>
      <c r="D924" s="1">
        <v>1950.0</v>
      </c>
      <c r="E924" s="1">
        <v>1950.0</v>
      </c>
      <c r="F924" s="1">
        <v>1950.0</v>
      </c>
    </row>
    <row r="925" ht="15.75" customHeight="1">
      <c r="A925" s="1">
        <v>5362.9561</v>
      </c>
      <c r="B925" s="1">
        <v>1950.0</v>
      </c>
      <c r="C925" s="1">
        <v>1389.4</v>
      </c>
      <c r="D925" s="1">
        <v>1950.0</v>
      </c>
      <c r="E925" s="1">
        <v>1950.0</v>
      </c>
      <c r="F925" s="1">
        <v>1950.0</v>
      </c>
    </row>
    <row r="926" ht="15.75" customHeight="1">
      <c r="A926" s="1">
        <v>5363.1084</v>
      </c>
      <c r="B926" s="1">
        <v>1950.0</v>
      </c>
      <c r="C926" s="1">
        <v>1245.7</v>
      </c>
      <c r="D926" s="1">
        <v>1950.0</v>
      </c>
      <c r="E926" s="1">
        <v>1950.0</v>
      </c>
      <c r="F926" s="1">
        <v>1950.0</v>
      </c>
    </row>
    <row r="927" ht="15.75" customHeight="1">
      <c r="A927" s="1">
        <v>5363.2607</v>
      </c>
      <c r="B927" s="1">
        <v>1950.0</v>
      </c>
      <c r="C927" s="1">
        <v>1073.2</v>
      </c>
      <c r="D927" s="1">
        <v>1896.2</v>
      </c>
      <c r="E927" s="1">
        <v>1766.1</v>
      </c>
      <c r="F927" s="1">
        <v>1800.0</v>
      </c>
    </row>
    <row r="928" ht="15.75" customHeight="1">
      <c r="A928" s="1">
        <v>5363.4131</v>
      </c>
      <c r="B928" s="1">
        <v>1950.0</v>
      </c>
      <c r="C928" s="1">
        <v>879.5</v>
      </c>
      <c r="D928" s="1">
        <v>1598.5</v>
      </c>
      <c r="E928" s="1">
        <v>1276.8</v>
      </c>
      <c r="F928" s="1">
        <v>1339.4</v>
      </c>
    </row>
    <row r="929" ht="15.75" customHeight="1">
      <c r="A929" s="1">
        <v>5363.5654</v>
      </c>
      <c r="B929" s="1">
        <v>1914.0</v>
      </c>
      <c r="C929" s="1">
        <v>692.2</v>
      </c>
      <c r="D929" s="1">
        <v>1273.2</v>
      </c>
      <c r="E929" s="1">
        <v>973.6</v>
      </c>
      <c r="F929" s="1">
        <v>1040.9</v>
      </c>
    </row>
    <row r="930" ht="15.75" customHeight="1">
      <c r="A930" s="1">
        <v>5363.7178</v>
      </c>
      <c r="B930" s="1">
        <v>1374.7</v>
      </c>
      <c r="C930" s="1">
        <v>600.1</v>
      </c>
      <c r="D930" s="1">
        <v>1087.6</v>
      </c>
      <c r="E930" s="1">
        <v>785.1</v>
      </c>
      <c r="F930" s="1">
        <v>842.4</v>
      </c>
    </row>
    <row r="931" ht="15.75" customHeight="1">
      <c r="A931" s="1">
        <v>5363.8706</v>
      </c>
      <c r="B931" s="1">
        <v>1016.1</v>
      </c>
      <c r="C931" s="1">
        <v>526.4</v>
      </c>
      <c r="D931" s="1">
        <v>851.0</v>
      </c>
      <c r="E931" s="1">
        <v>596.9</v>
      </c>
      <c r="F931" s="1">
        <v>655.1</v>
      </c>
    </row>
    <row r="932" ht="15.75" customHeight="1">
      <c r="A932" s="1">
        <v>5364.0229</v>
      </c>
      <c r="B932" s="1">
        <v>784.4</v>
      </c>
      <c r="C932" s="1">
        <v>482.5</v>
      </c>
      <c r="D932" s="1">
        <v>742.0</v>
      </c>
      <c r="E932" s="1">
        <v>550.8</v>
      </c>
      <c r="F932" s="1">
        <v>600.6</v>
      </c>
    </row>
    <row r="933" ht="15.75" customHeight="1">
      <c r="A933" s="1">
        <v>5364.1753</v>
      </c>
      <c r="B933" s="1">
        <v>687.9</v>
      </c>
      <c r="C933" s="1">
        <v>495.0</v>
      </c>
      <c r="D933" s="1">
        <v>711.5</v>
      </c>
      <c r="E933" s="1">
        <v>532.6</v>
      </c>
      <c r="F933" s="1">
        <v>577.7</v>
      </c>
    </row>
    <row r="934" ht="15.75" customHeight="1">
      <c r="A934" s="1">
        <v>5364.3276</v>
      </c>
      <c r="B934" s="1">
        <v>687.2</v>
      </c>
      <c r="C934" s="1">
        <v>504.9</v>
      </c>
      <c r="D934" s="1">
        <v>693.9</v>
      </c>
      <c r="E934" s="1">
        <v>522.0</v>
      </c>
      <c r="F934" s="1">
        <v>570.1</v>
      </c>
    </row>
    <row r="935" ht="15.75" customHeight="1">
      <c r="A935" s="1">
        <v>5364.48</v>
      </c>
      <c r="B935" s="1">
        <v>703.8</v>
      </c>
      <c r="C935" s="1">
        <v>499.6</v>
      </c>
      <c r="D935" s="1">
        <v>706.8</v>
      </c>
      <c r="E935" s="1">
        <v>529.8</v>
      </c>
      <c r="F935" s="1">
        <v>557.7</v>
      </c>
    </row>
    <row r="936" ht="15.75" customHeight="1">
      <c r="A936" s="1">
        <v>5364.6323</v>
      </c>
      <c r="B936" s="1">
        <v>774.8</v>
      </c>
      <c r="C936" s="1">
        <v>494.8</v>
      </c>
      <c r="D936" s="1">
        <v>724.9</v>
      </c>
      <c r="E936" s="1">
        <v>536.3</v>
      </c>
      <c r="F936" s="1">
        <v>558.4</v>
      </c>
    </row>
    <row r="937" ht="15.75" customHeight="1">
      <c r="A937" s="1">
        <v>5364.7847</v>
      </c>
      <c r="B937" s="1">
        <v>1017.0</v>
      </c>
      <c r="C937" s="1">
        <v>539.4</v>
      </c>
      <c r="D937" s="1">
        <v>822.7</v>
      </c>
      <c r="E937" s="1">
        <v>560.6</v>
      </c>
      <c r="F937" s="1">
        <v>597.8</v>
      </c>
    </row>
    <row r="938" ht="15.75" customHeight="1">
      <c r="A938" s="1">
        <v>5364.937</v>
      </c>
      <c r="B938" s="1">
        <v>1237.5</v>
      </c>
      <c r="C938" s="1">
        <v>625.5</v>
      </c>
      <c r="D938" s="1">
        <v>1029.1</v>
      </c>
      <c r="E938" s="1">
        <v>656.2</v>
      </c>
      <c r="F938" s="1">
        <v>703.4</v>
      </c>
    </row>
    <row r="939" ht="15.75" customHeight="1">
      <c r="A939" s="1">
        <v>5365.0894</v>
      </c>
      <c r="B939" s="1">
        <v>1828.3</v>
      </c>
      <c r="C939" s="1">
        <v>717.0</v>
      </c>
      <c r="D939" s="1">
        <v>1234.1</v>
      </c>
      <c r="E939" s="1">
        <v>810.2</v>
      </c>
      <c r="F939" s="1">
        <v>894.2</v>
      </c>
    </row>
    <row r="940" ht="15.75" customHeight="1">
      <c r="A940" s="1">
        <v>5365.2422</v>
      </c>
      <c r="B940" s="1">
        <v>1950.0</v>
      </c>
      <c r="C940" s="1">
        <v>882.5</v>
      </c>
      <c r="D940" s="1">
        <v>1573.6</v>
      </c>
      <c r="E940" s="1">
        <v>1073.0</v>
      </c>
      <c r="F940" s="1">
        <v>1142.3</v>
      </c>
    </row>
    <row r="941" ht="15.75" customHeight="1">
      <c r="A941" s="1">
        <v>5365.3945</v>
      </c>
      <c r="B941" s="1">
        <v>1950.0</v>
      </c>
      <c r="C941" s="1">
        <v>974.2</v>
      </c>
      <c r="D941" s="1">
        <v>1833.8</v>
      </c>
      <c r="E941" s="1">
        <v>1329.2</v>
      </c>
      <c r="F941" s="1">
        <v>1480.0</v>
      </c>
    </row>
    <row r="942" ht="15.75" customHeight="1">
      <c r="A942" s="1">
        <v>5365.5469</v>
      </c>
      <c r="B942" s="1">
        <v>1950.0</v>
      </c>
      <c r="C942" s="1">
        <v>1035.6</v>
      </c>
      <c r="D942" s="1">
        <v>1927.5</v>
      </c>
      <c r="E942" s="1">
        <v>1641.5</v>
      </c>
      <c r="F942" s="1">
        <v>1764.9</v>
      </c>
    </row>
    <row r="943" ht="15.75" customHeight="1">
      <c r="A943" s="1">
        <v>5365.6992</v>
      </c>
      <c r="B943" s="1">
        <v>1950.0</v>
      </c>
      <c r="C943" s="1">
        <v>1058.8</v>
      </c>
      <c r="D943" s="1">
        <v>1950.0</v>
      </c>
      <c r="E943" s="1">
        <v>1832.7</v>
      </c>
      <c r="F943" s="1">
        <v>1844.7</v>
      </c>
    </row>
    <row r="944" ht="15.75" customHeight="1">
      <c r="A944" s="1">
        <v>5365.8516</v>
      </c>
      <c r="B944" s="1">
        <v>1950.0</v>
      </c>
      <c r="C944" s="1">
        <v>1024.9</v>
      </c>
      <c r="D944" s="1">
        <v>1950.0</v>
      </c>
      <c r="E944" s="1">
        <v>1862.2</v>
      </c>
      <c r="F944" s="1">
        <v>1827.3</v>
      </c>
    </row>
    <row r="945" ht="15.75" customHeight="1">
      <c r="A945" s="1">
        <v>5366.0039</v>
      </c>
      <c r="B945" s="1">
        <v>1950.0</v>
      </c>
      <c r="C945" s="1">
        <v>940.1</v>
      </c>
      <c r="D945" s="1">
        <v>1907.4</v>
      </c>
      <c r="E945" s="1">
        <v>1801.4</v>
      </c>
      <c r="F945" s="1">
        <v>1689.8</v>
      </c>
    </row>
    <row r="946" ht="15.75" customHeight="1">
      <c r="A946" s="1">
        <v>5366.1563</v>
      </c>
      <c r="B946" s="1">
        <v>1950.0</v>
      </c>
      <c r="C946" s="1">
        <v>838.7</v>
      </c>
      <c r="D946" s="1">
        <v>1784.9</v>
      </c>
      <c r="E946" s="1">
        <v>1609.1</v>
      </c>
      <c r="F946" s="1">
        <v>1323.9</v>
      </c>
    </row>
    <row r="947" ht="15.75" customHeight="1">
      <c r="A947" s="1">
        <v>5366.3086</v>
      </c>
      <c r="B947" s="1">
        <v>1950.0</v>
      </c>
      <c r="C947" s="1">
        <v>709.5</v>
      </c>
      <c r="D947" s="1">
        <v>1472.8</v>
      </c>
      <c r="E947" s="1">
        <v>1257.9</v>
      </c>
      <c r="F947" s="1">
        <v>1087.9</v>
      </c>
    </row>
    <row r="948" ht="15.75" customHeight="1">
      <c r="A948" s="1">
        <v>5366.4614</v>
      </c>
      <c r="B948" s="1">
        <v>1780.8</v>
      </c>
      <c r="C948" s="1">
        <v>592.0</v>
      </c>
      <c r="D948" s="1">
        <v>1238.4</v>
      </c>
      <c r="E948" s="1">
        <v>1019.7</v>
      </c>
      <c r="F948" s="1">
        <v>966.2</v>
      </c>
    </row>
    <row r="949" ht="15.75" customHeight="1">
      <c r="A949" s="1">
        <v>5366.6138</v>
      </c>
      <c r="B949" s="1">
        <v>1499.2</v>
      </c>
      <c r="C949" s="1">
        <v>532.3</v>
      </c>
      <c r="D949" s="1">
        <v>1056.8</v>
      </c>
      <c r="E949" s="1">
        <v>877.4</v>
      </c>
      <c r="F949" s="1">
        <v>893.9</v>
      </c>
    </row>
    <row r="950" ht="15.75" customHeight="1">
      <c r="A950" s="1">
        <v>5366.7661</v>
      </c>
      <c r="B950" s="1">
        <v>1310.8</v>
      </c>
      <c r="C950" s="1">
        <v>492.2</v>
      </c>
      <c r="D950" s="1">
        <v>917.4</v>
      </c>
      <c r="E950" s="1">
        <v>781.0</v>
      </c>
      <c r="F950" s="1">
        <v>810.8</v>
      </c>
    </row>
    <row r="951" ht="15.75" customHeight="1">
      <c r="A951" s="1">
        <v>5366.9185</v>
      </c>
      <c r="B951" s="1">
        <v>1211.3</v>
      </c>
      <c r="C951" s="1">
        <v>470.8</v>
      </c>
      <c r="D951" s="1">
        <v>825.4</v>
      </c>
      <c r="E951" s="1">
        <v>712.5</v>
      </c>
      <c r="F951" s="1">
        <v>759.0</v>
      </c>
    </row>
    <row r="952" ht="15.75" customHeight="1">
      <c r="A952" s="1">
        <v>5367.0708</v>
      </c>
      <c r="B952" s="1">
        <v>1120.0</v>
      </c>
      <c r="C952" s="1">
        <v>498.7</v>
      </c>
      <c r="D952" s="1">
        <v>804.8</v>
      </c>
      <c r="E952" s="1">
        <v>696.2</v>
      </c>
      <c r="F952" s="1">
        <v>771.2</v>
      </c>
    </row>
    <row r="953" ht="15.75" customHeight="1">
      <c r="A953" s="1">
        <v>5367.2231</v>
      </c>
      <c r="B953" s="1">
        <v>1011.8</v>
      </c>
      <c r="C953" s="1">
        <v>524.4</v>
      </c>
      <c r="D953" s="1">
        <v>794.9</v>
      </c>
      <c r="E953" s="1">
        <v>689.1</v>
      </c>
      <c r="F953" s="1">
        <v>806.1</v>
      </c>
    </row>
    <row r="954" ht="15.75" customHeight="1">
      <c r="A954" s="1">
        <v>5367.3755</v>
      </c>
      <c r="B954" s="1">
        <v>931.6</v>
      </c>
      <c r="C954" s="1">
        <v>536.4</v>
      </c>
      <c r="D954" s="1">
        <v>839.0</v>
      </c>
      <c r="E954" s="1">
        <v>709.0</v>
      </c>
      <c r="F954" s="1">
        <v>836.1</v>
      </c>
    </row>
    <row r="955" ht="15.75" customHeight="1">
      <c r="A955" s="1">
        <v>5367.5278</v>
      </c>
      <c r="B955" s="1">
        <v>963.7</v>
      </c>
      <c r="C955" s="1">
        <v>527.6</v>
      </c>
      <c r="D955" s="1">
        <v>874.6</v>
      </c>
      <c r="E955" s="1">
        <v>725.7</v>
      </c>
      <c r="F955" s="1">
        <v>869.7</v>
      </c>
    </row>
    <row r="956" ht="15.75" customHeight="1">
      <c r="A956" s="1">
        <v>5367.6802</v>
      </c>
      <c r="B956" s="1">
        <v>1078.0</v>
      </c>
      <c r="C956" s="1">
        <v>578.9</v>
      </c>
      <c r="D956" s="1">
        <v>996.0</v>
      </c>
      <c r="E956" s="1">
        <v>756.4</v>
      </c>
      <c r="F956" s="1">
        <v>872.8</v>
      </c>
    </row>
    <row r="957" ht="15.75" customHeight="1">
      <c r="A957" s="1">
        <v>5367.833</v>
      </c>
      <c r="B957" s="1">
        <v>1320.3</v>
      </c>
      <c r="C957" s="1">
        <v>649.1</v>
      </c>
      <c r="D957" s="1">
        <v>1193.9</v>
      </c>
      <c r="E957" s="1">
        <v>839.8</v>
      </c>
      <c r="F957" s="1">
        <v>907.1</v>
      </c>
    </row>
    <row r="958" ht="15.75" customHeight="1">
      <c r="A958" s="1">
        <v>5367.9854</v>
      </c>
      <c r="B958" s="1">
        <v>1802.4</v>
      </c>
      <c r="C958" s="1">
        <v>737.4</v>
      </c>
      <c r="D958" s="1">
        <v>1385.5</v>
      </c>
      <c r="E958" s="1">
        <v>1012.0</v>
      </c>
      <c r="F958" s="1">
        <v>1049.0</v>
      </c>
    </row>
    <row r="959" ht="15.75" customHeight="1">
      <c r="A959" s="1">
        <v>5368.1377</v>
      </c>
      <c r="B959" s="1">
        <v>1949.0</v>
      </c>
      <c r="C959" s="1">
        <v>878.7</v>
      </c>
      <c r="D959" s="1">
        <v>1678.9</v>
      </c>
      <c r="E959" s="1">
        <v>1250.1</v>
      </c>
      <c r="F959" s="1">
        <v>1201.9</v>
      </c>
    </row>
    <row r="960" ht="15.75" customHeight="1">
      <c r="A960" s="1">
        <v>5368.29</v>
      </c>
      <c r="B960" s="1">
        <v>1950.0</v>
      </c>
      <c r="C960" s="1">
        <v>1004.9</v>
      </c>
      <c r="D960" s="1">
        <v>1884.1</v>
      </c>
      <c r="E960" s="1">
        <v>1446.2</v>
      </c>
      <c r="F960" s="1">
        <v>1432.9</v>
      </c>
    </row>
    <row r="961" ht="15.75" customHeight="1">
      <c r="A961" s="1">
        <v>5368.4424</v>
      </c>
      <c r="B961" s="1">
        <v>1950.0</v>
      </c>
      <c r="C961" s="1">
        <v>1131.6</v>
      </c>
      <c r="D961" s="1">
        <v>1948.6</v>
      </c>
      <c r="E961" s="1">
        <v>1594.7</v>
      </c>
      <c r="F961" s="1">
        <v>1548.5</v>
      </c>
    </row>
    <row r="962" ht="15.75" customHeight="1">
      <c r="A962" s="1">
        <v>5368.5947</v>
      </c>
      <c r="B962" s="1">
        <v>1950.0</v>
      </c>
      <c r="C962" s="1">
        <v>1256.4</v>
      </c>
      <c r="D962" s="1">
        <v>1950.0</v>
      </c>
      <c r="E962" s="1">
        <v>1583.5</v>
      </c>
      <c r="F962" s="1">
        <v>1572.8</v>
      </c>
    </row>
    <row r="963" ht="15.75" customHeight="1">
      <c r="A963" s="1">
        <v>5368.7471</v>
      </c>
      <c r="B963" s="1">
        <v>1950.0</v>
      </c>
      <c r="C963" s="1">
        <v>1353.4</v>
      </c>
      <c r="D963" s="1">
        <v>1950.0</v>
      </c>
      <c r="E963" s="1">
        <v>1490.9</v>
      </c>
      <c r="F963" s="1">
        <v>1517.5</v>
      </c>
    </row>
    <row r="964" ht="15.75" customHeight="1">
      <c r="A964" s="1">
        <v>5368.8994</v>
      </c>
      <c r="B964" s="1">
        <v>1950.0</v>
      </c>
      <c r="C964" s="1">
        <v>1388.9</v>
      </c>
      <c r="D964" s="1">
        <v>1950.0</v>
      </c>
      <c r="E964" s="1">
        <v>1294.2</v>
      </c>
      <c r="F964" s="1">
        <v>1324.6</v>
      </c>
    </row>
    <row r="965" ht="15.75" customHeight="1">
      <c r="A965" s="1">
        <v>5369.0518</v>
      </c>
      <c r="B965" s="1">
        <v>1950.0</v>
      </c>
      <c r="C965" s="1">
        <v>1342.0</v>
      </c>
      <c r="D965" s="1">
        <v>1950.0</v>
      </c>
      <c r="E965" s="1">
        <v>1083.9</v>
      </c>
      <c r="F965" s="1">
        <v>1078.6</v>
      </c>
    </row>
    <row r="966" ht="15.75" customHeight="1">
      <c r="A966" s="1">
        <v>5369.2046</v>
      </c>
      <c r="B966" s="1">
        <v>1950.0</v>
      </c>
      <c r="C966" s="1">
        <v>1224.7</v>
      </c>
      <c r="D966" s="1">
        <v>1950.0</v>
      </c>
      <c r="E966" s="1">
        <v>1019.9</v>
      </c>
      <c r="F966" s="1">
        <v>1005.2</v>
      </c>
    </row>
    <row r="967" ht="15.75" customHeight="1">
      <c r="A967" s="1">
        <v>5369.3569</v>
      </c>
      <c r="B967" s="1">
        <v>1918.8</v>
      </c>
      <c r="C967" s="1">
        <v>1075.4</v>
      </c>
      <c r="D967" s="1">
        <v>1950.0</v>
      </c>
      <c r="E967" s="1">
        <v>1004.7</v>
      </c>
      <c r="F967" s="1">
        <v>959.1</v>
      </c>
    </row>
    <row r="968" ht="15.75" customHeight="1">
      <c r="A968" s="1">
        <v>5369.5093</v>
      </c>
      <c r="B968" s="1">
        <v>1831.9</v>
      </c>
      <c r="C968" s="1">
        <v>931.3</v>
      </c>
      <c r="D968" s="1">
        <v>1950.0</v>
      </c>
      <c r="E968" s="1">
        <v>1007.9</v>
      </c>
      <c r="F968" s="1">
        <v>916.5</v>
      </c>
    </row>
    <row r="969" ht="15.75" customHeight="1">
      <c r="A969" s="1">
        <v>5369.6616</v>
      </c>
      <c r="B969" s="1">
        <v>1709.2</v>
      </c>
      <c r="C969" s="1">
        <v>811.6</v>
      </c>
      <c r="D969" s="1">
        <v>1950.0</v>
      </c>
      <c r="E969" s="1">
        <v>1031.1</v>
      </c>
      <c r="F969" s="1">
        <v>859.2</v>
      </c>
    </row>
    <row r="970" ht="15.75" customHeight="1">
      <c r="A970" s="1">
        <v>5369.814</v>
      </c>
      <c r="B970" s="1">
        <v>1571.5</v>
      </c>
      <c r="C970" s="1">
        <v>719.7</v>
      </c>
      <c r="D970" s="1">
        <v>1950.0</v>
      </c>
      <c r="E970" s="1">
        <v>1146.1</v>
      </c>
      <c r="F970" s="1">
        <v>852.6</v>
      </c>
    </row>
    <row r="971" ht="15.75" customHeight="1">
      <c r="A971" s="1">
        <v>5369.9663</v>
      </c>
      <c r="B971" s="1">
        <v>1445.0</v>
      </c>
      <c r="C971" s="1">
        <v>649.4</v>
      </c>
      <c r="D971" s="1">
        <v>1950.0</v>
      </c>
      <c r="E971" s="1">
        <v>1312.3</v>
      </c>
      <c r="F971" s="1">
        <v>899.4</v>
      </c>
    </row>
    <row r="972" ht="15.75" customHeight="1">
      <c r="A972" s="1">
        <v>5370.1187</v>
      </c>
      <c r="B972" s="1">
        <v>1338.1</v>
      </c>
      <c r="C972" s="1">
        <v>588.8</v>
      </c>
      <c r="D972" s="1">
        <v>1950.0</v>
      </c>
      <c r="E972" s="1">
        <v>1491.1</v>
      </c>
      <c r="F972" s="1">
        <v>1003.6</v>
      </c>
    </row>
    <row r="973" ht="15.75" customHeight="1">
      <c r="A973" s="1">
        <v>5370.271</v>
      </c>
      <c r="B973" s="1">
        <v>1214.9</v>
      </c>
      <c r="C973" s="1">
        <v>526.8</v>
      </c>
      <c r="D973" s="1">
        <v>1924.1</v>
      </c>
      <c r="E973" s="1">
        <v>1614.2</v>
      </c>
      <c r="F973" s="1">
        <v>1104.0</v>
      </c>
    </row>
    <row r="974" ht="15.75" customHeight="1">
      <c r="A974" s="1">
        <v>5370.4238</v>
      </c>
      <c r="B974" s="1">
        <v>1070.2</v>
      </c>
      <c r="C974" s="1">
        <v>453.1</v>
      </c>
      <c r="D974" s="1">
        <v>1841.7</v>
      </c>
      <c r="E974" s="1">
        <v>1638.8</v>
      </c>
      <c r="F974" s="1">
        <v>1157.4</v>
      </c>
    </row>
    <row r="975" ht="15.75" customHeight="1">
      <c r="A975" s="1">
        <v>5370.5762</v>
      </c>
      <c r="B975" s="1">
        <v>849.3</v>
      </c>
      <c r="C975" s="1">
        <v>370.2</v>
      </c>
      <c r="D975" s="1">
        <v>1720.7</v>
      </c>
      <c r="E975" s="1">
        <v>1554.0</v>
      </c>
      <c r="F975" s="1">
        <v>1136.2</v>
      </c>
    </row>
    <row r="976" ht="15.75" customHeight="1">
      <c r="A976" s="1">
        <v>5370.7285</v>
      </c>
      <c r="B976" s="1">
        <v>624.4</v>
      </c>
      <c r="C976" s="1">
        <v>293.3</v>
      </c>
      <c r="D976" s="1">
        <v>1545.1</v>
      </c>
      <c r="E976" s="1">
        <v>1366.4</v>
      </c>
      <c r="F976" s="1">
        <v>941.9</v>
      </c>
    </row>
    <row r="977" ht="15.75" customHeight="1">
      <c r="A977" s="1">
        <v>5370.8809</v>
      </c>
      <c r="B977" s="1">
        <v>445.1</v>
      </c>
      <c r="C977" s="1">
        <v>232.8</v>
      </c>
      <c r="D977" s="1">
        <v>1311.4</v>
      </c>
      <c r="E977" s="1">
        <v>1153.9</v>
      </c>
      <c r="F977" s="1">
        <v>866.1</v>
      </c>
    </row>
    <row r="978" ht="15.75" customHeight="1">
      <c r="A978" s="1">
        <v>5371.0332</v>
      </c>
      <c r="B978" s="1">
        <v>345.2</v>
      </c>
      <c r="C978" s="1">
        <v>193.0</v>
      </c>
      <c r="D978" s="1">
        <v>1166.0</v>
      </c>
      <c r="E978" s="1">
        <v>1113.7</v>
      </c>
      <c r="F978" s="1">
        <v>942.4</v>
      </c>
    </row>
    <row r="979" ht="15.75" customHeight="1">
      <c r="A979" s="1">
        <v>5371.1855</v>
      </c>
      <c r="B979" s="1">
        <v>285.8</v>
      </c>
      <c r="C979" s="1">
        <v>180.2</v>
      </c>
      <c r="D979" s="1">
        <v>1135.8</v>
      </c>
      <c r="E979" s="1">
        <v>1168.9</v>
      </c>
      <c r="F979" s="1">
        <v>1075.3</v>
      </c>
    </row>
    <row r="980" ht="15.75" customHeight="1">
      <c r="A980" s="1">
        <v>5371.3379</v>
      </c>
      <c r="B980" s="1">
        <v>271.5</v>
      </c>
      <c r="C980" s="1">
        <v>184.7</v>
      </c>
      <c r="D980" s="1">
        <v>1183.7</v>
      </c>
      <c r="E980" s="1">
        <v>1259.6</v>
      </c>
      <c r="F980" s="1">
        <v>1233.4</v>
      </c>
    </row>
    <row r="981" ht="15.75" customHeight="1">
      <c r="A981" s="1">
        <v>5371.4902</v>
      </c>
      <c r="B981" s="1">
        <v>282.0</v>
      </c>
      <c r="C981" s="1">
        <v>209.9</v>
      </c>
      <c r="D981" s="1">
        <v>1265.0</v>
      </c>
      <c r="E981" s="1">
        <v>1299.6</v>
      </c>
      <c r="F981" s="1">
        <v>1400.6</v>
      </c>
    </row>
    <row r="982" ht="15.75" customHeight="1">
      <c r="A982" s="1">
        <v>5371.6426</v>
      </c>
      <c r="B982" s="1">
        <v>321.5</v>
      </c>
      <c r="C982" s="1">
        <v>264.8</v>
      </c>
      <c r="D982" s="1">
        <v>1363.2</v>
      </c>
      <c r="E982" s="1">
        <v>1296.7</v>
      </c>
      <c r="F982" s="1">
        <v>1582.1</v>
      </c>
    </row>
    <row r="983" ht="15.75" customHeight="1">
      <c r="A983" s="1">
        <v>5371.7954</v>
      </c>
      <c r="B983" s="1">
        <v>396.1</v>
      </c>
      <c r="C983" s="1">
        <v>367.3</v>
      </c>
      <c r="D983" s="1">
        <v>1548.9</v>
      </c>
      <c r="E983" s="1">
        <v>1216.4</v>
      </c>
      <c r="F983" s="1">
        <v>1865.0</v>
      </c>
    </row>
    <row r="984" ht="15.75" customHeight="1">
      <c r="A984" s="1">
        <v>5371.9478</v>
      </c>
      <c r="B984" s="1">
        <v>519.7</v>
      </c>
      <c r="C984" s="1">
        <v>537.9</v>
      </c>
      <c r="D984" s="1">
        <v>1882.0</v>
      </c>
      <c r="E984" s="1">
        <v>1109.8</v>
      </c>
      <c r="F984" s="1">
        <v>1950.0</v>
      </c>
    </row>
    <row r="985" ht="15.75" customHeight="1">
      <c r="A985" s="1">
        <v>5372.1001</v>
      </c>
      <c r="B985" s="1">
        <v>668.9</v>
      </c>
      <c r="C985" s="1">
        <v>756.4</v>
      </c>
      <c r="D985" s="1">
        <v>1950.0</v>
      </c>
      <c r="E985" s="1">
        <v>1124.5</v>
      </c>
      <c r="F985" s="1">
        <v>1950.0</v>
      </c>
    </row>
    <row r="986" ht="15.75" customHeight="1">
      <c r="A986" s="1">
        <v>5372.2524</v>
      </c>
      <c r="B986" s="1">
        <v>823.4</v>
      </c>
      <c r="C986" s="1">
        <v>865.7</v>
      </c>
      <c r="D986" s="1">
        <v>1852.9</v>
      </c>
      <c r="E986" s="1">
        <v>1014.4</v>
      </c>
      <c r="F986" s="1">
        <v>1764.4</v>
      </c>
    </row>
    <row r="987" ht="15.75" customHeight="1">
      <c r="A987" s="1">
        <v>5372.4048</v>
      </c>
      <c r="B987" s="1">
        <v>755.9</v>
      </c>
      <c r="C987" s="1">
        <v>741.8</v>
      </c>
      <c r="D987" s="1">
        <v>1275.3</v>
      </c>
      <c r="E987" s="1">
        <v>755.7</v>
      </c>
      <c r="F987" s="1">
        <v>1144.7</v>
      </c>
    </row>
    <row r="988" ht="15.75" customHeight="1">
      <c r="A988" s="1">
        <v>5372.5571</v>
      </c>
      <c r="B988" s="1">
        <v>548.6</v>
      </c>
      <c r="C988" s="1">
        <v>512.8</v>
      </c>
      <c r="D988" s="1">
        <v>731.1</v>
      </c>
      <c r="E988" s="1">
        <v>532.0</v>
      </c>
      <c r="F988" s="1">
        <v>630.5</v>
      </c>
    </row>
    <row r="989" ht="15.75" customHeight="1">
      <c r="A989" s="1">
        <v>5372.7095</v>
      </c>
      <c r="B989" s="1">
        <v>427.8</v>
      </c>
      <c r="C989" s="1">
        <v>373.9</v>
      </c>
      <c r="D989" s="1">
        <v>520.5</v>
      </c>
      <c r="E989" s="1">
        <v>405.3</v>
      </c>
      <c r="F989" s="1">
        <v>434.2</v>
      </c>
    </row>
    <row r="990" ht="15.75" customHeight="1">
      <c r="A990" s="1">
        <v>5372.8618</v>
      </c>
      <c r="B990" s="1">
        <v>342.5</v>
      </c>
      <c r="C990" s="1">
        <v>295.8</v>
      </c>
      <c r="D990" s="1">
        <v>407.3</v>
      </c>
      <c r="E990" s="1">
        <v>340.4</v>
      </c>
      <c r="F990" s="1">
        <v>335.3</v>
      </c>
    </row>
    <row r="991" ht="15.75" customHeight="1">
      <c r="A991" s="1">
        <v>5373.0142</v>
      </c>
      <c r="B991" s="1">
        <v>325.7</v>
      </c>
      <c r="C991" s="1">
        <v>267.2</v>
      </c>
      <c r="D991" s="1">
        <v>374.1</v>
      </c>
      <c r="E991" s="1">
        <v>318.2</v>
      </c>
      <c r="F991" s="1">
        <v>305.2</v>
      </c>
    </row>
    <row r="992" ht="15.75" customHeight="1">
      <c r="A992" s="1">
        <v>5373.167</v>
      </c>
      <c r="B992" s="1">
        <v>370.8</v>
      </c>
      <c r="C992" s="1">
        <v>290.8</v>
      </c>
      <c r="D992" s="1">
        <v>420.4</v>
      </c>
      <c r="E992" s="1">
        <v>340.8</v>
      </c>
      <c r="F992" s="1">
        <v>319.8</v>
      </c>
    </row>
    <row r="993" ht="15.75" customHeight="1">
      <c r="A993" s="1">
        <v>5373.3193</v>
      </c>
      <c r="B993" s="1">
        <v>499.4</v>
      </c>
      <c r="C993" s="1">
        <v>352.7</v>
      </c>
      <c r="D993" s="1">
        <v>527.3</v>
      </c>
      <c r="E993" s="1">
        <v>410.3</v>
      </c>
      <c r="F993" s="1">
        <v>376.4</v>
      </c>
    </row>
    <row r="994" ht="15.75" customHeight="1">
      <c r="A994" s="1">
        <v>5373.4717</v>
      </c>
      <c r="B994" s="1">
        <v>734.4</v>
      </c>
      <c r="C994" s="1">
        <v>440.6</v>
      </c>
      <c r="D994" s="1">
        <v>688.2</v>
      </c>
      <c r="E994" s="1">
        <v>503.9</v>
      </c>
      <c r="F994" s="1">
        <v>432.1</v>
      </c>
    </row>
    <row r="995" ht="15.75" customHeight="1">
      <c r="A995" s="1">
        <v>5373.624</v>
      </c>
      <c r="B995" s="1">
        <v>1069.9</v>
      </c>
      <c r="C995" s="1">
        <v>532.0</v>
      </c>
      <c r="D995" s="1">
        <v>833.0</v>
      </c>
      <c r="E995" s="1">
        <v>590.5</v>
      </c>
      <c r="F995" s="1">
        <v>495.3</v>
      </c>
    </row>
    <row r="996" ht="15.75" customHeight="1">
      <c r="A996" s="1">
        <v>5373.7764</v>
      </c>
      <c r="B996" s="1">
        <v>1192.7</v>
      </c>
      <c r="C996" s="1">
        <v>537.8</v>
      </c>
      <c r="D996" s="1">
        <v>889.2</v>
      </c>
      <c r="E996" s="1">
        <v>606.6</v>
      </c>
      <c r="F996" s="1">
        <v>544.7</v>
      </c>
    </row>
    <row r="997" ht="15.75" customHeight="1">
      <c r="A997" s="1">
        <v>5373.9287</v>
      </c>
      <c r="B997" s="1">
        <v>1000.0</v>
      </c>
      <c r="C997" s="1">
        <v>486.8</v>
      </c>
      <c r="D997" s="1">
        <v>870.2</v>
      </c>
      <c r="E997" s="1">
        <v>572.6</v>
      </c>
      <c r="F997" s="1">
        <v>556.2</v>
      </c>
    </row>
    <row r="998" ht="15.75" customHeight="1">
      <c r="A998" s="1">
        <v>5374.0811</v>
      </c>
      <c r="B998" s="1">
        <v>831.8</v>
      </c>
      <c r="C998" s="1">
        <v>434.9</v>
      </c>
      <c r="D998" s="1">
        <v>811.9</v>
      </c>
      <c r="E998" s="1">
        <v>542.4</v>
      </c>
      <c r="F998" s="1">
        <v>563.4</v>
      </c>
    </row>
    <row r="999" ht="15.75" customHeight="1">
      <c r="A999" s="1">
        <v>5374.2334</v>
      </c>
      <c r="B999" s="1">
        <v>773.6</v>
      </c>
      <c r="C999" s="1">
        <v>413.8</v>
      </c>
      <c r="D999" s="1">
        <v>799.1</v>
      </c>
      <c r="E999" s="1">
        <v>538.6</v>
      </c>
      <c r="F999" s="1">
        <v>570.6</v>
      </c>
    </row>
    <row r="1000" ht="15.75" customHeight="1">
      <c r="A1000" s="1">
        <v>5374.3862</v>
      </c>
      <c r="B1000" s="1">
        <v>788.3</v>
      </c>
      <c r="C1000" s="1">
        <v>413.8</v>
      </c>
      <c r="D1000" s="1">
        <v>855.0</v>
      </c>
      <c r="E1000" s="1">
        <v>587.8</v>
      </c>
      <c r="F1000" s="1">
        <v>573.1</v>
      </c>
    </row>
    <row r="1001" ht="15.75" customHeight="1">
      <c r="A1001" s="1">
        <v>5374.5386</v>
      </c>
      <c r="B1001" s="1">
        <v>824.8</v>
      </c>
      <c r="C1001" s="1">
        <v>416.7</v>
      </c>
      <c r="D1001" s="1">
        <v>899.8</v>
      </c>
      <c r="E1001" s="1">
        <v>611.1</v>
      </c>
      <c r="F1001" s="1">
        <v>565.7</v>
      </c>
    </row>
    <row r="1002" ht="15.75" customHeight="1">
      <c r="A1002" s="1">
        <v>5374.6909</v>
      </c>
      <c r="B1002" s="1">
        <v>851.6</v>
      </c>
      <c r="C1002" s="1">
        <v>422.3</v>
      </c>
      <c r="D1002" s="1">
        <v>967.3</v>
      </c>
      <c r="E1002" s="1">
        <v>671.6</v>
      </c>
      <c r="F1002" s="1">
        <v>567.3</v>
      </c>
    </row>
    <row r="1003" ht="15.75" customHeight="1">
      <c r="A1003" s="1">
        <v>5374.8433</v>
      </c>
      <c r="B1003" s="1">
        <v>753.9</v>
      </c>
      <c r="C1003" s="1">
        <v>390.4</v>
      </c>
      <c r="D1003" s="1">
        <v>901.7</v>
      </c>
      <c r="E1003" s="1">
        <v>719.4</v>
      </c>
      <c r="F1003" s="1">
        <v>589.7</v>
      </c>
    </row>
    <row r="1004" ht="15.75" customHeight="1">
      <c r="A1004" s="1">
        <v>5374.9956</v>
      </c>
      <c r="B1004" s="1">
        <v>671.7</v>
      </c>
      <c r="C1004" s="1">
        <v>346.9</v>
      </c>
      <c r="D1004" s="1">
        <v>782.7</v>
      </c>
      <c r="E1004" s="1">
        <v>686.1</v>
      </c>
      <c r="F1004" s="1">
        <v>610.9</v>
      </c>
    </row>
    <row r="1005" ht="15.75" customHeight="1">
      <c r="A1005" s="1">
        <v>5375.1479</v>
      </c>
      <c r="B1005" s="1">
        <v>628.3</v>
      </c>
      <c r="C1005" s="1">
        <v>326.4</v>
      </c>
      <c r="D1005" s="1">
        <v>712.0</v>
      </c>
      <c r="E1005" s="1">
        <v>677.9</v>
      </c>
      <c r="F1005" s="1">
        <v>623.8</v>
      </c>
    </row>
    <row r="1006" ht="15.75" customHeight="1">
      <c r="A1006" s="1">
        <v>5375.3003</v>
      </c>
      <c r="B1006" s="1">
        <v>569.1</v>
      </c>
      <c r="C1006" s="1">
        <v>317.6</v>
      </c>
      <c r="D1006" s="1">
        <v>630.8</v>
      </c>
      <c r="E1006" s="1">
        <v>643.1</v>
      </c>
      <c r="F1006" s="1">
        <v>615.5</v>
      </c>
    </row>
    <row r="1007" ht="15.75" customHeight="1">
      <c r="A1007" s="1">
        <v>5375.4526</v>
      </c>
      <c r="B1007" s="1">
        <v>591.1</v>
      </c>
      <c r="C1007" s="1">
        <v>327.8</v>
      </c>
      <c r="D1007" s="1">
        <v>591.2</v>
      </c>
      <c r="E1007" s="1">
        <v>598.7</v>
      </c>
      <c r="F1007" s="1">
        <v>595.8</v>
      </c>
    </row>
    <row r="1008" ht="15.75" customHeight="1">
      <c r="A1008" s="1">
        <v>5375.605</v>
      </c>
      <c r="B1008" s="1">
        <v>698.9</v>
      </c>
      <c r="C1008" s="1">
        <v>371.3</v>
      </c>
      <c r="D1008" s="1">
        <v>624.0</v>
      </c>
      <c r="E1008" s="1">
        <v>549.9</v>
      </c>
      <c r="F1008" s="1">
        <v>574.6</v>
      </c>
    </row>
    <row r="1009" ht="15.75" customHeight="1">
      <c r="A1009" s="1">
        <v>5375.7578</v>
      </c>
      <c r="B1009" s="1">
        <v>738.5</v>
      </c>
      <c r="C1009" s="1">
        <v>409.4</v>
      </c>
      <c r="D1009" s="1">
        <v>657.1</v>
      </c>
      <c r="E1009" s="1">
        <v>527.6</v>
      </c>
      <c r="F1009" s="1">
        <v>558.9</v>
      </c>
    </row>
    <row r="1010" ht="15.75" customHeight="1">
      <c r="A1010" s="1">
        <v>5375.9102</v>
      </c>
      <c r="B1010" s="1">
        <v>799.8</v>
      </c>
      <c r="C1010" s="1">
        <v>450.0</v>
      </c>
      <c r="D1010" s="1">
        <v>685.2</v>
      </c>
      <c r="E1010" s="1">
        <v>515.2</v>
      </c>
      <c r="F1010" s="1">
        <v>551.2</v>
      </c>
    </row>
    <row r="1011" ht="15.75" customHeight="1">
      <c r="A1011" s="1">
        <v>5376.0625</v>
      </c>
      <c r="B1011" s="1">
        <v>862.4</v>
      </c>
      <c r="C1011" s="1">
        <v>475.0</v>
      </c>
      <c r="D1011" s="1">
        <v>718.7</v>
      </c>
      <c r="E1011" s="1">
        <v>520.5</v>
      </c>
      <c r="F1011" s="1">
        <v>556.7</v>
      </c>
    </row>
    <row r="1012" ht="15.75" customHeight="1">
      <c r="A1012" s="1">
        <v>5376.2148</v>
      </c>
      <c r="B1012" s="1">
        <v>895.3</v>
      </c>
      <c r="C1012" s="1">
        <v>479.5</v>
      </c>
      <c r="D1012" s="1">
        <v>758.3</v>
      </c>
      <c r="E1012" s="1">
        <v>532.1</v>
      </c>
      <c r="F1012" s="1">
        <v>571.9</v>
      </c>
    </row>
    <row r="1013" ht="15.75" customHeight="1">
      <c r="A1013" s="1">
        <v>5376.3672</v>
      </c>
      <c r="B1013" s="1">
        <v>942.0</v>
      </c>
      <c r="C1013" s="1">
        <v>480.3</v>
      </c>
      <c r="D1013" s="1">
        <v>807.9</v>
      </c>
      <c r="E1013" s="1">
        <v>548.1</v>
      </c>
      <c r="F1013" s="1">
        <v>587.6</v>
      </c>
    </row>
    <row r="1014" ht="15.75" customHeight="1">
      <c r="A1014" s="1">
        <v>5376.5195</v>
      </c>
      <c r="B1014" s="1">
        <v>1005.7</v>
      </c>
      <c r="C1014" s="1">
        <v>487.2</v>
      </c>
      <c r="D1014" s="1">
        <v>873.2</v>
      </c>
      <c r="E1014" s="1">
        <v>586.5</v>
      </c>
      <c r="F1014" s="1">
        <v>659.2</v>
      </c>
    </row>
    <row r="1015" ht="15.75" customHeight="1">
      <c r="A1015" s="1">
        <v>5376.6719</v>
      </c>
      <c r="B1015" s="1">
        <v>1147.4</v>
      </c>
      <c r="C1015" s="1">
        <v>511.6</v>
      </c>
      <c r="D1015" s="1">
        <v>969.5</v>
      </c>
      <c r="E1015" s="1">
        <v>626.7</v>
      </c>
      <c r="F1015" s="1">
        <v>753.5</v>
      </c>
    </row>
    <row r="1016" ht="15.75" customHeight="1">
      <c r="A1016" s="1">
        <v>5376.8242</v>
      </c>
      <c r="B1016" s="1">
        <v>1351.8</v>
      </c>
      <c r="C1016" s="1">
        <v>566.1</v>
      </c>
      <c r="D1016" s="1">
        <v>1119.5</v>
      </c>
      <c r="E1016" s="1">
        <v>685.7</v>
      </c>
      <c r="F1016" s="1">
        <v>880.9</v>
      </c>
    </row>
    <row r="1017" ht="15.75" customHeight="1">
      <c r="A1017" s="1">
        <v>5376.9766</v>
      </c>
      <c r="B1017" s="1">
        <v>1656.0</v>
      </c>
      <c r="C1017" s="1">
        <v>660.5</v>
      </c>
      <c r="D1017" s="1">
        <v>1314.1</v>
      </c>
      <c r="E1017" s="1">
        <v>798.9</v>
      </c>
      <c r="F1017" s="1">
        <v>1061.2</v>
      </c>
    </row>
    <row r="1018" ht="15.75" customHeight="1">
      <c r="A1018" s="1">
        <v>5377.1294</v>
      </c>
      <c r="B1018" s="1">
        <v>1949.0</v>
      </c>
      <c r="C1018" s="1">
        <v>799.0</v>
      </c>
      <c r="D1018" s="1">
        <v>1560.0</v>
      </c>
      <c r="E1018" s="1">
        <v>924.9</v>
      </c>
      <c r="F1018" s="1">
        <v>1295.9</v>
      </c>
    </row>
    <row r="1019" ht="15.75" customHeight="1">
      <c r="A1019" s="1">
        <v>5377.2817</v>
      </c>
      <c r="B1019" s="1">
        <v>1950.0</v>
      </c>
      <c r="C1019" s="1">
        <v>937.4</v>
      </c>
      <c r="D1019" s="1">
        <v>1820.3</v>
      </c>
      <c r="E1019" s="1">
        <v>1200.3</v>
      </c>
      <c r="F1019" s="1">
        <v>1550.5</v>
      </c>
    </row>
    <row r="1020" ht="15.75" customHeight="1">
      <c r="A1020" s="1">
        <v>5377.4341</v>
      </c>
      <c r="B1020" s="1">
        <v>1950.0</v>
      </c>
      <c r="C1020" s="1">
        <v>1034.0</v>
      </c>
      <c r="D1020" s="1">
        <v>1923.8</v>
      </c>
      <c r="E1020" s="1">
        <v>1471.8</v>
      </c>
      <c r="F1020" s="1">
        <v>1748.7</v>
      </c>
    </row>
    <row r="1021" ht="15.75" customHeight="1">
      <c r="A1021" s="1">
        <v>5377.5864</v>
      </c>
      <c r="B1021" s="1">
        <v>1950.0</v>
      </c>
      <c r="C1021" s="1">
        <v>1124.0</v>
      </c>
      <c r="D1021" s="1">
        <v>1950.0</v>
      </c>
      <c r="E1021" s="1">
        <v>1809.2</v>
      </c>
      <c r="F1021" s="1">
        <v>1783.4</v>
      </c>
    </row>
    <row r="1022" ht="15.75" customHeight="1">
      <c r="A1022" s="1">
        <v>5377.7388</v>
      </c>
      <c r="B1022" s="1">
        <v>1950.0</v>
      </c>
      <c r="C1022" s="1">
        <v>1165.4</v>
      </c>
      <c r="D1022" s="1">
        <v>1950.0</v>
      </c>
      <c r="E1022" s="1">
        <v>1925.4</v>
      </c>
      <c r="F1022" s="1">
        <v>1572.3</v>
      </c>
    </row>
    <row r="1023" ht="15.75" customHeight="1">
      <c r="A1023" s="1">
        <v>5377.8911</v>
      </c>
      <c r="B1023" s="1">
        <v>1950.0</v>
      </c>
      <c r="C1023" s="1">
        <v>1152.5</v>
      </c>
      <c r="D1023" s="1">
        <v>1950.0</v>
      </c>
      <c r="E1023" s="1">
        <v>1950.0</v>
      </c>
      <c r="F1023" s="1">
        <v>1364.9</v>
      </c>
    </row>
    <row r="1024" ht="15.75" customHeight="1">
      <c r="A1024" s="1">
        <v>5378.0435</v>
      </c>
      <c r="B1024" s="1">
        <v>1950.0</v>
      </c>
      <c r="C1024" s="1">
        <v>1107.6</v>
      </c>
      <c r="D1024" s="1">
        <v>1950.0</v>
      </c>
      <c r="E1024" s="1">
        <v>1950.0</v>
      </c>
      <c r="F1024" s="1">
        <v>1152.4</v>
      </c>
    </row>
    <row r="1025" ht="15.75" customHeight="1">
      <c r="A1025" s="1">
        <v>5378.1958</v>
      </c>
      <c r="B1025" s="1">
        <v>1950.0</v>
      </c>
      <c r="C1025" s="1">
        <v>1065.6</v>
      </c>
      <c r="D1025" s="1">
        <v>1950.0</v>
      </c>
      <c r="E1025" s="1">
        <v>1950.0</v>
      </c>
      <c r="F1025" s="1">
        <v>1061.7</v>
      </c>
    </row>
    <row r="1026" ht="15.75" customHeight="1">
      <c r="A1026" s="1">
        <v>5378.3486</v>
      </c>
      <c r="B1026" s="1">
        <v>1950.0</v>
      </c>
      <c r="C1026" s="1">
        <v>1055.1</v>
      </c>
      <c r="D1026" s="1">
        <v>1950.0</v>
      </c>
      <c r="E1026" s="1">
        <v>1950.0</v>
      </c>
      <c r="F1026" s="1">
        <v>995.8</v>
      </c>
    </row>
    <row r="1027" ht="15.75" customHeight="1">
      <c r="A1027" s="1">
        <v>5378.501</v>
      </c>
      <c r="B1027" s="1">
        <v>1950.0</v>
      </c>
      <c r="C1027" s="1">
        <v>1093.5</v>
      </c>
      <c r="D1027" s="1">
        <v>1950.0</v>
      </c>
      <c r="E1027" s="1">
        <v>1950.0</v>
      </c>
      <c r="F1027" s="1">
        <v>1393.9</v>
      </c>
    </row>
    <row r="1028" ht="15.75" customHeight="1">
      <c r="A1028" s="1">
        <v>5378.6533</v>
      </c>
      <c r="B1028" s="1">
        <v>1950.0</v>
      </c>
      <c r="C1028" s="1">
        <v>1189.1</v>
      </c>
      <c r="D1028" s="1">
        <v>1950.0</v>
      </c>
      <c r="E1028" s="1">
        <v>1950.0</v>
      </c>
      <c r="F1028" s="1">
        <v>1462.9</v>
      </c>
    </row>
    <row r="1029" ht="15.75" customHeight="1">
      <c r="A1029" s="1">
        <v>5378.8057</v>
      </c>
      <c r="B1029" s="1">
        <v>1950.0</v>
      </c>
      <c r="C1029" s="1">
        <v>1339.6</v>
      </c>
      <c r="D1029" s="1">
        <v>1950.0</v>
      </c>
      <c r="E1029" s="1">
        <v>1950.0</v>
      </c>
      <c r="F1029" s="1">
        <v>1825.2</v>
      </c>
    </row>
    <row r="1030" ht="15.75" customHeight="1">
      <c r="A1030" s="1">
        <v>5378.958</v>
      </c>
      <c r="B1030" s="1">
        <v>1950.0</v>
      </c>
      <c r="C1030" s="1">
        <v>1525.6</v>
      </c>
      <c r="D1030" s="1">
        <v>1950.0</v>
      </c>
      <c r="E1030" s="1">
        <v>1950.0</v>
      </c>
      <c r="F1030" s="1">
        <v>1950.0</v>
      </c>
    </row>
    <row r="1031" ht="15.75" customHeight="1">
      <c r="A1031" s="1">
        <v>5379.1104</v>
      </c>
      <c r="B1031" s="1">
        <v>1950.0</v>
      </c>
      <c r="C1031" s="1">
        <v>1709.3</v>
      </c>
      <c r="D1031" s="1">
        <v>1950.0</v>
      </c>
      <c r="E1031" s="1">
        <v>1950.0</v>
      </c>
      <c r="F1031" s="1">
        <v>1950.0</v>
      </c>
    </row>
    <row r="1032" ht="15.75" customHeight="1">
      <c r="A1032" s="1">
        <v>5379.2627</v>
      </c>
      <c r="B1032" s="1">
        <v>1950.0</v>
      </c>
      <c r="C1032" s="1">
        <v>1851.0</v>
      </c>
      <c r="D1032" s="1">
        <v>1950.0</v>
      </c>
      <c r="E1032" s="1">
        <v>1950.0</v>
      </c>
      <c r="F1032" s="1">
        <v>1815.0</v>
      </c>
    </row>
    <row r="1033" ht="15.75" customHeight="1">
      <c r="A1033" s="1">
        <v>5379.415</v>
      </c>
      <c r="B1033" s="1">
        <v>1950.0</v>
      </c>
      <c r="C1033" s="1">
        <v>1924.5</v>
      </c>
      <c r="D1033" s="1">
        <v>1950.0</v>
      </c>
      <c r="E1033" s="1">
        <v>1950.0</v>
      </c>
      <c r="F1033" s="1">
        <v>1612.6</v>
      </c>
    </row>
    <row r="1034" ht="15.75" customHeight="1">
      <c r="A1034" s="1">
        <v>5379.5674</v>
      </c>
      <c r="B1034" s="1">
        <v>1950.0</v>
      </c>
      <c r="C1034" s="1">
        <v>1916.6</v>
      </c>
      <c r="D1034" s="1">
        <v>1950.0</v>
      </c>
      <c r="E1034" s="1">
        <v>1950.0</v>
      </c>
      <c r="F1034" s="1">
        <v>1432.7</v>
      </c>
    </row>
    <row r="1035" ht="15.75" customHeight="1">
      <c r="A1035" s="1">
        <v>5379.7202</v>
      </c>
      <c r="B1035" s="1">
        <v>1950.0</v>
      </c>
      <c r="C1035" s="1">
        <v>1822.5</v>
      </c>
      <c r="D1035" s="1">
        <v>1950.0</v>
      </c>
      <c r="E1035" s="1">
        <v>1950.0</v>
      </c>
      <c r="F1035" s="1">
        <v>1347.7</v>
      </c>
    </row>
    <row r="1036" ht="15.75" customHeight="1">
      <c r="A1036" s="1">
        <v>5379.8726</v>
      </c>
      <c r="B1036" s="1">
        <v>1950.0</v>
      </c>
      <c r="C1036" s="1">
        <v>1646.8</v>
      </c>
      <c r="D1036" s="1">
        <v>1950.0</v>
      </c>
      <c r="E1036" s="1">
        <v>1950.0</v>
      </c>
      <c r="F1036" s="1">
        <v>1333.4</v>
      </c>
    </row>
    <row r="1037" ht="15.75" customHeight="1">
      <c r="A1037" s="1">
        <v>5380.0249</v>
      </c>
      <c r="B1037" s="1">
        <v>1950.0</v>
      </c>
      <c r="C1037" s="1">
        <v>1413.8</v>
      </c>
      <c r="D1037" s="1">
        <v>1950.0</v>
      </c>
      <c r="E1037" s="1">
        <v>1950.0</v>
      </c>
      <c r="F1037" s="1">
        <v>1250.9</v>
      </c>
    </row>
    <row r="1038" ht="15.75" customHeight="1">
      <c r="A1038" s="1">
        <v>5380.1772</v>
      </c>
      <c r="B1038" s="1">
        <v>1950.0</v>
      </c>
      <c r="C1038" s="1">
        <v>1180.0</v>
      </c>
      <c r="D1038" s="1">
        <v>1950.0</v>
      </c>
      <c r="E1038" s="1">
        <v>1949.1</v>
      </c>
      <c r="F1038" s="1">
        <v>1112.3</v>
      </c>
    </row>
    <row r="1039" ht="15.75" customHeight="1">
      <c r="A1039" s="1">
        <v>5380.3296</v>
      </c>
      <c r="B1039" s="1">
        <v>1950.0</v>
      </c>
      <c r="C1039" s="1">
        <v>970.4</v>
      </c>
      <c r="D1039" s="1">
        <v>1617.6</v>
      </c>
      <c r="E1039" s="1">
        <v>1447.0</v>
      </c>
      <c r="F1039" s="1">
        <v>1440.2</v>
      </c>
    </row>
    <row r="1040" ht="15.75" customHeight="1">
      <c r="A1040" s="1">
        <v>5380.4819</v>
      </c>
      <c r="B1040" s="1">
        <v>1950.0</v>
      </c>
      <c r="C1040" s="1">
        <v>765.4</v>
      </c>
      <c r="D1040" s="1">
        <v>1423.5</v>
      </c>
      <c r="E1040" s="1">
        <v>1119.1</v>
      </c>
      <c r="F1040" s="1">
        <v>1560.2</v>
      </c>
    </row>
    <row r="1041" ht="15.75" customHeight="1">
      <c r="A1041" s="1">
        <v>5380.6343</v>
      </c>
      <c r="B1041" s="1">
        <v>1950.0</v>
      </c>
      <c r="C1041" s="1">
        <v>729.7</v>
      </c>
      <c r="D1041" s="1">
        <v>1225.3</v>
      </c>
      <c r="E1041" s="1">
        <v>914.4</v>
      </c>
      <c r="F1041" s="1">
        <v>1639.6</v>
      </c>
    </row>
    <row r="1042" ht="15.75" customHeight="1">
      <c r="A1042" s="1">
        <v>5380.7866</v>
      </c>
      <c r="B1042" s="1">
        <v>1950.0</v>
      </c>
      <c r="C1042" s="1">
        <v>743.1</v>
      </c>
      <c r="D1042" s="1">
        <v>907.5</v>
      </c>
      <c r="E1042" s="1">
        <v>693.5</v>
      </c>
      <c r="F1042" s="1">
        <v>1627.8</v>
      </c>
    </row>
    <row r="1043" ht="15.75" customHeight="1">
      <c r="A1043" s="1">
        <v>5380.939</v>
      </c>
      <c r="B1043" s="1">
        <v>1950.0</v>
      </c>
      <c r="C1043" s="1">
        <v>1086.7</v>
      </c>
      <c r="D1043" s="1">
        <v>790.1</v>
      </c>
      <c r="E1043" s="1">
        <v>499.7</v>
      </c>
      <c r="F1043" s="1">
        <v>1619.8</v>
      </c>
    </row>
    <row r="1044" ht="15.75" customHeight="1">
      <c r="A1044" s="1">
        <v>5381.0918</v>
      </c>
      <c r="B1044" s="1">
        <v>1950.0</v>
      </c>
      <c r="C1044" s="1">
        <v>1192.2</v>
      </c>
      <c r="D1044" s="1">
        <v>1254.5</v>
      </c>
      <c r="E1044" s="1">
        <v>544.9</v>
      </c>
      <c r="F1044" s="1">
        <v>1715.5</v>
      </c>
    </row>
    <row r="1045" ht="15.75" customHeight="1">
      <c r="A1045" s="1">
        <v>5381.2441</v>
      </c>
      <c r="B1045" s="1">
        <v>1950.0</v>
      </c>
      <c r="C1045" s="1">
        <v>1535.4</v>
      </c>
      <c r="D1045" s="1">
        <v>1432.8</v>
      </c>
      <c r="E1045" s="1">
        <v>496.3</v>
      </c>
      <c r="F1045" s="1">
        <v>1209.3</v>
      </c>
    </row>
    <row r="1046" ht="15.75" customHeight="1">
      <c r="A1046" s="1">
        <v>5381.3965</v>
      </c>
      <c r="B1046" s="1">
        <v>1950.0</v>
      </c>
      <c r="C1046" s="1">
        <v>1487.8</v>
      </c>
      <c r="D1046" s="1">
        <v>1658.2</v>
      </c>
      <c r="E1046" s="1">
        <v>506.6</v>
      </c>
      <c r="F1046" s="1">
        <v>797.8</v>
      </c>
    </row>
    <row r="1047" ht="15.75" customHeight="1">
      <c r="A1047" s="1">
        <v>5381.5488</v>
      </c>
      <c r="B1047" s="1">
        <v>1950.0</v>
      </c>
      <c r="C1047" s="1">
        <v>1011.5</v>
      </c>
      <c r="D1047" s="1">
        <v>1556.2</v>
      </c>
      <c r="E1047" s="1">
        <v>475.2</v>
      </c>
      <c r="F1047" s="1">
        <v>489.9</v>
      </c>
    </row>
    <row r="1048" ht="15.75" customHeight="1">
      <c r="A1048" s="1">
        <v>5381.7012</v>
      </c>
      <c r="B1048" s="1">
        <v>1950.0</v>
      </c>
      <c r="C1048" s="1">
        <v>463.6</v>
      </c>
      <c r="D1048" s="1">
        <v>753.6</v>
      </c>
      <c r="E1048" s="1">
        <v>407.7</v>
      </c>
      <c r="F1048" s="1">
        <v>314.3</v>
      </c>
    </row>
    <row r="1049" ht="15.75" customHeight="1">
      <c r="A1049" s="1">
        <v>5381.8535</v>
      </c>
      <c r="B1049" s="1">
        <v>1950.0</v>
      </c>
      <c r="C1049" s="1">
        <v>259.4</v>
      </c>
      <c r="D1049" s="1">
        <v>490.5</v>
      </c>
      <c r="E1049" s="1">
        <v>281.3</v>
      </c>
      <c r="F1049" s="1">
        <v>226.6</v>
      </c>
    </row>
    <row r="1050" ht="15.75" customHeight="1">
      <c r="A1050" s="1">
        <v>5382.0059</v>
      </c>
      <c r="B1050" s="1">
        <v>1950.0</v>
      </c>
      <c r="C1050" s="1">
        <v>165.6</v>
      </c>
      <c r="D1050" s="1">
        <v>265.5</v>
      </c>
      <c r="E1050" s="1">
        <v>215.7</v>
      </c>
      <c r="F1050" s="1">
        <v>177.7</v>
      </c>
    </row>
    <row r="1051" ht="15.75" customHeight="1">
      <c r="A1051" s="1">
        <v>5382.1582</v>
      </c>
      <c r="B1051" s="1">
        <v>1950.0</v>
      </c>
      <c r="C1051" s="1">
        <v>122.4</v>
      </c>
      <c r="D1051" s="1">
        <v>212.6</v>
      </c>
      <c r="E1051" s="1">
        <v>250.8</v>
      </c>
      <c r="F1051" s="1">
        <v>187.7</v>
      </c>
    </row>
    <row r="1052" ht="15.75" customHeight="1">
      <c r="A1052" s="1">
        <v>5382.311</v>
      </c>
      <c r="B1052" s="1">
        <v>1950.0</v>
      </c>
      <c r="C1052" s="1">
        <v>122.8</v>
      </c>
      <c r="D1052" s="1">
        <v>230.3</v>
      </c>
      <c r="E1052" s="1">
        <v>322.2</v>
      </c>
      <c r="F1052" s="1">
        <v>240.6</v>
      </c>
    </row>
    <row r="1053" ht="15.75" customHeight="1">
      <c r="A1053" s="1">
        <v>5382.4634</v>
      </c>
      <c r="B1053" s="1">
        <v>1950.0</v>
      </c>
      <c r="C1053" s="1">
        <v>144.1</v>
      </c>
      <c r="D1053" s="1">
        <v>293.9</v>
      </c>
      <c r="E1053" s="1">
        <v>426.8</v>
      </c>
      <c r="F1053" s="1">
        <v>328.4</v>
      </c>
    </row>
    <row r="1054" ht="15.75" customHeight="1">
      <c r="A1054" s="1">
        <v>5382.6157</v>
      </c>
      <c r="B1054" s="1">
        <v>1950.0</v>
      </c>
      <c r="C1054" s="1">
        <v>196.5</v>
      </c>
      <c r="D1054" s="1">
        <v>418.2</v>
      </c>
      <c r="E1054" s="1">
        <v>570.2</v>
      </c>
      <c r="F1054" s="1">
        <v>452.5</v>
      </c>
    </row>
    <row r="1055" ht="15.75" customHeight="1">
      <c r="A1055" s="1">
        <v>5382.7681</v>
      </c>
      <c r="B1055" s="1">
        <v>1950.0</v>
      </c>
      <c r="C1055" s="1">
        <v>306.1</v>
      </c>
      <c r="D1055" s="1">
        <v>696.8</v>
      </c>
      <c r="E1055" s="1">
        <v>969.8</v>
      </c>
      <c r="F1055" s="1">
        <v>810.4</v>
      </c>
    </row>
    <row r="1056" ht="15.75" customHeight="1">
      <c r="A1056" s="1">
        <v>5382.9204</v>
      </c>
      <c r="B1056" s="1">
        <v>1950.0</v>
      </c>
      <c r="C1056" s="1">
        <v>468.9</v>
      </c>
      <c r="D1056" s="1">
        <v>1309.1</v>
      </c>
      <c r="E1056" s="1">
        <v>1800.3</v>
      </c>
      <c r="F1056" s="1">
        <v>1720.7</v>
      </c>
    </row>
    <row r="1057" ht="15.75" customHeight="1">
      <c r="A1057" s="1">
        <v>5383.0728</v>
      </c>
      <c r="B1057" s="1">
        <v>1950.0</v>
      </c>
      <c r="C1057" s="1">
        <v>763.1</v>
      </c>
      <c r="D1057" s="1">
        <v>1950.0</v>
      </c>
      <c r="E1057" s="1">
        <v>1950.0</v>
      </c>
      <c r="F1057" s="1">
        <v>1950.0</v>
      </c>
    </row>
    <row r="1058" ht="15.75" customHeight="1">
      <c r="A1058" s="1">
        <v>5383.2251</v>
      </c>
      <c r="B1058" s="1">
        <v>1950.0</v>
      </c>
      <c r="C1058" s="1">
        <v>1131.5</v>
      </c>
      <c r="D1058" s="1">
        <v>1950.0</v>
      </c>
      <c r="E1058" s="1">
        <v>1950.0</v>
      </c>
      <c r="F1058" s="1">
        <v>1950.0</v>
      </c>
    </row>
    <row r="1059" ht="15.75" customHeight="1">
      <c r="A1059" s="1">
        <v>5383.3774</v>
      </c>
      <c r="B1059" s="1">
        <v>1950.0</v>
      </c>
      <c r="C1059" s="1">
        <v>1459.5</v>
      </c>
      <c r="D1059" s="1">
        <v>1950.0</v>
      </c>
      <c r="E1059" s="1">
        <v>1950.0</v>
      </c>
      <c r="F1059" s="1">
        <v>1950.0</v>
      </c>
    </row>
    <row r="1060" ht="15.75" customHeight="1">
      <c r="A1060" s="1">
        <v>5383.5298</v>
      </c>
      <c r="B1060" s="1">
        <v>1950.0</v>
      </c>
      <c r="C1060" s="1">
        <v>1601.7</v>
      </c>
      <c r="D1060" s="1">
        <v>1950.0</v>
      </c>
      <c r="E1060" s="1">
        <v>1950.0</v>
      </c>
      <c r="F1060" s="1">
        <v>1950.0</v>
      </c>
    </row>
    <row r="1061" ht="15.75" customHeight="1">
      <c r="A1061" s="1">
        <v>5383.6826</v>
      </c>
      <c r="B1061" s="1">
        <v>1950.0</v>
      </c>
      <c r="C1061" s="1">
        <v>1569.0</v>
      </c>
      <c r="D1061" s="1">
        <v>1950.0</v>
      </c>
      <c r="E1061" s="1">
        <v>1950.0</v>
      </c>
      <c r="F1061" s="1">
        <v>1950.0</v>
      </c>
    </row>
    <row r="1062" ht="15.75" customHeight="1">
      <c r="A1062" s="1">
        <v>5383.835</v>
      </c>
      <c r="B1062" s="1">
        <v>1950.0</v>
      </c>
      <c r="C1062" s="1">
        <v>1469.7</v>
      </c>
      <c r="D1062" s="1">
        <v>1939.4</v>
      </c>
      <c r="E1062" s="1">
        <v>1788.9</v>
      </c>
      <c r="F1062" s="1">
        <v>1940.6</v>
      </c>
    </row>
    <row r="1063" ht="15.75" customHeight="1">
      <c r="A1063" s="1">
        <v>5383.9873</v>
      </c>
      <c r="B1063" s="1">
        <v>1950.0</v>
      </c>
      <c r="C1063" s="1">
        <v>1382.9</v>
      </c>
      <c r="D1063" s="1">
        <v>1867.3</v>
      </c>
      <c r="E1063" s="1">
        <v>1595.8</v>
      </c>
      <c r="F1063" s="1">
        <v>1888.2</v>
      </c>
    </row>
    <row r="1064" ht="15.75" customHeight="1">
      <c r="A1064" s="1">
        <v>5384.1396</v>
      </c>
      <c r="B1064" s="1">
        <v>1950.0</v>
      </c>
      <c r="C1064" s="1">
        <v>1321.8</v>
      </c>
      <c r="D1064" s="1">
        <v>1757.7</v>
      </c>
      <c r="E1064" s="1">
        <v>1317.5</v>
      </c>
      <c r="F1064" s="1">
        <v>1822.9</v>
      </c>
    </row>
    <row r="1065" ht="15.75" customHeight="1">
      <c r="A1065" s="1">
        <v>5384.292</v>
      </c>
      <c r="B1065" s="1">
        <v>1950.0</v>
      </c>
      <c r="C1065" s="1">
        <v>1274.6</v>
      </c>
      <c r="D1065" s="1">
        <v>1610.6</v>
      </c>
      <c r="E1065" s="1">
        <v>1086.3</v>
      </c>
      <c r="F1065" s="1">
        <v>1706.8</v>
      </c>
    </row>
    <row r="1066" ht="15.75" customHeight="1">
      <c r="A1066" s="1">
        <v>5384.4443</v>
      </c>
      <c r="B1066" s="1">
        <v>1950.0</v>
      </c>
      <c r="C1066" s="1">
        <v>1225.7</v>
      </c>
      <c r="D1066" s="1">
        <v>1473.7</v>
      </c>
      <c r="E1066" s="1">
        <v>948.9</v>
      </c>
      <c r="F1066" s="1">
        <v>1641.8</v>
      </c>
    </row>
    <row r="1067" ht="15.75" customHeight="1">
      <c r="A1067" s="1">
        <v>5384.5967</v>
      </c>
      <c r="B1067" s="1">
        <v>1950.0</v>
      </c>
      <c r="C1067" s="1">
        <v>1137.7</v>
      </c>
      <c r="D1067" s="1">
        <v>1355.3</v>
      </c>
      <c r="E1067" s="1">
        <v>831.5</v>
      </c>
      <c r="F1067" s="1">
        <v>1595.8</v>
      </c>
    </row>
    <row r="1068" ht="15.75" customHeight="1">
      <c r="A1068" s="1">
        <v>5384.749</v>
      </c>
      <c r="B1068" s="1">
        <v>1950.0</v>
      </c>
      <c r="C1068" s="1">
        <v>1045.8</v>
      </c>
      <c r="D1068" s="1">
        <v>1316.0</v>
      </c>
      <c r="E1068" s="1">
        <v>778.4</v>
      </c>
      <c r="F1068" s="1">
        <v>1632.5</v>
      </c>
    </row>
    <row r="1069" ht="15.75" customHeight="1">
      <c r="A1069" s="1">
        <v>5384.9014</v>
      </c>
      <c r="B1069" s="1">
        <v>1950.0</v>
      </c>
      <c r="C1069" s="1">
        <v>1033.6</v>
      </c>
      <c r="D1069" s="1">
        <v>1202.0</v>
      </c>
      <c r="E1069" s="1">
        <v>688.0</v>
      </c>
      <c r="F1069" s="1">
        <v>1525.0</v>
      </c>
    </row>
    <row r="1070" ht="15.75" customHeight="1">
      <c r="A1070" s="1">
        <v>5385.0542</v>
      </c>
      <c r="B1070" s="1">
        <v>1950.0</v>
      </c>
      <c r="C1070" s="1">
        <v>952.5</v>
      </c>
      <c r="D1070" s="1">
        <v>1072.5</v>
      </c>
      <c r="E1070" s="1">
        <v>692.3</v>
      </c>
      <c r="F1070" s="1">
        <v>1723.5</v>
      </c>
    </row>
    <row r="1071" ht="15.75" customHeight="1">
      <c r="A1071" s="1">
        <v>5385.2065</v>
      </c>
      <c r="B1071" s="1">
        <v>1950.0</v>
      </c>
      <c r="C1071" s="1">
        <v>952.1</v>
      </c>
      <c r="D1071" s="1">
        <v>1202.9</v>
      </c>
      <c r="E1071" s="1">
        <v>721.1</v>
      </c>
      <c r="F1071" s="1">
        <v>1416.4</v>
      </c>
    </row>
    <row r="1072" ht="15.75" customHeight="1">
      <c r="A1072" s="1">
        <v>5385.3589</v>
      </c>
      <c r="B1072" s="1">
        <v>1950.0</v>
      </c>
      <c r="C1072" s="1">
        <v>675.9</v>
      </c>
      <c r="D1072" s="1">
        <v>854.1</v>
      </c>
      <c r="E1072" s="1">
        <v>544.9</v>
      </c>
      <c r="F1072" s="1">
        <v>983.2</v>
      </c>
    </row>
    <row r="1073" ht="15.75" customHeight="1">
      <c r="A1073" s="1">
        <v>5385.5112</v>
      </c>
      <c r="B1073" s="1">
        <v>1950.0</v>
      </c>
      <c r="C1073" s="1">
        <v>509.2</v>
      </c>
      <c r="D1073" s="1">
        <v>695.1</v>
      </c>
      <c r="E1073" s="1">
        <v>474.7</v>
      </c>
      <c r="F1073" s="1">
        <v>736.9</v>
      </c>
    </row>
    <row r="1074" ht="15.75" customHeight="1">
      <c r="A1074" s="1">
        <v>5385.6636</v>
      </c>
      <c r="B1074" s="1">
        <v>1950.0</v>
      </c>
      <c r="C1074" s="1">
        <v>480.7</v>
      </c>
      <c r="D1074" s="1">
        <v>535.6</v>
      </c>
      <c r="E1074" s="1">
        <v>391.0</v>
      </c>
      <c r="F1074" s="1">
        <v>566.5</v>
      </c>
    </row>
    <row r="1075" ht="15.75" customHeight="1">
      <c r="A1075" s="1">
        <v>5385.8159</v>
      </c>
      <c r="B1075" s="1">
        <v>1941.5</v>
      </c>
      <c r="C1075" s="1">
        <v>425.7</v>
      </c>
      <c r="D1075" s="1">
        <v>415.8</v>
      </c>
      <c r="E1075" s="1">
        <v>357.9</v>
      </c>
      <c r="F1075" s="1">
        <v>454.8</v>
      </c>
    </row>
    <row r="1076" ht="15.75" customHeight="1">
      <c r="A1076" s="1">
        <v>5385.9683</v>
      </c>
      <c r="B1076" s="1">
        <v>1873.4</v>
      </c>
      <c r="C1076" s="1">
        <v>366.1</v>
      </c>
      <c r="D1076" s="1">
        <v>344.0</v>
      </c>
      <c r="E1076" s="1">
        <v>314.6</v>
      </c>
      <c r="F1076" s="1">
        <v>361.2</v>
      </c>
    </row>
    <row r="1077" ht="15.75" customHeight="1">
      <c r="A1077" s="1">
        <v>5386.1206</v>
      </c>
      <c r="B1077" s="1">
        <v>1754.8</v>
      </c>
      <c r="C1077" s="1">
        <v>315.9</v>
      </c>
      <c r="D1077" s="1">
        <v>304.0</v>
      </c>
      <c r="E1077" s="1">
        <v>298.3</v>
      </c>
      <c r="F1077" s="1">
        <v>331.3</v>
      </c>
    </row>
    <row r="1078" ht="15.75" customHeight="1">
      <c r="A1078" s="1">
        <v>5386.2734</v>
      </c>
      <c r="B1078" s="1">
        <v>1599.0</v>
      </c>
      <c r="C1078" s="1">
        <v>285.4</v>
      </c>
      <c r="D1078" s="1">
        <v>265.5</v>
      </c>
      <c r="E1078" s="1">
        <v>284.1</v>
      </c>
      <c r="F1078" s="1">
        <v>300.4</v>
      </c>
    </row>
    <row r="1079" ht="15.75" customHeight="1">
      <c r="A1079" s="1">
        <v>5386.4258</v>
      </c>
      <c r="B1079" s="1">
        <v>1419.0</v>
      </c>
      <c r="C1079" s="1">
        <v>234.2</v>
      </c>
      <c r="D1079" s="1">
        <v>228.8</v>
      </c>
      <c r="E1079" s="1">
        <v>272.3</v>
      </c>
      <c r="F1079" s="1">
        <v>262.7</v>
      </c>
    </row>
    <row r="1080" ht="15.75" customHeight="1">
      <c r="A1080" s="1">
        <v>5386.5781</v>
      </c>
      <c r="B1080" s="1">
        <v>1202.2</v>
      </c>
      <c r="C1080" s="1">
        <v>222.5</v>
      </c>
      <c r="D1080" s="1">
        <v>225.4</v>
      </c>
      <c r="E1080" s="1">
        <v>258.2</v>
      </c>
      <c r="F1080" s="1">
        <v>226.6</v>
      </c>
    </row>
    <row r="1081" ht="15.75" customHeight="1">
      <c r="A1081" s="1">
        <v>5386.7305</v>
      </c>
      <c r="B1081" s="1">
        <v>1040.3</v>
      </c>
      <c r="C1081" s="1">
        <v>224.6</v>
      </c>
      <c r="D1081" s="1">
        <v>235.6</v>
      </c>
      <c r="E1081" s="1">
        <v>243.2</v>
      </c>
      <c r="F1081" s="1">
        <v>194.8</v>
      </c>
    </row>
    <row r="1082" ht="15.75" customHeight="1">
      <c r="A1082" s="1">
        <v>5386.8828</v>
      </c>
      <c r="B1082" s="1">
        <v>935.3</v>
      </c>
      <c r="C1082" s="1">
        <v>240.8</v>
      </c>
      <c r="D1082" s="1">
        <v>258.6</v>
      </c>
      <c r="E1082" s="1">
        <v>230.1</v>
      </c>
      <c r="F1082" s="1">
        <v>190.4</v>
      </c>
    </row>
    <row r="1083" ht="15.75" customHeight="1">
      <c r="A1083" s="1">
        <v>5387.0352</v>
      </c>
      <c r="B1083" s="1">
        <v>854.1</v>
      </c>
      <c r="C1083" s="1">
        <v>269.6</v>
      </c>
      <c r="D1083" s="1">
        <v>293.6</v>
      </c>
      <c r="E1083" s="1">
        <v>226.0</v>
      </c>
      <c r="F1083" s="1">
        <v>193.4</v>
      </c>
    </row>
    <row r="1084" ht="15.75" customHeight="1">
      <c r="A1084" s="1">
        <v>5387.1875</v>
      </c>
      <c r="B1084" s="1">
        <v>783.4</v>
      </c>
      <c r="C1084" s="1">
        <v>305.4</v>
      </c>
      <c r="D1084" s="1">
        <v>334.8</v>
      </c>
      <c r="E1084" s="1">
        <v>226.8</v>
      </c>
      <c r="F1084" s="1">
        <v>195.3</v>
      </c>
    </row>
    <row r="1085" ht="15.75" customHeight="1">
      <c r="A1085" s="1">
        <v>5387.3398</v>
      </c>
      <c r="B1085" s="1">
        <v>732.9</v>
      </c>
      <c r="C1085" s="1">
        <v>335.0</v>
      </c>
      <c r="D1085" s="1">
        <v>360.8</v>
      </c>
      <c r="E1085" s="1">
        <v>226.2</v>
      </c>
      <c r="F1085" s="1">
        <v>192.2</v>
      </c>
    </row>
    <row r="1086" ht="15.75" customHeight="1">
      <c r="A1086" s="1">
        <v>5387.4922</v>
      </c>
      <c r="B1086" s="1">
        <v>711.7</v>
      </c>
      <c r="C1086" s="1">
        <v>342.3</v>
      </c>
      <c r="D1086" s="1">
        <v>360.3</v>
      </c>
      <c r="E1086" s="1">
        <v>225.9</v>
      </c>
      <c r="F1086" s="1">
        <v>188.9</v>
      </c>
    </row>
    <row r="1087" ht="15.75" customHeight="1">
      <c r="A1087" s="1">
        <v>5387.645</v>
      </c>
      <c r="B1087" s="1">
        <v>705.6</v>
      </c>
      <c r="C1087" s="1">
        <v>330.0</v>
      </c>
      <c r="D1087" s="1">
        <v>346.3</v>
      </c>
      <c r="E1087" s="1">
        <v>223.1</v>
      </c>
      <c r="F1087" s="1">
        <v>188.4</v>
      </c>
    </row>
    <row r="1088" ht="15.75" customHeight="1">
      <c r="A1088" s="1">
        <v>5387.7974</v>
      </c>
      <c r="B1088" s="1">
        <v>719.4</v>
      </c>
      <c r="C1088" s="1">
        <v>318.2</v>
      </c>
      <c r="D1088" s="1">
        <v>340.0</v>
      </c>
      <c r="E1088" s="1">
        <v>218.5</v>
      </c>
      <c r="F1088" s="1">
        <v>187.0</v>
      </c>
    </row>
    <row r="1089" ht="15.75" customHeight="1">
      <c r="A1089" s="1">
        <v>5387.9497</v>
      </c>
      <c r="B1089" s="1">
        <v>800.6</v>
      </c>
      <c r="C1089" s="1">
        <v>325.3</v>
      </c>
      <c r="D1089" s="1">
        <v>360.1</v>
      </c>
      <c r="E1089" s="1">
        <v>225.1</v>
      </c>
      <c r="F1089" s="1">
        <v>194.2</v>
      </c>
    </row>
    <row r="1090" ht="15.75" customHeight="1">
      <c r="A1090" s="1">
        <v>5388.1021</v>
      </c>
      <c r="B1090" s="1">
        <v>930.5</v>
      </c>
      <c r="C1090" s="1">
        <v>357.1</v>
      </c>
      <c r="D1090" s="1">
        <v>413.5</v>
      </c>
      <c r="E1090" s="1">
        <v>247.5</v>
      </c>
      <c r="F1090" s="1">
        <v>213.4</v>
      </c>
    </row>
    <row r="1091" ht="15.75" customHeight="1">
      <c r="A1091" s="1">
        <v>5388.2544</v>
      </c>
      <c r="B1091" s="1">
        <v>1112.4</v>
      </c>
      <c r="C1091" s="1">
        <v>400.7</v>
      </c>
      <c r="D1091" s="1">
        <v>486.8</v>
      </c>
      <c r="E1091" s="1">
        <v>273.9</v>
      </c>
      <c r="F1091" s="1">
        <v>240.9</v>
      </c>
    </row>
    <row r="1092" ht="15.75" customHeight="1">
      <c r="A1092" s="1">
        <v>5388.4067</v>
      </c>
      <c r="B1092" s="1">
        <v>1404.5</v>
      </c>
      <c r="C1092" s="1">
        <v>451.1</v>
      </c>
      <c r="D1092" s="1">
        <v>589.4</v>
      </c>
      <c r="E1092" s="1">
        <v>310.4</v>
      </c>
      <c r="F1092" s="1">
        <v>274.8</v>
      </c>
    </row>
    <row r="1093" ht="15.75" customHeight="1">
      <c r="A1093" s="1">
        <v>5388.5591</v>
      </c>
      <c r="B1093" s="1">
        <v>1682.2</v>
      </c>
      <c r="C1093" s="1">
        <v>479.5</v>
      </c>
      <c r="D1093" s="1">
        <v>675.6</v>
      </c>
      <c r="E1093" s="1">
        <v>345.6</v>
      </c>
      <c r="F1093" s="1">
        <v>303.2</v>
      </c>
    </row>
    <row r="1094" ht="15.75" customHeight="1">
      <c r="A1094" s="1">
        <v>5388.7114</v>
      </c>
      <c r="B1094" s="1">
        <v>1841.0</v>
      </c>
      <c r="C1094" s="1">
        <v>502.0</v>
      </c>
      <c r="D1094" s="1">
        <v>790.3</v>
      </c>
      <c r="E1094" s="1">
        <v>385.8</v>
      </c>
      <c r="F1094" s="1">
        <v>337.7</v>
      </c>
    </row>
    <row r="1095" ht="15.75" customHeight="1">
      <c r="A1095" s="1">
        <v>5388.8638</v>
      </c>
      <c r="B1095" s="1">
        <v>1933.0</v>
      </c>
      <c r="C1095" s="1">
        <v>550.2</v>
      </c>
      <c r="D1095" s="1">
        <v>924.0</v>
      </c>
      <c r="E1095" s="1">
        <v>436.2</v>
      </c>
      <c r="F1095" s="1">
        <v>375.8</v>
      </c>
    </row>
    <row r="1096" ht="15.75" customHeight="1">
      <c r="A1096" s="1">
        <v>5389.0166</v>
      </c>
      <c r="B1096" s="1">
        <v>1950.0</v>
      </c>
      <c r="C1096" s="1">
        <v>617.1</v>
      </c>
      <c r="D1096" s="1">
        <v>1033.0</v>
      </c>
      <c r="E1096" s="1">
        <v>476.1</v>
      </c>
      <c r="F1096" s="1">
        <v>405.2</v>
      </c>
    </row>
    <row r="1097" ht="15.75" customHeight="1">
      <c r="A1097" s="1">
        <v>5389.1689</v>
      </c>
      <c r="B1097" s="1">
        <v>1950.0</v>
      </c>
      <c r="C1097" s="1">
        <v>714.1</v>
      </c>
      <c r="D1097" s="1">
        <v>1165.6</v>
      </c>
      <c r="E1097" s="1">
        <v>531.3</v>
      </c>
      <c r="F1097" s="1">
        <v>441.3</v>
      </c>
    </row>
    <row r="1098" ht="15.75" customHeight="1">
      <c r="A1098" s="1">
        <v>5389.3213</v>
      </c>
      <c r="B1098" s="1">
        <v>1950.0</v>
      </c>
      <c r="C1098" s="1">
        <v>763.9</v>
      </c>
      <c r="D1098" s="1">
        <v>1221.0</v>
      </c>
      <c r="E1098" s="1">
        <v>586.6</v>
      </c>
      <c r="F1098" s="1">
        <v>467.2</v>
      </c>
    </row>
    <row r="1099" ht="15.75" customHeight="1">
      <c r="A1099" s="1">
        <v>5389.4736</v>
      </c>
      <c r="B1099" s="1">
        <v>1950.0</v>
      </c>
      <c r="C1099" s="1">
        <v>809.8</v>
      </c>
      <c r="D1099" s="1">
        <v>1239.4</v>
      </c>
      <c r="E1099" s="1">
        <v>589.1</v>
      </c>
      <c r="F1099" s="1">
        <v>457.6</v>
      </c>
    </row>
    <row r="1100" ht="15.75" customHeight="1">
      <c r="A1100" s="1">
        <v>5389.626</v>
      </c>
      <c r="B1100" s="1">
        <v>1950.0</v>
      </c>
      <c r="C1100" s="1">
        <v>835.5</v>
      </c>
      <c r="D1100" s="1">
        <v>1278.9</v>
      </c>
      <c r="E1100" s="1">
        <v>577.7</v>
      </c>
      <c r="F1100" s="1">
        <v>455.2</v>
      </c>
    </row>
    <row r="1101" ht="15.75" customHeight="1">
      <c r="A1101" s="1">
        <v>5389.7783</v>
      </c>
      <c r="B1101" s="1">
        <v>1950.0</v>
      </c>
      <c r="C1101" s="1">
        <v>839.6</v>
      </c>
      <c r="D1101" s="1">
        <v>1345.3</v>
      </c>
      <c r="E1101" s="1">
        <v>570.0</v>
      </c>
      <c r="F1101" s="1">
        <v>469.3</v>
      </c>
    </row>
    <row r="1102" ht="15.75" customHeight="1">
      <c r="A1102" s="1">
        <v>5389.9307</v>
      </c>
      <c r="B1102" s="1">
        <v>1950.0</v>
      </c>
      <c r="C1102" s="1">
        <v>819.7</v>
      </c>
      <c r="D1102" s="1">
        <v>1314.3</v>
      </c>
      <c r="E1102" s="1">
        <v>560.1</v>
      </c>
      <c r="F1102" s="1">
        <v>467.8</v>
      </c>
    </row>
    <row r="1103" ht="15.75" customHeight="1">
      <c r="A1103" s="1">
        <v>5390.083</v>
      </c>
      <c r="B1103" s="1">
        <v>1942.7</v>
      </c>
      <c r="C1103" s="1">
        <v>739.9</v>
      </c>
      <c r="D1103" s="1">
        <v>1206.6</v>
      </c>
      <c r="E1103" s="1">
        <v>532.7</v>
      </c>
      <c r="F1103" s="1">
        <v>452.6</v>
      </c>
    </row>
    <row r="1104" ht="15.75" customHeight="1">
      <c r="A1104" s="1">
        <v>5390.2354</v>
      </c>
      <c r="B1104" s="1">
        <v>1830.9</v>
      </c>
      <c r="C1104" s="1">
        <v>662.4</v>
      </c>
      <c r="D1104" s="1">
        <v>1091.4</v>
      </c>
      <c r="E1104" s="1">
        <v>504.5</v>
      </c>
      <c r="F1104" s="1">
        <v>432.2</v>
      </c>
    </row>
    <row r="1105" ht="15.75" customHeight="1">
      <c r="A1105" s="1">
        <v>5390.3882</v>
      </c>
      <c r="B1105" s="1">
        <v>1486.1</v>
      </c>
      <c r="C1105" s="1">
        <v>579.4</v>
      </c>
      <c r="D1105" s="1">
        <v>956.8</v>
      </c>
      <c r="E1105" s="1">
        <v>473.5</v>
      </c>
      <c r="F1105" s="1">
        <v>407.9</v>
      </c>
    </row>
    <row r="1106" ht="15.75" customHeight="1">
      <c r="A1106" s="1">
        <v>5390.5405</v>
      </c>
      <c r="B1106" s="1">
        <v>1225.0</v>
      </c>
      <c r="C1106" s="1">
        <v>518.9</v>
      </c>
      <c r="D1106" s="1">
        <v>835.7</v>
      </c>
      <c r="E1106" s="1">
        <v>455.5</v>
      </c>
      <c r="F1106" s="1">
        <v>394.6</v>
      </c>
    </row>
    <row r="1107" ht="15.75" customHeight="1">
      <c r="A1107" s="1">
        <v>5390.6929</v>
      </c>
      <c r="B1107" s="1">
        <v>1009.6</v>
      </c>
      <c r="C1107" s="1">
        <v>462.4</v>
      </c>
      <c r="D1107" s="1">
        <v>749.9</v>
      </c>
      <c r="E1107" s="1">
        <v>437.4</v>
      </c>
      <c r="F1107" s="1">
        <v>379.4</v>
      </c>
    </row>
    <row r="1108" ht="15.75" customHeight="1">
      <c r="A1108" s="1">
        <v>5390.8452</v>
      </c>
      <c r="B1108" s="1">
        <v>820.9</v>
      </c>
      <c r="C1108" s="1">
        <v>425.1</v>
      </c>
      <c r="D1108" s="1">
        <v>682.3</v>
      </c>
      <c r="E1108" s="1">
        <v>422.2</v>
      </c>
      <c r="F1108" s="1">
        <v>373.7</v>
      </c>
    </row>
    <row r="1109" ht="15.75" customHeight="1">
      <c r="A1109" s="1">
        <v>5390.9976</v>
      </c>
      <c r="B1109" s="1">
        <v>696.5</v>
      </c>
      <c r="C1109" s="1">
        <v>396.8</v>
      </c>
      <c r="D1109" s="1">
        <v>638.1</v>
      </c>
      <c r="E1109" s="1">
        <v>422.5</v>
      </c>
      <c r="F1109" s="1">
        <v>362.9</v>
      </c>
    </row>
    <row r="1110" ht="15.75" customHeight="1">
      <c r="A1110" s="1">
        <v>5391.1499</v>
      </c>
      <c r="B1110" s="1">
        <v>593.5</v>
      </c>
      <c r="C1110" s="1">
        <v>372.9</v>
      </c>
      <c r="D1110" s="1">
        <v>598.8</v>
      </c>
      <c r="E1110" s="1">
        <v>422.1</v>
      </c>
      <c r="F1110" s="1">
        <v>357.7</v>
      </c>
    </row>
    <row r="1111" ht="15.75" customHeight="1">
      <c r="A1111" s="1">
        <v>5391.3022</v>
      </c>
      <c r="B1111" s="1">
        <v>517.5</v>
      </c>
      <c r="C1111" s="1">
        <v>356.6</v>
      </c>
      <c r="D1111" s="1">
        <v>574.4</v>
      </c>
      <c r="E1111" s="1">
        <v>428.5</v>
      </c>
      <c r="F1111" s="1">
        <v>367.6</v>
      </c>
    </row>
    <row r="1112" ht="15.75" customHeight="1">
      <c r="A1112" s="1">
        <v>5391.4546</v>
      </c>
      <c r="B1112" s="1">
        <v>468.4</v>
      </c>
      <c r="C1112" s="1">
        <v>344.6</v>
      </c>
      <c r="D1112" s="1">
        <v>551.9</v>
      </c>
      <c r="E1112" s="1">
        <v>430.7</v>
      </c>
      <c r="F1112" s="1">
        <v>380.7</v>
      </c>
    </row>
    <row r="1113" ht="15.75" customHeight="1">
      <c r="A1113" s="1">
        <v>5391.6074</v>
      </c>
      <c r="B1113" s="1">
        <v>433.9</v>
      </c>
      <c r="C1113" s="1">
        <v>328.7</v>
      </c>
      <c r="D1113" s="1">
        <v>537.4</v>
      </c>
      <c r="E1113" s="1">
        <v>438.1</v>
      </c>
      <c r="F1113" s="1">
        <v>399.5</v>
      </c>
    </row>
    <row r="1114" ht="15.75" customHeight="1">
      <c r="A1114" s="1">
        <v>5391.7598</v>
      </c>
      <c r="B1114" s="1">
        <v>415.0</v>
      </c>
      <c r="C1114" s="1">
        <v>317.0</v>
      </c>
      <c r="D1114" s="1">
        <v>534.3</v>
      </c>
      <c r="E1114" s="1">
        <v>441.6</v>
      </c>
      <c r="F1114" s="1">
        <v>434.2</v>
      </c>
    </row>
    <row r="1115" ht="15.75" customHeight="1">
      <c r="A1115" s="1">
        <v>5391.9121</v>
      </c>
      <c r="B1115" s="1">
        <v>401.1</v>
      </c>
      <c r="C1115" s="1">
        <v>313.2</v>
      </c>
      <c r="D1115" s="1">
        <v>536.4</v>
      </c>
      <c r="E1115" s="1">
        <v>453.2</v>
      </c>
      <c r="F1115" s="1">
        <v>475.0</v>
      </c>
    </row>
    <row r="1116" ht="15.75" customHeight="1">
      <c r="A1116" s="1">
        <v>5392.0645</v>
      </c>
      <c r="B1116" s="1">
        <v>397.4</v>
      </c>
      <c r="C1116" s="1">
        <v>315.2</v>
      </c>
      <c r="D1116" s="1">
        <v>535.3</v>
      </c>
      <c r="E1116" s="1">
        <v>452.1</v>
      </c>
      <c r="F1116" s="1">
        <v>510.4</v>
      </c>
    </row>
    <row r="1117" ht="15.75" customHeight="1">
      <c r="A1117" s="1">
        <v>5392.2168</v>
      </c>
      <c r="B1117" s="1">
        <v>398.7</v>
      </c>
      <c r="C1117" s="1">
        <v>322.1</v>
      </c>
      <c r="D1117" s="1">
        <v>535.6</v>
      </c>
      <c r="E1117" s="1">
        <v>434.0</v>
      </c>
      <c r="F1117" s="1">
        <v>549.1</v>
      </c>
    </row>
    <row r="1118" ht="15.75" customHeight="1">
      <c r="A1118" s="1">
        <v>5392.3691</v>
      </c>
      <c r="B1118" s="1">
        <v>411.4</v>
      </c>
      <c r="C1118" s="1">
        <v>337.3</v>
      </c>
      <c r="D1118" s="1">
        <v>558.6</v>
      </c>
      <c r="E1118" s="1">
        <v>429.3</v>
      </c>
      <c r="F1118" s="1">
        <v>593.2</v>
      </c>
    </row>
    <row r="1119" ht="15.75" customHeight="1">
      <c r="A1119" s="1">
        <v>5392.5215</v>
      </c>
      <c r="B1119" s="1">
        <v>476.6</v>
      </c>
      <c r="C1119" s="1">
        <v>393.9</v>
      </c>
      <c r="D1119" s="1">
        <v>651.4</v>
      </c>
      <c r="E1119" s="1">
        <v>484.1</v>
      </c>
      <c r="F1119" s="1">
        <v>652.0</v>
      </c>
    </row>
    <row r="1120" ht="15.75" customHeight="1">
      <c r="A1120" s="1">
        <v>5392.6738</v>
      </c>
      <c r="B1120" s="1">
        <v>611.3</v>
      </c>
      <c r="C1120" s="1">
        <v>493.6</v>
      </c>
      <c r="D1120" s="1">
        <v>794.7</v>
      </c>
      <c r="E1120" s="1">
        <v>571.0</v>
      </c>
      <c r="F1120" s="1">
        <v>745.8</v>
      </c>
    </row>
    <row r="1121" ht="15.75" customHeight="1">
      <c r="A1121" s="1">
        <v>5392.8262</v>
      </c>
      <c r="B1121" s="1">
        <v>864.0</v>
      </c>
      <c r="C1121" s="1">
        <v>665.6</v>
      </c>
      <c r="D1121" s="1">
        <v>1035.2</v>
      </c>
      <c r="E1121" s="1">
        <v>683.1</v>
      </c>
      <c r="F1121" s="1">
        <v>860.5</v>
      </c>
    </row>
    <row r="1122" ht="15.75" customHeight="1">
      <c r="A1122" s="1">
        <v>5392.979</v>
      </c>
      <c r="B1122" s="1">
        <v>1311.9</v>
      </c>
      <c r="C1122" s="1">
        <v>918.8</v>
      </c>
      <c r="D1122" s="1">
        <v>1332.5</v>
      </c>
      <c r="E1122" s="1">
        <v>959.1</v>
      </c>
      <c r="F1122" s="1">
        <v>1057.9</v>
      </c>
    </row>
    <row r="1123" ht="15.75" customHeight="1">
      <c r="A1123" s="1">
        <v>5393.1313</v>
      </c>
      <c r="B1123" s="1">
        <v>1495.6</v>
      </c>
      <c r="C1123" s="1">
        <v>1155.1</v>
      </c>
      <c r="D1123" s="1">
        <v>1779.8</v>
      </c>
      <c r="E1123" s="1">
        <v>1311.9</v>
      </c>
      <c r="F1123" s="1">
        <v>1357.8</v>
      </c>
    </row>
    <row r="1124" ht="15.75" customHeight="1">
      <c r="A1124" s="1">
        <v>5393.2837</v>
      </c>
      <c r="B1124" s="1">
        <v>1695.4</v>
      </c>
      <c r="C1124" s="1">
        <v>1315.0</v>
      </c>
      <c r="D1124" s="1">
        <v>1950.0</v>
      </c>
      <c r="E1124" s="1">
        <v>1914.8</v>
      </c>
      <c r="F1124" s="1">
        <v>1716.5</v>
      </c>
    </row>
    <row r="1125" ht="15.75" customHeight="1">
      <c r="A1125" s="1">
        <v>5393.436</v>
      </c>
      <c r="B1125" s="1">
        <v>1844.4</v>
      </c>
      <c r="C1125" s="1">
        <v>1442.4</v>
      </c>
      <c r="D1125" s="1">
        <v>1950.0</v>
      </c>
      <c r="E1125" s="1">
        <v>1950.0</v>
      </c>
      <c r="F1125" s="1">
        <v>1949.3</v>
      </c>
    </row>
    <row r="1126" ht="15.75" customHeight="1">
      <c r="A1126" s="1">
        <v>5393.5884</v>
      </c>
      <c r="B1126" s="1">
        <v>1930.5</v>
      </c>
      <c r="C1126" s="1">
        <v>1458.2</v>
      </c>
      <c r="D1126" s="1">
        <v>1950.0</v>
      </c>
      <c r="E1126" s="1">
        <v>1950.0</v>
      </c>
      <c r="F1126" s="1">
        <v>1950.0</v>
      </c>
    </row>
    <row r="1127" ht="15.75" customHeight="1">
      <c r="A1127" s="1">
        <v>5393.7407</v>
      </c>
      <c r="B1127" s="1">
        <v>1950.0</v>
      </c>
      <c r="C1127" s="1">
        <v>1388.1</v>
      </c>
      <c r="D1127" s="1">
        <v>1950.0</v>
      </c>
      <c r="E1127" s="1">
        <v>1835.5</v>
      </c>
      <c r="F1127" s="1">
        <v>1896.1</v>
      </c>
    </row>
    <row r="1128" ht="15.75" customHeight="1">
      <c r="A1128" s="1">
        <v>5393.8931</v>
      </c>
      <c r="B1128" s="1">
        <v>1950.0</v>
      </c>
      <c r="C1128" s="1">
        <v>1295.1</v>
      </c>
      <c r="D1128" s="1">
        <v>1950.0</v>
      </c>
      <c r="E1128" s="1">
        <v>1435.8</v>
      </c>
      <c r="F1128" s="1">
        <v>1640.2</v>
      </c>
    </row>
    <row r="1129" ht="15.75" customHeight="1">
      <c r="A1129" s="1">
        <v>5394.0454</v>
      </c>
      <c r="B1129" s="1">
        <v>1950.0</v>
      </c>
      <c r="C1129" s="1">
        <v>1229.6</v>
      </c>
      <c r="D1129" s="1">
        <v>1950.0</v>
      </c>
      <c r="E1129" s="1">
        <v>1312.3</v>
      </c>
      <c r="F1129" s="1">
        <v>1584.8</v>
      </c>
    </row>
    <row r="1130" ht="15.75" customHeight="1">
      <c r="A1130" s="1">
        <v>5394.1978</v>
      </c>
      <c r="B1130" s="1">
        <v>1950.0</v>
      </c>
      <c r="C1130" s="1">
        <v>1214.2</v>
      </c>
      <c r="D1130" s="1">
        <v>1950.0</v>
      </c>
      <c r="E1130" s="1">
        <v>979.5</v>
      </c>
      <c r="F1130" s="1">
        <v>1311.4</v>
      </c>
    </row>
    <row r="1131" ht="15.75" customHeight="1">
      <c r="A1131" s="1">
        <v>5394.3506</v>
      </c>
      <c r="B1131" s="1">
        <v>1950.0</v>
      </c>
      <c r="C1131" s="1">
        <v>1250.6</v>
      </c>
      <c r="D1131" s="1">
        <v>1950.0</v>
      </c>
      <c r="E1131" s="1">
        <v>1037.9</v>
      </c>
      <c r="F1131" s="1">
        <v>1191.0</v>
      </c>
    </row>
    <row r="1132" ht="15.75" customHeight="1">
      <c r="A1132" s="1">
        <v>5394.5029</v>
      </c>
      <c r="B1132" s="1">
        <v>1950.0</v>
      </c>
      <c r="C1132" s="1">
        <v>1322.9</v>
      </c>
      <c r="D1132" s="1">
        <v>1950.0</v>
      </c>
      <c r="E1132" s="1">
        <v>1123.4</v>
      </c>
      <c r="F1132" s="1">
        <v>1265.0</v>
      </c>
    </row>
    <row r="1133" ht="15.75" customHeight="1">
      <c r="A1133" s="1">
        <v>5394.6553</v>
      </c>
      <c r="B1133" s="1">
        <v>1950.0</v>
      </c>
      <c r="C1133" s="1">
        <v>1395.9</v>
      </c>
      <c r="D1133" s="1">
        <v>1950.0</v>
      </c>
      <c r="E1133" s="1">
        <v>1195.0</v>
      </c>
      <c r="F1133" s="1">
        <v>1284.0</v>
      </c>
    </row>
    <row r="1134" ht="15.75" customHeight="1">
      <c r="A1134" s="1">
        <v>5394.8076</v>
      </c>
      <c r="B1134" s="1">
        <v>1950.0</v>
      </c>
      <c r="C1134" s="1">
        <v>1425.9</v>
      </c>
      <c r="D1134" s="1">
        <v>1950.0</v>
      </c>
      <c r="E1134" s="1">
        <v>1496.1</v>
      </c>
      <c r="F1134" s="1">
        <v>1449.2</v>
      </c>
    </row>
    <row r="1135" ht="15.75" customHeight="1">
      <c r="A1135" s="1">
        <v>5394.96</v>
      </c>
      <c r="B1135" s="1">
        <v>1950.0</v>
      </c>
      <c r="C1135" s="1">
        <v>1392.3</v>
      </c>
      <c r="D1135" s="1">
        <v>1950.0</v>
      </c>
      <c r="E1135" s="1">
        <v>1447.4</v>
      </c>
      <c r="F1135" s="1">
        <v>1435.5</v>
      </c>
    </row>
    <row r="1136" ht="15.75" customHeight="1">
      <c r="A1136" s="1">
        <v>5395.1123</v>
      </c>
      <c r="B1136" s="1">
        <v>1950.0</v>
      </c>
      <c r="C1136" s="1">
        <v>1314.0</v>
      </c>
      <c r="D1136" s="1">
        <v>1950.0</v>
      </c>
      <c r="E1136" s="1">
        <v>1310.6</v>
      </c>
      <c r="F1136" s="1">
        <v>1246.4</v>
      </c>
    </row>
    <row r="1137" ht="15.75" customHeight="1">
      <c r="A1137" s="1">
        <v>5395.2646</v>
      </c>
      <c r="B1137" s="1">
        <v>1950.0</v>
      </c>
      <c r="C1137" s="1">
        <v>1225.8</v>
      </c>
      <c r="D1137" s="1">
        <v>1950.0</v>
      </c>
      <c r="E1137" s="1">
        <v>1205.4</v>
      </c>
      <c r="F1137" s="1">
        <v>1137.7</v>
      </c>
    </row>
    <row r="1138" ht="15.75" customHeight="1">
      <c r="A1138" s="1">
        <v>5395.417</v>
      </c>
      <c r="B1138" s="1">
        <v>1950.0</v>
      </c>
      <c r="C1138" s="1">
        <v>1151.7</v>
      </c>
      <c r="D1138" s="1">
        <v>1950.0</v>
      </c>
      <c r="E1138" s="1">
        <v>1078.2</v>
      </c>
      <c r="F1138" s="1">
        <v>998.0</v>
      </c>
    </row>
    <row r="1139" ht="15.75" customHeight="1">
      <c r="A1139" s="1">
        <v>5395.5698</v>
      </c>
      <c r="B1139" s="1">
        <v>1950.0</v>
      </c>
      <c r="C1139" s="1">
        <v>1099.0</v>
      </c>
      <c r="D1139" s="1">
        <v>1950.0</v>
      </c>
      <c r="E1139" s="1">
        <v>964.2</v>
      </c>
      <c r="F1139" s="1">
        <v>917.6</v>
      </c>
    </row>
    <row r="1140" ht="15.75" customHeight="1">
      <c r="A1140" s="1">
        <v>5395.7222</v>
      </c>
      <c r="B1140" s="1">
        <v>1950.0</v>
      </c>
      <c r="C1140" s="1">
        <v>1065.4</v>
      </c>
      <c r="D1140" s="1">
        <v>1950.0</v>
      </c>
      <c r="E1140" s="1">
        <v>937.5</v>
      </c>
      <c r="F1140" s="1">
        <v>836.1</v>
      </c>
    </row>
    <row r="1141" ht="15.75" customHeight="1">
      <c r="A1141" s="1">
        <v>5395.8745</v>
      </c>
      <c r="B1141" s="1">
        <v>1950.0</v>
      </c>
      <c r="C1141" s="1">
        <v>1044.9</v>
      </c>
      <c r="D1141" s="1">
        <v>1950.0</v>
      </c>
      <c r="E1141" s="1">
        <v>954.4</v>
      </c>
      <c r="F1141" s="1">
        <v>806.7</v>
      </c>
    </row>
    <row r="1142" ht="15.75" customHeight="1">
      <c r="A1142" s="1">
        <v>5396.0269</v>
      </c>
      <c r="B1142" s="1">
        <v>1950.0</v>
      </c>
      <c r="C1142" s="1">
        <v>1031.7</v>
      </c>
      <c r="D1142" s="1">
        <v>1950.0</v>
      </c>
      <c r="E1142" s="1">
        <v>1025.9</v>
      </c>
      <c r="F1142" s="1">
        <v>817.0</v>
      </c>
    </row>
    <row r="1143" ht="15.75" customHeight="1">
      <c r="A1143" s="1">
        <v>5396.1792</v>
      </c>
      <c r="B1143" s="1">
        <v>1950.0</v>
      </c>
      <c r="C1143" s="1">
        <v>1021.9</v>
      </c>
      <c r="D1143" s="1">
        <v>1950.0</v>
      </c>
      <c r="E1143" s="1">
        <v>1153.9</v>
      </c>
      <c r="F1143" s="1">
        <v>874.3</v>
      </c>
    </row>
    <row r="1144" ht="15.75" customHeight="1">
      <c r="A1144" s="1">
        <v>5396.3315</v>
      </c>
      <c r="B1144" s="1">
        <v>1950.0</v>
      </c>
      <c r="C1144" s="1">
        <v>1013.9</v>
      </c>
      <c r="D1144" s="1">
        <v>1950.0</v>
      </c>
      <c r="E1144" s="1">
        <v>1326.4</v>
      </c>
      <c r="F1144" s="1">
        <v>986.8</v>
      </c>
    </row>
    <row r="1145" ht="15.75" customHeight="1">
      <c r="A1145" s="1">
        <v>5396.4839</v>
      </c>
      <c r="B1145" s="1">
        <v>1950.0</v>
      </c>
      <c r="C1145" s="1">
        <v>1009.6</v>
      </c>
      <c r="D1145" s="1">
        <v>1950.0</v>
      </c>
      <c r="E1145" s="1">
        <v>1500.9</v>
      </c>
      <c r="F1145" s="1">
        <v>1142.6</v>
      </c>
    </row>
    <row r="1146" ht="15.75" customHeight="1">
      <c r="A1146" s="1">
        <v>5396.6362</v>
      </c>
      <c r="B1146" s="1">
        <v>1950.0</v>
      </c>
      <c r="C1146" s="1">
        <v>1013.9</v>
      </c>
      <c r="D1146" s="1">
        <v>1950.0</v>
      </c>
      <c r="E1146" s="1">
        <v>1609.1</v>
      </c>
      <c r="F1146" s="1">
        <v>1323.0</v>
      </c>
    </row>
    <row r="1147" ht="15.75" customHeight="1">
      <c r="A1147" s="1">
        <v>5396.7886</v>
      </c>
      <c r="B1147" s="1">
        <v>1950.0</v>
      </c>
      <c r="C1147" s="1">
        <v>1034.1</v>
      </c>
      <c r="D1147" s="1">
        <v>1950.0</v>
      </c>
      <c r="E1147" s="1">
        <v>1621.1</v>
      </c>
      <c r="F1147" s="1">
        <v>1503.7</v>
      </c>
    </row>
    <row r="1148" ht="15.75" customHeight="1">
      <c r="A1148" s="1">
        <v>5396.9414</v>
      </c>
      <c r="B1148" s="1">
        <v>1950.0</v>
      </c>
      <c r="C1148" s="1">
        <v>1077.5</v>
      </c>
      <c r="D1148" s="1">
        <v>1950.0</v>
      </c>
      <c r="E1148" s="1">
        <v>1551.2</v>
      </c>
      <c r="F1148" s="1">
        <v>1602.4</v>
      </c>
    </row>
    <row r="1149" ht="15.75" customHeight="1">
      <c r="A1149" s="1">
        <v>5397.0938</v>
      </c>
      <c r="B1149" s="1">
        <v>1950.0</v>
      </c>
      <c r="C1149" s="1">
        <v>1148.7</v>
      </c>
      <c r="D1149" s="1">
        <v>1950.0</v>
      </c>
      <c r="E1149" s="1">
        <v>1375.0</v>
      </c>
      <c r="F1149" s="1">
        <v>1595.0</v>
      </c>
    </row>
    <row r="1150" ht="15.75" customHeight="1">
      <c r="A1150" s="1">
        <v>5397.2461</v>
      </c>
      <c r="B1150" s="1">
        <v>1950.0</v>
      </c>
      <c r="C1150" s="1">
        <v>1245.6</v>
      </c>
      <c r="D1150" s="1">
        <v>1950.0</v>
      </c>
      <c r="E1150" s="1">
        <v>1240.7</v>
      </c>
      <c r="F1150" s="1">
        <v>1534.4</v>
      </c>
    </row>
    <row r="1151" ht="15.75" customHeight="1">
      <c r="A1151" s="1">
        <v>5397.3984</v>
      </c>
      <c r="B1151" s="1">
        <v>1950.0</v>
      </c>
      <c r="C1151" s="1">
        <v>1357.7</v>
      </c>
      <c r="D1151" s="1">
        <v>1950.0</v>
      </c>
      <c r="E1151" s="1">
        <v>1177.9</v>
      </c>
      <c r="F1151" s="1">
        <v>1477.2</v>
      </c>
    </row>
    <row r="1152" ht="15.75" customHeight="1">
      <c r="A1152" s="1">
        <v>5397.5508</v>
      </c>
      <c r="B1152" s="1">
        <v>1950.0</v>
      </c>
      <c r="C1152" s="1">
        <v>1468.5</v>
      </c>
      <c r="D1152" s="1">
        <v>1950.0</v>
      </c>
      <c r="E1152" s="1">
        <v>1174.9</v>
      </c>
      <c r="F1152" s="1">
        <v>1463.7</v>
      </c>
    </row>
    <row r="1153" ht="15.75" customHeight="1">
      <c r="A1153" s="1">
        <v>5397.7031</v>
      </c>
      <c r="B1153" s="1">
        <v>1950.0</v>
      </c>
      <c r="C1153" s="1">
        <v>1565.8</v>
      </c>
      <c r="D1153" s="1">
        <v>1950.0</v>
      </c>
      <c r="E1153" s="1">
        <v>1228.9</v>
      </c>
      <c r="F1153" s="1">
        <v>1550.6</v>
      </c>
    </row>
    <row r="1154" ht="15.75" customHeight="1">
      <c r="A1154" s="1">
        <v>5397.8555</v>
      </c>
      <c r="B1154" s="1">
        <v>1950.0</v>
      </c>
      <c r="C1154" s="1">
        <v>1649.2</v>
      </c>
      <c r="D1154" s="1">
        <v>1950.0</v>
      </c>
      <c r="E1154" s="1">
        <v>1363.3</v>
      </c>
      <c r="F1154" s="1">
        <v>1582.9</v>
      </c>
    </row>
    <row r="1155" ht="15.75" customHeight="1">
      <c r="A1155" s="1">
        <v>5398.0078</v>
      </c>
      <c r="B1155" s="1">
        <v>1950.0</v>
      </c>
      <c r="C1155" s="1">
        <v>1726.1</v>
      </c>
      <c r="D1155" s="1">
        <v>1950.0</v>
      </c>
      <c r="E1155" s="1">
        <v>1514.4</v>
      </c>
      <c r="F1155" s="1">
        <v>1583.6</v>
      </c>
    </row>
    <row r="1156" ht="15.75" customHeight="1">
      <c r="A1156" s="1">
        <v>5398.1602</v>
      </c>
      <c r="B1156" s="1">
        <v>1950.0</v>
      </c>
      <c r="C1156" s="1">
        <v>1801.0</v>
      </c>
      <c r="D1156" s="1">
        <v>1950.0</v>
      </c>
      <c r="E1156" s="1">
        <v>1759.4</v>
      </c>
      <c r="F1156" s="1">
        <v>1770.9</v>
      </c>
    </row>
    <row r="1157" ht="15.75" customHeight="1">
      <c r="A1157" s="1">
        <v>5398.313</v>
      </c>
      <c r="B1157" s="1">
        <v>1950.0</v>
      </c>
      <c r="C1157" s="1">
        <v>1870.3</v>
      </c>
      <c r="D1157" s="1">
        <v>1950.0</v>
      </c>
      <c r="E1157" s="1">
        <v>1906.5</v>
      </c>
      <c r="F1157" s="1">
        <v>1903.3</v>
      </c>
    </row>
    <row r="1158" ht="15.75" customHeight="1">
      <c r="A1158" s="1">
        <v>5398.4653</v>
      </c>
      <c r="B1158" s="1">
        <v>1950.0</v>
      </c>
      <c r="C1158" s="1">
        <v>1926.1</v>
      </c>
      <c r="D1158" s="1">
        <v>1950.0</v>
      </c>
      <c r="E1158" s="1">
        <v>1950.0</v>
      </c>
      <c r="F1158" s="1">
        <v>1943.8</v>
      </c>
    </row>
    <row r="1159" ht="15.75" customHeight="1">
      <c r="A1159" s="1">
        <v>5398.6177</v>
      </c>
      <c r="B1159" s="1">
        <v>1950.0</v>
      </c>
      <c r="C1159" s="1">
        <v>1950.0</v>
      </c>
      <c r="D1159" s="1">
        <v>1950.0</v>
      </c>
      <c r="E1159" s="1">
        <v>1950.0</v>
      </c>
      <c r="F1159" s="1">
        <v>1950.0</v>
      </c>
    </row>
    <row r="1160" ht="15.75" customHeight="1">
      <c r="A1160" s="1">
        <v>5398.77</v>
      </c>
      <c r="B1160" s="1">
        <v>1950.0</v>
      </c>
      <c r="C1160" s="1">
        <v>1950.0</v>
      </c>
      <c r="D1160" s="1">
        <v>1950.0</v>
      </c>
      <c r="E1160" s="1">
        <v>1950.0</v>
      </c>
      <c r="F1160" s="1">
        <v>1950.0</v>
      </c>
    </row>
    <row r="1161" ht="15.75" customHeight="1">
      <c r="A1161" s="1">
        <v>5398.9224</v>
      </c>
      <c r="B1161" s="1">
        <v>1950.0</v>
      </c>
      <c r="C1161" s="1">
        <v>1950.0</v>
      </c>
      <c r="D1161" s="1">
        <v>1950.0</v>
      </c>
      <c r="E1161" s="1">
        <v>1950.0</v>
      </c>
      <c r="F1161" s="1">
        <v>1950.0</v>
      </c>
    </row>
    <row r="1162" ht="15.75" customHeight="1">
      <c r="A1162" s="1">
        <v>5399.0747</v>
      </c>
      <c r="B1162" s="1">
        <v>1950.0</v>
      </c>
      <c r="C1162" s="1">
        <v>1950.0</v>
      </c>
      <c r="D1162" s="1">
        <v>1950.0</v>
      </c>
      <c r="E1162" s="1">
        <v>1950.0</v>
      </c>
      <c r="F1162" s="1">
        <v>1950.0</v>
      </c>
    </row>
    <row r="1163" ht="15.75" customHeight="1">
      <c r="A1163" s="1">
        <v>5399.2271</v>
      </c>
      <c r="B1163" s="1">
        <v>1950.0</v>
      </c>
      <c r="C1163" s="1">
        <v>1950.0</v>
      </c>
      <c r="D1163" s="1">
        <v>1950.0</v>
      </c>
      <c r="E1163" s="1">
        <v>1950.0</v>
      </c>
      <c r="F1163" s="1">
        <v>1950.0</v>
      </c>
    </row>
    <row r="1164" ht="15.75" customHeight="1">
      <c r="A1164" s="1">
        <v>5399.3794</v>
      </c>
      <c r="B1164" s="1">
        <v>1950.0</v>
      </c>
      <c r="C1164" s="1">
        <v>1950.0</v>
      </c>
      <c r="D1164" s="1">
        <v>1950.0</v>
      </c>
      <c r="E1164" s="1">
        <v>1950.0</v>
      </c>
      <c r="F1164" s="1">
        <v>1950.0</v>
      </c>
    </row>
    <row r="1165" ht="15.75" customHeight="1">
      <c r="A1165" s="1">
        <v>5399.5322</v>
      </c>
      <c r="B1165" s="1">
        <v>1950.0</v>
      </c>
      <c r="C1165" s="1">
        <v>1950.0</v>
      </c>
      <c r="D1165" s="1">
        <v>1950.0</v>
      </c>
      <c r="E1165" s="1">
        <v>1950.0</v>
      </c>
      <c r="F1165" s="1">
        <v>1950.0</v>
      </c>
    </row>
    <row r="1166" ht="15.75" customHeight="1">
      <c r="A1166" s="1">
        <v>5399.6846</v>
      </c>
      <c r="B1166" s="1">
        <v>1950.0</v>
      </c>
      <c r="C1166" s="1">
        <v>1950.0</v>
      </c>
      <c r="D1166" s="1">
        <v>1950.0</v>
      </c>
      <c r="E1166" s="1">
        <v>1950.0</v>
      </c>
      <c r="F1166" s="1">
        <v>1950.0</v>
      </c>
    </row>
    <row r="1167" ht="15.75" customHeight="1">
      <c r="A1167" s="1">
        <v>5399.8369</v>
      </c>
      <c r="B1167" s="1">
        <v>1950.0</v>
      </c>
      <c r="C1167" s="1">
        <v>1950.0</v>
      </c>
      <c r="D1167" s="1">
        <v>1950.0</v>
      </c>
      <c r="E1167" s="1">
        <v>1950.0</v>
      </c>
      <c r="F1167" s="1">
        <v>1950.0</v>
      </c>
    </row>
    <row r="1168" ht="15.75" customHeight="1">
      <c r="A1168" s="1">
        <v>5399.9893</v>
      </c>
      <c r="B1168" s="1">
        <v>1950.0</v>
      </c>
      <c r="C1168" s="1">
        <v>1950.0</v>
      </c>
      <c r="D1168" s="1">
        <v>1950.0</v>
      </c>
      <c r="E1168" s="1">
        <v>1950.0</v>
      </c>
      <c r="F1168" s="1">
        <v>1950.0</v>
      </c>
    </row>
    <row r="1169" ht="15.75" customHeight="1">
      <c r="A1169" s="1">
        <v>5400.1416</v>
      </c>
      <c r="B1169" s="1">
        <v>1950.0</v>
      </c>
      <c r="C1169" s="1">
        <v>1950.0</v>
      </c>
      <c r="D1169" s="1">
        <v>1950.0</v>
      </c>
      <c r="E1169" s="1">
        <v>1950.0</v>
      </c>
      <c r="F1169" s="1">
        <v>1950.0</v>
      </c>
    </row>
    <row r="1170" ht="15.75" customHeight="1">
      <c r="A1170" s="1">
        <v>5400.2939</v>
      </c>
      <c r="B1170" s="1">
        <v>1950.0</v>
      </c>
      <c r="C1170" s="1">
        <v>1950.0</v>
      </c>
      <c r="D1170" s="1">
        <v>1950.0</v>
      </c>
      <c r="E1170" s="1">
        <v>1950.0</v>
      </c>
      <c r="F1170" s="1">
        <v>1950.0</v>
      </c>
    </row>
    <row r="1171" ht="15.75" customHeight="1">
      <c r="A1171" s="1">
        <v>5400.4463</v>
      </c>
      <c r="B1171" s="1">
        <v>1950.0</v>
      </c>
      <c r="C1171" s="1">
        <v>1950.0</v>
      </c>
      <c r="D1171" s="1">
        <v>1950.0</v>
      </c>
      <c r="E1171" s="1">
        <v>1950.0</v>
      </c>
      <c r="F1171" s="1">
        <v>1950.0</v>
      </c>
    </row>
    <row r="1172" ht="15.75" customHeight="1">
      <c r="A1172" s="1">
        <v>5400.5986</v>
      </c>
      <c r="B1172" s="1">
        <v>1950.0</v>
      </c>
      <c r="C1172" s="1">
        <v>1950.0</v>
      </c>
      <c r="D1172" s="1">
        <v>1950.0</v>
      </c>
      <c r="E1172" s="1">
        <v>1950.0</v>
      </c>
      <c r="F1172" s="1">
        <v>1950.0</v>
      </c>
    </row>
    <row r="1173" ht="15.75" customHeight="1">
      <c r="A1173" s="1">
        <v>5400.751</v>
      </c>
      <c r="B1173" s="1">
        <v>1950.0</v>
      </c>
      <c r="C1173" s="1">
        <v>1950.0</v>
      </c>
      <c r="D1173" s="1">
        <v>1950.0</v>
      </c>
      <c r="E1173" s="1">
        <v>1950.0</v>
      </c>
      <c r="F1173" s="1">
        <v>1950.0</v>
      </c>
    </row>
    <row r="1174" ht="15.75" customHeight="1">
      <c r="A1174" s="1">
        <v>5400.9038</v>
      </c>
      <c r="B1174" s="1">
        <v>1950.0</v>
      </c>
      <c r="C1174" s="1">
        <v>1950.0</v>
      </c>
      <c r="D1174" s="1">
        <v>1950.0</v>
      </c>
      <c r="E1174" s="1">
        <v>1950.0</v>
      </c>
      <c r="F1174" s="1">
        <v>1950.0</v>
      </c>
    </row>
    <row r="1175" ht="15.75" customHeight="1">
      <c r="A1175" s="1">
        <v>5401.0562</v>
      </c>
      <c r="B1175" s="1">
        <v>1950.0</v>
      </c>
      <c r="C1175" s="1">
        <v>1950.0</v>
      </c>
      <c r="D1175" s="1">
        <v>1950.0</v>
      </c>
      <c r="E1175" s="1">
        <v>1950.0</v>
      </c>
      <c r="F1175" s="1">
        <v>1950.0</v>
      </c>
    </row>
    <row r="1176" ht="15.75" customHeight="1">
      <c r="A1176" s="1">
        <v>5401.2085</v>
      </c>
      <c r="B1176" s="1">
        <v>1950.0</v>
      </c>
      <c r="C1176" s="1">
        <v>1950.0</v>
      </c>
      <c r="D1176" s="1">
        <v>1950.0</v>
      </c>
      <c r="E1176" s="1">
        <v>1950.0</v>
      </c>
      <c r="F1176" s="1">
        <v>1950.0</v>
      </c>
    </row>
    <row r="1177" ht="15.75" customHeight="1">
      <c r="A1177" s="1">
        <v>5401.3608</v>
      </c>
      <c r="B1177" s="1">
        <v>1950.0</v>
      </c>
      <c r="C1177" s="1">
        <v>1950.0</v>
      </c>
      <c r="D1177" s="1">
        <v>1950.0</v>
      </c>
      <c r="E1177" s="1">
        <v>1950.0</v>
      </c>
      <c r="F1177" s="1">
        <v>1950.0</v>
      </c>
    </row>
    <row r="1178" ht="15.75" customHeight="1">
      <c r="A1178" s="1">
        <v>5401.5132</v>
      </c>
      <c r="B1178" s="1">
        <v>1950.0</v>
      </c>
      <c r="C1178" s="1">
        <v>1950.0</v>
      </c>
      <c r="D1178" s="1">
        <v>1950.0</v>
      </c>
      <c r="E1178" s="1">
        <v>1950.0</v>
      </c>
      <c r="F1178" s="1">
        <v>1950.0</v>
      </c>
    </row>
    <row r="1179" ht="15.75" customHeight="1">
      <c r="A1179" s="1">
        <v>5401.6655</v>
      </c>
      <c r="B1179" s="1">
        <v>1950.0</v>
      </c>
      <c r="C1179" s="1">
        <v>1948.0</v>
      </c>
      <c r="D1179" s="1">
        <v>1950.0</v>
      </c>
      <c r="E1179" s="1">
        <v>1950.0</v>
      </c>
      <c r="F1179" s="1">
        <v>1950.0</v>
      </c>
    </row>
    <row r="1180" ht="15.75" customHeight="1">
      <c r="A1180" s="1">
        <v>5401.8179</v>
      </c>
      <c r="B1180" s="1">
        <v>1950.0</v>
      </c>
      <c r="C1180" s="1">
        <v>1916.0</v>
      </c>
      <c r="D1180" s="1">
        <v>1950.0</v>
      </c>
      <c r="E1180" s="1">
        <v>1950.0</v>
      </c>
      <c r="F1180" s="1">
        <v>1950.0</v>
      </c>
    </row>
    <row r="1181" ht="15.75" customHeight="1">
      <c r="A1181" s="1">
        <v>5401.9702</v>
      </c>
      <c r="B1181" s="1">
        <v>1950.0</v>
      </c>
      <c r="C1181" s="1">
        <v>1859.4</v>
      </c>
      <c r="D1181" s="1">
        <v>1950.0</v>
      </c>
      <c r="E1181" s="1">
        <v>1950.0</v>
      </c>
      <c r="F1181" s="1">
        <v>1950.0</v>
      </c>
    </row>
    <row r="1182" ht="15.75" customHeight="1">
      <c r="A1182" s="1">
        <v>5402.1226</v>
      </c>
      <c r="B1182" s="1">
        <v>1950.0</v>
      </c>
      <c r="C1182" s="1">
        <v>1777.3</v>
      </c>
      <c r="D1182" s="1">
        <v>1950.0</v>
      </c>
      <c r="E1182" s="1">
        <v>1950.0</v>
      </c>
      <c r="F1182" s="1">
        <v>1950.0</v>
      </c>
    </row>
    <row r="1183" ht="15.75" customHeight="1">
      <c r="A1183" s="1">
        <v>5402.2754</v>
      </c>
      <c r="B1183" s="1">
        <v>1950.0</v>
      </c>
      <c r="C1183" s="1">
        <v>1664.1</v>
      </c>
      <c r="D1183" s="1">
        <v>1950.0</v>
      </c>
      <c r="E1183" s="1">
        <v>1950.0</v>
      </c>
      <c r="F1183" s="1">
        <v>1950.0</v>
      </c>
    </row>
    <row r="1184" ht="15.75" customHeight="1">
      <c r="A1184" s="1">
        <v>5402.4277</v>
      </c>
      <c r="B1184" s="1">
        <v>1950.0</v>
      </c>
      <c r="C1184" s="1">
        <v>1523.3</v>
      </c>
      <c r="D1184" s="1">
        <v>1950.0</v>
      </c>
      <c r="E1184" s="1">
        <v>1950.0</v>
      </c>
      <c r="F1184" s="1">
        <v>1950.0</v>
      </c>
    </row>
    <row r="1185" ht="15.75" customHeight="1">
      <c r="A1185" s="1">
        <v>5402.5801</v>
      </c>
      <c r="B1185" s="1">
        <v>1950.0</v>
      </c>
      <c r="C1185" s="1">
        <v>1372.2</v>
      </c>
      <c r="D1185" s="1">
        <v>1950.0</v>
      </c>
      <c r="E1185" s="1">
        <v>1950.0</v>
      </c>
      <c r="F1185" s="1">
        <v>1950.0</v>
      </c>
    </row>
    <row r="1186" ht="15.75" customHeight="1">
      <c r="A1186" s="1">
        <v>5402.7324</v>
      </c>
      <c r="B1186" s="1">
        <v>1950.0</v>
      </c>
      <c r="C1186" s="1">
        <v>1235.7</v>
      </c>
      <c r="D1186" s="1">
        <v>1950.0</v>
      </c>
      <c r="E1186" s="1">
        <v>1950.0</v>
      </c>
      <c r="F1186" s="1">
        <v>1950.0</v>
      </c>
    </row>
    <row r="1187" ht="15.75" customHeight="1">
      <c r="A1187" s="1">
        <v>5402.8848</v>
      </c>
      <c r="B1187" s="1">
        <v>1950.0</v>
      </c>
      <c r="C1187" s="1">
        <v>1135.1</v>
      </c>
      <c r="D1187" s="1">
        <v>1950.0</v>
      </c>
      <c r="E1187" s="1">
        <v>1950.0</v>
      </c>
      <c r="F1187" s="1">
        <v>1950.0</v>
      </c>
    </row>
    <row r="1188" ht="15.75" customHeight="1">
      <c r="A1188" s="1">
        <v>5403.0371</v>
      </c>
      <c r="B1188" s="1">
        <v>1950.0</v>
      </c>
      <c r="C1188" s="1">
        <v>1083.1</v>
      </c>
      <c r="D1188" s="1">
        <v>1950.0</v>
      </c>
      <c r="E1188" s="1">
        <v>1950.0</v>
      </c>
      <c r="F1188" s="1">
        <v>1950.0</v>
      </c>
    </row>
    <row r="1189" ht="15.75" customHeight="1">
      <c r="A1189" s="1">
        <v>5403.1895</v>
      </c>
      <c r="B1189" s="1">
        <v>1950.0</v>
      </c>
      <c r="C1189" s="1">
        <v>1085.6</v>
      </c>
      <c r="D1189" s="1">
        <v>1950.0</v>
      </c>
      <c r="E1189" s="1">
        <v>1950.0</v>
      </c>
      <c r="F1189" s="1">
        <v>1950.0</v>
      </c>
    </row>
    <row r="1190" ht="15.75" customHeight="1">
      <c r="A1190" s="1">
        <v>5403.3418</v>
      </c>
      <c r="B1190" s="1">
        <v>1950.0</v>
      </c>
      <c r="C1190" s="1">
        <v>1145.2</v>
      </c>
      <c r="D1190" s="1">
        <v>1950.0</v>
      </c>
      <c r="E1190" s="1">
        <v>1950.0</v>
      </c>
      <c r="F1190" s="1">
        <v>1950.0</v>
      </c>
    </row>
    <row r="1191" ht="15.75" customHeight="1">
      <c r="A1191" s="1">
        <v>5403.4946</v>
      </c>
      <c r="B1191" s="1">
        <v>1950.0</v>
      </c>
      <c r="C1191" s="1">
        <v>1260.9</v>
      </c>
      <c r="D1191" s="1">
        <v>1950.0</v>
      </c>
      <c r="E1191" s="1">
        <v>1950.0</v>
      </c>
      <c r="F1191" s="1">
        <v>1950.0</v>
      </c>
    </row>
    <row r="1192" ht="15.75" customHeight="1">
      <c r="A1192" s="1">
        <v>5403.647</v>
      </c>
      <c r="B1192" s="1">
        <v>1950.0</v>
      </c>
      <c r="C1192" s="1">
        <v>1422.4</v>
      </c>
      <c r="D1192" s="1">
        <v>1950.0</v>
      </c>
      <c r="E1192" s="1">
        <v>1950.0</v>
      </c>
      <c r="F1192" s="1">
        <v>1950.0</v>
      </c>
    </row>
    <row r="1193" ht="15.75" customHeight="1">
      <c r="A1193" s="1">
        <v>5403.7993</v>
      </c>
      <c r="B1193" s="1">
        <v>1950.0</v>
      </c>
      <c r="C1193" s="1">
        <v>1604.2</v>
      </c>
      <c r="D1193" s="1">
        <v>1950.0</v>
      </c>
      <c r="E1193" s="1">
        <v>1950.0</v>
      </c>
      <c r="F1193" s="1">
        <v>1950.0</v>
      </c>
    </row>
    <row r="1194" ht="15.75" customHeight="1">
      <c r="A1194" s="1">
        <v>5403.9517</v>
      </c>
      <c r="B1194" s="1">
        <v>1950.0</v>
      </c>
      <c r="C1194" s="1">
        <v>1768.9</v>
      </c>
      <c r="D1194" s="1">
        <v>1950.0</v>
      </c>
      <c r="E1194" s="1">
        <v>1950.0</v>
      </c>
      <c r="F1194" s="1">
        <v>1950.0</v>
      </c>
    </row>
    <row r="1195" ht="15.75" customHeight="1">
      <c r="A1195" s="1">
        <v>5404.104</v>
      </c>
      <c r="B1195" s="1">
        <v>1950.0</v>
      </c>
      <c r="C1195" s="1">
        <v>1887.4</v>
      </c>
      <c r="D1195" s="1">
        <v>1950.0</v>
      </c>
      <c r="E1195" s="1">
        <v>1950.0</v>
      </c>
      <c r="F1195" s="1">
        <v>1950.0</v>
      </c>
    </row>
    <row r="1196" ht="15.75" customHeight="1">
      <c r="A1196" s="1">
        <v>5404.2563</v>
      </c>
      <c r="B1196" s="1">
        <v>1950.0</v>
      </c>
      <c r="C1196" s="1">
        <v>1946.5</v>
      </c>
      <c r="D1196" s="1">
        <v>1950.0</v>
      </c>
      <c r="E1196" s="1">
        <v>1950.0</v>
      </c>
      <c r="F1196" s="1">
        <v>1950.0</v>
      </c>
    </row>
    <row r="1197" ht="15.75" customHeight="1">
      <c r="A1197" s="1">
        <v>5404.4087</v>
      </c>
      <c r="B1197" s="1">
        <v>1950.0</v>
      </c>
      <c r="C1197" s="1">
        <v>1950.0</v>
      </c>
      <c r="D1197" s="1">
        <v>1950.0</v>
      </c>
      <c r="E1197" s="1">
        <v>1950.0</v>
      </c>
      <c r="F1197" s="1">
        <v>1950.0</v>
      </c>
    </row>
    <row r="1198" ht="15.75" customHeight="1">
      <c r="A1198" s="1">
        <v>5404.561</v>
      </c>
      <c r="B1198" s="1">
        <v>1950.0</v>
      </c>
      <c r="C1198" s="1">
        <v>1950.0</v>
      </c>
      <c r="D1198" s="1">
        <v>1950.0</v>
      </c>
      <c r="E1198" s="1">
        <v>1950.0</v>
      </c>
      <c r="F1198" s="1">
        <v>1950.0</v>
      </c>
    </row>
    <row r="1199" ht="15.75" customHeight="1">
      <c r="A1199" s="1">
        <v>5404.7134</v>
      </c>
      <c r="B1199" s="1">
        <v>1950.0</v>
      </c>
      <c r="C1199" s="1">
        <v>1942.7</v>
      </c>
      <c r="D1199" s="1">
        <v>1950.0</v>
      </c>
      <c r="E1199" s="1">
        <v>1950.0</v>
      </c>
      <c r="F1199" s="1">
        <v>1950.0</v>
      </c>
    </row>
    <row r="1200" ht="15.75" customHeight="1">
      <c r="A1200" s="1">
        <v>5404.8662</v>
      </c>
      <c r="B1200" s="1">
        <v>1950.0</v>
      </c>
      <c r="C1200" s="1">
        <v>1888.1</v>
      </c>
      <c r="D1200" s="1">
        <v>1950.0</v>
      </c>
      <c r="E1200" s="1">
        <v>1950.0</v>
      </c>
      <c r="F1200" s="1">
        <v>1950.0</v>
      </c>
    </row>
    <row r="1201" ht="15.75" customHeight="1">
      <c r="A1201" s="1">
        <v>5405.0186</v>
      </c>
      <c r="B1201" s="1">
        <v>1950.0</v>
      </c>
      <c r="C1201" s="1">
        <v>1802.1</v>
      </c>
      <c r="D1201" s="1">
        <v>1950.0</v>
      </c>
      <c r="E1201" s="1">
        <v>1950.0</v>
      </c>
      <c r="F1201" s="1">
        <v>1950.0</v>
      </c>
    </row>
    <row r="1202" ht="15.75" customHeight="1">
      <c r="A1202" s="1">
        <v>5405.1709</v>
      </c>
      <c r="B1202" s="1">
        <v>1950.0</v>
      </c>
      <c r="C1202" s="1">
        <v>1699.3</v>
      </c>
      <c r="D1202" s="1">
        <v>1950.0</v>
      </c>
      <c r="E1202" s="1">
        <v>1950.0</v>
      </c>
      <c r="F1202" s="1">
        <v>1950.0</v>
      </c>
    </row>
    <row r="1203" ht="15.75" customHeight="1">
      <c r="A1203" s="1">
        <v>5405.3232</v>
      </c>
      <c r="B1203" s="1">
        <v>1950.0</v>
      </c>
      <c r="C1203" s="1">
        <v>1600.0</v>
      </c>
      <c r="D1203" s="1">
        <v>1950.0</v>
      </c>
      <c r="E1203" s="1">
        <v>1950.0</v>
      </c>
      <c r="F1203" s="1">
        <v>1950.0</v>
      </c>
    </row>
    <row r="1204" ht="15.75" customHeight="1">
      <c r="A1204" s="1">
        <v>5405.4756</v>
      </c>
      <c r="B1204" s="1">
        <v>1950.0</v>
      </c>
      <c r="C1204" s="1">
        <v>1523.6</v>
      </c>
      <c r="D1204" s="1">
        <v>1950.0</v>
      </c>
      <c r="E1204" s="1">
        <v>1950.0</v>
      </c>
      <c r="F1204" s="1">
        <v>1950.0</v>
      </c>
    </row>
    <row r="1205" ht="15.75" customHeight="1">
      <c r="A1205" s="1">
        <v>5405.6279</v>
      </c>
      <c r="B1205" s="1">
        <v>1950.0</v>
      </c>
      <c r="C1205" s="1">
        <v>1480.2</v>
      </c>
      <c r="D1205" s="1">
        <v>1950.0</v>
      </c>
      <c r="E1205" s="1">
        <v>1950.0</v>
      </c>
      <c r="F1205" s="1">
        <v>1950.0</v>
      </c>
    </row>
    <row r="1206" ht="15.75" customHeight="1">
      <c r="A1206" s="1">
        <v>5405.7803</v>
      </c>
      <c r="B1206" s="1">
        <v>1950.0</v>
      </c>
      <c r="C1206" s="1">
        <v>1467.3</v>
      </c>
      <c r="D1206" s="1">
        <v>1950.0</v>
      </c>
      <c r="E1206" s="1">
        <v>1950.0</v>
      </c>
      <c r="F1206" s="1">
        <v>1950.0</v>
      </c>
    </row>
    <row r="1207" ht="15.75" customHeight="1">
      <c r="A1207" s="1">
        <v>5405.9326</v>
      </c>
      <c r="B1207" s="1">
        <v>1950.0</v>
      </c>
      <c r="C1207" s="1">
        <v>1472.6</v>
      </c>
      <c r="D1207" s="1">
        <v>1950.0</v>
      </c>
      <c r="E1207" s="1">
        <v>1950.0</v>
      </c>
      <c r="F1207" s="1">
        <v>1950.0</v>
      </c>
    </row>
    <row r="1208" ht="15.75" customHeight="1">
      <c r="A1208" s="1">
        <v>5406.085</v>
      </c>
      <c r="B1208" s="1">
        <v>1950.0</v>
      </c>
      <c r="C1208" s="1">
        <v>1480.9</v>
      </c>
      <c r="D1208" s="1">
        <v>1950.0</v>
      </c>
      <c r="E1208" s="1">
        <v>1950.0</v>
      </c>
      <c r="F1208" s="1">
        <v>1950.0</v>
      </c>
    </row>
    <row r="1209" ht="15.75" customHeight="1">
      <c r="A1209" s="1">
        <v>5406.2378</v>
      </c>
      <c r="B1209" s="1">
        <v>1950.0</v>
      </c>
      <c r="C1209" s="1">
        <v>1485.2</v>
      </c>
      <c r="D1209" s="1">
        <v>1950.0</v>
      </c>
      <c r="E1209" s="1">
        <v>1950.0</v>
      </c>
      <c r="F1209" s="1">
        <v>1950.0</v>
      </c>
    </row>
    <row r="1210" ht="15.75" customHeight="1">
      <c r="A1210" s="1">
        <v>5406.3901</v>
      </c>
      <c r="B1210" s="1">
        <v>1950.0</v>
      </c>
      <c r="C1210" s="1">
        <v>1492.2</v>
      </c>
      <c r="D1210" s="1">
        <v>1950.0</v>
      </c>
      <c r="E1210" s="1">
        <v>1950.0</v>
      </c>
      <c r="F1210" s="1">
        <v>1950.0</v>
      </c>
    </row>
    <row r="1211" ht="15.75" customHeight="1">
      <c r="A1211" s="1">
        <v>5406.5425</v>
      </c>
      <c r="B1211" s="1">
        <v>1950.0</v>
      </c>
      <c r="C1211" s="1">
        <v>1516.9</v>
      </c>
      <c r="D1211" s="1">
        <v>1950.0</v>
      </c>
      <c r="E1211" s="1">
        <v>1950.0</v>
      </c>
      <c r="F1211" s="1">
        <v>1950.0</v>
      </c>
    </row>
    <row r="1212" ht="15.75" customHeight="1">
      <c r="A1212" s="1">
        <v>5406.6948</v>
      </c>
      <c r="B1212" s="1">
        <v>1950.0</v>
      </c>
      <c r="C1212" s="1">
        <v>1570.7</v>
      </c>
      <c r="D1212" s="1">
        <v>1950.0</v>
      </c>
      <c r="E1212" s="1">
        <v>1950.0</v>
      </c>
      <c r="F1212" s="1">
        <v>1950.0</v>
      </c>
    </row>
    <row r="1213" ht="15.75" customHeight="1">
      <c r="A1213" s="1">
        <v>5406.8472</v>
      </c>
      <c r="B1213" s="1">
        <v>1950.0</v>
      </c>
      <c r="C1213" s="1">
        <v>1653.7</v>
      </c>
      <c r="D1213" s="1">
        <v>1950.0</v>
      </c>
      <c r="E1213" s="1">
        <v>1950.0</v>
      </c>
      <c r="F1213" s="1">
        <v>1950.0</v>
      </c>
    </row>
    <row r="1214" ht="15.75" customHeight="1">
      <c r="A1214" s="1">
        <v>5406.9995</v>
      </c>
      <c r="B1214" s="1">
        <v>1950.0</v>
      </c>
      <c r="C1214" s="1">
        <v>1753.2</v>
      </c>
      <c r="D1214" s="1">
        <v>1950.0</v>
      </c>
      <c r="E1214" s="1">
        <v>1950.0</v>
      </c>
      <c r="F1214" s="1">
        <v>1950.0</v>
      </c>
    </row>
    <row r="1215" ht="15.75" customHeight="1">
      <c r="A1215" s="1">
        <v>5407.1519</v>
      </c>
      <c r="B1215" s="1">
        <v>1950.0</v>
      </c>
      <c r="C1215" s="1">
        <v>1848.0</v>
      </c>
      <c r="D1215" s="1">
        <v>1950.0</v>
      </c>
      <c r="E1215" s="1">
        <v>1950.0</v>
      </c>
      <c r="F1215" s="1">
        <v>1950.0</v>
      </c>
    </row>
    <row r="1216" ht="15.75" customHeight="1">
      <c r="A1216" s="1">
        <v>5407.3042</v>
      </c>
      <c r="B1216" s="1">
        <v>1950.0</v>
      </c>
      <c r="C1216" s="1">
        <v>1920.5</v>
      </c>
      <c r="D1216" s="1">
        <v>1950.0</v>
      </c>
      <c r="E1216" s="1">
        <v>1950.0</v>
      </c>
      <c r="F1216" s="1">
        <v>1950.0</v>
      </c>
    </row>
    <row r="1217" ht="15.75" customHeight="1">
      <c r="A1217" s="1">
        <v>5407.457</v>
      </c>
      <c r="B1217" s="1">
        <v>1950.0</v>
      </c>
      <c r="C1217" s="1">
        <v>1950.0</v>
      </c>
      <c r="D1217" s="1">
        <v>1950.0</v>
      </c>
      <c r="E1217" s="1">
        <v>1950.0</v>
      </c>
      <c r="F1217" s="1">
        <v>1950.0</v>
      </c>
    </row>
    <row r="1218" ht="15.75" customHeight="1">
      <c r="A1218" s="1">
        <v>5407.6094</v>
      </c>
      <c r="B1218" s="1">
        <v>1950.0</v>
      </c>
      <c r="C1218" s="1">
        <v>1950.0</v>
      </c>
      <c r="D1218" s="1">
        <v>1950.0</v>
      </c>
      <c r="E1218" s="1">
        <v>1950.0</v>
      </c>
      <c r="F1218" s="1">
        <v>1950.0</v>
      </c>
    </row>
    <row r="1219" ht="15.75" customHeight="1">
      <c r="A1219" s="1">
        <v>5407.7617</v>
      </c>
      <c r="B1219" s="1">
        <v>1950.0</v>
      </c>
      <c r="C1219" s="1">
        <v>1950.0</v>
      </c>
      <c r="D1219" s="1">
        <v>1950.0</v>
      </c>
      <c r="E1219" s="1">
        <v>1950.0</v>
      </c>
      <c r="F1219" s="1">
        <v>1950.0</v>
      </c>
    </row>
    <row r="1220" ht="15.75" customHeight="1">
      <c r="A1220" s="1">
        <v>5407.9141</v>
      </c>
      <c r="B1220" s="1">
        <v>1950.0</v>
      </c>
      <c r="C1220" s="1">
        <v>1950.0</v>
      </c>
      <c r="D1220" s="1">
        <v>1950.0</v>
      </c>
      <c r="E1220" s="1">
        <v>1950.0</v>
      </c>
      <c r="F1220" s="1">
        <v>1950.0</v>
      </c>
    </row>
    <row r="1221" ht="15.75" customHeight="1">
      <c r="A1221" s="1">
        <v>5408.0664</v>
      </c>
      <c r="B1221" s="1">
        <v>1950.0</v>
      </c>
      <c r="C1221" s="1">
        <v>1950.0</v>
      </c>
      <c r="D1221" s="1">
        <v>1950.0</v>
      </c>
      <c r="E1221" s="1">
        <v>1950.0</v>
      </c>
      <c r="F1221" s="1">
        <v>1950.0</v>
      </c>
    </row>
    <row r="1222" ht="15.75" customHeight="1">
      <c r="A1222" s="1">
        <v>5408.2188</v>
      </c>
      <c r="B1222" s="1">
        <v>1950.0</v>
      </c>
      <c r="C1222" s="1">
        <v>1950.0</v>
      </c>
      <c r="D1222" s="1">
        <v>1950.0</v>
      </c>
      <c r="E1222" s="1">
        <v>1950.0</v>
      </c>
      <c r="F1222" s="1">
        <v>1950.0</v>
      </c>
    </row>
    <row r="1223" ht="15.75" customHeight="1">
      <c r="A1223" s="1">
        <v>5408.3711</v>
      </c>
      <c r="B1223" s="1">
        <v>1950.0</v>
      </c>
      <c r="C1223" s="1">
        <v>1950.0</v>
      </c>
      <c r="D1223" s="1">
        <v>1950.0</v>
      </c>
      <c r="E1223" s="1">
        <v>1950.0</v>
      </c>
      <c r="F1223" s="1">
        <v>1950.0</v>
      </c>
    </row>
    <row r="1224" ht="15.75" customHeight="1">
      <c r="A1224" s="1">
        <v>5408.5234</v>
      </c>
      <c r="B1224" s="1">
        <v>1950.0</v>
      </c>
      <c r="C1224" s="1">
        <v>1950.0</v>
      </c>
      <c r="D1224" s="1">
        <v>1950.0</v>
      </c>
      <c r="E1224" s="1">
        <v>1950.0</v>
      </c>
      <c r="F1224" s="1">
        <v>1950.0</v>
      </c>
    </row>
    <row r="1225" ht="15.75" customHeight="1">
      <c r="A1225" s="1">
        <v>5408.6758</v>
      </c>
      <c r="B1225" s="1">
        <v>1950.0</v>
      </c>
      <c r="C1225" s="1">
        <v>1950.0</v>
      </c>
      <c r="D1225" s="1">
        <v>1950.0</v>
      </c>
      <c r="E1225" s="1">
        <v>1950.0</v>
      </c>
      <c r="F1225" s="1">
        <v>1950.0</v>
      </c>
    </row>
    <row r="1226" ht="15.75" customHeight="1">
      <c r="A1226" s="1">
        <v>5408.8286</v>
      </c>
      <c r="B1226" s="1">
        <v>1950.0</v>
      </c>
      <c r="C1226" s="1">
        <v>1950.0</v>
      </c>
      <c r="D1226" s="1">
        <v>1950.0</v>
      </c>
      <c r="E1226" s="1">
        <v>1950.0</v>
      </c>
      <c r="F1226" s="1">
        <v>1950.0</v>
      </c>
    </row>
    <row r="1227" ht="15.75" customHeight="1">
      <c r="A1227" s="1">
        <v>5408.981</v>
      </c>
      <c r="B1227" s="1">
        <v>1950.0</v>
      </c>
      <c r="C1227" s="1">
        <v>1950.0</v>
      </c>
      <c r="D1227" s="1">
        <v>1950.0</v>
      </c>
      <c r="E1227" s="1">
        <v>1950.0</v>
      </c>
      <c r="F1227" s="1">
        <v>1950.0</v>
      </c>
    </row>
    <row r="1228" ht="15.75" customHeight="1">
      <c r="A1228" s="1">
        <v>5409.1333</v>
      </c>
      <c r="B1228" s="1">
        <v>1950.0</v>
      </c>
      <c r="C1228" s="1">
        <v>1950.0</v>
      </c>
      <c r="D1228" s="1">
        <v>1950.0</v>
      </c>
      <c r="E1228" s="1">
        <v>1950.0</v>
      </c>
      <c r="F1228" s="1">
        <v>1950.0</v>
      </c>
    </row>
    <row r="1229" ht="15.75" customHeight="1">
      <c r="A1229" s="1">
        <v>5409.2856</v>
      </c>
      <c r="B1229" s="1">
        <v>1950.0</v>
      </c>
      <c r="C1229" s="1">
        <v>1950.0</v>
      </c>
      <c r="D1229" s="1">
        <v>1950.0</v>
      </c>
      <c r="E1229" s="1">
        <v>1950.0</v>
      </c>
      <c r="F1229" s="1">
        <v>1950.0</v>
      </c>
    </row>
    <row r="1230" ht="15.75" customHeight="1">
      <c r="A1230" s="1">
        <v>5409.438</v>
      </c>
      <c r="B1230" s="1">
        <v>1950.0</v>
      </c>
      <c r="C1230" s="1">
        <v>1950.0</v>
      </c>
      <c r="D1230" s="1">
        <v>1950.0</v>
      </c>
      <c r="E1230" s="1">
        <v>1950.0</v>
      </c>
      <c r="F1230" s="1">
        <v>1950.0</v>
      </c>
    </row>
    <row r="1231" ht="15.75" customHeight="1">
      <c r="A1231" s="1">
        <v>5409.5903</v>
      </c>
      <c r="B1231" s="1">
        <v>1950.0</v>
      </c>
      <c r="C1231" s="1">
        <v>1950.0</v>
      </c>
      <c r="D1231" s="1">
        <v>1950.0</v>
      </c>
      <c r="E1231" s="1">
        <v>1950.0</v>
      </c>
      <c r="F1231" s="1">
        <v>1950.0</v>
      </c>
    </row>
    <row r="1232" ht="15.75" customHeight="1">
      <c r="A1232" s="1">
        <v>5409.7427</v>
      </c>
      <c r="B1232" s="1">
        <v>1893.0</v>
      </c>
      <c r="C1232" s="1">
        <v>1950.0</v>
      </c>
      <c r="D1232" s="1">
        <v>1950.0</v>
      </c>
      <c r="E1232" s="1">
        <v>1911.5</v>
      </c>
      <c r="F1232" s="1">
        <v>1950.0</v>
      </c>
    </row>
    <row r="1233" ht="15.75" customHeight="1">
      <c r="A1233" s="1">
        <v>5409.895</v>
      </c>
      <c r="B1233" s="1">
        <v>1745.2</v>
      </c>
      <c r="C1233" s="1">
        <v>1950.0</v>
      </c>
      <c r="D1233" s="1">
        <v>1950.0</v>
      </c>
      <c r="E1233" s="1">
        <v>1790.8</v>
      </c>
      <c r="F1233" s="1">
        <v>1905.5</v>
      </c>
    </row>
    <row r="1234" ht="15.75" customHeight="1">
      <c r="A1234" s="1">
        <v>5410.0474</v>
      </c>
      <c r="B1234" s="1">
        <v>1510.2</v>
      </c>
      <c r="C1234" s="1">
        <v>1950.0</v>
      </c>
      <c r="D1234" s="1">
        <v>1950.0</v>
      </c>
      <c r="E1234" s="1">
        <v>1604.2</v>
      </c>
      <c r="F1234" s="1">
        <v>1791.9</v>
      </c>
    </row>
    <row r="1235" ht="15.75" customHeight="1">
      <c r="A1235" s="1">
        <v>5410.2002</v>
      </c>
      <c r="B1235" s="1">
        <v>1223.8</v>
      </c>
      <c r="C1235" s="1">
        <v>1950.0</v>
      </c>
      <c r="D1235" s="1">
        <v>1950.0</v>
      </c>
      <c r="E1235" s="1">
        <v>1381.5</v>
      </c>
      <c r="F1235" s="1">
        <v>1625.7</v>
      </c>
    </row>
    <row r="1236" ht="15.75" customHeight="1">
      <c r="A1236" s="1">
        <v>5410.3525</v>
      </c>
      <c r="B1236" s="1">
        <v>948.5</v>
      </c>
      <c r="C1236" s="1">
        <v>1950.0</v>
      </c>
      <c r="D1236" s="1">
        <v>1950.0</v>
      </c>
      <c r="E1236" s="1">
        <v>1173.8</v>
      </c>
      <c r="F1236" s="1">
        <v>1438.6</v>
      </c>
    </row>
    <row r="1237" ht="15.75" customHeight="1">
      <c r="A1237" s="1">
        <v>5410.5049</v>
      </c>
      <c r="B1237" s="1">
        <v>725.9</v>
      </c>
      <c r="C1237" s="1">
        <v>1950.0</v>
      </c>
      <c r="D1237" s="1">
        <v>1950.0</v>
      </c>
      <c r="E1237" s="1">
        <v>1020.6</v>
      </c>
      <c r="F1237" s="1">
        <v>1277.3</v>
      </c>
    </row>
    <row r="1238" ht="15.75" customHeight="1">
      <c r="A1238" s="1">
        <v>5410.6572</v>
      </c>
      <c r="B1238" s="1">
        <v>563.2</v>
      </c>
      <c r="C1238" s="1">
        <v>1950.0</v>
      </c>
      <c r="D1238" s="1">
        <v>1950.0</v>
      </c>
      <c r="E1238" s="1">
        <v>937.0</v>
      </c>
      <c r="F1238" s="1">
        <v>1175.3</v>
      </c>
    </row>
    <row r="1239" ht="15.75" customHeight="1">
      <c r="A1239" s="1">
        <v>5410.8096</v>
      </c>
      <c r="B1239" s="1">
        <v>450.8</v>
      </c>
      <c r="C1239" s="1">
        <v>1950.0</v>
      </c>
      <c r="D1239" s="1">
        <v>1950.0</v>
      </c>
      <c r="E1239" s="1">
        <v>924.9</v>
      </c>
      <c r="F1239" s="1">
        <v>1146.6</v>
      </c>
    </row>
    <row r="1240" ht="15.75" customHeight="1">
      <c r="A1240" s="1">
        <v>5410.9619</v>
      </c>
      <c r="B1240" s="1">
        <v>377.5</v>
      </c>
      <c r="C1240" s="1">
        <v>1950.0</v>
      </c>
      <c r="D1240" s="1">
        <v>1950.0</v>
      </c>
      <c r="E1240" s="1">
        <v>984.4</v>
      </c>
      <c r="F1240" s="1">
        <v>1194.0</v>
      </c>
    </row>
    <row r="1241" ht="15.75" customHeight="1">
      <c r="A1241" s="1">
        <v>5411.1143</v>
      </c>
      <c r="B1241" s="1">
        <v>334.9</v>
      </c>
      <c r="C1241" s="1">
        <v>1950.0</v>
      </c>
      <c r="D1241" s="1">
        <v>1950.0</v>
      </c>
      <c r="E1241" s="1">
        <v>1115.5</v>
      </c>
      <c r="F1241" s="1">
        <v>1312.1</v>
      </c>
    </row>
    <row r="1242" ht="15.75" customHeight="1">
      <c r="A1242" s="1">
        <v>5411.2666</v>
      </c>
      <c r="B1242" s="1">
        <v>319.3</v>
      </c>
      <c r="C1242" s="1">
        <v>1950.0</v>
      </c>
      <c r="D1242" s="1">
        <v>1950.0</v>
      </c>
      <c r="E1242" s="1">
        <v>1308.9</v>
      </c>
      <c r="F1242" s="1">
        <v>1481.7</v>
      </c>
    </row>
    <row r="1243" ht="15.75" customHeight="1">
      <c r="A1243" s="1">
        <v>5411.4194</v>
      </c>
      <c r="B1243" s="1">
        <v>330.7</v>
      </c>
      <c r="C1243" s="1">
        <v>1950.0</v>
      </c>
      <c r="D1243" s="1">
        <v>1950.0</v>
      </c>
      <c r="E1243" s="1">
        <v>1536.7</v>
      </c>
      <c r="F1243" s="1">
        <v>1672.2</v>
      </c>
    </row>
    <row r="1244" ht="15.75" customHeight="1">
      <c r="A1244" s="1">
        <v>5411.5718</v>
      </c>
      <c r="B1244" s="1">
        <v>374.7</v>
      </c>
      <c r="C1244" s="1">
        <v>1950.0</v>
      </c>
      <c r="D1244" s="1">
        <v>1950.0</v>
      </c>
      <c r="E1244" s="1">
        <v>1741.8</v>
      </c>
      <c r="F1244" s="1">
        <v>1826.8</v>
      </c>
    </row>
    <row r="1245" ht="15.75" customHeight="1">
      <c r="A1245" s="1">
        <v>5411.7241</v>
      </c>
      <c r="B1245" s="1">
        <v>463.5</v>
      </c>
      <c r="C1245" s="1">
        <v>1950.0</v>
      </c>
      <c r="D1245" s="1">
        <v>1950.0</v>
      </c>
      <c r="E1245" s="1">
        <v>1893.8</v>
      </c>
      <c r="F1245" s="1">
        <v>1931.5</v>
      </c>
    </row>
    <row r="1246" ht="15.75" customHeight="1">
      <c r="A1246" s="1">
        <v>5411.8765</v>
      </c>
      <c r="B1246" s="1">
        <v>616.1</v>
      </c>
      <c r="C1246" s="1">
        <v>1950.0</v>
      </c>
      <c r="D1246" s="1">
        <v>1950.0</v>
      </c>
      <c r="E1246" s="1">
        <v>1950.0</v>
      </c>
      <c r="F1246" s="1">
        <v>1950.0</v>
      </c>
    </row>
    <row r="1247" ht="15.75" customHeight="1">
      <c r="A1247" s="1">
        <v>5412.0288</v>
      </c>
      <c r="B1247" s="1">
        <v>849.2</v>
      </c>
      <c r="C1247" s="1">
        <v>1942.8</v>
      </c>
      <c r="D1247" s="1">
        <v>1950.0</v>
      </c>
      <c r="E1247" s="1">
        <v>1950.0</v>
      </c>
      <c r="F1247" s="1">
        <v>1950.0</v>
      </c>
    </row>
    <row r="1248" ht="15.75" customHeight="1">
      <c r="A1248" s="1">
        <v>5412.1812</v>
      </c>
      <c r="B1248" s="1">
        <v>1149.0</v>
      </c>
      <c r="C1248" s="1">
        <v>1887.6</v>
      </c>
      <c r="D1248" s="1">
        <v>1950.0</v>
      </c>
      <c r="E1248" s="1">
        <v>1950.0</v>
      </c>
      <c r="F1248" s="1">
        <v>1950.0</v>
      </c>
    </row>
    <row r="1249" ht="15.75" customHeight="1">
      <c r="A1249" s="1">
        <v>5412.3335</v>
      </c>
      <c r="B1249" s="1">
        <v>1447.8</v>
      </c>
      <c r="C1249" s="1">
        <v>1794.3</v>
      </c>
      <c r="D1249" s="1">
        <v>1950.0</v>
      </c>
      <c r="E1249" s="1">
        <v>1950.0</v>
      </c>
      <c r="F1249" s="1">
        <v>1950.0</v>
      </c>
    </row>
    <row r="1250" ht="15.75" customHeight="1">
      <c r="A1250" s="1">
        <v>5412.4858</v>
      </c>
      <c r="B1250" s="1">
        <v>1671.3</v>
      </c>
      <c r="C1250" s="1">
        <v>1671.7</v>
      </c>
      <c r="D1250" s="1">
        <v>1950.0</v>
      </c>
      <c r="E1250" s="1">
        <v>1950.0</v>
      </c>
      <c r="F1250" s="1">
        <v>1950.0</v>
      </c>
    </row>
    <row r="1251" ht="15.75" customHeight="1">
      <c r="A1251" s="1">
        <v>5412.6382</v>
      </c>
      <c r="B1251" s="1">
        <v>1806.2</v>
      </c>
      <c r="C1251" s="1">
        <v>1536.7</v>
      </c>
      <c r="D1251" s="1">
        <v>1950.0</v>
      </c>
      <c r="E1251" s="1">
        <v>1896.5</v>
      </c>
      <c r="F1251" s="1">
        <v>1950.0</v>
      </c>
    </row>
    <row r="1252" ht="15.75" customHeight="1">
      <c r="A1252" s="1">
        <v>5412.791</v>
      </c>
      <c r="B1252" s="1">
        <v>1883.6</v>
      </c>
      <c r="C1252" s="1">
        <v>1408.9</v>
      </c>
      <c r="D1252" s="1">
        <v>1950.0</v>
      </c>
      <c r="E1252" s="1">
        <v>1698.0</v>
      </c>
      <c r="F1252" s="1">
        <v>1950.0</v>
      </c>
    </row>
    <row r="1253" ht="15.75" customHeight="1">
      <c r="A1253" s="1">
        <v>5412.9434</v>
      </c>
      <c r="B1253" s="1">
        <v>1931.5</v>
      </c>
      <c r="C1253" s="1">
        <v>1303.4</v>
      </c>
      <c r="D1253" s="1">
        <v>1950.0</v>
      </c>
      <c r="E1253" s="1">
        <v>1507.4</v>
      </c>
      <c r="F1253" s="1">
        <v>1950.0</v>
      </c>
    </row>
    <row r="1254" ht="15.75" customHeight="1">
      <c r="A1254" s="1">
        <v>5413.0957</v>
      </c>
      <c r="B1254" s="1">
        <v>1950.0</v>
      </c>
      <c r="C1254" s="1">
        <v>1227.6</v>
      </c>
      <c r="D1254" s="1">
        <v>1950.0</v>
      </c>
      <c r="E1254" s="1">
        <v>1374.4</v>
      </c>
      <c r="F1254" s="1">
        <v>1950.0</v>
      </c>
    </row>
    <row r="1255" ht="15.75" customHeight="1">
      <c r="A1255" s="1">
        <v>5413.248</v>
      </c>
      <c r="B1255" s="1">
        <v>1950.0</v>
      </c>
      <c r="C1255" s="1">
        <v>1182.6</v>
      </c>
      <c r="D1255" s="1">
        <v>1950.0</v>
      </c>
      <c r="E1255" s="1">
        <v>1155.6</v>
      </c>
      <c r="F1255" s="1">
        <v>1938.6</v>
      </c>
    </row>
    <row r="1256" ht="15.75" customHeight="1">
      <c r="A1256" s="1">
        <v>5413.4004</v>
      </c>
      <c r="B1256" s="1">
        <v>1950.0</v>
      </c>
      <c r="C1256" s="1">
        <v>1165.2</v>
      </c>
      <c r="D1256" s="1">
        <v>1950.0</v>
      </c>
      <c r="E1256" s="1">
        <v>1103.5</v>
      </c>
      <c r="F1256" s="1">
        <v>1894.9</v>
      </c>
    </row>
    <row r="1257" ht="15.75" customHeight="1">
      <c r="A1257" s="1">
        <v>5413.5527</v>
      </c>
      <c r="B1257" s="1">
        <v>1950.0</v>
      </c>
      <c r="C1257" s="1">
        <v>1168.8</v>
      </c>
      <c r="D1257" s="1">
        <v>1950.0</v>
      </c>
      <c r="E1257" s="1">
        <v>1102.3</v>
      </c>
      <c r="F1257" s="1">
        <v>1805.5</v>
      </c>
    </row>
    <row r="1258" ht="15.75" customHeight="1">
      <c r="A1258" s="1">
        <v>5413.7051</v>
      </c>
      <c r="B1258" s="1">
        <v>1950.0</v>
      </c>
      <c r="C1258" s="1">
        <v>1183.4</v>
      </c>
      <c r="D1258" s="1">
        <v>1950.0</v>
      </c>
      <c r="E1258" s="1">
        <v>1127.7</v>
      </c>
      <c r="F1258" s="1">
        <v>1705.1</v>
      </c>
    </row>
    <row r="1259" ht="15.75" customHeight="1">
      <c r="A1259" s="1">
        <v>5413.8574</v>
      </c>
      <c r="B1259" s="1">
        <v>1950.0</v>
      </c>
      <c r="C1259" s="1">
        <v>1197.3</v>
      </c>
      <c r="D1259" s="1">
        <v>1950.0</v>
      </c>
      <c r="E1259" s="1">
        <v>1183.6</v>
      </c>
      <c r="F1259" s="1">
        <v>1613.7</v>
      </c>
    </row>
    <row r="1260" ht="15.75" customHeight="1">
      <c r="A1260" s="1">
        <v>5414.0098</v>
      </c>
      <c r="B1260" s="1">
        <v>1950.0</v>
      </c>
      <c r="C1260" s="1">
        <v>1201.4</v>
      </c>
      <c r="D1260" s="1">
        <v>1950.0</v>
      </c>
      <c r="E1260" s="1">
        <v>1249.4</v>
      </c>
      <c r="F1260" s="1">
        <v>1443.8</v>
      </c>
    </row>
    <row r="1261" ht="15.75" customHeight="1">
      <c r="A1261" s="1">
        <v>5414.1626</v>
      </c>
      <c r="B1261" s="1">
        <v>1950.0</v>
      </c>
      <c r="C1261" s="1">
        <v>1194.2</v>
      </c>
      <c r="D1261" s="1">
        <v>1950.0</v>
      </c>
      <c r="E1261" s="1">
        <v>1218.9</v>
      </c>
      <c r="F1261" s="1">
        <v>1220.0</v>
      </c>
    </row>
    <row r="1262" ht="15.75" customHeight="1">
      <c r="A1262" s="1">
        <v>5414.3149</v>
      </c>
      <c r="B1262" s="1">
        <v>1950.0</v>
      </c>
      <c r="C1262" s="1">
        <v>1182.8</v>
      </c>
      <c r="D1262" s="1">
        <v>1950.0</v>
      </c>
      <c r="E1262" s="1">
        <v>1187.3</v>
      </c>
      <c r="F1262" s="1">
        <v>1040.3</v>
      </c>
    </row>
    <row r="1263" ht="15.75" customHeight="1">
      <c r="A1263" s="1">
        <v>5414.4673</v>
      </c>
      <c r="B1263" s="1">
        <v>1950.0</v>
      </c>
      <c r="C1263" s="1">
        <v>1177.5</v>
      </c>
      <c r="D1263" s="1">
        <v>1950.0</v>
      </c>
      <c r="E1263" s="1">
        <v>1125.8</v>
      </c>
      <c r="F1263" s="1">
        <v>894.7</v>
      </c>
    </row>
    <row r="1264" ht="15.75" customHeight="1">
      <c r="A1264" s="1">
        <v>5414.6196</v>
      </c>
      <c r="B1264" s="1">
        <v>1950.0</v>
      </c>
      <c r="C1264" s="1">
        <v>1185.9</v>
      </c>
      <c r="D1264" s="1">
        <v>1950.0</v>
      </c>
      <c r="E1264" s="1">
        <v>1105.5</v>
      </c>
      <c r="F1264" s="1">
        <v>862.9</v>
      </c>
    </row>
    <row r="1265" ht="15.75" customHeight="1">
      <c r="A1265" s="1">
        <v>5414.772</v>
      </c>
      <c r="B1265" s="1">
        <v>1950.0</v>
      </c>
      <c r="C1265" s="1">
        <v>1208.8</v>
      </c>
      <c r="D1265" s="1">
        <v>1950.0</v>
      </c>
      <c r="E1265" s="1">
        <v>1206.1</v>
      </c>
      <c r="F1265" s="1">
        <v>889.4</v>
      </c>
    </row>
    <row r="1266" ht="15.75" customHeight="1">
      <c r="A1266" s="1">
        <v>5414.9243</v>
      </c>
      <c r="B1266" s="1">
        <v>1950.0</v>
      </c>
      <c r="C1266" s="1">
        <v>1240.2</v>
      </c>
      <c r="D1266" s="1">
        <v>1950.0</v>
      </c>
      <c r="E1266" s="1">
        <v>1297.1</v>
      </c>
      <c r="F1266" s="1">
        <v>959.2</v>
      </c>
    </row>
    <row r="1267" ht="15.75" customHeight="1">
      <c r="A1267" s="1">
        <v>5415.0767</v>
      </c>
      <c r="B1267" s="1">
        <v>1950.0</v>
      </c>
      <c r="C1267" s="1">
        <v>1270.5</v>
      </c>
      <c r="D1267" s="1">
        <v>1950.0</v>
      </c>
      <c r="E1267" s="1">
        <v>1507.0</v>
      </c>
      <c r="F1267" s="1">
        <v>1068.8</v>
      </c>
    </row>
    <row r="1268" ht="15.75" customHeight="1">
      <c r="A1268" s="1">
        <v>5415.229</v>
      </c>
      <c r="B1268" s="1">
        <v>1950.0</v>
      </c>
      <c r="C1268" s="1">
        <v>1294.2</v>
      </c>
      <c r="D1268" s="1">
        <v>1950.0</v>
      </c>
      <c r="E1268" s="1">
        <v>1550.0</v>
      </c>
      <c r="F1268" s="1">
        <v>1269.7</v>
      </c>
    </row>
    <row r="1269" ht="15.75" customHeight="1">
      <c r="A1269" s="1">
        <v>5415.3818</v>
      </c>
      <c r="B1269" s="1">
        <v>1950.0</v>
      </c>
      <c r="C1269" s="1">
        <v>1316.6</v>
      </c>
      <c r="D1269" s="1">
        <v>1950.0</v>
      </c>
      <c r="E1269" s="1">
        <v>1485.3</v>
      </c>
      <c r="F1269" s="1">
        <v>1391.9</v>
      </c>
    </row>
    <row r="1270" ht="15.75" customHeight="1">
      <c r="A1270" s="1">
        <v>5415.5342</v>
      </c>
      <c r="B1270" s="1">
        <v>1950.0</v>
      </c>
      <c r="C1270" s="1">
        <v>1351.2</v>
      </c>
      <c r="D1270" s="1">
        <v>1950.0</v>
      </c>
      <c r="E1270" s="1">
        <v>1372.3</v>
      </c>
      <c r="F1270" s="1">
        <v>1536.5</v>
      </c>
    </row>
    <row r="1271" ht="15.75" customHeight="1">
      <c r="A1271" s="1">
        <v>5415.6865</v>
      </c>
      <c r="B1271" s="1">
        <v>1950.0</v>
      </c>
      <c r="C1271" s="1">
        <v>1410.1</v>
      </c>
      <c r="D1271" s="1">
        <v>1950.0</v>
      </c>
      <c r="E1271" s="1">
        <v>1190.2</v>
      </c>
      <c r="F1271" s="1">
        <v>1566.3</v>
      </c>
    </row>
    <row r="1272" ht="15.75" customHeight="1">
      <c r="A1272" s="1">
        <v>5415.8389</v>
      </c>
      <c r="B1272" s="1">
        <v>1950.0</v>
      </c>
      <c r="C1272" s="1">
        <v>1490.3</v>
      </c>
      <c r="D1272" s="1">
        <v>1950.0</v>
      </c>
      <c r="E1272" s="1">
        <v>1008.3</v>
      </c>
      <c r="F1272" s="1">
        <v>1484.9</v>
      </c>
    </row>
    <row r="1273" ht="15.75" customHeight="1">
      <c r="A1273" s="1">
        <v>5415.9912</v>
      </c>
      <c r="B1273" s="1">
        <v>1950.0</v>
      </c>
      <c r="C1273" s="1">
        <v>1562.4</v>
      </c>
      <c r="D1273" s="1">
        <v>1950.0</v>
      </c>
      <c r="E1273" s="1">
        <v>862.5</v>
      </c>
      <c r="F1273" s="1">
        <v>1434.0</v>
      </c>
    </row>
    <row r="1274" ht="15.75" customHeight="1">
      <c r="A1274" s="1">
        <v>5416.1436</v>
      </c>
      <c r="B1274" s="1">
        <v>1950.0</v>
      </c>
      <c r="C1274" s="1">
        <v>1565.7</v>
      </c>
      <c r="D1274" s="1">
        <v>1950.0</v>
      </c>
      <c r="E1274" s="1">
        <v>864.7</v>
      </c>
      <c r="F1274" s="1">
        <v>1175.7</v>
      </c>
    </row>
    <row r="1275" ht="15.75" customHeight="1">
      <c r="A1275" s="1">
        <v>5416.2959</v>
      </c>
      <c r="B1275" s="1">
        <v>1950.0</v>
      </c>
      <c r="C1275" s="1">
        <v>1447.1</v>
      </c>
      <c r="D1275" s="1">
        <v>1950.0</v>
      </c>
      <c r="E1275" s="1">
        <v>897.7</v>
      </c>
      <c r="F1275" s="1">
        <v>1094.9</v>
      </c>
    </row>
    <row r="1276" ht="15.75" customHeight="1">
      <c r="A1276" s="1">
        <v>5416.4482</v>
      </c>
      <c r="B1276" s="1">
        <v>1950.0</v>
      </c>
      <c r="C1276" s="1">
        <v>1229.6</v>
      </c>
      <c r="D1276" s="1">
        <v>1950.0</v>
      </c>
      <c r="E1276" s="1">
        <v>888.7</v>
      </c>
      <c r="F1276" s="1">
        <v>941.5</v>
      </c>
    </row>
    <row r="1277" ht="15.75" customHeight="1">
      <c r="A1277" s="1">
        <v>5416.6006</v>
      </c>
      <c r="B1277" s="1">
        <v>1950.0</v>
      </c>
      <c r="C1277" s="1">
        <v>999.2</v>
      </c>
      <c r="D1277" s="1">
        <v>1950.0</v>
      </c>
      <c r="E1277" s="1">
        <v>1114.5</v>
      </c>
      <c r="F1277" s="1">
        <v>936.9</v>
      </c>
    </row>
    <row r="1278" ht="15.75" customHeight="1">
      <c r="A1278" s="1">
        <v>5416.7534</v>
      </c>
      <c r="B1278" s="1">
        <v>1950.0</v>
      </c>
      <c r="C1278" s="1">
        <v>819.5</v>
      </c>
      <c r="D1278" s="1">
        <v>1945.0</v>
      </c>
      <c r="E1278" s="1">
        <v>1178.6</v>
      </c>
      <c r="F1278" s="1">
        <v>922.7</v>
      </c>
    </row>
    <row r="1279" ht="15.75" customHeight="1">
      <c r="A1279" s="1">
        <v>5416.9058</v>
      </c>
      <c r="B1279" s="1">
        <v>1950.0</v>
      </c>
      <c r="C1279" s="1">
        <v>711.3</v>
      </c>
      <c r="D1279" s="1">
        <v>1919.9</v>
      </c>
      <c r="E1279" s="1">
        <v>1168.8</v>
      </c>
      <c r="F1279" s="1">
        <v>899.8</v>
      </c>
    </row>
    <row r="1280" ht="15.75" customHeight="1">
      <c r="A1280" s="1">
        <v>5417.0581</v>
      </c>
      <c r="B1280" s="1">
        <v>1950.0</v>
      </c>
      <c r="C1280" s="1">
        <v>665.9</v>
      </c>
      <c r="D1280" s="1">
        <v>1876.6</v>
      </c>
      <c r="E1280" s="1">
        <v>1168.1</v>
      </c>
      <c r="F1280" s="1">
        <v>845.2</v>
      </c>
    </row>
    <row r="1281" ht="15.75" customHeight="1">
      <c r="A1281" s="1">
        <v>5417.2104</v>
      </c>
      <c r="B1281" s="1">
        <v>1950.0</v>
      </c>
      <c r="C1281" s="1">
        <v>676.6</v>
      </c>
      <c r="D1281" s="1">
        <v>1814.9</v>
      </c>
      <c r="E1281" s="1">
        <v>1083.4</v>
      </c>
      <c r="F1281" s="1">
        <v>788.8</v>
      </c>
    </row>
    <row r="1282" ht="15.75" customHeight="1">
      <c r="A1282" s="1">
        <v>5417.3628</v>
      </c>
      <c r="B1282" s="1">
        <v>1950.0</v>
      </c>
      <c r="C1282" s="1">
        <v>740.5</v>
      </c>
      <c r="D1282" s="1">
        <v>1753.5</v>
      </c>
      <c r="E1282" s="1">
        <v>904.0</v>
      </c>
      <c r="F1282" s="1">
        <v>816.7</v>
      </c>
    </row>
    <row r="1283" ht="15.75" customHeight="1">
      <c r="A1283" s="1">
        <v>5417.5151</v>
      </c>
      <c r="B1283" s="1">
        <v>1950.0</v>
      </c>
      <c r="C1283" s="1">
        <v>838.0</v>
      </c>
      <c r="D1283" s="1">
        <v>1753.4</v>
      </c>
      <c r="E1283" s="1">
        <v>824.4</v>
      </c>
      <c r="F1283" s="1">
        <v>934.0</v>
      </c>
    </row>
    <row r="1284" ht="15.75" customHeight="1">
      <c r="A1284" s="1">
        <v>5417.6675</v>
      </c>
      <c r="B1284" s="1">
        <v>1950.0</v>
      </c>
      <c r="C1284" s="1">
        <v>955.9</v>
      </c>
      <c r="D1284" s="1">
        <v>1719.9</v>
      </c>
      <c r="E1284" s="1">
        <v>816.5</v>
      </c>
      <c r="F1284" s="1">
        <v>1065.3</v>
      </c>
    </row>
    <row r="1285" ht="15.75" customHeight="1">
      <c r="A1285" s="1">
        <v>5417.8198</v>
      </c>
      <c r="B1285" s="1">
        <v>1950.0</v>
      </c>
      <c r="C1285" s="1">
        <v>1044.6</v>
      </c>
      <c r="D1285" s="1">
        <v>1763.1</v>
      </c>
      <c r="E1285" s="1">
        <v>867.6</v>
      </c>
      <c r="F1285" s="1">
        <v>1129.6</v>
      </c>
    </row>
    <row r="1286" ht="15.75" customHeight="1">
      <c r="A1286" s="1">
        <v>5417.9722</v>
      </c>
      <c r="B1286" s="1">
        <v>1950.0</v>
      </c>
      <c r="C1286" s="1">
        <v>1087.2</v>
      </c>
      <c r="D1286" s="1">
        <v>1858.8</v>
      </c>
      <c r="E1286" s="1">
        <v>955.4</v>
      </c>
      <c r="F1286" s="1">
        <v>1088.4</v>
      </c>
    </row>
    <row r="1287" ht="15.75" customHeight="1">
      <c r="A1287" s="1">
        <v>5418.125</v>
      </c>
      <c r="B1287" s="1">
        <v>1950.0</v>
      </c>
      <c r="C1287" s="1">
        <v>1119.0</v>
      </c>
      <c r="D1287" s="1">
        <v>1905.0</v>
      </c>
      <c r="E1287" s="1">
        <v>1155.8</v>
      </c>
      <c r="F1287" s="1">
        <v>1104.9</v>
      </c>
    </row>
    <row r="1288" ht="15.75" customHeight="1">
      <c r="A1288" s="1">
        <v>5418.2773</v>
      </c>
      <c r="B1288" s="1">
        <v>1950.0</v>
      </c>
      <c r="C1288" s="1">
        <v>1162.4</v>
      </c>
      <c r="D1288" s="1">
        <v>1930.9</v>
      </c>
      <c r="E1288" s="1">
        <v>1368.6</v>
      </c>
      <c r="F1288" s="1">
        <v>1339.7</v>
      </c>
    </row>
    <row r="1289" ht="15.75" customHeight="1">
      <c r="A1289" s="1">
        <v>5418.4297</v>
      </c>
      <c r="B1289" s="1">
        <v>1950.0</v>
      </c>
      <c r="C1289" s="1">
        <v>1245.0</v>
      </c>
      <c r="D1289" s="1">
        <v>1950.0</v>
      </c>
      <c r="E1289" s="1">
        <v>1523.2</v>
      </c>
      <c r="F1289" s="1">
        <v>1541.5</v>
      </c>
    </row>
    <row r="1290" ht="15.75" customHeight="1">
      <c r="A1290" s="1">
        <v>5418.582</v>
      </c>
      <c r="B1290" s="1">
        <v>1950.0</v>
      </c>
      <c r="C1290" s="1">
        <v>1376.1</v>
      </c>
      <c r="D1290" s="1">
        <v>1950.0</v>
      </c>
      <c r="E1290" s="1">
        <v>1839.3</v>
      </c>
      <c r="F1290" s="1">
        <v>1870.9</v>
      </c>
    </row>
    <row r="1291" ht="15.75" customHeight="1">
      <c r="A1291" s="1">
        <v>5418.7344</v>
      </c>
      <c r="B1291" s="1">
        <v>1950.0</v>
      </c>
      <c r="C1291" s="1">
        <v>1537.8</v>
      </c>
      <c r="D1291" s="1">
        <v>1950.0</v>
      </c>
      <c r="E1291" s="1">
        <v>1950.0</v>
      </c>
      <c r="F1291" s="1">
        <v>1950.0</v>
      </c>
    </row>
    <row r="1292" ht="15.75" customHeight="1">
      <c r="A1292" s="1">
        <v>5418.8867</v>
      </c>
      <c r="B1292" s="1">
        <v>1950.0</v>
      </c>
      <c r="C1292" s="1">
        <v>1689.0</v>
      </c>
      <c r="D1292" s="1">
        <v>1950.0</v>
      </c>
      <c r="E1292" s="1">
        <v>1950.0</v>
      </c>
      <c r="F1292" s="1">
        <v>1950.0</v>
      </c>
    </row>
    <row r="1293" ht="15.75" customHeight="1">
      <c r="A1293" s="1">
        <v>5419.0391</v>
      </c>
      <c r="B1293" s="1">
        <v>1950.0</v>
      </c>
      <c r="C1293" s="1">
        <v>1785.5</v>
      </c>
      <c r="D1293" s="1">
        <v>1950.0</v>
      </c>
      <c r="E1293" s="1">
        <v>1950.0</v>
      </c>
      <c r="F1293" s="1">
        <v>1950.0</v>
      </c>
    </row>
    <row r="1294" ht="15.75" customHeight="1">
      <c r="A1294" s="1">
        <v>5419.1914</v>
      </c>
      <c r="B1294" s="1">
        <v>1950.0</v>
      </c>
      <c r="C1294" s="1">
        <v>1811.7</v>
      </c>
      <c r="D1294" s="1">
        <v>1950.0</v>
      </c>
      <c r="E1294" s="1">
        <v>1950.0</v>
      </c>
      <c r="F1294" s="1">
        <v>1950.0</v>
      </c>
    </row>
    <row r="1295" ht="15.75" customHeight="1">
      <c r="A1295" s="1">
        <v>5419.3442</v>
      </c>
      <c r="B1295" s="1">
        <v>1950.0</v>
      </c>
      <c r="C1295" s="1">
        <v>1789.3</v>
      </c>
      <c r="D1295" s="1">
        <v>1950.0</v>
      </c>
      <c r="E1295" s="1">
        <v>1949.7</v>
      </c>
      <c r="F1295" s="1">
        <v>1909.9</v>
      </c>
    </row>
    <row r="1296" ht="15.75" customHeight="1">
      <c r="A1296" s="1">
        <v>5419.4966</v>
      </c>
      <c r="B1296" s="1">
        <v>1950.0</v>
      </c>
      <c r="C1296" s="1">
        <v>1755.9</v>
      </c>
      <c r="D1296" s="1">
        <v>1950.0</v>
      </c>
      <c r="E1296" s="1">
        <v>1879.0</v>
      </c>
      <c r="F1296" s="1">
        <v>1760.1</v>
      </c>
    </row>
    <row r="1297" ht="15.75" customHeight="1">
      <c r="A1297" s="1">
        <v>5419.6489</v>
      </c>
      <c r="B1297" s="1">
        <v>1950.0</v>
      </c>
      <c r="C1297" s="1">
        <v>1740.2</v>
      </c>
      <c r="D1297" s="1">
        <v>1950.0</v>
      </c>
      <c r="E1297" s="1">
        <v>1826.0</v>
      </c>
      <c r="F1297" s="1">
        <v>1673.2</v>
      </c>
    </row>
    <row r="1298" ht="15.75" customHeight="1">
      <c r="A1298" s="1">
        <v>5419.8013</v>
      </c>
      <c r="B1298" s="1">
        <v>1950.0</v>
      </c>
      <c r="C1298" s="1">
        <v>1751.7</v>
      </c>
      <c r="D1298" s="1">
        <v>1950.0</v>
      </c>
      <c r="E1298" s="1">
        <v>1754.2</v>
      </c>
      <c r="F1298" s="1">
        <v>1469.4</v>
      </c>
    </row>
    <row r="1299" ht="15.75" customHeight="1">
      <c r="A1299" s="1">
        <v>5419.9536</v>
      </c>
      <c r="B1299" s="1">
        <v>1950.0</v>
      </c>
      <c r="C1299" s="1">
        <v>1779.4</v>
      </c>
      <c r="D1299" s="1">
        <v>1950.0</v>
      </c>
      <c r="E1299" s="1">
        <v>1728.2</v>
      </c>
      <c r="F1299" s="1">
        <v>1320.5</v>
      </c>
    </row>
    <row r="1300" ht="15.75" customHeight="1">
      <c r="A1300" s="1">
        <v>5420.106</v>
      </c>
      <c r="B1300" s="1">
        <v>1950.0</v>
      </c>
      <c r="C1300" s="1">
        <v>1791.6</v>
      </c>
      <c r="D1300" s="1">
        <v>1950.0</v>
      </c>
      <c r="E1300" s="1">
        <v>1630.6</v>
      </c>
      <c r="F1300" s="1">
        <v>1317.8</v>
      </c>
    </row>
    <row r="1301" ht="15.75" customHeight="1">
      <c r="A1301" s="1">
        <v>5420.2583</v>
      </c>
      <c r="B1301" s="1">
        <v>1950.0</v>
      </c>
      <c r="C1301" s="1">
        <v>1748.5</v>
      </c>
      <c r="D1301" s="1">
        <v>1950.0</v>
      </c>
      <c r="E1301" s="1">
        <v>1696.5</v>
      </c>
      <c r="F1301" s="1">
        <v>1344.3</v>
      </c>
    </row>
    <row r="1302" ht="15.75" customHeight="1">
      <c r="A1302" s="1">
        <v>5420.4106</v>
      </c>
      <c r="B1302" s="1">
        <v>1950.0</v>
      </c>
      <c r="C1302" s="1">
        <v>1627.2</v>
      </c>
      <c r="D1302" s="1">
        <v>1950.0</v>
      </c>
      <c r="E1302" s="1">
        <v>1676.1</v>
      </c>
      <c r="F1302" s="1">
        <v>1361.1</v>
      </c>
    </row>
    <row r="1303" ht="15.75" customHeight="1">
      <c r="A1303" s="1">
        <v>5420.563</v>
      </c>
      <c r="B1303" s="1">
        <v>1950.0</v>
      </c>
      <c r="C1303" s="1">
        <v>1443.2</v>
      </c>
      <c r="D1303" s="1">
        <v>1950.0</v>
      </c>
      <c r="E1303" s="1">
        <v>1916.9</v>
      </c>
      <c r="F1303" s="1">
        <v>1471.1</v>
      </c>
    </row>
    <row r="1304" ht="15.75" customHeight="1">
      <c r="A1304" s="1">
        <v>5420.7158</v>
      </c>
      <c r="B1304" s="1">
        <v>1950.0</v>
      </c>
      <c r="C1304" s="1">
        <v>1240.0</v>
      </c>
      <c r="D1304" s="1">
        <v>1950.0</v>
      </c>
      <c r="E1304" s="1">
        <v>1933.7</v>
      </c>
      <c r="F1304" s="1">
        <v>1681.3</v>
      </c>
    </row>
    <row r="1305" ht="15.75" customHeight="1">
      <c r="A1305" s="1">
        <v>5420.8682</v>
      </c>
      <c r="B1305" s="1">
        <v>1950.0</v>
      </c>
      <c r="C1305" s="1">
        <v>1058.0</v>
      </c>
      <c r="D1305" s="1">
        <v>1950.0</v>
      </c>
      <c r="E1305" s="1">
        <v>1890.2</v>
      </c>
      <c r="F1305" s="1">
        <v>1751.2</v>
      </c>
    </row>
    <row r="1306" ht="15.75" customHeight="1">
      <c r="A1306" s="1">
        <v>5421.0205</v>
      </c>
      <c r="B1306" s="1">
        <v>1950.0</v>
      </c>
      <c r="C1306" s="1">
        <v>917.9</v>
      </c>
      <c r="D1306" s="1">
        <v>1950.0</v>
      </c>
      <c r="E1306" s="1">
        <v>1778.9</v>
      </c>
      <c r="F1306" s="1">
        <v>1717.9</v>
      </c>
    </row>
    <row r="1307" ht="15.75" customHeight="1">
      <c r="A1307" s="1">
        <v>5421.1729</v>
      </c>
      <c r="B1307" s="1">
        <v>1950.0</v>
      </c>
      <c r="C1307" s="1">
        <v>823.4</v>
      </c>
      <c r="D1307" s="1">
        <v>1950.0</v>
      </c>
      <c r="E1307" s="1">
        <v>1690.8</v>
      </c>
      <c r="F1307" s="1">
        <v>1693.2</v>
      </c>
    </row>
    <row r="1308" ht="15.75" customHeight="1">
      <c r="A1308" s="1">
        <v>5421.3252</v>
      </c>
      <c r="B1308" s="1">
        <v>1950.0</v>
      </c>
      <c r="C1308" s="1">
        <v>769.7</v>
      </c>
      <c r="D1308" s="1">
        <v>1950.0</v>
      </c>
      <c r="E1308" s="1">
        <v>1570.4</v>
      </c>
      <c r="F1308" s="1">
        <v>1586.9</v>
      </c>
    </row>
    <row r="1309" ht="15.75" customHeight="1">
      <c r="A1309" s="1">
        <v>5421.4775</v>
      </c>
      <c r="B1309" s="1">
        <v>1950.0</v>
      </c>
      <c r="C1309" s="1">
        <v>748.5</v>
      </c>
      <c r="D1309" s="1">
        <v>1946.0</v>
      </c>
      <c r="E1309" s="1">
        <v>1418.3</v>
      </c>
      <c r="F1309" s="1">
        <v>1432.0</v>
      </c>
    </row>
    <row r="1310" ht="15.75" customHeight="1">
      <c r="A1310" s="1">
        <v>5421.6299</v>
      </c>
      <c r="B1310" s="1">
        <v>1928.9</v>
      </c>
      <c r="C1310" s="1">
        <v>742.6</v>
      </c>
      <c r="D1310" s="1">
        <v>1912.7</v>
      </c>
      <c r="E1310" s="1">
        <v>1219.4</v>
      </c>
      <c r="F1310" s="1">
        <v>1213.3</v>
      </c>
    </row>
    <row r="1311" ht="15.75" customHeight="1">
      <c r="A1311" s="1">
        <v>5421.7822</v>
      </c>
      <c r="B1311" s="1">
        <v>1854.2</v>
      </c>
      <c r="C1311" s="1">
        <v>755.9</v>
      </c>
      <c r="D1311" s="1">
        <v>1905.8</v>
      </c>
      <c r="E1311" s="1">
        <v>1059.8</v>
      </c>
      <c r="F1311" s="1">
        <v>1051.1</v>
      </c>
    </row>
    <row r="1312" ht="15.75" customHeight="1">
      <c r="A1312" s="1">
        <v>5421.9346</v>
      </c>
      <c r="B1312" s="1">
        <v>1758.7</v>
      </c>
      <c r="C1312" s="1">
        <v>750.8</v>
      </c>
      <c r="D1312" s="1">
        <v>1848.7</v>
      </c>
      <c r="E1312" s="1">
        <v>958.5</v>
      </c>
      <c r="F1312" s="1">
        <v>870.1</v>
      </c>
    </row>
    <row r="1313" ht="15.75" customHeight="1">
      <c r="A1313" s="1">
        <v>5422.0874</v>
      </c>
      <c r="B1313" s="1">
        <v>1507.8</v>
      </c>
      <c r="C1313" s="1">
        <v>713.6</v>
      </c>
      <c r="D1313" s="1">
        <v>1707.7</v>
      </c>
      <c r="E1313" s="1">
        <v>964.1</v>
      </c>
      <c r="F1313" s="1">
        <v>832.3</v>
      </c>
    </row>
    <row r="1314" ht="15.75" customHeight="1">
      <c r="A1314" s="1">
        <v>5422.2397</v>
      </c>
      <c r="B1314" s="1">
        <v>1233.4</v>
      </c>
      <c r="C1314" s="1">
        <v>678.6</v>
      </c>
      <c r="D1314" s="1">
        <v>1559.0</v>
      </c>
      <c r="E1314" s="1">
        <v>1017.7</v>
      </c>
      <c r="F1314" s="1">
        <v>817.9</v>
      </c>
    </row>
    <row r="1315" ht="15.75" customHeight="1">
      <c r="A1315" s="1">
        <v>5422.3921</v>
      </c>
      <c r="B1315" s="1">
        <v>1123.9</v>
      </c>
      <c r="C1315" s="1">
        <v>631.6</v>
      </c>
      <c r="D1315" s="1">
        <v>1458.4</v>
      </c>
      <c r="E1315" s="1">
        <v>1136.7</v>
      </c>
      <c r="F1315" s="1">
        <v>810.0</v>
      </c>
    </row>
    <row r="1316" ht="15.75" customHeight="1">
      <c r="A1316" s="1">
        <v>5422.5444</v>
      </c>
      <c r="B1316" s="1">
        <v>1213.4</v>
      </c>
      <c r="C1316" s="1">
        <v>654.9</v>
      </c>
      <c r="D1316" s="1">
        <v>1550.2</v>
      </c>
      <c r="E1316" s="1">
        <v>1217.9</v>
      </c>
      <c r="F1316" s="1">
        <v>919.6</v>
      </c>
    </row>
    <row r="1317" ht="15.75" customHeight="1">
      <c r="A1317" s="1">
        <v>5422.6968</v>
      </c>
      <c r="B1317" s="1">
        <v>1314.7</v>
      </c>
      <c r="C1317" s="1">
        <v>688.1</v>
      </c>
      <c r="D1317" s="1">
        <v>1722.7</v>
      </c>
      <c r="E1317" s="1">
        <v>1241.5</v>
      </c>
      <c r="F1317" s="1">
        <v>1004.1</v>
      </c>
    </row>
    <row r="1318" ht="15.75" customHeight="1">
      <c r="A1318" s="1">
        <v>5422.8491</v>
      </c>
      <c r="B1318" s="1">
        <v>1475.9</v>
      </c>
      <c r="C1318" s="1">
        <v>754.6</v>
      </c>
      <c r="D1318" s="1">
        <v>1797.4</v>
      </c>
      <c r="E1318" s="1">
        <v>1212.2</v>
      </c>
      <c r="F1318" s="1">
        <v>1069.9</v>
      </c>
    </row>
    <row r="1319" ht="15.75" customHeight="1">
      <c r="A1319" s="1">
        <v>5423.0015</v>
      </c>
      <c r="B1319" s="1">
        <v>1639.2</v>
      </c>
      <c r="C1319" s="1">
        <v>827.1</v>
      </c>
      <c r="D1319" s="1">
        <v>1925.3</v>
      </c>
      <c r="E1319" s="1">
        <v>1197.4</v>
      </c>
      <c r="F1319" s="1">
        <v>1244.1</v>
      </c>
    </row>
    <row r="1320" ht="15.75" customHeight="1">
      <c r="A1320" s="1">
        <v>5423.1538</v>
      </c>
      <c r="B1320" s="1">
        <v>1759.1</v>
      </c>
      <c r="C1320" s="1">
        <v>891.2</v>
      </c>
      <c r="D1320" s="1">
        <v>1950.0</v>
      </c>
      <c r="E1320" s="1">
        <v>1088.7</v>
      </c>
      <c r="F1320" s="1">
        <v>1249.5</v>
      </c>
    </row>
    <row r="1321" ht="15.75" customHeight="1">
      <c r="A1321" s="1">
        <v>5423.3062</v>
      </c>
      <c r="B1321" s="1">
        <v>1858.5</v>
      </c>
      <c r="C1321" s="1">
        <v>941.1</v>
      </c>
      <c r="D1321" s="1">
        <v>1950.0</v>
      </c>
      <c r="E1321" s="1">
        <v>1063.9</v>
      </c>
      <c r="F1321" s="1">
        <v>1145.5</v>
      </c>
    </row>
    <row r="1322" ht="15.75" customHeight="1">
      <c r="A1322" s="1">
        <v>5423.459</v>
      </c>
      <c r="B1322" s="1">
        <v>1927.9</v>
      </c>
      <c r="C1322" s="1">
        <v>967.9</v>
      </c>
      <c r="D1322" s="1">
        <v>1950.0</v>
      </c>
      <c r="E1322" s="1">
        <v>1077.9</v>
      </c>
      <c r="F1322" s="1">
        <v>1204.3</v>
      </c>
    </row>
    <row r="1323" ht="15.75" customHeight="1">
      <c r="A1323" s="1">
        <v>5423.6113</v>
      </c>
      <c r="B1323" s="1">
        <v>1950.0</v>
      </c>
      <c r="C1323" s="1">
        <v>972.8</v>
      </c>
      <c r="D1323" s="1">
        <v>1950.0</v>
      </c>
      <c r="E1323" s="1">
        <v>1092.5</v>
      </c>
      <c r="F1323" s="1">
        <v>1200.1</v>
      </c>
    </row>
    <row r="1324" ht="15.75" customHeight="1">
      <c r="A1324" s="1">
        <v>5423.7637</v>
      </c>
      <c r="B1324" s="1">
        <v>1950.0</v>
      </c>
      <c r="C1324" s="1">
        <v>962.7</v>
      </c>
      <c r="D1324" s="1">
        <v>1950.0</v>
      </c>
      <c r="E1324" s="1">
        <v>1148.5</v>
      </c>
      <c r="F1324" s="1">
        <v>1220.7</v>
      </c>
    </row>
    <row r="1325" ht="15.75" customHeight="1">
      <c r="A1325" s="1">
        <v>5423.916</v>
      </c>
      <c r="B1325" s="1">
        <v>1950.0</v>
      </c>
      <c r="C1325" s="1">
        <v>944.7</v>
      </c>
      <c r="D1325" s="1">
        <v>1950.0</v>
      </c>
      <c r="E1325" s="1">
        <v>1221.8</v>
      </c>
      <c r="F1325" s="1">
        <v>1252.3</v>
      </c>
    </row>
    <row r="1326" ht="15.75" customHeight="1">
      <c r="A1326" s="1">
        <v>5424.0684</v>
      </c>
      <c r="B1326" s="1">
        <v>1939.8</v>
      </c>
      <c r="C1326" s="1">
        <v>921.8</v>
      </c>
      <c r="D1326" s="1">
        <v>1950.0</v>
      </c>
      <c r="E1326" s="1">
        <v>1256.6</v>
      </c>
      <c r="F1326" s="1">
        <v>1252.5</v>
      </c>
    </row>
    <row r="1327" ht="15.75" customHeight="1">
      <c r="A1327" s="1">
        <v>5424.2207</v>
      </c>
      <c r="B1327" s="1">
        <v>1870.0</v>
      </c>
      <c r="C1327" s="1">
        <v>893.1</v>
      </c>
      <c r="D1327" s="1">
        <v>1947.6</v>
      </c>
      <c r="E1327" s="1">
        <v>1221.6</v>
      </c>
      <c r="F1327" s="1">
        <v>1200.3</v>
      </c>
    </row>
    <row r="1328" ht="15.75" customHeight="1">
      <c r="A1328" s="1">
        <v>5424.373</v>
      </c>
      <c r="B1328" s="1">
        <v>1746.0</v>
      </c>
      <c r="C1328" s="1">
        <v>855.6</v>
      </c>
      <c r="D1328" s="1">
        <v>1892.8</v>
      </c>
      <c r="E1328" s="1">
        <v>1146.7</v>
      </c>
      <c r="F1328" s="1">
        <v>1122.9</v>
      </c>
    </row>
    <row r="1329" ht="15.75" customHeight="1">
      <c r="A1329" s="1">
        <v>5424.5254</v>
      </c>
      <c r="B1329" s="1">
        <v>1573.4</v>
      </c>
      <c r="C1329" s="1">
        <v>812.8</v>
      </c>
      <c r="D1329" s="1">
        <v>1774.9</v>
      </c>
      <c r="E1329" s="1">
        <v>943.7</v>
      </c>
      <c r="F1329" s="1">
        <v>942.3</v>
      </c>
    </row>
    <row r="1330" ht="15.75" customHeight="1">
      <c r="A1330" s="1">
        <v>5424.6782</v>
      </c>
      <c r="B1330" s="1">
        <v>1419.7</v>
      </c>
      <c r="C1330" s="1">
        <v>765.8</v>
      </c>
      <c r="D1330" s="1">
        <v>1544.0</v>
      </c>
      <c r="E1330" s="1">
        <v>783.6</v>
      </c>
      <c r="F1330" s="1">
        <v>791.2</v>
      </c>
    </row>
    <row r="1331" ht="15.75" customHeight="1">
      <c r="A1331" s="1">
        <v>5424.8306</v>
      </c>
      <c r="B1331" s="1">
        <v>1048.5</v>
      </c>
      <c r="C1331" s="1">
        <v>646.2</v>
      </c>
      <c r="D1331" s="1">
        <v>1230.7</v>
      </c>
      <c r="E1331" s="1">
        <v>687.2</v>
      </c>
      <c r="F1331" s="1">
        <v>682.2</v>
      </c>
    </row>
    <row r="1332" ht="15.75" customHeight="1">
      <c r="A1332" s="1">
        <v>5424.9829</v>
      </c>
      <c r="B1332" s="1">
        <v>782.5</v>
      </c>
      <c r="C1332" s="1">
        <v>540.1</v>
      </c>
      <c r="D1332" s="1">
        <v>974.8</v>
      </c>
      <c r="E1332" s="1">
        <v>612.7</v>
      </c>
      <c r="F1332" s="1">
        <v>585.1</v>
      </c>
    </row>
    <row r="1333" ht="15.75" customHeight="1">
      <c r="A1333" s="1">
        <v>5425.1353</v>
      </c>
      <c r="B1333" s="1">
        <v>646.7</v>
      </c>
      <c r="C1333" s="1">
        <v>464.0</v>
      </c>
      <c r="D1333" s="1">
        <v>785.5</v>
      </c>
      <c r="E1333" s="1">
        <v>532.8</v>
      </c>
      <c r="F1333" s="1">
        <v>508.4</v>
      </c>
    </row>
    <row r="1334" ht="15.75" customHeight="1">
      <c r="A1334" s="1">
        <v>5425.2876</v>
      </c>
      <c r="B1334" s="1">
        <v>555.4</v>
      </c>
      <c r="C1334" s="1">
        <v>414.3</v>
      </c>
      <c r="D1334" s="1">
        <v>652.5</v>
      </c>
      <c r="E1334" s="1">
        <v>467.7</v>
      </c>
      <c r="F1334" s="1">
        <v>446.4</v>
      </c>
    </row>
    <row r="1335" ht="15.75" customHeight="1">
      <c r="A1335" s="1">
        <v>5425.4399</v>
      </c>
      <c r="B1335" s="1">
        <v>485.8</v>
      </c>
      <c r="C1335" s="1">
        <v>371.3</v>
      </c>
      <c r="D1335" s="1">
        <v>554.8</v>
      </c>
      <c r="E1335" s="1">
        <v>421.8</v>
      </c>
      <c r="F1335" s="1">
        <v>402.5</v>
      </c>
    </row>
    <row r="1336" ht="15.75" customHeight="1">
      <c r="A1336" s="1">
        <v>5425.5923</v>
      </c>
      <c r="B1336" s="1">
        <v>434.3</v>
      </c>
      <c r="C1336" s="1">
        <v>337.1</v>
      </c>
      <c r="D1336" s="1">
        <v>481.8</v>
      </c>
      <c r="E1336" s="1">
        <v>374.2</v>
      </c>
      <c r="F1336" s="1">
        <v>368.4</v>
      </c>
    </row>
    <row r="1337" ht="15.75" customHeight="1">
      <c r="A1337" s="1">
        <v>5425.7446</v>
      </c>
      <c r="B1337" s="1">
        <v>405.7</v>
      </c>
      <c r="C1337" s="1">
        <v>311.7</v>
      </c>
      <c r="D1337" s="1">
        <v>433.6</v>
      </c>
      <c r="E1337" s="1">
        <v>334.1</v>
      </c>
      <c r="F1337" s="1">
        <v>347.5</v>
      </c>
    </row>
    <row r="1338" ht="15.75" customHeight="1">
      <c r="A1338" s="1">
        <v>5425.897</v>
      </c>
      <c r="B1338" s="1">
        <v>386.7</v>
      </c>
      <c r="C1338" s="1">
        <v>297.7</v>
      </c>
      <c r="D1338" s="1">
        <v>408.6</v>
      </c>
      <c r="E1338" s="1">
        <v>315.4</v>
      </c>
      <c r="F1338" s="1">
        <v>329.3</v>
      </c>
    </row>
    <row r="1339" ht="15.75" customHeight="1">
      <c r="A1339" s="1">
        <v>5426.0498</v>
      </c>
      <c r="B1339" s="1">
        <v>374.2</v>
      </c>
      <c r="C1339" s="1">
        <v>293.9</v>
      </c>
      <c r="D1339" s="1">
        <v>402.8</v>
      </c>
      <c r="E1339" s="1">
        <v>309.9</v>
      </c>
      <c r="F1339" s="1">
        <v>312.4</v>
      </c>
    </row>
    <row r="1340" ht="15.75" customHeight="1">
      <c r="A1340" s="1">
        <v>5426.2021</v>
      </c>
      <c r="B1340" s="1">
        <v>379.1</v>
      </c>
      <c r="C1340" s="1">
        <v>302.6</v>
      </c>
      <c r="D1340" s="1">
        <v>418.8</v>
      </c>
      <c r="E1340" s="1">
        <v>320.3</v>
      </c>
      <c r="F1340" s="1">
        <v>318.0</v>
      </c>
    </row>
    <row r="1341" ht="15.75" customHeight="1">
      <c r="A1341" s="1">
        <v>5426.3545</v>
      </c>
      <c r="B1341" s="1">
        <v>428.2</v>
      </c>
      <c r="C1341" s="1">
        <v>329.9</v>
      </c>
      <c r="D1341" s="1">
        <v>467.6</v>
      </c>
      <c r="E1341" s="1">
        <v>350.9</v>
      </c>
      <c r="F1341" s="1">
        <v>341.8</v>
      </c>
    </row>
    <row r="1342" ht="15.75" customHeight="1">
      <c r="A1342" s="1">
        <v>5426.5068</v>
      </c>
      <c r="B1342" s="1">
        <v>508.8</v>
      </c>
      <c r="C1342" s="1">
        <v>377.3</v>
      </c>
      <c r="D1342" s="1">
        <v>561.2</v>
      </c>
      <c r="E1342" s="1">
        <v>409.0</v>
      </c>
      <c r="F1342" s="1">
        <v>384.4</v>
      </c>
    </row>
    <row r="1343" ht="15.75" customHeight="1">
      <c r="A1343" s="1">
        <v>5426.6592</v>
      </c>
      <c r="B1343" s="1">
        <v>618.6</v>
      </c>
      <c r="C1343" s="1">
        <v>437.9</v>
      </c>
      <c r="D1343" s="1">
        <v>690.8</v>
      </c>
      <c r="E1343" s="1">
        <v>494.0</v>
      </c>
      <c r="F1343" s="1">
        <v>448.9</v>
      </c>
    </row>
    <row r="1344" ht="15.75" customHeight="1">
      <c r="A1344" s="1">
        <v>5426.8115</v>
      </c>
      <c r="B1344" s="1">
        <v>842.7</v>
      </c>
      <c r="C1344" s="1">
        <v>517.9</v>
      </c>
      <c r="D1344" s="1">
        <v>886.0</v>
      </c>
      <c r="E1344" s="1">
        <v>604.0</v>
      </c>
      <c r="F1344" s="1">
        <v>544.0</v>
      </c>
    </row>
    <row r="1345" ht="15.75" customHeight="1">
      <c r="A1345" s="1">
        <v>5426.9639</v>
      </c>
      <c r="B1345" s="1">
        <v>1125.9</v>
      </c>
      <c r="C1345" s="1">
        <v>606.5</v>
      </c>
      <c r="D1345" s="1">
        <v>1115.5</v>
      </c>
      <c r="E1345" s="1">
        <v>718.7</v>
      </c>
      <c r="F1345" s="1">
        <v>644.8</v>
      </c>
    </row>
    <row r="1346" ht="15.75" customHeight="1">
      <c r="A1346" s="1">
        <v>5427.1162</v>
      </c>
      <c r="B1346" s="1">
        <v>1491.4</v>
      </c>
      <c r="C1346" s="1">
        <v>679.3</v>
      </c>
      <c r="D1346" s="1">
        <v>1326.1</v>
      </c>
      <c r="E1346" s="1">
        <v>806.3</v>
      </c>
      <c r="F1346" s="1">
        <v>742.3</v>
      </c>
    </row>
    <row r="1347" ht="15.75" customHeight="1">
      <c r="A1347" s="1">
        <v>5427.2686</v>
      </c>
      <c r="B1347" s="1">
        <v>1870.4</v>
      </c>
      <c r="C1347" s="1">
        <v>737.1</v>
      </c>
      <c r="D1347" s="1">
        <v>1550.0</v>
      </c>
      <c r="E1347" s="1">
        <v>864.2</v>
      </c>
      <c r="F1347" s="1">
        <v>871.5</v>
      </c>
    </row>
    <row r="1348" ht="15.75" customHeight="1">
      <c r="A1348" s="1">
        <v>5427.4214</v>
      </c>
      <c r="B1348" s="1">
        <v>1948.7</v>
      </c>
      <c r="C1348" s="1">
        <v>829.9</v>
      </c>
      <c r="D1348" s="1">
        <v>1797.0</v>
      </c>
      <c r="E1348" s="1">
        <v>917.3</v>
      </c>
      <c r="F1348" s="1">
        <v>1006.0</v>
      </c>
    </row>
    <row r="1349" ht="15.75" customHeight="1">
      <c r="A1349" s="1">
        <v>5427.5737</v>
      </c>
      <c r="B1349" s="1">
        <v>1950.0</v>
      </c>
      <c r="C1349" s="1">
        <v>941.1</v>
      </c>
      <c r="D1349" s="1">
        <v>1930.8</v>
      </c>
      <c r="E1349" s="1">
        <v>921.7</v>
      </c>
      <c r="F1349" s="1">
        <v>1113.2</v>
      </c>
    </row>
    <row r="1350" ht="15.75" customHeight="1">
      <c r="A1350" s="1">
        <v>5427.7261</v>
      </c>
      <c r="B1350" s="1">
        <v>1950.0</v>
      </c>
      <c r="C1350" s="1">
        <v>1004.1</v>
      </c>
      <c r="D1350" s="1">
        <v>1950.0</v>
      </c>
      <c r="E1350" s="1">
        <v>892.1</v>
      </c>
      <c r="F1350" s="1">
        <v>1269.4</v>
      </c>
    </row>
    <row r="1351" ht="15.75" customHeight="1">
      <c r="A1351" s="1">
        <v>5427.8784</v>
      </c>
      <c r="B1351" s="1">
        <v>1950.0</v>
      </c>
      <c r="C1351" s="1">
        <v>1014.8</v>
      </c>
      <c r="D1351" s="1">
        <v>1950.0</v>
      </c>
      <c r="E1351" s="1">
        <v>861.9</v>
      </c>
      <c r="F1351" s="1">
        <v>1172.5</v>
      </c>
    </row>
    <row r="1352" ht="15.75" customHeight="1">
      <c r="A1352" s="1">
        <v>5428.0308</v>
      </c>
      <c r="B1352" s="1">
        <v>1949.0</v>
      </c>
      <c r="C1352" s="1">
        <v>960.1</v>
      </c>
      <c r="D1352" s="1">
        <v>1950.0</v>
      </c>
      <c r="E1352" s="1">
        <v>830.5</v>
      </c>
      <c r="F1352" s="1">
        <v>903.3</v>
      </c>
    </row>
    <row r="1353" ht="15.75" customHeight="1">
      <c r="A1353" s="1">
        <v>5428.1831</v>
      </c>
      <c r="B1353" s="1">
        <v>1906.1</v>
      </c>
      <c r="C1353" s="1">
        <v>860.4</v>
      </c>
      <c r="D1353" s="1">
        <v>1936.4</v>
      </c>
      <c r="E1353" s="1">
        <v>821.6</v>
      </c>
      <c r="F1353" s="1">
        <v>818.7</v>
      </c>
    </row>
    <row r="1354" ht="15.75" customHeight="1">
      <c r="A1354" s="1">
        <v>5428.3354</v>
      </c>
      <c r="B1354" s="1">
        <v>1821.4</v>
      </c>
      <c r="C1354" s="1">
        <v>741.7</v>
      </c>
      <c r="D1354" s="1">
        <v>1810.1</v>
      </c>
      <c r="E1354" s="1">
        <v>854.3</v>
      </c>
      <c r="F1354" s="1">
        <v>792.3</v>
      </c>
    </row>
    <row r="1355" ht="15.75" customHeight="1">
      <c r="A1355" s="1">
        <v>5428.4878</v>
      </c>
      <c r="B1355" s="1">
        <v>1741.4</v>
      </c>
      <c r="C1355" s="1">
        <v>623.7</v>
      </c>
      <c r="D1355" s="1">
        <v>1631.2</v>
      </c>
      <c r="E1355" s="1">
        <v>888.7</v>
      </c>
      <c r="F1355" s="1">
        <v>752.2</v>
      </c>
    </row>
    <row r="1356" ht="15.75" customHeight="1">
      <c r="A1356" s="1">
        <v>5428.6406</v>
      </c>
      <c r="B1356" s="1">
        <v>1410.7</v>
      </c>
      <c r="C1356" s="1">
        <v>561.7</v>
      </c>
      <c r="D1356" s="1">
        <v>1474.3</v>
      </c>
      <c r="E1356" s="1">
        <v>902.2</v>
      </c>
      <c r="F1356" s="1">
        <v>710.5</v>
      </c>
    </row>
    <row r="1357" ht="15.75" customHeight="1">
      <c r="A1357" s="1">
        <v>5428.793</v>
      </c>
      <c r="B1357" s="1">
        <v>1131.4</v>
      </c>
      <c r="C1357" s="1">
        <v>521.1</v>
      </c>
      <c r="D1357" s="1">
        <v>1294.4</v>
      </c>
      <c r="E1357" s="1">
        <v>890.6</v>
      </c>
      <c r="F1357" s="1">
        <v>656.4</v>
      </c>
    </row>
    <row r="1358" ht="15.75" customHeight="1">
      <c r="A1358" s="1">
        <v>5428.9453</v>
      </c>
      <c r="B1358" s="1">
        <v>929.9</v>
      </c>
      <c r="C1358" s="1">
        <v>478.4</v>
      </c>
      <c r="D1358" s="1">
        <v>1120.4</v>
      </c>
      <c r="E1358" s="1">
        <v>862.2</v>
      </c>
      <c r="F1358" s="1">
        <v>625.8</v>
      </c>
    </row>
    <row r="1359" ht="15.75" customHeight="1">
      <c r="A1359" s="1">
        <v>5429.0977</v>
      </c>
      <c r="B1359" s="1">
        <v>841.7</v>
      </c>
      <c r="C1359" s="1">
        <v>470.0</v>
      </c>
      <c r="D1359" s="1">
        <v>1064.0</v>
      </c>
      <c r="E1359" s="1">
        <v>810.3</v>
      </c>
      <c r="F1359" s="1">
        <v>645.9</v>
      </c>
    </row>
    <row r="1360" ht="15.75" customHeight="1">
      <c r="A1360" s="1">
        <v>5429.25</v>
      </c>
      <c r="B1360" s="1">
        <v>867.3</v>
      </c>
      <c r="C1360" s="1">
        <v>497.1</v>
      </c>
      <c r="D1360" s="1">
        <v>1083.6</v>
      </c>
      <c r="E1360" s="1">
        <v>783.1</v>
      </c>
      <c r="F1360" s="1">
        <v>698.6</v>
      </c>
    </row>
    <row r="1361" ht="15.75" customHeight="1">
      <c r="A1361" s="1">
        <v>5429.4023</v>
      </c>
      <c r="B1361" s="1">
        <v>1066.6</v>
      </c>
      <c r="C1361" s="1">
        <v>586.7</v>
      </c>
      <c r="D1361" s="1">
        <v>1232.0</v>
      </c>
      <c r="E1361" s="1">
        <v>816.0</v>
      </c>
      <c r="F1361" s="1">
        <v>837.7</v>
      </c>
    </row>
    <row r="1362" ht="15.75" customHeight="1">
      <c r="A1362" s="1">
        <v>5429.5547</v>
      </c>
      <c r="B1362" s="1">
        <v>1391.5</v>
      </c>
      <c r="C1362" s="1">
        <v>687.9</v>
      </c>
      <c r="D1362" s="1">
        <v>1432.2</v>
      </c>
      <c r="E1362" s="1">
        <v>945.6</v>
      </c>
      <c r="F1362" s="1">
        <v>1037.0</v>
      </c>
    </row>
    <row r="1363" ht="15.75" customHeight="1">
      <c r="A1363" s="1">
        <v>5429.707</v>
      </c>
      <c r="B1363" s="1">
        <v>1701.4</v>
      </c>
      <c r="C1363" s="1">
        <v>895.7</v>
      </c>
      <c r="D1363" s="1">
        <v>1674.7</v>
      </c>
      <c r="E1363" s="1">
        <v>1119.5</v>
      </c>
      <c r="F1363" s="1">
        <v>1287.8</v>
      </c>
    </row>
    <row r="1364" ht="15.75" customHeight="1">
      <c r="A1364" s="1">
        <v>5429.8594</v>
      </c>
      <c r="B1364" s="1">
        <v>1808.5</v>
      </c>
      <c r="C1364" s="1">
        <v>1077.2</v>
      </c>
      <c r="D1364" s="1">
        <v>1900.3</v>
      </c>
      <c r="E1364" s="1">
        <v>1468.3</v>
      </c>
      <c r="F1364" s="1">
        <v>1735.0</v>
      </c>
    </row>
    <row r="1365" ht="15.75" customHeight="1">
      <c r="A1365" s="1">
        <v>5430.0122</v>
      </c>
      <c r="B1365" s="1">
        <v>1901.8</v>
      </c>
      <c r="C1365" s="1">
        <v>1271.7</v>
      </c>
      <c r="D1365" s="1">
        <v>1950.0</v>
      </c>
      <c r="E1365" s="1">
        <v>1886.7</v>
      </c>
      <c r="F1365" s="1">
        <v>1941.1</v>
      </c>
    </row>
    <row r="1366" ht="15.75" customHeight="1">
      <c r="A1366" s="1">
        <v>5430.1646</v>
      </c>
      <c r="B1366" s="1">
        <v>1948.2</v>
      </c>
      <c r="C1366" s="1">
        <v>1428.7</v>
      </c>
      <c r="D1366" s="1">
        <v>1950.0</v>
      </c>
      <c r="E1366" s="1">
        <v>1950.0</v>
      </c>
      <c r="F1366" s="1">
        <v>1950.0</v>
      </c>
    </row>
    <row r="1367" ht="15.75" customHeight="1">
      <c r="A1367" s="1">
        <v>5430.3169</v>
      </c>
      <c r="B1367" s="1">
        <v>1950.0</v>
      </c>
      <c r="C1367" s="1">
        <v>1474.0</v>
      </c>
      <c r="D1367" s="1">
        <v>1950.0</v>
      </c>
      <c r="E1367" s="1">
        <v>1950.0</v>
      </c>
      <c r="F1367" s="1">
        <v>1950.0</v>
      </c>
    </row>
    <row r="1368" ht="15.75" customHeight="1">
      <c r="A1368" s="1">
        <v>5430.4692</v>
      </c>
      <c r="B1368" s="1">
        <v>1950.0</v>
      </c>
      <c r="C1368" s="1">
        <v>1381.0</v>
      </c>
      <c r="D1368" s="1">
        <v>1950.0</v>
      </c>
      <c r="E1368" s="1">
        <v>1950.0</v>
      </c>
      <c r="F1368" s="1">
        <v>1950.0</v>
      </c>
    </row>
    <row r="1369" ht="15.75" customHeight="1">
      <c r="A1369" s="1">
        <v>5430.6216</v>
      </c>
      <c r="B1369" s="1">
        <v>1950.0</v>
      </c>
      <c r="C1369" s="1">
        <v>1196.6</v>
      </c>
      <c r="D1369" s="1">
        <v>1950.0</v>
      </c>
      <c r="E1369" s="1">
        <v>1950.0</v>
      </c>
      <c r="F1369" s="1">
        <v>1950.0</v>
      </c>
    </row>
    <row r="1370" ht="15.75" customHeight="1">
      <c r="A1370" s="1">
        <v>5430.7739</v>
      </c>
      <c r="B1370" s="1">
        <v>1950.0</v>
      </c>
      <c r="C1370" s="1">
        <v>995.4</v>
      </c>
      <c r="D1370" s="1">
        <v>1950.0</v>
      </c>
      <c r="E1370" s="1">
        <v>1950.0</v>
      </c>
      <c r="F1370" s="1">
        <v>1950.0</v>
      </c>
    </row>
    <row r="1371" ht="15.75" customHeight="1">
      <c r="A1371" s="1">
        <v>5430.9263</v>
      </c>
      <c r="B1371" s="1">
        <v>1950.0</v>
      </c>
      <c r="C1371" s="1">
        <v>827.0</v>
      </c>
      <c r="D1371" s="1">
        <v>1950.0</v>
      </c>
      <c r="E1371" s="1">
        <v>1943.3</v>
      </c>
      <c r="F1371" s="1">
        <v>1950.0</v>
      </c>
    </row>
    <row r="1372" ht="15.75" customHeight="1">
      <c r="A1372" s="1">
        <v>5431.0786</v>
      </c>
      <c r="B1372" s="1">
        <v>1950.0</v>
      </c>
      <c r="C1372" s="1">
        <v>708.9</v>
      </c>
      <c r="D1372" s="1">
        <v>1950.0</v>
      </c>
      <c r="E1372" s="1">
        <v>1849.4</v>
      </c>
      <c r="F1372" s="1">
        <v>1907.2</v>
      </c>
    </row>
    <row r="1373" ht="15.75" customHeight="1">
      <c r="A1373" s="1">
        <v>5431.231</v>
      </c>
      <c r="B1373" s="1">
        <v>1950.0</v>
      </c>
      <c r="C1373" s="1">
        <v>642.1</v>
      </c>
      <c r="D1373" s="1">
        <v>1950.0</v>
      </c>
      <c r="E1373" s="1">
        <v>1766.3</v>
      </c>
      <c r="F1373" s="1">
        <v>1823.5</v>
      </c>
    </row>
    <row r="1374" ht="15.75" customHeight="1">
      <c r="A1374" s="1">
        <v>5431.3838</v>
      </c>
      <c r="B1374" s="1">
        <v>1950.0</v>
      </c>
      <c r="C1374" s="1">
        <v>623.9</v>
      </c>
      <c r="D1374" s="1">
        <v>1950.0</v>
      </c>
      <c r="E1374" s="1">
        <v>1657.1</v>
      </c>
      <c r="F1374" s="1">
        <v>1701.3</v>
      </c>
    </row>
    <row r="1375" ht="15.75" customHeight="1">
      <c r="A1375" s="1">
        <v>5431.5361</v>
      </c>
      <c r="B1375" s="1">
        <v>1950.0</v>
      </c>
      <c r="C1375" s="1">
        <v>654.8</v>
      </c>
      <c r="D1375" s="1">
        <v>1950.0</v>
      </c>
      <c r="E1375" s="1">
        <v>1488.1</v>
      </c>
      <c r="F1375" s="1">
        <v>1537.6</v>
      </c>
    </row>
    <row r="1376" ht="15.75" customHeight="1">
      <c r="A1376" s="1">
        <v>5431.6885</v>
      </c>
      <c r="B1376" s="1">
        <v>1950.0</v>
      </c>
      <c r="C1376" s="1">
        <v>741.4</v>
      </c>
      <c r="D1376" s="1">
        <v>1950.0</v>
      </c>
      <c r="E1376" s="1">
        <v>1358.0</v>
      </c>
      <c r="F1376" s="1">
        <v>1362.2</v>
      </c>
    </row>
    <row r="1377" ht="15.75" customHeight="1">
      <c r="A1377" s="1">
        <v>5431.8408</v>
      </c>
      <c r="B1377" s="1">
        <v>1950.0</v>
      </c>
      <c r="C1377" s="1">
        <v>893.5</v>
      </c>
      <c r="D1377" s="1">
        <v>1950.0</v>
      </c>
      <c r="E1377" s="1">
        <v>1368.2</v>
      </c>
      <c r="F1377" s="1">
        <v>1276.5</v>
      </c>
    </row>
    <row r="1378" ht="15.75" customHeight="1">
      <c r="A1378" s="1">
        <v>5431.9932</v>
      </c>
      <c r="B1378" s="1">
        <v>1950.0</v>
      </c>
      <c r="C1378" s="1">
        <v>1111.1</v>
      </c>
      <c r="D1378" s="1">
        <v>1950.0</v>
      </c>
      <c r="E1378" s="1">
        <v>1355.6</v>
      </c>
      <c r="F1378" s="1">
        <v>1140.8</v>
      </c>
    </row>
    <row r="1379" ht="15.75" customHeight="1">
      <c r="A1379" s="1">
        <v>5432.1455</v>
      </c>
      <c r="B1379" s="1">
        <v>1950.0</v>
      </c>
      <c r="C1379" s="1">
        <v>1363.8</v>
      </c>
      <c r="D1379" s="1">
        <v>1950.0</v>
      </c>
      <c r="E1379" s="1">
        <v>1310.6</v>
      </c>
      <c r="F1379" s="1">
        <v>1110.0</v>
      </c>
    </row>
    <row r="1380" ht="15.75" customHeight="1">
      <c r="A1380" s="1">
        <v>5432.2979</v>
      </c>
      <c r="B1380" s="1">
        <v>1950.0</v>
      </c>
      <c r="C1380" s="1">
        <v>1580.4</v>
      </c>
      <c r="D1380" s="1">
        <v>1950.0</v>
      </c>
      <c r="E1380" s="1">
        <v>1422.2</v>
      </c>
      <c r="F1380" s="1">
        <v>1188.4</v>
      </c>
    </row>
    <row r="1381" ht="15.75" customHeight="1">
      <c r="A1381" s="1">
        <v>5432.4502</v>
      </c>
      <c r="B1381" s="1">
        <v>1950.0</v>
      </c>
      <c r="C1381" s="1">
        <v>1691.9</v>
      </c>
      <c r="D1381" s="1">
        <v>1950.0</v>
      </c>
      <c r="E1381" s="1">
        <v>1501.3</v>
      </c>
      <c r="F1381" s="1">
        <v>1206.4</v>
      </c>
    </row>
    <row r="1382" ht="15.75" customHeight="1">
      <c r="A1382" s="1">
        <v>5432.603</v>
      </c>
      <c r="B1382" s="1">
        <v>1950.0</v>
      </c>
      <c r="C1382" s="1">
        <v>1687.8</v>
      </c>
      <c r="D1382" s="1">
        <v>1950.0</v>
      </c>
      <c r="E1382" s="1">
        <v>1668.7</v>
      </c>
      <c r="F1382" s="1">
        <v>1288.5</v>
      </c>
    </row>
    <row r="1383" ht="15.75" customHeight="1">
      <c r="A1383" s="1">
        <v>5432.7554</v>
      </c>
      <c r="B1383" s="1">
        <v>1950.0</v>
      </c>
      <c r="C1383" s="1">
        <v>1606.9</v>
      </c>
      <c r="D1383" s="1">
        <v>1950.0</v>
      </c>
      <c r="E1383" s="1">
        <v>1802.2</v>
      </c>
      <c r="F1383" s="1">
        <v>1471.2</v>
      </c>
    </row>
    <row r="1384" ht="15.75" customHeight="1">
      <c r="A1384" s="1">
        <v>5432.9077</v>
      </c>
      <c r="B1384" s="1">
        <v>1950.0</v>
      </c>
      <c r="C1384" s="1">
        <v>1494.9</v>
      </c>
      <c r="D1384" s="1">
        <v>1950.0</v>
      </c>
      <c r="E1384" s="1">
        <v>1879.9</v>
      </c>
      <c r="F1384" s="1">
        <v>1695.4</v>
      </c>
    </row>
    <row r="1385" ht="15.75" customHeight="1">
      <c r="A1385" s="1">
        <v>5433.0601</v>
      </c>
      <c r="B1385" s="1">
        <v>1950.0</v>
      </c>
      <c r="C1385" s="1">
        <v>1383.5</v>
      </c>
      <c r="D1385" s="1">
        <v>1950.0</v>
      </c>
      <c r="E1385" s="1">
        <v>1815.1</v>
      </c>
      <c r="F1385" s="1">
        <v>1747.3</v>
      </c>
    </row>
    <row r="1386" ht="15.75" customHeight="1">
      <c r="A1386" s="1">
        <v>5433.2124</v>
      </c>
      <c r="B1386" s="1">
        <v>1950.0</v>
      </c>
      <c r="C1386" s="1">
        <v>1290.9</v>
      </c>
      <c r="D1386" s="1">
        <v>1950.0</v>
      </c>
      <c r="E1386" s="1">
        <v>1733.5</v>
      </c>
      <c r="F1386" s="1">
        <v>1765.1</v>
      </c>
    </row>
    <row r="1387" ht="15.75" customHeight="1">
      <c r="A1387" s="1">
        <v>5433.3647</v>
      </c>
      <c r="B1387" s="1">
        <v>1950.0</v>
      </c>
      <c r="C1387" s="1">
        <v>1222.7</v>
      </c>
      <c r="D1387" s="1">
        <v>1950.0</v>
      </c>
      <c r="E1387" s="1">
        <v>1621.5</v>
      </c>
      <c r="F1387" s="1">
        <v>1742.3</v>
      </c>
    </row>
    <row r="1388" ht="15.75" customHeight="1">
      <c r="A1388" s="1">
        <v>5433.5171</v>
      </c>
      <c r="B1388" s="1">
        <v>1950.0</v>
      </c>
      <c r="C1388" s="1">
        <v>1175.9</v>
      </c>
      <c r="D1388" s="1">
        <v>1950.0</v>
      </c>
      <c r="E1388" s="1">
        <v>1428.0</v>
      </c>
      <c r="F1388" s="1">
        <v>1620.9</v>
      </c>
    </row>
    <row r="1389" ht="15.75" customHeight="1">
      <c r="A1389" s="1">
        <v>5433.6694</v>
      </c>
      <c r="B1389" s="1">
        <v>1950.0</v>
      </c>
      <c r="C1389" s="1">
        <v>1142.0</v>
      </c>
      <c r="D1389" s="1">
        <v>1950.0</v>
      </c>
      <c r="E1389" s="1">
        <v>1233.1</v>
      </c>
      <c r="F1389" s="1">
        <v>1522.8</v>
      </c>
    </row>
    <row r="1390" ht="15.75" customHeight="1">
      <c r="A1390" s="1">
        <v>5433.8218</v>
      </c>
      <c r="B1390" s="1">
        <v>1950.0</v>
      </c>
      <c r="C1390" s="1">
        <v>1112.6</v>
      </c>
      <c r="D1390" s="1">
        <v>1950.0</v>
      </c>
      <c r="E1390" s="1">
        <v>1112.9</v>
      </c>
      <c r="F1390" s="1">
        <v>1442.8</v>
      </c>
    </row>
    <row r="1391" ht="15.75" customHeight="1">
      <c r="A1391" s="1">
        <v>5433.9746</v>
      </c>
      <c r="B1391" s="1">
        <v>1950.0</v>
      </c>
      <c r="C1391" s="1">
        <v>1084.7</v>
      </c>
      <c r="D1391" s="1">
        <v>1950.0</v>
      </c>
      <c r="E1391" s="1">
        <v>1027.1</v>
      </c>
      <c r="F1391" s="1">
        <v>1375.8</v>
      </c>
    </row>
    <row r="1392" ht="15.75" customHeight="1">
      <c r="A1392" s="1">
        <v>5434.127</v>
      </c>
      <c r="B1392" s="1">
        <v>1950.0</v>
      </c>
      <c r="C1392" s="1">
        <v>1062.2</v>
      </c>
      <c r="D1392" s="1">
        <v>1950.0</v>
      </c>
      <c r="E1392" s="1">
        <v>947.3</v>
      </c>
      <c r="F1392" s="1">
        <v>1284.0</v>
      </c>
    </row>
    <row r="1393" ht="15.75" customHeight="1">
      <c r="A1393" s="1">
        <v>5434.2793</v>
      </c>
      <c r="B1393" s="1">
        <v>1950.0</v>
      </c>
      <c r="C1393" s="1">
        <v>1051.6</v>
      </c>
      <c r="D1393" s="1">
        <v>1950.0</v>
      </c>
      <c r="E1393" s="1">
        <v>899.6</v>
      </c>
      <c r="F1393" s="1">
        <v>1202.4</v>
      </c>
    </row>
    <row r="1394" ht="15.75" customHeight="1">
      <c r="A1394" s="1">
        <v>5434.4316</v>
      </c>
      <c r="B1394" s="1">
        <v>1950.0</v>
      </c>
      <c r="C1394" s="1">
        <v>1055.1</v>
      </c>
      <c r="D1394" s="1">
        <v>1950.0</v>
      </c>
      <c r="E1394" s="1">
        <v>943.1</v>
      </c>
      <c r="F1394" s="1">
        <v>1099.4</v>
      </c>
    </row>
    <row r="1395" ht="15.75" customHeight="1">
      <c r="A1395" s="1">
        <v>5434.584</v>
      </c>
      <c r="B1395" s="1">
        <v>1950.0</v>
      </c>
      <c r="C1395" s="1">
        <v>1066.9</v>
      </c>
      <c r="D1395" s="1">
        <v>1950.0</v>
      </c>
      <c r="E1395" s="1">
        <v>1077.0</v>
      </c>
      <c r="F1395" s="1">
        <v>1084.9</v>
      </c>
    </row>
    <row r="1396" ht="15.75" customHeight="1">
      <c r="A1396" s="1">
        <v>5434.7363</v>
      </c>
      <c r="B1396" s="1">
        <v>1950.0</v>
      </c>
      <c r="C1396" s="1">
        <v>1074.9</v>
      </c>
      <c r="D1396" s="1">
        <v>1950.0</v>
      </c>
      <c r="E1396" s="1">
        <v>1184.4</v>
      </c>
      <c r="F1396" s="1">
        <v>1051.0</v>
      </c>
    </row>
    <row r="1397" ht="15.75" customHeight="1">
      <c r="A1397" s="1">
        <v>5434.8887</v>
      </c>
      <c r="B1397" s="1">
        <v>1950.0</v>
      </c>
      <c r="C1397" s="1">
        <v>1067.2</v>
      </c>
      <c r="D1397" s="1">
        <v>1950.0</v>
      </c>
      <c r="E1397" s="1">
        <v>1383.2</v>
      </c>
      <c r="F1397" s="1">
        <v>1065.3</v>
      </c>
    </row>
    <row r="1398" ht="15.75" customHeight="1">
      <c r="A1398" s="1">
        <v>5435.041</v>
      </c>
      <c r="B1398" s="1">
        <v>1950.0</v>
      </c>
      <c r="C1398" s="1">
        <v>1042.3</v>
      </c>
      <c r="D1398" s="1">
        <v>1950.0</v>
      </c>
      <c r="E1398" s="1">
        <v>1527.3</v>
      </c>
      <c r="F1398" s="1">
        <v>1113.1</v>
      </c>
    </row>
    <row r="1399" ht="15.75" customHeight="1">
      <c r="A1399" s="1">
        <v>5435.1934</v>
      </c>
      <c r="B1399" s="1">
        <v>1950.0</v>
      </c>
      <c r="C1399" s="1">
        <v>1010.6</v>
      </c>
      <c r="D1399" s="1">
        <v>1950.0</v>
      </c>
      <c r="E1399" s="1">
        <v>1550.7</v>
      </c>
      <c r="F1399" s="1">
        <v>1145.0</v>
      </c>
    </row>
    <row r="1400" ht="15.75" customHeight="1">
      <c r="A1400" s="1">
        <v>5435.3462</v>
      </c>
      <c r="B1400" s="1">
        <v>1950.0</v>
      </c>
      <c r="C1400" s="1">
        <v>986.4</v>
      </c>
      <c r="D1400" s="1">
        <v>1950.0</v>
      </c>
      <c r="E1400" s="1">
        <v>1576.1</v>
      </c>
      <c r="F1400" s="1">
        <v>1186.4</v>
      </c>
    </row>
    <row r="1401" ht="15.75" customHeight="1">
      <c r="A1401" s="1">
        <v>5435.4985</v>
      </c>
      <c r="B1401" s="1">
        <v>1950.0</v>
      </c>
      <c r="C1401" s="1">
        <v>979.8</v>
      </c>
      <c r="D1401" s="1">
        <v>1950.0</v>
      </c>
      <c r="E1401" s="1">
        <v>1485.0</v>
      </c>
      <c r="F1401" s="1">
        <v>1208.6</v>
      </c>
    </row>
    <row r="1402" ht="15.75" customHeight="1">
      <c r="A1402" s="1">
        <v>5435.6509</v>
      </c>
      <c r="B1402" s="1">
        <v>1950.0</v>
      </c>
      <c r="C1402" s="1">
        <v>995.1</v>
      </c>
      <c r="D1402" s="1">
        <v>1950.0</v>
      </c>
      <c r="E1402" s="1">
        <v>1371.6</v>
      </c>
      <c r="F1402" s="1">
        <v>1266.1</v>
      </c>
    </row>
    <row r="1403" ht="15.75" customHeight="1">
      <c r="A1403" s="1">
        <v>5435.8032</v>
      </c>
      <c r="B1403" s="1">
        <v>1950.0</v>
      </c>
      <c r="C1403" s="1">
        <v>1032.1</v>
      </c>
      <c r="D1403" s="1">
        <v>1950.0</v>
      </c>
      <c r="E1403" s="1">
        <v>1237.4</v>
      </c>
      <c r="F1403" s="1">
        <v>1342.1</v>
      </c>
    </row>
    <row r="1404" ht="15.75" customHeight="1">
      <c r="A1404" s="1">
        <v>5435.9556</v>
      </c>
      <c r="B1404" s="1">
        <v>1950.0</v>
      </c>
      <c r="C1404" s="1">
        <v>1089.2</v>
      </c>
      <c r="D1404" s="1">
        <v>1950.0</v>
      </c>
      <c r="E1404" s="1">
        <v>1192.2</v>
      </c>
      <c r="F1404" s="1">
        <v>1374.6</v>
      </c>
    </row>
    <row r="1405" ht="15.75" customHeight="1">
      <c r="A1405" s="1">
        <v>5436.1079</v>
      </c>
      <c r="B1405" s="1">
        <v>1950.0</v>
      </c>
      <c r="C1405" s="1">
        <v>1165.3</v>
      </c>
      <c r="D1405" s="1">
        <v>1950.0</v>
      </c>
      <c r="E1405" s="1">
        <v>1195.3</v>
      </c>
      <c r="F1405" s="1">
        <v>1359.9</v>
      </c>
    </row>
    <row r="1406" ht="15.75" customHeight="1">
      <c r="A1406" s="1">
        <v>5436.2603</v>
      </c>
      <c r="B1406" s="1">
        <v>1950.0</v>
      </c>
      <c r="C1406" s="1">
        <v>1259.4</v>
      </c>
      <c r="D1406" s="1">
        <v>1950.0</v>
      </c>
      <c r="E1406" s="1">
        <v>1228.3</v>
      </c>
      <c r="F1406" s="1">
        <v>1317.7</v>
      </c>
    </row>
    <row r="1407" ht="15.75" customHeight="1">
      <c r="A1407" s="1">
        <v>5436.4126</v>
      </c>
      <c r="B1407" s="1">
        <v>1950.0</v>
      </c>
      <c r="C1407" s="1">
        <v>1364.6</v>
      </c>
      <c r="D1407" s="1">
        <v>1950.0</v>
      </c>
      <c r="E1407" s="1">
        <v>1446.3</v>
      </c>
      <c r="F1407" s="1">
        <v>1337.0</v>
      </c>
    </row>
    <row r="1408" ht="15.75" customHeight="1">
      <c r="A1408" s="1">
        <v>5436.5654</v>
      </c>
      <c r="B1408" s="1">
        <v>1950.0</v>
      </c>
      <c r="C1408" s="1">
        <v>1461.6</v>
      </c>
      <c r="D1408" s="1">
        <v>1950.0</v>
      </c>
      <c r="E1408" s="1">
        <v>1707.7</v>
      </c>
      <c r="F1408" s="1">
        <v>1416.6</v>
      </c>
    </row>
    <row r="1409" ht="15.75" customHeight="1">
      <c r="A1409" s="1">
        <v>5436.7178</v>
      </c>
      <c r="B1409" s="1">
        <v>1950.0</v>
      </c>
      <c r="C1409" s="1">
        <v>1516.6</v>
      </c>
      <c r="D1409" s="1">
        <v>1950.0</v>
      </c>
      <c r="E1409" s="1">
        <v>1950.0</v>
      </c>
      <c r="F1409" s="1">
        <v>1413.0</v>
      </c>
    </row>
    <row r="1410" ht="15.75" customHeight="1">
      <c r="A1410" s="1">
        <v>5436.8701</v>
      </c>
      <c r="B1410" s="1">
        <v>1950.0</v>
      </c>
      <c r="C1410" s="1">
        <v>1500.3</v>
      </c>
      <c r="D1410" s="1">
        <v>1950.0</v>
      </c>
      <c r="E1410" s="1">
        <v>1950.0</v>
      </c>
      <c r="F1410" s="1">
        <v>1759.1</v>
      </c>
    </row>
    <row r="1411" ht="15.75" customHeight="1">
      <c r="A1411" s="1">
        <v>5437.0225</v>
      </c>
      <c r="B1411" s="1">
        <v>1950.0</v>
      </c>
      <c r="C1411" s="1">
        <v>1419.7</v>
      </c>
      <c r="D1411" s="1">
        <v>1950.0</v>
      </c>
      <c r="E1411" s="1">
        <v>1865.0</v>
      </c>
      <c r="F1411" s="1">
        <v>1950.0</v>
      </c>
    </row>
    <row r="1412" ht="15.75" customHeight="1">
      <c r="A1412" s="1">
        <v>5437.1748</v>
      </c>
      <c r="B1412" s="1">
        <v>1950.0</v>
      </c>
      <c r="C1412" s="1">
        <v>1270.5</v>
      </c>
      <c r="D1412" s="1">
        <v>1730.8</v>
      </c>
      <c r="E1412" s="1">
        <v>1485.9</v>
      </c>
      <c r="F1412" s="1">
        <v>1815.7</v>
      </c>
    </row>
    <row r="1413" ht="15.75" customHeight="1">
      <c r="A1413" s="1">
        <v>5437.3271</v>
      </c>
      <c r="B1413" s="1">
        <v>1950.0</v>
      </c>
      <c r="C1413" s="1">
        <v>1061.0</v>
      </c>
      <c r="D1413" s="1">
        <v>1711.9</v>
      </c>
      <c r="E1413" s="1">
        <v>1244.3</v>
      </c>
      <c r="F1413" s="1">
        <v>1871.3</v>
      </c>
    </row>
    <row r="1414" ht="15.75" customHeight="1">
      <c r="A1414" s="1">
        <v>5437.4795</v>
      </c>
      <c r="B1414" s="1">
        <v>1950.0</v>
      </c>
      <c r="C1414" s="1">
        <v>1056.8</v>
      </c>
      <c r="D1414" s="1">
        <v>1438.7</v>
      </c>
      <c r="E1414" s="1">
        <v>1136.4</v>
      </c>
      <c r="F1414" s="1">
        <v>1927.6</v>
      </c>
    </row>
    <row r="1415" ht="15.75" customHeight="1">
      <c r="A1415" s="1">
        <v>5437.6318</v>
      </c>
      <c r="B1415" s="1">
        <v>1950.0</v>
      </c>
      <c r="C1415" s="1">
        <v>944.4</v>
      </c>
      <c r="D1415" s="1">
        <v>1158.7</v>
      </c>
      <c r="E1415" s="1">
        <v>800.2</v>
      </c>
      <c r="F1415" s="1">
        <v>1909.4</v>
      </c>
    </row>
    <row r="1416" ht="15.75" customHeight="1">
      <c r="A1416" s="1">
        <v>5437.7842</v>
      </c>
      <c r="B1416" s="1">
        <v>1950.0</v>
      </c>
      <c r="C1416" s="1">
        <v>1342.4</v>
      </c>
      <c r="D1416" s="1">
        <v>1368.6</v>
      </c>
      <c r="E1416" s="1">
        <v>812.7</v>
      </c>
      <c r="F1416" s="1">
        <v>1857.2</v>
      </c>
    </row>
    <row r="1417" ht="15.75" customHeight="1">
      <c r="A1417" s="1">
        <v>5437.937</v>
      </c>
      <c r="B1417" s="1">
        <v>1950.0</v>
      </c>
      <c r="C1417" s="1">
        <v>1634.9</v>
      </c>
      <c r="D1417" s="1">
        <v>1826.8</v>
      </c>
      <c r="E1417" s="1">
        <v>852.1</v>
      </c>
      <c r="F1417" s="1">
        <v>1931.1</v>
      </c>
    </row>
    <row r="1418" ht="15.75" customHeight="1">
      <c r="A1418" s="1">
        <v>5438.0894</v>
      </c>
      <c r="B1418" s="1">
        <v>1950.0</v>
      </c>
      <c r="C1418" s="1">
        <v>1815.8</v>
      </c>
      <c r="D1418" s="1">
        <v>1825.7</v>
      </c>
      <c r="E1418" s="1">
        <v>903.2</v>
      </c>
      <c r="F1418" s="1">
        <v>1733.7</v>
      </c>
    </row>
    <row r="1419" ht="15.75" customHeight="1">
      <c r="A1419" s="1">
        <v>5438.2417</v>
      </c>
      <c r="B1419" s="1">
        <v>1950.0</v>
      </c>
      <c r="C1419" s="1">
        <v>1784.0</v>
      </c>
      <c r="D1419" s="1">
        <v>1930.4</v>
      </c>
      <c r="E1419" s="1">
        <v>1026.8</v>
      </c>
      <c r="F1419" s="1">
        <v>1348.0</v>
      </c>
    </row>
    <row r="1420" ht="15.75" customHeight="1">
      <c r="A1420" s="1">
        <v>5438.394</v>
      </c>
      <c r="B1420" s="1">
        <v>1950.0</v>
      </c>
      <c r="C1420" s="1">
        <v>1548.9</v>
      </c>
      <c r="D1420" s="1">
        <v>1950.0</v>
      </c>
      <c r="E1420" s="1">
        <v>1090.7</v>
      </c>
      <c r="F1420" s="1">
        <v>1015.5</v>
      </c>
    </row>
    <row r="1421" ht="15.75" customHeight="1">
      <c r="A1421" s="1">
        <v>5438.5464</v>
      </c>
      <c r="B1421" s="1">
        <v>1950.0</v>
      </c>
      <c r="C1421" s="1">
        <v>1189.2</v>
      </c>
      <c r="D1421" s="1">
        <v>1950.0</v>
      </c>
      <c r="E1421" s="1">
        <v>1013.3</v>
      </c>
      <c r="F1421" s="1">
        <v>756.4</v>
      </c>
    </row>
    <row r="1422" ht="15.75" customHeight="1">
      <c r="A1422" s="1">
        <v>5438.6987</v>
      </c>
      <c r="B1422" s="1">
        <v>1950.0</v>
      </c>
      <c r="C1422" s="1">
        <v>838.7</v>
      </c>
      <c r="D1422" s="1">
        <v>1828.6</v>
      </c>
      <c r="E1422" s="1">
        <v>726.4</v>
      </c>
      <c r="F1422" s="1">
        <v>628.6</v>
      </c>
    </row>
    <row r="1423" ht="15.75" customHeight="1">
      <c r="A1423" s="1">
        <v>5438.8511</v>
      </c>
      <c r="B1423" s="1">
        <v>1950.0</v>
      </c>
      <c r="C1423" s="1">
        <v>576.6</v>
      </c>
      <c r="D1423" s="1">
        <v>1305.2</v>
      </c>
      <c r="E1423" s="1">
        <v>589.1</v>
      </c>
      <c r="F1423" s="1">
        <v>507.8</v>
      </c>
    </row>
    <row r="1424" ht="15.75" customHeight="1">
      <c r="A1424" s="1">
        <v>5439.0034</v>
      </c>
      <c r="B1424" s="1">
        <v>1950.0</v>
      </c>
      <c r="C1424" s="1">
        <v>385.2</v>
      </c>
      <c r="D1424" s="1">
        <v>795.1</v>
      </c>
      <c r="E1424" s="1">
        <v>595.8</v>
      </c>
      <c r="F1424" s="1">
        <v>458.0</v>
      </c>
    </row>
    <row r="1425" ht="15.75" customHeight="1">
      <c r="A1425" s="1">
        <v>5439.1558</v>
      </c>
      <c r="B1425" s="1">
        <v>1950.0</v>
      </c>
      <c r="C1425" s="1">
        <v>336.2</v>
      </c>
      <c r="D1425" s="1">
        <v>720.7</v>
      </c>
      <c r="E1425" s="1">
        <v>702.1</v>
      </c>
      <c r="F1425" s="1">
        <v>507.4</v>
      </c>
    </row>
    <row r="1426" ht="15.75" customHeight="1">
      <c r="A1426" s="1">
        <v>5439.3086</v>
      </c>
      <c r="B1426" s="1">
        <v>1950.0</v>
      </c>
      <c r="C1426" s="1">
        <v>354.0</v>
      </c>
      <c r="D1426" s="1">
        <v>828.4</v>
      </c>
      <c r="E1426" s="1">
        <v>894.7</v>
      </c>
      <c r="F1426" s="1">
        <v>665.1</v>
      </c>
    </row>
    <row r="1427" ht="15.75" customHeight="1">
      <c r="A1427" s="1">
        <v>5439.4609</v>
      </c>
      <c r="B1427" s="1">
        <v>1950.0</v>
      </c>
      <c r="C1427" s="1">
        <v>406.5</v>
      </c>
      <c r="D1427" s="1">
        <v>1052.8</v>
      </c>
      <c r="E1427" s="1">
        <v>1081.2</v>
      </c>
      <c r="F1427" s="1">
        <v>853.3</v>
      </c>
    </row>
    <row r="1428" ht="15.75" customHeight="1">
      <c r="A1428" s="1">
        <v>5439.6133</v>
      </c>
      <c r="B1428" s="1">
        <v>1950.0</v>
      </c>
      <c r="C1428" s="1">
        <v>562.9</v>
      </c>
      <c r="D1428" s="1">
        <v>1301.4</v>
      </c>
      <c r="E1428" s="1">
        <v>1367.5</v>
      </c>
      <c r="F1428" s="1">
        <v>1133.8</v>
      </c>
    </row>
    <row r="1429" ht="15.75" customHeight="1">
      <c r="A1429" s="1">
        <v>5439.7656</v>
      </c>
      <c r="B1429" s="1">
        <v>1950.0</v>
      </c>
      <c r="C1429" s="1">
        <v>723.8</v>
      </c>
      <c r="D1429" s="1">
        <v>1744.6</v>
      </c>
      <c r="E1429" s="1">
        <v>1805.4</v>
      </c>
      <c r="F1429" s="1">
        <v>1687.6</v>
      </c>
    </row>
    <row r="1430" ht="15.75" customHeight="1">
      <c r="A1430" s="1">
        <v>5439.918</v>
      </c>
      <c r="B1430" s="1">
        <v>1950.0</v>
      </c>
      <c r="C1430" s="1">
        <v>967.4</v>
      </c>
      <c r="D1430" s="1">
        <v>1950.0</v>
      </c>
      <c r="E1430" s="1">
        <v>1950.0</v>
      </c>
      <c r="F1430" s="1">
        <v>1950.0</v>
      </c>
    </row>
    <row r="1431" ht="15.75" customHeight="1">
      <c r="A1431" s="1">
        <v>5440.0703</v>
      </c>
      <c r="B1431" s="1">
        <v>1950.0</v>
      </c>
      <c r="C1431" s="1">
        <v>1249.4</v>
      </c>
      <c r="D1431" s="1">
        <v>1950.0</v>
      </c>
      <c r="E1431" s="1">
        <v>1950.0</v>
      </c>
      <c r="F1431" s="1">
        <v>1950.0</v>
      </c>
    </row>
    <row r="1432" ht="15.75" customHeight="1">
      <c r="A1432" s="1">
        <v>5440.2227</v>
      </c>
      <c r="B1432" s="1">
        <v>1950.0</v>
      </c>
      <c r="C1432" s="1">
        <v>1467.7</v>
      </c>
      <c r="D1432" s="1">
        <v>1950.0</v>
      </c>
      <c r="E1432" s="1">
        <v>1950.0</v>
      </c>
      <c r="F1432" s="1">
        <v>1928.6</v>
      </c>
    </row>
    <row r="1433" ht="15.75" customHeight="1">
      <c r="A1433" s="1">
        <v>5440.375</v>
      </c>
      <c r="B1433" s="1">
        <v>1950.0</v>
      </c>
      <c r="C1433" s="1">
        <v>1523.7</v>
      </c>
      <c r="D1433" s="1">
        <v>1950.0</v>
      </c>
      <c r="E1433" s="1">
        <v>1950.0</v>
      </c>
      <c r="F1433" s="1">
        <v>1759.5</v>
      </c>
    </row>
    <row r="1434" ht="15.75" customHeight="1">
      <c r="A1434" s="1">
        <v>5440.5278</v>
      </c>
      <c r="B1434" s="1">
        <v>1950.0</v>
      </c>
      <c r="C1434" s="1">
        <v>1425.7</v>
      </c>
      <c r="D1434" s="1">
        <v>1950.0</v>
      </c>
      <c r="E1434" s="1">
        <v>1923.6</v>
      </c>
      <c r="F1434" s="1">
        <v>1603.0</v>
      </c>
    </row>
    <row r="1435" ht="15.75" customHeight="1">
      <c r="A1435" s="1">
        <v>5440.6802</v>
      </c>
      <c r="B1435" s="1">
        <v>1950.0</v>
      </c>
      <c r="C1435" s="1">
        <v>1262.7</v>
      </c>
      <c r="D1435" s="1">
        <v>1950.0</v>
      </c>
      <c r="E1435" s="1">
        <v>1597.7</v>
      </c>
      <c r="F1435" s="1">
        <v>1301.5</v>
      </c>
    </row>
    <row r="1436" ht="15.75" customHeight="1">
      <c r="A1436" s="1">
        <v>5440.8325</v>
      </c>
      <c r="B1436" s="1">
        <v>1950.0</v>
      </c>
      <c r="C1436" s="1">
        <v>1109.1</v>
      </c>
      <c r="D1436" s="1">
        <v>1950.0</v>
      </c>
      <c r="E1436" s="1">
        <v>1404.5</v>
      </c>
      <c r="F1436" s="1">
        <v>1196.4</v>
      </c>
    </row>
    <row r="1437" ht="15.75" customHeight="1">
      <c r="A1437" s="1">
        <v>5440.9849</v>
      </c>
      <c r="B1437" s="1">
        <v>1950.0</v>
      </c>
      <c r="C1437" s="1">
        <v>996.1</v>
      </c>
      <c r="D1437" s="1">
        <v>1950.0</v>
      </c>
      <c r="E1437" s="1">
        <v>1280.6</v>
      </c>
      <c r="F1437" s="1">
        <v>1099.0</v>
      </c>
    </row>
    <row r="1438" ht="15.75" customHeight="1">
      <c r="A1438" s="1">
        <v>5441.1372</v>
      </c>
      <c r="B1438" s="1">
        <v>1950.0</v>
      </c>
      <c r="C1438" s="1">
        <v>927.7</v>
      </c>
      <c r="D1438" s="1">
        <v>1950.0</v>
      </c>
      <c r="E1438" s="1">
        <v>1380.7</v>
      </c>
      <c r="F1438" s="1">
        <v>1233.6</v>
      </c>
    </row>
    <row r="1439" ht="15.75" customHeight="1">
      <c r="A1439" s="1">
        <v>5441.2896</v>
      </c>
      <c r="B1439" s="1">
        <v>1950.0</v>
      </c>
      <c r="C1439" s="1">
        <v>896.4</v>
      </c>
      <c r="D1439" s="1">
        <v>1950.0</v>
      </c>
      <c r="E1439" s="1">
        <v>1394.3</v>
      </c>
      <c r="F1439" s="1">
        <v>1301.9</v>
      </c>
    </row>
    <row r="1440" ht="15.75" customHeight="1">
      <c r="A1440" s="1">
        <v>5441.4419</v>
      </c>
      <c r="B1440" s="1">
        <v>1950.0</v>
      </c>
      <c r="C1440" s="1">
        <v>892.0</v>
      </c>
      <c r="D1440" s="1">
        <v>1950.0</v>
      </c>
      <c r="E1440" s="1">
        <v>1314.8</v>
      </c>
      <c r="F1440" s="1">
        <v>1287.7</v>
      </c>
    </row>
    <row r="1441" ht="15.75" customHeight="1">
      <c r="A1441" s="1">
        <v>5441.5942</v>
      </c>
      <c r="B1441" s="1">
        <v>1950.0</v>
      </c>
      <c r="C1441" s="1">
        <v>901.6</v>
      </c>
      <c r="D1441" s="1">
        <v>1950.0</v>
      </c>
      <c r="E1441" s="1">
        <v>1294.4</v>
      </c>
      <c r="F1441" s="1">
        <v>1329.8</v>
      </c>
    </row>
    <row r="1442" ht="15.75" customHeight="1">
      <c r="A1442" s="1">
        <v>5441.7466</v>
      </c>
      <c r="B1442" s="1">
        <v>1950.0</v>
      </c>
      <c r="C1442" s="1">
        <v>911.2</v>
      </c>
      <c r="D1442" s="1">
        <v>1950.0</v>
      </c>
      <c r="E1442" s="1">
        <v>1192.8</v>
      </c>
      <c r="F1442" s="1">
        <v>1300.4</v>
      </c>
    </row>
    <row r="1443" ht="15.75" customHeight="1">
      <c r="A1443" s="1">
        <v>5441.8994</v>
      </c>
      <c r="B1443" s="1">
        <v>1950.0</v>
      </c>
      <c r="C1443" s="1">
        <v>908.2</v>
      </c>
      <c r="D1443" s="1">
        <v>1950.0</v>
      </c>
      <c r="E1443" s="1">
        <v>1113.7</v>
      </c>
      <c r="F1443" s="1">
        <v>1321.1</v>
      </c>
    </row>
    <row r="1444" ht="15.75" customHeight="1">
      <c r="A1444" s="1">
        <v>5442.0518</v>
      </c>
      <c r="B1444" s="1">
        <v>1950.0</v>
      </c>
      <c r="C1444" s="1">
        <v>886.1</v>
      </c>
      <c r="D1444" s="1">
        <v>1950.0</v>
      </c>
      <c r="E1444" s="1">
        <v>1078.9</v>
      </c>
      <c r="F1444" s="1">
        <v>1372.4</v>
      </c>
    </row>
    <row r="1445" ht="15.75" customHeight="1">
      <c r="A1445" s="1">
        <v>5442.2041</v>
      </c>
      <c r="B1445" s="1">
        <v>1950.0</v>
      </c>
      <c r="C1445" s="1">
        <v>846.8</v>
      </c>
      <c r="D1445" s="1">
        <v>1950.0</v>
      </c>
      <c r="E1445" s="1">
        <v>1033.4</v>
      </c>
      <c r="F1445" s="1">
        <v>1323.0</v>
      </c>
    </row>
    <row r="1446" ht="15.75" customHeight="1">
      <c r="A1446" s="1">
        <v>5442.3564</v>
      </c>
      <c r="B1446" s="1">
        <v>1950.0</v>
      </c>
      <c r="C1446" s="1">
        <v>798.8</v>
      </c>
      <c r="D1446" s="1">
        <v>1950.0</v>
      </c>
      <c r="E1446" s="1">
        <v>943.3</v>
      </c>
      <c r="F1446" s="1">
        <v>1178.7</v>
      </c>
    </row>
    <row r="1447" ht="15.75" customHeight="1">
      <c r="A1447" s="1">
        <v>5442.5088</v>
      </c>
      <c r="B1447" s="1">
        <v>1950.0</v>
      </c>
      <c r="C1447" s="1">
        <v>737.4</v>
      </c>
      <c r="D1447" s="1">
        <v>1905.6</v>
      </c>
      <c r="E1447" s="1">
        <v>874.9</v>
      </c>
      <c r="F1447" s="1">
        <v>1057.9</v>
      </c>
    </row>
    <row r="1448" ht="15.75" customHeight="1">
      <c r="A1448" s="1">
        <v>5442.6611</v>
      </c>
      <c r="B1448" s="1">
        <v>1950.0</v>
      </c>
      <c r="C1448" s="1">
        <v>685.2</v>
      </c>
      <c r="D1448" s="1">
        <v>1840.5</v>
      </c>
      <c r="E1448" s="1">
        <v>819.3</v>
      </c>
      <c r="F1448" s="1">
        <v>961.2</v>
      </c>
    </row>
    <row r="1449" ht="15.75" customHeight="1">
      <c r="A1449" s="1">
        <v>5442.8135</v>
      </c>
      <c r="B1449" s="1">
        <v>1950.0</v>
      </c>
      <c r="C1449" s="1">
        <v>639.7</v>
      </c>
      <c r="D1449" s="1">
        <v>1749.5</v>
      </c>
      <c r="E1449" s="1">
        <v>832.2</v>
      </c>
      <c r="F1449" s="1">
        <v>886.7</v>
      </c>
    </row>
    <row r="1450" ht="15.75" customHeight="1">
      <c r="A1450" s="1">
        <v>5442.9658</v>
      </c>
      <c r="B1450" s="1">
        <v>1950.0</v>
      </c>
      <c r="C1450" s="1">
        <v>604.5</v>
      </c>
      <c r="D1450" s="1">
        <v>1599.0</v>
      </c>
      <c r="E1450" s="1">
        <v>869.0</v>
      </c>
      <c r="F1450" s="1">
        <v>875.4</v>
      </c>
    </row>
    <row r="1451" ht="15.75" customHeight="1">
      <c r="A1451" s="1">
        <v>5443.1182</v>
      </c>
      <c r="B1451" s="1">
        <v>1936.0</v>
      </c>
      <c r="C1451" s="1">
        <v>556.3</v>
      </c>
      <c r="D1451" s="1">
        <v>1462.1</v>
      </c>
      <c r="E1451" s="1">
        <v>851.7</v>
      </c>
      <c r="F1451" s="1">
        <v>810.2</v>
      </c>
    </row>
    <row r="1452" ht="15.75" customHeight="1">
      <c r="A1452" s="1">
        <v>5443.271</v>
      </c>
      <c r="B1452" s="1">
        <v>1856.3</v>
      </c>
      <c r="C1452" s="1">
        <v>508.1</v>
      </c>
      <c r="D1452" s="1">
        <v>1346.4</v>
      </c>
      <c r="E1452" s="1">
        <v>951.0</v>
      </c>
      <c r="F1452" s="1">
        <v>839.1</v>
      </c>
    </row>
    <row r="1453" ht="15.75" customHeight="1">
      <c r="A1453" s="1">
        <v>5443.4233</v>
      </c>
      <c r="B1453" s="1">
        <v>1767.9</v>
      </c>
      <c r="C1453" s="1">
        <v>470.2</v>
      </c>
      <c r="D1453" s="1">
        <v>1193.2</v>
      </c>
      <c r="E1453" s="1">
        <v>931.3</v>
      </c>
      <c r="F1453" s="1">
        <v>837.3</v>
      </c>
    </row>
    <row r="1454" ht="15.75" customHeight="1">
      <c r="A1454" s="1">
        <v>5443.5757</v>
      </c>
      <c r="B1454" s="1">
        <v>1432.9</v>
      </c>
      <c r="C1454" s="1">
        <v>400.4</v>
      </c>
      <c r="D1454" s="1">
        <v>945.6</v>
      </c>
      <c r="E1454" s="1">
        <v>810.3</v>
      </c>
      <c r="F1454" s="1">
        <v>743.6</v>
      </c>
    </row>
    <row r="1455" ht="15.75" customHeight="1">
      <c r="A1455" s="1">
        <v>5443.728</v>
      </c>
      <c r="B1455" s="1">
        <v>1095.4</v>
      </c>
      <c r="C1455" s="1">
        <v>348.1</v>
      </c>
      <c r="D1455" s="1">
        <v>761.9</v>
      </c>
      <c r="E1455" s="1">
        <v>691.1</v>
      </c>
      <c r="F1455" s="1">
        <v>672.8</v>
      </c>
    </row>
    <row r="1456" ht="15.75" customHeight="1">
      <c r="A1456" s="1">
        <v>5443.8804</v>
      </c>
      <c r="B1456" s="1">
        <v>775.2</v>
      </c>
      <c r="C1456" s="1">
        <v>317.5</v>
      </c>
      <c r="D1456" s="1">
        <v>643.5</v>
      </c>
      <c r="E1456" s="1">
        <v>603.5</v>
      </c>
      <c r="F1456" s="1">
        <v>597.7</v>
      </c>
    </row>
    <row r="1457" ht="15.75" customHeight="1">
      <c r="A1457" s="1">
        <v>5444.0327</v>
      </c>
      <c r="B1457" s="1">
        <v>593.6</v>
      </c>
      <c r="C1457" s="1">
        <v>290.2</v>
      </c>
      <c r="D1457" s="1">
        <v>524.5</v>
      </c>
      <c r="E1457" s="1">
        <v>490.5</v>
      </c>
      <c r="F1457" s="1">
        <v>537.3</v>
      </c>
    </row>
    <row r="1458" ht="15.75" customHeight="1">
      <c r="A1458" s="1">
        <v>5444.1851</v>
      </c>
      <c r="B1458" s="1">
        <v>504.6</v>
      </c>
      <c r="C1458" s="1">
        <v>274.6</v>
      </c>
      <c r="D1458" s="1">
        <v>452.6</v>
      </c>
      <c r="E1458" s="1">
        <v>422.5</v>
      </c>
      <c r="F1458" s="1">
        <v>526.8</v>
      </c>
    </row>
    <row r="1459" ht="15.75" customHeight="1">
      <c r="A1459" s="1">
        <v>5444.3374</v>
      </c>
      <c r="B1459" s="1">
        <v>474.1</v>
      </c>
      <c r="C1459" s="1">
        <v>278.2</v>
      </c>
      <c r="D1459" s="1">
        <v>425.4</v>
      </c>
      <c r="E1459" s="1">
        <v>410.7</v>
      </c>
      <c r="F1459" s="1">
        <v>552.0</v>
      </c>
    </row>
    <row r="1460" ht="15.75" customHeight="1">
      <c r="A1460" s="1">
        <v>5444.4902</v>
      </c>
      <c r="B1460" s="1">
        <v>488.7</v>
      </c>
      <c r="C1460" s="1">
        <v>309.7</v>
      </c>
      <c r="D1460" s="1">
        <v>451.6</v>
      </c>
      <c r="E1460" s="1">
        <v>446.6</v>
      </c>
      <c r="F1460" s="1">
        <v>593.5</v>
      </c>
    </row>
    <row r="1461" ht="15.75" customHeight="1">
      <c r="A1461" s="1">
        <v>5444.6426</v>
      </c>
      <c r="B1461" s="1">
        <v>544.9</v>
      </c>
      <c r="C1461" s="1">
        <v>368.6</v>
      </c>
      <c r="D1461" s="1">
        <v>513.0</v>
      </c>
      <c r="E1461" s="1">
        <v>513.0</v>
      </c>
      <c r="F1461" s="1">
        <v>670.6</v>
      </c>
    </row>
    <row r="1462" ht="15.75" customHeight="1">
      <c r="A1462" s="1">
        <v>5444.7949</v>
      </c>
      <c r="B1462" s="1">
        <v>628.8</v>
      </c>
      <c r="C1462" s="1">
        <v>409.5</v>
      </c>
      <c r="D1462" s="1">
        <v>576.9</v>
      </c>
      <c r="E1462" s="1">
        <v>593.4</v>
      </c>
      <c r="F1462" s="1">
        <v>755.6</v>
      </c>
    </row>
    <row r="1463" ht="15.75" customHeight="1">
      <c r="A1463" s="1">
        <v>5444.9473</v>
      </c>
      <c r="B1463" s="1">
        <v>693.0</v>
      </c>
      <c r="C1463" s="1">
        <v>465.6</v>
      </c>
      <c r="D1463" s="1">
        <v>686.6</v>
      </c>
      <c r="E1463" s="1">
        <v>729.3</v>
      </c>
      <c r="F1463" s="1">
        <v>929.6</v>
      </c>
    </row>
    <row r="1464" ht="15.75" customHeight="1">
      <c r="A1464" s="1">
        <v>5445.0996</v>
      </c>
      <c r="B1464" s="1">
        <v>810.3</v>
      </c>
      <c r="C1464" s="1">
        <v>549.1</v>
      </c>
      <c r="D1464" s="1">
        <v>883.5</v>
      </c>
      <c r="E1464" s="1">
        <v>908.0</v>
      </c>
      <c r="F1464" s="1">
        <v>1180.9</v>
      </c>
    </row>
    <row r="1465" ht="15.75" customHeight="1">
      <c r="A1465" s="1">
        <v>5445.252</v>
      </c>
      <c r="B1465" s="1">
        <v>883.3</v>
      </c>
      <c r="C1465" s="1">
        <v>569.8</v>
      </c>
      <c r="D1465" s="1">
        <v>1065.1</v>
      </c>
      <c r="E1465" s="1">
        <v>1043.6</v>
      </c>
      <c r="F1465" s="1">
        <v>1371.7</v>
      </c>
    </row>
    <row r="1466" ht="15.75" customHeight="1">
      <c r="A1466" s="1">
        <v>5445.4043</v>
      </c>
      <c r="B1466" s="1">
        <v>952.3</v>
      </c>
      <c r="C1466" s="1">
        <v>634.7</v>
      </c>
      <c r="D1466" s="1">
        <v>1343.1</v>
      </c>
      <c r="E1466" s="1">
        <v>1247.0</v>
      </c>
      <c r="F1466" s="1">
        <v>1587.4</v>
      </c>
    </row>
    <row r="1467" ht="15.75" customHeight="1">
      <c r="A1467" s="1">
        <v>5445.5566</v>
      </c>
      <c r="B1467" s="1">
        <v>1049.3</v>
      </c>
      <c r="C1467" s="1">
        <v>763.4</v>
      </c>
      <c r="D1467" s="1">
        <v>1577.7</v>
      </c>
      <c r="E1467" s="1">
        <v>1348.8</v>
      </c>
      <c r="F1467" s="1">
        <v>1752.3</v>
      </c>
    </row>
    <row r="1468" ht="15.75" customHeight="1">
      <c r="A1468" s="1">
        <v>5445.709</v>
      </c>
      <c r="B1468" s="1">
        <v>1236.4</v>
      </c>
      <c r="C1468" s="1">
        <v>898.5</v>
      </c>
      <c r="D1468" s="1">
        <v>1810.4</v>
      </c>
      <c r="E1468" s="1">
        <v>1468.3</v>
      </c>
      <c r="F1468" s="1">
        <v>1916.1</v>
      </c>
    </row>
    <row r="1469" ht="15.75" customHeight="1">
      <c r="A1469" s="1">
        <v>5445.8618</v>
      </c>
      <c r="B1469" s="1">
        <v>1441.1</v>
      </c>
      <c r="C1469" s="1">
        <v>1090.0</v>
      </c>
      <c r="D1469" s="1">
        <v>1950.0</v>
      </c>
      <c r="E1469" s="1">
        <v>1469.8</v>
      </c>
      <c r="F1469" s="1">
        <v>1950.0</v>
      </c>
    </row>
    <row r="1470" ht="15.75" customHeight="1">
      <c r="A1470" s="1">
        <v>5446.0142</v>
      </c>
      <c r="B1470" s="1">
        <v>1595.0</v>
      </c>
      <c r="C1470" s="1">
        <v>1284.3</v>
      </c>
      <c r="D1470" s="1">
        <v>1950.0</v>
      </c>
      <c r="E1470" s="1">
        <v>1782.2</v>
      </c>
      <c r="F1470" s="1">
        <v>1950.0</v>
      </c>
    </row>
    <row r="1471" ht="15.75" customHeight="1">
      <c r="A1471" s="1">
        <v>5446.1665</v>
      </c>
      <c r="B1471" s="1">
        <v>1745.8</v>
      </c>
      <c r="C1471" s="1">
        <v>1474.6</v>
      </c>
      <c r="D1471" s="1">
        <v>1950.0</v>
      </c>
      <c r="E1471" s="1">
        <v>1950.0</v>
      </c>
      <c r="F1471" s="1">
        <v>1950.0</v>
      </c>
    </row>
    <row r="1472" ht="15.75" customHeight="1">
      <c r="A1472" s="1">
        <v>5446.3188</v>
      </c>
      <c r="B1472" s="1">
        <v>1865.2</v>
      </c>
      <c r="C1472" s="1">
        <v>1606.5</v>
      </c>
      <c r="D1472" s="1">
        <v>1950.0</v>
      </c>
      <c r="E1472" s="1">
        <v>1950.0</v>
      </c>
      <c r="F1472" s="1">
        <v>1950.0</v>
      </c>
    </row>
    <row r="1473" ht="15.75" customHeight="1">
      <c r="A1473" s="1">
        <v>5446.4712</v>
      </c>
      <c r="B1473" s="1">
        <v>1938.6</v>
      </c>
      <c r="C1473" s="1">
        <v>1655.2</v>
      </c>
      <c r="D1473" s="1">
        <v>1950.0</v>
      </c>
      <c r="E1473" s="1">
        <v>1950.0</v>
      </c>
      <c r="F1473" s="1">
        <v>1950.0</v>
      </c>
    </row>
    <row r="1474" ht="15.75" customHeight="1">
      <c r="A1474" s="1">
        <v>5446.6235</v>
      </c>
      <c r="B1474" s="1">
        <v>1950.0</v>
      </c>
      <c r="C1474" s="1">
        <v>1647.9</v>
      </c>
      <c r="D1474" s="1">
        <v>1950.0</v>
      </c>
      <c r="E1474" s="1">
        <v>1950.0</v>
      </c>
      <c r="F1474" s="1">
        <v>1950.0</v>
      </c>
    </row>
    <row r="1475" ht="15.75" customHeight="1">
      <c r="A1475" s="1">
        <v>5446.7759</v>
      </c>
      <c r="B1475" s="1">
        <v>1950.0</v>
      </c>
      <c r="C1475" s="1">
        <v>1632.5</v>
      </c>
      <c r="D1475" s="1">
        <v>1950.0</v>
      </c>
      <c r="E1475" s="1">
        <v>1950.0</v>
      </c>
      <c r="F1475" s="1">
        <v>1950.0</v>
      </c>
    </row>
    <row r="1476" ht="15.75" customHeight="1">
      <c r="A1476" s="1">
        <v>5446.9282</v>
      </c>
      <c r="B1476" s="1">
        <v>1950.0</v>
      </c>
      <c r="C1476" s="1">
        <v>1642.8</v>
      </c>
      <c r="D1476" s="1">
        <v>1950.0</v>
      </c>
      <c r="E1476" s="1">
        <v>1950.0</v>
      </c>
      <c r="F1476" s="1">
        <v>1950.0</v>
      </c>
    </row>
    <row r="1477" ht="15.75" customHeight="1">
      <c r="A1477" s="1">
        <v>5447.0806</v>
      </c>
      <c r="B1477" s="1">
        <v>1950.0</v>
      </c>
      <c r="C1477" s="1">
        <v>1689.0</v>
      </c>
      <c r="D1477" s="1">
        <v>1950.0</v>
      </c>
      <c r="E1477" s="1">
        <v>1950.0</v>
      </c>
      <c r="F1477" s="1">
        <v>1950.0</v>
      </c>
    </row>
    <row r="1478" ht="15.75" customHeight="1">
      <c r="A1478" s="1">
        <v>5447.2334</v>
      </c>
      <c r="B1478" s="1">
        <v>1950.0</v>
      </c>
      <c r="C1478" s="1">
        <v>1762.6</v>
      </c>
      <c r="D1478" s="1">
        <v>1950.0</v>
      </c>
      <c r="E1478" s="1">
        <v>1950.0</v>
      </c>
      <c r="F1478" s="1">
        <v>1950.0</v>
      </c>
    </row>
    <row r="1479" ht="15.75" customHeight="1">
      <c r="A1479" s="1">
        <v>5447.3857</v>
      </c>
      <c r="B1479" s="1">
        <v>1950.0</v>
      </c>
      <c r="C1479" s="1">
        <v>1844.0</v>
      </c>
      <c r="D1479" s="1">
        <v>1950.0</v>
      </c>
      <c r="E1479" s="1">
        <v>1950.0</v>
      </c>
      <c r="F1479" s="1">
        <v>1950.0</v>
      </c>
    </row>
    <row r="1480" ht="15.75" customHeight="1">
      <c r="A1480" s="1">
        <v>5447.5381</v>
      </c>
      <c r="B1480" s="1">
        <v>1950.0</v>
      </c>
      <c r="C1480" s="1">
        <v>1912.9</v>
      </c>
      <c r="D1480" s="1">
        <v>1950.0</v>
      </c>
      <c r="E1480" s="1">
        <v>1950.0</v>
      </c>
      <c r="F1480" s="1">
        <v>1950.0</v>
      </c>
    </row>
    <row r="1481" ht="15.75" customHeight="1">
      <c r="A1481" s="1">
        <v>5447.6904</v>
      </c>
      <c r="B1481" s="1">
        <v>1950.0</v>
      </c>
      <c r="C1481" s="1">
        <v>1950.0</v>
      </c>
      <c r="D1481" s="1">
        <v>1950.0</v>
      </c>
      <c r="E1481" s="1">
        <v>1950.0</v>
      </c>
      <c r="F1481" s="1">
        <v>1950.0</v>
      </c>
    </row>
    <row r="1482" ht="15.75" customHeight="1">
      <c r="A1482" s="1">
        <v>5447.8428</v>
      </c>
      <c r="B1482" s="1">
        <v>1950.0</v>
      </c>
      <c r="C1482" s="1">
        <v>1950.0</v>
      </c>
      <c r="D1482" s="1">
        <v>1950.0</v>
      </c>
      <c r="E1482" s="1">
        <v>1950.0</v>
      </c>
      <c r="F1482" s="1">
        <v>1950.0</v>
      </c>
    </row>
    <row r="1483" ht="15.75" customHeight="1">
      <c r="A1483" s="1">
        <v>5447.9951</v>
      </c>
      <c r="B1483" s="1">
        <v>1950.0</v>
      </c>
      <c r="C1483" s="1">
        <v>1950.0</v>
      </c>
      <c r="D1483" s="1">
        <v>1950.0</v>
      </c>
      <c r="E1483" s="1">
        <v>1950.0</v>
      </c>
      <c r="F1483" s="1">
        <v>1950.0</v>
      </c>
    </row>
    <row r="1484" ht="15.75" customHeight="1">
      <c r="A1484" s="1">
        <v>5448.1475</v>
      </c>
      <c r="B1484" s="1">
        <v>1950.0</v>
      </c>
      <c r="C1484" s="1">
        <v>1950.0</v>
      </c>
      <c r="D1484" s="1">
        <v>1950.0</v>
      </c>
      <c r="E1484" s="1">
        <v>1950.0</v>
      </c>
      <c r="F1484" s="1">
        <v>1950.0</v>
      </c>
    </row>
    <row r="1485" ht="15.75" customHeight="1">
      <c r="A1485" s="1">
        <v>5448.2998</v>
      </c>
      <c r="B1485" s="1">
        <v>1950.0</v>
      </c>
      <c r="C1485" s="1">
        <v>1950.0</v>
      </c>
      <c r="D1485" s="1">
        <v>1950.0</v>
      </c>
      <c r="E1485" s="1">
        <v>1950.0</v>
      </c>
      <c r="F1485" s="1">
        <v>1950.0</v>
      </c>
    </row>
    <row r="1486" ht="15.75" customHeight="1">
      <c r="A1486" s="1">
        <v>5448.4526</v>
      </c>
      <c r="B1486" s="1">
        <v>1950.0</v>
      </c>
      <c r="C1486" s="1">
        <v>1950.0</v>
      </c>
      <c r="D1486" s="1">
        <v>1950.0</v>
      </c>
      <c r="E1486" s="1">
        <v>1920.0</v>
      </c>
      <c r="F1486" s="1">
        <v>1921.4</v>
      </c>
    </row>
    <row r="1487" ht="15.75" customHeight="1">
      <c r="A1487" s="1">
        <v>5448.605</v>
      </c>
      <c r="B1487" s="1">
        <v>1950.0</v>
      </c>
      <c r="C1487" s="1">
        <v>1950.0</v>
      </c>
      <c r="D1487" s="1">
        <v>1950.0</v>
      </c>
      <c r="E1487" s="1">
        <v>1875.3</v>
      </c>
      <c r="F1487" s="1">
        <v>1872.8</v>
      </c>
    </row>
    <row r="1488" ht="15.75" customHeight="1">
      <c r="A1488" s="1">
        <v>5448.7573</v>
      </c>
      <c r="B1488" s="1">
        <v>1950.0</v>
      </c>
      <c r="C1488" s="1">
        <v>1940.9</v>
      </c>
      <c r="D1488" s="1">
        <v>1950.0</v>
      </c>
      <c r="E1488" s="1">
        <v>1815.5</v>
      </c>
      <c r="F1488" s="1">
        <v>1800.9</v>
      </c>
    </row>
    <row r="1489" ht="15.75" customHeight="1">
      <c r="A1489" s="1">
        <v>5448.9097</v>
      </c>
      <c r="B1489" s="1">
        <v>1950.0</v>
      </c>
      <c r="C1489" s="1">
        <v>1875.6</v>
      </c>
      <c r="D1489" s="1">
        <v>1950.0</v>
      </c>
      <c r="E1489" s="1">
        <v>1829.7</v>
      </c>
      <c r="F1489" s="1">
        <v>1775.9</v>
      </c>
    </row>
    <row r="1490" ht="15.75" customHeight="1">
      <c r="A1490" s="1">
        <v>5449.062</v>
      </c>
      <c r="B1490" s="1">
        <v>1950.0</v>
      </c>
      <c r="C1490" s="1">
        <v>1769.5</v>
      </c>
      <c r="D1490" s="1">
        <v>1950.0</v>
      </c>
      <c r="E1490" s="1">
        <v>1809.0</v>
      </c>
      <c r="F1490" s="1">
        <v>1750.8</v>
      </c>
    </row>
    <row r="1491" ht="15.75" customHeight="1">
      <c r="A1491" s="1">
        <v>5449.2144</v>
      </c>
      <c r="B1491" s="1">
        <v>1950.0</v>
      </c>
      <c r="C1491" s="1">
        <v>1638.9</v>
      </c>
      <c r="D1491" s="1">
        <v>1950.0</v>
      </c>
      <c r="E1491" s="1">
        <v>1793.7</v>
      </c>
      <c r="F1491" s="1">
        <v>1622.3</v>
      </c>
    </row>
    <row r="1492" ht="15.75" customHeight="1">
      <c r="A1492" s="1">
        <v>5449.3667</v>
      </c>
      <c r="B1492" s="1">
        <v>1950.0</v>
      </c>
      <c r="C1492" s="1">
        <v>1512.7</v>
      </c>
      <c r="D1492" s="1">
        <v>1950.0</v>
      </c>
      <c r="E1492" s="1">
        <v>1883.6</v>
      </c>
      <c r="F1492" s="1">
        <v>1727.1</v>
      </c>
    </row>
    <row r="1493" ht="15.75" customHeight="1">
      <c r="A1493" s="1">
        <v>5449.519</v>
      </c>
      <c r="B1493" s="1">
        <v>1950.0</v>
      </c>
      <c r="C1493" s="1">
        <v>1420.5</v>
      </c>
      <c r="D1493" s="1">
        <v>1950.0</v>
      </c>
      <c r="E1493" s="1">
        <v>1890.6</v>
      </c>
      <c r="F1493" s="1">
        <v>1873.2</v>
      </c>
    </row>
    <row r="1494" ht="15.75" customHeight="1">
      <c r="A1494" s="1">
        <v>5449.6714</v>
      </c>
      <c r="B1494" s="1">
        <v>1950.0</v>
      </c>
      <c r="C1494" s="1">
        <v>1381.1</v>
      </c>
      <c r="D1494" s="1">
        <v>1950.0</v>
      </c>
      <c r="E1494" s="1">
        <v>1915.3</v>
      </c>
      <c r="F1494" s="1">
        <v>1880.1</v>
      </c>
    </row>
    <row r="1495" ht="15.75" customHeight="1">
      <c r="A1495" s="1">
        <v>5449.8242</v>
      </c>
      <c r="B1495" s="1">
        <v>1950.0</v>
      </c>
      <c r="C1495" s="1">
        <v>1401.2</v>
      </c>
      <c r="D1495" s="1">
        <v>1950.0</v>
      </c>
      <c r="E1495" s="1">
        <v>1946.7</v>
      </c>
      <c r="F1495" s="1">
        <v>1915.4</v>
      </c>
    </row>
    <row r="1496" ht="15.75" customHeight="1">
      <c r="A1496" s="1">
        <v>5449.9766</v>
      </c>
      <c r="B1496" s="1">
        <v>1950.0</v>
      </c>
      <c r="C1496" s="1">
        <v>1477.0</v>
      </c>
      <c r="D1496" s="1">
        <v>1950.0</v>
      </c>
      <c r="E1496" s="1">
        <v>1950.0</v>
      </c>
      <c r="F1496" s="1">
        <v>1947.0</v>
      </c>
    </row>
    <row r="1497" ht="15.75" customHeight="1">
      <c r="A1497" s="1">
        <v>5450.1289</v>
      </c>
      <c r="B1497" s="1">
        <v>1950.0</v>
      </c>
      <c r="C1497" s="1">
        <v>1593.3</v>
      </c>
      <c r="D1497" s="1">
        <v>1950.0</v>
      </c>
      <c r="E1497" s="1">
        <v>1950.0</v>
      </c>
      <c r="F1497" s="1">
        <v>1950.0</v>
      </c>
    </row>
    <row r="1498" ht="15.75" customHeight="1">
      <c r="A1498" s="1">
        <v>5450.2813</v>
      </c>
      <c r="B1498" s="1">
        <v>1950.0</v>
      </c>
      <c r="C1498" s="1">
        <v>1721.8</v>
      </c>
      <c r="D1498" s="1">
        <v>1950.0</v>
      </c>
      <c r="E1498" s="1">
        <v>1950.0</v>
      </c>
      <c r="F1498" s="1">
        <v>1950.0</v>
      </c>
    </row>
    <row r="1499" ht="15.75" customHeight="1">
      <c r="A1499" s="1">
        <v>5450.4336</v>
      </c>
      <c r="B1499" s="1">
        <v>1950.0</v>
      </c>
      <c r="C1499" s="1">
        <v>1827.1</v>
      </c>
      <c r="D1499" s="1">
        <v>1950.0</v>
      </c>
      <c r="E1499" s="1">
        <v>1950.0</v>
      </c>
      <c r="F1499" s="1">
        <v>1950.0</v>
      </c>
    </row>
    <row r="1500" ht="15.75" customHeight="1">
      <c r="A1500" s="1">
        <v>5450.5859</v>
      </c>
      <c r="B1500" s="1">
        <v>1950.0</v>
      </c>
      <c r="C1500" s="1">
        <v>1881.4</v>
      </c>
      <c r="D1500" s="1">
        <v>1950.0</v>
      </c>
      <c r="E1500" s="1">
        <v>1950.0</v>
      </c>
      <c r="F1500" s="1">
        <v>1950.0</v>
      </c>
    </row>
    <row r="1501" ht="15.75" customHeight="1">
      <c r="A1501" s="1">
        <v>5450.7383</v>
      </c>
      <c r="B1501" s="1">
        <v>1950.0</v>
      </c>
      <c r="C1501" s="1">
        <v>1872.0</v>
      </c>
      <c r="D1501" s="1">
        <v>1950.0</v>
      </c>
      <c r="E1501" s="1">
        <v>1950.0</v>
      </c>
      <c r="F1501" s="1">
        <v>1950.0</v>
      </c>
    </row>
    <row r="1502" ht="15.75" customHeight="1">
      <c r="A1502" s="1">
        <v>5450.8906</v>
      </c>
      <c r="B1502" s="1">
        <v>1950.0</v>
      </c>
      <c r="C1502" s="1">
        <v>1801.9</v>
      </c>
      <c r="D1502" s="1">
        <v>1950.0</v>
      </c>
      <c r="E1502" s="1">
        <v>1950.0</v>
      </c>
      <c r="F1502" s="1">
        <v>1950.0</v>
      </c>
    </row>
    <row r="1503" ht="15.75" customHeight="1">
      <c r="A1503" s="1">
        <v>5451.043</v>
      </c>
      <c r="B1503" s="1">
        <v>1950.0</v>
      </c>
      <c r="C1503" s="1">
        <v>1686.6</v>
      </c>
      <c r="D1503" s="1">
        <v>1950.0</v>
      </c>
      <c r="E1503" s="1">
        <v>1950.0</v>
      </c>
      <c r="F1503" s="1">
        <v>1950.0</v>
      </c>
    </row>
    <row r="1504" ht="15.75" customHeight="1">
      <c r="A1504" s="1">
        <v>5451.1958</v>
      </c>
      <c r="B1504" s="1">
        <v>1950.0</v>
      </c>
      <c r="C1504" s="1">
        <v>1549.0</v>
      </c>
      <c r="D1504" s="1">
        <v>1950.0</v>
      </c>
      <c r="E1504" s="1">
        <v>1950.0</v>
      </c>
      <c r="F1504" s="1">
        <v>1918.4</v>
      </c>
    </row>
    <row r="1505" ht="15.75" customHeight="1">
      <c r="A1505" s="1">
        <v>5451.3481</v>
      </c>
      <c r="B1505" s="1">
        <v>1950.0</v>
      </c>
      <c r="C1505" s="1">
        <v>1411.2</v>
      </c>
      <c r="D1505" s="1">
        <v>1950.0</v>
      </c>
      <c r="E1505" s="1">
        <v>1950.0</v>
      </c>
      <c r="F1505" s="1">
        <v>1803.1</v>
      </c>
    </row>
    <row r="1506" ht="15.75" customHeight="1">
      <c r="A1506" s="1">
        <v>5451.5005</v>
      </c>
      <c r="B1506" s="1">
        <v>1950.0</v>
      </c>
      <c r="C1506" s="1">
        <v>1288.1</v>
      </c>
      <c r="D1506" s="1">
        <v>1950.0</v>
      </c>
      <c r="E1506" s="1">
        <v>1950.0</v>
      </c>
      <c r="F1506" s="1">
        <v>1708.2</v>
      </c>
    </row>
    <row r="1507" ht="15.75" customHeight="1">
      <c r="A1507" s="1">
        <v>5451.6528</v>
      </c>
      <c r="B1507" s="1">
        <v>1950.0</v>
      </c>
      <c r="C1507" s="1">
        <v>1185.9</v>
      </c>
      <c r="D1507" s="1">
        <v>1950.0</v>
      </c>
      <c r="E1507" s="1">
        <v>1950.0</v>
      </c>
      <c r="F1507" s="1">
        <v>1654.6</v>
      </c>
    </row>
    <row r="1508" ht="15.75" customHeight="1">
      <c r="A1508" s="1">
        <v>5451.8052</v>
      </c>
      <c r="B1508" s="1">
        <v>1950.0</v>
      </c>
      <c r="C1508" s="1">
        <v>1106.1</v>
      </c>
      <c r="D1508" s="1">
        <v>1950.0</v>
      </c>
      <c r="E1508" s="1">
        <v>1950.0</v>
      </c>
      <c r="F1508" s="1">
        <v>1643.8</v>
      </c>
    </row>
    <row r="1509" ht="15.75" customHeight="1">
      <c r="A1509" s="1">
        <v>5451.9575</v>
      </c>
      <c r="B1509" s="1">
        <v>1950.0</v>
      </c>
      <c r="C1509" s="1">
        <v>1050.0</v>
      </c>
      <c r="D1509" s="1">
        <v>1950.0</v>
      </c>
      <c r="E1509" s="1">
        <v>1950.0</v>
      </c>
      <c r="F1509" s="1">
        <v>1683.1</v>
      </c>
    </row>
    <row r="1510" ht="15.75" customHeight="1">
      <c r="A1510" s="1">
        <v>5452.1099</v>
      </c>
      <c r="B1510" s="1">
        <v>1950.0</v>
      </c>
      <c r="C1510" s="1">
        <v>1020.2</v>
      </c>
      <c r="D1510" s="1">
        <v>1950.0</v>
      </c>
      <c r="E1510" s="1">
        <v>1926.5</v>
      </c>
      <c r="F1510" s="1">
        <v>1804.2</v>
      </c>
    </row>
    <row r="1511" ht="15.75" customHeight="1">
      <c r="A1511" s="1">
        <v>5452.2622</v>
      </c>
      <c r="B1511" s="1">
        <v>1950.0</v>
      </c>
      <c r="C1511" s="1">
        <v>1021.2</v>
      </c>
      <c r="D1511" s="1">
        <v>1950.0</v>
      </c>
      <c r="E1511" s="1">
        <v>1861.4</v>
      </c>
      <c r="F1511" s="1">
        <v>1858.5</v>
      </c>
    </row>
    <row r="1512" ht="15.75" customHeight="1">
      <c r="A1512" s="1">
        <v>5452.4146</v>
      </c>
      <c r="B1512" s="1">
        <v>1950.0</v>
      </c>
      <c r="C1512" s="1">
        <v>1057.6</v>
      </c>
      <c r="D1512" s="1">
        <v>1950.0</v>
      </c>
      <c r="E1512" s="1">
        <v>1787.1</v>
      </c>
      <c r="F1512" s="1">
        <v>1887.2</v>
      </c>
    </row>
    <row r="1513" ht="15.75" customHeight="1">
      <c r="A1513" s="1">
        <v>5452.5674</v>
      </c>
      <c r="B1513" s="1">
        <v>1950.0</v>
      </c>
      <c r="C1513" s="1">
        <v>1130.9</v>
      </c>
      <c r="D1513" s="1">
        <v>1950.0</v>
      </c>
      <c r="E1513" s="1">
        <v>1698.8</v>
      </c>
      <c r="F1513" s="1">
        <v>1894.9</v>
      </c>
    </row>
    <row r="1514" ht="15.75" customHeight="1">
      <c r="A1514" s="1">
        <v>5452.7197</v>
      </c>
      <c r="B1514" s="1">
        <v>1950.0</v>
      </c>
      <c r="C1514" s="1">
        <v>1232.1</v>
      </c>
      <c r="D1514" s="1">
        <v>1950.0</v>
      </c>
      <c r="E1514" s="1">
        <v>1534.4</v>
      </c>
      <c r="F1514" s="1">
        <v>1938.8</v>
      </c>
    </row>
    <row r="1515" ht="15.75" customHeight="1">
      <c r="A1515" s="1">
        <v>5452.8721</v>
      </c>
      <c r="B1515" s="1">
        <v>1950.0</v>
      </c>
      <c r="C1515" s="1">
        <v>1332.8</v>
      </c>
      <c r="D1515" s="1">
        <v>1950.0</v>
      </c>
      <c r="E1515" s="1">
        <v>1412.6</v>
      </c>
      <c r="F1515" s="1">
        <v>1950.0</v>
      </c>
    </row>
    <row r="1516" ht="15.75" customHeight="1">
      <c r="A1516" s="1">
        <v>5453.0244</v>
      </c>
      <c r="B1516" s="1">
        <v>1950.0</v>
      </c>
      <c r="C1516" s="1">
        <v>1387.4</v>
      </c>
      <c r="D1516" s="1">
        <v>1950.0</v>
      </c>
      <c r="E1516" s="1">
        <v>1366.9</v>
      </c>
      <c r="F1516" s="1">
        <v>1950.0</v>
      </c>
    </row>
    <row r="1517" ht="15.75" customHeight="1">
      <c r="A1517" s="1">
        <v>5453.1768</v>
      </c>
      <c r="B1517" s="1">
        <v>1950.0</v>
      </c>
      <c r="C1517" s="1">
        <v>1364.3</v>
      </c>
      <c r="D1517" s="1">
        <v>1950.0</v>
      </c>
      <c r="E1517" s="1">
        <v>1336.0</v>
      </c>
      <c r="F1517" s="1">
        <v>1782.5</v>
      </c>
    </row>
    <row r="1518" ht="15.75" customHeight="1">
      <c r="A1518" s="1">
        <v>5453.3291</v>
      </c>
      <c r="B1518" s="1">
        <v>1950.0</v>
      </c>
      <c r="C1518" s="1">
        <v>1278.2</v>
      </c>
      <c r="D1518" s="1">
        <v>1950.0</v>
      </c>
      <c r="E1518" s="1">
        <v>1374.0</v>
      </c>
      <c r="F1518" s="1">
        <v>1533.1</v>
      </c>
    </row>
    <row r="1519" ht="15.75" customHeight="1">
      <c r="A1519" s="1">
        <v>5453.4814</v>
      </c>
      <c r="B1519" s="1">
        <v>1950.0</v>
      </c>
      <c r="C1519" s="1">
        <v>1174.0</v>
      </c>
      <c r="D1519" s="1">
        <v>1950.0</v>
      </c>
      <c r="E1519" s="1">
        <v>1360.9</v>
      </c>
      <c r="F1519" s="1">
        <v>1423.8</v>
      </c>
    </row>
    <row r="1520" ht="15.75" customHeight="1">
      <c r="A1520" s="1">
        <v>5453.6338</v>
      </c>
      <c r="B1520" s="1">
        <v>1950.0</v>
      </c>
      <c r="C1520" s="1">
        <v>1089.3</v>
      </c>
      <c r="D1520" s="1">
        <v>1950.0</v>
      </c>
      <c r="E1520" s="1">
        <v>1479.0</v>
      </c>
      <c r="F1520" s="1">
        <v>1356.0</v>
      </c>
    </row>
    <row r="1521" ht="15.75" customHeight="1">
      <c r="A1521" s="1">
        <v>5453.7866</v>
      </c>
      <c r="B1521" s="1">
        <v>1950.0</v>
      </c>
      <c r="C1521" s="1">
        <v>1042.0</v>
      </c>
      <c r="D1521" s="1">
        <v>1950.0</v>
      </c>
      <c r="E1521" s="1">
        <v>1578.5</v>
      </c>
      <c r="F1521" s="1">
        <v>1478.4</v>
      </c>
    </row>
    <row r="1522" ht="15.75" customHeight="1">
      <c r="A1522" s="1">
        <v>5453.939</v>
      </c>
      <c r="B1522" s="1">
        <v>1950.0</v>
      </c>
      <c r="C1522" s="1">
        <v>1037.7</v>
      </c>
      <c r="D1522" s="1">
        <v>1950.0</v>
      </c>
      <c r="E1522" s="1">
        <v>1614.0</v>
      </c>
      <c r="F1522" s="1">
        <v>1462.4</v>
      </c>
    </row>
    <row r="1523" ht="15.75" customHeight="1">
      <c r="A1523" s="1">
        <v>5454.0913</v>
      </c>
      <c r="B1523" s="1">
        <v>1950.0</v>
      </c>
      <c r="C1523" s="1">
        <v>1077.9</v>
      </c>
      <c r="D1523" s="1">
        <v>1950.0</v>
      </c>
      <c r="E1523" s="1">
        <v>1636.4</v>
      </c>
      <c r="F1523" s="1">
        <v>1442.3</v>
      </c>
    </row>
    <row r="1524" ht="15.75" customHeight="1">
      <c r="A1524" s="1">
        <v>5454.2437</v>
      </c>
      <c r="B1524" s="1">
        <v>1950.0</v>
      </c>
      <c r="C1524" s="1">
        <v>1162.3</v>
      </c>
      <c r="D1524" s="1">
        <v>1950.0</v>
      </c>
      <c r="E1524" s="1">
        <v>1525.0</v>
      </c>
      <c r="F1524" s="1">
        <v>1374.8</v>
      </c>
    </row>
    <row r="1525" ht="15.75" customHeight="1">
      <c r="A1525" s="1">
        <v>5454.396</v>
      </c>
      <c r="B1525" s="1">
        <v>1950.0</v>
      </c>
      <c r="C1525" s="1">
        <v>1286.0</v>
      </c>
      <c r="D1525" s="1">
        <v>1950.0</v>
      </c>
      <c r="E1525" s="1">
        <v>1617.9</v>
      </c>
      <c r="F1525" s="1">
        <v>1503.1</v>
      </c>
    </row>
    <row r="1526" ht="15.75" customHeight="1">
      <c r="A1526" s="1">
        <v>5454.5483</v>
      </c>
      <c r="B1526" s="1">
        <v>1950.0</v>
      </c>
      <c r="C1526" s="1">
        <v>1432.9</v>
      </c>
      <c r="D1526" s="1">
        <v>1950.0</v>
      </c>
      <c r="E1526" s="1">
        <v>1653.8</v>
      </c>
      <c r="F1526" s="1">
        <v>1586.3</v>
      </c>
    </row>
    <row r="1527" ht="15.75" customHeight="1">
      <c r="A1527" s="1">
        <v>5454.7007</v>
      </c>
      <c r="B1527" s="1">
        <v>1950.0</v>
      </c>
      <c r="C1527" s="1">
        <v>1570.9</v>
      </c>
      <c r="D1527" s="1">
        <v>1950.0</v>
      </c>
      <c r="E1527" s="1">
        <v>1897.6</v>
      </c>
      <c r="F1527" s="1">
        <v>1907.5</v>
      </c>
    </row>
    <row r="1528" ht="15.75" customHeight="1">
      <c r="A1528" s="1">
        <v>5454.853</v>
      </c>
      <c r="B1528" s="1">
        <v>1950.0</v>
      </c>
      <c r="C1528" s="1">
        <v>1663.4</v>
      </c>
      <c r="D1528" s="1">
        <v>1950.0</v>
      </c>
      <c r="E1528" s="1">
        <v>1950.0</v>
      </c>
      <c r="F1528" s="1">
        <v>1950.0</v>
      </c>
    </row>
    <row r="1529" ht="15.75" customHeight="1">
      <c r="A1529" s="1">
        <v>5455.0054</v>
      </c>
      <c r="B1529" s="1">
        <v>1950.0</v>
      </c>
      <c r="C1529" s="1">
        <v>1695.9</v>
      </c>
      <c r="D1529" s="1">
        <v>1950.0</v>
      </c>
      <c r="E1529" s="1">
        <v>1950.0</v>
      </c>
      <c r="F1529" s="1">
        <v>1950.0</v>
      </c>
    </row>
    <row r="1530" ht="15.75" customHeight="1">
      <c r="A1530" s="1">
        <v>5455.1582</v>
      </c>
      <c r="B1530" s="1">
        <v>1950.0</v>
      </c>
      <c r="C1530" s="1">
        <v>1687.1</v>
      </c>
      <c r="D1530" s="1">
        <v>1950.0</v>
      </c>
      <c r="E1530" s="1">
        <v>1867.5</v>
      </c>
      <c r="F1530" s="1">
        <v>1932.9</v>
      </c>
    </row>
    <row r="1531" ht="15.75" customHeight="1">
      <c r="A1531" s="1">
        <v>5455.3105</v>
      </c>
      <c r="B1531" s="1">
        <v>1950.0</v>
      </c>
      <c r="C1531" s="1">
        <v>1669.1</v>
      </c>
      <c r="D1531" s="1">
        <v>1950.0</v>
      </c>
      <c r="E1531" s="1">
        <v>1895.8</v>
      </c>
      <c r="F1531" s="1">
        <v>1948.5</v>
      </c>
    </row>
    <row r="1532" ht="15.75" customHeight="1">
      <c r="A1532" s="1">
        <v>5455.4629</v>
      </c>
      <c r="B1532" s="1">
        <v>1950.0</v>
      </c>
      <c r="C1532" s="1">
        <v>1660.9</v>
      </c>
      <c r="D1532" s="1">
        <v>1950.0</v>
      </c>
      <c r="E1532" s="1">
        <v>1739.7</v>
      </c>
      <c r="F1532" s="1">
        <v>1950.0</v>
      </c>
    </row>
    <row r="1533" ht="15.75" customHeight="1">
      <c r="A1533" s="1">
        <v>5455.6152</v>
      </c>
      <c r="B1533" s="1">
        <v>1950.0</v>
      </c>
      <c r="C1533" s="1">
        <v>1657.0</v>
      </c>
      <c r="D1533" s="1">
        <v>1950.0</v>
      </c>
      <c r="E1533" s="1">
        <v>1804.6</v>
      </c>
      <c r="F1533" s="1">
        <v>1950.0</v>
      </c>
    </row>
    <row r="1534" ht="15.75" customHeight="1">
      <c r="A1534" s="1">
        <v>5455.7676</v>
      </c>
      <c r="B1534" s="1">
        <v>1950.0</v>
      </c>
      <c r="C1534" s="1">
        <v>1631.5</v>
      </c>
      <c r="D1534" s="1">
        <v>1950.0</v>
      </c>
      <c r="E1534" s="1">
        <v>1779.8</v>
      </c>
      <c r="F1534" s="1">
        <v>1950.0</v>
      </c>
    </row>
    <row r="1535" ht="15.75" customHeight="1">
      <c r="A1535" s="1">
        <v>5455.9199</v>
      </c>
      <c r="B1535" s="1">
        <v>1950.0</v>
      </c>
      <c r="C1535" s="1">
        <v>1559.4</v>
      </c>
      <c r="D1535" s="1">
        <v>1950.0</v>
      </c>
      <c r="E1535" s="1">
        <v>1939.1</v>
      </c>
      <c r="F1535" s="1">
        <v>1950.0</v>
      </c>
    </row>
    <row r="1536" ht="15.75" customHeight="1">
      <c r="A1536" s="1">
        <v>5456.0723</v>
      </c>
      <c r="B1536" s="1">
        <v>1950.0</v>
      </c>
      <c r="C1536" s="1">
        <v>1443.4</v>
      </c>
      <c r="D1536" s="1">
        <v>1950.0</v>
      </c>
      <c r="E1536" s="1">
        <v>1950.0</v>
      </c>
      <c r="F1536" s="1">
        <v>1950.0</v>
      </c>
    </row>
    <row r="1537" ht="15.75" customHeight="1">
      <c r="A1537" s="1">
        <v>5456.2246</v>
      </c>
      <c r="B1537" s="1">
        <v>1950.0</v>
      </c>
      <c r="C1537" s="1">
        <v>1316.5</v>
      </c>
      <c r="D1537" s="1">
        <v>1950.0</v>
      </c>
      <c r="E1537" s="1">
        <v>1915.7</v>
      </c>
      <c r="F1537" s="1">
        <v>1733.2</v>
      </c>
    </row>
    <row r="1538" ht="15.75" customHeight="1">
      <c r="A1538" s="1">
        <v>5456.377</v>
      </c>
      <c r="B1538" s="1">
        <v>1950.0</v>
      </c>
      <c r="C1538" s="1">
        <v>1216.6</v>
      </c>
      <c r="D1538" s="1">
        <v>1950.0</v>
      </c>
      <c r="E1538" s="1">
        <v>1898.6</v>
      </c>
      <c r="F1538" s="1">
        <v>1472.8</v>
      </c>
    </row>
    <row r="1539" ht="15.75" customHeight="1">
      <c r="A1539" s="1">
        <v>5456.5298</v>
      </c>
      <c r="B1539" s="1">
        <v>1950.0</v>
      </c>
      <c r="C1539" s="1">
        <v>1166.9</v>
      </c>
      <c r="D1539" s="1">
        <v>1950.0</v>
      </c>
      <c r="E1539" s="1">
        <v>1912.7</v>
      </c>
      <c r="F1539" s="1">
        <v>1354.5</v>
      </c>
    </row>
    <row r="1540" ht="15.75" customHeight="1">
      <c r="A1540" s="1">
        <v>5456.6821</v>
      </c>
      <c r="B1540" s="1">
        <v>1950.0</v>
      </c>
      <c r="C1540" s="1">
        <v>1176.8</v>
      </c>
      <c r="D1540" s="1">
        <v>1950.0</v>
      </c>
      <c r="E1540" s="1">
        <v>1816.7</v>
      </c>
      <c r="F1540" s="1">
        <v>1370.2</v>
      </c>
    </row>
    <row r="1541" ht="15.75" customHeight="1">
      <c r="A1541" s="1">
        <v>5456.8345</v>
      </c>
      <c r="B1541" s="1">
        <v>1950.0</v>
      </c>
      <c r="C1541" s="1">
        <v>1247.7</v>
      </c>
      <c r="D1541" s="1">
        <v>1950.0</v>
      </c>
      <c r="E1541" s="1">
        <v>1757.9</v>
      </c>
      <c r="F1541" s="1">
        <v>1553.3</v>
      </c>
    </row>
    <row r="1542" ht="15.75" customHeight="1">
      <c r="A1542" s="1">
        <v>5456.9868</v>
      </c>
      <c r="B1542" s="1">
        <v>1950.0</v>
      </c>
      <c r="C1542" s="1">
        <v>1373.7</v>
      </c>
      <c r="D1542" s="1">
        <v>1950.0</v>
      </c>
      <c r="E1542" s="1">
        <v>1830.1</v>
      </c>
      <c r="F1542" s="1">
        <v>1822.4</v>
      </c>
    </row>
    <row r="1543" ht="15.75" customHeight="1">
      <c r="A1543" s="1">
        <v>5457.1392</v>
      </c>
      <c r="B1543" s="1">
        <v>1950.0</v>
      </c>
      <c r="C1543" s="1">
        <v>1536.0</v>
      </c>
      <c r="D1543" s="1">
        <v>1950.0</v>
      </c>
      <c r="E1543" s="1">
        <v>1950.0</v>
      </c>
      <c r="F1543" s="1">
        <v>1950.0</v>
      </c>
    </row>
    <row r="1544" ht="15.75" customHeight="1">
      <c r="A1544" s="1">
        <v>5457.2915</v>
      </c>
      <c r="B1544" s="1">
        <v>1950.0</v>
      </c>
      <c r="C1544" s="1">
        <v>1701.7</v>
      </c>
      <c r="D1544" s="1">
        <v>1950.0</v>
      </c>
      <c r="E1544" s="1">
        <v>1950.0</v>
      </c>
      <c r="F1544" s="1">
        <v>1950.0</v>
      </c>
    </row>
    <row r="1545" ht="15.75" customHeight="1">
      <c r="A1545" s="1">
        <v>5457.4438</v>
      </c>
      <c r="B1545" s="1">
        <v>1950.0</v>
      </c>
      <c r="C1545" s="1">
        <v>1835.9</v>
      </c>
      <c r="D1545" s="1">
        <v>1950.0</v>
      </c>
      <c r="E1545" s="1">
        <v>1950.0</v>
      </c>
      <c r="F1545" s="1">
        <v>1950.0</v>
      </c>
    </row>
    <row r="1546" ht="15.75" customHeight="1">
      <c r="A1546" s="1">
        <v>5457.5962</v>
      </c>
      <c r="B1546" s="1">
        <v>1950.0</v>
      </c>
      <c r="C1546" s="1">
        <v>1921.1</v>
      </c>
      <c r="D1546" s="1">
        <v>1950.0</v>
      </c>
      <c r="E1546" s="1">
        <v>1950.0</v>
      </c>
      <c r="F1546" s="1">
        <v>1950.0</v>
      </c>
    </row>
    <row r="1547" ht="15.75" customHeight="1">
      <c r="A1547" s="1">
        <v>5457.749</v>
      </c>
      <c r="B1547" s="1">
        <v>1950.0</v>
      </c>
      <c r="C1547" s="1">
        <v>1950.0</v>
      </c>
      <c r="D1547" s="1">
        <v>1950.0</v>
      </c>
      <c r="E1547" s="1">
        <v>1950.0</v>
      </c>
      <c r="F1547" s="1">
        <v>1950.0</v>
      </c>
    </row>
    <row r="1548" ht="15.75" customHeight="1">
      <c r="A1548" s="1">
        <v>5457.9014</v>
      </c>
      <c r="B1548" s="1">
        <v>1950.0</v>
      </c>
      <c r="C1548" s="1">
        <v>1950.0</v>
      </c>
      <c r="D1548" s="1">
        <v>1950.0</v>
      </c>
      <c r="E1548" s="1">
        <v>1937.1</v>
      </c>
      <c r="F1548" s="1">
        <v>1950.0</v>
      </c>
    </row>
    <row r="1549" ht="15.75" customHeight="1">
      <c r="A1549" s="1">
        <v>5458.0537</v>
      </c>
      <c r="B1549" s="1">
        <v>1950.0</v>
      </c>
      <c r="C1549" s="1">
        <v>1950.0</v>
      </c>
      <c r="D1549" s="1">
        <v>1950.0</v>
      </c>
      <c r="E1549" s="1">
        <v>1893.6</v>
      </c>
      <c r="F1549" s="1">
        <v>1950.0</v>
      </c>
    </row>
    <row r="1550" ht="15.75" customHeight="1">
      <c r="A1550" s="1">
        <v>5458.2061</v>
      </c>
      <c r="B1550" s="1">
        <v>1950.0</v>
      </c>
      <c r="C1550" s="1">
        <v>1938.2</v>
      </c>
      <c r="D1550" s="1">
        <v>1950.0</v>
      </c>
      <c r="E1550" s="1">
        <v>1862.7</v>
      </c>
      <c r="F1550" s="1">
        <v>1950.0</v>
      </c>
    </row>
    <row r="1551" ht="15.75" customHeight="1">
      <c r="A1551" s="1">
        <v>5458.3584</v>
      </c>
      <c r="B1551" s="1">
        <v>1950.0</v>
      </c>
      <c r="C1551" s="1">
        <v>1890.2</v>
      </c>
      <c r="D1551" s="1">
        <v>1950.0</v>
      </c>
      <c r="E1551" s="1">
        <v>1845.5</v>
      </c>
      <c r="F1551" s="1">
        <v>1950.0</v>
      </c>
    </row>
    <row r="1552" ht="15.75" customHeight="1">
      <c r="A1552" s="1">
        <v>5458.5107</v>
      </c>
      <c r="B1552" s="1">
        <v>1950.0</v>
      </c>
      <c r="C1552" s="1">
        <v>1823.1</v>
      </c>
      <c r="D1552" s="1">
        <v>1950.0</v>
      </c>
      <c r="E1552" s="1">
        <v>1798.9</v>
      </c>
      <c r="F1552" s="1">
        <v>1950.0</v>
      </c>
    </row>
    <row r="1553" ht="15.75" customHeight="1">
      <c r="A1553" s="1">
        <v>5458.6631</v>
      </c>
      <c r="B1553" s="1">
        <v>1950.0</v>
      </c>
      <c r="C1553" s="1">
        <v>1743.3</v>
      </c>
      <c r="D1553" s="1">
        <v>1950.0</v>
      </c>
      <c r="E1553" s="1">
        <v>1857.7</v>
      </c>
      <c r="F1553" s="1">
        <v>1792.7</v>
      </c>
    </row>
    <row r="1554" ht="15.75" customHeight="1">
      <c r="A1554" s="1">
        <v>5458.8154</v>
      </c>
      <c r="B1554" s="1">
        <v>1950.0</v>
      </c>
      <c r="C1554" s="1">
        <v>1659.1</v>
      </c>
      <c r="D1554" s="1">
        <v>1950.0</v>
      </c>
      <c r="E1554" s="1">
        <v>1921.7</v>
      </c>
      <c r="F1554" s="1">
        <v>1689.6</v>
      </c>
    </row>
    <row r="1555" ht="15.75" customHeight="1">
      <c r="A1555" s="1">
        <v>5458.9678</v>
      </c>
      <c r="B1555" s="1">
        <v>1950.0</v>
      </c>
      <c r="C1555" s="1">
        <v>1575.1</v>
      </c>
      <c r="D1555" s="1">
        <v>1950.0</v>
      </c>
      <c r="E1555" s="1">
        <v>1937.5</v>
      </c>
      <c r="F1555" s="1">
        <v>1531.5</v>
      </c>
    </row>
    <row r="1556" ht="15.75" customHeight="1">
      <c r="A1556" s="1">
        <v>5459.1206</v>
      </c>
      <c r="B1556" s="1">
        <v>1950.0</v>
      </c>
      <c r="C1556" s="1">
        <v>1491.5</v>
      </c>
      <c r="D1556" s="1">
        <v>1950.0</v>
      </c>
      <c r="E1556" s="1">
        <v>1950.0</v>
      </c>
      <c r="F1556" s="1">
        <v>1454.8</v>
      </c>
    </row>
    <row r="1557" ht="15.75" customHeight="1">
      <c r="A1557" s="1">
        <v>5459.2729</v>
      </c>
      <c r="B1557" s="1">
        <v>1950.0</v>
      </c>
      <c r="C1557" s="1">
        <v>1409.1</v>
      </c>
      <c r="D1557" s="1">
        <v>1950.0</v>
      </c>
      <c r="E1557" s="1">
        <v>1947.7</v>
      </c>
      <c r="F1557" s="1">
        <v>1389.4</v>
      </c>
    </row>
    <row r="1558" ht="15.75" customHeight="1">
      <c r="A1558" s="1">
        <v>5459.4253</v>
      </c>
      <c r="B1558" s="1">
        <v>1950.0</v>
      </c>
      <c r="C1558" s="1">
        <v>1333.3</v>
      </c>
      <c r="D1558" s="1">
        <v>1950.0</v>
      </c>
      <c r="E1558" s="1">
        <v>1861.1</v>
      </c>
      <c r="F1558" s="1">
        <v>1313.8</v>
      </c>
    </row>
    <row r="1559" ht="15.75" customHeight="1">
      <c r="A1559" s="1">
        <v>5459.5776</v>
      </c>
      <c r="B1559" s="1">
        <v>1950.0</v>
      </c>
      <c r="C1559" s="1">
        <v>1274.4</v>
      </c>
      <c r="D1559" s="1">
        <v>1950.0</v>
      </c>
      <c r="E1559" s="1">
        <v>1744.8</v>
      </c>
      <c r="F1559" s="1">
        <v>1291.2</v>
      </c>
    </row>
    <row r="1560" ht="15.75" customHeight="1">
      <c r="A1560" s="1">
        <v>5459.73</v>
      </c>
      <c r="B1560" s="1">
        <v>1950.0</v>
      </c>
      <c r="C1560" s="1">
        <v>1242.4</v>
      </c>
      <c r="D1560" s="1">
        <v>1950.0</v>
      </c>
      <c r="E1560" s="1">
        <v>1551.5</v>
      </c>
      <c r="F1560" s="1">
        <v>1279.4</v>
      </c>
    </row>
    <row r="1561" ht="15.75" customHeight="1">
      <c r="A1561" s="1">
        <v>5459.8823</v>
      </c>
      <c r="B1561" s="1">
        <v>1950.0</v>
      </c>
      <c r="C1561" s="1">
        <v>1243.4</v>
      </c>
      <c r="D1561" s="1">
        <v>1950.0</v>
      </c>
      <c r="E1561" s="1">
        <v>1538.6</v>
      </c>
      <c r="F1561" s="1">
        <v>1551.9</v>
      </c>
    </row>
    <row r="1562" ht="15.75" customHeight="1">
      <c r="A1562" s="1">
        <v>5460.0347</v>
      </c>
      <c r="B1562" s="1">
        <v>1950.0</v>
      </c>
      <c r="C1562" s="1">
        <v>1277.4</v>
      </c>
      <c r="D1562" s="1">
        <v>1950.0</v>
      </c>
      <c r="E1562" s="1">
        <v>1695.1</v>
      </c>
      <c r="F1562" s="1">
        <v>1630.7</v>
      </c>
    </row>
    <row r="1563" ht="15.75" customHeight="1">
      <c r="A1563" s="1">
        <v>5460.187</v>
      </c>
      <c r="B1563" s="1">
        <v>1950.0</v>
      </c>
      <c r="C1563" s="1">
        <v>1338.8</v>
      </c>
      <c r="D1563" s="1">
        <v>1950.0</v>
      </c>
      <c r="E1563" s="1">
        <v>1832.4</v>
      </c>
      <c r="F1563" s="1">
        <v>1805.0</v>
      </c>
    </row>
    <row r="1564" ht="15.75" customHeight="1">
      <c r="A1564" s="1">
        <v>5460.3394</v>
      </c>
      <c r="B1564" s="1">
        <v>1950.0</v>
      </c>
      <c r="C1564" s="1">
        <v>1416.9</v>
      </c>
      <c r="D1564" s="1">
        <v>1950.0</v>
      </c>
      <c r="E1564" s="1">
        <v>1950.0</v>
      </c>
      <c r="F1564" s="1">
        <v>1935.6</v>
      </c>
    </row>
    <row r="1565" ht="15.75" customHeight="1">
      <c r="A1565" s="1">
        <v>5460.4922</v>
      </c>
      <c r="B1565" s="1">
        <v>1950.0</v>
      </c>
      <c r="C1565" s="1">
        <v>1500.6</v>
      </c>
      <c r="D1565" s="1">
        <v>1950.0</v>
      </c>
      <c r="E1565" s="1">
        <v>1950.0</v>
      </c>
      <c r="F1565" s="1">
        <v>1950.0</v>
      </c>
    </row>
    <row r="1566" ht="15.75" customHeight="1">
      <c r="A1566" s="1">
        <v>5460.6445</v>
      </c>
      <c r="B1566" s="1">
        <v>1950.0</v>
      </c>
      <c r="C1566" s="1">
        <v>1582.7</v>
      </c>
      <c r="D1566" s="1">
        <v>1950.0</v>
      </c>
      <c r="E1566" s="1">
        <v>1950.0</v>
      </c>
      <c r="F1566" s="1">
        <v>1950.0</v>
      </c>
    </row>
    <row r="1567" ht="15.75" customHeight="1">
      <c r="A1567" s="1">
        <v>5460.7969</v>
      </c>
      <c r="B1567" s="1">
        <v>1950.0</v>
      </c>
      <c r="C1567" s="1">
        <v>1662.3</v>
      </c>
      <c r="D1567" s="1">
        <v>1950.0</v>
      </c>
      <c r="E1567" s="1">
        <v>1950.0</v>
      </c>
      <c r="F1567" s="1">
        <v>1950.0</v>
      </c>
    </row>
    <row r="1568" ht="15.75" customHeight="1">
      <c r="A1568" s="1">
        <v>5460.9492</v>
      </c>
      <c r="B1568" s="1">
        <v>1950.0</v>
      </c>
      <c r="C1568" s="1">
        <v>1740.7</v>
      </c>
      <c r="D1568" s="1">
        <v>1950.0</v>
      </c>
      <c r="E1568" s="1">
        <v>1950.0</v>
      </c>
      <c r="F1568" s="1">
        <v>1950.0</v>
      </c>
    </row>
    <row r="1569" ht="15.75" customHeight="1">
      <c r="A1569" s="1">
        <v>5461.1016</v>
      </c>
      <c r="B1569" s="1">
        <v>1950.0</v>
      </c>
      <c r="C1569" s="1">
        <v>1816.3</v>
      </c>
      <c r="D1569" s="1">
        <v>1950.0</v>
      </c>
      <c r="E1569" s="1">
        <v>1950.0</v>
      </c>
      <c r="F1569" s="1">
        <v>1950.0</v>
      </c>
    </row>
    <row r="1570" ht="15.75" customHeight="1">
      <c r="A1570" s="1">
        <v>5461.2539</v>
      </c>
      <c r="B1570" s="1">
        <v>1950.0</v>
      </c>
      <c r="C1570" s="1">
        <v>1883.1</v>
      </c>
      <c r="D1570" s="1">
        <v>1950.0</v>
      </c>
      <c r="E1570" s="1">
        <v>1950.0</v>
      </c>
      <c r="F1570" s="1">
        <v>1950.0</v>
      </c>
    </row>
    <row r="1571" ht="15.75" customHeight="1">
      <c r="A1571" s="1">
        <v>5461.4063</v>
      </c>
      <c r="B1571" s="1">
        <v>1950.0</v>
      </c>
      <c r="C1571" s="1">
        <v>1934.7</v>
      </c>
      <c r="D1571" s="1">
        <v>1950.0</v>
      </c>
      <c r="E1571" s="1">
        <v>1950.0</v>
      </c>
      <c r="F1571" s="1">
        <v>1950.0</v>
      </c>
    </row>
    <row r="1572" ht="15.75" customHeight="1">
      <c r="A1572" s="1">
        <v>5461.5586</v>
      </c>
      <c r="B1572" s="1">
        <v>1950.0</v>
      </c>
      <c r="C1572" s="1">
        <v>1950.0</v>
      </c>
      <c r="D1572" s="1">
        <v>1950.0</v>
      </c>
      <c r="E1572" s="1">
        <v>1950.0</v>
      </c>
      <c r="F1572" s="1">
        <v>1950.0</v>
      </c>
    </row>
    <row r="1573" ht="15.75" customHeight="1">
      <c r="A1573" s="1">
        <v>5461.7114</v>
      </c>
      <c r="B1573" s="1">
        <v>1950.0</v>
      </c>
      <c r="C1573" s="1">
        <v>1950.0</v>
      </c>
      <c r="D1573" s="1">
        <v>1950.0</v>
      </c>
      <c r="E1573" s="1">
        <v>1950.0</v>
      </c>
      <c r="F1573" s="1">
        <v>1950.0</v>
      </c>
    </row>
    <row r="1574" ht="15.75" customHeight="1">
      <c r="A1574" s="1">
        <v>5461.8638</v>
      </c>
      <c r="B1574" s="1">
        <v>1950.0</v>
      </c>
      <c r="C1574" s="1">
        <v>1950.0</v>
      </c>
      <c r="D1574" s="1">
        <v>1950.0</v>
      </c>
      <c r="E1574" s="1">
        <v>1950.0</v>
      </c>
      <c r="F1574" s="1">
        <v>1950.0</v>
      </c>
    </row>
    <row r="1575" ht="15.75" customHeight="1">
      <c r="A1575" s="1">
        <v>5462.0161</v>
      </c>
      <c r="B1575" s="1">
        <v>1950.0</v>
      </c>
      <c r="C1575" s="1">
        <v>1950.0</v>
      </c>
      <c r="D1575" s="1">
        <v>1950.0</v>
      </c>
      <c r="E1575" s="1">
        <v>1950.0</v>
      </c>
      <c r="F1575" s="1">
        <v>1950.0</v>
      </c>
    </row>
    <row r="1576" ht="15.75" customHeight="1">
      <c r="A1576" s="1">
        <v>5462.1685</v>
      </c>
      <c r="B1576" s="1">
        <v>1950.0</v>
      </c>
      <c r="C1576" s="1">
        <v>1906.7</v>
      </c>
      <c r="D1576" s="1">
        <v>1950.0</v>
      </c>
      <c r="E1576" s="1">
        <v>1950.0</v>
      </c>
      <c r="F1576" s="1">
        <v>1950.0</v>
      </c>
    </row>
    <row r="1577" ht="15.75" customHeight="1">
      <c r="A1577" s="1">
        <v>5462.3208</v>
      </c>
      <c r="B1577" s="1">
        <v>1950.0</v>
      </c>
      <c r="C1577" s="1">
        <v>1807.6</v>
      </c>
      <c r="D1577" s="1">
        <v>1950.0</v>
      </c>
      <c r="E1577" s="1">
        <v>1950.0</v>
      </c>
      <c r="F1577" s="1">
        <v>1950.0</v>
      </c>
    </row>
    <row r="1578" ht="15.75" customHeight="1">
      <c r="A1578" s="1">
        <v>5462.4731</v>
      </c>
      <c r="B1578" s="1">
        <v>1950.0</v>
      </c>
      <c r="C1578" s="1">
        <v>1668.2</v>
      </c>
      <c r="D1578" s="1">
        <v>1950.0</v>
      </c>
      <c r="E1578" s="1">
        <v>1950.0</v>
      </c>
      <c r="F1578" s="1">
        <v>1950.0</v>
      </c>
    </row>
    <row r="1579" ht="15.75" customHeight="1">
      <c r="A1579" s="1">
        <v>5462.6255</v>
      </c>
      <c r="B1579" s="1">
        <v>1950.0</v>
      </c>
      <c r="C1579" s="1">
        <v>1512.9</v>
      </c>
      <c r="D1579" s="1">
        <v>1950.0</v>
      </c>
      <c r="E1579" s="1">
        <v>1908.4</v>
      </c>
      <c r="F1579" s="1">
        <v>1950.0</v>
      </c>
    </row>
    <row r="1580" ht="15.75" customHeight="1">
      <c r="A1580" s="1">
        <v>5462.7778</v>
      </c>
      <c r="B1580" s="1">
        <v>1950.0</v>
      </c>
      <c r="C1580" s="1">
        <v>1375.5</v>
      </c>
      <c r="D1580" s="1">
        <v>1950.0</v>
      </c>
      <c r="E1580" s="1">
        <v>1524.4</v>
      </c>
      <c r="F1580" s="1">
        <v>1950.0</v>
      </c>
    </row>
    <row r="1581" ht="15.75" customHeight="1">
      <c r="A1581" s="1">
        <v>5462.9302</v>
      </c>
      <c r="B1581" s="1">
        <v>1950.0</v>
      </c>
      <c r="C1581" s="1">
        <v>1281.9</v>
      </c>
      <c r="D1581" s="1">
        <v>1950.0</v>
      </c>
      <c r="E1581" s="1">
        <v>1327.9</v>
      </c>
      <c r="F1581" s="1">
        <v>1938.4</v>
      </c>
    </row>
    <row r="1582" ht="15.75" customHeight="1">
      <c r="A1582" s="1">
        <v>5463.083</v>
      </c>
      <c r="B1582" s="1">
        <v>1950.0</v>
      </c>
      <c r="C1582" s="1">
        <v>1244.7</v>
      </c>
      <c r="D1582" s="1">
        <v>1950.0</v>
      </c>
      <c r="E1582" s="1">
        <v>1070.6</v>
      </c>
      <c r="F1582" s="1">
        <v>1888.9</v>
      </c>
    </row>
    <row r="1583" ht="15.75" customHeight="1">
      <c r="A1583" s="1">
        <v>5463.2354</v>
      </c>
      <c r="B1583" s="1">
        <v>1950.0</v>
      </c>
      <c r="C1583" s="1">
        <v>1266.1</v>
      </c>
      <c r="D1583" s="1">
        <v>1950.0</v>
      </c>
      <c r="E1583" s="1">
        <v>1127.5</v>
      </c>
      <c r="F1583" s="1">
        <v>1876.9</v>
      </c>
    </row>
    <row r="1584" ht="15.75" customHeight="1">
      <c r="A1584" s="1">
        <v>5463.3877</v>
      </c>
      <c r="B1584" s="1">
        <v>1950.0</v>
      </c>
      <c r="C1584" s="1">
        <v>1341.5</v>
      </c>
      <c r="D1584" s="1">
        <v>1950.0</v>
      </c>
      <c r="E1584" s="1">
        <v>1272.4</v>
      </c>
      <c r="F1584" s="1">
        <v>1904.3</v>
      </c>
    </row>
    <row r="1585" ht="15.75" customHeight="1">
      <c r="A1585" s="1">
        <v>5463.54</v>
      </c>
      <c r="B1585" s="1">
        <v>1950.0</v>
      </c>
      <c r="C1585" s="1">
        <v>1456.4</v>
      </c>
      <c r="D1585" s="1">
        <v>1950.0</v>
      </c>
      <c r="E1585" s="1">
        <v>1456.4</v>
      </c>
      <c r="F1585" s="1">
        <v>1950.0</v>
      </c>
    </row>
    <row r="1586" ht="15.75" customHeight="1">
      <c r="A1586" s="1">
        <v>5463.6924</v>
      </c>
      <c r="B1586" s="1">
        <v>1950.0</v>
      </c>
      <c r="C1586" s="1">
        <v>1581.4</v>
      </c>
      <c r="D1586" s="1">
        <v>1950.0</v>
      </c>
      <c r="E1586" s="1">
        <v>1731.7</v>
      </c>
      <c r="F1586" s="1">
        <v>1950.0</v>
      </c>
    </row>
    <row r="1587" ht="15.75" customHeight="1">
      <c r="A1587" s="1">
        <v>5463.8447</v>
      </c>
      <c r="B1587" s="1">
        <v>1950.0</v>
      </c>
      <c r="C1587" s="1">
        <v>1674.0</v>
      </c>
      <c r="D1587" s="1">
        <v>1950.0</v>
      </c>
      <c r="E1587" s="1">
        <v>1939.4</v>
      </c>
      <c r="F1587" s="1">
        <v>1950.0</v>
      </c>
    </row>
    <row r="1588" ht="15.75" customHeight="1">
      <c r="A1588" s="1">
        <v>5463.9971</v>
      </c>
      <c r="B1588" s="1">
        <v>1950.0</v>
      </c>
      <c r="C1588" s="1">
        <v>1698.2</v>
      </c>
      <c r="D1588" s="1">
        <v>1950.0</v>
      </c>
      <c r="E1588" s="1">
        <v>1950.0</v>
      </c>
      <c r="F1588" s="1">
        <v>1950.0</v>
      </c>
    </row>
    <row r="1589" ht="15.75" customHeight="1">
      <c r="A1589" s="1">
        <v>5464.1494</v>
      </c>
      <c r="B1589" s="1">
        <v>1950.0</v>
      </c>
      <c r="C1589" s="1">
        <v>1647.8</v>
      </c>
      <c r="D1589" s="1">
        <v>1950.0</v>
      </c>
      <c r="E1589" s="1">
        <v>1936.7</v>
      </c>
      <c r="F1589" s="1">
        <v>1950.0</v>
      </c>
    </row>
    <row r="1590" ht="15.75" customHeight="1">
      <c r="A1590" s="1">
        <v>5464.3018</v>
      </c>
      <c r="B1590" s="1">
        <v>1950.0</v>
      </c>
      <c r="C1590" s="1">
        <v>1547.8</v>
      </c>
      <c r="D1590" s="1">
        <v>1950.0</v>
      </c>
      <c r="E1590" s="1">
        <v>1756.1</v>
      </c>
      <c r="F1590" s="1">
        <v>1842.7</v>
      </c>
    </row>
    <row r="1591" ht="15.75" customHeight="1">
      <c r="A1591" s="1">
        <v>5464.4546</v>
      </c>
      <c r="B1591" s="1">
        <v>1950.0</v>
      </c>
      <c r="C1591" s="1">
        <v>1430.0</v>
      </c>
      <c r="D1591" s="1">
        <v>1950.0</v>
      </c>
      <c r="E1591" s="1">
        <v>1576.2</v>
      </c>
      <c r="F1591" s="1">
        <v>1633.4</v>
      </c>
    </row>
    <row r="1592" ht="15.75" customHeight="1">
      <c r="A1592" s="1">
        <v>5464.6069</v>
      </c>
      <c r="B1592" s="1">
        <v>1950.0</v>
      </c>
      <c r="C1592" s="1">
        <v>1314.3</v>
      </c>
      <c r="D1592" s="1">
        <v>1950.0</v>
      </c>
      <c r="E1592" s="1">
        <v>1426.8</v>
      </c>
      <c r="F1592" s="1">
        <v>1458.7</v>
      </c>
    </row>
    <row r="1593" ht="15.75" customHeight="1">
      <c r="A1593" s="1">
        <v>5464.7593</v>
      </c>
      <c r="B1593" s="1">
        <v>1950.0</v>
      </c>
      <c r="C1593" s="1">
        <v>1206.3</v>
      </c>
      <c r="D1593" s="1">
        <v>1950.0</v>
      </c>
      <c r="E1593" s="1">
        <v>1305.1</v>
      </c>
      <c r="F1593" s="1">
        <v>1287.6</v>
      </c>
    </row>
    <row r="1594" ht="15.75" customHeight="1">
      <c r="A1594" s="1">
        <v>5464.9116</v>
      </c>
      <c r="B1594" s="1">
        <v>1950.0</v>
      </c>
      <c r="C1594" s="1">
        <v>1105.4</v>
      </c>
      <c r="D1594" s="1">
        <v>1950.0</v>
      </c>
      <c r="E1594" s="1">
        <v>1195.3</v>
      </c>
      <c r="F1594" s="1">
        <v>1154.9</v>
      </c>
    </row>
    <row r="1595" ht="15.75" customHeight="1">
      <c r="A1595" s="1">
        <v>5465.064</v>
      </c>
      <c r="B1595" s="1">
        <v>1950.0</v>
      </c>
      <c r="C1595" s="1">
        <v>1012.2</v>
      </c>
      <c r="D1595" s="1">
        <v>1950.0</v>
      </c>
      <c r="E1595" s="1">
        <v>1156.4</v>
      </c>
      <c r="F1595" s="1">
        <v>1039.9</v>
      </c>
    </row>
    <row r="1596" ht="15.75" customHeight="1">
      <c r="A1596" s="1">
        <v>5465.2163</v>
      </c>
      <c r="B1596" s="1">
        <v>1950.0</v>
      </c>
      <c r="C1596" s="1">
        <v>931.2</v>
      </c>
      <c r="D1596" s="1">
        <v>1950.0</v>
      </c>
      <c r="E1596" s="1">
        <v>1185.3</v>
      </c>
      <c r="F1596" s="1">
        <v>1010.6</v>
      </c>
    </row>
    <row r="1597" ht="15.75" customHeight="1">
      <c r="A1597" s="1">
        <v>5465.3687</v>
      </c>
      <c r="B1597" s="1">
        <v>1950.0</v>
      </c>
      <c r="C1597" s="1">
        <v>869.0</v>
      </c>
      <c r="D1597" s="1">
        <v>1950.0</v>
      </c>
      <c r="E1597" s="1">
        <v>1211.6</v>
      </c>
      <c r="F1597" s="1">
        <v>984.3</v>
      </c>
    </row>
    <row r="1598" ht="15.75" customHeight="1">
      <c r="A1598" s="1">
        <v>5465.521</v>
      </c>
      <c r="B1598" s="1">
        <v>1950.0</v>
      </c>
      <c r="C1598" s="1">
        <v>831.3</v>
      </c>
      <c r="D1598" s="1">
        <v>1950.0</v>
      </c>
      <c r="E1598" s="1">
        <v>1392.7</v>
      </c>
      <c r="F1598" s="1">
        <v>1000.7</v>
      </c>
    </row>
    <row r="1599" ht="15.75" customHeight="1">
      <c r="A1599" s="1">
        <v>5465.6738</v>
      </c>
      <c r="B1599" s="1">
        <v>1950.0</v>
      </c>
      <c r="C1599" s="1">
        <v>822.0</v>
      </c>
      <c r="D1599" s="1">
        <v>1950.0</v>
      </c>
      <c r="E1599" s="1">
        <v>1548.9</v>
      </c>
      <c r="F1599" s="1">
        <v>1217.2</v>
      </c>
    </row>
    <row r="1600" ht="15.75" customHeight="1">
      <c r="A1600" s="1">
        <v>5465.8262</v>
      </c>
      <c r="B1600" s="1">
        <v>1950.0</v>
      </c>
      <c r="C1600" s="1">
        <v>843.1</v>
      </c>
      <c r="D1600" s="1">
        <v>1950.0</v>
      </c>
      <c r="E1600" s="1">
        <v>1576.5</v>
      </c>
      <c r="F1600" s="1">
        <v>1364.4</v>
      </c>
    </row>
    <row r="1601" ht="15.75" customHeight="1">
      <c r="A1601" s="1">
        <v>5465.9785</v>
      </c>
      <c r="B1601" s="1">
        <v>1941.6</v>
      </c>
      <c r="C1601" s="1">
        <v>894.5</v>
      </c>
      <c r="D1601" s="1">
        <v>1943.5</v>
      </c>
      <c r="E1601" s="1">
        <v>1566.0</v>
      </c>
      <c r="F1601" s="1">
        <v>1464.4</v>
      </c>
    </row>
    <row r="1602" ht="15.75" customHeight="1">
      <c r="A1602" s="1">
        <v>5466.1309</v>
      </c>
      <c r="B1602" s="1">
        <v>1880.4</v>
      </c>
      <c r="C1602" s="1">
        <v>964.9</v>
      </c>
      <c r="D1602" s="1">
        <v>1941.5</v>
      </c>
      <c r="E1602" s="1">
        <v>1455.2</v>
      </c>
      <c r="F1602" s="1">
        <v>1506.1</v>
      </c>
    </row>
    <row r="1603" ht="15.75" customHeight="1">
      <c r="A1603" s="1">
        <v>5466.2832</v>
      </c>
      <c r="B1603" s="1">
        <v>1770.4</v>
      </c>
      <c r="C1603" s="1">
        <v>1052.4</v>
      </c>
      <c r="D1603" s="1">
        <v>1925.7</v>
      </c>
      <c r="E1603" s="1">
        <v>1319.3</v>
      </c>
      <c r="F1603" s="1">
        <v>1479.1</v>
      </c>
    </row>
    <row r="1604" ht="15.75" customHeight="1">
      <c r="A1604" s="1">
        <v>5466.4355</v>
      </c>
      <c r="B1604" s="1">
        <v>1665.9</v>
      </c>
      <c r="C1604" s="1">
        <v>1112.8</v>
      </c>
      <c r="D1604" s="1">
        <v>1895.7</v>
      </c>
      <c r="E1604" s="1">
        <v>1138.6</v>
      </c>
      <c r="F1604" s="1">
        <v>1310.9</v>
      </c>
    </row>
    <row r="1605" ht="15.75" customHeight="1">
      <c r="A1605" s="1">
        <v>5466.5879</v>
      </c>
      <c r="B1605" s="1">
        <v>1362.5</v>
      </c>
      <c r="C1605" s="1">
        <v>1061.5</v>
      </c>
      <c r="D1605" s="1">
        <v>1746.0</v>
      </c>
      <c r="E1605" s="1">
        <v>920.8</v>
      </c>
      <c r="F1605" s="1">
        <v>1080.0</v>
      </c>
    </row>
    <row r="1606" ht="15.75" customHeight="1">
      <c r="A1606" s="1">
        <v>5466.7402</v>
      </c>
      <c r="B1606" s="1">
        <v>1123.2</v>
      </c>
      <c r="C1606" s="1">
        <v>937.2</v>
      </c>
      <c r="D1606" s="1">
        <v>1493.0</v>
      </c>
      <c r="E1606" s="1">
        <v>870.2</v>
      </c>
      <c r="F1606" s="1">
        <v>899.3</v>
      </c>
    </row>
    <row r="1607" ht="15.75" customHeight="1">
      <c r="A1607" s="1">
        <v>5466.8926</v>
      </c>
      <c r="B1607" s="1">
        <v>961.0</v>
      </c>
      <c r="C1607" s="1">
        <v>851.1</v>
      </c>
      <c r="D1607" s="1">
        <v>1485.5</v>
      </c>
      <c r="E1607" s="1">
        <v>848.8</v>
      </c>
      <c r="F1607" s="1">
        <v>849.8</v>
      </c>
    </row>
    <row r="1608" ht="15.75" customHeight="1">
      <c r="A1608" s="1">
        <v>5467.0454</v>
      </c>
      <c r="B1608" s="1">
        <v>871.8</v>
      </c>
      <c r="C1608" s="1">
        <v>718.8</v>
      </c>
      <c r="D1608" s="1">
        <v>1397.1</v>
      </c>
      <c r="E1608" s="1">
        <v>854.6</v>
      </c>
      <c r="F1608" s="1">
        <v>823.3</v>
      </c>
    </row>
    <row r="1609" ht="15.75" customHeight="1">
      <c r="A1609" s="1">
        <v>5467.1978</v>
      </c>
      <c r="B1609" s="1">
        <v>861.1</v>
      </c>
      <c r="C1609" s="1">
        <v>680.2</v>
      </c>
      <c r="D1609" s="1">
        <v>1507.7</v>
      </c>
      <c r="E1609" s="1">
        <v>1045.1</v>
      </c>
      <c r="F1609" s="1">
        <v>912.3</v>
      </c>
    </row>
    <row r="1610" ht="15.75" customHeight="1">
      <c r="A1610" s="1">
        <v>5467.3501</v>
      </c>
      <c r="B1610" s="1">
        <v>851.8</v>
      </c>
      <c r="C1610" s="1">
        <v>645.7</v>
      </c>
      <c r="D1610" s="1">
        <v>1658.6</v>
      </c>
      <c r="E1610" s="1">
        <v>1164.8</v>
      </c>
      <c r="F1610" s="1">
        <v>1049.9</v>
      </c>
    </row>
    <row r="1611" ht="15.75" customHeight="1">
      <c r="A1611" s="1">
        <v>5467.5024</v>
      </c>
      <c r="B1611" s="1">
        <v>848.6</v>
      </c>
      <c r="C1611" s="1">
        <v>660.2</v>
      </c>
      <c r="D1611" s="1">
        <v>1664.7</v>
      </c>
      <c r="E1611" s="1">
        <v>1277.7</v>
      </c>
      <c r="F1611" s="1">
        <v>1126.1</v>
      </c>
    </row>
    <row r="1612" ht="15.75" customHeight="1">
      <c r="A1612" s="1">
        <v>5467.6548</v>
      </c>
      <c r="B1612" s="1">
        <v>829.7</v>
      </c>
      <c r="C1612" s="1">
        <v>675.3</v>
      </c>
      <c r="D1612" s="1">
        <v>1622.0</v>
      </c>
      <c r="E1612" s="1">
        <v>1213.8</v>
      </c>
      <c r="F1612" s="1">
        <v>1058.1</v>
      </c>
    </row>
    <row r="1613" ht="15.75" customHeight="1">
      <c r="A1613" s="1">
        <v>5467.8071</v>
      </c>
      <c r="B1613" s="1">
        <v>839.7</v>
      </c>
      <c r="C1613" s="1">
        <v>709.9</v>
      </c>
      <c r="D1613" s="1">
        <v>1507.5</v>
      </c>
      <c r="E1613" s="1">
        <v>1032.1</v>
      </c>
      <c r="F1613" s="1">
        <v>864.2</v>
      </c>
    </row>
    <row r="1614" ht="15.75" customHeight="1">
      <c r="A1614" s="1">
        <v>5467.9595</v>
      </c>
      <c r="B1614" s="1">
        <v>832.4</v>
      </c>
      <c r="C1614" s="1">
        <v>760.3</v>
      </c>
      <c r="D1614" s="1">
        <v>1330.0</v>
      </c>
      <c r="E1614" s="1">
        <v>825.4</v>
      </c>
      <c r="F1614" s="1">
        <v>654.6</v>
      </c>
    </row>
    <row r="1615" ht="15.75" customHeight="1">
      <c r="A1615" s="1">
        <v>5468.1118</v>
      </c>
      <c r="B1615" s="1">
        <v>734.2</v>
      </c>
      <c r="C1615" s="1">
        <v>750.9</v>
      </c>
      <c r="D1615" s="1">
        <v>1195.6</v>
      </c>
      <c r="E1615" s="1">
        <v>658.8</v>
      </c>
      <c r="F1615" s="1">
        <v>507.9</v>
      </c>
    </row>
    <row r="1616" ht="15.75" customHeight="1">
      <c r="A1616" s="1">
        <v>5468.2642</v>
      </c>
      <c r="B1616" s="1">
        <v>758.5</v>
      </c>
      <c r="C1616" s="1">
        <v>854.4</v>
      </c>
      <c r="D1616" s="1">
        <v>1002.2</v>
      </c>
      <c r="E1616" s="1">
        <v>580.7</v>
      </c>
      <c r="F1616" s="1">
        <v>418.2</v>
      </c>
    </row>
    <row r="1617" ht="15.75" customHeight="1">
      <c r="A1617" s="1">
        <v>5468.417</v>
      </c>
      <c r="B1617" s="1">
        <v>1011.4</v>
      </c>
      <c r="C1617" s="1">
        <v>1102.8</v>
      </c>
      <c r="D1617" s="1">
        <v>1060.3</v>
      </c>
      <c r="E1617" s="1">
        <v>595.5</v>
      </c>
      <c r="F1617" s="1">
        <v>406.3</v>
      </c>
    </row>
    <row r="1618" ht="15.75" customHeight="1">
      <c r="A1618" s="1">
        <v>5468.5693</v>
      </c>
      <c r="B1618" s="1">
        <v>1245.5</v>
      </c>
      <c r="C1618" s="1">
        <v>1300.0</v>
      </c>
      <c r="D1618" s="1">
        <v>1173.4</v>
      </c>
      <c r="E1618" s="1">
        <v>632.0</v>
      </c>
      <c r="F1618" s="1">
        <v>432.8</v>
      </c>
    </row>
    <row r="1619" ht="15.75" customHeight="1">
      <c r="A1619" s="1">
        <v>5468.7217</v>
      </c>
      <c r="B1619" s="1">
        <v>1677.0</v>
      </c>
      <c r="C1619" s="1">
        <v>1676.9</v>
      </c>
      <c r="D1619" s="1">
        <v>1299.9</v>
      </c>
      <c r="E1619" s="1">
        <v>801.3</v>
      </c>
      <c r="F1619" s="1">
        <v>520.0</v>
      </c>
    </row>
    <row r="1620" ht="15.75" customHeight="1">
      <c r="A1620" s="1">
        <v>5468.874</v>
      </c>
      <c r="B1620" s="1">
        <v>1950.0</v>
      </c>
      <c r="C1620" s="1">
        <v>1933.2</v>
      </c>
      <c r="D1620" s="1">
        <v>1595.9</v>
      </c>
      <c r="E1620" s="1">
        <v>1023.4</v>
      </c>
      <c r="F1620" s="1">
        <v>690.1</v>
      </c>
    </row>
    <row r="1621" ht="15.75" customHeight="1">
      <c r="A1621" s="1">
        <v>5469.0264</v>
      </c>
      <c r="B1621" s="1">
        <v>1950.0</v>
      </c>
      <c r="C1621" s="1">
        <v>1926.4</v>
      </c>
      <c r="D1621" s="1">
        <v>1887.9</v>
      </c>
      <c r="E1621" s="1">
        <v>1284.7</v>
      </c>
      <c r="F1621" s="1">
        <v>969.8</v>
      </c>
    </row>
    <row r="1622" ht="15.75" customHeight="1">
      <c r="A1622" s="1">
        <v>5469.1787</v>
      </c>
      <c r="B1622" s="1">
        <v>1950.0</v>
      </c>
      <c r="C1622" s="1">
        <v>1605.8</v>
      </c>
      <c r="D1622" s="1">
        <v>1950.0</v>
      </c>
      <c r="E1622" s="1">
        <v>1584.7</v>
      </c>
      <c r="F1622" s="1">
        <v>1439.4</v>
      </c>
    </row>
    <row r="1623" ht="15.75" customHeight="1">
      <c r="A1623" s="1">
        <v>5469.3311</v>
      </c>
      <c r="B1623" s="1">
        <v>1950.0</v>
      </c>
      <c r="C1623" s="1">
        <v>1314.5</v>
      </c>
      <c r="D1623" s="1">
        <v>1950.0</v>
      </c>
      <c r="E1623" s="1">
        <v>1715.7</v>
      </c>
      <c r="F1623" s="1">
        <v>1763.0</v>
      </c>
    </row>
    <row r="1624" ht="15.75" customHeight="1">
      <c r="A1624" s="1">
        <v>5469.4834</v>
      </c>
      <c r="B1624" s="1">
        <v>1873.9</v>
      </c>
      <c r="C1624" s="1">
        <v>1094.2</v>
      </c>
      <c r="D1624" s="1">
        <v>1946.9</v>
      </c>
      <c r="E1624" s="1">
        <v>1238.2</v>
      </c>
      <c r="F1624" s="1">
        <v>1709.2</v>
      </c>
    </row>
    <row r="1625" ht="15.75" customHeight="1">
      <c r="A1625" s="1">
        <v>5469.6362</v>
      </c>
      <c r="B1625" s="1">
        <v>1658.2</v>
      </c>
      <c r="C1625" s="1">
        <v>949.2</v>
      </c>
      <c r="D1625" s="1">
        <v>1950.0</v>
      </c>
      <c r="E1625" s="1">
        <v>747.7</v>
      </c>
      <c r="F1625" s="1">
        <v>1535.4</v>
      </c>
    </row>
    <row r="1626" ht="15.75" customHeight="1">
      <c r="A1626" s="1">
        <v>5469.7886</v>
      </c>
      <c r="B1626" s="1">
        <v>1377.7</v>
      </c>
      <c r="C1626" s="1">
        <v>872.7</v>
      </c>
      <c r="D1626" s="1">
        <v>1875.7</v>
      </c>
      <c r="E1626" s="1">
        <v>679.1</v>
      </c>
      <c r="F1626" s="1">
        <v>1280.3</v>
      </c>
    </row>
    <row r="1627" ht="15.75" customHeight="1">
      <c r="A1627" s="1">
        <v>5469.9409</v>
      </c>
      <c r="B1627" s="1">
        <v>1094.2</v>
      </c>
      <c r="C1627" s="1">
        <v>849.4</v>
      </c>
      <c r="D1627" s="1">
        <v>1877.1</v>
      </c>
      <c r="E1627" s="1">
        <v>893.0</v>
      </c>
      <c r="F1627" s="1">
        <v>1236.1</v>
      </c>
    </row>
    <row r="1628" ht="15.75" customHeight="1">
      <c r="A1628" s="1">
        <v>5470.0933</v>
      </c>
      <c r="B1628" s="1">
        <v>848.0</v>
      </c>
      <c r="C1628" s="1">
        <v>859.8</v>
      </c>
      <c r="D1628" s="1">
        <v>1950.0</v>
      </c>
      <c r="E1628" s="1">
        <v>1238.6</v>
      </c>
      <c r="F1628" s="1">
        <v>1250.4</v>
      </c>
    </row>
    <row r="1629" ht="15.75" customHeight="1">
      <c r="A1629" s="1">
        <v>5470.2456</v>
      </c>
      <c r="B1629" s="1">
        <v>654.4</v>
      </c>
      <c r="C1629" s="1">
        <v>844.9</v>
      </c>
      <c r="D1629" s="1">
        <v>1950.0</v>
      </c>
      <c r="E1629" s="1">
        <v>1603.5</v>
      </c>
      <c r="F1629" s="1">
        <v>1071.3</v>
      </c>
    </row>
    <row r="1630" ht="15.75" customHeight="1">
      <c r="A1630" s="1">
        <v>5470.3979</v>
      </c>
      <c r="B1630" s="1">
        <v>507.7</v>
      </c>
      <c r="C1630" s="1">
        <v>779.8</v>
      </c>
      <c r="D1630" s="1">
        <v>1904.3</v>
      </c>
      <c r="E1630" s="1">
        <v>1669.5</v>
      </c>
      <c r="F1630" s="1">
        <v>822.7</v>
      </c>
    </row>
    <row r="1631" ht="15.75" customHeight="1">
      <c r="A1631" s="1">
        <v>5470.5503</v>
      </c>
      <c r="B1631" s="1">
        <v>398.4</v>
      </c>
      <c r="C1631" s="1">
        <v>663.9</v>
      </c>
      <c r="D1631" s="1">
        <v>1746.0</v>
      </c>
      <c r="E1631" s="1">
        <v>1618.6</v>
      </c>
      <c r="F1631" s="1">
        <v>619.9</v>
      </c>
    </row>
    <row r="1632" ht="15.75" customHeight="1">
      <c r="A1632" s="1">
        <v>5470.7026</v>
      </c>
      <c r="B1632" s="1">
        <v>315.7</v>
      </c>
      <c r="C1632" s="1">
        <v>528.1</v>
      </c>
      <c r="D1632" s="1">
        <v>1452.3</v>
      </c>
      <c r="E1632" s="1">
        <v>1438.4</v>
      </c>
      <c r="F1632" s="1">
        <v>557.7</v>
      </c>
    </row>
    <row r="1633" ht="15.75" customHeight="1">
      <c r="A1633" s="1">
        <v>5470.855</v>
      </c>
      <c r="B1633" s="1">
        <v>254.7</v>
      </c>
      <c r="C1633" s="1">
        <v>410.7</v>
      </c>
      <c r="D1633" s="1">
        <v>1072.3</v>
      </c>
      <c r="E1633" s="1">
        <v>1159.5</v>
      </c>
      <c r="F1633" s="1">
        <v>512.9</v>
      </c>
    </row>
    <row r="1634" ht="15.75" customHeight="1">
      <c r="A1634" s="1">
        <v>5471.0078</v>
      </c>
      <c r="B1634" s="1">
        <v>206.6</v>
      </c>
      <c r="C1634" s="1">
        <v>320.1</v>
      </c>
      <c r="D1634" s="1">
        <v>751.7</v>
      </c>
      <c r="E1634" s="1">
        <v>866.0</v>
      </c>
      <c r="F1634" s="1">
        <v>556.5</v>
      </c>
    </row>
    <row r="1635" ht="15.75" customHeight="1">
      <c r="A1635" s="1">
        <v>5471.1602</v>
      </c>
      <c r="B1635" s="1">
        <v>153.3</v>
      </c>
      <c r="C1635" s="1">
        <v>218.6</v>
      </c>
      <c r="D1635" s="1">
        <v>520.8</v>
      </c>
      <c r="E1635" s="1">
        <v>688.7</v>
      </c>
      <c r="F1635" s="1">
        <v>598.9</v>
      </c>
    </row>
    <row r="1636" ht="15.75" customHeight="1">
      <c r="A1636" s="1">
        <v>5471.3125</v>
      </c>
      <c r="B1636" s="1">
        <v>114.0</v>
      </c>
      <c r="C1636" s="1">
        <v>152.3</v>
      </c>
      <c r="D1636" s="1">
        <v>358.5</v>
      </c>
      <c r="E1636" s="1">
        <v>568.5</v>
      </c>
      <c r="F1636" s="1">
        <v>734.4</v>
      </c>
    </row>
    <row r="1637" ht="15.75" customHeight="1">
      <c r="A1637" s="1">
        <v>5471.4648</v>
      </c>
      <c r="B1637" s="1">
        <v>90.31</v>
      </c>
      <c r="C1637" s="1">
        <v>119.0</v>
      </c>
      <c r="D1637" s="1">
        <v>268.3</v>
      </c>
      <c r="E1637" s="1">
        <v>515.5</v>
      </c>
      <c r="F1637" s="1">
        <v>919.6</v>
      </c>
    </row>
    <row r="1638" ht="15.75" customHeight="1">
      <c r="A1638" s="1">
        <v>5471.6172</v>
      </c>
      <c r="B1638" s="1">
        <v>80.51</v>
      </c>
      <c r="C1638" s="1">
        <v>108.9</v>
      </c>
      <c r="D1638" s="1">
        <v>241.0</v>
      </c>
      <c r="E1638" s="1">
        <v>574.2</v>
      </c>
      <c r="F1638" s="1">
        <v>1079.1</v>
      </c>
    </row>
    <row r="1639" ht="15.75" customHeight="1">
      <c r="A1639" s="1">
        <v>5471.7695</v>
      </c>
      <c r="B1639" s="1">
        <v>83.24</v>
      </c>
      <c r="C1639" s="1">
        <v>120.7</v>
      </c>
      <c r="D1639" s="1">
        <v>269.0</v>
      </c>
      <c r="E1639" s="1">
        <v>641.7</v>
      </c>
      <c r="F1639" s="1">
        <v>1098.7</v>
      </c>
    </row>
    <row r="1640" ht="15.75" customHeight="1">
      <c r="A1640" s="1">
        <v>5471.9219</v>
      </c>
      <c r="B1640" s="1">
        <v>89.47</v>
      </c>
      <c r="C1640" s="1">
        <v>140.3</v>
      </c>
      <c r="D1640" s="1">
        <v>300.2</v>
      </c>
      <c r="E1640" s="1">
        <v>610.0</v>
      </c>
      <c r="F1640" s="1">
        <v>924.8</v>
      </c>
    </row>
    <row r="1641" ht="15.75" customHeight="1">
      <c r="A1641" s="1">
        <v>5472.0742</v>
      </c>
      <c r="B1641" s="1">
        <v>93.02</v>
      </c>
      <c r="C1641" s="1">
        <v>175.0</v>
      </c>
      <c r="D1641" s="1">
        <v>307.5</v>
      </c>
      <c r="E1641" s="1">
        <v>537.0</v>
      </c>
      <c r="F1641" s="1">
        <v>717.0</v>
      </c>
    </row>
    <row r="1642" ht="15.75" customHeight="1">
      <c r="A1642" s="1">
        <v>5472.2266</v>
      </c>
      <c r="B1642" s="1">
        <v>95.41</v>
      </c>
      <c r="C1642" s="1">
        <v>229.0</v>
      </c>
      <c r="D1642" s="1">
        <v>331.4</v>
      </c>
      <c r="E1642" s="1">
        <v>464.4</v>
      </c>
      <c r="F1642" s="1">
        <v>542.1</v>
      </c>
    </row>
    <row r="1643" ht="15.75" customHeight="1">
      <c r="A1643" s="1">
        <v>5472.3794</v>
      </c>
      <c r="B1643" s="1">
        <v>96.17</v>
      </c>
      <c r="C1643" s="1">
        <v>186.7</v>
      </c>
      <c r="D1643" s="1">
        <v>264.3</v>
      </c>
      <c r="E1643" s="1">
        <v>351.8</v>
      </c>
      <c r="F1643" s="1">
        <v>438.3</v>
      </c>
    </row>
    <row r="1644" ht="15.75" customHeight="1">
      <c r="A1644" s="1">
        <v>5472.5317</v>
      </c>
      <c r="B1644" s="1">
        <v>98.38</v>
      </c>
      <c r="C1644" s="1">
        <v>186.7</v>
      </c>
      <c r="D1644" s="1">
        <v>230.5</v>
      </c>
      <c r="E1644" s="1">
        <v>300.8</v>
      </c>
      <c r="F1644" s="1">
        <v>351.6</v>
      </c>
    </row>
    <row r="1645" ht="15.75" customHeight="1">
      <c r="A1645" s="1">
        <v>5472.6841</v>
      </c>
      <c r="B1645" s="1">
        <v>108.1</v>
      </c>
      <c r="C1645" s="1">
        <v>176.5</v>
      </c>
      <c r="D1645" s="1">
        <v>201.4</v>
      </c>
      <c r="E1645" s="1">
        <v>254.4</v>
      </c>
      <c r="F1645" s="1">
        <v>293.5</v>
      </c>
    </row>
    <row r="1646" ht="15.75" customHeight="1">
      <c r="A1646" s="1">
        <v>5472.8364</v>
      </c>
      <c r="B1646" s="1">
        <v>124.7</v>
      </c>
      <c r="C1646" s="1">
        <v>176.7</v>
      </c>
      <c r="D1646" s="1">
        <v>204.4</v>
      </c>
      <c r="E1646" s="1">
        <v>270.9</v>
      </c>
      <c r="F1646" s="1">
        <v>343.1</v>
      </c>
    </row>
    <row r="1647" ht="15.75" customHeight="1">
      <c r="A1647" s="1">
        <v>5472.9888</v>
      </c>
      <c r="B1647" s="1">
        <v>143.6</v>
      </c>
      <c r="C1647" s="1">
        <v>213.8</v>
      </c>
      <c r="D1647" s="1">
        <v>269.3</v>
      </c>
      <c r="E1647" s="1">
        <v>385.7</v>
      </c>
      <c r="F1647" s="1">
        <v>457.7</v>
      </c>
    </row>
    <row r="1648" ht="15.75" customHeight="1">
      <c r="A1648" s="1">
        <v>5473.1411</v>
      </c>
      <c r="B1648" s="1">
        <v>162.7</v>
      </c>
      <c r="C1648" s="1">
        <v>267.2</v>
      </c>
      <c r="D1648" s="1">
        <v>365.9</v>
      </c>
      <c r="E1648" s="1">
        <v>512.8</v>
      </c>
      <c r="F1648" s="1">
        <v>604.9</v>
      </c>
    </row>
    <row r="1649" ht="15.75" customHeight="1">
      <c r="A1649" s="1">
        <v>5473.2935</v>
      </c>
      <c r="B1649" s="1">
        <v>184.3</v>
      </c>
      <c r="C1649" s="1">
        <v>312.8</v>
      </c>
      <c r="D1649" s="1">
        <v>508.9</v>
      </c>
      <c r="E1649" s="1">
        <v>697.3</v>
      </c>
      <c r="F1649" s="1">
        <v>789.4</v>
      </c>
    </row>
    <row r="1650" ht="15.75" customHeight="1">
      <c r="A1650" s="1">
        <v>5473.4458</v>
      </c>
      <c r="B1650" s="1">
        <v>218.5</v>
      </c>
      <c r="C1650" s="1">
        <v>352.8</v>
      </c>
      <c r="D1650" s="1">
        <v>698.7</v>
      </c>
      <c r="E1650" s="1">
        <v>857.3</v>
      </c>
      <c r="F1650" s="1">
        <v>899.9</v>
      </c>
    </row>
    <row r="1651" ht="15.75" customHeight="1">
      <c r="A1651" s="1">
        <v>5473.5986</v>
      </c>
      <c r="B1651" s="1">
        <v>283.8</v>
      </c>
      <c r="C1651" s="1">
        <v>406.4</v>
      </c>
      <c r="D1651" s="1">
        <v>898.3</v>
      </c>
      <c r="E1651" s="1">
        <v>953.2</v>
      </c>
      <c r="F1651" s="1">
        <v>923.0</v>
      </c>
    </row>
    <row r="1652" ht="15.75" customHeight="1">
      <c r="A1652" s="1">
        <v>5473.751</v>
      </c>
      <c r="B1652" s="1">
        <v>385.6</v>
      </c>
      <c r="C1652" s="1">
        <v>493.8</v>
      </c>
      <c r="D1652" s="1">
        <v>1089.4</v>
      </c>
      <c r="E1652" s="1">
        <v>1019.3</v>
      </c>
      <c r="F1652" s="1">
        <v>986.3</v>
      </c>
    </row>
    <row r="1653" ht="15.75" customHeight="1">
      <c r="A1653" s="1">
        <v>5473.9033</v>
      </c>
      <c r="B1653" s="1">
        <v>502.5</v>
      </c>
      <c r="C1653" s="1">
        <v>644.6</v>
      </c>
      <c r="D1653" s="1">
        <v>1281.4</v>
      </c>
      <c r="E1653" s="1">
        <v>1129.6</v>
      </c>
      <c r="F1653" s="1">
        <v>1077.9</v>
      </c>
    </row>
    <row r="1654" ht="15.75" customHeight="1">
      <c r="A1654" s="1">
        <v>5474.0557</v>
      </c>
      <c r="B1654" s="1">
        <v>736.7</v>
      </c>
      <c r="C1654" s="1">
        <v>940.6</v>
      </c>
      <c r="D1654" s="1">
        <v>1692.4</v>
      </c>
      <c r="E1654" s="1">
        <v>1417.6</v>
      </c>
      <c r="F1654" s="1">
        <v>1468.1</v>
      </c>
    </row>
    <row r="1655" ht="15.75" customHeight="1">
      <c r="A1655" s="1">
        <v>5474.208</v>
      </c>
      <c r="B1655" s="1">
        <v>1061.9</v>
      </c>
      <c r="C1655" s="1">
        <v>1216.6</v>
      </c>
      <c r="D1655" s="1">
        <v>1950.0</v>
      </c>
      <c r="E1655" s="1">
        <v>1878.4</v>
      </c>
      <c r="F1655" s="1">
        <v>1888.9</v>
      </c>
    </row>
    <row r="1656" ht="15.75" customHeight="1">
      <c r="A1656" s="1">
        <v>5474.3604</v>
      </c>
      <c r="B1656" s="1">
        <v>1426.2</v>
      </c>
      <c r="C1656" s="1">
        <v>1517.9</v>
      </c>
      <c r="D1656" s="1">
        <v>1950.0</v>
      </c>
      <c r="E1656" s="1">
        <v>1950.0</v>
      </c>
      <c r="F1656" s="1">
        <v>1950.0</v>
      </c>
    </row>
    <row r="1657" ht="15.75" customHeight="1">
      <c r="A1657" s="1">
        <v>5474.5127</v>
      </c>
      <c r="B1657" s="1">
        <v>1722.7</v>
      </c>
      <c r="C1657" s="1">
        <v>1748.2</v>
      </c>
      <c r="D1657" s="1">
        <v>1950.0</v>
      </c>
      <c r="E1657" s="1">
        <v>1950.0</v>
      </c>
      <c r="F1657" s="1">
        <v>1950.0</v>
      </c>
    </row>
    <row r="1658" ht="15.75" customHeight="1">
      <c r="A1658" s="1">
        <v>5474.665</v>
      </c>
      <c r="B1658" s="1">
        <v>1894.9</v>
      </c>
      <c r="C1658" s="1">
        <v>1863.1</v>
      </c>
      <c r="D1658" s="1">
        <v>1950.0</v>
      </c>
      <c r="E1658" s="1">
        <v>1950.0</v>
      </c>
      <c r="F1658" s="1">
        <v>1950.0</v>
      </c>
    </row>
    <row r="1659" ht="15.75" customHeight="1">
      <c r="A1659" s="1">
        <v>5474.8174</v>
      </c>
      <c r="B1659" s="1">
        <v>1950.0</v>
      </c>
      <c r="C1659" s="1">
        <v>1867.3</v>
      </c>
      <c r="D1659" s="1">
        <v>1950.0</v>
      </c>
      <c r="E1659" s="1">
        <v>1950.0</v>
      </c>
      <c r="F1659" s="1">
        <v>1950.0</v>
      </c>
    </row>
    <row r="1660" ht="15.75" customHeight="1">
      <c r="A1660" s="1">
        <v>5474.9702</v>
      </c>
      <c r="B1660" s="1">
        <v>1950.0</v>
      </c>
      <c r="C1660" s="1">
        <v>1781.9</v>
      </c>
      <c r="D1660" s="1">
        <v>1950.0</v>
      </c>
      <c r="E1660" s="1">
        <v>1950.0</v>
      </c>
      <c r="F1660" s="1">
        <v>1950.0</v>
      </c>
    </row>
    <row r="1661" ht="15.75" customHeight="1">
      <c r="A1661" s="1">
        <v>5475.1226</v>
      </c>
      <c r="B1661" s="1">
        <v>1950.0</v>
      </c>
      <c r="C1661" s="1">
        <v>1632.1</v>
      </c>
      <c r="D1661" s="1">
        <v>1950.0</v>
      </c>
      <c r="E1661" s="1">
        <v>1950.0</v>
      </c>
      <c r="F1661" s="1">
        <v>1950.0</v>
      </c>
    </row>
    <row r="1662" ht="15.75" customHeight="1">
      <c r="A1662" s="1">
        <v>5475.2749</v>
      </c>
      <c r="B1662" s="1">
        <v>1950.0</v>
      </c>
      <c r="C1662" s="1">
        <v>1453.8</v>
      </c>
      <c r="D1662" s="1">
        <v>1950.0</v>
      </c>
      <c r="E1662" s="1">
        <v>1950.0</v>
      </c>
      <c r="F1662" s="1">
        <v>1950.0</v>
      </c>
    </row>
    <row r="1663" ht="15.75" customHeight="1">
      <c r="A1663" s="1">
        <v>5475.4272</v>
      </c>
      <c r="B1663" s="1">
        <v>1950.0</v>
      </c>
      <c r="C1663" s="1">
        <v>1287.6</v>
      </c>
      <c r="D1663" s="1">
        <v>1950.0</v>
      </c>
      <c r="E1663" s="1">
        <v>1776.4</v>
      </c>
      <c r="F1663" s="1">
        <v>1924.2</v>
      </c>
    </row>
    <row r="1664" ht="15.75" customHeight="1">
      <c r="A1664" s="1">
        <v>5475.5796</v>
      </c>
      <c r="B1664" s="1">
        <v>1950.0</v>
      </c>
      <c r="C1664" s="1">
        <v>1162.4</v>
      </c>
      <c r="D1664" s="1">
        <v>1950.0</v>
      </c>
      <c r="E1664" s="1">
        <v>1554.9</v>
      </c>
      <c r="F1664" s="1">
        <v>1855.3</v>
      </c>
    </row>
    <row r="1665" ht="15.75" customHeight="1">
      <c r="A1665" s="1">
        <v>5475.7319</v>
      </c>
      <c r="B1665" s="1">
        <v>1950.0</v>
      </c>
      <c r="C1665" s="1">
        <v>1091.8</v>
      </c>
      <c r="D1665" s="1">
        <v>1950.0</v>
      </c>
      <c r="E1665" s="1">
        <v>1392.0</v>
      </c>
      <c r="F1665" s="1">
        <v>1736.0</v>
      </c>
    </row>
    <row r="1666" ht="15.75" customHeight="1">
      <c r="A1666" s="1">
        <v>5475.8843</v>
      </c>
      <c r="B1666" s="1">
        <v>1950.0</v>
      </c>
      <c r="C1666" s="1">
        <v>1079.9</v>
      </c>
      <c r="D1666" s="1">
        <v>1950.0</v>
      </c>
      <c r="E1666" s="1">
        <v>1490.9</v>
      </c>
      <c r="F1666" s="1">
        <v>1865.1</v>
      </c>
    </row>
    <row r="1667" ht="15.75" customHeight="1">
      <c r="A1667" s="1">
        <v>5476.0366</v>
      </c>
      <c r="B1667" s="1">
        <v>1950.0</v>
      </c>
      <c r="C1667" s="1">
        <v>1127.5</v>
      </c>
      <c r="D1667" s="1">
        <v>1950.0</v>
      </c>
      <c r="E1667" s="1">
        <v>1751.9</v>
      </c>
      <c r="F1667" s="1">
        <v>1944.8</v>
      </c>
    </row>
    <row r="1668" ht="15.75" customHeight="1">
      <c r="A1668" s="1">
        <v>5476.189</v>
      </c>
      <c r="B1668" s="1">
        <v>1950.0</v>
      </c>
      <c r="C1668" s="1">
        <v>1233.0</v>
      </c>
      <c r="D1668" s="1">
        <v>1950.0</v>
      </c>
      <c r="E1668" s="1">
        <v>1800.9</v>
      </c>
      <c r="F1668" s="1">
        <v>1947.3</v>
      </c>
    </row>
    <row r="1669" ht="15.75" customHeight="1">
      <c r="A1669" s="1">
        <v>5476.3418</v>
      </c>
      <c r="B1669" s="1">
        <v>1950.0</v>
      </c>
      <c r="C1669" s="1">
        <v>1387.8</v>
      </c>
      <c r="D1669" s="1">
        <v>1950.0</v>
      </c>
      <c r="E1669" s="1">
        <v>1950.0</v>
      </c>
      <c r="F1669" s="1">
        <v>1950.0</v>
      </c>
    </row>
    <row r="1670" ht="15.75" customHeight="1">
      <c r="A1670" s="1">
        <v>5476.4941</v>
      </c>
      <c r="B1670" s="1">
        <v>1950.0</v>
      </c>
      <c r="C1670" s="1">
        <v>1569.0</v>
      </c>
      <c r="D1670" s="1">
        <v>1950.0</v>
      </c>
      <c r="E1670" s="1">
        <v>1950.0</v>
      </c>
      <c r="F1670" s="1">
        <v>1950.0</v>
      </c>
    </row>
    <row r="1671" ht="15.75" customHeight="1">
      <c r="A1671" s="1">
        <v>5476.6465</v>
      </c>
      <c r="B1671" s="1">
        <v>1950.0</v>
      </c>
      <c r="C1671" s="1">
        <v>1740.2</v>
      </c>
      <c r="D1671" s="1">
        <v>1950.0</v>
      </c>
      <c r="E1671" s="1">
        <v>1950.0</v>
      </c>
      <c r="F1671" s="1">
        <v>1950.0</v>
      </c>
    </row>
    <row r="1672" ht="15.75" customHeight="1">
      <c r="A1672" s="1">
        <v>5476.7988</v>
      </c>
      <c r="B1672" s="1">
        <v>1950.0</v>
      </c>
      <c r="C1672" s="1">
        <v>1869.0</v>
      </c>
      <c r="D1672" s="1">
        <v>1950.0</v>
      </c>
      <c r="E1672" s="1">
        <v>1950.0</v>
      </c>
      <c r="F1672" s="1">
        <v>1950.0</v>
      </c>
    </row>
    <row r="1673" ht="15.75" customHeight="1">
      <c r="A1673" s="1">
        <v>5476.9512</v>
      </c>
      <c r="B1673" s="1">
        <v>1950.0</v>
      </c>
      <c r="C1673" s="1">
        <v>1941.2</v>
      </c>
      <c r="D1673" s="1">
        <v>1950.0</v>
      </c>
      <c r="E1673" s="1">
        <v>1950.0</v>
      </c>
      <c r="F1673" s="1">
        <v>1950.0</v>
      </c>
    </row>
    <row r="1674" ht="15.75" customHeight="1">
      <c r="A1674" s="1">
        <v>5477.1035</v>
      </c>
      <c r="B1674" s="1">
        <v>1950.0</v>
      </c>
      <c r="C1674" s="1">
        <v>1950.0</v>
      </c>
      <c r="D1674" s="1">
        <v>1950.0</v>
      </c>
      <c r="E1674" s="1">
        <v>1950.0</v>
      </c>
      <c r="F1674" s="1">
        <v>1950.0</v>
      </c>
    </row>
    <row r="1675" ht="15.75" customHeight="1">
      <c r="A1675" s="1">
        <v>5477.2559</v>
      </c>
      <c r="B1675" s="1">
        <v>1950.0</v>
      </c>
      <c r="C1675" s="1">
        <v>1950.0</v>
      </c>
      <c r="D1675" s="1">
        <v>1950.0</v>
      </c>
      <c r="E1675" s="1">
        <v>1950.0</v>
      </c>
      <c r="F1675" s="1">
        <v>1950.0</v>
      </c>
    </row>
    <row r="1676" ht="15.75" customHeight="1">
      <c r="A1676" s="1">
        <v>5477.4082</v>
      </c>
      <c r="B1676" s="1">
        <v>1950.0</v>
      </c>
      <c r="C1676" s="1">
        <v>1950.0</v>
      </c>
      <c r="D1676" s="1">
        <v>1950.0</v>
      </c>
      <c r="E1676" s="1">
        <v>1950.0</v>
      </c>
      <c r="F1676" s="1">
        <v>1945.5</v>
      </c>
    </row>
    <row r="1677" ht="15.75" customHeight="1">
      <c r="A1677" s="1">
        <v>5477.561</v>
      </c>
      <c r="B1677" s="1">
        <v>1950.0</v>
      </c>
      <c r="C1677" s="1">
        <v>1950.0</v>
      </c>
      <c r="D1677" s="1">
        <v>1950.0</v>
      </c>
      <c r="E1677" s="1">
        <v>1950.0</v>
      </c>
      <c r="F1677" s="1">
        <v>1937.2</v>
      </c>
    </row>
    <row r="1678" ht="15.75" customHeight="1">
      <c r="A1678" s="1">
        <v>5477.7134</v>
      </c>
      <c r="B1678" s="1">
        <v>1950.0</v>
      </c>
      <c r="C1678" s="1">
        <v>1940.1</v>
      </c>
      <c r="D1678" s="1">
        <v>1950.0</v>
      </c>
      <c r="E1678" s="1">
        <v>1950.0</v>
      </c>
      <c r="F1678" s="1">
        <v>1922.7</v>
      </c>
    </row>
    <row r="1679" ht="15.75" customHeight="1">
      <c r="A1679" s="1">
        <v>5477.8657</v>
      </c>
      <c r="B1679" s="1">
        <v>1950.0</v>
      </c>
      <c r="C1679" s="1">
        <v>1909.1</v>
      </c>
      <c r="D1679" s="1">
        <v>1950.0</v>
      </c>
      <c r="E1679" s="1">
        <v>1950.0</v>
      </c>
      <c r="F1679" s="1">
        <v>1872.6</v>
      </c>
    </row>
    <row r="1680" ht="15.75" customHeight="1">
      <c r="A1680" s="1">
        <v>5478.0181</v>
      </c>
      <c r="B1680" s="1">
        <v>1950.0</v>
      </c>
      <c r="C1680" s="1">
        <v>1882.3</v>
      </c>
      <c r="D1680" s="1">
        <v>1950.0</v>
      </c>
      <c r="E1680" s="1">
        <v>1950.0</v>
      </c>
      <c r="F1680" s="1">
        <v>1936.5</v>
      </c>
    </row>
    <row r="1681" ht="15.75" customHeight="1">
      <c r="A1681" s="1">
        <v>5478.1704</v>
      </c>
      <c r="B1681" s="1">
        <v>1950.0</v>
      </c>
      <c r="C1681" s="1">
        <v>1869.6</v>
      </c>
      <c r="D1681" s="1">
        <v>1950.0</v>
      </c>
      <c r="E1681" s="1">
        <v>1950.0</v>
      </c>
      <c r="F1681" s="1">
        <v>1950.0</v>
      </c>
    </row>
    <row r="1682" ht="15.75" customHeight="1">
      <c r="A1682" s="1">
        <v>5478.3228</v>
      </c>
      <c r="B1682" s="1">
        <v>1950.0</v>
      </c>
      <c r="C1682" s="1">
        <v>1875.9</v>
      </c>
      <c r="D1682" s="1">
        <v>1950.0</v>
      </c>
      <c r="E1682" s="1">
        <v>1950.0</v>
      </c>
      <c r="F1682" s="1">
        <v>1950.0</v>
      </c>
    </row>
    <row r="1683" ht="15.75" customHeight="1">
      <c r="A1683" s="1">
        <v>5478.4751</v>
      </c>
      <c r="B1683" s="1">
        <v>1950.0</v>
      </c>
      <c r="C1683" s="1">
        <v>1898.9</v>
      </c>
      <c r="D1683" s="1">
        <v>1950.0</v>
      </c>
      <c r="E1683" s="1">
        <v>1950.0</v>
      </c>
      <c r="F1683" s="1">
        <v>1950.0</v>
      </c>
    </row>
    <row r="1684" ht="15.75" customHeight="1">
      <c r="A1684" s="1">
        <v>5478.6274</v>
      </c>
      <c r="B1684" s="1">
        <v>1950.0</v>
      </c>
      <c r="C1684" s="1">
        <v>1929.5</v>
      </c>
      <c r="D1684" s="1">
        <v>1950.0</v>
      </c>
      <c r="E1684" s="1">
        <v>1950.0</v>
      </c>
      <c r="F1684" s="1">
        <v>1950.0</v>
      </c>
    </row>
    <row r="1685" ht="15.75" customHeight="1">
      <c r="A1685" s="1">
        <v>5478.7798</v>
      </c>
      <c r="B1685" s="1">
        <v>1950.0</v>
      </c>
      <c r="C1685" s="1">
        <v>1950.0</v>
      </c>
      <c r="D1685" s="1">
        <v>1950.0</v>
      </c>
      <c r="E1685" s="1">
        <v>1950.0</v>
      </c>
      <c r="F1685" s="1">
        <v>1950.0</v>
      </c>
    </row>
    <row r="1686" ht="15.75" customHeight="1">
      <c r="A1686" s="1">
        <v>5478.9326</v>
      </c>
      <c r="B1686" s="1">
        <v>1950.0</v>
      </c>
      <c r="C1686" s="1">
        <v>1950.0</v>
      </c>
      <c r="D1686" s="1">
        <v>1950.0</v>
      </c>
      <c r="E1686" s="1">
        <v>1950.0</v>
      </c>
      <c r="F1686" s="1">
        <v>1950.0</v>
      </c>
    </row>
    <row r="1687" ht="15.75" customHeight="1">
      <c r="A1687" s="1">
        <v>5479.085</v>
      </c>
      <c r="B1687" s="1">
        <v>1950.0</v>
      </c>
      <c r="C1687" s="1">
        <v>1950.0</v>
      </c>
      <c r="D1687" s="1">
        <v>1950.0</v>
      </c>
      <c r="E1687" s="1">
        <v>1950.0</v>
      </c>
      <c r="F1687" s="1">
        <v>1950.0</v>
      </c>
    </row>
    <row r="1688" ht="15.75" customHeight="1">
      <c r="A1688" s="1">
        <v>5479.2373</v>
      </c>
      <c r="B1688" s="1">
        <v>1950.0</v>
      </c>
      <c r="C1688" s="1">
        <v>1942.8</v>
      </c>
      <c r="D1688" s="1">
        <v>1950.0</v>
      </c>
      <c r="E1688" s="1">
        <v>1950.0</v>
      </c>
      <c r="F1688" s="1">
        <v>1945.5</v>
      </c>
    </row>
    <row r="1689" ht="15.75" customHeight="1">
      <c r="A1689" s="1">
        <v>5479.3896</v>
      </c>
      <c r="B1689" s="1">
        <v>1950.0</v>
      </c>
      <c r="C1689" s="1">
        <v>1900.8</v>
      </c>
      <c r="D1689" s="1">
        <v>1950.0</v>
      </c>
      <c r="E1689" s="1">
        <v>1950.0</v>
      </c>
      <c r="F1689" s="1">
        <v>1904.5</v>
      </c>
    </row>
    <row r="1690" ht="15.75" customHeight="1">
      <c r="A1690" s="1">
        <v>5479.542</v>
      </c>
      <c r="B1690" s="1">
        <v>1950.0</v>
      </c>
      <c r="C1690" s="1">
        <v>1844.2</v>
      </c>
      <c r="D1690" s="1">
        <v>1950.0</v>
      </c>
      <c r="E1690" s="1">
        <v>1950.0</v>
      </c>
      <c r="F1690" s="1">
        <v>1866.6</v>
      </c>
    </row>
    <row r="1691" ht="15.75" customHeight="1">
      <c r="A1691" s="1">
        <v>5479.6943</v>
      </c>
      <c r="B1691" s="1">
        <v>1950.0</v>
      </c>
      <c r="C1691" s="1">
        <v>1788.1</v>
      </c>
      <c r="D1691" s="1">
        <v>1950.0</v>
      </c>
      <c r="E1691" s="1">
        <v>1849.4</v>
      </c>
      <c r="F1691" s="1">
        <v>1670.1</v>
      </c>
    </row>
    <row r="1692" ht="15.75" customHeight="1">
      <c r="A1692" s="1">
        <v>5479.8467</v>
      </c>
      <c r="B1692" s="1">
        <v>1950.0</v>
      </c>
      <c r="C1692" s="1">
        <v>1748.7</v>
      </c>
      <c r="D1692" s="1">
        <v>1950.0</v>
      </c>
      <c r="E1692" s="1">
        <v>1672.5</v>
      </c>
      <c r="F1692" s="1">
        <v>1570.8</v>
      </c>
    </row>
    <row r="1693" ht="15.75" customHeight="1">
      <c r="A1693" s="1">
        <v>5479.999</v>
      </c>
      <c r="B1693" s="1">
        <v>1950.0</v>
      </c>
      <c r="C1693" s="1">
        <v>1737.6</v>
      </c>
      <c r="D1693" s="1">
        <v>1950.0</v>
      </c>
      <c r="E1693" s="1">
        <v>1737.6</v>
      </c>
      <c r="F1693" s="1">
        <v>1592.4</v>
      </c>
    </row>
    <row r="1694" ht="15.75" customHeight="1">
      <c r="A1694" s="1">
        <v>5480.1514</v>
      </c>
      <c r="B1694" s="1">
        <v>1950.0</v>
      </c>
      <c r="C1694" s="1">
        <v>1757.4</v>
      </c>
      <c r="D1694" s="1">
        <v>1950.0</v>
      </c>
      <c r="E1694" s="1">
        <v>1880.4</v>
      </c>
      <c r="F1694" s="1">
        <v>1770.9</v>
      </c>
    </row>
    <row r="1695" ht="15.75" customHeight="1">
      <c r="A1695" s="1">
        <v>5480.3042</v>
      </c>
      <c r="B1695" s="1">
        <v>1950.0</v>
      </c>
      <c r="C1695" s="1">
        <v>1801.7</v>
      </c>
      <c r="D1695" s="1">
        <v>1950.0</v>
      </c>
      <c r="E1695" s="1">
        <v>1923.3</v>
      </c>
      <c r="F1695" s="1">
        <v>1848.3</v>
      </c>
    </row>
    <row r="1696" ht="15.75" customHeight="1">
      <c r="A1696" s="1">
        <v>5480.4565</v>
      </c>
      <c r="B1696" s="1">
        <v>1950.0</v>
      </c>
      <c r="C1696" s="1">
        <v>1857.4</v>
      </c>
      <c r="D1696" s="1">
        <v>1950.0</v>
      </c>
      <c r="E1696" s="1">
        <v>1950.0</v>
      </c>
      <c r="F1696" s="1">
        <v>1950.0</v>
      </c>
    </row>
    <row r="1697" ht="15.75" customHeight="1">
      <c r="A1697" s="1">
        <v>5480.6089</v>
      </c>
      <c r="B1697" s="1">
        <v>1950.0</v>
      </c>
      <c r="C1697" s="1">
        <v>1910.3</v>
      </c>
      <c r="D1697" s="1">
        <v>1950.0</v>
      </c>
      <c r="E1697" s="1">
        <v>1950.0</v>
      </c>
      <c r="F1697" s="1">
        <v>1950.0</v>
      </c>
    </row>
    <row r="1698" ht="15.75" customHeight="1">
      <c r="A1698" s="1">
        <v>5480.7612</v>
      </c>
      <c r="B1698" s="1">
        <v>1950.0</v>
      </c>
      <c r="C1698" s="1">
        <v>1945.8</v>
      </c>
      <c r="D1698" s="1">
        <v>1950.0</v>
      </c>
      <c r="E1698" s="1">
        <v>1950.0</v>
      </c>
      <c r="F1698" s="1">
        <v>1950.0</v>
      </c>
    </row>
    <row r="1699" ht="15.75" customHeight="1">
      <c r="A1699" s="1">
        <v>5480.9136</v>
      </c>
      <c r="B1699" s="1">
        <v>1950.0</v>
      </c>
      <c r="C1699" s="1">
        <v>1950.0</v>
      </c>
      <c r="D1699" s="1">
        <v>1950.0</v>
      </c>
      <c r="E1699" s="1">
        <v>1950.0</v>
      </c>
      <c r="F1699" s="1">
        <v>1950.0</v>
      </c>
    </row>
    <row r="1700" ht="15.75" customHeight="1">
      <c r="A1700" s="1">
        <v>5481.0659</v>
      </c>
      <c r="B1700" s="1">
        <v>1950.0</v>
      </c>
      <c r="C1700" s="1">
        <v>1950.0</v>
      </c>
      <c r="D1700" s="1">
        <v>1950.0</v>
      </c>
      <c r="E1700" s="1">
        <v>1950.0</v>
      </c>
      <c r="F1700" s="1">
        <v>1950.0</v>
      </c>
    </row>
    <row r="1701" ht="15.75" customHeight="1">
      <c r="A1701" s="1">
        <v>5481.2183</v>
      </c>
      <c r="B1701" s="1">
        <v>1950.0</v>
      </c>
      <c r="C1701" s="1">
        <v>1947.4</v>
      </c>
      <c r="D1701" s="1">
        <v>1950.0</v>
      </c>
      <c r="E1701" s="1">
        <v>1950.0</v>
      </c>
      <c r="F1701" s="1">
        <v>1950.0</v>
      </c>
    </row>
    <row r="1702" ht="15.75" customHeight="1">
      <c r="A1702" s="1">
        <v>5481.3706</v>
      </c>
      <c r="B1702" s="1">
        <v>1950.0</v>
      </c>
      <c r="C1702" s="1">
        <v>1915.3</v>
      </c>
      <c r="D1702" s="1">
        <v>1950.0</v>
      </c>
      <c r="E1702" s="1">
        <v>1950.0</v>
      </c>
      <c r="F1702" s="1">
        <v>1950.0</v>
      </c>
    </row>
    <row r="1703" ht="15.75" customHeight="1">
      <c r="A1703" s="1">
        <v>5481.5229</v>
      </c>
      <c r="B1703" s="1">
        <v>1950.0</v>
      </c>
      <c r="C1703" s="1">
        <v>1867.7</v>
      </c>
      <c r="D1703" s="1">
        <v>1950.0</v>
      </c>
      <c r="E1703" s="1">
        <v>1950.0</v>
      </c>
      <c r="F1703" s="1">
        <v>1934.6</v>
      </c>
    </row>
    <row r="1704" ht="15.75" customHeight="1">
      <c r="A1704" s="1">
        <v>5481.6758</v>
      </c>
      <c r="B1704" s="1">
        <v>1950.0</v>
      </c>
      <c r="C1704" s="1">
        <v>1821.6</v>
      </c>
      <c r="D1704" s="1">
        <v>1950.0</v>
      </c>
      <c r="E1704" s="1">
        <v>1950.0</v>
      </c>
      <c r="F1704" s="1">
        <v>1793.4</v>
      </c>
    </row>
    <row r="1705" ht="15.75" customHeight="1">
      <c r="A1705" s="1">
        <v>5481.8281</v>
      </c>
      <c r="B1705" s="1">
        <v>1950.0</v>
      </c>
      <c r="C1705" s="1">
        <v>1791.8</v>
      </c>
      <c r="D1705" s="1">
        <v>1950.0</v>
      </c>
      <c r="E1705" s="1">
        <v>1950.0</v>
      </c>
      <c r="F1705" s="1">
        <v>1682.4</v>
      </c>
    </row>
    <row r="1706" ht="15.75" customHeight="1">
      <c r="A1706" s="1">
        <v>5481.9805</v>
      </c>
      <c r="B1706" s="1">
        <v>1950.0</v>
      </c>
      <c r="C1706" s="1">
        <v>1788.5</v>
      </c>
      <c r="D1706" s="1">
        <v>1950.0</v>
      </c>
      <c r="E1706" s="1">
        <v>1950.0</v>
      </c>
      <c r="F1706" s="1">
        <v>1826.7</v>
      </c>
    </row>
    <row r="1707" ht="15.75" customHeight="1">
      <c r="A1707" s="1">
        <v>5482.1328</v>
      </c>
      <c r="B1707" s="1">
        <v>1950.0</v>
      </c>
      <c r="C1707" s="1">
        <v>1812.6</v>
      </c>
      <c r="D1707" s="1">
        <v>1950.0</v>
      </c>
      <c r="E1707" s="1">
        <v>1950.0</v>
      </c>
      <c r="F1707" s="1">
        <v>1904.0</v>
      </c>
    </row>
    <row r="1708" ht="15.75" customHeight="1">
      <c r="A1708" s="1">
        <v>5482.2852</v>
      </c>
      <c r="B1708" s="1">
        <v>1950.0</v>
      </c>
      <c r="C1708" s="1">
        <v>1855.8</v>
      </c>
      <c r="D1708" s="1">
        <v>1950.0</v>
      </c>
      <c r="E1708" s="1">
        <v>1950.0</v>
      </c>
      <c r="F1708" s="1">
        <v>1950.0</v>
      </c>
    </row>
    <row r="1709" ht="15.75" customHeight="1">
      <c r="A1709" s="1">
        <v>5482.4375</v>
      </c>
      <c r="B1709" s="1">
        <v>1950.0</v>
      </c>
      <c r="C1709" s="1">
        <v>1904.1</v>
      </c>
      <c r="D1709" s="1">
        <v>1950.0</v>
      </c>
      <c r="E1709" s="1">
        <v>1950.0</v>
      </c>
      <c r="F1709" s="1">
        <v>1950.0</v>
      </c>
    </row>
    <row r="1710" ht="15.75" customHeight="1">
      <c r="A1710" s="1">
        <v>5482.5898</v>
      </c>
      <c r="B1710" s="1">
        <v>1950.0</v>
      </c>
      <c r="C1710" s="1">
        <v>1943.2</v>
      </c>
      <c r="D1710" s="1">
        <v>1950.0</v>
      </c>
      <c r="E1710" s="1">
        <v>1950.0</v>
      </c>
      <c r="F1710" s="1">
        <v>1950.0</v>
      </c>
    </row>
    <row r="1711" ht="15.75" customHeight="1">
      <c r="A1711" s="1">
        <v>5482.7422</v>
      </c>
      <c r="B1711" s="1">
        <v>1950.0</v>
      </c>
      <c r="C1711" s="1">
        <v>1950.0</v>
      </c>
      <c r="D1711" s="1">
        <v>1950.0</v>
      </c>
      <c r="E1711" s="1">
        <v>1950.0</v>
      </c>
      <c r="F1711" s="1">
        <v>1950.0</v>
      </c>
    </row>
    <row r="1712" ht="15.75" customHeight="1">
      <c r="A1712" s="1">
        <v>5482.895</v>
      </c>
      <c r="B1712" s="1">
        <v>1950.0</v>
      </c>
      <c r="C1712" s="1">
        <v>1950.0</v>
      </c>
      <c r="D1712" s="1">
        <v>1950.0</v>
      </c>
      <c r="E1712" s="1">
        <v>1950.0</v>
      </c>
      <c r="F1712" s="1">
        <v>1950.0</v>
      </c>
    </row>
    <row r="1713" ht="15.75" customHeight="1">
      <c r="A1713" s="1">
        <v>5483.0474</v>
      </c>
      <c r="B1713" s="1">
        <v>1950.0</v>
      </c>
      <c r="C1713" s="1">
        <v>1950.0</v>
      </c>
      <c r="D1713" s="1">
        <v>1950.0</v>
      </c>
      <c r="E1713" s="1">
        <v>1950.0</v>
      </c>
      <c r="F1713" s="1">
        <v>1950.0</v>
      </c>
    </row>
    <row r="1714" ht="15.75" customHeight="1">
      <c r="A1714" s="1">
        <v>5483.1997</v>
      </c>
      <c r="B1714" s="1">
        <v>1950.0</v>
      </c>
      <c r="C1714" s="1">
        <v>1950.0</v>
      </c>
      <c r="D1714" s="1">
        <v>1950.0</v>
      </c>
      <c r="E1714" s="1">
        <v>1950.0</v>
      </c>
      <c r="F1714" s="1">
        <v>1950.0</v>
      </c>
    </row>
    <row r="1715" ht="15.75" customHeight="1">
      <c r="A1715" s="1">
        <v>5483.3521</v>
      </c>
      <c r="B1715" s="1">
        <v>1950.0</v>
      </c>
      <c r="C1715" s="1">
        <v>1950.0</v>
      </c>
      <c r="D1715" s="1">
        <v>1950.0</v>
      </c>
      <c r="E1715" s="1">
        <v>1950.0</v>
      </c>
      <c r="F1715" s="1">
        <v>1950.0</v>
      </c>
    </row>
    <row r="1716" ht="15.75" customHeight="1">
      <c r="A1716" s="1">
        <v>5483.5044</v>
      </c>
      <c r="B1716" s="1">
        <v>1950.0</v>
      </c>
      <c r="C1716" s="1">
        <v>1950.0</v>
      </c>
      <c r="D1716" s="1">
        <v>1950.0</v>
      </c>
      <c r="E1716" s="1">
        <v>1950.0</v>
      </c>
      <c r="F1716" s="1">
        <v>1938.3</v>
      </c>
    </row>
    <row r="1717" ht="15.75" customHeight="1">
      <c r="A1717" s="1">
        <v>5483.6567</v>
      </c>
      <c r="B1717" s="1">
        <v>1950.0</v>
      </c>
      <c r="C1717" s="1">
        <v>1950.0</v>
      </c>
      <c r="D1717" s="1">
        <v>1950.0</v>
      </c>
      <c r="E1717" s="1">
        <v>1950.0</v>
      </c>
      <c r="F1717" s="1">
        <v>1851.1</v>
      </c>
    </row>
    <row r="1718" ht="15.75" customHeight="1">
      <c r="A1718" s="1">
        <v>5483.8091</v>
      </c>
      <c r="B1718" s="1">
        <v>1950.0</v>
      </c>
      <c r="C1718" s="1">
        <v>1950.0</v>
      </c>
      <c r="D1718" s="1">
        <v>1950.0</v>
      </c>
      <c r="E1718" s="1">
        <v>1950.0</v>
      </c>
      <c r="F1718" s="1">
        <v>1681.0</v>
      </c>
    </row>
    <row r="1719" ht="15.75" customHeight="1">
      <c r="A1719" s="1">
        <v>5483.9614</v>
      </c>
      <c r="B1719" s="1">
        <v>1950.0</v>
      </c>
      <c r="C1719" s="1">
        <v>1933.0</v>
      </c>
      <c r="D1719" s="1">
        <v>1950.0</v>
      </c>
      <c r="E1719" s="1">
        <v>1931.8</v>
      </c>
      <c r="F1719" s="1">
        <v>1453.1</v>
      </c>
    </row>
    <row r="1720" ht="15.75" customHeight="1">
      <c r="A1720" s="1">
        <v>5484.1138</v>
      </c>
      <c r="B1720" s="1">
        <v>1950.0</v>
      </c>
      <c r="C1720" s="1">
        <v>1902.6</v>
      </c>
      <c r="D1720" s="1">
        <v>1950.0</v>
      </c>
      <c r="E1720" s="1">
        <v>1826.8</v>
      </c>
      <c r="F1720" s="1">
        <v>1217.1</v>
      </c>
    </row>
    <row r="1721" ht="15.75" customHeight="1">
      <c r="A1721" s="1">
        <v>5484.2666</v>
      </c>
      <c r="B1721" s="1">
        <v>1950.0</v>
      </c>
      <c r="C1721" s="1">
        <v>1878.0</v>
      </c>
      <c r="D1721" s="1">
        <v>1950.0</v>
      </c>
      <c r="E1721" s="1">
        <v>1682.4</v>
      </c>
      <c r="F1721" s="1">
        <v>1024.6</v>
      </c>
    </row>
    <row r="1722" ht="15.75" customHeight="1">
      <c r="A1722" s="1">
        <v>5484.4189</v>
      </c>
      <c r="B1722" s="1">
        <v>1950.0</v>
      </c>
      <c r="C1722" s="1">
        <v>1869.1</v>
      </c>
      <c r="D1722" s="1">
        <v>1950.0</v>
      </c>
      <c r="E1722" s="1">
        <v>1548.0</v>
      </c>
      <c r="F1722" s="1">
        <v>911.0</v>
      </c>
    </row>
    <row r="1723" ht="15.75" customHeight="1">
      <c r="A1723" s="1">
        <v>5484.5713</v>
      </c>
      <c r="B1723" s="1">
        <v>1950.0</v>
      </c>
      <c r="C1723" s="1">
        <v>1879.8</v>
      </c>
      <c r="D1723" s="1">
        <v>1950.0</v>
      </c>
      <c r="E1723" s="1">
        <v>1564.2</v>
      </c>
      <c r="F1723" s="1">
        <v>898.1</v>
      </c>
    </row>
    <row r="1724" ht="15.75" customHeight="1">
      <c r="A1724" s="1">
        <v>5484.7236</v>
      </c>
      <c r="B1724" s="1">
        <v>1950.0</v>
      </c>
      <c r="C1724" s="1">
        <v>1905.9</v>
      </c>
      <c r="D1724" s="1">
        <v>1950.0</v>
      </c>
      <c r="E1724" s="1">
        <v>1633.8</v>
      </c>
      <c r="F1724" s="1">
        <v>951.2</v>
      </c>
    </row>
    <row r="1725" ht="15.75" customHeight="1">
      <c r="A1725" s="1">
        <v>5484.876</v>
      </c>
      <c r="B1725" s="1">
        <v>1950.0</v>
      </c>
      <c r="C1725" s="1">
        <v>1937.5</v>
      </c>
      <c r="D1725" s="1">
        <v>1950.0</v>
      </c>
      <c r="E1725" s="1">
        <v>1716.3</v>
      </c>
      <c r="F1725" s="1">
        <v>1081.6</v>
      </c>
    </row>
    <row r="1726" ht="15.75" customHeight="1">
      <c r="A1726" s="1">
        <v>5485.0283</v>
      </c>
      <c r="B1726" s="1">
        <v>1950.0</v>
      </c>
      <c r="C1726" s="1">
        <v>1950.0</v>
      </c>
      <c r="D1726" s="1">
        <v>1950.0</v>
      </c>
      <c r="E1726" s="1">
        <v>1806.4</v>
      </c>
      <c r="F1726" s="1">
        <v>1272.5</v>
      </c>
    </row>
    <row r="1727" ht="15.75" customHeight="1">
      <c r="A1727" s="1">
        <v>5485.1807</v>
      </c>
      <c r="B1727" s="1">
        <v>1950.0</v>
      </c>
      <c r="C1727" s="1">
        <v>1950.0</v>
      </c>
      <c r="D1727" s="1">
        <v>1950.0</v>
      </c>
      <c r="E1727" s="1">
        <v>1884.5</v>
      </c>
      <c r="F1727" s="1">
        <v>1500.5</v>
      </c>
    </row>
    <row r="1728" ht="15.75" customHeight="1">
      <c r="A1728" s="1">
        <v>5485.333</v>
      </c>
      <c r="B1728" s="1">
        <v>1950.0</v>
      </c>
      <c r="C1728" s="1">
        <v>1950.0</v>
      </c>
      <c r="D1728" s="1">
        <v>1950.0</v>
      </c>
      <c r="E1728" s="1">
        <v>1936.0</v>
      </c>
      <c r="F1728" s="1">
        <v>1711.3</v>
      </c>
    </row>
    <row r="1729" ht="15.75" customHeight="1">
      <c r="A1729" s="1">
        <v>5485.4854</v>
      </c>
      <c r="B1729" s="1">
        <v>1950.0</v>
      </c>
      <c r="C1729" s="1">
        <v>1950.0</v>
      </c>
      <c r="D1729" s="1">
        <v>1950.0</v>
      </c>
      <c r="E1729" s="1">
        <v>1950.0</v>
      </c>
      <c r="F1729" s="1">
        <v>1855.1</v>
      </c>
    </row>
    <row r="1730" ht="15.75" customHeight="1">
      <c r="A1730" s="1">
        <v>5485.6382</v>
      </c>
      <c r="B1730" s="1">
        <v>1950.0</v>
      </c>
      <c r="C1730" s="1">
        <v>1950.0</v>
      </c>
      <c r="D1730" s="1">
        <v>1950.0</v>
      </c>
      <c r="E1730" s="1">
        <v>1950.0</v>
      </c>
      <c r="F1730" s="1">
        <v>1917.6</v>
      </c>
    </row>
    <row r="1731" ht="15.75" customHeight="1">
      <c r="A1731" s="1">
        <v>5485.7905</v>
      </c>
      <c r="B1731" s="1">
        <v>1950.0</v>
      </c>
      <c r="C1731" s="1">
        <v>1950.0</v>
      </c>
      <c r="D1731" s="1">
        <v>1950.0</v>
      </c>
      <c r="E1731" s="1">
        <v>1944.9</v>
      </c>
      <c r="F1731" s="1">
        <v>1914.6</v>
      </c>
    </row>
    <row r="1732" ht="15.75" customHeight="1">
      <c r="A1732" s="1">
        <v>5485.9429</v>
      </c>
      <c r="B1732" s="1">
        <v>1950.0</v>
      </c>
      <c r="C1732" s="1">
        <v>1950.0</v>
      </c>
      <c r="D1732" s="1">
        <v>1950.0</v>
      </c>
      <c r="E1732" s="1">
        <v>1930.6</v>
      </c>
      <c r="F1732" s="1">
        <v>1868.1</v>
      </c>
    </row>
    <row r="1733" ht="15.75" customHeight="1">
      <c r="A1733" s="1">
        <v>5486.0952</v>
      </c>
      <c r="B1733" s="1">
        <v>1950.0</v>
      </c>
      <c r="C1733" s="1">
        <v>1934.2</v>
      </c>
      <c r="D1733" s="1">
        <v>1950.0</v>
      </c>
      <c r="E1733" s="1">
        <v>1940.0</v>
      </c>
      <c r="F1733" s="1">
        <v>1789.1</v>
      </c>
    </row>
    <row r="1734" ht="15.75" customHeight="1">
      <c r="A1734" s="1">
        <v>5486.2476</v>
      </c>
      <c r="B1734" s="1">
        <v>1950.0</v>
      </c>
      <c r="C1734" s="1">
        <v>1884.0</v>
      </c>
      <c r="D1734" s="1">
        <v>1950.0</v>
      </c>
      <c r="E1734" s="1">
        <v>1904.1</v>
      </c>
      <c r="F1734" s="1">
        <v>1690.3</v>
      </c>
    </row>
    <row r="1735" ht="15.75" customHeight="1">
      <c r="A1735" s="1">
        <v>5486.3999</v>
      </c>
      <c r="B1735" s="1">
        <v>1950.0</v>
      </c>
      <c r="C1735" s="1">
        <v>1827.2</v>
      </c>
      <c r="D1735" s="1">
        <v>1950.0</v>
      </c>
      <c r="E1735" s="1">
        <v>1950.0</v>
      </c>
      <c r="F1735" s="1">
        <v>1563.0</v>
      </c>
    </row>
    <row r="1736" ht="15.75" customHeight="1">
      <c r="A1736" s="1">
        <v>5486.5522</v>
      </c>
      <c r="B1736" s="1">
        <v>1950.0</v>
      </c>
      <c r="C1736" s="1">
        <v>1780.4</v>
      </c>
      <c r="D1736" s="1">
        <v>1950.0</v>
      </c>
      <c r="E1736" s="1">
        <v>1950.0</v>
      </c>
      <c r="F1736" s="1">
        <v>1537.6</v>
      </c>
    </row>
    <row r="1737" ht="15.75" customHeight="1">
      <c r="A1737" s="1">
        <v>5486.7046</v>
      </c>
      <c r="B1737" s="1">
        <v>1950.0</v>
      </c>
      <c r="C1737" s="1">
        <v>1759.4</v>
      </c>
      <c r="D1737" s="1">
        <v>1950.0</v>
      </c>
      <c r="E1737" s="1">
        <v>1950.0</v>
      </c>
      <c r="F1737" s="1">
        <v>1495.4</v>
      </c>
    </row>
    <row r="1738" ht="15.75" customHeight="1">
      <c r="A1738" s="1">
        <v>5486.8574</v>
      </c>
      <c r="B1738" s="1">
        <v>1950.0</v>
      </c>
      <c r="C1738" s="1">
        <v>1768.1</v>
      </c>
      <c r="D1738" s="1">
        <v>1950.0</v>
      </c>
      <c r="E1738" s="1">
        <v>1950.0</v>
      </c>
      <c r="F1738" s="1">
        <v>1719.5</v>
      </c>
    </row>
    <row r="1739" ht="15.75" customHeight="1">
      <c r="A1739" s="1">
        <v>5487.0098</v>
      </c>
      <c r="B1739" s="1">
        <v>1950.0</v>
      </c>
      <c r="C1739" s="1">
        <v>1793.0</v>
      </c>
      <c r="D1739" s="1">
        <v>1950.0</v>
      </c>
      <c r="E1739" s="1">
        <v>1950.0</v>
      </c>
      <c r="F1739" s="1">
        <v>1900.3</v>
      </c>
    </row>
    <row r="1740" ht="15.75" customHeight="1">
      <c r="A1740" s="1">
        <v>5487.1621</v>
      </c>
      <c r="B1740" s="1">
        <v>1950.0</v>
      </c>
      <c r="C1740" s="1">
        <v>1800.1</v>
      </c>
      <c r="D1740" s="1">
        <v>1950.0</v>
      </c>
      <c r="E1740" s="1">
        <v>1950.0</v>
      </c>
      <c r="F1740" s="1">
        <v>1950.0</v>
      </c>
    </row>
    <row r="1741" ht="15.75" customHeight="1">
      <c r="A1741" s="1">
        <v>5487.3145</v>
      </c>
      <c r="B1741" s="1">
        <v>1939.0</v>
      </c>
      <c r="C1741" s="1">
        <v>1742.7</v>
      </c>
      <c r="D1741" s="1">
        <v>1950.0</v>
      </c>
      <c r="E1741" s="1">
        <v>1950.0</v>
      </c>
      <c r="F1741" s="1">
        <v>1950.0</v>
      </c>
    </row>
    <row r="1742" ht="15.75" customHeight="1">
      <c r="A1742" s="1">
        <v>5487.4668</v>
      </c>
      <c r="B1742" s="1">
        <v>1843.5</v>
      </c>
      <c r="C1742" s="1">
        <v>1590.5</v>
      </c>
      <c r="D1742" s="1">
        <v>1950.0</v>
      </c>
      <c r="E1742" s="1">
        <v>1950.0</v>
      </c>
      <c r="F1742" s="1">
        <v>1950.0</v>
      </c>
    </row>
    <row r="1743" ht="15.75" customHeight="1">
      <c r="A1743" s="1">
        <v>5487.6191</v>
      </c>
      <c r="B1743" s="1">
        <v>1654.8</v>
      </c>
      <c r="C1743" s="1">
        <v>1362.1</v>
      </c>
      <c r="D1743" s="1">
        <v>1950.0</v>
      </c>
      <c r="E1743" s="1">
        <v>1950.0</v>
      </c>
      <c r="F1743" s="1">
        <v>1950.0</v>
      </c>
    </row>
    <row r="1744" ht="15.75" customHeight="1">
      <c r="A1744" s="1">
        <v>5487.7715</v>
      </c>
      <c r="B1744" s="1">
        <v>1386.3</v>
      </c>
      <c r="C1744" s="1">
        <v>1113.8</v>
      </c>
      <c r="D1744" s="1">
        <v>1950.0</v>
      </c>
      <c r="E1744" s="1">
        <v>1886.8</v>
      </c>
      <c r="F1744" s="1">
        <v>1885.5</v>
      </c>
    </row>
    <row r="1745" ht="15.75" customHeight="1">
      <c r="A1745" s="1">
        <v>5487.9238</v>
      </c>
      <c r="B1745" s="1">
        <v>1093.5</v>
      </c>
      <c r="C1745" s="1">
        <v>894.6</v>
      </c>
      <c r="D1745" s="1">
        <v>1950.0</v>
      </c>
      <c r="E1745" s="1">
        <v>1444.9</v>
      </c>
      <c r="F1745" s="1">
        <v>1626.6</v>
      </c>
    </row>
    <row r="1746" ht="15.75" customHeight="1">
      <c r="A1746" s="1">
        <v>5488.0762</v>
      </c>
      <c r="B1746" s="1">
        <v>836.5</v>
      </c>
      <c r="C1746" s="1">
        <v>719.2</v>
      </c>
      <c r="D1746" s="1">
        <v>1916.4</v>
      </c>
      <c r="E1746" s="1">
        <v>1246.4</v>
      </c>
      <c r="F1746" s="1">
        <v>1603.4</v>
      </c>
    </row>
    <row r="1747" ht="15.75" customHeight="1">
      <c r="A1747" s="1">
        <v>5488.229</v>
      </c>
      <c r="B1747" s="1">
        <v>642.8</v>
      </c>
      <c r="C1747" s="1">
        <v>589.7</v>
      </c>
      <c r="D1747" s="1">
        <v>1787.4</v>
      </c>
      <c r="E1747" s="1">
        <v>1139.9</v>
      </c>
      <c r="F1747" s="1">
        <v>1582.8</v>
      </c>
    </row>
    <row r="1748" ht="15.75" customHeight="1">
      <c r="A1748" s="1">
        <v>5488.3813</v>
      </c>
      <c r="B1748" s="1">
        <v>500.0</v>
      </c>
      <c r="C1748" s="1">
        <v>494.4</v>
      </c>
      <c r="D1748" s="1">
        <v>1597.8</v>
      </c>
      <c r="E1748" s="1">
        <v>1078.4</v>
      </c>
      <c r="F1748" s="1">
        <v>1635.4</v>
      </c>
    </row>
    <row r="1749" ht="15.75" customHeight="1">
      <c r="A1749" s="1">
        <v>5488.5337</v>
      </c>
      <c r="B1749" s="1">
        <v>382.3</v>
      </c>
      <c r="C1749" s="1">
        <v>420.5</v>
      </c>
      <c r="D1749" s="1">
        <v>1354.0</v>
      </c>
      <c r="E1749" s="1">
        <v>1060.0</v>
      </c>
      <c r="F1749" s="1">
        <v>1737.7</v>
      </c>
    </row>
    <row r="1750" ht="15.75" customHeight="1">
      <c r="A1750" s="1">
        <v>5488.686</v>
      </c>
      <c r="B1750" s="1">
        <v>316.8</v>
      </c>
      <c r="C1750" s="1">
        <v>362.5</v>
      </c>
      <c r="D1750" s="1">
        <v>1093.0</v>
      </c>
      <c r="E1750" s="1">
        <v>1057.2</v>
      </c>
      <c r="F1750" s="1">
        <v>1767.8</v>
      </c>
    </row>
    <row r="1751" ht="15.75" customHeight="1">
      <c r="A1751" s="1">
        <v>5488.8384</v>
      </c>
      <c r="B1751" s="1">
        <v>280.1</v>
      </c>
      <c r="C1751" s="1">
        <v>317.3</v>
      </c>
      <c r="D1751" s="1">
        <v>861.3</v>
      </c>
      <c r="E1751" s="1">
        <v>1065.1</v>
      </c>
      <c r="F1751" s="1">
        <v>1658.0</v>
      </c>
    </row>
    <row r="1752" ht="15.75" customHeight="1">
      <c r="A1752" s="1">
        <v>5488.9907</v>
      </c>
      <c r="B1752" s="1">
        <v>236.5</v>
      </c>
      <c r="C1752" s="1">
        <v>267.7</v>
      </c>
      <c r="D1752" s="1">
        <v>654.7</v>
      </c>
      <c r="E1752" s="1">
        <v>991.8</v>
      </c>
      <c r="F1752" s="1">
        <v>1410.6</v>
      </c>
    </row>
    <row r="1753" ht="15.75" customHeight="1">
      <c r="A1753" s="1">
        <v>5489.1431</v>
      </c>
      <c r="B1753" s="1">
        <v>197.5</v>
      </c>
      <c r="C1753" s="1">
        <v>224.9</v>
      </c>
      <c r="D1753" s="1">
        <v>488.8</v>
      </c>
      <c r="E1753" s="1">
        <v>831.5</v>
      </c>
      <c r="F1753" s="1">
        <v>1089.4</v>
      </c>
    </row>
    <row r="1754" ht="15.75" customHeight="1">
      <c r="A1754" s="1">
        <v>5489.2954</v>
      </c>
      <c r="B1754" s="1">
        <v>164.0</v>
      </c>
      <c r="C1754" s="1">
        <v>185.3</v>
      </c>
      <c r="D1754" s="1">
        <v>356.9</v>
      </c>
      <c r="E1754" s="1">
        <v>627.8</v>
      </c>
      <c r="F1754" s="1">
        <v>789.8</v>
      </c>
    </row>
    <row r="1755" ht="15.75" customHeight="1">
      <c r="A1755" s="1">
        <v>5489.4478</v>
      </c>
      <c r="B1755" s="1">
        <v>130.2</v>
      </c>
      <c r="C1755" s="1">
        <v>146.8</v>
      </c>
      <c r="D1755" s="1">
        <v>254.3</v>
      </c>
      <c r="E1755" s="1">
        <v>441.5</v>
      </c>
      <c r="F1755" s="1">
        <v>544.1</v>
      </c>
    </row>
    <row r="1756" ht="15.75" customHeight="1">
      <c r="A1756" s="1">
        <v>5489.6006</v>
      </c>
      <c r="B1756" s="1">
        <v>110.8</v>
      </c>
      <c r="C1756" s="1">
        <v>123.5</v>
      </c>
      <c r="D1756" s="1">
        <v>201.2</v>
      </c>
      <c r="E1756" s="1">
        <v>340.5</v>
      </c>
      <c r="F1756" s="1">
        <v>419.5</v>
      </c>
    </row>
    <row r="1757" ht="15.75" customHeight="1">
      <c r="A1757" s="1">
        <v>5489.7529</v>
      </c>
      <c r="B1757" s="1">
        <v>96.75</v>
      </c>
      <c r="C1757" s="1">
        <v>107.5</v>
      </c>
      <c r="D1757" s="1">
        <v>158.7</v>
      </c>
      <c r="E1757" s="1">
        <v>262.5</v>
      </c>
      <c r="F1757" s="1">
        <v>319.1</v>
      </c>
    </row>
    <row r="1758" ht="15.75" customHeight="1">
      <c r="A1758" s="1">
        <v>5489.9053</v>
      </c>
      <c r="B1758" s="1">
        <v>88.36</v>
      </c>
      <c r="C1758" s="1">
        <v>98.85</v>
      </c>
      <c r="D1758" s="1">
        <v>136.7</v>
      </c>
      <c r="E1758" s="1">
        <v>208.5</v>
      </c>
      <c r="F1758" s="1">
        <v>262.7</v>
      </c>
    </row>
    <row r="1759" ht="15.75" customHeight="1">
      <c r="A1759" s="1">
        <v>5490.0576</v>
      </c>
      <c r="B1759" s="1">
        <v>89.34</v>
      </c>
      <c r="C1759" s="1">
        <v>99.77</v>
      </c>
      <c r="D1759" s="1">
        <v>132.5</v>
      </c>
      <c r="E1759" s="1">
        <v>184.3</v>
      </c>
      <c r="F1759" s="1">
        <v>248.2</v>
      </c>
    </row>
    <row r="1760" ht="15.75" customHeight="1">
      <c r="A1760" s="1">
        <v>5490.21</v>
      </c>
      <c r="B1760" s="1">
        <v>101.2</v>
      </c>
      <c r="C1760" s="1">
        <v>117.3</v>
      </c>
      <c r="D1760" s="1">
        <v>151.8</v>
      </c>
      <c r="E1760" s="1">
        <v>197.9</v>
      </c>
      <c r="F1760" s="1">
        <v>277.2</v>
      </c>
    </row>
    <row r="1761" ht="15.75" customHeight="1">
      <c r="A1761" s="1">
        <v>5490.3623</v>
      </c>
      <c r="B1761" s="1">
        <v>120.8</v>
      </c>
      <c r="C1761" s="1">
        <v>152.1</v>
      </c>
      <c r="D1761" s="1">
        <v>186.4</v>
      </c>
      <c r="E1761" s="1">
        <v>235.0</v>
      </c>
      <c r="F1761" s="1">
        <v>350.5</v>
      </c>
    </row>
    <row r="1762" ht="15.75" customHeight="1">
      <c r="A1762" s="1">
        <v>5490.5146</v>
      </c>
      <c r="B1762" s="1">
        <v>151.8</v>
      </c>
      <c r="C1762" s="1">
        <v>190.2</v>
      </c>
      <c r="D1762" s="1">
        <v>241.6</v>
      </c>
      <c r="E1762" s="1">
        <v>289.2</v>
      </c>
      <c r="F1762" s="1">
        <v>474.2</v>
      </c>
    </row>
    <row r="1763" ht="15.75" customHeight="1">
      <c r="A1763" s="1">
        <v>5490.667</v>
      </c>
      <c r="B1763" s="1">
        <v>203.7</v>
      </c>
      <c r="C1763" s="1">
        <v>277.1</v>
      </c>
      <c r="D1763" s="1">
        <v>355.7</v>
      </c>
      <c r="E1763" s="1">
        <v>396.6</v>
      </c>
      <c r="F1763" s="1">
        <v>681.0</v>
      </c>
    </row>
    <row r="1764" ht="15.75" customHeight="1">
      <c r="A1764" s="1">
        <v>5490.8198</v>
      </c>
      <c r="B1764" s="1">
        <v>294.4</v>
      </c>
      <c r="C1764" s="1">
        <v>439.0</v>
      </c>
      <c r="D1764" s="1">
        <v>547.4</v>
      </c>
      <c r="E1764" s="1">
        <v>612.2</v>
      </c>
      <c r="F1764" s="1">
        <v>960.0</v>
      </c>
    </row>
    <row r="1765" ht="15.75" customHeight="1">
      <c r="A1765" s="1">
        <v>5490.9722</v>
      </c>
      <c r="B1765" s="1">
        <v>453.3</v>
      </c>
      <c r="C1765" s="1">
        <v>649.9</v>
      </c>
      <c r="D1765" s="1">
        <v>771.2</v>
      </c>
      <c r="E1765" s="1">
        <v>857.9</v>
      </c>
      <c r="F1765" s="1">
        <v>1323.4</v>
      </c>
    </row>
    <row r="1766" ht="15.75" customHeight="1">
      <c r="A1766" s="1">
        <v>5491.1245</v>
      </c>
      <c r="B1766" s="1">
        <v>634.8</v>
      </c>
      <c r="C1766" s="1">
        <v>808.0</v>
      </c>
      <c r="D1766" s="1">
        <v>1160.0</v>
      </c>
      <c r="E1766" s="1">
        <v>1232.9</v>
      </c>
      <c r="F1766" s="1">
        <v>1652.2</v>
      </c>
    </row>
    <row r="1767" ht="15.75" customHeight="1">
      <c r="A1767" s="1">
        <v>5491.2769</v>
      </c>
      <c r="B1767" s="1">
        <v>792.6</v>
      </c>
      <c r="C1767" s="1">
        <v>802.5</v>
      </c>
      <c r="D1767" s="1">
        <v>1515.0</v>
      </c>
      <c r="E1767" s="1">
        <v>1514.4</v>
      </c>
      <c r="F1767" s="1">
        <v>1831.7</v>
      </c>
    </row>
    <row r="1768" ht="15.75" customHeight="1">
      <c r="A1768" s="1">
        <v>5491.4292</v>
      </c>
      <c r="B1768" s="1">
        <v>1034.4</v>
      </c>
      <c r="C1768" s="1">
        <v>808.3</v>
      </c>
      <c r="D1768" s="1">
        <v>1750.5</v>
      </c>
      <c r="E1768" s="1">
        <v>1619.8</v>
      </c>
      <c r="F1768" s="1">
        <v>1881.4</v>
      </c>
    </row>
    <row r="1769" ht="15.75" customHeight="1">
      <c r="A1769" s="1">
        <v>5491.5815</v>
      </c>
      <c r="B1769" s="1">
        <v>1306.4</v>
      </c>
      <c r="C1769" s="1">
        <v>794.6</v>
      </c>
      <c r="D1769" s="1">
        <v>1890.0</v>
      </c>
      <c r="E1769" s="1">
        <v>1535.4</v>
      </c>
      <c r="F1769" s="1">
        <v>1820.3</v>
      </c>
    </row>
    <row r="1770" ht="15.75" customHeight="1">
      <c r="A1770" s="1">
        <v>5491.7339</v>
      </c>
      <c r="B1770" s="1">
        <v>1553.3</v>
      </c>
      <c r="C1770" s="1">
        <v>771.3</v>
      </c>
      <c r="D1770" s="1">
        <v>1933.9</v>
      </c>
      <c r="E1770" s="1">
        <v>1404.2</v>
      </c>
      <c r="F1770" s="1">
        <v>1668.6</v>
      </c>
    </row>
    <row r="1771" ht="15.75" customHeight="1">
      <c r="A1771" s="1">
        <v>5491.8862</v>
      </c>
      <c r="B1771" s="1">
        <v>1711.9</v>
      </c>
      <c r="C1771" s="1">
        <v>755.6</v>
      </c>
      <c r="D1771" s="1">
        <v>1936.8</v>
      </c>
      <c r="E1771" s="1">
        <v>1265.1</v>
      </c>
      <c r="F1771" s="1">
        <v>1477.6</v>
      </c>
    </row>
    <row r="1772" ht="15.75" customHeight="1">
      <c r="A1772" s="1">
        <v>5492.0386</v>
      </c>
      <c r="B1772" s="1">
        <v>1740.3</v>
      </c>
      <c r="C1772" s="1">
        <v>746.4</v>
      </c>
      <c r="D1772" s="1">
        <v>1899.3</v>
      </c>
      <c r="E1772" s="1">
        <v>1162.8</v>
      </c>
      <c r="F1772" s="1">
        <v>1287.1</v>
      </c>
    </row>
    <row r="1773" ht="15.75" customHeight="1">
      <c r="A1773" s="1">
        <v>5492.1914</v>
      </c>
      <c r="B1773" s="1">
        <v>1639.9</v>
      </c>
      <c r="C1773" s="1">
        <v>727.1</v>
      </c>
      <c r="D1773" s="1">
        <v>1791.3</v>
      </c>
      <c r="E1773" s="1">
        <v>1086.8</v>
      </c>
      <c r="F1773" s="1">
        <v>1143.8</v>
      </c>
    </row>
    <row r="1774" ht="15.75" customHeight="1">
      <c r="A1774" s="1">
        <v>5492.3438</v>
      </c>
      <c r="B1774" s="1">
        <v>1481.7</v>
      </c>
      <c r="C1774" s="1">
        <v>715.5</v>
      </c>
      <c r="D1774" s="1">
        <v>1614.7</v>
      </c>
      <c r="E1774" s="1">
        <v>1048.3</v>
      </c>
      <c r="F1774" s="1">
        <v>1039.1</v>
      </c>
    </row>
    <row r="1775" ht="15.75" customHeight="1">
      <c r="A1775" s="1">
        <v>5492.4961</v>
      </c>
      <c r="B1775" s="1">
        <v>1236.0</v>
      </c>
      <c r="C1775" s="1">
        <v>644.6</v>
      </c>
      <c r="D1775" s="1">
        <v>1302.9</v>
      </c>
      <c r="E1775" s="1">
        <v>957.0</v>
      </c>
      <c r="F1775" s="1">
        <v>890.5</v>
      </c>
    </row>
    <row r="1776" ht="15.75" customHeight="1">
      <c r="A1776" s="1">
        <v>5492.6484</v>
      </c>
      <c r="B1776" s="1">
        <v>833.5</v>
      </c>
      <c r="C1776" s="1">
        <v>541.6</v>
      </c>
      <c r="D1776" s="1">
        <v>1038.2</v>
      </c>
      <c r="E1776" s="1">
        <v>823.2</v>
      </c>
      <c r="F1776" s="1">
        <v>764.2</v>
      </c>
    </row>
    <row r="1777" ht="15.75" customHeight="1">
      <c r="A1777" s="1">
        <v>5492.8008</v>
      </c>
      <c r="B1777" s="1">
        <v>632.9</v>
      </c>
      <c r="C1777" s="1">
        <v>458.5</v>
      </c>
      <c r="D1777" s="1">
        <v>834.0</v>
      </c>
      <c r="E1777" s="1">
        <v>715.6</v>
      </c>
      <c r="F1777" s="1">
        <v>676.6</v>
      </c>
    </row>
    <row r="1778" ht="15.75" customHeight="1">
      <c r="A1778" s="1">
        <v>5492.9531</v>
      </c>
      <c r="B1778" s="1">
        <v>515.3</v>
      </c>
      <c r="C1778" s="1">
        <v>405.6</v>
      </c>
      <c r="D1778" s="1">
        <v>708.8</v>
      </c>
      <c r="E1778" s="1">
        <v>646.6</v>
      </c>
      <c r="F1778" s="1">
        <v>616.6</v>
      </c>
    </row>
    <row r="1779" ht="15.75" customHeight="1">
      <c r="A1779" s="1">
        <v>5493.1055</v>
      </c>
      <c r="B1779" s="1">
        <v>472.0</v>
      </c>
      <c r="C1779" s="1">
        <v>380.2</v>
      </c>
      <c r="D1779" s="1">
        <v>647.9</v>
      </c>
      <c r="E1779" s="1">
        <v>621.1</v>
      </c>
      <c r="F1779" s="1">
        <v>614.7</v>
      </c>
    </row>
    <row r="1780" ht="15.75" customHeight="1">
      <c r="A1780" s="1">
        <v>5493.2578</v>
      </c>
      <c r="B1780" s="1">
        <v>469.9</v>
      </c>
      <c r="C1780" s="1">
        <v>376.0</v>
      </c>
      <c r="D1780" s="1">
        <v>629.2</v>
      </c>
      <c r="E1780" s="1">
        <v>628.9</v>
      </c>
      <c r="F1780" s="1">
        <v>630.5</v>
      </c>
    </row>
    <row r="1781" ht="15.75" customHeight="1">
      <c r="A1781" s="1">
        <v>5493.4102</v>
      </c>
      <c r="B1781" s="1">
        <v>472.6</v>
      </c>
      <c r="C1781" s="1">
        <v>376.4</v>
      </c>
      <c r="D1781" s="1">
        <v>617.6</v>
      </c>
      <c r="E1781" s="1">
        <v>613.8</v>
      </c>
      <c r="F1781" s="1">
        <v>620.3</v>
      </c>
    </row>
    <row r="1782" ht="15.75" customHeight="1">
      <c r="A1782" s="1">
        <v>5493.563</v>
      </c>
      <c r="B1782" s="1">
        <v>464.7</v>
      </c>
      <c r="C1782" s="1">
        <v>369.4</v>
      </c>
      <c r="D1782" s="1">
        <v>596.2</v>
      </c>
      <c r="E1782" s="1">
        <v>591.9</v>
      </c>
      <c r="F1782" s="1">
        <v>617.3</v>
      </c>
    </row>
    <row r="1783" ht="15.75" customHeight="1">
      <c r="A1783" s="1">
        <v>5493.7153</v>
      </c>
      <c r="B1783" s="1">
        <v>434.9</v>
      </c>
      <c r="C1783" s="1">
        <v>353.3</v>
      </c>
      <c r="D1783" s="1">
        <v>559.2</v>
      </c>
      <c r="E1783" s="1">
        <v>550.9</v>
      </c>
      <c r="F1783" s="1">
        <v>586.6</v>
      </c>
    </row>
    <row r="1784" ht="15.75" customHeight="1">
      <c r="A1784" s="1">
        <v>5493.8677</v>
      </c>
      <c r="B1784" s="1">
        <v>395.8</v>
      </c>
      <c r="C1784" s="1">
        <v>332.4</v>
      </c>
      <c r="D1784" s="1">
        <v>518.2</v>
      </c>
      <c r="E1784" s="1">
        <v>502.9</v>
      </c>
      <c r="F1784" s="1">
        <v>548.8</v>
      </c>
    </row>
    <row r="1785" ht="15.75" customHeight="1">
      <c r="A1785" s="1">
        <v>5494.02</v>
      </c>
      <c r="B1785" s="1">
        <v>362.9</v>
      </c>
      <c r="C1785" s="1">
        <v>313.0</v>
      </c>
      <c r="D1785" s="1">
        <v>475.8</v>
      </c>
      <c r="E1785" s="1">
        <v>453.2</v>
      </c>
      <c r="F1785" s="1">
        <v>514.7</v>
      </c>
    </row>
    <row r="1786" ht="15.75" customHeight="1">
      <c r="A1786" s="1">
        <v>5494.1724</v>
      </c>
      <c r="B1786" s="1">
        <v>348.7</v>
      </c>
      <c r="C1786" s="1">
        <v>307.4</v>
      </c>
      <c r="D1786" s="1">
        <v>459.1</v>
      </c>
      <c r="E1786" s="1">
        <v>425.7</v>
      </c>
      <c r="F1786" s="1">
        <v>507.9</v>
      </c>
    </row>
    <row r="1787" ht="15.75" customHeight="1">
      <c r="A1787" s="1">
        <v>5494.3247</v>
      </c>
      <c r="B1787" s="1">
        <v>355.6</v>
      </c>
      <c r="C1787" s="1">
        <v>315.3</v>
      </c>
      <c r="D1787" s="1">
        <v>468.3</v>
      </c>
      <c r="E1787" s="1">
        <v>417.7</v>
      </c>
      <c r="F1787" s="1">
        <v>527.8</v>
      </c>
    </row>
    <row r="1788" ht="15.75" customHeight="1">
      <c r="A1788" s="1">
        <v>5494.4771</v>
      </c>
      <c r="B1788" s="1">
        <v>392.4</v>
      </c>
      <c r="C1788" s="1">
        <v>337.8</v>
      </c>
      <c r="D1788" s="1">
        <v>506.5</v>
      </c>
      <c r="E1788" s="1">
        <v>426.3</v>
      </c>
      <c r="F1788" s="1">
        <v>560.0</v>
      </c>
    </row>
    <row r="1789" ht="15.75" customHeight="1">
      <c r="A1789" s="1">
        <v>5494.6294</v>
      </c>
      <c r="B1789" s="1">
        <v>456.9</v>
      </c>
      <c r="C1789" s="1">
        <v>380.7</v>
      </c>
      <c r="D1789" s="1">
        <v>586.4</v>
      </c>
      <c r="E1789" s="1">
        <v>462.3</v>
      </c>
      <c r="F1789" s="1">
        <v>596.3</v>
      </c>
    </row>
    <row r="1790" ht="15.75" customHeight="1">
      <c r="A1790" s="1">
        <v>5494.7822</v>
      </c>
      <c r="B1790" s="1">
        <v>548.7</v>
      </c>
      <c r="C1790" s="1">
        <v>438.1</v>
      </c>
      <c r="D1790" s="1">
        <v>708.8</v>
      </c>
      <c r="E1790" s="1">
        <v>522.0</v>
      </c>
      <c r="F1790" s="1">
        <v>648.9</v>
      </c>
    </row>
    <row r="1791" ht="15.75" customHeight="1">
      <c r="A1791" s="1">
        <v>5494.9346</v>
      </c>
      <c r="B1791" s="1">
        <v>711.1</v>
      </c>
      <c r="C1791" s="1">
        <v>517.2</v>
      </c>
      <c r="D1791" s="1">
        <v>885.1</v>
      </c>
      <c r="E1791" s="1">
        <v>594.6</v>
      </c>
      <c r="F1791" s="1">
        <v>713.9</v>
      </c>
    </row>
    <row r="1792" ht="15.75" customHeight="1">
      <c r="A1792" s="1">
        <v>5495.0869</v>
      </c>
      <c r="B1792" s="1">
        <v>951.6</v>
      </c>
      <c r="C1792" s="1">
        <v>617.8</v>
      </c>
      <c r="D1792" s="1">
        <v>1131.9</v>
      </c>
      <c r="E1792" s="1">
        <v>686.0</v>
      </c>
      <c r="F1792" s="1">
        <v>803.3</v>
      </c>
    </row>
    <row r="1793" ht="15.75" customHeight="1">
      <c r="A1793" s="1">
        <v>5495.2393</v>
      </c>
      <c r="B1793" s="1">
        <v>1302.4</v>
      </c>
      <c r="C1793" s="1">
        <v>725.9</v>
      </c>
      <c r="D1793" s="1">
        <v>1398.4</v>
      </c>
      <c r="E1793" s="1">
        <v>876.3</v>
      </c>
      <c r="F1793" s="1">
        <v>951.1</v>
      </c>
    </row>
    <row r="1794" ht="15.75" customHeight="1">
      <c r="A1794" s="1">
        <v>5495.3916</v>
      </c>
      <c r="B1794" s="1">
        <v>1635.7</v>
      </c>
      <c r="C1794" s="1">
        <v>804.2</v>
      </c>
      <c r="D1794" s="1">
        <v>1664.0</v>
      </c>
      <c r="E1794" s="1">
        <v>1122.2</v>
      </c>
      <c r="F1794" s="1">
        <v>1092.8</v>
      </c>
    </row>
    <row r="1795" ht="15.75" customHeight="1">
      <c r="A1795" s="1">
        <v>5495.5439</v>
      </c>
      <c r="B1795" s="1">
        <v>1819.5</v>
      </c>
      <c r="C1795" s="1">
        <v>836.6</v>
      </c>
      <c r="D1795" s="1">
        <v>1825.0</v>
      </c>
      <c r="E1795" s="1">
        <v>1277.2</v>
      </c>
      <c r="F1795" s="1">
        <v>1117.2</v>
      </c>
    </row>
    <row r="1796" ht="15.75" customHeight="1">
      <c r="A1796" s="1">
        <v>5495.6963</v>
      </c>
      <c r="B1796" s="1">
        <v>1923.3</v>
      </c>
      <c r="C1796" s="1">
        <v>873.4</v>
      </c>
      <c r="D1796" s="1">
        <v>1904.1</v>
      </c>
      <c r="E1796" s="1">
        <v>1421.9</v>
      </c>
      <c r="F1796" s="1">
        <v>1102.3</v>
      </c>
    </row>
    <row r="1797" ht="15.75" customHeight="1">
      <c r="A1797" s="1">
        <v>5495.8486</v>
      </c>
      <c r="B1797" s="1">
        <v>1950.0</v>
      </c>
      <c r="C1797" s="1">
        <v>927.1</v>
      </c>
      <c r="D1797" s="1">
        <v>1938.7</v>
      </c>
      <c r="E1797" s="1">
        <v>1488.4</v>
      </c>
      <c r="F1797" s="1">
        <v>1086.9</v>
      </c>
    </row>
    <row r="1798" ht="15.75" customHeight="1">
      <c r="A1798" s="1">
        <v>5496.001</v>
      </c>
      <c r="B1798" s="1">
        <v>1950.0</v>
      </c>
      <c r="C1798" s="1">
        <v>993.1</v>
      </c>
      <c r="D1798" s="1">
        <v>1950.0</v>
      </c>
      <c r="E1798" s="1">
        <v>1471.8</v>
      </c>
      <c r="F1798" s="1">
        <v>1036.9</v>
      </c>
    </row>
    <row r="1799" ht="15.75" customHeight="1">
      <c r="A1799" s="1">
        <v>5496.1538</v>
      </c>
      <c r="B1799" s="1">
        <v>1950.0</v>
      </c>
      <c r="C1799" s="1">
        <v>1063.0</v>
      </c>
      <c r="D1799" s="1">
        <v>1950.0</v>
      </c>
      <c r="E1799" s="1">
        <v>1390.4</v>
      </c>
      <c r="F1799" s="1">
        <v>1055.4</v>
      </c>
    </row>
    <row r="1800" ht="15.75" customHeight="1">
      <c r="A1800" s="1">
        <v>5496.3062</v>
      </c>
      <c r="B1800" s="1">
        <v>1950.0</v>
      </c>
      <c r="C1800" s="1">
        <v>1138.6</v>
      </c>
      <c r="D1800" s="1">
        <v>1950.0</v>
      </c>
      <c r="E1800" s="1">
        <v>1343.8</v>
      </c>
      <c r="F1800" s="1">
        <v>1110.8</v>
      </c>
    </row>
    <row r="1801" ht="15.75" customHeight="1">
      <c r="A1801" s="1">
        <v>5496.4585</v>
      </c>
      <c r="B1801" s="1">
        <v>1950.0</v>
      </c>
      <c r="C1801" s="1">
        <v>1206.6</v>
      </c>
      <c r="D1801" s="1">
        <v>1950.0</v>
      </c>
      <c r="E1801" s="1">
        <v>1262.2</v>
      </c>
      <c r="F1801" s="1">
        <v>1163.1</v>
      </c>
    </row>
    <row r="1802" ht="15.75" customHeight="1">
      <c r="A1802" s="1">
        <v>5496.6108</v>
      </c>
      <c r="B1802" s="1">
        <v>1950.0</v>
      </c>
      <c r="C1802" s="1">
        <v>1259.1</v>
      </c>
      <c r="D1802" s="1">
        <v>1950.0</v>
      </c>
      <c r="E1802" s="1">
        <v>1280.0</v>
      </c>
      <c r="F1802" s="1">
        <v>1369.6</v>
      </c>
    </row>
    <row r="1803" ht="15.75" customHeight="1">
      <c r="A1803" s="1">
        <v>5496.7632</v>
      </c>
      <c r="B1803" s="1">
        <v>1950.0</v>
      </c>
      <c r="C1803" s="1">
        <v>1299.2</v>
      </c>
      <c r="D1803" s="1">
        <v>1950.0</v>
      </c>
      <c r="E1803" s="1">
        <v>1347.7</v>
      </c>
      <c r="F1803" s="1">
        <v>1455.6</v>
      </c>
    </row>
    <row r="1804" ht="15.75" customHeight="1">
      <c r="A1804" s="1">
        <v>5496.9155</v>
      </c>
      <c r="B1804" s="1">
        <v>1950.0</v>
      </c>
      <c r="C1804" s="1">
        <v>1341.5</v>
      </c>
      <c r="D1804" s="1">
        <v>1950.0</v>
      </c>
      <c r="E1804" s="1">
        <v>1440.6</v>
      </c>
      <c r="F1804" s="1">
        <v>1631.7</v>
      </c>
    </row>
    <row r="1805" ht="15.75" customHeight="1">
      <c r="A1805" s="1">
        <v>5497.0679</v>
      </c>
      <c r="B1805" s="1">
        <v>1950.0</v>
      </c>
      <c r="C1805" s="1">
        <v>1401.9</v>
      </c>
      <c r="D1805" s="1">
        <v>1950.0</v>
      </c>
      <c r="E1805" s="1">
        <v>1465.7</v>
      </c>
      <c r="F1805" s="1">
        <v>1723.8</v>
      </c>
    </row>
    <row r="1806" ht="15.75" customHeight="1">
      <c r="A1806" s="1">
        <v>5497.2202</v>
      </c>
      <c r="B1806" s="1">
        <v>1950.0</v>
      </c>
      <c r="C1806" s="1">
        <v>1486.5</v>
      </c>
      <c r="D1806" s="1">
        <v>1950.0</v>
      </c>
      <c r="E1806" s="1">
        <v>1491.2</v>
      </c>
      <c r="F1806" s="1">
        <v>1756.6</v>
      </c>
    </row>
    <row r="1807" ht="15.75" customHeight="1">
      <c r="A1807" s="1">
        <v>5497.3726</v>
      </c>
      <c r="B1807" s="1">
        <v>1950.0</v>
      </c>
      <c r="C1807" s="1">
        <v>1582.5</v>
      </c>
      <c r="D1807" s="1">
        <v>1950.0</v>
      </c>
      <c r="E1807" s="1">
        <v>1516.3</v>
      </c>
      <c r="F1807" s="1">
        <v>1708.7</v>
      </c>
    </row>
    <row r="1808" ht="15.75" customHeight="1">
      <c r="A1808" s="1">
        <v>5497.5254</v>
      </c>
      <c r="B1808" s="1">
        <v>1950.0</v>
      </c>
      <c r="C1808" s="1">
        <v>1656.4</v>
      </c>
      <c r="D1808" s="1">
        <v>1950.0</v>
      </c>
      <c r="E1808" s="1">
        <v>1707.6</v>
      </c>
      <c r="F1808" s="1">
        <v>1878.7</v>
      </c>
    </row>
    <row r="1809" ht="15.75" customHeight="1">
      <c r="A1809" s="1">
        <v>5497.6777</v>
      </c>
      <c r="B1809" s="1">
        <v>1950.0</v>
      </c>
      <c r="C1809" s="1">
        <v>1668.0</v>
      </c>
      <c r="D1809" s="1">
        <v>1950.0</v>
      </c>
      <c r="E1809" s="1">
        <v>1924.4</v>
      </c>
      <c r="F1809" s="1">
        <v>1950.0</v>
      </c>
    </row>
    <row r="1810" ht="15.75" customHeight="1">
      <c r="A1810" s="1">
        <v>5497.8301</v>
      </c>
      <c r="B1810" s="1">
        <v>1950.0</v>
      </c>
      <c r="C1810" s="1">
        <v>1600.4</v>
      </c>
      <c r="D1810" s="1">
        <v>1950.0</v>
      </c>
      <c r="E1810" s="1">
        <v>1950.0</v>
      </c>
      <c r="F1810" s="1">
        <v>1950.0</v>
      </c>
    </row>
    <row r="1811" ht="15.75" customHeight="1">
      <c r="A1811" s="1">
        <v>5497.9824</v>
      </c>
      <c r="B1811" s="1">
        <v>1947.1</v>
      </c>
      <c r="C1811" s="1">
        <v>1474.5</v>
      </c>
      <c r="D1811" s="1">
        <v>1950.0</v>
      </c>
      <c r="E1811" s="1">
        <v>1950.0</v>
      </c>
      <c r="F1811" s="1">
        <v>1723.8</v>
      </c>
    </row>
    <row r="1812" ht="15.75" customHeight="1">
      <c r="A1812" s="1">
        <v>5498.1348</v>
      </c>
      <c r="B1812" s="1">
        <v>1897.5</v>
      </c>
      <c r="C1812" s="1">
        <v>1328.9</v>
      </c>
      <c r="D1812" s="1">
        <v>1950.0</v>
      </c>
      <c r="E1812" s="1">
        <v>1929.4</v>
      </c>
      <c r="F1812" s="1">
        <v>1478.1</v>
      </c>
    </row>
    <row r="1813" ht="15.75" customHeight="1">
      <c r="A1813" s="1">
        <v>5498.2871</v>
      </c>
      <c r="B1813" s="1">
        <v>1807.7</v>
      </c>
      <c r="C1813" s="1">
        <v>1194.6</v>
      </c>
      <c r="D1813" s="1">
        <v>1950.0</v>
      </c>
      <c r="E1813" s="1">
        <v>1840.1</v>
      </c>
      <c r="F1813" s="1">
        <v>1312.1</v>
      </c>
    </row>
    <row r="1814" ht="15.75" customHeight="1">
      <c r="A1814" s="1">
        <v>5498.4395</v>
      </c>
      <c r="B1814" s="1">
        <v>1694.2</v>
      </c>
      <c r="C1814" s="1">
        <v>1087.2</v>
      </c>
      <c r="D1814" s="1">
        <v>1950.0</v>
      </c>
      <c r="E1814" s="1">
        <v>1758.7</v>
      </c>
      <c r="F1814" s="1">
        <v>1197.9</v>
      </c>
    </row>
    <row r="1815" ht="15.75" customHeight="1">
      <c r="A1815" s="1">
        <v>5498.5918</v>
      </c>
      <c r="B1815" s="1">
        <v>1582.2</v>
      </c>
      <c r="C1815" s="1">
        <v>1012.0</v>
      </c>
      <c r="D1815" s="1">
        <v>1950.0</v>
      </c>
      <c r="E1815" s="1">
        <v>1661.6</v>
      </c>
      <c r="F1815" s="1">
        <v>1123.3</v>
      </c>
    </row>
    <row r="1816" ht="15.75" customHeight="1">
      <c r="A1816" s="1">
        <v>5498.7446</v>
      </c>
      <c r="B1816" s="1">
        <v>1499.7</v>
      </c>
      <c r="C1816" s="1">
        <v>970.8</v>
      </c>
      <c r="D1816" s="1">
        <v>1950.0</v>
      </c>
      <c r="E1816" s="1">
        <v>1567.6</v>
      </c>
      <c r="F1816" s="1">
        <v>1102.6</v>
      </c>
    </row>
    <row r="1817" ht="15.75" customHeight="1">
      <c r="A1817" s="1">
        <v>5498.897</v>
      </c>
      <c r="B1817" s="1">
        <v>1466.4</v>
      </c>
      <c r="C1817" s="1">
        <v>965.2</v>
      </c>
      <c r="D1817" s="1">
        <v>1950.0</v>
      </c>
      <c r="E1817" s="1">
        <v>1536.1</v>
      </c>
      <c r="F1817" s="1">
        <v>1132.1</v>
      </c>
    </row>
    <row r="1818" ht="15.75" customHeight="1">
      <c r="A1818" s="1">
        <v>5499.0493</v>
      </c>
      <c r="B1818" s="1">
        <v>1489.7</v>
      </c>
      <c r="C1818" s="1">
        <v>998.6</v>
      </c>
      <c r="D1818" s="1">
        <v>1950.0</v>
      </c>
      <c r="E1818" s="1">
        <v>1523.5</v>
      </c>
      <c r="F1818" s="1">
        <v>1198.4</v>
      </c>
    </row>
    <row r="1819" ht="15.75" customHeight="1">
      <c r="A1819" s="1">
        <v>5499.2017</v>
      </c>
      <c r="B1819" s="1">
        <v>1564.7</v>
      </c>
      <c r="C1819" s="1">
        <v>1075.3</v>
      </c>
      <c r="D1819" s="1">
        <v>1950.0</v>
      </c>
      <c r="E1819" s="1">
        <v>1522.8</v>
      </c>
      <c r="F1819" s="1">
        <v>1376.8</v>
      </c>
    </row>
    <row r="1820" ht="15.75" customHeight="1">
      <c r="A1820" s="1">
        <v>5499.354</v>
      </c>
      <c r="B1820" s="1">
        <v>1674.0</v>
      </c>
      <c r="C1820" s="1">
        <v>1197.6</v>
      </c>
      <c r="D1820" s="1">
        <v>1950.0</v>
      </c>
      <c r="E1820" s="1">
        <v>1636.2</v>
      </c>
      <c r="F1820" s="1">
        <v>1551.5</v>
      </c>
    </row>
    <row r="1821" ht="15.75" customHeight="1">
      <c r="A1821" s="1">
        <v>5499.5063</v>
      </c>
      <c r="B1821" s="1">
        <v>1789.9</v>
      </c>
      <c r="C1821" s="1">
        <v>1360.7</v>
      </c>
      <c r="D1821" s="1">
        <v>1950.0</v>
      </c>
      <c r="E1821" s="1">
        <v>1819.5</v>
      </c>
      <c r="F1821" s="1">
        <v>1877.9</v>
      </c>
    </row>
    <row r="1822" ht="15.75" customHeight="1">
      <c r="A1822" s="1">
        <v>5499.6587</v>
      </c>
      <c r="B1822" s="1">
        <v>1885.4</v>
      </c>
      <c r="C1822" s="1">
        <v>1545.7</v>
      </c>
      <c r="D1822" s="1">
        <v>1950.0</v>
      </c>
      <c r="E1822" s="1">
        <v>1950.0</v>
      </c>
      <c r="F1822" s="1">
        <v>1950.0</v>
      </c>
    </row>
    <row r="1823" ht="15.75" customHeight="1">
      <c r="A1823" s="1">
        <v>5499.811</v>
      </c>
      <c r="B1823" s="1">
        <v>1943.2</v>
      </c>
      <c r="C1823" s="1">
        <v>1720.4</v>
      </c>
      <c r="D1823" s="1">
        <v>1950.0</v>
      </c>
      <c r="E1823" s="1">
        <v>1950.0</v>
      </c>
      <c r="F1823" s="1">
        <v>1950.0</v>
      </c>
    </row>
    <row r="1824" ht="15.75" customHeight="1">
      <c r="A1824" s="1">
        <v>5499.9634</v>
      </c>
      <c r="B1824" s="1">
        <v>1950.0</v>
      </c>
      <c r="C1824" s="1">
        <v>1854.4</v>
      </c>
      <c r="D1824" s="1">
        <v>1950.0</v>
      </c>
      <c r="E1824" s="1">
        <v>1950.0</v>
      </c>
      <c r="F1824" s="1">
        <v>1950.0</v>
      </c>
    </row>
    <row r="1825" ht="15.75" customHeight="1">
      <c r="A1825" s="1">
        <v>5500.1162</v>
      </c>
      <c r="B1825" s="1">
        <v>1950.0</v>
      </c>
      <c r="C1825" s="1">
        <v>1936.1</v>
      </c>
      <c r="D1825" s="1">
        <v>1950.0</v>
      </c>
      <c r="E1825" s="1">
        <v>1950.0</v>
      </c>
      <c r="F1825" s="1">
        <v>1950.0</v>
      </c>
    </row>
    <row r="1826" ht="15.75" customHeight="1">
      <c r="A1826" s="1">
        <v>5500.2686</v>
      </c>
      <c r="B1826" s="1">
        <v>1950.0</v>
      </c>
      <c r="C1826" s="1">
        <v>1950.0</v>
      </c>
      <c r="D1826" s="1">
        <v>1950.0</v>
      </c>
      <c r="E1826" s="1">
        <v>1950.0</v>
      </c>
      <c r="F1826" s="1">
        <v>1950.0</v>
      </c>
    </row>
    <row r="1827" ht="15.75" customHeight="1">
      <c r="A1827" s="1">
        <v>5500.4209</v>
      </c>
      <c r="B1827" s="1">
        <v>1950.0</v>
      </c>
      <c r="C1827" s="1">
        <v>1950.0</v>
      </c>
      <c r="D1827" s="1">
        <v>1950.0</v>
      </c>
      <c r="E1827" s="1">
        <v>1950.0</v>
      </c>
      <c r="F1827" s="1">
        <v>1950.0</v>
      </c>
    </row>
    <row r="1828" ht="15.75" customHeight="1">
      <c r="A1828" s="1">
        <v>5500.5732</v>
      </c>
      <c r="B1828" s="1">
        <v>1950.0</v>
      </c>
      <c r="C1828" s="1">
        <v>1950.0</v>
      </c>
      <c r="D1828" s="1">
        <v>1950.0</v>
      </c>
      <c r="E1828" s="1">
        <v>1950.0</v>
      </c>
      <c r="F1828" s="1">
        <v>1950.0</v>
      </c>
    </row>
    <row r="1829" ht="15.75" customHeight="1">
      <c r="A1829" s="1">
        <v>5500.7256</v>
      </c>
      <c r="B1829" s="1">
        <v>1950.0</v>
      </c>
      <c r="C1829" s="1">
        <v>1950.0</v>
      </c>
      <c r="D1829" s="1">
        <v>1950.0</v>
      </c>
      <c r="E1829" s="1">
        <v>1950.0</v>
      </c>
      <c r="F1829" s="1">
        <v>1950.0</v>
      </c>
    </row>
    <row r="1830" ht="15.75" customHeight="1">
      <c r="A1830" s="1">
        <v>5500.8779</v>
      </c>
      <c r="B1830" s="1">
        <v>1950.0</v>
      </c>
      <c r="C1830" s="1">
        <v>1950.0</v>
      </c>
      <c r="D1830" s="1">
        <v>1950.0</v>
      </c>
      <c r="E1830" s="1">
        <v>1950.0</v>
      </c>
      <c r="F1830" s="1">
        <v>1950.0</v>
      </c>
    </row>
    <row r="1831" ht="15.75" customHeight="1">
      <c r="A1831" s="1">
        <v>5501.0303</v>
      </c>
      <c r="B1831" s="1">
        <v>1950.0</v>
      </c>
      <c r="C1831" s="1">
        <v>1950.0</v>
      </c>
      <c r="D1831" s="1">
        <v>1950.0</v>
      </c>
      <c r="E1831" s="1">
        <v>1950.0</v>
      </c>
      <c r="F1831" s="1">
        <v>1950.0</v>
      </c>
    </row>
    <row r="1832" ht="15.75" customHeight="1">
      <c r="A1832" s="1">
        <v>5501.1826</v>
      </c>
      <c r="B1832" s="1">
        <v>1950.0</v>
      </c>
      <c r="C1832" s="1">
        <v>1950.0</v>
      </c>
      <c r="D1832" s="1">
        <v>1950.0</v>
      </c>
      <c r="E1832" s="1">
        <v>1950.0</v>
      </c>
      <c r="F1832" s="1">
        <v>1950.0</v>
      </c>
    </row>
    <row r="1833" ht="15.75" customHeight="1">
      <c r="A1833" s="1">
        <v>5501.335</v>
      </c>
      <c r="B1833" s="1">
        <v>1950.0</v>
      </c>
      <c r="C1833" s="1">
        <v>1950.0</v>
      </c>
      <c r="D1833" s="1">
        <v>1950.0</v>
      </c>
      <c r="E1833" s="1">
        <v>1950.0</v>
      </c>
      <c r="F1833" s="1">
        <v>1950.0</v>
      </c>
    </row>
    <row r="1834" ht="15.75" customHeight="1">
      <c r="A1834" s="1">
        <v>5501.4878</v>
      </c>
      <c r="B1834" s="1">
        <v>1950.0</v>
      </c>
      <c r="C1834" s="1">
        <v>1950.0</v>
      </c>
      <c r="D1834" s="1">
        <v>1950.0</v>
      </c>
      <c r="E1834" s="1">
        <v>1950.0</v>
      </c>
      <c r="F1834" s="1">
        <v>1950.0</v>
      </c>
    </row>
    <row r="1835" ht="15.75" customHeight="1">
      <c r="A1835" s="1">
        <v>5501.6401</v>
      </c>
      <c r="B1835" s="1">
        <v>1950.0</v>
      </c>
      <c r="C1835" s="1">
        <v>1950.0</v>
      </c>
      <c r="D1835" s="1">
        <v>1950.0</v>
      </c>
      <c r="E1835" s="1">
        <v>1950.0</v>
      </c>
      <c r="F1835" s="1">
        <v>1950.0</v>
      </c>
    </row>
    <row r="1836" ht="15.75" customHeight="1">
      <c r="A1836" s="1">
        <v>5501.7925</v>
      </c>
      <c r="B1836" s="1">
        <v>1950.0</v>
      </c>
      <c r="C1836" s="1">
        <v>1950.0</v>
      </c>
      <c r="D1836" s="1">
        <v>1950.0</v>
      </c>
      <c r="E1836" s="1">
        <v>1950.0</v>
      </c>
      <c r="F1836" s="1">
        <v>1950.0</v>
      </c>
    </row>
    <row r="1837" ht="15.75" customHeight="1">
      <c r="A1837" s="1">
        <v>5501.9448</v>
      </c>
      <c r="B1837" s="1">
        <v>1950.0</v>
      </c>
      <c r="C1837" s="1">
        <v>1950.0</v>
      </c>
      <c r="D1837" s="1">
        <v>1950.0</v>
      </c>
      <c r="E1837" s="1">
        <v>1950.0</v>
      </c>
      <c r="F1837" s="1">
        <v>1950.0</v>
      </c>
    </row>
    <row r="1838" ht="15.75" customHeight="1">
      <c r="A1838" s="1">
        <v>5502.0972</v>
      </c>
      <c r="B1838" s="1">
        <v>1950.0</v>
      </c>
      <c r="C1838" s="1">
        <v>1950.0</v>
      </c>
      <c r="D1838" s="1">
        <v>1950.0</v>
      </c>
      <c r="E1838" s="1">
        <v>1950.0</v>
      </c>
      <c r="F1838" s="1">
        <v>1950.0</v>
      </c>
    </row>
    <row r="1839" ht="15.75" customHeight="1">
      <c r="A1839" s="1">
        <v>5502.2495</v>
      </c>
      <c r="B1839" s="1">
        <v>1950.0</v>
      </c>
      <c r="C1839" s="1">
        <v>1950.0</v>
      </c>
      <c r="D1839" s="1">
        <v>1950.0</v>
      </c>
      <c r="E1839" s="1">
        <v>1950.0</v>
      </c>
      <c r="F1839" s="1">
        <v>1950.0</v>
      </c>
    </row>
    <row r="1840" ht="15.75" customHeight="1">
      <c r="A1840" s="1">
        <v>5502.4019</v>
      </c>
      <c r="B1840" s="1">
        <v>1950.0</v>
      </c>
      <c r="C1840" s="1">
        <v>1950.0</v>
      </c>
      <c r="D1840" s="1">
        <v>1950.0</v>
      </c>
      <c r="E1840" s="1">
        <v>1950.0</v>
      </c>
      <c r="F1840" s="1">
        <v>1950.0</v>
      </c>
    </row>
    <row r="1841" ht="15.75" customHeight="1">
      <c r="A1841" s="1">
        <v>5502.5542</v>
      </c>
      <c r="B1841" s="1">
        <v>1950.0</v>
      </c>
      <c r="C1841" s="1">
        <v>1950.0</v>
      </c>
      <c r="D1841" s="1">
        <v>1950.0</v>
      </c>
      <c r="E1841" s="1">
        <v>1950.0</v>
      </c>
      <c r="F1841" s="1">
        <v>1950.0</v>
      </c>
    </row>
    <row r="1842" ht="15.75" customHeight="1">
      <c r="A1842" s="1">
        <v>5502.707</v>
      </c>
      <c r="B1842" s="1">
        <v>1950.0</v>
      </c>
      <c r="C1842" s="1">
        <v>1950.0</v>
      </c>
      <c r="D1842" s="1">
        <v>1950.0</v>
      </c>
      <c r="E1842" s="1">
        <v>1950.0</v>
      </c>
      <c r="F1842" s="1">
        <v>1950.0</v>
      </c>
    </row>
    <row r="1843" ht="15.75" customHeight="1">
      <c r="A1843" s="1">
        <v>5502.8594</v>
      </c>
      <c r="B1843" s="1">
        <v>1950.0</v>
      </c>
      <c r="C1843" s="1">
        <v>1950.0</v>
      </c>
      <c r="D1843" s="1">
        <v>1950.0</v>
      </c>
      <c r="E1843" s="1">
        <v>1950.0</v>
      </c>
      <c r="F1843" s="1">
        <v>1950.0</v>
      </c>
    </row>
    <row r="1844" ht="15.75" customHeight="1">
      <c r="A1844" s="1">
        <v>5503.0117</v>
      </c>
      <c r="B1844" s="1">
        <v>1950.0</v>
      </c>
      <c r="C1844" s="1">
        <v>1950.0</v>
      </c>
      <c r="D1844" s="1">
        <v>1950.0</v>
      </c>
      <c r="E1844" s="1">
        <v>1950.0</v>
      </c>
      <c r="F1844" s="1">
        <v>1950.0</v>
      </c>
    </row>
    <row r="1845" ht="15.75" customHeight="1">
      <c r="A1845" s="1">
        <v>5503.1641</v>
      </c>
      <c r="B1845" s="1">
        <v>1950.0</v>
      </c>
      <c r="C1845" s="1">
        <v>1950.0</v>
      </c>
      <c r="D1845" s="1">
        <v>1950.0</v>
      </c>
      <c r="E1845" s="1">
        <v>1950.0</v>
      </c>
      <c r="F1845" s="1">
        <v>1950.0</v>
      </c>
    </row>
    <row r="1846" ht="15.75" customHeight="1">
      <c r="A1846" s="1">
        <v>5503.3164</v>
      </c>
      <c r="B1846" s="1">
        <v>1950.0</v>
      </c>
      <c r="C1846" s="1">
        <v>1950.0</v>
      </c>
      <c r="D1846" s="1">
        <v>1950.0</v>
      </c>
      <c r="E1846" s="1">
        <v>1950.0</v>
      </c>
      <c r="F1846" s="1">
        <v>1950.0</v>
      </c>
    </row>
    <row r="1847" ht="15.75" customHeight="1">
      <c r="A1847" s="1">
        <v>5503.4688</v>
      </c>
      <c r="B1847" s="1">
        <v>1950.0</v>
      </c>
      <c r="C1847" s="1">
        <v>1950.0</v>
      </c>
      <c r="D1847" s="1">
        <v>1950.0</v>
      </c>
      <c r="E1847" s="1">
        <v>1950.0</v>
      </c>
      <c r="F1847" s="1">
        <v>1950.0</v>
      </c>
    </row>
    <row r="1848" ht="15.75" customHeight="1">
      <c r="A1848" s="1">
        <v>5503.6211</v>
      </c>
      <c r="B1848" s="1">
        <v>1950.0</v>
      </c>
      <c r="C1848" s="1">
        <v>1950.0</v>
      </c>
      <c r="D1848" s="1">
        <v>1950.0</v>
      </c>
      <c r="E1848" s="1">
        <v>1950.0</v>
      </c>
      <c r="F1848" s="1">
        <v>1950.0</v>
      </c>
    </row>
    <row r="1849" ht="15.75" customHeight="1">
      <c r="A1849" s="1">
        <v>5503.7734</v>
      </c>
      <c r="B1849" s="1">
        <v>1950.0</v>
      </c>
      <c r="C1849" s="1">
        <v>1950.0</v>
      </c>
      <c r="D1849" s="1">
        <v>1950.0</v>
      </c>
      <c r="E1849" s="1">
        <v>1950.0</v>
      </c>
      <c r="F1849" s="1">
        <v>1950.0</v>
      </c>
    </row>
    <row r="1850" ht="15.75" customHeight="1">
      <c r="A1850" s="1">
        <v>5503.9258</v>
      </c>
      <c r="B1850" s="1">
        <v>1950.0</v>
      </c>
      <c r="C1850" s="1">
        <v>1950.0</v>
      </c>
      <c r="D1850" s="1">
        <v>1950.0</v>
      </c>
      <c r="E1850" s="1">
        <v>1950.0</v>
      </c>
      <c r="F1850" s="1">
        <v>1950.0</v>
      </c>
    </row>
    <row r="1851" ht="15.75" customHeight="1">
      <c r="A1851" s="1">
        <v>5504.0786</v>
      </c>
      <c r="B1851" s="1">
        <v>1950.0</v>
      </c>
      <c r="C1851" s="1">
        <v>1950.0</v>
      </c>
      <c r="D1851" s="1">
        <v>1950.0</v>
      </c>
      <c r="E1851" s="1">
        <v>1950.0</v>
      </c>
      <c r="F1851" s="1">
        <v>1950.0</v>
      </c>
    </row>
    <row r="1852" ht="15.75" customHeight="1">
      <c r="A1852" s="1">
        <v>5504.231</v>
      </c>
      <c r="B1852" s="1">
        <v>1950.0</v>
      </c>
      <c r="C1852" s="1">
        <v>1950.0</v>
      </c>
      <c r="D1852" s="1">
        <v>1950.0</v>
      </c>
      <c r="E1852" s="1">
        <v>1950.0</v>
      </c>
      <c r="F1852" s="1">
        <v>1950.0</v>
      </c>
    </row>
    <row r="1853" ht="15.75" customHeight="1">
      <c r="A1853" s="1">
        <v>5504.3833</v>
      </c>
      <c r="B1853" s="1">
        <v>1950.0</v>
      </c>
      <c r="C1853" s="1">
        <v>1950.0</v>
      </c>
      <c r="D1853" s="1">
        <v>1950.0</v>
      </c>
      <c r="E1853" s="1">
        <v>1950.0</v>
      </c>
      <c r="F1853" s="1">
        <v>1950.0</v>
      </c>
    </row>
    <row r="1854" ht="15.75" customHeight="1">
      <c r="A1854" s="1">
        <v>5504.5356</v>
      </c>
      <c r="B1854" s="1">
        <v>1950.0</v>
      </c>
      <c r="C1854" s="1">
        <v>1950.0</v>
      </c>
      <c r="D1854" s="1">
        <v>1950.0</v>
      </c>
      <c r="E1854" s="1">
        <v>1950.0</v>
      </c>
      <c r="F1854" s="1">
        <v>1950.0</v>
      </c>
    </row>
    <row r="1855" ht="15.75" customHeight="1">
      <c r="A1855" s="1">
        <v>5504.688</v>
      </c>
      <c r="B1855" s="1">
        <v>1950.0</v>
      </c>
      <c r="C1855" s="1">
        <v>1950.0</v>
      </c>
      <c r="D1855" s="1">
        <v>1950.0</v>
      </c>
      <c r="E1855" s="1">
        <v>1950.0</v>
      </c>
      <c r="F1855" s="1">
        <v>1950.0</v>
      </c>
    </row>
    <row r="1856" ht="15.75" customHeight="1">
      <c r="A1856" s="1">
        <v>5504.8403</v>
      </c>
      <c r="B1856" s="1">
        <v>1950.0</v>
      </c>
      <c r="C1856" s="1">
        <v>1950.0</v>
      </c>
      <c r="D1856" s="1">
        <v>1950.0</v>
      </c>
      <c r="E1856" s="1">
        <v>1950.0</v>
      </c>
      <c r="F1856" s="1">
        <v>1950.0</v>
      </c>
    </row>
    <row r="1857" ht="15.75" customHeight="1">
      <c r="A1857" s="1">
        <v>5504.9927</v>
      </c>
      <c r="B1857" s="1">
        <v>1950.0</v>
      </c>
      <c r="C1857" s="1">
        <v>1950.0</v>
      </c>
      <c r="D1857" s="1">
        <v>1950.0</v>
      </c>
      <c r="E1857" s="1">
        <v>1950.0</v>
      </c>
      <c r="F1857" s="1">
        <v>1950.0</v>
      </c>
    </row>
    <row r="1858" ht="15.75" customHeight="1">
      <c r="A1858" s="1">
        <v>5505.145</v>
      </c>
      <c r="B1858" s="1">
        <v>1950.0</v>
      </c>
      <c r="C1858" s="1">
        <v>1950.0</v>
      </c>
      <c r="D1858" s="1">
        <v>1950.0</v>
      </c>
      <c r="E1858" s="1">
        <v>1950.0</v>
      </c>
      <c r="F1858" s="1">
        <v>1950.0</v>
      </c>
    </row>
    <row r="1859" ht="15.75" customHeight="1">
      <c r="A1859" s="1">
        <v>5505.2974</v>
      </c>
      <c r="B1859" s="1">
        <v>1950.0</v>
      </c>
      <c r="C1859" s="1">
        <v>1950.0</v>
      </c>
      <c r="D1859" s="1">
        <v>1950.0</v>
      </c>
      <c r="E1859" s="1">
        <v>1950.0</v>
      </c>
      <c r="F1859" s="1">
        <v>1950.0</v>
      </c>
    </row>
    <row r="1860" ht="15.75" customHeight="1">
      <c r="A1860" s="1">
        <v>5505.4502</v>
      </c>
      <c r="B1860" s="1">
        <v>1950.0</v>
      </c>
      <c r="C1860" s="1">
        <v>1950.0</v>
      </c>
      <c r="D1860" s="1">
        <v>1950.0</v>
      </c>
      <c r="E1860" s="1">
        <v>1950.0</v>
      </c>
      <c r="F1860" s="1">
        <v>1950.0</v>
      </c>
    </row>
    <row r="1861" ht="15.75" customHeight="1">
      <c r="A1861" s="1">
        <v>5505.6025</v>
      </c>
      <c r="B1861" s="1">
        <v>1950.0</v>
      </c>
      <c r="C1861" s="1">
        <v>1950.0</v>
      </c>
      <c r="D1861" s="1">
        <v>1950.0</v>
      </c>
      <c r="E1861" s="1">
        <v>1950.0</v>
      </c>
      <c r="F1861" s="1">
        <v>1950.0</v>
      </c>
    </row>
    <row r="1862" ht="15.75" customHeight="1">
      <c r="A1862" s="1">
        <v>5505.7549</v>
      </c>
      <c r="B1862" s="1">
        <v>1950.0</v>
      </c>
      <c r="C1862" s="1">
        <v>1950.0</v>
      </c>
      <c r="D1862" s="1">
        <v>1950.0</v>
      </c>
      <c r="E1862" s="1">
        <v>1950.0</v>
      </c>
      <c r="F1862" s="1">
        <v>1950.0</v>
      </c>
    </row>
    <row r="1863" ht="15.75" customHeight="1">
      <c r="A1863" s="1">
        <v>5505.9072</v>
      </c>
      <c r="B1863" s="1">
        <v>1950.0</v>
      </c>
      <c r="C1863" s="1">
        <v>1950.0</v>
      </c>
      <c r="D1863" s="1">
        <v>1950.0</v>
      </c>
      <c r="E1863" s="1">
        <v>1950.0</v>
      </c>
      <c r="F1863" s="1">
        <v>1950.0</v>
      </c>
    </row>
    <row r="1864" ht="15.75" customHeight="1">
      <c r="A1864" s="1">
        <v>5506.0596</v>
      </c>
      <c r="B1864" s="1">
        <v>1950.0</v>
      </c>
      <c r="C1864" s="1">
        <v>1950.0</v>
      </c>
      <c r="D1864" s="1">
        <v>1950.0</v>
      </c>
      <c r="E1864" s="1">
        <v>1950.0</v>
      </c>
      <c r="F1864" s="1">
        <v>1950.0</v>
      </c>
    </row>
    <row r="1865" ht="15.75" customHeight="1">
      <c r="A1865" s="1">
        <v>5506.2119</v>
      </c>
      <c r="B1865" s="1">
        <v>1950.0</v>
      </c>
      <c r="C1865" s="1">
        <v>1950.0</v>
      </c>
      <c r="D1865" s="1">
        <v>1950.0</v>
      </c>
      <c r="E1865" s="1">
        <v>1950.0</v>
      </c>
      <c r="F1865" s="1">
        <v>1950.0</v>
      </c>
    </row>
    <row r="1866" ht="15.75" customHeight="1">
      <c r="A1866" s="1">
        <v>5506.3643</v>
      </c>
      <c r="B1866" s="1">
        <v>1950.0</v>
      </c>
      <c r="C1866" s="1">
        <v>1950.0</v>
      </c>
      <c r="D1866" s="1">
        <v>1950.0</v>
      </c>
      <c r="E1866" s="1">
        <v>1950.0</v>
      </c>
      <c r="F1866" s="1">
        <v>1950.0</v>
      </c>
    </row>
    <row r="1867" ht="15.75" customHeight="1">
      <c r="A1867" s="1">
        <v>5506.5166</v>
      </c>
      <c r="B1867" s="1">
        <v>1950.0</v>
      </c>
      <c r="C1867" s="1">
        <v>1946.2</v>
      </c>
      <c r="D1867" s="1">
        <v>1950.0</v>
      </c>
      <c r="E1867" s="1">
        <v>1950.0</v>
      </c>
      <c r="F1867" s="1">
        <v>1950.0</v>
      </c>
    </row>
    <row r="1868" ht="15.75" customHeight="1">
      <c r="A1868" s="1">
        <v>5506.6694</v>
      </c>
      <c r="B1868" s="1">
        <v>1950.0</v>
      </c>
      <c r="C1868" s="1">
        <v>1892.5</v>
      </c>
      <c r="D1868" s="1">
        <v>1950.0</v>
      </c>
      <c r="E1868" s="1">
        <v>1950.0</v>
      </c>
      <c r="F1868" s="1">
        <v>1950.0</v>
      </c>
    </row>
    <row r="1869" ht="15.75" customHeight="1">
      <c r="A1869" s="1">
        <v>5506.8218</v>
      </c>
      <c r="B1869" s="1">
        <v>1950.0</v>
      </c>
      <c r="C1869" s="1">
        <v>1786.9</v>
      </c>
      <c r="D1869" s="1">
        <v>1950.0</v>
      </c>
      <c r="E1869" s="1">
        <v>1950.0</v>
      </c>
      <c r="F1869" s="1">
        <v>1950.0</v>
      </c>
    </row>
    <row r="1870" ht="15.75" customHeight="1">
      <c r="A1870" s="1">
        <v>5506.9741</v>
      </c>
      <c r="B1870" s="1">
        <v>1914.5</v>
      </c>
      <c r="C1870" s="1">
        <v>1631.5</v>
      </c>
      <c r="D1870" s="1">
        <v>1950.0</v>
      </c>
      <c r="E1870" s="1">
        <v>1950.0</v>
      </c>
      <c r="F1870" s="1">
        <v>1950.0</v>
      </c>
    </row>
    <row r="1871" ht="15.75" customHeight="1">
      <c r="A1871" s="1">
        <v>5507.1265</v>
      </c>
      <c r="B1871" s="1">
        <v>1834.1</v>
      </c>
      <c r="C1871" s="1">
        <v>1440.0</v>
      </c>
      <c r="D1871" s="1">
        <v>1950.0</v>
      </c>
      <c r="E1871" s="1">
        <v>1894.4</v>
      </c>
      <c r="F1871" s="1">
        <v>1950.0</v>
      </c>
    </row>
    <row r="1872" ht="15.75" customHeight="1">
      <c r="A1872" s="1">
        <v>5507.2788</v>
      </c>
      <c r="B1872" s="1">
        <v>1728.4</v>
      </c>
      <c r="C1872" s="1">
        <v>1242.0</v>
      </c>
      <c r="D1872" s="1">
        <v>1950.0</v>
      </c>
      <c r="E1872" s="1">
        <v>1703.5</v>
      </c>
      <c r="F1872" s="1">
        <v>1950.0</v>
      </c>
    </row>
    <row r="1873" ht="15.75" customHeight="1">
      <c r="A1873" s="1">
        <v>5507.4312</v>
      </c>
      <c r="B1873" s="1">
        <v>1620.4</v>
      </c>
      <c r="C1873" s="1">
        <v>1067.4</v>
      </c>
      <c r="D1873" s="1">
        <v>1950.0</v>
      </c>
      <c r="E1873" s="1">
        <v>1463.2</v>
      </c>
      <c r="F1873" s="1">
        <v>1950.0</v>
      </c>
    </row>
    <row r="1874" ht="15.75" customHeight="1">
      <c r="A1874" s="1">
        <v>5507.5835</v>
      </c>
      <c r="B1874" s="1">
        <v>1538.8</v>
      </c>
      <c r="C1874" s="1">
        <v>935.5</v>
      </c>
      <c r="D1874" s="1">
        <v>1950.0</v>
      </c>
      <c r="E1874" s="1">
        <v>1365.3</v>
      </c>
      <c r="F1874" s="1">
        <v>1950.0</v>
      </c>
    </row>
    <row r="1875" ht="15.75" customHeight="1">
      <c r="A1875" s="1">
        <v>5507.7358</v>
      </c>
      <c r="B1875" s="1">
        <v>1506.4</v>
      </c>
      <c r="C1875" s="1">
        <v>853.6</v>
      </c>
      <c r="D1875" s="1">
        <v>1950.0</v>
      </c>
      <c r="E1875" s="1">
        <v>1313.8</v>
      </c>
      <c r="F1875" s="1">
        <v>1950.0</v>
      </c>
    </row>
    <row r="1876" ht="15.75" customHeight="1">
      <c r="A1876" s="1">
        <v>5507.8882</v>
      </c>
      <c r="B1876" s="1">
        <v>1532.6</v>
      </c>
      <c r="C1876" s="1">
        <v>824.8</v>
      </c>
      <c r="D1876" s="1">
        <v>1950.0</v>
      </c>
      <c r="E1876" s="1">
        <v>1517.2</v>
      </c>
      <c r="F1876" s="1">
        <v>1950.0</v>
      </c>
    </row>
    <row r="1877" ht="15.75" customHeight="1">
      <c r="A1877" s="1">
        <v>5508.041</v>
      </c>
      <c r="B1877" s="1">
        <v>1609.1</v>
      </c>
      <c r="C1877" s="1">
        <v>849.1</v>
      </c>
      <c r="D1877" s="1">
        <v>1950.0</v>
      </c>
      <c r="E1877" s="1">
        <v>1689.0</v>
      </c>
      <c r="F1877" s="1">
        <v>1950.0</v>
      </c>
    </row>
    <row r="1878" ht="15.75" customHeight="1">
      <c r="A1878" s="1">
        <v>5508.1934</v>
      </c>
      <c r="B1878" s="1">
        <v>1715.1</v>
      </c>
      <c r="C1878" s="1">
        <v>930.5</v>
      </c>
      <c r="D1878" s="1">
        <v>1950.0</v>
      </c>
      <c r="E1878" s="1">
        <v>1762.2</v>
      </c>
      <c r="F1878" s="1">
        <v>1950.0</v>
      </c>
    </row>
    <row r="1879" ht="15.75" customHeight="1">
      <c r="A1879" s="1">
        <v>5508.3457</v>
      </c>
      <c r="B1879" s="1">
        <v>1822.3</v>
      </c>
      <c r="C1879" s="1">
        <v>1073.2</v>
      </c>
      <c r="D1879" s="1">
        <v>1950.0</v>
      </c>
      <c r="E1879" s="1">
        <v>1902.7</v>
      </c>
      <c r="F1879" s="1">
        <v>1950.0</v>
      </c>
    </row>
    <row r="1880" ht="15.75" customHeight="1">
      <c r="A1880" s="1">
        <v>5508.498</v>
      </c>
      <c r="B1880" s="1">
        <v>1906.5</v>
      </c>
      <c r="C1880" s="1">
        <v>1272.7</v>
      </c>
      <c r="D1880" s="1">
        <v>1950.0</v>
      </c>
      <c r="E1880" s="1">
        <v>1950.0</v>
      </c>
      <c r="F1880" s="1">
        <v>1950.0</v>
      </c>
    </row>
    <row r="1881" ht="15.75" customHeight="1">
      <c r="A1881" s="1">
        <v>5508.6504</v>
      </c>
      <c r="B1881" s="1">
        <v>1949.8</v>
      </c>
      <c r="C1881" s="1">
        <v>1502.7</v>
      </c>
      <c r="D1881" s="1">
        <v>1950.0</v>
      </c>
      <c r="E1881" s="1">
        <v>1950.0</v>
      </c>
      <c r="F1881" s="1">
        <v>1950.0</v>
      </c>
    </row>
    <row r="1882" ht="15.75" customHeight="1">
      <c r="A1882" s="1">
        <v>5508.8027</v>
      </c>
      <c r="B1882" s="1">
        <v>1950.0</v>
      </c>
      <c r="C1882" s="1">
        <v>1714.6</v>
      </c>
      <c r="D1882" s="1">
        <v>1950.0</v>
      </c>
      <c r="E1882" s="1">
        <v>1950.0</v>
      </c>
      <c r="F1882" s="1">
        <v>1950.0</v>
      </c>
    </row>
    <row r="1883" ht="15.75" customHeight="1">
      <c r="A1883" s="1">
        <v>5508.9551</v>
      </c>
      <c r="B1883" s="1">
        <v>1950.0</v>
      </c>
      <c r="C1883" s="1">
        <v>1866.2</v>
      </c>
      <c r="D1883" s="1">
        <v>1950.0</v>
      </c>
      <c r="E1883" s="1">
        <v>1950.0</v>
      </c>
      <c r="F1883" s="1">
        <v>1950.0</v>
      </c>
    </row>
    <row r="1884" ht="15.75" customHeight="1">
      <c r="A1884" s="1">
        <v>5509.1074</v>
      </c>
      <c r="B1884" s="1">
        <v>1950.0</v>
      </c>
      <c r="C1884" s="1">
        <v>1943.1</v>
      </c>
      <c r="D1884" s="1">
        <v>1950.0</v>
      </c>
      <c r="E1884" s="1">
        <v>1950.0</v>
      </c>
      <c r="F1884" s="1">
        <v>1950.0</v>
      </c>
    </row>
    <row r="1885" ht="15.75" customHeight="1">
      <c r="A1885" s="1">
        <v>5509.2598</v>
      </c>
      <c r="B1885" s="1">
        <v>1950.0</v>
      </c>
      <c r="C1885" s="1">
        <v>1950.0</v>
      </c>
      <c r="D1885" s="1">
        <v>1950.0</v>
      </c>
      <c r="E1885" s="1">
        <v>1950.0</v>
      </c>
      <c r="F1885" s="1">
        <v>1950.0</v>
      </c>
    </row>
    <row r="1886" ht="15.75" customHeight="1">
      <c r="A1886" s="1">
        <v>5509.4126</v>
      </c>
      <c r="B1886" s="1">
        <v>1950.0</v>
      </c>
      <c r="C1886" s="1">
        <v>1950.0</v>
      </c>
      <c r="D1886" s="1">
        <v>1950.0</v>
      </c>
      <c r="E1886" s="1">
        <v>1950.0</v>
      </c>
      <c r="F1886" s="1">
        <v>1950.0</v>
      </c>
    </row>
    <row r="1887" ht="15.75" customHeight="1">
      <c r="A1887" s="1">
        <v>5509.5649</v>
      </c>
      <c r="B1887" s="1">
        <v>1950.0</v>
      </c>
      <c r="C1887" s="1">
        <v>1950.0</v>
      </c>
      <c r="D1887" s="1">
        <v>1950.0</v>
      </c>
      <c r="E1887" s="1">
        <v>1950.0</v>
      </c>
      <c r="F1887" s="1">
        <v>1950.0</v>
      </c>
    </row>
    <row r="1888" ht="15.75" customHeight="1">
      <c r="A1888" s="1">
        <v>5509.7173</v>
      </c>
      <c r="B1888" s="1">
        <v>1950.0</v>
      </c>
      <c r="C1888" s="1">
        <v>1950.0</v>
      </c>
      <c r="D1888" s="1">
        <v>1950.0</v>
      </c>
      <c r="E1888" s="1">
        <v>1950.0</v>
      </c>
      <c r="F1888" s="1">
        <v>1950.0</v>
      </c>
    </row>
    <row r="1889" ht="15.75" customHeight="1">
      <c r="A1889" s="1">
        <v>5509.8696</v>
      </c>
      <c r="B1889" s="1">
        <v>1950.0</v>
      </c>
      <c r="C1889" s="1">
        <v>1950.0</v>
      </c>
      <c r="D1889" s="1">
        <v>1950.0</v>
      </c>
      <c r="E1889" s="1">
        <v>1950.0</v>
      </c>
      <c r="F1889" s="1">
        <v>1950.0</v>
      </c>
    </row>
    <row r="1890" ht="15.75" customHeight="1">
      <c r="A1890" s="1">
        <v>5510.022</v>
      </c>
      <c r="B1890" s="1">
        <v>1950.0</v>
      </c>
      <c r="C1890" s="1">
        <v>1950.0</v>
      </c>
      <c r="D1890" s="1">
        <v>1950.0</v>
      </c>
      <c r="E1890" s="1">
        <v>1950.0</v>
      </c>
      <c r="F1890" s="1">
        <v>1950.0</v>
      </c>
    </row>
    <row r="1891" ht="15.75" customHeight="1">
      <c r="A1891" s="1">
        <v>5510.1743</v>
      </c>
      <c r="B1891" s="1">
        <v>1950.0</v>
      </c>
      <c r="C1891" s="1">
        <v>1950.0</v>
      </c>
      <c r="D1891" s="1">
        <v>1950.0</v>
      </c>
      <c r="E1891" s="1">
        <v>1950.0</v>
      </c>
      <c r="F1891" s="1">
        <v>1950.0</v>
      </c>
    </row>
    <row r="1892" ht="15.75" customHeight="1">
      <c r="A1892" s="1">
        <v>5510.3267</v>
      </c>
      <c r="B1892" s="1">
        <v>1950.0</v>
      </c>
      <c r="C1892" s="1">
        <v>1950.0</v>
      </c>
      <c r="D1892" s="1">
        <v>1950.0</v>
      </c>
      <c r="E1892" s="1">
        <v>1950.0</v>
      </c>
      <c r="F1892" s="1">
        <v>1950.0</v>
      </c>
    </row>
    <row r="1893" ht="15.75" customHeight="1">
      <c r="A1893" s="1">
        <v>5510.479</v>
      </c>
      <c r="B1893" s="1">
        <v>1950.0</v>
      </c>
      <c r="C1893" s="1">
        <v>1950.0</v>
      </c>
      <c r="D1893" s="1">
        <v>1950.0</v>
      </c>
      <c r="E1893" s="1">
        <v>1950.0</v>
      </c>
      <c r="F1893" s="1">
        <v>1950.0</v>
      </c>
    </row>
    <row r="1894" ht="15.75" customHeight="1">
      <c r="A1894" s="1">
        <v>5510.6318</v>
      </c>
      <c r="B1894" s="1">
        <v>1950.0</v>
      </c>
      <c r="C1894" s="1">
        <v>1950.0</v>
      </c>
      <c r="D1894" s="1">
        <v>1950.0</v>
      </c>
      <c r="E1894" s="1">
        <v>1950.0</v>
      </c>
      <c r="F1894" s="1">
        <v>1950.0</v>
      </c>
    </row>
    <row r="1895" ht="15.75" customHeight="1">
      <c r="A1895" s="1">
        <v>5510.7842</v>
      </c>
      <c r="B1895" s="1">
        <v>1950.0</v>
      </c>
      <c r="C1895" s="1">
        <v>1950.0</v>
      </c>
      <c r="D1895" s="1">
        <v>1950.0</v>
      </c>
      <c r="E1895" s="1">
        <v>1927.4</v>
      </c>
      <c r="F1895" s="1">
        <v>1950.0</v>
      </c>
    </row>
    <row r="1896" ht="15.75" customHeight="1">
      <c r="A1896" s="1">
        <v>5510.9365</v>
      </c>
      <c r="B1896" s="1">
        <v>1950.0</v>
      </c>
      <c r="C1896" s="1">
        <v>1931.3</v>
      </c>
      <c r="D1896" s="1">
        <v>1950.0</v>
      </c>
      <c r="E1896" s="1">
        <v>1884.0</v>
      </c>
      <c r="F1896" s="1">
        <v>1950.0</v>
      </c>
    </row>
    <row r="1897" ht="15.75" customHeight="1">
      <c r="A1897" s="1">
        <v>5511.0889</v>
      </c>
      <c r="B1897" s="1">
        <v>1950.0</v>
      </c>
      <c r="C1897" s="1">
        <v>1848.3</v>
      </c>
      <c r="D1897" s="1">
        <v>1950.0</v>
      </c>
      <c r="E1897" s="1">
        <v>1784.0</v>
      </c>
      <c r="F1897" s="1">
        <v>1950.0</v>
      </c>
    </row>
    <row r="1898" ht="15.75" customHeight="1">
      <c r="A1898" s="1">
        <v>5511.2412</v>
      </c>
      <c r="B1898" s="1">
        <v>1950.0</v>
      </c>
      <c r="C1898" s="1">
        <v>1722.7</v>
      </c>
      <c r="D1898" s="1">
        <v>1950.0</v>
      </c>
      <c r="E1898" s="1">
        <v>1700.8</v>
      </c>
      <c r="F1898" s="1">
        <v>1943.1</v>
      </c>
    </row>
    <row r="1899" ht="15.75" customHeight="1">
      <c r="A1899" s="1">
        <v>5511.3936</v>
      </c>
      <c r="B1899" s="1">
        <v>1950.0</v>
      </c>
      <c r="C1899" s="1">
        <v>1571.4</v>
      </c>
      <c r="D1899" s="1">
        <v>1950.0</v>
      </c>
      <c r="E1899" s="1">
        <v>1536.8</v>
      </c>
      <c r="F1899" s="1">
        <v>1941.9</v>
      </c>
    </row>
    <row r="1900" ht="15.75" customHeight="1">
      <c r="A1900" s="1">
        <v>5511.5459</v>
      </c>
      <c r="B1900" s="1">
        <v>1950.0</v>
      </c>
      <c r="C1900" s="1">
        <v>1428.4</v>
      </c>
      <c r="D1900" s="1">
        <v>1950.0</v>
      </c>
      <c r="E1900" s="1">
        <v>1567.6</v>
      </c>
      <c r="F1900" s="1">
        <v>1950.0</v>
      </c>
    </row>
    <row r="1901" ht="15.75" customHeight="1">
      <c r="A1901" s="1">
        <v>5511.6982</v>
      </c>
      <c r="B1901" s="1">
        <v>1950.0</v>
      </c>
      <c r="C1901" s="1">
        <v>1325.1</v>
      </c>
      <c r="D1901" s="1">
        <v>1950.0</v>
      </c>
      <c r="E1901" s="1">
        <v>1770.0</v>
      </c>
      <c r="F1901" s="1">
        <v>1950.0</v>
      </c>
    </row>
    <row r="1902" ht="15.75" customHeight="1">
      <c r="A1902" s="1">
        <v>5511.8506</v>
      </c>
      <c r="B1902" s="1">
        <v>1950.0</v>
      </c>
      <c r="C1902" s="1">
        <v>1280.2</v>
      </c>
      <c r="D1902" s="1">
        <v>1950.0</v>
      </c>
      <c r="E1902" s="1">
        <v>1836.5</v>
      </c>
      <c r="F1902" s="1">
        <v>1930.6</v>
      </c>
    </row>
    <row r="1903" ht="15.75" customHeight="1">
      <c r="A1903" s="1">
        <v>5512.0034</v>
      </c>
      <c r="B1903" s="1">
        <v>1950.0</v>
      </c>
      <c r="C1903" s="1">
        <v>1299.3</v>
      </c>
      <c r="D1903" s="1">
        <v>1950.0</v>
      </c>
      <c r="E1903" s="1">
        <v>1819.6</v>
      </c>
      <c r="F1903" s="1">
        <v>1829.1</v>
      </c>
    </row>
    <row r="1904" ht="15.75" customHeight="1">
      <c r="A1904" s="1">
        <v>5512.1558</v>
      </c>
      <c r="B1904" s="1">
        <v>1950.0</v>
      </c>
      <c r="C1904" s="1">
        <v>1379.5</v>
      </c>
      <c r="D1904" s="1">
        <v>1950.0</v>
      </c>
      <c r="E1904" s="1">
        <v>1798.1</v>
      </c>
      <c r="F1904" s="1">
        <v>1715.3</v>
      </c>
    </row>
    <row r="1905" ht="15.75" customHeight="1">
      <c r="A1905" s="1">
        <v>5512.3081</v>
      </c>
      <c r="B1905" s="1">
        <v>1950.0</v>
      </c>
      <c r="C1905" s="1">
        <v>1506.1</v>
      </c>
      <c r="D1905" s="1">
        <v>1950.0</v>
      </c>
      <c r="E1905" s="1">
        <v>1877.9</v>
      </c>
      <c r="F1905" s="1">
        <v>1748.2</v>
      </c>
    </row>
    <row r="1906" ht="15.75" customHeight="1">
      <c r="A1906" s="1">
        <v>5512.4604</v>
      </c>
      <c r="B1906" s="1">
        <v>1950.0</v>
      </c>
      <c r="C1906" s="1">
        <v>1647.7</v>
      </c>
      <c r="D1906" s="1">
        <v>1950.0</v>
      </c>
      <c r="E1906" s="1">
        <v>1807.3</v>
      </c>
      <c r="F1906" s="1">
        <v>1401.6</v>
      </c>
    </row>
    <row r="1907" ht="15.75" customHeight="1">
      <c r="A1907" s="1">
        <v>5512.6128</v>
      </c>
      <c r="B1907" s="1">
        <v>1950.0</v>
      </c>
      <c r="C1907" s="1">
        <v>1764.4</v>
      </c>
      <c r="D1907" s="1">
        <v>1950.0</v>
      </c>
      <c r="E1907" s="1">
        <v>1435.2</v>
      </c>
      <c r="F1907" s="1">
        <v>1089.2</v>
      </c>
    </row>
    <row r="1908" ht="15.75" customHeight="1">
      <c r="A1908" s="1">
        <v>5512.7651</v>
      </c>
      <c r="B1908" s="1">
        <v>1950.0</v>
      </c>
      <c r="C1908" s="1">
        <v>1838.3</v>
      </c>
      <c r="D1908" s="1">
        <v>1950.0</v>
      </c>
      <c r="E1908" s="1">
        <v>1171.9</v>
      </c>
      <c r="F1908" s="1">
        <v>868.5</v>
      </c>
    </row>
    <row r="1909" ht="15.75" customHeight="1">
      <c r="A1909" s="1">
        <v>5512.9175</v>
      </c>
      <c r="B1909" s="1">
        <v>1950.0</v>
      </c>
      <c r="C1909" s="1">
        <v>1760.5</v>
      </c>
      <c r="D1909" s="1">
        <v>1812.6</v>
      </c>
      <c r="E1909" s="1">
        <v>940.1</v>
      </c>
      <c r="F1909" s="1">
        <v>714.9</v>
      </c>
    </row>
    <row r="1910" ht="15.75" customHeight="1">
      <c r="A1910" s="1">
        <v>5513.0698</v>
      </c>
      <c r="B1910" s="1">
        <v>1950.0</v>
      </c>
      <c r="C1910" s="1">
        <v>1611.3</v>
      </c>
      <c r="D1910" s="1">
        <v>1676.7</v>
      </c>
      <c r="E1910" s="1">
        <v>783.3</v>
      </c>
      <c r="F1910" s="1">
        <v>632.1</v>
      </c>
    </row>
    <row r="1911" ht="15.75" customHeight="1">
      <c r="A1911" s="1">
        <v>5513.2222</v>
      </c>
      <c r="B1911" s="1">
        <v>1950.0</v>
      </c>
      <c r="C1911" s="1">
        <v>1554.0</v>
      </c>
      <c r="D1911" s="1">
        <v>1505.5</v>
      </c>
      <c r="E1911" s="1">
        <v>784.3</v>
      </c>
      <c r="F1911" s="1">
        <v>637.7</v>
      </c>
    </row>
    <row r="1912" ht="15.75" customHeight="1">
      <c r="A1912" s="1">
        <v>5513.375</v>
      </c>
      <c r="B1912" s="1">
        <v>1950.0</v>
      </c>
      <c r="C1912" s="1">
        <v>1837.0</v>
      </c>
      <c r="D1912" s="1">
        <v>1600.3</v>
      </c>
      <c r="E1912" s="1">
        <v>830.4</v>
      </c>
      <c r="F1912" s="1">
        <v>690.0</v>
      </c>
    </row>
    <row r="1913" ht="15.75" customHeight="1">
      <c r="A1913" s="1">
        <v>5513.5273</v>
      </c>
      <c r="B1913" s="1">
        <v>1950.0</v>
      </c>
      <c r="C1913" s="1">
        <v>1852.9</v>
      </c>
      <c r="D1913" s="1">
        <v>1794.4</v>
      </c>
      <c r="E1913" s="1">
        <v>937.4</v>
      </c>
      <c r="F1913" s="1">
        <v>791.3</v>
      </c>
    </row>
    <row r="1914" ht="15.75" customHeight="1">
      <c r="A1914" s="1">
        <v>5513.6797</v>
      </c>
      <c r="B1914" s="1">
        <v>1950.0</v>
      </c>
      <c r="C1914" s="1">
        <v>1833.5</v>
      </c>
      <c r="D1914" s="1">
        <v>1867.9</v>
      </c>
      <c r="E1914" s="1">
        <v>1112.8</v>
      </c>
      <c r="F1914" s="1">
        <v>968.5</v>
      </c>
    </row>
    <row r="1915" ht="15.75" customHeight="1">
      <c r="A1915" s="1">
        <v>5513.832</v>
      </c>
      <c r="B1915" s="1">
        <v>1950.0</v>
      </c>
      <c r="C1915" s="1">
        <v>1669.6</v>
      </c>
      <c r="D1915" s="1">
        <v>1950.0</v>
      </c>
      <c r="E1915" s="1">
        <v>1391.8</v>
      </c>
      <c r="F1915" s="1">
        <v>1174.7</v>
      </c>
    </row>
    <row r="1916" ht="15.75" customHeight="1">
      <c r="A1916" s="1">
        <v>5513.9844</v>
      </c>
      <c r="B1916" s="1">
        <v>1950.0</v>
      </c>
      <c r="C1916" s="1">
        <v>1396.5</v>
      </c>
      <c r="D1916" s="1">
        <v>1950.0</v>
      </c>
      <c r="E1916" s="1">
        <v>1827.9</v>
      </c>
      <c r="F1916" s="1">
        <v>1424.8</v>
      </c>
    </row>
    <row r="1917" ht="15.75" customHeight="1">
      <c r="A1917" s="1">
        <v>5514.1367</v>
      </c>
      <c r="B1917" s="1">
        <v>1950.0</v>
      </c>
      <c r="C1917" s="1">
        <v>1137.9</v>
      </c>
      <c r="D1917" s="1">
        <v>1950.0</v>
      </c>
      <c r="E1917" s="1">
        <v>1896.8</v>
      </c>
      <c r="F1917" s="1">
        <v>1533.1</v>
      </c>
    </row>
    <row r="1918" ht="15.75" customHeight="1">
      <c r="A1918" s="1">
        <v>5514.2891</v>
      </c>
      <c r="B1918" s="1">
        <v>1950.0</v>
      </c>
      <c r="C1918" s="1">
        <v>930.3</v>
      </c>
      <c r="D1918" s="1">
        <v>1857.5</v>
      </c>
      <c r="E1918" s="1">
        <v>1385.1</v>
      </c>
      <c r="F1918" s="1">
        <v>975.5</v>
      </c>
    </row>
    <row r="1919" ht="15.75" customHeight="1">
      <c r="A1919" s="1">
        <v>5514.4414</v>
      </c>
      <c r="B1919" s="1">
        <v>1945.1</v>
      </c>
      <c r="C1919" s="1">
        <v>776.1</v>
      </c>
      <c r="D1919" s="1">
        <v>1797.3</v>
      </c>
      <c r="E1919" s="1">
        <v>1006.2</v>
      </c>
      <c r="F1919" s="1">
        <v>757.9</v>
      </c>
    </row>
    <row r="1920" ht="15.75" customHeight="1">
      <c r="A1920" s="1">
        <v>5514.5938</v>
      </c>
      <c r="B1920" s="1">
        <v>1737.5</v>
      </c>
      <c r="C1920" s="1">
        <v>700.6</v>
      </c>
      <c r="D1920" s="1">
        <v>1611.4</v>
      </c>
      <c r="E1920" s="1">
        <v>939.6</v>
      </c>
      <c r="F1920" s="1">
        <v>773.2</v>
      </c>
    </row>
    <row r="1921" ht="15.75" customHeight="1">
      <c r="A1921" s="1">
        <v>5514.7466</v>
      </c>
      <c r="B1921" s="1">
        <v>1474.4</v>
      </c>
      <c r="C1921" s="1">
        <v>674.2</v>
      </c>
      <c r="D1921" s="1">
        <v>1535.4</v>
      </c>
      <c r="E1921" s="1">
        <v>1026.1</v>
      </c>
      <c r="F1921" s="1">
        <v>866.1</v>
      </c>
    </row>
    <row r="1922" ht="15.75" customHeight="1">
      <c r="A1922" s="1">
        <v>5514.8989</v>
      </c>
      <c r="B1922" s="1">
        <v>1637.7</v>
      </c>
      <c r="C1922" s="1">
        <v>740.9</v>
      </c>
      <c r="D1922" s="1">
        <v>1649.4</v>
      </c>
      <c r="E1922" s="1">
        <v>1134.2</v>
      </c>
      <c r="F1922" s="1">
        <v>941.3</v>
      </c>
    </row>
    <row r="1923" ht="15.75" customHeight="1">
      <c r="A1923" s="1">
        <v>5515.0513</v>
      </c>
      <c r="B1923" s="1">
        <v>1881.0</v>
      </c>
      <c r="C1923" s="1">
        <v>884.0</v>
      </c>
      <c r="D1923" s="1">
        <v>1812.0</v>
      </c>
      <c r="E1923" s="1">
        <v>1229.7</v>
      </c>
      <c r="F1923" s="1">
        <v>1000.0</v>
      </c>
    </row>
    <row r="1924" ht="15.75" customHeight="1">
      <c r="A1924" s="1">
        <v>5515.2036</v>
      </c>
      <c r="B1924" s="1">
        <v>1950.0</v>
      </c>
      <c r="C1924" s="1">
        <v>1031.7</v>
      </c>
      <c r="D1924" s="1">
        <v>1928.6</v>
      </c>
      <c r="E1924" s="1">
        <v>1301.5</v>
      </c>
      <c r="F1924" s="1">
        <v>1111.0</v>
      </c>
    </row>
    <row r="1925" ht="15.75" customHeight="1">
      <c r="A1925" s="1">
        <v>5515.356</v>
      </c>
      <c r="B1925" s="1">
        <v>1950.0</v>
      </c>
      <c r="C1925" s="1">
        <v>1208.2</v>
      </c>
      <c r="D1925" s="1">
        <v>1950.0</v>
      </c>
      <c r="E1925" s="1">
        <v>1455.3</v>
      </c>
      <c r="F1925" s="1">
        <v>1507.4</v>
      </c>
    </row>
    <row r="1926" ht="15.75" customHeight="1">
      <c r="A1926" s="1">
        <v>5515.5083</v>
      </c>
      <c r="B1926" s="1">
        <v>1950.0</v>
      </c>
      <c r="C1926" s="1">
        <v>1376.5</v>
      </c>
      <c r="D1926" s="1">
        <v>1950.0</v>
      </c>
      <c r="E1926" s="1">
        <v>1767.3</v>
      </c>
      <c r="F1926" s="1">
        <v>1891.0</v>
      </c>
    </row>
    <row r="1927" ht="15.75" customHeight="1">
      <c r="A1927" s="1">
        <v>5515.6606</v>
      </c>
      <c r="B1927" s="1">
        <v>1950.0</v>
      </c>
      <c r="C1927" s="1">
        <v>1486.6</v>
      </c>
      <c r="D1927" s="1">
        <v>1950.0</v>
      </c>
      <c r="E1927" s="1">
        <v>1950.0</v>
      </c>
      <c r="F1927" s="1">
        <v>1950.0</v>
      </c>
    </row>
    <row r="1928" ht="15.75" customHeight="1">
      <c r="A1928" s="1">
        <v>5515.813</v>
      </c>
      <c r="B1928" s="1">
        <v>1950.0</v>
      </c>
      <c r="C1928" s="1">
        <v>1523.9</v>
      </c>
      <c r="D1928" s="1">
        <v>1950.0</v>
      </c>
      <c r="E1928" s="1">
        <v>1950.0</v>
      </c>
      <c r="F1928" s="1">
        <v>1950.0</v>
      </c>
    </row>
    <row r="1929" ht="15.75" customHeight="1">
      <c r="A1929" s="1">
        <v>5515.9658</v>
      </c>
      <c r="B1929" s="1">
        <v>1950.0</v>
      </c>
      <c r="C1929" s="1">
        <v>1515.7</v>
      </c>
      <c r="D1929" s="1">
        <v>1950.0</v>
      </c>
      <c r="E1929" s="1">
        <v>1920.0</v>
      </c>
      <c r="F1929" s="1">
        <v>1909.9</v>
      </c>
    </row>
    <row r="1930" ht="15.75" customHeight="1">
      <c r="A1930" s="1">
        <v>5516.1182</v>
      </c>
      <c r="B1930" s="1">
        <v>1950.0</v>
      </c>
      <c r="C1930" s="1">
        <v>1503.9</v>
      </c>
      <c r="D1930" s="1">
        <v>1950.0</v>
      </c>
      <c r="E1930" s="1">
        <v>1944.6</v>
      </c>
      <c r="F1930" s="1">
        <v>1931.3</v>
      </c>
    </row>
    <row r="1931" ht="15.75" customHeight="1">
      <c r="A1931" s="1">
        <v>5516.2705</v>
      </c>
      <c r="B1931" s="1">
        <v>1950.0</v>
      </c>
      <c r="C1931" s="1">
        <v>1518.0</v>
      </c>
      <c r="D1931" s="1">
        <v>1950.0</v>
      </c>
      <c r="E1931" s="1">
        <v>1950.0</v>
      </c>
      <c r="F1931" s="1">
        <v>1934.5</v>
      </c>
    </row>
    <row r="1932" ht="15.75" customHeight="1">
      <c r="A1932" s="1">
        <v>5516.4229</v>
      </c>
      <c r="B1932" s="1">
        <v>1950.0</v>
      </c>
      <c r="C1932" s="1">
        <v>1567.6</v>
      </c>
      <c r="D1932" s="1">
        <v>1950.0</v>
      </c>
      <c r="E1932" s="1">
        <v>1950.0</v>
      </c>
      <c r="F1932" s="1">
        <v>1917.8</v>
      </c>
    </row>
    <row r="1933" ht="15.75" customHeight="1">
      <c r="A1933" s="1">
        <v>5516.5752</v>
      </c>
      <c r="B1933" s="1">
        <v>1950.0</v>
      </c>
      <c r="C1933" s="1">
        <v>1642.5</v>
      </c>
      <c r="D1933" s="1">
        <v>1950.0</v>
      </c>
      <c r="E1933" s="1">
        <v>1950.0</v>
      </c>
      <c r="F1933" s="1">
        <v>1928.5</v>
      </c>
    </row>
    <row r="1934" ht="15.75" customHeight="1">
      <c r="A1934" s="1">
        <v>5516.7275</v>
      </c>
      <c r="B1934" s="1">
        <v>1950.0</v>
      </c>
      <c r="C1934" s="1">
        <v>1712.8</v>
      </c>
      <c r="D1934" s="1">
        <v>1950.0</v>
      </c>
      <c r="E1934" s="1">
        <v>1950.0</v>
      </c>
      <c r="F1934" s="1">
        <v>1925.3</v>
      </c>
    </row>
    <row r="1935" ht="15.75" customHeight="1">
      <c r="A1935" s="1">
        <v>5516.8799</v>
      </c>
      <c r="B1935" s="1">
        <v>1950.0</v>
      </c>
      <c r="C1935" s="1">
        <v>1732.7</v>
      </c>
      <c r="D1935" s="1">
        <v>1950.0</v>
      </c>
      <c r="E1935" s="1">
        <v>1950.0</v>
      </c>
      <c r="F1935" s="1">
        <v>1821.9</v>
      </c>
    </row>
    <row r="1936" ht="15.75" customHeight="1">
      <c r="A1936" s="1">
        <v>5517.0322</v>
      </c>
      <c r="B1936" s="1">
        <v>1950.0</v>
      </c>
      <c r="C1936" s="1">
        <v>1664.2</v>
      </c>
      <c r="D1936" s="1">
        <v>1950.0</v>
      </c>
      <c r="E1936" s="1">
        <v>1950.0</v>
      </c>
      <c r="F1936" s="1">
        <v>1779.6</v>
      </c>
    </row>
    <row r="1937" ht="15.75" customHeight="1">
      <c r="A1937" s="1">
        <v>5517.1846</v>
      </c>
      <c r="B1937" s="1">
        <v>1950.0</v>
      </c>
      <c r="C1937" s="1">
        <v>1509.0</v>
      </c>
      <c r="D1937" s="1">
        <v>1950.0</v>
      </c>
      <c r="E1937" s="1">
        <v>1950.0</v>
      </c>
      <c r="F1937" s="1">
        <v>1844.8</v>
      </c>
    </row>
    <row r="1938" ht="15.75" customHeight="1">
      <c r="A1938" s="1">
        <v>5517.3374</v>
      </c>
      <c r="B1938" s="1">
        <v>1950.0</v>
      </c>
      <c r="C1938" s="1">
        <v>1309.9</v>
      </c>
      <c r="D1938" s="1">
        <v>1950.0</v>
      </c>
      <c r="E1938" s="1">
        <v>1950.0</v>
      </c>
      <c r="F1938" s="1">
        <v>1939.4</v>
      </c>
    </row>
    <row r="1939" ht="15.75" customHeight="1">
      <c r="A1939" s="1">
        <v>5517.4897</v>
      </c>
      <c r="B1939" s="1">
        <v>1922.7</v>
      </c>
      <c r="C1939" s="1">
        <v>1116.2</v>
      </c>
      <c r="D1939" s="1">
        <v>1939.6</v>
      </c>
      <c r="E1939" s="1">
        <v>1784.0</v>
      </c>
      <c r="F1939" s="1">
        <v>1773.6</v>
      </c>
    </row>
    <row r="1940" ht="15.75" customHeight="1">
      <c r="A1940" s="1">
        <v>5517.6421</v>
      </c>
      <c r="B1940" s="1">
        <v>1849.9</v>
      </c>
      <c r="C1940" s="1">
        <v>921.5</v>
      </c>
      <c r="D1940" s="1">
        <v>1780.4</v>
      </c>
      <c r="E1940" s="1">
        <v>1443.2</v>
      </c>
      <c r="F1940" s="1">
        <v>1498.2</v>
      </c>
    </row>
    <row r="1941" ht="15.75" customHeight="1">
      <c r="A1941" s="1">
        <v>5517.7944</v>
      </c>
      <c r="B1941" s="1">
        <v>1784.9</v>
      </c>
      <c r="C1941" s="1">
        <v>763.8</v>
      </c>
      <c r="D1941" s="1">
        <v>1521.8</v>
      </c>
      <c r="E1941" s="1">
        <v>1164.0</v>
      </c>
      <c r="F1941" s="1">
        <v>1270.5</v>
      </c>
    </row>
    <row r="1942" ht="15.75" customHeight="1">
      <c r="A1942" s="1">
        <v>5517.9468</v>
      </c>
      <c r="B1942" s="1">
        <v>1519.7</v>
      </c>
      <c r="C1942" s="1">
        <v>657.5</v>
      </c>
      <c r="D1942" s="1">
        <v>1255.4</v>
      </c>
      <c r="E1942" s="1">
        <v>937.9</v>
      </c>
      <c r="F1942" s="1">
        <v>1065.7</v>
      </c>
    </row>
    <row r="1943" ht="15.75" customHeight="1">
      <c r="A1943" s="1">
        <v>5518.0991</v>
      </c>
      <c r="B1943" s="1">
        <v>1119.4</v>
      </c>
      <c r="C1943" s="1">
        <v>569.0</v>
      </c>
      <c r="D1943" s="1">
        <v>1015.4</v>
      </c>
      <c r="E1943" s="1">
        <v>739.9</v>
      </c>
      <c r="F1943" s="1">
        <v>880.2</v>
      </c>
    </row>
    <row r="1944" ht="15.75" customHeight="1">
      <c r="A1944" s="1">
        <v>5518.2515</v>
      </c>
      <c r="B1944" s="1">
        <v>773.6</v>
      </c>
      <c r="C1944" s="1">
        <v>493.6</v>
      </c>
      <c r="D1944" s="1">
        <v>818.2</v>
      </c>
      <c r="E1944" s="1">
        <v>605.2</v>
      </c>
      <c r="F1944" s="1">
        <v>718.8</v>
      </c>
    </row>
    <row r="1945" ht="15.75" customHeight="1">
      <c r="A1945" s="1">
        <v>5518.4038</v>
      </c>
      <c r="B1945" s="1">
        <v>613.8</v>
      </c>
      <c r="C1945" s="1">
        <v>426.6</v>
      </c>
      <c r="D1945" s="1">
        <v>664.7</v>
      </c>
      <c r="E1945" s="1">
        <v>513.3</v>
      </c>
      <c r="F1945" s="1">
        <v>616.0</v>
      </c>
    </row>
    <row r="1946" ht="15.75" customHeight="1">
      <c r="A1946" s="1">
        <v>5518.5562</v>
      </c>
      <c r="B1946" s="1">
        <v>506.3</v>
      </c>
      <c r="C1946" s="1">
        <v>381.0</v>
      </c>
      <c r="D1946" s="1">
        <v>552.6</v>
      </c>
      <c r="E1946" s="1">
        <v>442.6</v>
      </c>
      <c r="F1946" s="1">
        <v>522.6</v>
      </c>
    </row>
    <row r="1947" ht="15.75" customHeight="1">
      <c r="A1947" s="1">
        <v>5518.709</v>
      </c>
      <c r="B1947" s="1">
        <v>461.6</v>
      </c>
      <c r="C1947" s="1">
        <v>358.4</v>
      </c>
      <c r="D1947" s="1">
        <v>494.9</v>
      </c>
      <c r="E1947" s="1">
        <v>388.6</v>
      </c>
      <c r="F1947" s="1">
        <v>441.7</v>
      </c>
    </row>
    <row r="1948" ht="15.75" customHeight="1">
      <c r="A1948" s="1">
        <v>5518.8613</v>
      </c>
      <c r="B1948" s="1">
        <v>448.2</v>
      </c>
      <c r="C1948" s="1">
        <v>351.9</v>
      </c>
      <c r="D1948" s="1">
        <v>475.6</v>
      </c>
      <c r="E1948" s="1">
        <v>366.2</v>
      </c>
      <c r="F1948" s="1">
        <v>400.1</v>
      </c>
    </row>
    <row r="1949" ht="15.75" customHeight="1">
      <c r="A1949" s="1">
        <v>5519.0137</v>
      </c>
      <c r="B1949" s="1">
        <v>478.9</v>
      </c>
      <c r="C1949" s="1">
        <v>381.0</v>
      </c>
      <c r="D1949" s="1">
        <v>518.4</v>
      </c>
      <c r="E1949" s="1">
        <v>395.9</v>
      </c>
      <c r="F1949" s="1">
        <v>416.7</v>
      </c>
    </row>
    <row r="1950" ht="15.75" customHeight="1">
      <c r="A1950" s="1">
        <v>5519.166</v>
      </c>
      <c r="B1950" s="1">
        <v>625.4</v>
      </c>
      <c r="C1950" s="1">
        <v>450.9</v>
      </c>
      <c r="D1950" s="1">
        <v>621.6</v>
      </c>
      <c r="E1950" s="1">
        <v>460.2</v>
      </c>
      <c r="F1950" s="1">
        <v>471.7</v>
      </c>
    </row>
    <row r="1951" ht="15.75" customHeight="1">
      <c r="A1951" s="1">
        <v>5519.3184</v>
      </c>
      <c r="B1951" s="1">
        <v>805.8</v>
      </c>
      <c r="C1951" s="1">
        <v>557.2</v>
      </c>
      <c r="D1951" s="1">
        <v>776.6</v>
      </c>
      <c r="E1951" s="1">
        <v>549.5</v>
      </c>
      <c r="F1951" s="1">
        <v>544.2</v>
      </c>
    </row>
    <row r="1952" ht="15.75" customHeight="1">
      <c r="A1952" s="1">
        <v>5519.4707</v>
      </c>
      <c r="B1952" s="1">
        <v>1230.3</v>
      </c>
      <c r="C1952" s="1">
        <v>715.9</v>
      </c>
      <c r="D1952" s="1">
        <v>1001.3</v>
      </c>
      <c r="E1952" s="1">
        <v>725.3</v>
      </c>
      <c r="F1952" s="1">
        <v>661.6</v>
      </c>
    </row>
    <row r="1953" ht="15.75" customHeight="1">
      <c r="A1953" s="1">
        <v>5519.623</v>
      </c>
      <c r="B1953" s="1">
        <v>1873.8</v>
      </c>
      <c r="C1953" s="1">
        <v>904.0</v>
      </c>
      <c r="D1953" s="1">
        <v>1261.0</v>
      </c>
      <c r="E1953" s="1">
        <v>930.8</v>
      </c>
      <c r="F1953" s="1">
        <v>874.8</v>
      </c>
    </row>
    <row r="1954" ht="15.75" customHeight="1">
      <c r="A1954" s="1">
        <v>5519.7754</v>
      </c>
      <c r="B1954" s="1">
        <v>1950.0</v>
      </c>
      <c r="C1954" s="1">
        <v>1127.6</v>
      </c>
      <c r="D1954" s="1">
        <v>1619.9</v>
      </c>
      <c r="E1954" s="1">
        <v>1190.3</v>
      </c>
      <c r="F1954" s="1">
        <v>1093.8</v>
      </c>
    </row>
    <row r="1955" ht="15.75" customHeight="1">
      <c r="A1955" s="1">
        <v>5519.9282</v>
      </c>
      <c r="B1955" s="1">
        <v>1950.0</v>
      </c>
      <c r="C1955" s="1">
        <v>1310.1</v>
      </c>
      <c r="D1955" s="1">
        <v>1893.6</v>
      </c>
      <c r="E1955" s="1">
        <v>1575.0</v>
      </c>
      <c r="F1955" s="1">
        <v>1360.0</v>
      </c>
    </row>
    <row r="1956" ht="15.75" customHeight="1">
      <c r="A1956" s="1">
        <v>5520.0806</v>
      </c>
      <c r="B1956" s="1">
        <v>1950.0</v>
      </c>
      <c r="C1956" s="1">
        <v>1484.9</v>
      </c>
      <c r="D1956" s="1">
        <v>1950.0</v>
      </c>
      <c r="E1956" s="1">
        <v>1906.1</v>
      </c>
      <c r="F1956" s="1">
        <v>1768.3</v>
      </c>
    </row>
    <row r="1957" ht="15.75" customHeight="1">
      <c r="A1957" s="1">
        <v>5520.2329</v>
      </c>
      <c r="B1957" s="1">
        <v>1950.0</v>
      </c>
      <c r="C1957" s="1">
        <v>1659.0</v>
      </c>
      <c r="D1957" s="1">
        <v>1950.0</v>
      </c>
      <c r="E1957" s="1">
        <v>1950.0</v>
      </c>
      <c r="F1957" s="1">
        <v>1950.0</v>
      </c>
    </row>
    <row r="1958" ht="15.75" customHeight="1">
      <c r="A1958" s="1">
        <v>5520.3853</v>
      </c>
      <c r="B1958" s="1">
        <v>1950.0</v>
      </c>
      <c r="C1958" s="1">
        <v>1803.1</v>
      </c>
      <c r="D1958" s="1">
        <v>1950.0</v>
      </c>
      <c r="E1958" s="1">
        <v>1950.0</v>
      </c>
      <c r="F1958" s="1">
        <v>1950.0</v>
      </c>
    </row>
    <row r="1959" ht="15.75" customHeight="1">
      <c r="A1959" s="1">
        <v>5520.5376</v>
      </c>
      <c r="B1959" s="1">
        <v>1950.0</v>
      </c>
      <c r="C1959" s="1">
        <v>1903.5</v>
      </c>
      <c r="D1959" s="1">
        <v>1950.0</v>
      </c>
      <c r="E1959" s="1">
        <v>1950.0</v>
      </c>
      <c r="F1959" s="1">
        <v>1950.0</v>
      </c>
    </row>
    <row r="1960" ht="15.75" customHeight="1">
      <c r="A1960" s="1">
        <v>5520.6899</v>
      </c>
      <c r="B1960" s="1">
        <v>1950.0</v>
      </c>
      <c r="C1960" s="1">
        <v>1950.0</v>
      </c>
      <c r="D1960" s="1">
        <v>1950.0</v>
      </c>
      <c r="E1960" s="1">
        <v>1950.0</v>
      </c>
      <c r="F1960" s="1">
        <v>1950.0</v>
      </c>
    </row>
    <row r="1961" ht="15.75" customHeight="1">
      <c r="A1961" s="1">
        <v>5520.8423</v>
      </c>
      <c r="B1961" s="1">
        <v>1950.0</v>
      </c>
      <c r="C1961" s="1">
        <v>1950.0</v>
      </c>
      <c r="D1961" s="1">
        <v>1950.0</v>
      </c>
      <c r="E1961" s="1">
        <v>1950.0</v>
      </c>
      <c r="F1961" s="1">
        <v>1950.0</v>
      </c>
    </row>
    <row r="1962" ht="15.75" customHeight="1">
      <c r="A1962" s="1">
        <v>5520.9946</v>
      </c>
      <c r="B1962" s="1">
        <v>1950.0</v>
      </c>
      <c r="C1962" s="1">
        <v>1950.0</v>
      </c>
      <c r="D1962" s="1">
        <v>1950.0</v>
      </c>
      <c r="E1962" s="1">
        <v>1950.0</v>
      </c>
      <c r="F1962" s="1">
        <v>1950.0</v>
      </c>
    </row>
    <row r="1963" ht="15.75" customHeight="1">
      <c r="A1963" s="1">
        <v>5521.147</v>
      </c>
      <c r="B1963" s="1">
        <v>1950.0</v>
      </c>
      <c r="C1963" s="1">
        <v>1950.0</v>
      </c>
      <c r="D1963" s="1">
        <v>1950.0</v>
      </c>
      <c r="E1963" s="1">
        <v>1950.0</v>
      </c>
      <c r="F1963" s="1">
        <v>1950.0</v>
      </c>
    </row>
    <row r="1964" ht="15.75" customHeight="1">
      <c r="A1964" s="1">
        <v>5521.2998</v>
      </c>
      <c r="B1964" s="1">
        <v>1950.0</v>
      </c>
      <c r="C1964" s="1">
        <v>1950.0</v>
      </c>
      <c r="D1964" s="1">
        <v>1950.0</v>
      </c>
      <c r="E1964" s="1">
        <v>1950.0</v>
      </c>
      <c r="F1964" s="1">
        <v>1950.0</v>
      </c>
    </row>
    <row r="1965" ht="15.75" customHeight="1">
      <c r="A1965" s="1">
        <v>5521.4521</v>
      </c>
      <c r="B1965" s="1">
        <v>1950.0</v>
      </c>
      <c r="C1965" s="1">
        <v>1950.0</v>
      </c>
      <c r="D1965" s="1">
        <v>1950.0</v>
      </c>
      <c r="E1965" s="1">
        <v>1950.0</v>
      </c>
      <c r="F1965" s="1">
        <v>1950.0</v>
      </c>
    </row>
    <row r="1966" ht="15.75" customHeight="1">
      <c r="A1966" s="1">
        <v>5521.6045</v>
      </c>
      <c r="B1966" s="1">
        <v>1950.0</v>
      </c>
      <c r="C1966" s="1">
        <v>1950.0</v>
      </c>
      <c r="D1966" s="1">
        <v>1950.0</v>
      </c>
      <c r="E1966" s="1">
        <v>1950.0</v>
      </c>
      <c r="F1966" s="1">
        <v>1950.0</v>
      </c>
    </row>
    <row r="1967" ht="15.75" customHeight="1">
      <c r="A1967" s="1">
        <v>5521.7568</v>
      </c>
      <c r="B1967" s="1">
        <v>1950.0</v>
      </c>
      <c r="C1967" s="1">
        <v>1950.0</v>
      </c>
      <c r="D1967" s="1">
        <v>1950.0</v>
      </c>
      <c r="E1967" s="1">
        <v>1950.0</v>
      </c>
      <c r="F1967" s="1">
        <v>1950.0</v>
      </c>
    </row>
    <row r="1968" ht="15.75" customHeight="1">
      <c r="A1968" s="1">
        <v>5521.9092</v>
      </c>
      <c r="B1968" s="1">
        <v>1950.0</v>
      </c>
      <c r="C1968" s="1">
        <v>1950.0</v>
      </c>
      <c r="D1968" s="1">
        <v>1950.0</v>
      </c>
      <c r="E1968" s="1">
        <v>1950.0</v>
      </c>
      <c r="F1968" s="1">
        <v>1950.0</v>
      </c>
    </row>
    <row r="1969" ht="15.75" customHeight="1">
      <c r="A1969" s="1">
        <v>5522.0615</v>
      </c>
      <c r="B1969" s="1">
        <v>1950.0</v>
      </c>
      <c r="C1969" s="1">
        <v>1950.0</v>
      </c>
      <c r="D1969" s="1">
        <v>1950.0</v>
      </c>
      <c r="E1969" s="1">
        <v>1950.0</v>
      </c>
      <c r="F1969" s="1">
        <v>1950.0</v>
      </c>
    </row>
    <row r="1970" ht="15.75" customHeight="1">
      <c r="A1970" s="1">
        <v>5522.2139</v>
      </c>
      <c r="B1970" s="1">
        <v>1950.0</v>
      </c>
      <c r="C1970" s="1">
        <v>1950.0</v>
      </c>
      <c r="D1970" s="1">
        <v>1950.0</v>
      </c>
      <c r="E1970" s="1">
        <v>1950.0</v>
      </c>
      <c r="F1970" s="1">
        <v>1950.0</v>
      </c>
    </row>
    <row r="1971" ht="15.75" customHeight="1">
      <c r="A1971" s="1">
        <v>5522.3662</v>
      </c>
      <c r="B1971" s="1">
        <v>1950.0</v>
      </c>
      <c r="C1971" s="1">
        <v>1950.0</v>
      </c>
      <c r="D1971" s="1">
        <v>1950.0</v>
      </c>
      <c r="E1971" s="1">
        <v>1950.0</v>
      </c>
      <c r="F1971" s="1">
        <v>1950.0</v>
      </c>
    </row>
    <row r="1972" ht="15.75" customHeight="1">
      <c r="A1972" s="1">
        <v>5522.5186</v>
      </c>
      <c r="B1972" s="1">
        <v>1950.0</v>
      </c>
      <c r="C1972" s="1">
        <v>1950.0</v>
      </c>
      <c r="D1972" s="1">
        <v>1950.0</v>
      </c>
      <c r="E1972" s="1">
        <v>1950.0</v>
      </c>
      <c r="F1972" s="1">
        <v>1950.0</v>
      </c>
    </row>
    <row r="1973" ht="15.75" customHeight="1">
      <c r="A1973" s="1">
        <v>5522.6714</v>
      </c>
      <c r="B1973" s="1">
        <v>1950.0</v>
      </c>
      <c r="C1973" s="1">
        <v>1950.0</v>
      </c>
      <c r="D1973" s="1">
        <v>1950.0</v>
      </c>
      <c r="E1973" s="1">
        <v>1950.0</v>
      </c>
      <c r="F1973" s="1">
        <v>1950.0</v>
      </c>
    </row>
    <row r="1974" ht="15.75" customHeight="1">
      <c r="A1974" s="1">
        <v>5522.8237</v>
      </c>
      <c r="B1974" s="1">
        <v>1950.0</v>
      </c>
      <c r="C1974" s="1">
        <v>1950.0</v>
      </c>
      <c r="D1974" s="1">
        <v>1950.0</v>
      </c>
      <c r="E1974" s="1">
        <v>1950.0</v>
      </c>
      <c r="F1974" s="1">
        <v>1950.0</v>
      </c>
    </row>
    <row r="1975" ht="15.75" customHeight="1">
      <c r="A1975" s="1">
        <v>5522.9761</v>
      </c>
      <c r="B1975" s="1">
        <v>1950.0</v>
      </c>
      <c r="C1975" s="1">
        <v>1950.0</v>
      </c>
      <c r="D1975" s="1">
        <v>1950.0</v>
      </c>
      <c r="E1975" s="1">
        <v>1950.0</v>
      </c>
      <c r="F1975" s="1">
        <v>1950.0</v>
      </c>
    </row>
    <row r="1976" ht="15.75" customHeight="1">
      <c r="A1976" s="1">
        <v>5523.1284</v>
      </c>
      <c r="B1976" s="1">
        <v>1950.0</v>
      </c>
      <c r="C1976" s="1">
        <v>1950.0</v>
      </c>
      <c r="D1976" s="1">
        <v>1950.0</v>
      </c>
      <c r="E1976" s="1">
        <v>1950.0</v>
      </c>
      <c r="F1976" s="1">
        <v>1950.0</v>
      </c>
    </row>
    <row r="1977" ht="15.75" customHeight="1">
      <c r="A1977" s="1">
        <v>5523.2808</v>
      </c>
      <c r="B1977" s="1">
        <v>1950.0</v>
      </c>
      <c r="C1977" s="1">
        <v>1950.0</v>
      </c>
      <c r="D1977" s="1">
        <v>1950.0</v>
      </c>
      <c r="E1977" s="1">
        <v>1950.0</v>
      </c>
      <c r="F1977" s="1">
        <v>1950.0</v>
      </c>
    </row>
    <row r="1978" ht="15.75" customHeight="1">
      <c r="A1978" s="1">
        <v>5523.4331</v>
      </c>
      <c r="B1978" s="1">
        <v>1950.0</v>
      </c>
      <c r="C1978" s="1">
        <v>1950.0</v>
      </c>
      <c r="D1978" s="1">
        <v>1950.0</v>
      </c>
      <c r="E1978" s="1">
        <v>1950.0</v>
      </c>
      <c r="F1978" s="1">
        <v>1950.0</v>
      </c>
    </row>
    <row r="1979" ht="15.75" customHeight="1">
      <c r="A1979" s="1">
        <v>5523.5854</v>
      </c>
      <c r="B1979" s="1">
        <v>1950.0</v>
      </c>
      <c r="C1979" s="1">
        <v>1950.0</v>
      </c>
      <c r="D1979" s="1">
        <v>1950.0</v>
      </c>
      <c r="E1979" s="1">
        <v>1950.0</v>
      </c>
      <c r="F1979" s="1">
        <v>1950.0</v>
      </c>
    </row>
    <row r="1980" ht="15.75" customHeight="1">
      <c r="A1980" s="1">
        <v>5523.7378</v>
      </c>
      <c r="B1980" s="1">
        <v>1950.0</v>
      </c>
      <c r="C1980" s="1">
        <v>1950.0</v>
      </c>
      <c r="D1980" s="1">
        <v>1950.0</v>
      </c>
      <c r="E1980" s="1">
        <v>1950.0</v>
      </c>
      <c r="F1980" s="1">
        <v>1950.0</v>
      </c>
    </row>
    <row r="1981" ht="15.75" customHeight="1">
      <c r="A1981" s="1">
        <v>5523.8906</v>
      </c>
      <c r="B1981" s="1">
        <v>1950.0</v>
      </c>
      <c r="C1981" s="1">
        <v>1950.0</v>
      </c>
      <c r="D1981" s="1">
        <v>1950.0</v>
      </c>
      <c r="E1981" s="1">
        <v>1950.0</v>
      </c>
      <c r="F1981" s="1">
        <v>1950.0</v>
      </c>
    </row>
    <row r="1982" ht="15.75" customHeight="1">
      <c r="A1982" s="1">
        <v>5524.043</v>
      </c>
      <c r="B1982" s="1">
        <v>1950.0</v>
      </c>
      <c r="C1982" s="1">
        <v>1950.0</v>
      </c>
      <c r="D1982" s="1">
        <v>1950.0</v>
      </c>
      <c r="E1982" s="1">
        <v>1950.0</v>
      </c>
      <c r="F1982" s="1">
        <v>1950.0</v>
      </c>
    </row>
    <row r="1983" ht="15.75" customHeight="1">
      <c r="A1983" s="1">
        <v>5524.1953</v>
      </c>
      <c r="B1983" s="1">
        <v>1950.0</v>
      </c>
      <c r="C1983" s="1">
        <v>1950.0</v>
      </c>
      <c r="D1983" s="1">
        <v>1950.0</v>
      </c>
      <c r="E1983" s="1">
        <v>1950.0</v>
      </c>
      <c r="F1983" s="1">
        <v>1950.0</v>
      </c>
    </row>
    <row r="1984" ht="15.75" customHeight="1">
      <c r="A1984" s="1">
        <v>5524.3477</v>
      </c>
      <c r="B1984" s="1">
        <v>1950.0</v>
      </c>
      <c r="C1984" s="1">
        <v>1950.0</v>
      </c>
      <c r="D1984" s="1">
        <v>1950.0</v>
      </c>
      <c r="E1984" s="1">
        <v>1950.0</v>
      </c>
      <c r="F1984" s="1">
        <v>1950.0</v>
      </c>
    </row>
    <row r="1985" ht="15.75" customHeight="1">
      <c r="A1985" s="1">
        <v>5524.5</v>
      </c>
      <c r="B1985" s="1">
        <v>1950.0</v>
      </c>
      <c r="C1985" s="1">
        <v>1950.0</v>
      </c>
      <c r="D1985" s="1">
        <v>1950.0</v>
      </c>
      <c r="E1985" s="1">
        <v>1950.0</v>
      </c>
      <c r="F1985" s="1">
        <v>1950.0</v>
      </c>
    </row>
    <row r="1986" ht="15.75" customHeight="1">
      <c r="A1986" s="1">
        <v>5524.6523</v>
      </c>
      <c r="B1986" s="1">
        <v>1950.0</v>
      </c>
      <c r="C1986" s="1">
        <v>1950.0</v>
      </c>
      <c r="D1986" s="1">
        <v>1950.0</v>
      </c>
      <c r="E1986" s="1">
        <v>1950.0</v>
      </c>
      <c r="F1986" s="1">
        <v>1950.0</v>
      </c>
    </row>
    <row r="1987" ht="15.75" customHeight="1">
      <c r="A1987" s="1">
        <v>5524.8047</v>
      </c>
      <c r="B1987" s="1">
        <v>1950.0</v>
      </c>
      <c r="C1987" s="1">
        <v>1950.0</v>
      </c>
      <c r="D1987" s="1">
        <v>1950.0</v>
      </c>
      <c r="E1987" s="1">
        <v>1950.0</v>
      </c>
      <c r="F1987" s="1">
        <v>1950.0</v>
      </c>
    </row>
    <row r="1988" ht="15.75" customHeight="1">
      <c r="A1988" s="1">
        <v>5524.957</v>
      </c>
      <c r="B1988" s="1">
        <v>1950.0</v>
      </c>
      <c r="C1988" s="1">
        <v>1950.0</v>
      </c>
      <c r="D1988" s="1">
        <v>1950.0</v>
      </c>
      <c r="E1988" s="1">
        <v>1950.0</v>
      </c>
      <c r="F1988" s="1">
        <v>1950.0</v>
      </c>
    </row>
    <row r="1989" ht="15.75" customHeight="1">
      <c r="A1989" s="1">
        <v>5525.1094</v>
      </c>
      <c r="B1989" s="1">
        <v>1950.0</v>
      </c>
      <c r="C1989" s="1">
        <v>1950.0</v>
      </c>
      <c r="D1989" s="1">
        <v>1950.0</v>
      </c>
      <c r="E1989" s="1">
        <v>1950.0</v>
      </c>
      <c r="F1989" s="1">
        <v>1950.0</v>
      </c>
    </row>
    <row r="1990" ht="15.75" customHeight="1">
      <c r="A1990" s="1">
        <v>5525.2622</v>
      </c>
      <c r="B1990" s="1">
        <v>1950.0</v>
      </c>
      <c r="C1990" s="1">
        <v>1950.0</v>
      </c>
      <c r="D1990" s="1">
        <v>1950.0</v>
      </c>
      <c r="E1990" s="1">
        <v>1950.0</v>
      </c>
      <c r="F1990" s="1">
        <v>1950.0</v>
      </c>
    </row>
    <row r="1991" ht="15.75" customHeight="1">
      <c r="A1991" s="1">
        <v>5525.4146</v>
      </c>
      <c r="B1991" s="1">
        <v>1950.0</v>
      </c>
      <c r="C1991" s="1">
        <v>1950.0</v>
      </c>
      <c r="D1991" s="1">
        <v>1950.0</v>
      </c>
      <c r="E1991" s="1">
        <v>1950.0</v>
      </c>
      <c r="F1991" s="1">
        <v>1950.0</v>
      </c>
    </row>
    <row r="1992" ht="15.75" customHeight="1">
      <c r="A1992" s="1">
        <v>5525.5669</v>
      </c>
      <c r="B1992" s="1">
        <v>1950.0</v>
      </c>
      <c r="C1992" s="1">
        <v>1950.0</v>
      </c>
      <c r="D1992" s="1">
        <v>1950.0</v>
      </c>
      <c r="E1992" s="1">
        <v>1950.0</v>
      </c>
      <c r="F1992" s="1">
        <v>1950.0</v>
      </c>
    </row>
    <row r="1993" ht="15.75" customHeight="1">
      <c r="A1993" s="1">
        <v>5525.7192</v>
      </c>
      <c r="B1993" s="1">
        <v>1950.0</v>
      </c>
      <c r="C1993" s="1">
        <v>1950.0</v>
      </c>
      <c r="D1993" s="1">
        <v>1950.0</v>
      </c>
      <c r="E1993" s="1">
        <v>1950.0</v>
      </c>
      <c r="F1993" s="1">
        <v>1950.0</v>
      </c>
    </row>
    <row r="1994" ht="15.75" customHeight="1">
      <c r="A1994" s="1">
        <v>5525.8716</v>
      </c>
      <c r="B1994" s="1">
        <v>1950.0</v>
      </c>
      <c r="C1994" s="1">
        <v>1950.0</v>
      </c>
      <c r="D1994" s="1">
        <v>1950.0</v>
      </c>
      <c r="E1994" s="1">
        <v>1950.0</v>
      </c>
      <c r="F1994" s="1">
        <v>1950.0</v>
      </c>
    </row>
    <row r="1995" ht="15.75" customHeight="1">
      <c r="A1995" s="1">
        <v>5526.0239</v>
      </c>
      <c r="B1995" s="1">
        <v>1950.0</v>
      </c>
      <c r="C1995" s="1">
        <v>1950.0</v>
      </c>
      <c r="D1995" s="1">
        <v>1950.0</v>
      </c>
      <c r="E1995" s="1">
        <v>1950.0</v>
      </c>
      <c r="F1995" s="1">
        <v>1950.0</v>
      </c>
    </row>
    <row r="1996" ht="15.75" customHeight="1">
      <c r="A1996" s="1">
        <v>5526.1763</v>
      </c>
      <c r="B1996" s="1">
        <v>1950.0</v>
      </c>
      <c r="C1996" s="1">
        <v>1950.0</v>
      </c>
      <c r="D1996" s="1">
        <v>1950.0</v>
      </c>
      <c r="E1996" s="1">
        <v>1950.0</v>
      </c>
      <c r="F1996" s="1">
        <v>1950.0</v>
      </c>
    </row>
    <row r="1997" ht="15.75" customHeight="1">
      <c r="A1997" s="1">
        <v>5526.3286</v>
      </c>
      <c r="B1997" s="1">
        <v>1950.0</v>
      </c>
      <c r="C1997" s="1">
        <v>1950.0</v>
      </c>
      <c r="D1997" s="1">
        <v>1950.0</v>
      </c>
      <c r="E1997" s="1">
        <v>1950.0</v>
      </c>
      <c r="F1997" s="1">
        <v>1950.0</v>
      </c>
    </row>
    <row r="1998" ht="15.75" customHeight="1">
      <c r="A1998" s="1">
        <v>5526.481</v>
      </c>
      <c r="B1998" s="1">
        <v>1950.0</v>
      </c>
      <c r="C1998" s="1">
        <v>1950.0</v>
      </c>
      <c r="D1998" s="1">
        <v>1950.0</v>
      </c>
      <c r="E1998" s="1">
        <v>1950.0</v>
      </c>
      <c r="F1998" s="1">
        <v>1950.0</v>
      </c>
    </row>
    <row r="1999" ht="15.75" customHeight="1">
      <c r="A1999" s="1">
        <v>5526.6338</v>
      </c>
      <c r="B1999" s="1">
        <v>1950.0</v>
      </c>
      <c r="C1999" s="1">
        <v>1950.0</v>
      </c>
      <c r="D1999" s="1">
        <v>1950.0</v>
      </c>
      <c r="E1999" s="1">
        <v>1950.0</v>
      </c>
      <c r="F1999" s="1">
        <v>1950.0</v>
      </c>
    </row>
    <row r="2000" ht="15.75" customHeight="1">
      <c r="A2000" s="1">
        <v>5526.7861</v>
      </c>
      <c r="B2000" s="1">
        <v>1950.0</v>
      </c>
      <c r="C2000" s="1">
        <v>1950.0</v>
      </c>
      <c r="D2000" s="1">
        <v>1950.0</v>
      </c>
      <c r="E2000" s="1">
        <v>1950.0</v>
      </c>
      <c r="F2000" s="1">
        <v>1950.0</v>
      </c>
    </row>
    <row r="2001" ht="15.75" customHeight="1">
      <c r="A2001" s="1">
        <v>5526.9385</v>
      </c>
      <c r="B2001" s="1">
        <v>1950.0</v>
      </c>
      <c r="C2001" s="1">
        <v>1950.0</v>
      </c>
      <c r="D2001" s="1">
        <v>1950.0</v>
      </c>
      <c r="E2001" s="1">
        <v>1950.0</v>
      </c>
      <c r="F2001" s="1">
        <v>1950.0</v>
      </c>
    </row>
    <row r="2002" ht="15.75" customHeight="1">
      <c r="A2002" s="1">
        <v>5527.0908</v>
      </c>
      <c r="B2002" s="1">
        <v>1950.0</v>
      </c>
      <c r="C2002" s="1">
        <v>1950.0</v>
      </c>
      <c r="D2002" s="1">
        <v>1950.0</v>
      </c>
      <c r="E2002" s="1">
        <v>1950.0</v>
      </c>
      <c r="F2002" s="1">
        <v>1950.0</v>
      </c>
    </row>
    <row r="2003" ht="15.75" customHeight="1">
      <c r="A2003" s="1">
        <v>5527.2432</v>
      </c>
      <c r="B2003" s="1">
        <v>1950.0</v>
      </c>
      <c r="C2003" s="1">
        <v>1950.0</v>
      </c>
      <c r="D2003" s="1">
        <v>1950.0</v>
      </c>
      <c r="E2003" s="1">
        <v>1950.0</v>
      </c>
      <c r="F2003" s="1">
        <v>1950.0</v>
      </c>
    </row>
    <row r="2004" ht="15.75" customHeight="1">
      <c r="A2004" s="1">
        <v>5527.3955</v>
      </c>
      <c r="B2004" s="1">
        <v>1950.0</v>
      </c>
      <c r="C2004" s="1">
        <v>1950.0</v>
      </c>
      <c r="D2004" s="1">
        <v>1950.0</v>
      </c>
      <c r="E2004" s="1">
        <v>1950.0</v>
      </c>
      <c r="F2004" s="1">
        <v>1950.0</v>
      </c>
    </row>
    <row r="2005" ht="15.75" customHeight="1">
      <c r="A2005" s="1">
        <v>5527.5479</v>
      </c>
      <c r="B2005" s="1">
        <v>1950.0</v>
      </c>
      <c r="C2005" s="1">
        <v>1950.0</v>
      </c>
      <c r="D2005" s="1">
        <v>1950.0</v>
      </c>
      <c r="E2005" s="1">
        <v>1950.0</v>
      </c>
      <c r="F2005" s="1">
        <v>1950.0</v>
      </c>
    </row>
    <row r="2006" ht="15.75" customHeight="1">
      <c r="A2006" s="1">
        <v>5527.7002</v>
      </c>
      <c r="B2006" s="1">
        <v>1950.0</v>
      </c>
      <c r="C2006" s="1">
        <v>1950.0</v>
      </c>
      <c r="D2006" s="1">
        <v>1950.0</v>
      </c>
      <c r="E2006" s="1">
        <v>1950.0</v>
      </c>
      <c r="F2006" s="1">
        <v>1950.0</v>
      </c>
    </row>
    <row r="2007" ht="15.75" customHeight="1">
      <c r="A2007" s="1">
        <v>5527.853</v>
      </c>
      <c r="B2007" s="1">
        <v>1950.0</v>
      </c>
      <c r="C2007" s="1">
        <v>1950.0</v>
      </c>
      <c r="D2007" s="1">
        <v>1950.0</v>
      </c>
      <c r="E2007" s="1">
        <v>1950.0</v>
      </c>
      <c r="F2007" s="1">
        <v>1950.0</v>
      </c>
    </row>
    <row r="2008" ht="15.75" customHeight="1">
      <c r="A2008" s="1">
        <v>5528.0054</v>
      </c>
      <c r="B2008" s="1">
        <v>1950.0</v>
      </c>
      <c r="C2008" s="1">
        <v>1950.0</v>
      </c>
      <c r="D2008" s="1">
        <v>1950.0</v>
      </c>
      <c r="E2008" s="1">
        <v>1950.0</v>
      </c>
      <c r="F2008" s="1">
        <v>1950.0</v>
      </c>
    </row>
    <row r="2009" ht="15.75" customHeight="1">
      <c r="A2009" s="1">
        <v>5528.1577</v>
      </c>
      <c r="B2009" s="1">
        <v>1950.0</v>
      </c>
      <c r="C2009" s="1">
        <v>1950.0</v>
      </c>
      <c r="D2009" s="1">
        <v>1950.0</v>
      </c>
      <c r="E2009" s="1">
        <v>1950.0</v>
      </c>
      <c r="F2009" s="1">
        <v>1950.0</v>
      </c>
    </row>
    <row r="2010" ht="15.75" customHeight="1">
      <c r="A2010" s="1">
        <v>5528.3101</v>
      </c>
      <c r="B2010" s="1">
        <v>1950.0</v>
      </c>
      <c r="C2010" s="1">
        <v>1950.0</v>
      </c>
      <c r="D2010" s="1">
        <v>1950.0</v>
      </c>
      <c r="E2010" s="1">
        <v>1950.0</v>
      </c>
      <c r="F2010" s="1">
        <v>1950.0</v>
      </c>
    </row>
    <row r="2011" ht="15.75" customHeight="1">
      <c r="A2011" s="1">
        <v>5528.4624</v>
      </c>
      <c r="B2011" s="1">
        <v>1950.0</v>
      </c>
      <c r="C2011" s="1">
        <v>1950.0</v>
      </c>
      <c r="D2011" s="1">
        <v>1950.0</v>
      </c>
      <c r="E2011" s="1">
        <v>1950.0</v>
      </c>
      <c r="F2011" s="1">
        <v>1950.0</v>
      </c>
    </row>
    <row r="2012" ht="15.75" customHeight="1">
      <c r="A2012" s="1">
        <v>5528.6147</v>
      </c>
      <c r="B2012" s="1">
        <v>1950.0</v>
      </c>
      <c r="C2012" s="1">
        <v>1950.0</v>
      </c>
      <c r="D2012" s="1">
        <v>1950.0</v>
      </c>
      <c r="E2012" s="1">
        <v>1950.0</v>
      </c>
      <c r="F2012" s="1">
        <v>1950.0</v>
      </c>
    </row>
    <row r="2013" ht="15.75" customHeight="1">
      <c r="A2013" s="1">
        <v>5528.7671</v>
      </c>
      <c r="B2013" s="1">
        <v>1950.0</v>
      </c>
      <c r="C2013" s="1">
        <v>1950.0</v>
      </c>
      <c r="D2013" s="1">
        <v>1950.0</v>
      </c>
      <c r="E2013" s="1">
        <v>1950.0</v>
      </c>
      <c r="F2013" s="1">
        <v>1950.0</v>
      </c>
    </row>
    <row r="2014" ht="15.75" customHeight="1">
      <c r="A2014" s="1">
        <v>5528.9194</v>
      </c>
      <c r="B2014" s="1">
        <v>1950.0</v>
      </c>
      <c r="C2014" s="1">
        <v>1950.0</v>
      </c>
      <c r="D2014" s="1">
        <v>1950.0</v>
      </c>
      <c r="E2014" s="1">
        <v>1950.0</v>
      </c>
      <c r="F2014" s="1">
        <v>1950.0</v>
      </c>
    </row>
    <row r="2015" ht="15.75" customHeight="1">
      <c r="A2015" s="1">
        <v>5529.0718</v>
      </c>
      <c r="B2015" s="1">
        <v>1950.0</v>
      </c>
      <c r="C2015" s="1">
        <v>1950.0</v>
      </c>
      <c r="D2015" s="1">
        <v>1950.0</v>
      </c>
      <c r="E2015" s="1">
        <v>1950.0</v>
      </c>
      <c r="F2015" s="1">
        <v>1950.0</v>
      </c>
    </row>
    <row r="2016" ht="15.75" customHeight="1">
      <c r="A2016" s="1">
        <v>5529.2246</v>
      </c>
      <c r="B2016" s="1">
        <v>1950.0</v>
      </c>
      <c r="C2016" s="1">
        <v>1950.0</v>
      </c>
      <c r="D2016" s="1">
        <v>1950.0</v>
      </c>
      <c r="E2016" s="1">
        <v>1950.0</v>
      </c>
      <c r="F2016" s="1">
        <v>1950.0</v>
      </c>
    </row>
    <row r="2017" ht="15.75" customHeight="1">
      <c r="A2017" s="1">
        <v>5529.377</v>
      </c>
      <c r="B2017" s="1">
        <v>1950.0</v>
      </c>
      <c r="C2017" s="1">
        <v>1950.0</v>
      </c>
      <c r="D2017" s="1">
        <v>1950.0</v>
      </c>
      <c r="E2017" s="1">
        <v>1950.0</v>
      </c>
      <c r="F2017" s="1">
        <v>1950.0</v>
      </c>
    </row>
    <row r="2018" ht="15.75" customHeight="1">
      <c r="A2018" s="1">
        <v>5529.5293</v>
      </c>
      <c r="B2018" s="1">
        <v>1950.0</v>
      </c>
      <c r="C2018" s="1">
        <v>1950.0</v>
      </c>
      <c r="D2018" s="1">
        <v>1950.0</v>
      </c>
      <c r="E2018" s="1">
        <v>1950.0</v>
      </c>
      <c r="F2018" s="1">
        <v>1950.0</v>
      </c>
    </row>
    <row r="2019" ht="15.75" customHeight="1">
      <c r="A2019" s="1">
        <v>5529.6816</v>
      </c>
      <c r="B2019" s="1">
        <v>1950.0</v>
      </c>
      <c r="C2019" s="1">
        <v>1950.0</v>
      </c>
      <c r="D2019" s="1">
        <v>1950.0</v>
      </c>
      <c r="E2019" s="1">
        <v>1950.0</v>
      </c>
      <c r="F2019" s="1">
        <v>1950.0</v>
      </c>
    </row>
    <row r="2020" ht="15.75" customHeight="1">
      <c r="A2020" s="1">
        <v>5529.834</v>
      </c>
      <c r="B2020" s="1">
        <v>1950.0</v>
      </c>
      <c r="C2020" s="1">
        <v>1950.0</v>
      </c>
      <c r="D2020" s="1">
        <v>1950.0</v>
      </c>
      <c r="E2020" s="1">
        <v>1950.0</v>
      </c>
      <c r="F2020" s="1">
        <v>1950.0</v>
      </c>
    </row>
    <row r="2021" ht="15.75" customHeight="1">
      <c r="A2021" s="1">
        <v>5529.9863</v>
      </c>
      <c r="B2021" s="1">
        <v>1950.0</v>
      </c>
      <c r="C2021" s="1">
        <v>1950.0</v>
      </c>
      <c r="D2021" s="1">
        <v>1950.0</v>
      </c>
      <c r="E2021" s="1">
        <v>1950.0</v>
      </c>
      <c r="F2021" s="1">
        <v>1950.0</v>
      </c>
    </row>
    <row r="2022" ht="15.75" customHeight="1">
      <c r="A2022" s="1">
        <v>5530.1387</v>
      </c>
      <c r="B2022" s="1">
        <v>1950.0</v>
      </c>
      <c r="C2022" s="1">
        <v>1950.0</v>
      </c>
      <c r="D2022" s="1">
        <v>1950.0</v>
      </c>
      <c r="E2022" s="1">
        <v>1950.0</v>
      </c>
      <c r="F2022" s="1">
        <v>1950.0</v>
      </c>
    </row>
    <row r="2023" ht="15.75" customHeight="1">
      <c r="A2023" s="1">
        <v>5530.291</v>
      </c>
      <c r="B2023" s="1">
        <v>1950.0</v>
      </c>
      <c r="C2023" s="1">
        <v>1950.0</v>
      </c>
      <c r="D2023" s="1">
        <v>1950.0</v>
      </c>
      <c r="E2023" s="1">
        <v>1950.0</v>
      </c>
      <c r="F2023" s="1">
        <v>1950.0</v>
      </c>
    </row>
    <row r="2024" ht="15.75" customHeight="1">
      <c r="A2024" s="1">
        <v>5530.4434</v>
      </c>
      <c r="B2024" s="1">
        <v>1950.0</v>
      </c>
      <c r="C2024" s="1">
        <v>1950.0</v>
      </c>
      <c r="D2024" s="1">
        <v>1950.0</v>
      </c>
      <c r="E2024" s="1">
        <v>1950.0</v>
      </c>
      <c r="F2024" s="1">
        <v>1950.0</v>
      </c>
    </row>
    <row r="2025" ht="15.75" customHeight="1">
      <c r="A2025" s="1">
        <v>5530.5962</v>
      </c>
      <c r="B2025" s="1">
        <v>1950.0</v>
      </c>
      <c r="C2025" s="1">
        <v>1950.0</v>
      </c>
      <c r="D2025" s="1">
        <v>1950.0</v>
      </c>
      <c r="E2025" s="1">
        <v>1950.0</v>
      </c>
      <c r="F2025" s="1">
        <v>1950.0</v>
      </c>
    </row>
    <row r="2026" ht="15.75" customHeight="1">
      <c r="A2026" s="1">
        <v>5530.7485</v>
      </c>
      <c r="B2026" s="1">
        <v>1950.0</v>
      </c>
      <c r="C2026" s="1">
        <v>1950.0</v>
      </c>
      <c r="D2026" s="1">
        <v>1950.0</v>
      </c>
      <c r="E2026" s="1">
        <v>1950.0</v>
      </c>
      <c r="F2026" s="1">
        <v>1950.0</v>
      </c>
    </row>
    <row r="2027" ht="15.75" customHeight="1">
      <c r="A2027" s="1">
        <v>5530.9009</v>
      </c>
      <c r="B2027" s="1">
        <v>1950.0</v>
      </c>
      <c r="C2027" s="1">
        <v>1950.0</v>
      </c>
      <c r="D2027" s="1">
        <v>1950.0</v>
      </c>
      <c r="E2027" s="1">
        <v>1950.0</v>
      </c>
      <c r="F2027" s="1">
        <v>1950.0</v>
      </c>
    </row>
    <row r="2028" ht="15.75" customHeight="1">
      <c r="A2028" s="1">
        <v>5531.0532</v>
      </c>
      <c r="B2028" s="1">
        <v>1950.0</v>
      </c>
      <c r="C2028" s="1">
        <v>1950.0</v>
      </c>
      <c r="D2028" s="1">
        <v>1950.0</v>
      </c>
      <c r="E2028" s="1">
        <v>1950.0</v>
      </c>
      <c r="F2028" s="1">
        <v>1950.0</v>
      </c>
    </row>
    <row r="2029" ht="15.75" customHeight="1">
      <c r="A2029" s="1">
        <v>5531.2056</v>
      </c>
      <c r="B2029" s="1">
        <v>1950.0</v>
      </c>
      <c r="C2029" s="1">
        <v>1950.0</v>
      </c>
      <c r="D2029" s="1">
        <v>1950.0</v>
      </c>
      <c r="E2029" s="1">
        <v>1950.0</v>
      </c>
      <c r="F2029" s="1">
        <v>1950.0</v>
      </c>
    </row>
    <row r="2030" ht="15.75" customHeight="1">
      <c r="A2030" s="1">
        <v>5531.3579</v>
      </c>
      <c r="B2030" s="1">
        <v>1950.0</v>
      </c>
      <c r="C2030" s="1">
        <v>1950.0</v>
      </c>
      <c r="D2030" s="1">
        <v>1950.0</v>
      </c>
      <c r="E2030" s="1">
        <v>1950.0</v>
      </c>
      <c r="F2030" s="1">
        <v>1950.0</v>
      </c>
    </row>
    <row r="2031" ht="15.75" customHeight="1">
      <c r="A2031" s="1">
        <v>5531.5103</v>
      </c>
      <c r="B2031" s="1">
        <v>1950.0</v>
      </c>
      <c r="C2031" s="1">
        <v>1950.0</v>
      </c>
      <c r="D2031" s="1">
        <v>1950.0</v>
      </c>
      <c r="E2031" s="1">
        <v>1950.0</v>
      </c>
      <c r="F2031" s="1">
        <v>1950.0</v>
      </c>
    </row>
    <row r="2032" ht="15.75" customHeight="1">
      <c r="A2032" s="1">
        <v>5531.6626</v>
      </c>
      <c r="B2032" s="1">
        <v>1950.0</v>
      </c>
      <c r="C2032" s="1">
        <v>1950.0</v>
      </c>
      <c r="D2032" s="1">
        <v>1950.0</v>
      </c>
      <c r="E2032" s="1">
        <v>1950.0</v>
      </c>
      <c r="F2032" s="1">
        <v>1950.0</v>
      </c>
    </row>
    <row r="2033" ht="15.75" customHeight="1">
      <c r="A2033" s="1">
        <v>5531.8154</v>
      </c>
      <c r="B2033" s="1">
        <v>1950.0</v>
      </c>
      <c r="C2033" s="1">
        <v>1950.0</v>
      </c>
      <c r="D2033" s="1">
        <v>1950.0</v>
      </c>
      <c r="E2033" s="1">
        <v>1950.0</v>
      </c>
      <c r="F2033" s="1">
        <v>1950.0</v>
      </c>
    </row>
    <row r="2034" ht="15.75" customHeight="1">
      <c r="A2034" s="1">
        <v>5531.9678</v>
      </c>
      <c r="B2034" s="1">
        <v>1950.0</v>
      </c>
      <c r="C2034" s="1">
        <v>1950.0</v>
      </c>
      <c r="D2034" s="1">
        <v>1950.0</v>
      </c>
      <c r="E2034" s="1">
        <v>1950.0</v>
      </c>
      <c r="F2034" s="1">
        <v>1950.0</v>
      </c>
    </row>
    <row r="2035" ht="15.75" customHeight="1">
      <c r="A2035" s="1">
        <v>5532.1201</v>
      </c>
      <c r="B2035" s="1">
        <v>1950.0</v>
      </c>
      <c r="C2035" s="1">
        <v>1950.0</v>
      </c>
      <c r="D2035" s="1">
        <v>1950.0</v>
      </c>
      <c r="E2035" s="1">
        <v>1950.0</v>
      </c>
      <c r="F2035" s="1">
        <v>1950.0</v>
      </c>
    </row>
    <row r="2036" ht="15.75" customHeight="1">
      <c r="A2036" s="1">
        <v>5532.2725</v>
      </c>
      <c r="B2036" s="1">
        <v>1950.0</v>
      </c>
      <c r="C2036" s="1">
        <v>1950.0</v>
      </c>
      <c r="D2036" s="1">
        <v>1950.0</v>
      </c>
      <c r="E2036" s="1">
        <v>1950.0</v>
      </c>
      <c r="F2036" s="1">
        <v>1950.0</v>
      </c>
    </row>
    <row r="2037" ht="15.75" customHeight="1">
      <c r="A2037" s="1">
        <v>5532.4248</v>
      </c>
      <c r="B2037" s="1">
        <v>1950.0</v>
      </c>
      <c r="C2037" s="1">
        <v>1950.0</v>
      </c>
      <c r="D2037" s="1">
        <v>1950.0</v>
      </c>
      <c r="E2037" s="1">
        <v>1950.0</v>
      </c>
      <c r="F2037" s="1">
        <v>1950.0</v>
      </c>
    </row>
    <row r="2038" ht="15.75" customHeight="1">
      <c r="A2038" s="1">
        <v>5532.5771</v>
      </c>
      <c r="B2038" s="1">
        <v>1950.0</v>
      </c>
      <c r="C2038" s="1">
        <v>1950.0</v>
      </c>
      <c r="D2038" s="1">
        <v>1950.0</v>
      </c>
      <c r="E2038" s="1">
        <v>1950.0</v>
      </c>
      <c r="F2038" s="1">
        <v>1950.0</v>
      </c>
    </row>
    <row r="2039" ht="15.75" customHeight="1">
      <c r="A2039" s="1">
        <v>5532.7295</v>
      </c>
      <c r="B2039" s="1">
        <v>1950.0</v>
      </c>
      <c r="C2039" s="1">
        <v>1950.0</v>
      </c>
      <c r="D2039" s="1">
        <v>1950.0</v>
      </c>
      <c r="E2039" s="1">
        <v>1950.0</v>
      </c>
      <c r="F2039" s="1">
        <v>1950.0</v>
      </c>
    </row>
    <row r="2040" ht="15.75" customHeight="1">
      <c r="A2040" s="1">
        <v>5532.8818</v>
      </c>
      <c r="B2040" s="1">
        <v>1950.0</v>
      </c>
      <c r="C2040" s="1">
        <v>1950.0</v>
      </c>
      <c r="D2040" s="1">
        <v>1950.0</v>
      </c>
      <c r="E2040" s="1">
        <v>1950.0</v>
      </c>
      <c r="F2040" s="1">
        <v>1950.0</v>
      </c>
    </row>
    <row r="2041" ht="15.75" customHeight="1">
      <c r="A2041" s="1">
        <v>5533.0342</v>
      </c>
      <c r="B2041" s="1">
        <v>1950.0</v>
      </c>
      <c r="C2041" s="1">
        <v>1950.0</v>
      </c>
      <c r="D2041" s="1">
        <v>1950.0</v>
      </c>
      <c r="E2041" s="1">
        <v>1950.0</v>
      </c>
      <c r="F2041" s="1">
        <v>1950.0</v>
      </c>
    </row>
    <row r="2042" ht="15.75" customHeight="1">
      <c r="A2042" s="1">
        <v>5533.187</v>
      </c>
      <c r="B2042" s="1">
        <v>1950.0</v>
      </c>
      <c r="C2042" s="1">
        <v>1950.0</v>
      </c>
      <c r="D2042" s="1">
        <v>1950.0</v>
      </c>
      <c r="E2042" s="1">
        <v>1950.0</v>
      </c>
      <c r="F2042" s="1">
        <v>1950.0</v>
      </c>
    </row>
    <row r="2043" ht="15.75" customHeight="1">
      <c r="A2043" s="1">
        <v>5533.3394</v>
      </c>
      <c r="B2043" s="1">
        <v>1950.0</v>
      </c>
      <c r="C2043" s="1">
        <v>1950.0</v>
      </c>
      <c r="D2043" s="1">
        <v>1950.0</v>
      </c>
      <c r="E2043" s="1">
        <v>1950.0</v>
      </c>
      <c r="F2043" s="1">
        <v>1950.0</v>
      </c>
    </row>
    <row r="2044" ht="15.75" customHeight="1">
      <c r="A2044" s="1">
        <v>5533.4917</v>
      </c>
      <c r="B2044" s="1">
        <v>1950.0</v>
      </c>
      <c r="C2044" s="1">
        <v>1950.0</v>
      </c>
      <c r="D2044" s="1">
        <v>1950.0</v>
      </c>
      <c r="E2044" s="1">
        <v>1950.0</v>
      </c>
      <c r="F2044" s="1">
        <v>1950.0</v>
      </c>
    </row>
    <row r="2045" ht="15.75" customHeight="1">
      <c r="A2045" s="1">
        <v>5533.644</v>
      </c>
      <c r="B2045" s="1">
        <v>1950.0</v>
      </c>
      <c r="C2045" s="1">
        <v>1950.0</v>
      </c>
      <c r="D2045" s="1">
        <v>1950.0</v>
      </c>
      <c r="E2045" s="1">
        <v>1950.0</v>
      </c>
      <c r="F2045" s="1">
        <v>1950.0</v>
      </c>
    </row>
    <row r="2046" ht="15.75" customHeight="1">
      <c r="A2046" s="1">
        <v>5533.7964</v>
      </c>
      <c r="B2046" s="1">
        <v>1950.0</v>
      </c>
      <c r="C2046" s="1">
        <v>1950.0</v>
      </c>
      <c r="D2046" s="1">
        <v>1950.0</v>
      </c>
      <c r="E2046" s="1">
        <v>1950.0</v>
      </c>
      <c r="F2046" s="1">
        <v>1950.0</v>
      </c>
    </row>
    <row r="2047" ht="15.75" customHeight="1">
      <c r="A2047" s="1">
        <v>5533.9487</v>
      </c>
      <c r="B2047" s="1">
        <v>1950.0</v>
      </c>
      <c r="C2047" s="1">
        <v>1950.0</v>
      </c>
      <c r="D2047" s="1">
        <v>1950.0</v>
      </c>
      <c r="E2047" s="1">
        <v>1950.0</v>
      </c>
      <c r="F2047" s="1">
        <v>1950.0</v>
      </c>
    </row>
    <row r="2048" ht="15.75" customHeight="1">
      <c r="A2048" s="1">
        <v>5534.1011</v>
      </c>
      <c r="B2048" s="1">
        <v>1950.0</v>
      </c>
      <c r="C2048" s="1">
        <v>1950.0</v>
      </c>
      <c r="D2048" s="1">
        <v>1950.0</v>
      </c>
      <c r="E2048" s="1">
        <v>1950.0</v>
      </c>
      <c r="F2048" s="1">
        <v>1950.0</v>
      </c>
    </row>
    <row r="2049" ht="15.75" customHeight="1">
      <c r="A2049" s="1">
        <v>5534.2534</v>
      </c>
      <c r="B2049" s="1">
        <v>1950.0</v>
      </c>
      <c r="C2049" s="1">
        <v>1950.0</v>
      </c>
      <c r="D2049" s="1">
        <v>1950.0</v>
      </c>
      <c r="E2049" s="1">
        <v>1950.0</v>
      </c>
      <c r="F2049" s="1">
        <v>1950.0</v>
      </c>
    </row>
    <row r="2050" ht="15.75" customHeight="1">
      <c r="A2050" s="1">
        <v>5534.4058</v>
      </c>
      <c r="B2050" s="1">
        <v>1950.0</v>
      </c>
      <c r="C2050" s="1">
        <v>1950.0</v>
      </c>
      <c r="D2050" s="1">
        <v>1950.0</v>
      </c>
      <c r="E2050" s="1">
        <v>1950.0</v>
      </c>
      <c r="F2050" s="1">
        <v>1950.0</v>
      </c>
    </row>
    <row r="2051" ht="15.75" customHeight="1">
      <c r="A2051" s="1">
        <v>5534.5586</v>
      </c>
      <c r="B2051" s="1">
        <v>1950.0</v>
      </c>
      <c r="C2051" s="1">
        <v>1950.0</v>
      </c>
      <c r="D2051" s="1">
        <v>1950.0</v>
      </c>
      <c r="E2051" s="1">
        <v>1950.0</v>
      </c>
      <c r="F2051" s="1">
        <v>1950.0</v>
      </c>
    </row>
    <row r="2052" ht="15.75" customHeight="1">
      <c r="A2052" s="1">
        <v>5534.7109</v>
      </c>
      <c r="B2052" s="1">
        <v>1950.0</v>
      </c>
      <c r="C2052" s="1">
        <v>1950.0</v>
      </c>
      <c r="D2052" s="1">
        <v>1950.0</v>
      </c>
      <c r="E2052" s="1">
        <v>1950.0</v>
      </c>
      <c r="F2052" s="1">
        <v>1950.0</v>
      </c>
    </row>
    <row r="2053" ht="15.75" customHeight="1">
      <c r="A2053" s="1">
        <v>5534.8633</v>
      </c>
      <c r="B2053" s="1">
        <v>1950.0</v>
      </c>
      <c r="C2053" s="1">
        <v>1950.0</v>
      </c>
      <c r="D2053" s="1">
        <v>1950.0</v>
      </c>
      <c r="E2053" s="1">
        <v>1950.0</v>
      </c>
      <c r="F2053" s="1">
        <v>1950.0</v>
      </c>
    </row>
    <row r="2054" ht="15.75" customHeight="1">
      <c r="A2054" s="1">
        <v>5535.0156</v>
      </c>
      <c r="B2054" s="1">
        <v>1950.0</v>
      </c>
      <c r="C2054" s="1">
        <v>1950.0</v>
      </c>
      <c r="D2054" s="1">
        <v>1950.0</v>
      </c>
      <c r="E2054" s="1">
        <v>1950.0</v>
      </c>
      <c r="F2054" s="1">
        <v>1950.0</v>
      </c>
    </row>
    <row r="2055" ht="15.75" customHeight="1">
      <c r="A2055" s="1">
        <v>5535.168</v>
      </c>
      <c r="B2055" s="1">
        <v>1950.0</v>
      </c>
      <c r="C2055" s="1">
        <v>1950.0</v>
      </c>
      <c r="D2055" s="1">
        <v>1950.0</v>
      </c>
      <c r="E2055" s="1">
        <v>1950.0</v>
      </c>
      <c r="F2055" s="1">
        <v>1950.0</v>
      </c>
    </row>
    <row r="2056" ht="15.75" customHeight="1">
      <c r="A2056" s="1">
        <v>5535.3203</v>
      </c>
      <c r="B2056" s="1">
        <v>1950.0</v>
      </c>
      <c r="C2056" s="1">
        <v>1950.0</v>
      </c>
      <c r="D2056" s="1">
        <v>1950.0</v>
      </c>
      <c r="E2056" s="1">
        <v>1950.0</v>
      </c>
      <c r="F2056" s="1">
        <v>1950.0</v>
      </c>
    </row>
    <row r="2057" ht="15.75" customHeight="1">
      <c r="A2057" s="1">
        <v>5535.4727</v>
      </c>
      <c r="B2057" s="1">
        <v>1950.0</v>
      </c>
      <c r="C2057" s="1">
        <v>1950.0</v>
      </c>
      <c r="D2057" s="1">
        <v>1950.0</v>
      </c>
      <c r="E2057" s="1">
        <v>1950.0</v>
      </c>
      <c r="F2057" s="1">
        <v>1950.0</v>
      </c>
    </row>
    <row r="2058" ht="15.75" customHeight="1">
      <c r="A2058" s="1">
        <v>5535.625</v>
      </c>
      <c r="B2058" s="1">
        <v>1950.0</v>
      </c>
      <c r="C2058" s="1">
        <v>1950.0</v>
      </c>
      <c r="D2058" s="1">
        <v>1950.0</v>
      </c>
      <c r="E2058" s="1">
        <v>1950.0</v>
      </c>
      <c r="F2058" s="1">
        <v>1950.0</v>
      </c>
    </row>
    <row r="2059" ht="15.75" customHeight="1">
      <c r="A2059" s="1">
        <v>5535.7778</v>
      </c>
      <c r="B2059" s="1">
        <v>1950.0</v>
      </c>
      <c r="C2059" s="1">
        <v>1950.0</v>
      </c>
      <c r="D2059" s="1">
        <v>1950.0</v>
      </c>
      <c r="E2059" s="1">
        <v>1950.0</v>
      </c>
      <c r="F2059" s="1">
        <v>1950.0</v>
      </c>
    </row>
    <row r="2060" ht="15.75" customHeight="1">
      <c r="A2060" s="1">
        <v>5535.9302</v>
      </c>
      <c r="B2060" s="1">
        <v>1950.0</v>
      </c>
      <c r="C2060" s="1">
        <v>1950.0</v>
      </c>
      <c r="D2060" s="1">
        <v>1950.0</v>
      </c>
      <c r="E2060" s="1">
        <v>1950.0</v>
      </c>
      <c r="F2060" s="1">
        <v>1950.0</v>
      </c>
    </row>
    <row r="2061" ht="15.75" customHeight="1">
      <c r="A2061" s="1">
        <v>5536.0825</v>
      </c>
      <c r="B2061" s="1">
        <v>1950.0</v>
      </c>
      <c r="C2061" s="1">
        <v>1950.0</v>
      </c>
      <c r="D2061" s="1">
        <v>1950.0</v>
      </c>
      <c r="E2061" s="1">
        <v>1950.0</v>
      </c>
      <c r="F2061" s="1">
        <v>1950.0</v>
      </c>
    </row>
    <row r="2062" ht="15.75" customHeight="1">
      <c r="A2062" s="1">
        <v>5536.2349</v>
      </c>
      <c r="B2062" s="1">
        <v>1950.0</v>
      </c>
      <c r="C2062" s="1">
        <v>1950.0</v>
      </c>
      <c r="D2062" s="1">
        <v>1950.0</v>
      </c>
      <c r="E2062" s="1">
        <v>1950.0</v>
      </c>
      <c r="F2062" s="1">
        <v>1950.0</v>
      </c>
    </row>
    <row r="2063" ht="15.75" customHeight="1">
      <c r="A2063" s="1">
        <v>5536.3872</v>
      </c>
      <c r="B2063" s="1">
        <v>1950.0</v>
      </c>
      <c r="C2063" s="1">
        <v>1950.0</v>
      </c>
      <c r="D2063" s="1">
        <v>1950.0</v>
      </c>
      <c r="E2063" s="1">
        <v>1950.0</v>
      </c>
      <c r="F2063" s="1">
        <v>1950.0</v>
      </c>
    </row>
    <row r="2064" ht="15.75" customHeight="1">
      <c r="A2064" s="1">
        <v>5536.5396</v>
      </c>
      <c r="B2064" s="1">
        <v>1950.0</v>
      </c>
      <c r="C2064" s="1">
        <v>1950.0</v>
      </c>
      <c r="D2064" s="1">
        <v>1950.0</v>
      </c>
      <c r="E2064" s="1">
        <v>1950.0</v>
      </c>
      <c r="F2064" s="1">
        <v>1950.0</v>
      </c>
    </row>
    <row r="2065" ht="15.75" customHeight="1">
      <c r="A2065" s="1">
        <v>5536.6919</v>
      </c>
      <c r="B2065" s="1">
        <v>1950.0</v>
      </c>
      <c r="C2065" s="1">
        <v>1950.0</v>
      </c>
      <c r="D2065" s="1">
        <v>1950.0</v>
      </c>
      <c r="E2065" s="1">
        <v>1950.0</v>
      </c>
      <c r="F2065" s="1">
        <v>1950.0</v>
      </c>
    </row>
    <row r="2066" ht="15.75" customHeight="1">
      <c r="A2066" s="1">
        <v>5536.8442</v>
      </c>
      <c r="B2066" s="1">
        <v>1950.0</v>
      </c>
      <c r="C2066" s="1">
        <v>1950.0</v>
      </c>
      <c r="D2066" s="1">
        <v>1950.0</v>
      </c>
      <c r="E2066" s="1">
        <v>1950.0</v>
      </c>
      <c r="F2066" s="1">
        <v>1950.0</v>
      </c>
    </row>
    <row r="2067" ht="15.75" customHeight="1">
      <c r="A2067" s="1">
        <v>5536.9966</v>
      </c>
      <c r="B2067" s="1">
        <v>1950.0</v>
      </c>
      <c r="C2067" s="1">
        <v>1950.0</v>
      </c>
      <c r="D2067" s="1">
        <v>1950.0</v>
      </c>
      <c r="E2067" s="1">
        <v>1950.0</v>
      </c>
      <c r="F2067" s="1">
        <v>1950.0</v>
      </c>
    </row>
    <row r="2068" ht="15.75" customHeight="1">
      <c r="A2068" s="1">
        <v>5537.1494</v>
      </c>
      <c r="B2068" s="1">
        <v>1950.0</v>
      </c>
      <c r="C2068" s="1">
        <v>1950.0</v>
      </c>
      <c r="D2068" s="1">
        <v>1950.0</v>
      </c>
      <c r="E2068" s="1">
        <v>1950.0</v>
      </c>
      <c r="F2068" s="1">
        <v>1950.0</v>
      </c>
    </row>
    <row r="2069" ht="15.75" customHeight="1">
      <c r="A2069" s="1">
        <v>5537.3018</v>
      </c>
      <c r="B2069" s="1">
        <v>1950.0</v>
      </c>
      <c r="C2069" s="1">
        <v>1950.0</v>
      </c>
      <c r="D2069" s="1">
        <v>1950.0</v>
      </c>
      <c r="E2069" s="1">
        <v>1950.0</v>
      </c>
      <c r="F2069" s="1">
        <v>1950.0</v>
      </c>
    </row>
    <row r="2070" ht="15.75" customHeight="1">
      <c r="A2070" s="1">
        <v>5537.4541</v>
      </c>
      <c r="B2070" s="1">
        <v>1950.0</v>
      </c>
      <c r="C2070" s="1">
        <v>1950.0</v>
      </c>
      <c r="D2070" s="1">
        <v>1950.0</v>
      </c>
      <c r="E2070" s="1">
        <v>1950.0</v>
      </c>
      <c r="F2070" s="1">
        <v>1950.0</v>
      </c>
    </row>
    <row r="2071" ht="15.75" customHeight="1">
      <c r="A2071" s="1">
        <v>5537.6064</v>
      </c>
      <c r="B2071" s="1">
        <v>1950.0</v>
      </c>
      <c r="C2071" s="1">
        <v>1950.0</v>
      </c>
      <c r="D2071" s="1">
        <v>1950.0</v>
      </c>
      <c r="E2071" s="1">
        <v>1950.0</v>
      </c>
      <c r="F2071" s="1">
        <v>1950.0</v>
      </c>
    </row>
    <row r="2072" ht="15.75" customHeight="1">
      <c r="A2072" s="1">
        <v>5537.7588</v>
      </c>
      <c r="B2072" s="1">
        <v>1950.0</v>
      </c>
      <c r="C2072" s="1">
        <v>1950.0</v>
      </c>
      <c r="D2072" s="1">
        <v>1950.0</v>
      </c>
      <c r="E2072" s="1">
        <v>1950.0</v>
      </c>
      <c r="F2072" s="1">
        <v>1950.0</v>
      </c>
    </row>
    <row r="2073" ht="15.75" customHeight="1">
      <c r="A2073" s="1">
        <v>5537.9111</v>
      </c>
      <c r="B2073" s="1">
        <v>1950.0</v>
      </c>
      <c r="C2073" s="1">
        <v>1950.0</v>
      </c>
      <c r="D2073" s="1">
        <v>1950.0</v>
      </c>
      <c r="E2073" s="1">
        <v>1950.0</v>
      </c>
      <c r="F2073" s="1">
        <v>1950.0</v>
      </c>
    </row>
    <row r="2074" ht="15.75" customHeight="1">
      <c r="A2074" s="1">
        <v>5538.0635</v>
      </c>
      <c r="B2074" s="1">
        <v>1950.0</v>
      </c>
      <c r="C2074" s="1">
        <v>1950.0</v>
      </c>
      <c r="D2074" s="1">
        <v>1950.0</v>
      </c>
      <c r="E2074" s="1">
        <v>1950.0</v>
      </c>
      <c r="F2074" s="1">
        <v>1950.0</v>
      </c>
    </row>
    <row r="2075" ht="15.75" customHeight="1">
      <c r="A2075" s="1">
        <v>5538.2158</v>
      </c>
      <c r="B2075" s="1">
        <v>1950.0</v>
      </c>
      <c r="C2075" s="1">
        <v>1950.0</v>
      </c>
      <c r="D2075" s="1">
        <v>1950.0</v>
      </c>
      <c r="E2075" s="1">
        <v>1950.0</v>
      </c>
      <c r="F2075" s="1">
        <v>1950.0</v>
      </c>
    </row>
    <row r="2076" ht="15.75" customHeight="1">
      <c r="A2076" s="1">
        <v>5538.3682</v>
      </c>
      <c r="B2076" s="1">
        <v>1950.0</v>
      </c>
      <c r="C2076" s="1">
        <v>1939.0</v>
      </c>
      <c r="D2076" s="1">
        <v>1950.0</v>
      </c>
      <c r="E2076" s="1">
        <v>1950.0</v>
      </c>
      <c r="F2076" s="1">
        <v>1950.0</v>
      </c>
    </row>
    <row r="2077" ht="15.75" customHeight="1">
      <c r="A2077" s="1">
        <v>5538.521</v>
      </c>
      <c r="B2077" s="1">
        <v>1950.0</v>
      </c>
      <c r="C2077" s="1">
        <v>1905.4</v>
      </c>
      <c r="D2077" s="1">
        <v>1950.0</v>
      </c>
      <c r="E2077" s="1">
        <v>1950.0</v>
      </c>
      <c r="F2077" s="1">
        <v>1950.0</v>
      </c>
    </row>
    <row r="2078" ht="15.75" customHeight="1">
      <c r="A2078" s="1">
        <v>5538.6733</v>
      </c>
      <c r="B2078" s="1">
        <v>1950.0</v>
      </c>
      <c r="C2078" s="1">
        <v>1875.6</v>
      </c>
      <c r="D2078" s="1">
        <v>1950.0</v>
      </c>
      <c r="E2078" s="1">
        <v>1950.0</v>
      </c>
      <c r="F2078" s="1">
        <v>1950.0</v>
      </c>
    </row>
    <row r="2079" ht="15.75" customHeight="1">
      <c r="A2079" s="1">
        <v>5538.8257</v>
      </c>
      <c r="B2079" s="1">
        <v>1950.0</v>
      </c>
      <c r="C2079" s="1">
        <v>1860.6</v>
      </c>
      <c r="D2079" s="1">
        <v>1950.0</v>
      </c>
      <c r="E2079" s="1">
        <v>1950.0</v>
      </c>
      <c r="F2079" s="1">
        <v>1950.0</v>
      </c>
    </row>
    <row r="2080" ht="15.75" customHeight="1">
      <c r="A2080" s="1">
        <v>5538.978</v>
      </c>
      <c r="B2080" s="1">
        <v>1950.0</v>
      </c>
      <c r="C2080" s="1">
        <v>1866.2</v>
      </c>
      <c r="D2080" s="1">
        <v>1950.0</v>
      </c>
      <c r="E2080" s="1">
        <v>1950.0</v>
      </c>
      <c r="F2080" s="1">
        <v>1950.0</v>
      </c>
    </row>
    <row r="2081" ht="15.75" customHeight="1">
      <c r="A2081" s="1">
        <v>5539.1304</v>
      </c>
      <c r="B2081" s="1">
        <v>1950.0</v>
      </c>
      <c r="C2081" s="1">
        <v>1890.4</v>
      </c>
      <c r="D2081" s="1">
        <v>1950.0</v>
      </c>
      <c r="E2081" s="1">
        <v>1950.0</v>
      </c>
      <c r="F2081" s="1">
        <v>1950.0</v>
      </c>
    </row>
    <row r="2082" ht="15.75" customHeight="1">
      <c r="A2082" s="1">
        <v>5539.2827</v>
      </c>
      <c r="B2082" s="1">
        <v>1950.0</v>
      </c>
      <c r="C2082" s="1">
        <v>1923.6</v>
      </c>
      <c r="D2082" s="1">
        <v>1950.0</v>
      </c>
      <c r="E2082" s="1">
        <v>1950.0</v>
      </c>
      <c r="F2082" s="1">
        <v>1950.0</v>
      </c>
    </row>
    <row r="2083" ht="15.75" customHeight="1">
      <c r="A2083" s="1">
        <v>5539.4351</v>
      </c>
      <c r="B2083" s="1">
        <v>1950.0</v>
      </c>
      <c r="C2083" s="1">
        <v>1949.0</v>
      </c>
      <c r="D2083" s="1">
        <v>1950.0</v>
      </c>
      <c r="E2083" s="1">
        <v>1950.0</v>
      </c>
      <c r="F2083" s="1">
        <v>1950.0</v>
      </c>
    </row>
    <row r="2084" ht="15.75" customHeight="1">
      <c r="A2084" s="1">
        <v>5539.5874</v>
      </c>
      <c r="B2084" s="1">
        <v>1950.0</v>
      </c>
      <c r="C2084" s="1">
        <v>1950.0</v>
      </c>
      <c r="D2084" s="1">
        <v>1950.0</v>
      </c>
      <c r="E2084" s="1">
        <v>1950.0</v>
      </c>
      <c r="F2084" s="1">
        <v>1950.0</v>
      </c>
    </row>
    <row r="2085" ht="15.75" customHeight="1">
      <c r="A2085" s="1">
        <v>5539.7402</v>
      </c>
      <c r="B2085" s="1">
        <v>1950.0</v>
      </c>
      <c r="C2085" s="1">
        <v>1950.0</v>
      </c>
      <c r="D2085" s="1">
        <v>1950.0</v>
      </c>
      <c r="E2085" s="1">
        <v>1950.0</v>
      </c>
      <c r="F2085" s="1">
        <v>1950.0</v>
      </c>
    </row>
    <row r="2086" ht="15.75" customHeight="1">
      <c r="A2086" s="1">
        <v>5539.8926</v>
      </c>
      <c r="B2086" s="1">
        <v>1950.0</v>
      </c>
      <c r="C2086" s="1">
        <v>1950.0</v>
      </c>
      <c r="D2086" s="1">
        <v>1950.0</v>
      </c>
      <c r="E2086" s="1">
        <v>1950.0</v>
      </c>
      <c r="F2086" s="1">
        <v>1941.8</v>
      </c>
    </row>
    <row r="2087" ht="15.75" customHeight="1">
      <c r="A2087" s="1">
        <v>5540.0449</v>
      </c>
      <c r="B2087" s="1">
        <v>1950.0</v>
      </c>
      <c r="C2087" s="1">
        <v>1950.0</v>
      </c>
      <c r="D2087" s="1">
        <v>1950.0</v>
      </c>
      <c r="E2087" s="1">
        <v>1950.0</v>
      </c>
      <c r="F2087" s="1">
        <v>1927.0</v>
      </c>
    </row>
    <row r="2088" ht="15.75" customHeight="1">
      <c r="A2088" s="1">
        <v>5540.1973</v>
      </c>
      <c r="B2088" s="1">
        <v>1950.0</v>
      </c>
      <c r="C2088" s="1">
        <v>1950.0</v>
      </c>
      <c r="D2088" s="1">
        <v>1950.0</v>
      </c>
      <c r="E2088" s="1">
        <v>1950.0</v>
      </c>
      <c r="F2088" s="1">
        <v>1923.7</v>
      </c>
    </row>
    <row r="2089" ht="15.75" customHeight="1">
      <c r="A2089" s="1">
        <v>5540.3496</v>
      </c>
      <c r="B2089" s="1">
        <v>1950.0</v>
      </c>
      <c r="C2089" s="1">
        <v>1950.0</v>
      </c>
      <c r="D2089" s="1">
        <v>1950.0</v>
      </c>
      <c r="E2089" s="1">
        <v>1950.0</v>
      </c>
      <c r="F2089" s="1">
        <v>1932.9</v>
      </c>
    </row>
    <row r="2090" ht="15.75" customHeight="1">
      <c r="A2090" s="1">
        <v>5540.502</v>
      </c>
      <c r="B2090" s="1">
        <v>1950.0</v>
      </c>
      <c r="C2090" s="1">
        <v>1950.0</v>
      </c>
      <c r="D2090" s="1">
        <v>1950.0</v>
      </c>
      <c r="E2090" s="1">
        <v>1950.0</v>
      </c>
      <c r="F2090" s="1">
        <v>1947.7</v>
      </c>
    </row>
    <row r="2091" ht="15.75" customHeight="1">
      <c r="A2091" s="1">
        <v>5540.6543</v>
      </c>
      <c r="B2091" s="1">
        <v>1950.0</v>
      </c>
      <c r="C2091" s="1">
        <v>1950.0</v>
      </c>
      <c r="D2091" s="1">
        <v>1950.0</v>
      </c>
      <c r="E2091" s="1">
        <v>1950.0</v>
      </c>
      <c r="F2091" s="1">
        <v>1950.0</v>
      </c>
    </row>
    <row r="2092" ht="15.75" customHeight="1">
      <c r="A2092" s="1">
        <v>5540.8066</v>
      </c>
      <c r="B2092" s="1">
        <v>1950.0</v>
      </c>
      <c r="C2092" s="1">
        <v>1950.0</v>
      </c>
      <c r="D2092" s="1">
        <v>1950.0</v>
      </c>
      <c r="E2092" s="1">
        <v>1950.0</v>
      </c>
      <c r="F2092" s="1">
        <v>1950.0</v>
      </c>
    </row>
    <row r="2093" ht="15.75" customHeight="1">
      <c r="A2093" s="1">
        <v>5540.959</v>
      </c>
      <c r="B2093" s="1">
        <v>1950.0</v>
      </c>
      <c r="C2093" s="1">
        <v>1950.0</v>
      </c>
      <c r="D2093" s="1">
        <v>1950.0</v>
      </c>
      <c r="E2093" s="1">
        <v>1950.0</v>
      </c>
      <c r="F2093" s="1">
        <v>1950.0</v>
      </c>
    </row>
    <row r="2094" ht="15.75" customHeight="1">
      <c r="A2094" s="1">
        <v>5541.1118</v>
      </c>
      <c r="B2094" s="1">
        <v>1950.0</v>
      </c>
      <c r="C2094" s="1">
        <v>1950.0</v>
      </c>
      <c r="D2094" s="1">
        <v>1950.0</v>
      </c>
      <c r="E2094" s="1">
        <v>1950.0</v>
      </c>
      <c r="F2094" s="1">
        <v>1950.0</v>
      </c>
    </row>
    <row r="2095" ht="15.75" customHeight="1">
      <c r="A2095" s="1">
        <v>5541.2642</v>
      </c>
      <c r="B2095" s="1">
        <v>1950.0</v>
      </c>
      <c r="C2095" s="1">
        <v>1950.0</v>
      </c>
      <c r="D2095" s="1">
        <v>1950.0</v>
      </c>
      <c r="E2095" s="1">
        <v>1950.0</v>
      </c>
      <c r="F2095" s="1">
        <v>1950.0</v>
      </c>
    </row>
    <row r="2096" ht="15.75" customHeight="1">
      <c r="A2096" s="1">
        <v>5541.4165</v>
      </c>
      <c r="B2096" s="1">
        <v>1950.0</v>
      </c>
      <c r="C2096" s="1">
        <v>1950.0</v>
      </c>
      <c r="D2096" s="1">
        <v>1950.0</v>
      </c>
      <c r="E2096" s="1">
        <v>1950.0</v>
      </c>
      <c r="F2096" s="1">
        <v>1950.0</v>
      </c>
    </row>
    <row r="2097" ht="15.75" customHeight="1">
      <c r="A2097" s="1">
        <v>5541.5688</v>
      </c>
      <c r="B2097" s="1">
        <v>1950.0</v>
      </c>
      <c r="C2097" s="1">
        <v>1950.0</v>
      </c>
      <c r="D2097" s="1">
        <v>1950.0</v>
      </c>
      <c r="E2097" s="1">
        <v>1950.0</v>
      </c>
      <c r="F2097" s="1">
        <v>1950.0</v>
      </c>
    </row>
    <row r="2098" ht="15.75" customHeight="1">
      <c r="A2098" s="1">
        <v>5541.7212</v>
      </c>
      <c r="B2098" s="1">
        <v>1950.0</v>
      </c>
      <c r="C2098" s="1">
        <v>1950.0</v>
      </c>
      <c r="D2098" s="1">
        <v>1950.0</v>
      </c>
      <c r="E2098" s="1">
        <v>1950.0</v>
      </c>
      <c r="F2098" s="1">
        <v>1950.0</v>
      </c>
    </row>
    <row r="2099" ht="15.75" customHeight="1">
      <c r="A2099" s="1">
        <v>5541.8735</v>
      </c>
      <c r="B2099" s="1">
        <v>1950.0</v>
      </c>
      <c r="C2099" s="1">
        <v>1950.0</v>
      </c>
      <c r="D2099" s="1">
        <v>1950.0</v>
      </c>
      <c r="E2099" s="1">
        <v>1950.0</v>
      </c>
      <c r="F2099" s="1">
        <v>1950.0</v>
      </c>
    </row>
    <row r="2100" ht="15.75" customHeight="1">
      <c r="A2100" s="1">
        <v>5542.0259</v>
      </c>
      <c r="B2100" s="1">
        <v>1950.0</v>
      </c>
      <c r="C2100" s="1">
        <v>1950.0</v>
      </c>
      <c r="D2100" s="1">
        <v>1950.0</v>
      </c>
      <c r="E2100" s="1">
        <v>1950.0</v>
      </c>
      <c r="F2100" s="1">
        <v>1950.0</v>
      </c>
    </row>
    <row r="2101" ht="15.75" customHeight="1">
      <c r="A2101" s="1">
        <v>5542.1782</v>
      </c>
      <c r="B2101" s="1">
        <v>1950.0</v>
      </c>
      <c r="C2101" s="1">
        <v>1950.0</v>
      </c>
      <c r="D2101" s="1">
        <v>1950.0</v>
      </c>
      <c r="E2101" s="1">
        <v>1950.0</v>
      </c>
      <c r="F2101" s="1">
        <v>1950.0</v>
      </c>
    </row>
    <row r="2102" ht="15.75" customHeight="1">
      <c r="A2102" s="1">
        <v>5542.3306</v>
      </c>
      <c r="B2102" s="1">
        <v>1950.0</v>
      </c>
      <c r="C2102" s="1">
        <v>1950.0</v>
      </c>
      <c r="D2102" s="1">
        <v>1950.0</v>
      </c>
      <c r="E2102" s="1">
        <v>1950.0</v>
      </c>
      <c r="F2102" s="1">
        <v>1950.0</v>
      </c>
    </row>
    <row r="2103" ht="15.75" customHeight="1">
      <c r="A2103" s="1">
        <v>5542.4834</v>
      </c>
      <c r="B2103" s="1">
        <v>1950.0</v>
      </c>
      <c r="C2103" s="1">
        <v>1950.0</v>
      </c>
      <c r="D2103" s="1">
        <v>1950.0</v>
      </c>
      <c r="E2103" s="1">
        <v>1950.0</v>
      </c>
      <c r="F2103" s="1">
        <v>1950.0</v>
      </c>
    </row>
    <row r="2104" ht="15.75" customHeight="1">
      <c r="A2104" s="1">
        <v>5542.6357</v>
      </c>
      <c r="B2104" s="1">
        <v>1950.0</v>
      </c>
      <c r="C2104" s="1">
        <v>1950.0</v>
      </c>
      <c r="D2104" s="1">
        <v>1950.0</v>
      </c>
      <c r="E2104" s="1">
        <v>1950.0</v>
      </c>
      <c r="F2104" s="1">
        <v>1950.0</v>
      </c>
    </row>
    <row r="2105" ht="15.75" customHeight="1">
      <c r="A2105" s="1">
        <v>5542.7881</v>
      </c>
      <c r="B2105" s="1">
        <v>1950.0</v>
      </c>
      <c r="C2105" s="1">
        <v>1950.0</v>
      </c>
      <c r="D2105" s="1">
        <v>1950.0</v>
      </c>
      <c r="E2105" s="1">
        <v>1950.0</v>
      </c>
      <c r="F2105" s="1">
        <v>1950.0</v>
      </c>
    </row>
    <row r="2106" ht="15.75" customHeight="1">
      <c r="A2106" s="1">
        <v>5542.9404</v>
      </c>
      <c r="B2106" s="1">
        <v>1950.0</v>
      </c>
      <c r="C2106" s="1">
        <v>1950.0</v>
      </c>
      <c r="D2106" s="1">
        <v>1950.0</v>
      </c>
      <c r="E2106" s="1">
        <v>1950.0</v>
      </c>
      <c r="F2106" s="1">
        <v>1950.0</v>
      </c>
    </row>
    <row r="2107" ht="15.75" customHeight="1">
      <c r="A2107" s="1">
        <v>5543.0928</v>
      </c>
      <c r="B2107" s="1">
        <v>1950.0</v>
      </c>
      <c r="C2107" s="1">
        <v>1950.0</v>
      </c>
      <c r="D2107" s="1">
        <v>1950.0</v>
      </c>
      <c r="E2107" s="1">
        <v>1950.0</v>
      </c>
      <c r="F2107" s="1">
        <v>1950.0</v>
      </c>
    </row>
    <row r="2108" ht="15.75" customHeight="1">
      <c r="A2108" s="1">
        <v>5543.2451</v>
      </c>
      <c r="B2108" s="1">
        <v>1950.0</v>
      </c>
      <c r="C2108" s="1">
        <v>1950.0</v>
      </c>
      <c r="D2108" s="1">
        <v>1950.0</v>
      </c>
      <c r="E2108" s="1">
        <v>1950.0</v>
      </c>
      <c r="F2108" s="1">
        <v>1950.0</v>
      </c>
    </row>
    <row r="2109" ht="15.75" customHeight="1">
      <c r="A2109" s="1">
        <v>5543.3975</v>
      </c>
      <c r="B2109" s="1">
        <v>1950.0</v>
      </c>
      <c r="C2109" s="1">
        <v>1950.0</v>
      </c>
      <c r="D2109" s="1">
        <v>1950.0</v>
      </c>
      <c r="E2109" s="1">
        <v>1950.0</v>
      </c>
      <c r="F2109" s="1">
        <v>1950.0</v>
      </c>
    </row>
    <row r="2110" ht="15.75" customHeight="1">
      <c r="A2110" s="1">
        <v>5543.5498</v>
      </c>
      <c r="B2110" s="1">
        <v>1950.0</v>
      </c>
      <c r="C2110" s="1">
        <v>1950.0</v>
      </c>
      <c r="D2110" s="1">
        <v>1950.0</v>
      </c>
      <c r="E2110" s="1">
        <v>1950.0</v>
      </c>
      <c r="F2110" s="1">
        <v>1950.0</v>
      </c>
    </row>
    <row r="2111" ht="15.75" customHeight="1">
      <c r="A2111" s="1">
        <v>5543.7021</v>
      </c>
      <c r="B2111" s="1">
        <v>1950.0</v>
      </c>
      <c r="C2111" s="1">
        <v>1950.0</v>
      </c>
      <c r="D2111" s="1">
        <v>1950.0</v>
      </c>
      <c r="E2111" s="1">
        <v>1950.0</v>
      </c>
      <c r="F2111" s="1">
        <v>1950.0</v>
      </c>
    </row>
    <row r="2112" ht="15.75" customHeight="1">
      <c r="A2112" s="1">
        <v>5543.855</v>
      </c>
      <c r="B2112" s="1">
        <v>1950.0</v>
      </c>
      <c r="C2112" s="1">
        <v>1950.0</v>
      </c>
      <c r="D2112" s="1">
        <v>1950.0</v>
      </c>
      <c r="E2112" s="1">
        <v>1950.0</v>
      </c>
      <c r="F2112" s="1">
        <v>1950.0</v>
      </c>
    </row>
    <row r="2113" ht="15.75" customHeight="1">
      <c r="A2113" s="1">
        <v>5544.0073</v>
      </c>
      <c r="B2113" s="1">
        <v>1950.0</v>
      </c>
      <c r="C2113" s="1">
        <v>1950.0</v>
      </c>
      <c r="D2113" s="1">
        <v>1950.0</v>
      </c>
      <c r="E2113" s="1">
        <v>1950.0</v>
      </c>
      <c r="F2113" s="1">
        <v>1950.0</v>
      </c>
    </row>
    <row r="2114" ht="15.75" customHeight="1">
      <c r="A2114" s="1">
        <v>5544.1597</v>
      </c>
      <c r="B2114" s="1">
        <v>1950.0</v>
      </c>
      <c r="C2114" s="1">
        <v>1950.0</v>
      </c>
      <c r="D2114" s="1">
        <v>1950.0</v>
      </c>
      <c r="E2114" s="1">
        <v>1950.0</v>
      </c>
      <c r="F2114" s="1">
        <v>1950.0</v>
      </c>
    </row>
    <row r="2115" ht="15.75" customHeight="1">
      <c r="A2115" s="1">
        <v>5544.312</v>
      </c>
      <c r="B2115" s="1">
        <v>1950.0</v>
      </c>
      <c r="C2115" s="1">
        <v>1950.0</v>
      </c>
      <c r="D2115" s="1">
        <v>1950.0</v>
      </c>
      <c r="E2115" s="1">
        <v>1950.0</v>
      </c>
      <c r="F2115" s="1">
        <v>1950.0</v>
      </c>
    </row>
    <row r="2116" ht="15.75" customHeight="1">
      <c r="A2116" s="1">
        <v>5544.4644</v>
      </c>
      <c r="B2116" s="1">
        <v>1950.0</v>
      </c>
      <c r="C2116" s="1">
        <v>1950.0</v>
      </c>
      <c r="D2116" s="1">
        <v>1950.0</v>
      </c>
      <c r="E2116" s="1">
        <v>1950.0</v>
      </c>
      <c r="F2116" s="1">
        <v>1950.0</v>
      </c>
    </row>
    <row r="2117" ht="15.75" customHeight="1">
      <c r="A2117" s="1">
        <v>5544.6167</v>
      </c>
      <c r="B2117" s="1">
        <v>1950.0</v>
      </c>
      <c r="C2117" s="1">
        <v>1950.0</v>
      </c>
      <c r="D2117" s="1">
        <v>1950.0</v>
      </c>
      <c r="E2117" s="1">
        <v>1950.0</v>
      </c>
      <c r="F2117" s="1">
        <v>1950.0</v>
      </c>
    </row>
    <row r="2118" ht="15.75" customHeight="1">
      <c r="A2118" s="1">
        <v>5544.769</v>
      </c>
      <c r="B2118" s="1">
        <v>1950.0</v>
      </c>
      <c r="C2118" s="1">
        <v>1950.0</v>
      </c>
      <c r="D2118" s="1">
        <v>1950.0</v>
      </c>
      <c r="E2118" s="1">
        <v>1950.0</v>
      </c>
      <c r="F2118" s="1">
        <v>1950.0</v>
      </c>
    </row>
    <row r="2119" ht="15.75" customHeight="1">
      <c r="A2119" s="1">
        <v>5544.9214</v>
      </c>
      <c r="B2119" s="1">
        <v>1950.0</v>
      </c>
      <c r="C2119" s="1">
        <v>1950.0</v>
      </c>
      <c r="D2119" s="1">
        <v>1950.0</v>
      </c>
      <c r="E2119" s="1">
        <v>1950.0</v>
      </c>
      <c r="F2119" s="1">
        <v>1950.0</v>
      </c>
    </row>
    <row r="2120" ht="15.75" customHeight="1">
      <c r="A2120" s="1">
        <v>5545.0742</v>
      </c>
      <c r="B2120" s="1">
        <v>1950.0</v>
      </c>
      <c r="C2120" s="1">
        <v>1950.0</v>
      </c>
      <c r="D2120" s="1">
        <v>1950.0</v>
      </c>
      <c r="E2120" s="1">
        <v>1950.0</v>
      </c>
      <c r="F2120" s="1">
        <v>1950.0</v>
      </c>
    </row>
    <row r="2121" ht="15.75" customHeight="1">
      <c r="A2121" s="1">
        <v>5545.2266</v>
      </c>
      <c r="B2121" s="1">
        <v>1950.0</v>
      </c>
      <c r="C2121" s="1">
        <v>1950.0</v>
      </c>
      <c r="D2121" s="1">
        <v>1950.0</v>
      </c>
      <c r="E2121" s="1">
        <v>1950.0</v>
      </c>
      <c r="F2121" s="1">
        <v>1950.0</v>
      </c>
    </row>
    <row r="2122" ht="15.75" customHeight="1">
      <c r="A2122" s="1">
        <v>5545.3789</v>
      </c>
      <c r="B2122" s="1">
        <v>1950.0</v>
      </c>
      <c r="C2122" s="1">
        <v>1950.0</v>
      </c>
      <c r="D2122" s="1">
        <v>1950.0</v>
      </c>
      <c r="E2122" s="1">
        <v>1950.0</v>
      </c>
      <c r="F2122" s="1">
        <v>1950.0</v>
      </c>
    </row>
    <row r="2123" ht="15.75" customHeight="1">
      <c r="A2123" s="1">
        <v>5545.5313</v>
      </c>
      <c r="B2123" s="1">
        <v>1950.0</v>
      </c>
      <c r="C2123" s="1">
        <v>1950.0</v>
      </c>
      <c r="D2123" s="1">
        <v>1950.0</v>
      </c>
      <c r="E2123" s="1">
        <v>1950.0</v>
      </c>
      <c r="F2123" s="1">
        <v>1950.0</v>
      </c>
    </row>
    <row r="2124" ht="15.75" customHeight="1">
      <c r="A2124" s="1">
        <v>5545.6836</v>
      </c>
      <c r="B2124" s="1">
        <v>1950.0</v>
      </c>
      <c r="C2124" s="1">
        <v>1950.0</v>
      </c>
      <c r="D2124" s="1">
        <v>1950.0</v>
      </c>
      <c r="E2124" s="1">
        <v>1950.0</v>
      </c>
      <c r="F2124" s="1">
        <v>1950.0</v>
      </c>
    </row>
    <row r="2125" ht="15.75" customHeight="1">
      <c r="A2125" s="1">
        <v>5545.8359</v>
      </c>
      <c r="B2125" s="1">
        <v>1950.0</v>
      </c>
      <c r="C2125" s="1">
        <v>1950.0</v>
      </c>
      <c r="D2125" s="1">
        <v>1950.0</v>
      </c>
      <c r="E2125" s="1">
        <v>1950.0</v>
      </c>
      <c r="F2125" s="1">
        <v>1950.0</v>
      </c>
    </row>
    <row r="2126" ht="15.75" customHeight="1">
      <c r="A2126" s="1">
        <v>5545.9883</v>
      </c>
      <c r="B2126" s="1">
        <v>1950.0</v>
      </c>
      <c r="C2126" s="1">
        <v>1950.0</v>
      </c>
      <c r="D2126" s="1">
        <v>1950.0</v>
      </c>
      <c r="E2126" s="1">
        <v>1950.0</v>
      </c>
      <c r="F2126" s="1">
        <v>1950.0</v>
      </c>
    </row>
    <row r="2127" ht="15.75" customHeight="1">
      <c r="A2127" s="1">
        <v>5546.1406</v>
      </c>
      <c r="B2127" s="1">
        <v>1950.0</v>
      </c>
      <c r="C2127" s="1">
        <v>1950.0</v>
      </c>
      <c r="D2127" s="1">
        <v>1950.0</v>
      </c>
      <c r="E2127" s="1">
        <v>1950.0</v>
      </c>
      <c r="F2127" s="1">
        <v>1950.0</v>
      </c>
    </row>
    <row r="2128" ht="15.75" customHeight="1">
      <c r="A2128" s="1">
        <v>5546.293</v>
      </c>
      <c r="B2128" s="1">
        <v>1950.0</v>
      </c>
      <c r="C2128" s="1">
        <v>1950.0</v>
      </c>
      <c r="D2128" s="1">
        <v>1950.0</v>
      </c>
      <c r="E2128" s="1">
        <v>1950.0</v>
      </c>
      <c r="F2128" s="1">
        <v>1950.0</v>
      </c>
    </row>
    <row r="2129" ht="15.75" customHeight="1">
      <c r="A2129" s="1">
        <v>5546.4458</v>
      </c>
      <c r="B2129" s="1">
        <v>1950.0</v>
      </c>
      <c r="C2129" s="1">
        <v>1950.0</v>
      </c>
      <c r="D2129" s="1">
        <v>1950.0</v>
      </c>
      <c r="E2129" s="1">
        <v>1950.0</v>
      </c>
      <c r="F2129" s="1">
        <v>1950.0</v>
      </c>
    </row>
    <row r="2130" ht="15.75" customHeight="1">
      <c r="A2130" s="1">
        <v>5546.5981</v>
      </c>
      <c r="B2130" s="1">
        <v>1950.0</v>
      </c>
      <c r="C2130" s="1">
        <v>1950.0</v>
      </c>
      <c r="D2130" s="1">
        <v>1950.0</v>
      </c>
      <c r="E2130" s="1">
        <v>1950.0</v>
      </c>
      <c r="F2130" s="1">
        <v>1950.0</v>
      </c>
    </row>
    <row r="2131" ht="15.75" customHeight="1">
      <c r="A2131" s="1">
        <v>5546.7505</v>
      </c>
      <c r="B2131" s="1">
        <v>1950.0</v>
      </c>
      <c r="C2131" s="1">
        <v>1950.0</v>
      </c>
      <c r="D2131" s="1">
        <v>1950.0</v>
      </c>
      <c r="E2131" s="1">
        <v>1950.0</v>
      </c>
      <c r="F2131" s="1">
        <v>1950.0</v>
      </c>
    </row>
    <row r="2132" ht="15.75" customHeight="1">
      <c r="A2132" s="1">
        <v>5546.9028</v>
      </c>
      <c r="B2132" s="1">
        <v>1950.0</v>
      </c>
      <c r="C2132" s="1">
        <v>1950.0</v>
      </c>
      <c r="D2132" s="1">
        <v>1950.0</v>
      </c>
      <c r="E2132" s="1">
        <v>1950.0</v>
      </c>
      <c r="F2132" s="1">
        <v>1950.0</v>
      </c>
    </row>
    <row r="2133" ht="15.75" customHeight="1">
      <c r="A2133" s="1">
        <v>5547.0552</v>
      </c>
      <c r="B2133" s="1">
        <v>1950.0</v>
      </c>
      <c r="C2133" s="1">
        <v>1950.0</v>
      </c>
      <c r="D2133" s="1">
        <v>1950.0</v>
      </c>
      <c r="E2133" s="1">
        <v>1950.0</v>
      </c>
      <c r="F2133" s="1">
        <v>1950.0</v>
      </c>
    </row>
    <row r="2134" ht="15.75" customHeight="1">
      <c r="A2134" s="1">
        <v>5547.2075</v>
      </c>
      <c r="B2134" s="1">
        <v>1950.0</v>
      </c>
      <c r="C2134" s="1">
        <v>1950.0</v>
      </c>
      <c r="D2134" s="1">
        <v>1950.0</v>
      </c>
      <c r="E2134" s="1">
        <v>1950.0</v>
      </c>
      <c r="F2134" s="1">
        <v>1950.0</v>
      </c>
    </row>
    <row r="2135" ht="15.75" customHeight="1">
      <c r="A2135" s="1">
        <v>5547.3599</v>
      </c>
      <c r="B2135" s="1">
        <v>1950.0</v>
      </c>
      <c r="C2135" s="1">
        <v>1950.0</v>
      </c>
      <c r="D2135" s="1">
        <v>1950.0</v>
      </c>
      <c r="E2135" s="1">
        <v>1950.0</v>
      </c>
      <c r="F2135" s="1">
        <v>1950.0</v>
      </c>
    </row>
    <row r="2136" ht="15.75" customHeight="1">
      <c r="A2136" s="1">
        <v>5547.5122</v>
      </c>
      <c r="B2136" s="1">
        <v>1950.0</v>
      </c>
      <c r="C2136" s="1">
        <v>1950.0</v>
      </c>
      <c r="D2136" s="1">
        <v>1950.0</v>
      </c>
      <c r="E2136" s="1">
        <v>1950.0</v>
      </c>
      <c r="F2136" s="1">
        <v>1950.0</v>
      </c>
    </row>
    <row r="2137" ht="15.75" customHeight="1">
      <c r="A2137" s="1">
        <v>5547.6646</v>
      </c>
      <c r="B2137" s="1">
        <v>1950.0</v>
      </c>
      <c r="C2137" s="1">
        <v>1950.0</v>
      </c>
      <c r="D2137" s="1">
        <v>1950.0</v>
      </c>
      <c r="E2137" s="1">
        <v>1950.0</v>
      </c>
      <c r="F2137" s="1">
        <v>1950.0</v>
      </c>
    </row>
    <row r="2138" ht="15.75" customHeight="1">
      <c r="A2138" s="1">
        <v>5547.8174</v>
      </c>
      <c r="B2138" s="1">
        <v>1950.0</v>
      </c>
      <c r="C2138" s="1">
        <v>1950.0</v>
      </c>
      <c r="D2138" s="1">
        <v>1950.0</v>
      </c>
      <c r="E2138" s="1">
        <v>1950.0</v>
      </c>
      <c r="F2138" s="1">
        <v>1950.0</v>
      </c>
    </row>
    <row r="2139" ht="15.75" customHeight="1">
      <c r="A2139" s="1">
        <v>5547.9697</v>
      </c>
      <c r="B2139" s="1">
        <v>1950.0</v>
      </c>
      <c r="C2139" s="1">
        <v>1950.0</v>
      </c>
      <c r="D2139" s="1">
        <v>1950.0</v>
      </c>
      <c r="E2139" s="1">
        <v>1950.0</v>
      </c>
      <c r="F2139" s="1">
        <v>1950.0</v>
      </c>
    </row>
    <row r="2140" ht="15.75" customHeight="1">
      <c r="A2140" s="1">
        <v>5548.1221</v>
      </c>
      <c r="B2140" s="1">
        <v>1950.0</v>
      </c>
      <c r="C2140" s="1">
        <v>1950.0</v>
      </c>
      <c r="D2140" s="1">
        <v>1950.0</v>
      </c>
      <c r="E2140" s="1">
        <v>1950.0</v>
      </c>
      <c r="F2140" s="1">
        <v>1950.0</v>
      </c>
    </row>
    <row r="2141" ht="15.75" customHeight="1">
      <c r="A2141" s="1">
        <v>5548.2744</v>
      </c>
      <c r="B2141" s="1">
        <v>1950.0</v>
      </c>
      <c r="C2141" s="1">
        <v>1950.0</v>
      </c>
      <c r="D2141" s="1">
        <v>1950.0</v>
      </c>
      <c r="E2141" s="1">
        <v>1950.0</v>
      </c>
      <c r="F2141" s="1">
        <v>1950.0</v>
      </c>
    </row>
    <row r="2142" ht="15.75" customHeight="1">
      <c r="A2142" s="1">
        <v>5548.4268</v>
      </c>
      <c r="B2142" s="1">
        <v>1950.0</v>
      </c>
      <c r="C2142" s="1">
        <v>1950.0</v>
      </c>
      <c r="D2142" s="1">
        <v>1950.0</v>
      </c>
      <c r="E2142" s="1">
        <v>1950.0</v>
      </c>
      <c r="F2142" s="1">
        <v>1950.0</v>
      </c>
    </row>
    <row r="2143" ht="15.75" customHeight="1">
      <c r="A2143" s="1">
        <v>5548.5791</v>
      </c>
      <c r="B2143" s="1">
        <v>1950.0</v>
      </c>
      <c r="C2143" s="1">
        <v>1950.0</v>
      </c>
      <c r="D2143" s="1">
        <v>1950.0</v>
      </c>
      <c r="E2143" s="1">
        <v>1950.0</v>
      </c>
      <c r="F2143" s="1">
        <v>1950.0</v>
      </c>
    </row>
    <row r="2144" ht="15.75" customHeight="1">
      <c r="A2144" s="1">
        <v>5548.7314</v>
      </c>
      <c r="B2144" s="1">
        <v>1950.0</v>
      </c>
      <c r="C2144" s="1">
        <v>1950.0</v>
      </c>
      <c r="D2144" s="1">
        <v>1950.0</v>
      </c>
      <c r="E2144" s="1">
        <v>1950.0</v>
      </c>
      <c r="F2144" s="1">
        <v>1950.0</v>
      </c>
    </row>
    <row r="2145" ht="15.75" customHeight="1">
      <c r="A2145" s="1">
        <v>5548.8838</v>
      </c>
      <c r="B2145" s="1">
        <v>1950.0</v>
      </c>
      <c r="C2145" s="1">
        <v>1950.0</v>
      </c>
      <c r="D2145" s="1">
        <v>1950.0</v>
      </c>
      <c r="E2145" s="1">
        <v>1950.0</v>
      </c>
      <c r="F2145" s="1">
        <v>1950.0</v>
      </c>
    </row>
    <row r="2146" ht="15.75" customHeight="1">
      <c r="A2146" s="1">
        <v>5549.0366</v>
      </c>
      <c r="B2146" s="1">
        <v>1950.0</v>
      </c>
      <c r="C2146" s="1">
        <v>1950.0</v>
      </c>
      <c r="D2146" s="1">
        <v>1950.0</v>
      </c>
      <c r="E2146" s="1">
        <v>1950.0</v>
      </c>
      <c r="F2146" s="1">
        <v>1945.7</v>
      </c>
    </row>
    <row r="2147" ht="15.75" customHeight="1">
      <c r="A2147" s="1">
        <v>5549.189</v>
      </c>
      <c r="B2147" s="1">
        <v>1950.0</v>
      </c>
      <c r="C2147" s="1">
        <v>1950.0</v>
      </c>
      <c r="D2147" s="1">
        <v>1950.0</v>
      </c>
      <c r="E2147" s="1">
        <v>1907.3</v>
      </c>
      <c r="F2147" s="1">
        <v>1891.0</v>
      </c>
    </row>
    <row r="2148" ht="15.75" customHeight="1">
      <c r="A2148" s="1">
        <v>5549.3413</v>
      </c>
      <c r="B2148" s="1">
        <v>1950.0</v>
      </c>
      <c r="C2148" s="1">
        <v>1950.0</v>
      </c>
      <c r="D2148" s="1">
        <v>1950.0</v>
      </c>
      <c r="E2148" s="1">
        <v>1821.2</v>
      </c>
      <c r="F2148" s="1">
        <v>1792.2</v>
      </c>
    </row>
    <row r="2149" ht="15.75" customHeight="1">
      <c r="A2149" s="1">
        <v>5549.4937</v>
      </c>
      <c r="B2149" s="1">
        <v>1950.0</v>
      </c>
      <c r="C2149" s="1">
        <v>1950.0</v>
      </c>
      <c r="D2149" s="1">
        <v>1950.0</v>
      </c>
      <c r="E2149" s="1">
        <v>1711.3</v>
      </c>
      <c r="F2149" s="1">
        <v>1667.9</v>
      </c>
    </row>
    <row r="2150" ht="15.75" customHeight="1">
      <c r="A2150" s="1">
        <v>5549.646</v>
      </c>
      <c r="B2150" s="1">
        <v>1950.0</v>
      </c>
      <c r="C2150" s="1">
        <v>1950.0</v>
      </c>
      <c r="D2150" s="1">
        <v>1950.0</v>
      </c>
      <c r="E2150" s="1">
        <v>1604.6</v>
      </c>
      <c r="F2150" s="1">
        <v>1547.8</v>
      </c>
    </row>
    <row r="2151" ht="15.75" customHeight="1">
      <c r="A2151" s="1">
        <v>5549.7983</v>
      </c>
      <c r="B2151" s="1">
        <v>1920.0</v>
      </c>
      <c r="C2151" s="1">
        <v>1950.0</v>
      </c>
      <c r="D2151" s="1">
        <v>1950.0</v>
      </c>
      <c r="E2151" s="1">
        <v>1531.5</v>
      </c>
      <c r="F2151" s="1">
        <v>1464.3</v>
      </c>
    </row>
    <row r="2152" ht="15.75" customHeight="1">
      <c r="A2152" s="1">
        <v>5549.9507</v>
      </c>
      <c r="B2152" s="1">
        <v>1848.8</v>
      </c>
      <c r="C2152" s="1">
        <v>1950.0</v>
      </c>
      <c r="D2152" s="1">
        <v>1950.0</v>
      </c>
      <c r="E2152" s="1">
        <v>1520.0</v>
      </c>
      <c r="F2152" s="1">
        <v>1445.0</v>
      </c>
    </row>
    <row r="2153" ht="15.75" customHeight="1">
      <c r="A2153" s="1">
        <v>5550.103</v>
      </c>
      <c r="B2153" s="1">
        <v>1728.1</v>
      </c>
      <c r="C2153" s="1">
        <v>1907.6</v>
      </c>
      <c r="D2153" s="1">
        <v>1950.0</v>
      </c>
      <c r="E2153" s="1">
        <v>1606.4</v>
      </c>
      <c r="F2153" s="1">
        <v>1529.1</v>
      </c>
    </row>
    <row r="2154" ht="15.75" customHeight="1">
      <c r="A2154" s="1">
        <v>5550.2554</v>
      </c>
      <c r="B2154" s="1">
        <v>1529.6</v>
      </c>
      <c r="C2154" s="1">
        <v>1684.7</v>
      </c>
      <c r="D2154" s="1">
        <v>1950.0</v>
      </c>
      <c r="E2154" s="1">
        <v>1665.4</v>
      </c>
      <c r="F2154" s="1">
        <v>1594.7</v>
      </c>
    </row>
    <row r="2155" ht="15.75" customHeight="1">
      <c r="A2155" s="1">
        <v>5550.4082</v>
      </c>
      <c r="B2155" s="1">
        <v>1239.5</v>
      </c>
      <c r="C2155" s="1">
        <v>1292.0</v>
      </c>
      <c r="D2155" s="1">
        <v>1950.0</v>
      </c>
      <c r="E2155" s="1">
        <v>1881.2</v>
      </c>
      <c r="F2155" s="1">
        <v>1836.9</v>
      </c>
    </row>
    <row r="2156" ht="15.75" customHeight="1">
      <c r="A2156" s="1">
        <v>5550.5605</v>
      </c>
      <c r="B2156" s="1">
        <v>905.2</v>
      </c>
      <c r="C2156" s="1">
        <v>859.7</v>
      </c>
      <c r="D2156" s="1">
        <v>1950.0</v>
      </c>
      <c r="E2156" s="1">
        <v>1950.0</v>
      </c>
      <c r="F2156" s="1">
        <v>1950.0</v>
      </c>
    </row>
    <row r="2157" ht="15.75" customHeight="1">
      <c r="A2157" s="1">
        <v>5550.7129</v>
      </c>
      <c r="B2157" s="1">
        <v>614.8</v>
      </c>
      <c r="C2157" s="1">
        <v>532.6</v>
      </c>
      <c r="D2157" s="1">
        <v>1950.0</v>
      </c>
      <c r="E2157" s="1">
        <v>1950.0</v>
      </c>
      <c r="F2157" s="1">
        <v>1950.0</v>
      </c>
    </row>
    <row r="2158" ht="15.75" customHeight="1">
      <c r="A2158" s="1">
        <v>5550.8652</v>
      </c>
      <c r="B2158" s="1">
        <v>414.0</v>
      </c>
      <c r="C2158" s="1">
        <v>334.0</v>
      </c>
      <c r="D2158" s="1">
        <v>1885.7</v>
      </c>
      <c r="E2158" s="1">
        <v>1950.0</v>
      </c>
      <c r="F2158" s="1">
        <v>1950.0</v>
      </c>
    </row>
    <row r="2159" ht="15.75" customHeight="1">
      <c r="A2159" s="1">
        <v>5551.0176</v>
      </c>
      <c r="B2159" s="1">
        <v>292.4</v>
      </c>
      <c r="C2159" s="1">
        <v>223.8</v>
      </c>
      <c r="D2159" s="1">
        <v>1527.8</v>
      </c>
      <c r="E2159" s="1">
        <v>1874.7</v>
      </c>
      <c r="F2159" s="1">
        <v>1922.4</v>
      </c>
    </row>
    <row r="2160" ht="15.75" customHeight="1">
      <c r="A2160" s="1">
        <v>5551.1699</v>
      </c>
      <c r="B2160" s="1">
        <v>221.4</v>
      </c>
      <c r="C2160" s="1">
        <v>160.9</v>
      </c>
      <c r="D2160" s="1">
        <v>1139.0</v>
      </c>
      <c r="E2160" s="1">
        <v>1705.2</v>
      </c>
      <c r="F2160" s="1">
        <v>1847.4</v>
      </c>
    </row>
    <row r="2161" ht="15.75" customHeight="1">
      <c r="A2161" s="1">
        <v>5551.3223</v>
      </c>
      <c r="B2161" s="1">
        <v>179.3</v>
      </c>
      <c r="C2161" s="1">
        <v>129.8</v>
      </c>
      <c r="D2161" s="1">
        <v>888.3</v>
      </c>
      <c r="E2161" s="1">
        <v>1523.5</v>
      </c>
      <c r="F2161" s="1">
        <v>1751.9</v>
      </c>
    </row>
    <row r="2162" ht="15.75" customHeight="1">
      <c r="A2162" s="1">
        <v>5551.4746</v>
      </c>
      <c r="B2162" s="1">
        <v>164.1</v>
      </c>
      <c r="C2162" s="1">
        <v>117.9</v>
      </c>
      <c r="D2162" s="1">
        <v>701.2</v>
      </c>
      <c r="E2162" s="1">
        <v>1341.8</v>
      </c>
      <c r="F2162" s="1">
        <v>1642.1</v>
      </c>
    </row>
    <row r="2163" ht="15.75" customHeight="1">
      <c r="A2163" s="1">
        <v>5551.627</v>
      </c>
      <c r="B2163" s="1">
        <v>158.9</v>
      </c>
      <c r="C2163" s="1">
        <v>117.5</v>
      </c>
      <c r="D2163" s="1">
        <v>551.1</v>
      </c>
      <c r="E2163" s="1">
        <v>1176.4</v>
      </c>
      <c r="F2163" s="1">
        <v>1517.1</v>
      </c>
    </row>
    <row r="2164" ht="15.75" customHeight="1">
      <c r="A2164" s="1">
        <v>5551.7798</v>
      </c>
      <c r="B2164" s="1">
        <v>170.2</v>
      </c>
      <c r="C2164" s="1">
        <v>128.4</v>
      </c>
      <c r="D2164" s="1">
        <v>476.7</v>
      </c>
      <c r="E2164" s="1">
        <v>1042.0</v>
      </c>
      <c r="F2164" s="1">
        <v>1396.5</v>
      </c>
    </row>
    <row r="2165" ht="15.75" customHeight="1">
      <c r="A2165" s="1">
        <v>5551.9321</v>
      </c>
      <c r="B2165" s="1">
        <v>251.7</v>
      </c>
      <c r="C2165" s="1">
        <v>189.3</v>
      </c>
      <c r="D2165" s="1">
        <v>499.4</v>
      </c>
      <c r="E2165" s="1">
        <v>1019.7</v>
      </c>
      <c r="F2165" s="1">
        <v>1238.4</v>
      </c>
    </row>
    <row r="2166" ht="15.75" customHeight="1">
      <c r="A2166" s="1">
        <v>5552.0845</v>
      </c>
      <c r="B2166" s="1">
        <v>314.6</v>
      </c>
      <c r="C2166" s="1">
        <v>270.4</v>
      </c>
      <c r="D2166" s="1">
        <v>693.6</v>
      </c>
      <c r="E2166" s="1">
        <v>1126.7</v>
      </c>
      <c r="F2166" s="1">
        <v>1119.9</v>
      </c>
    </row>
    <row r="2167" ht="15.75" customHeight="1">
      <c r="A2167" s="1">
        <v>5552.2368</v>
      </c>
      <c r="B2167" s="1">
        <v>462.4</v>
      </c>
      <c r="C2167" s="1">
        <v>470.2</v>
      </c>
      <c r="D2167" s="1">
        <v>1059.6</v>
      </c>
      <c r="E2167" s="1">
        <v>1521.9</v>
      </c>
      <c r="F2167" s="1">
        <v>1648.6</v>
      </c>
    </row>
    <row r="2168" ht="15.75" customHeight="1">
      <c r="A2168" s="1">
        <v>5552.3892</v>
      </c>
      <c r="B2168" s="1">
        <v>602.0</v>
      </c>
      <c r="C2168" s="1">
        <v>926.9</v>
      </c>
      <c r="D2168" s="1">
        <v>1480.8</v>
      </c>
      <c r="E2168" s="1">
        <v>1941.0</v>
      </c>
      <c r="F2168" s="1">
        <v>1950.0</v>
      </c>
    </row>
    <row r="2169" ht="15.75" customHeight="1">
      <c r="A2169" s="1">
        <v>5552.5415</v>
      </c>
      <c r="B2169" s="1">
        <v>582.6</v>
      </c>
      <c r="C2169" s="1">
        <v>1291.2</v>
      </c>
      <c r="D2169" s="1">
        <v>1817.8</v>
      </c>
      <c r="E2169" s="1">
        <v>1950.0</v>
      </c>
      <c r="F2169" s="1">
        <v>1950.0</v>
      </c>
    </row>
    <row r="2170" ht="15.75" customHeight="1">
      <c r="A2170" s="1">
        <v>5552.6938</v>
      </c>
      <c r="B2170" s="1">
        <v>472.1</v>
      </c>
      <c r="C2170" s="1">
        <v>1231.2</v>
      </c>
      <c r="D2170" s="1">
        <v>1950.0</v>
      </c>
      <c r="E2170" s="1">
        <v>1950.0</v>
      </c>
      <c r="F2170" s="1">
        <v>1950.0</v>
      </c>
    </row>
    <row r="2171" ht="15.75" customHeight="1">
      <c r="A2171" s="1">
        <v>5552.8462</v>
      </c>
      <c r="B2171" s="1">
        <v>367.4</v>
      </c>
      <c r="C2171" s="1">
        <v>929.6</v>
      </c>
      <c r="D2171" s="1">
        <v>1950.0</v>
      </c>
      <c r="E2171" s="1">
        <v>1950.0</v>
      </c>
      <c r="F2171" s="1">
        <v>1950.0</v>
      </c>
    </row>
    <row r="2172" ht="15.75" customHeight="1">
      <c r="A2172" s="1">
        <v>5552.999</v>
      </c>
      <c r="B2172" s="1">
        <v>285.8</v>
      </c>
      <c r="C2172" s="1">
        <v>640.6</v>
      </c>
      <c r="D2172" s="1">
        <v>1883.5</v>
      </c>
      <c r="E2172" s="1">
        <v>1950.0</v>
      </c>
      <c r="F2172" s="1">
        <v>1930.2</v>
      </c>
    </row>
    <row r="2173" ht="15.75" customHeight="1">
      <c r="A2173" s="1">
        <v>5553.1514</v>
      </c>
      <c r="B2173" s="1">
        <v>225.6</v>
      </c>
      <c r="C2173" s="1">
        <v>440.4</v>
      </c>
      <c r="D2173" s="1">
        <v>1670.2</v>
      </c>
      <c r="E2173" s="1">
        <v>1950.0</v>
      </c>
      <c r="F2173" s="1">
        <v>1751.8</v>
      </c>
    </row>
    <row r="2174" ht="15.75" customHeight="1">
      <c r="A2174" s="1">
        <v>5553.3037</v>
      </c>
      <c r="B2174" s="1">
        <v>181.1</v>
      </c>
      <c r="C2174" s="1">
        <v>315.0</v>
      </c>
      <c r="D2174" s="1">
        <v>1329.6</v>
      </c>
      <c r="E2174" s="1">
        <v>1938.8</v>
      </c>
      <c r="F2174" s="1">
        <v>1581.5</v>
      </c>
    </row>
    <row r="2175" ht="15.75" customHeight="1">
      <c r="A2175" s="1">
        <v>5553.4561</v>
      </c>
      <c r="B2175" s="1">
        <v>149.6</v>
      </c>
      <c r="C2175" s="1">
        <v>235.5</v>
      </c>
      <c r="D2175" s="1">
        <v>959.9</v>
      </c>
      <c r="E2175" s="1">
        <v>1830.7</v>
      </c>
      <c r="F2175" s="1">
        <v>1325.0</v>
      </c>
    </row>
    <row r="2176" ht="15.75" customHeight="1">
      <c r="A2176" s="1">
        <v>5553.6084</v>
      </c>
      <c r="B2176" s="1">
        <v>119.4</v>
      </c>
      <c r="C2176" s="1">
        <v>177.3</v>
      </c>
      <c r="D2176" s="1">
        <v>698.6</v>
      </c>
      <c r="E2176" s="1">
        <v>1648.3</v>
      </c>
      <c r="F2176" s="1">
        <v>1052.8</v>
      </c>
    </row>
    <row r="2177" ht="15.75" customHeight="1">
      <c r="A2177" s="1">
        <v>5553.7607</v>
      </c>
      <c r="B2177" s="1">
        <v>103.3</v>
      </c>
      <c r="C2177" s="1">
        <v>151.7</v>
      </c>
      <c r="D2177" s="1">
        <v>537.3</v>
      </c>
      <c r="E2177" s="1">
        <v>1435.9</v>
      </c>
      <c r="F2177" s="1">
        <v>874.1</v>
      </c>
    </row>
    <row r="2178" ht="15.75" customHeight="1">
      <c r="A2178" s="1">
        <v>5553.9131</v>
      </c>
      <c r="B2178" s="1">
        <v>92.29</v>
      </c>
      <c r="C2178" s="1">
        <v>135.6</v>
      </c>
      <c r="D2178" s="1">
        <v>417.9</v>
      </c>
      <c r="E2178" s="1">
        <v>1218.4</v>
      </c>
      <c r="F2178" s="1">
        <v>692.8</v>
      </c>
    </row>
    <row r="2179" ht="15.75" customHeight="1">
      <c r="A2179" s="1">
        <v>5554.0654</v>
      </c>
      <c r="B2179" s="1">
        <v>86.81</v>
      </c>
      <c r="C2179" s="1">
        <v>129.8</v>
      </c>
      <c r="D2179" s="1">
        <v>352.8</v>
      </c>
      <c r="E2179" s="1">
        <v>1005.8</v>
      </c>
      <c r="F2179" s="1">
        <v>602.5</v>
      </c>
    </row>
    <row r="2180" ht="15.75" customHeight="1">
      <c r="A2180" s="1">
        <v>5554.2178</v>
      </c>
      <c r="B2180" s="1">
        <v>85.59</v>
      </c>
      <c r="C2180" s="1">
        <v>133.1</v>
      </c>
      <c r="D2180" s="1">
        <v>330.8</v>
      </c>
      <c r="E2180" s="1">
        <v>862.8</v>
      </c>
      <c r="F2180" s="1">
        <v>686.2</v>
      </c>
    </row>
    <row r="2181" ht="15.75" customHeight="1">
      <c r="A2181" s="1">
        <v>5554.3706</v>
      </c>
      <c r="B2181" s="1">
        <v>86.4</v>
      </c>
      <c r="C2181" s="1">
        <v>136.2</v>
      </c>
      <c r="D2181" s="1">
        <v>321.0</v>
      </c>
      <c r="E2181" s="1">
        <v>794.4</v>
      </c>
      <c r="F2181" s="1">
        <v>830.9</v>
      </c>
    </row>
    <row r="2182" ht="15.75" customHeight="1">
      <c r="A2182" s="1">
        <v>5554.5229</v>
      </c>
      <c r="B2182" s="1">
        <v>87.14</v>
      </c>
      <c r="C2182" s="1">
        <v>140.2</v>
      </c>
      <c r="D2182" s="1">
        <v>298.0</v>
      </c>
      <c r="E2182" s="1">
        <v>748.6</v>
      </c>
      <c r="F2182" s="1">
        <v>1000.6</v>
      </c>
    </row>
    <row r="2183" ht="15.75" customHeight="1">
      <c r="A2183" s="1">
        <v>5554.6753</v>
      </c>
      <c r="B2183" s="1">
        <v>88.24</v>
      </c>
      <c r="C2183" s="1">
        <v>136.4</v>
      </c>
      <c r="D2183" s="1">
        <v>267.0</v>
      </c>
      <c r="E2183" s="1">
        <v>709.1</v>
      </c>
      <c r="F2183" s="1">
        <v>1185.0</v>
      </c>
    </row>
    <row r="2184" ht="15.75" customHeight="1">
      <c r="A2184" s="1">
        <v>5554.8276</v>
      </c>
      <c r="B2184" s="1">
        <v>93.14</v>
      </c>
      <c r="C2184" s="1">
        <v>142.9</v>
      </c>
      <c r="D2184" s="1">
        <v>263.3</v>
      </c>
      <c r="E2184" s="1">
        <v>732.9</v>
      </c>
      <c r="F2184" s="1">
        <v>1414.8</v>
      </c>
    </row>
    <row r="2185" ht="15.75" customHeight="1">
      <c r="A2185" s="1">
        <v>5554.98</v>
      </c>
      <c r="B2185" s="1">
        <v>108.4</v>
      </c>
      <c r="C2185" s="1">
        <v>171.1</v>
      </c>
      <c r="D2185" s="1">
        <v>312.7</v>
      </c>
      <c r="E2185" s="1">
        <v>845.4</v>
      </c>
      <c r="F2185" s="1">
        <v>1600.4</v>
      </c>
    </row>
    <row r="2186" ht="15.75" customHeight="1">
      <c r="A2186" s="1">
        <v>5555.1323</v>
      </c>
      <c r="B2186" s="1">
        <v>144.0</v>
      </c>
      <c r="C2186" s="1">
        <v>248.7</v>
      </c>
      <c r="D2186" s="1">
        <v>463.4</v>
      </c>
      <c r="E2186" s="1">
        <v>1073.6</v>
      </c>
      <c r="F2186" s="1">
        <v>1786.5</v>
      </c>
    </row>
    <row r="2187" ht="15.75" customHeight="1">
      <c r="A2187" s="1">
        <v>5555.2847</v>
      </c>
      <c r="B2187" s="1">
        <v>222.3</v>
      </c>
      <c r="C2187" s="1">
        <v>388.8</v>
      </c>
      <c r="D2187" s="1">
        <v>769.7</v>
      </c>
      <c r="E2187" s="1">
        <v>1483.5</v>
      </c>
      <c r="F2187" s="1">
        <v>1919.0</v>
      </c>
    </row>
    <row r="2188" ht="15.75" customHeight="1">
      <c r="A2188" s="1">
        <v>5555.437</v>
      </c>
      <c r="B2188" s="1">
        <v>305.1</v>
      </c>
      <c r="C2188" s="1">
        <v>597.5</v>
      </c>
      <c r="D2188" s="1">
        <v>1374.3</v>
      </c>
      <c r="E2188" s="1">
        <v>1950.0</v>
      </c>
      <c r="F2188" s="1">
        <v>1950.0</v>
      </c>
    </row>
    <row r="2189" ht="15.75" customHeight="1">
      <c r="A2189" s="1">
        <v>5555.5894</v>
      </c>
      <c r="B2189" s="1">
        <v>442.3</v>
      </c>
      <c r="C2189" s="1">
        <v>952.2</v>
      </c>
      <c r="D2189" s="1">
        <v>1950.0</v>
      </c>
      <c r="E2189" s="1">
        <v>1950.0</v>
      </c>
      <c r="F2189" s="1">
        <v>1950.0</v>
      </c>
    </row>
    <row r="2190" ht="15.75" customHeight="1">
      <c r="A2190" s="1">
        <v>5555.7422</v>
      </c>
      <c r="B2190" s="1">
        <v>669.0</v>
      </c>
      <c r="C2190" s="1">
        <v>1309.6</v>
      </c>
      <c r="D2190" s="1">
        <v>1950.0</v>
      </c>
      <c r="E2190" s="1">
        <v>1950.0</v>
      </c>
      <c r="F2190" s="1">
        <v>1950.0</v>
      </c>
    </row>
    <row r="2191" ht="15.75" customHeight="1">
      <c r="A2191" s="1">
        <v>5555.8945</v>
      </c>
      <c r="B2191" s="1">
        <v>990.5</v>
      </c>
      <c r="C2191" s="1">
        <v>1565.9</v>
      </c>
      <c r="D2191" s="1">
        <v>1950.0</v>
      </c>
      <c r="E2191" s="1">
        <v>1950.0</v>
      </c>
      <c r="F2191" s="1">
        <v>1950.0</v>
      </c>
    </row>
    <row r="2192" ht="15.75" customHeight="1">
      <c r="A2192" s="1">
        <v>5556.0469</v>
      </c>
      <c r="B2192" s="1">
        <v>1363.8</v>
      </c>
      <c r="C2192" s="1">
        <v>1654.0</v>
      </c>
      <c r="D2192" s="1">
        <v>1950.0</v>
      </c>
      <c r="E2192" s="1">
        <v>1950.0</v>
      </c>
      <c r="F2192" s="1">
        <v>1950.0</v>
      </c>
    </row>
    <row r="2193" ht="15.75" customHeight="1">
      <c r="A2193" s="1">
        <v>5556.1992</v>
      </c>
      <c r="B2193" s="1">
        <v>1687.1</v>
      </c>
      <c r="C2193" s="1">
        <v>1634.0</v>
      </c>
      <c r="D2193" s="1">
        <v>1950.0</v>
      </c>
      <c r="E2193" s="1">
        <v>1950.0</v>
      </c>
      <c r="F2193" s="1">
        <v>1863.6</v>
      </c>
    </row>
    <row r="2194" ht="15.75" customHeight="1">
      <c r="A2194" s="1">
        <v>5556.3516</v>
      </c>
      <c r="B2194" s="1">
        <v>1885.0</v>
      </c>
      <c r="C2194" s="1">
        <v>1593.3</v>
      </c>
      <c r="D2194" s="1">
        <v>1950.0</v>
      </c>
      <c r="E2194" s="1">
        <v>1950.0</v>
      </c>
      <c r="F2194" s="1">
        <v>1593.6</v>
      </c>
    </row>
    <row r="2195" ht="15.75" customHeight="1">
      <c r="A2195" s="1">
        <v>5556.5039</v>
      </c>
      <c r="B2195" s="1">
        <v>1950.0</v>
      </c>
      <c r="C2195" s="1">
        <v>1583.2</v>
      </c>
      <c r="D2195" s="1">
        <v>1950.0</v>
      </c>
      <c r="E2195" s="1">
        <v>1950.0</v>
      </c>
      <c r="F2195" s="1">
        <v>1803.9</v>
      </c>
    </row>
    <row r="2196" ht="15.75" customHeight="1">
      <c r="A2196" s="1">
        <v>5556.6563</v>
      </c>
      <c r="B2196" s="1">
        <v>1950.0</v>
      </c>
      <c r="C2196" s="1">
        <v>1621.4</v>
      </c>
      <c r="D2196" s="1">
        <v>1950.0</v>
      </c>
      <c r="E2196" s="1">
        <v>1950.0</v>
      </c>
      <c r="F2196" s="1">
        <v>1916.5</v>
      </c>
    </row>
    <row r="2197" ht="15.75" customHeight="1">
      <c r="A2197" s="1">
        <v>5556.8086</v>
      </c>
      <c r="B2197" s="1">
        <v>1950.0</v>
      </c>
      <c r="C2197" s="1">
        <v>1698.4</v>
      </c>
      <c r="D2197" s="1">
        <v>1950.0</v>
      </c>
      <c r="E2197" s="1">
        <v>1950.0</v>
      </c>
      <c r="F2197" s="1">
        <v>1950.0</v>
      </c>
    </row>
    <row r="2198" ht="15.75" customHeight="1">
      <c r="A2198" s="1">
        <v>5556.9614</v>
      </c>
      <c r="B2198" s="1">
        <v>1950.0</v>
      </c>
      <c r="C2198" s="1">
        <v>1792.4</v>
      </c>
      <c r="D2198" s="1">
        <v>1950.0</v>
      </c>
      <c r="E2198" s="1">
        <v>1950.0</v>
      </c>
      <c r="F2198" s="1">
        <v>1950.0</v>
      </c>
    </row>
    <row r="2199" ht="15.75" customHeight="1">
      <c r="A2199" s="1">
        <v>5557.1138</v>
      </c>
      <c r="B2199" s="1">
        <v>1950.0</v>
      </c>
      <c r="C2199" s="1">
        <v>1878.4</v>
      </c>
      <c r="D2199" s="1">
        <v>1950.0</v>
      </c>
      <c r="E2199" s="1">
        <v>1950.0</v>
      </c>
      <c r="F2199" s="1">
        <v>1950.0</v>
      </c>
    </row>
    <row r="2200" ht="15.75" customHeight="1">
      <c r="A2200" s="1">
        <v>5557.2661</v>
      </c>
      <c r="B2200" s="1">
        <v>1950.0</v>
      </c>
      <c r="C2200" s="1">
        <v>1939.0</v>
      </c>
      <c r="D2200" s="1">
        <v>1950.0</v>
      </c>
      <c r="E2200" s="1">
        <v>1950.0</v>
      </c>
      <c r="F2200" s="1">
        <v>1950.0</v>
      </c>
    </row>
    <row r="2201" ht="15.75" customHeight="1">
      <c r="A2201" s="1">
        <v>5557.4185</v>
      </c>
      <c r="B2201" s="1">
        <v>1950.0</v>
      </c>
      <c r="C2201" s="1">
        <v>1950.0</v>
      </c>
      <c r="D2201" s="1">
        <v>1950.0</v>
      </c>
      <c r="E2201" s="1">
        <v>1898.7</v>
      </c>
      <c r="F2201" s="1">
        <v>1950.0</v>
      </c>
    </row>
    <row r="2202" ht="15.75" customHeight="1">
      <c r="A2202" s="1">
        <v>5557.5708</v>
      </c>
      <c r="B2202" s="1">
        <v>1950.0</v>
      </c>
      <c r="C2202" s="1">
        <v>1950.0</v>
      </c>
      <c r="D2202" s="1">
        <v>1950.0</v>
      </c>
      <c r="E2202" s="1">
        <v>1803.3</v>
      </c>
      <c r="F2202" s="1">
        <v>1950.0</v>
      </c>
    </row>
    <row r="2203" ht="15.75" customHeight="1">
      <c r="A2203" s="1">
        <v>5557.7231</v>
      </c>
      <c r="B2203" s="1">
        <v>1950.0</v>
      </c>
      <c r="C2203" s="1">
        <v>1942.4</v>
      </c>
      <c r="D2203" s="1">
        <v>1950.0</v>
      </c>
      <c r="E2203" s="1">
        <v>1703.5</v>
      </c>
      <c r="F2203" s="1">
        <v>1950.0</v>
      </c>
    </row>
    <row r="2204" ht="15.75" customHeight="1">
      <c r="A2204" s="1">
        <v>5557.8755</v>
      </c>
      <c r="B2204" s="1">
        <v>1950.0</v>
      </c>
      <c r="C2204" s="1">
        <v>1870.1</v>
      </c>
      <c r="D2204" s="1">
        <v>1950.0</v>
      </c>
      <c r="E2204" s="1">
        <v>1571.4</v>
      </c>
      <c r="F2204" s="1">
        <v>1923.0</v>
      </c>
    </row>
    <row r="2205" ht="15.75" customHeight="1">
      <c r="A2205" s="1">
        <v>5558.0278</v>
      </c>
      <c r="B2205" s="1">
        <v>1950.0</v>
      </c>
      <c r="C2205" s="1">
        <v>1723.7</v>
      </c>
      <c r="D2205" s="1">
        <v>1950.0</v>
      </c>
      <c r="E2205" s="1">
        <v>1447.4</v>
      </c>
      <c r="F2205" s="1">
        <v>1830.5</v>
      </c>
    </row>
    <row r="2206" ht="15.75" customHeight="1">
      <c r="A2206" s="1">
        <v>5558.1802</v>
      </c>
      <c r="B2206" s="1">
        <v>1950.0</v>
      </c>
      <c r="C2206" s="1">
        <v>1499.3</v>
      </c>
      <c r="D2206" s="1">
        <v>1950.0</v>
      </c>
      <c r="E2206" s="1">
        <v>1496.9</v>
      </c>
      <c r="F2206" s="1">
        <v>1705.2</v>
      </c>
    </row>
    <row r="2207" ht="15.75" customHeight="1">
      <c r="A2207" s="1">
        <v>5558.333</v>
      </c>
      <c r="B2207" s="1">
        <v>1950.0</v>
      </c>
      <c r="C2207" s="1">
        <v>1239.2</v>
      </c>
      <c r="D2207" s="1">
        <v>1851.6</v>
      </c>
      <c r="E2207" s="1">
        <v>1322.7</v>
      </c>
      <c r="F2207" s="1">
        <v>1376.3</v>
      </c>
    </row>
    <row r="2208" ht="15.75" customHeight="1">
      <c r="A2208" s="1">
        <v>5558.4854</v>
      </c>
      <c r="B2208" s="1">
        <v>1773.5</v>
      </c>
      <c r="C2208" s="1">
        <v>978.8</v>
      </c>
      <c r="D2208" s="1">
        <v>1048.5</v>
      </c>
      <c r="E2208" s="1">
        <v>845.3</v>
      </c>
      <c r="F2208" s="1">
        <v>860.1</v>
      </c>
    </row>
    <row r="2209" ht="15.75" customHeight="1">
      <c r="A2209" s="1">
        <v>5558.6377</v>
      </c>
      <c r="B2209" s="1">
        <v>905.0</v>
      </c>
      <c r="C2209" s="1">
        <v>560.9</v>
      </c>
      <c r="D2209" s="1">
        <v>608.3</v>
      </c>
      <c r="E2209" s="1">
        <v>470.9</v>
      </c>
      <c r="F2209" s="1">
        <v>472.7</v>
      </c>
    </row>
    <row r="2210" ht="15.75" customHeight="1">
      <c r="A2210" s="1">
        <v>5558.79</v>
      </c>
      <c r="B2210" s="1">
        <v>527.2</v>
      </c>
      <c r="C2210" s="1">
        <v>349.8</v>
      </c>
      <c r="D2210" s="1">
        <v>397.6</v>
      </c>
      <c r="E2210" s="1">
        <v>307.8</v>
      </c>
      <c r="F2210" s="1">
        <v>306.5</v>
      </c>
    </row>
    <row r="2211" ht="15.75" customHeight="1">
      <c r="A2211" s="1">
        <v>5558.9424</v>
      </c>
      <c r="B2211" s="1">
        <v>364.8</v>
      </c>
      <c r="C2211" s="1">
        <v>254.0</v>
      </c>
      <c r="D2211" s="1">
        <v>286.5</v>
      </c>
      <c r="E2211" s="1">
        <v>223.4</v>
      </c>
      <c r="F2211" s="1">
        <v>225.3</v>
      </c>
    </row>
    <row r="2212" ht="15.75" customHeight="1">
      <c r="A2212" s="1">
        <v>5559.0947</v>
      </c>
      <c r="B2212" s="1">
        <v>252.5</v>
      </c>
      <c r="C2212" s="1">
        <v>195.3</v>
      </c>
      <c r="D2212" s="1">
        <v>216.6</v>
      </c>
      <c r="E2212" s="1">
        <v>181.4</v>
      </c>
      <c r="F2212" s="1">
        <v>185.6</v>
      </c>
    </row>
    <row r="2213" ht="15.75" customHeight="1">
      <c r="A2213" s="1">
        <v>5559.2471</v>
      </c>
      <c r="B2213" s="1">
        <v>213.3</v>
      </c>
      <c r="C2213" s="1">
        <v>174.9</v>
      </c>
      <c r="D2213" s="1">
        <v>192.5</v>
      </c>
      <c r="E2213" s="1">
        <v>164.9</v>
      </c>
      <c r="F2213" s="1">
        <v>169.9</v>
      </c>
    </row>
    <row r="2214" ht="15.75" customHeight="1">
      <c r="A2214" s="1">
        <v>5559.3994</v>
      </c>
      <c r="B2214" s="1">
        <v>212.3</v>
      </c>
      <c r="C2214" s="1">
        <v>174.4</v>
      </c>
      <c r="D2214" s="1">
        <v>192.2</v>
      </c>
      <c r="E2214" s="1">
        <v>165.7</v>
      </c>
      <c r="F2214" s="1">
        <v>173.0</v>
      </c>
    </row>
    <row r="2215" ht="15.75" customHeight="1">
      <c r="A2215" s="1">
        <v>5559.5518</v>
      </c>
      <c r="B2215" s="1">
        <v>246.5</v>
      </c>
      <c r="C2215" s="1">
        <v>193.3</v>
      </c>
      <c r="D2215" s="1">
        <v>215.3</v>
      </c>
      <c r="E2215" s="1">
        <v>183.8</v>
      </c>
      <c r="F2215" s="1">
        <v>196.8</v>
      </c>
    </row>
    <row r="2216" ht="15.75" customHeight="1">
      <c r="A2216" s="1">
        <v>5559.7046</v>
      </c>
      <c r="B2216" s="1">
        <v>356.8</v>
      </c>
      <c r="C2216" s="1">
        <v>242.7</v>
      </c>
      <c r="D2216" s="1">
        <v>275.6</v>
      </c>
      <c r="E2216" s="1">
        <v>237.0</v>
      </c>
      <c r="F2216" s="1">
        <v>271.4</v>
      </c>
    </row>
    <row r="2217" ht="15.75" customHeight="1">
      <c r="A2217" s="1">
        <v>5559.8569</v>
      </c>
      <c r="B2217" s="1">
        <v>506.6</v>
      </c>
      <c r="C2217" s="1">
        <v>332.5</v>
      </c>
      <c r="D2217" s="1">
        <v>386.8</v>
      </c>
      <c r="E2217" s="1">
        <v>325.1</v>
      </c>
      <c r="F2217" s="1">
        <v>373.3</v>
      </c>
    </row>
    <row r="2218" ht="15.75" customHeight="1">
      <c r="A2218" s="1">
        <v>5560.0093</v>
      </c>
      <c r="B2218" s="1">
        <v>860.8</v>
      </c>
      <c r="C2218" s="1">
        <v>505.4</v>
      </c>
      <c r="D2218" s="1">
        <v>572.9</v>
      </c>
      <c r="E2218" s="1">
        <v>493.4</v>
      </c>
      <c r="F2218" s="1">
        <v>555.1</v>
      </c>
    </row>
    <row r="2219" ht="15.75" customHeight="1">
      <c r="A2219" s="1">
        <v>5560.1616</v>
      </c>
      <c r="B2219" s="1">
        <v>1734.5</v>
      </c>
      <c r="C2219" s="1">
        <v>842.5</v>
      </c>
      <c r="D2219" s="1">
        <v>895.8</v>
      </c>
      <c r="E2219" s="1">
        <v>788.6</v>
      </c>
      <c r="F2219" s="1">
        <v>925.8</v>
      </c>
    </row>
    <row r="2220" ht="15.75" customHeight="1">
      <c r="A2220" s="1">
        <v>5560.314</v>
      </c>
      <c r="B2220" s="1">
        <v>1950.0</v>
      </c>
      <c r="C2220" s="1">
        <v>1090.4</v>
      </c>
      <c r="D2220" s="1">
        <v>1544.7</v>
      </c>
      <c r="E2220" s="1">
        <v>1387.7</v>
      </c>
      <c r="F2220" s="1">
        <v>1550.2</v>
      </c>
    </row>
    <row r="2221" ht="15.75" customHeight="1">
      <c r="A2221" s="1">
        <v>5560.4663</v>
      </c>
      <c r="B2221" s="1">
        <v>1950.0</v>
      </c>
      <c r="C2221" s="1">
        <v>1200.6</v>
      </c>
      <c r="D2221" s="1">
        <v>1922.0</v>
      </c>
      <c r="E2221" s="1">
        <v>1902.3</v>
      </c>
      <c r="F2221" s="1">
        <v>1922.6</v>
      </c>
    </row>
    <row r="2222" ht="15.75" customHeight="1">
      <c r="A2222" s="1">
        <v>5560.6187</v>
      </c>
      <c r="B2222" s="1">
        <v>1950.0</v>
      </c>
      <c r="C2222" s="1">
        <v>1291.9</v>
      </c>
      <c r="D2222" s="1">
        <v>1950.0</v>
      </c>
      <c r="E2222" s="1">
        <v>1949.4</v>
      </c>
      <c r="F2222" s="1">
        <v>1942.4</v>
      </c>
    </row>
    <row r="2223" ht="15.75" customHeight="1">
      <c r="A2223" s="1">
        <v>5560.771</v>
      </c>
      <c r="B2223" s="1">
        <v>1950.0</v>
      </c>
      <c r="C2223" s="1">
        <v>1295.1</v>
      </c>
      <c r="D2223" s="1">
        <v>1950.0</v>
      </c>
      <c r="E2223" s="1">
        <v>1947.6</v>
      </c>
      <c r="F2223" s="1">
        <v>1733.5</v>
      </c>
    </row>
    <row r="2224" ht="15.75" customHeight="1">
      <c r="A2224" s="1">
        <v>5560.9238</v>
      </c>
      <c r="B2224" s="1">
        <v>1950.0</v>
      </c>
      <c r="C2224" s="1">
        <v>1252.8</v>
      </c>
      <c r="D2224" s="1">
        <v>1950.0</v>
      </c>
      <c r="E2224" s="1">
        <v>1941.7</v>
      </c>
      <c r="F2224" s="1">
        <v>1583.8</v>
      </c>
    </row>
    <row r="2225" ht="15.75" customHeight="1">
      <c r="A2225" s="1">
        <v>5561.0762</v>
      </c>
      <c r="B2225" s="1">
        <v>1950.0</v>
      </c>
      <c r="C2225" s="1">
        <v>1215.6</v>
      </c>
      <c r="D2225" s="1">
        <v>1950.0</v>
      </c>
      <c r="E2225" s="1">
        <v>1950.0</v>
      </c>
      <c r="F2225" s="1">
        <v>1418.5</v>
      </c>
    </row>
    <row r="2226" ht="15.75" customHeight="1">
      <c r="A2226" s="1">
        <v>5561.2285</v>
      </c>
      <c r="B2226" s="1">
        <v>1950.0</v>
      </c>
      <c r="C2226" s="1">
        <v>1214.1</v>
      </c>
      <c r="D2226" s="1">
        <v>1950.0</v>
      </c>
      <c r="E2226" s="1">
        <v>1950.0</v>
      </c>
      <c r="F2226" s="1">
        <v>1612.1</v>
      </c>
    </row>
    <row r="2227" ht="15.75" customHeight="1">
      <c r="A2227" s="1">
        <v>5561.3809</v>
      </c>
      <c r="B2227" s="1">
        <v>1950.0</v>
      </c>
      <c r="C2227" s="1">
        <v>1261.6</v>
      </c>
      <c r="D2227" s="1">
        <v>1950.0</v>
      </c>
      <c r="E2227" s="1">
        <v>1950.0</v>
      </c>
      <c r="F2227" s="1">
        <v>1822.8</v>
      </c>
    </row>
    <row r="2228" ht="15.75" customHeight="1">
      <c r="A2228" s="1">
        <v>5561.5332</v>
      </c>
      <c r="B2228" s="1">
        <v>1950.0</v>
      </c>
      <c r="C2228" s="1">
        <v>1360.0</v>
      </c>
      <c r="D2228" s="1">
        <v>1950.0</v>
      </c>
      <c r="E2228" s="1">
        <v>1950.0</v>
      </c>
      <c r="F2228" s="1">
        <v>1841.2</v>
      </c>
    </row>
    <row r="2229" ht="15.75" customHeight="1">
      <c r="A2229" s="1">
        <v>5561.6855</v>
      </c>
      <c r="B2229" s="1">
        <v>1950.0</v>
      </c>
      <c r="C2229" s="1">
        <v>1499.4</v>
      </c>
      <c r="D2229" s="1">
        <v>1950.0</v>
      </c>
      <c r="E2229" s="1">
        <v>1950.0</v>
      </c>
      <c r="F2229" s="1">
        <v>1950.0</v>
      </c>
    </row>
    <row r="2230" ht="15.75" customHeight="1">
      <c r="A2230" s="1">
        <v>5561.8379</v>
      </c>
      <c r="B2230" s="1">
        <v>1950.0</v>
      </c>
      <c r="C2230" s="1">
        <v>1655.9</v>
      </c>
      <c r="D2230" s="1">
        <v>1950.0</v>
      </c>
      <c r="E2230" s="1">
        <v>1950.0</v>
      </c>
      <c r="F2230" s="1">
        <v>1950.0</v>
      </c>
    </row>
    <row r="2231" ht="15.75" customHeight="1">
      <c r="A2231" s="1">
        <v>5561.9902</v>
      </c>
      <c r="B2231" s="1">
        <v>1950.0</v>
      </c>
      <c r="C2231" s="1">
        <v>1797.4</v>
      </c>
      <c r="D2231" s="1">
        <v>1950.0</v>
      </c>
      <c r="E2231" s="1">
        <v>1950.0</v>
      </c>
      <c r="F2231" s="1">
        <v>1950.0</v>
      </c>
    </row>
    <row r="2232" ht="15.75" customHeight="1">
      <c r="A2232" s="1">
        <v>5562.1426</v>
      </c>
      <c r="B2232" s="1">
        <v>1950.0</v>
      </c>
      <c r="C2232" s="1">
        <v>1899.9</v>
      </c>
      <c r="D2232" s="1">
        <v>1950.0</v>
      </c>
      <c r="E2232" s="1">
        <v>1950.0</v>
      </c>
      <c r="F2232" s="1">
        <v>1950.0</v>
      </c>
    </row>
    <row r="2233" ht="15.75" customHeight="1">
      <c r="A2233" s="1">
        <v>5562.2954</v>
      </c>
      <c r="B2233" s="1">
        <v>1950.0</v>
      </c>
      <c r="C2233" s="1">
        <v>1949.5</v>
      </c>
      <c r="D2233" s="1">
        <v>1950.0</v>
      </c>
      <c r="E2233" s="1">
        <v>1950.0</v>
      </c>
      <c r="F2233" s="1">
        <v>1950.0</v>
      </c>
    </row>
    <row r="2234" ht="15.75" customHeight="1">
      <c r="A2234" s="1">
        <v>5562.4478</v>
      </c>
      <c r="B2234" s="1">
        <v>1950.0</v>
      </c>
      <c r="C2234" s="1">
        <v>1950.0</v>
      </c>
      <c r="D2234" s="1">
        <v>1950.0</v>
      </c>
      <c r="E2234" s="1">
        <v>1950.0</v>
      </c>
      <c r="F2234" s="1">
        <v>1950.0</v>
      </c>
    </row>
    <row r="2235" ht="15.75" customHeight="1">
      <c r="A2235" s="1">
        <v>5562.6001</v>
      </c>
      <c r="B2235" s="1">
        <v>1950.0</v>
      </c>
      <c r="C2235" s="1">
        <v>1950.0</v>
      </c>
      <c r="D2235" s="1">
        <v>1950.0</v>
      </c>
      <c r="E2235" s="1">
        <v>1950.0</v>
      </c>
      <c r="F2235" s="1">
        <v>1950.0</v>
      </c>
    </row>
    <row r="2236" ht="15.75" customHeight="1">
      <c r="A2236" s="1">
        <v>5562.7524</v>
      </c>
      <c r="B2236" s="1">
        <v>1950.0</v>
      </c>
      <c r="C2236" s="1">
        <v>1950.0</v>
      </c>
      <c r="D2236" s="1">
        <v>1950.0</v>
      </c>
      <c r="E2236" s="1">
        <v>1950.0</v>
      </c>
      <c r="F2236" s="1">
        <v>1950.0</v>
      </c>
    </row>
    <row r="2237" ht="15.75" customHeight="1">
      <c r="A2237" s="1">
        <v>5562.9048</v>
      </c>
      <c r="B2237" s="1">
        <v>1950.0</v>
      </c>
      <c r="C2237" s="1">
        <v>1950.0</v>
      </c>
      <c r="D2237" s="1">
        <v>1950.0</v>
      </c>
      <c r="E2237" s="1">
        <v>1950.0</v>
      </c>
      <c r="F2237" s="1">
        <v>1950.0</v>
      </c>
    </row>
    <row r="2238" ht="15.75" customHeight="1">
      <c r="A2238" s="1">
        <v>5563.0571</v>
      </c>
      <c r="B2238" s="1">
        <v>1950.0</v>
      </c>
      <c r="C2238" s="1">
        <v>1950.0</v>
      </c>
      <c r="D2238" s="1">
        <v>1950.0</v>
      </c>
      <c r="E2238" s="1">
        <v>1950.0</v>
      </c>
      <c r="F2238" s="1">
        <v>1950.0</v>
      </c>
    </row>
    <row r="2239" ht="15.75" customHeight="1">
      <c r="A2239" s="1">
        <v>5563.2095</v>
      </c>
      <c r="B2239" s="1">
        <v>1950.0</v>
      </c>
      <c r="C2239" s="1">
        <v>1950.0</v>
      </c>
      <c r="D2239" s="1">
        <v>1950.0</v>
      </c>
      <c r="E2239" s="1">
        <v>1950.0</v>
      </c>
      <c r="F2239" s="1">
        <v>1950.0</v>
      </c>
    </row>
    <row r="2240" ht="15.75" customHeight="1">
      <c r="A2240" s="1">
        <v>5563.3618</v>
      </c>
      <c r="B2240" s="1">
        <v>1950.0</v>
      </c>
      <c r="C2240" s="1">
        <v>1950.0</v>
      </c>
      <c r="D2240" s="1">
        <v>1950.0</v>
      </c>
      <c r="E2240" s="1">
        <v>1950.0</v>
      </c>
      <c r="F2240" s="1">
        <v>1950.0</v>
      </c>
    </row>
    <row r="2241" ht="15.75" customHeight="1">
      <c r="A2241" s="1">
        <v>5563.5142</v>
      </c>
      <c r="B2241" s="1">
        <v>1950.0</v>
      </c>
      <c r="C2241" s="1">
        <v>1950.0</v>
      </c>
      <c r="D2241" s="1">
        <v>1950.0</v>
      </c>
      <c r="E2241" s="1">
        <v>1950.0</v>
      </c>
      <c r="F2241" s="1">
        <v>1950.0</v>
      </c>
    </row>
    <row r="2242" ht="15.75" customHeight="1">
      <c r="A2242" s="1">
        <v>5563.667</v>
      </c>
      <c r="B2242" s="1">
        <v>1950.0</v>
      </c>
      <c r="C2242" s="1">
        <v>1950.0</v>
      </c>
      <c r="D2242" s="1">
        <v>1950.0</v>
      </c>
      <c r="E2242" s="1">
        <v>1950.0</v>
      </c>
      <c r="F2242" s="1">
        <v>1950.0</v>
      </c>
    </row>
    <row r="2243" ht="15.75" customHeight="1">
      <c r="A2243" s="1">
        <v>5563.8193</v>
      </c>
      <c r="B2243" s="1">
        <v>1950.0</v>
      </c>
      <c r="C2243" s="1">
        <v>1950.0</v>
      </c>
      <c r="D2243" s="1">
        <v>1950.0</v>
      </c>
      <c r="E2243" s="1">
        <v>1950.0</v>
      </c>
      <c r="F2243" s="1">
        <v>1950.0</v>
      </c>
    </row>
    <row r="2244" ht="15.75" customHeight="1">
      <c r="A2244" s="1">
        <v>5563.9717</v>
      </c>
      <c r="B2244" s="1">
        <v>1950.0</v>
      </c>
      <c r="C2244" s="1">
        <v>1950.0</v>
      </c>
      <c r="D2244" s="1">
        <v>1950.0</v>
      </c>
      <c r="E2244" s="1">
        <v>1950.0</v>
      </c>
      <c r="F2244" s="1">
        <v>1950.0</v>
      </c>
    </row>
    <row r="2245" ht="15.75" customHeight="1">
      <c r="A2245" s="1">
        <v>5564.124</v>
      </c>
      <c r="B2245" s="1">
        <v>1950.0</v>
      </c>
      <c r="C2245" s="1">
        <v>1948.5</v>
      </c>
      <c r="D2245" s="1">
        <v>1950.0</v>
      </c>
      <c r="E2245" s="1">
        <v>1950.0</v>
      </c>
      <c r="F2245" s="1">
        <v>1950.0</v>
      </c>
    </row>
    <row r="2246" ht="15.75" customHeight="1">
      <c r="A2246" s="1">
        <v>5564.2764</v>
      </c>
      <c r="B2246" s="1">
        <v>1950.0</v>
      </c>
      <c r="C2246" s="1">
        <v>1900.7</v>
      </c>
      <c r="D2246" s="1">
        <v>1950.0</v>
      </c>
      <c r="E2246" s="1">
        <v>1950.0</v>
      </c>
      <c r="F2246" s="1">
        <v>1950.0</v>
      </c>
    </row>
    <row r="2247" ht="15.75" customHeight="1">
      <c r="A2247" s="1">
        <v>5564.4287</v>
      </c>
      <c r="B2247" s="1">
        <v>1950.0</v>
      </c>
      <c r="C2247" s="1">
        <v>1808.4</v>
      </c>
      <c r="D2247" s="1">
        <v>1950.0</v>
      </c>
      <c r="E2247" s="1">
        <v>1950.0</v>
      </c>
      <c r="F2247" s="1">
        <v>1950.0</v>
      </c>
    </row>
    <row r="2248" ht="15.75" customHeight="1">
      <c r="A2248" s="1">
        <v>5564.5811</v>
      </c>
      <c r="B2248" s="1">
        <v>1950.0</v>
      </c>
      <c r="C2248" s="1">
        <v>1686.2</v>
      </c>
      <c r="D2248" s="1">
        <v>1950.0</v>
      </c>
      <c r="E2248" s="1">
        <v>1947.7</v>
      </c>
      <c r="F2248" s="1">
        <v>1950.0</v>
      </c>
    </row>
    <row r="2249" ht="15.75" customHeight="1">
      <c r="A2249" s="1">
        <v>5564.7334</v>
      </c>
      <c r="B2249" s="1">
        <v>1950.0</v>
      </c>
      <c r="C2249" s="1">
        <v>1555.6</v>
      </c>
      <c r="D2249" s="1">
        <v>1950.0</v>
      </c>
      <c r="E2249" s="1">
        <v>1840.0</v>
      </c>
      <c r="F2249" s="1">
        <v>1865.6</v>
      </c>
    </row>
    <row r="2250" ht="15.75" customHeight="1">
      <c r="A2250" s="1">
        <v>5564.8862</v>
      </c>
      <c r="B2250" s="1">
        <v>1950.0</v>
      </c>
      <c r="C2250" s="1">
        <v>1442.9</v>
      </c>
      <c r="D2250" s="1">
        <v>1950.0</v>
      </c>
      <c r="E2250" s="1">
        <v>1717.8</v>
      </c>
      <c r="F2250" s="1">
        <v>1586.4</v>
      </c>
    </row>
    <row r="2251" ht="15.75" customHeight="1">
      <c r="A2251" s="1">
        <v>5565.0386</v>
      </c>
      <c r="B2251" s="1">
        <v>1950.0</v>
      </c>
      <c r="C2251" s="1">
        <v>1367.9</v>
      </c>
      <c r="D2251" s="1">
        <v>1950.0</v>
      </c>
      <c r="E2251" s="1">
        <v>1784.7</v>
      </c>
      <c r="F2251" s="1">
        <v>1521.7</v>
      </c>
    </row>
    <row r="2252" ht="15.75" customHeight="1">
      <c r="A2252" s="1">
        <v>5565.1909</v>
      </c>
      <c r="B2252" s="1">
        <v>1950.0</v>
      </c>
      <c r="C2252" s="1">
        <v>1340.8</v>
      </c>
      <c r="D2252" s="1">
        <v>1950.0</v>
      </c>
      <c r="E2252" s="1">
        <v>1927.0</v>
      </c>
      <c r="F2252" s="1">
        <v>1621.1</v>
      </c>
    </row>
    <row r="2253" ht="15.75" customHeight="1">
      <c r="A2253" s="1">
        <v>5565.3433</v>
      </c>
      <c r="B2253" s="1">
        <v>1950.0</v>
      </c>
      <c r="C2253" s="1">
        <v>1364.2</v>
      </c>
      <c r="D2253" s="1">
        <v>1950.0</v>
      </c>
      <c r="E2253" s="1">
        <v>1933.5</v>
      </c>
      <c r="F2253" s="1">
        <v>1859.1</v>
      </c>
    </row>
    <row r="2254" ht="15.75" customHeight="1">
      <c r="A2254" s="1">
        <v>5565.4956</v>
      </c>
      <c r="B2254" s="1">
        <v>1950.0</v>
      </c>
      <c r="C2254" s="1">
        <v>1435.2</v>
      </c>
      <c r="D2254" s="1">
        <v>1950.0</v>
      </c>
      <c r="E2254" s="1">
        <v>1944.5</v>
      </c>
      <c r="F2254" s="1">
        <v>1875.2</v>
      </c>
    </row>
    <row r="2255" ht="15.75" customHeight="1">
      <c r="A2255" s="1">
        <v>5565.6479</v>
      </c>
      <c r="B2255" s="1">
        <v>1950.0</v>
      </c>
      <c r="C2255" s="1">
        <v>1544.1</v>
      </c>
      <c r="D2255" s="1">
        <v>1950.0</v>
      </c>
      <c r="E2255" s="1">
        <v>1950.0</v>
      </c>
      <c r="F2255" s="1">
        <v>1923.1</v>
      </c>
    </row>
    <row r="2256" ht="15.75" customHeight="1">
      <c r="A2256" s="1">
        <v>5565.8003</v>
      </c>
      <c r="B2256" s="1">
        <v>1950.0</v>
      </c>
      <c r="C2256" s="1">
        <v>1672.4</v>
      </c>
      <c r="D2256" s="1">
        <v>1950.0</v>
      </c>
      <c r="E2256" s="1">
        <v>1950.0</v>
      </c>
      <c r="F2256" s="1">
        <v>1950.0</v>
      </c>
    </row>
    <row r="2257" ht="15.75" customHeight="1">
      <c r="A2257" s="1">
        <v>5565.9526</v>
      </c>
      <c r="B2257" s="1">
        <v>1950.0</v>
      </c>
      <c r="C2257" s="1">
        <v>1795.2</v>
      </c>
      <c r="D2257" s="1">
        <v>1950.0</v>
      </c>
      <c r="E2257" s="1">
        <v>1950.0</v>
      </c>
      <c r="F2257" s="1">
        <v>1950.0</v>
      </c>
    </row>
    <row r="2258" ht="15.75" customHeight="1">
      <c r="A2258" s="1">
        <v>5566.105</v>
      </c>
      <c r="B2258" s="1">
        <v>1950.0</v>
      </c>
      <c r="C2258" s="1">
        <v>1890.8</v>
      </c>
      <c r="D2258" s="1">
        <v>1950.0</v>
      </c>
      <c r="E2258" s="1">
        <v>1950.0</v>
      </c>
      <c r="F2258" s="1">
        <v>1950.0</v>
      </c>
    </row>
    <row r="2259" ht="15.75" customHeight="1">
      <c r="A2259" s="1">
        <v>5566.2578</v>
      </c>
      <c r="B2259" s="1">
        <v>1950.0</v>
      </c>
      <c r="C2259" s="1">
        <v>1945.1</v>
      </c>
      <c r="D2259" s="1">
        <v>1950.0</v>
      </c>
      <c r="E2259" s="1">
        <v>1950.0</v>
      </c>
      <c r="F2259" s="1">
        <v>1950.0</v>
      </c>
    </row>
    <row r="2260" ht="15.75" customHeight="1">
      <c r="A2260" s="1">
        <v>5566.4102</v>
      </c>
      <c r="B2260" s="1">
        <v>1950.0</v>
      </c>
      <c r="C2260" s="1">
        <v>1950.0</v>
      </c>
      <c r="D2260" s="1">
        <v>1950.0</v>
      </c>
      <c r="E2260" s="1">
        <v>1950.0</v>
      </c>
      <c r="F2260" s="1">
        <v>1950.0</v>
      </c>
    </row>
    <row r="2261" ht="15.75" customHeight="1">
      <c r="A2261" s="1">
        <v>5566.5625</v>
      </c>
      <c r="B2261" s="1">
        <v>1950.0</v>
      </c>
      <c r="C2261" s="1">
        <v>1950.0</v>
      </c>
      <c r="D2261" s="1">
        <v>1950.0</v>
      </c>
      <c r="E2261" s="1">
        <v>1950.0</v>
      </c>
      <c r="F2261" s="1">
        <v>1950.0</v>
      </c>
    </row>
    <row r="2262" ht="15.75" customHeight="1">
      <c r="A2262" s="1">
        <v>5566.7148</v>
      </c>
      <c r="B2262" s="1">
        <v>1950.0</v>
      </c>
      <c r="C2262" s="1">
        <v>1950.0</v>
      </c>
      <c r="D2262" s="1">
        <v>1950.0</v>
      </c>
      <c r="E2262" s="1">
        <v>1950.0</v>
      </c>
      <c r="F2262" s="1">
        <v>1950.0</v>
      </c>
    </row>
    <row r="2263" ht="15.75" customHeight="1">
      <c r="A2263" s="1">
        <v>5566.8672</v>
      </c>
      <c r="B2263" s="1">
        <v>1950.0</v>
      </c>
      <c r="C2263" s="1">
        <v>1950.0</v>
      </c>
      <c r="D2263" s="1">
        <v>1950.0</v>
      </c>
      <c r="E2263" s="1">
        <v>1950.0</v>
      </c>
      <c r="F2263" s="1">
        <v>1950.0</v>
      </c>
    </row>
    <row r="2264" ht="15.75" customHeight="1">
      <c r="A2264" s="1">
        <v>5567.0195</v>
      </c>
      <c r="B2264" s="1">
        <v>1950.0</v>
      </c>
      <c r="C2264" s="1">
        <v>1950.0</v>
      </c>
      <c r="D2264" s="1">
        <v>1950.0</v>
      </c>
      <c r="E2264" s="1">
        <v>1950.0</v>
      </c>
      <c r="F2264" s="1">
        <v>1950.0</v>
      </c>
    </row>
    <row r="2265" ht="15.75" customHeight="1">
      <c r="A2265" s="1">
        <v>5567.1719</v>
      </c>
      <c r="B2265" s="1">
        <v>1950.0</v>
      </c>
      <c r="C2265" s="1">
        <v>1928.6</v>
      </c>
      <c r="D2265" s="1">
        <v>1950.0</v>
      </c>
      <c r="E2265" s="1">
        <v>1950.0</v>
      </c>
      <c r="F2265" s="1">
        <v>1950.0</v>
      </c>
    </row>
    <row r="2266" ht="15.75" customHeight="1">
      <c r="A2266" s="1">
        <v>5567.3242</v>
      </c>
      <c r="B2266" s="1">
        <v>1950.0</v>
      </c>
      <c r="C2266" s="1">
        <v>1838.4</v>
      </c>
      <c r="D2266" s="1">
        <v>1950.0</v>
      </c>
      <c r="E2266" s="1">
        <v>1950.0</v>
      </c>
      <c r="F2266" s="1">
        <v>1947.2</v>
      </c>
    </row>
    <row r="2267" ht="15.75" customHeight="1">
      <c r="A2267" s="1">
        <v>5567.4766</v>
      </c>
      <c r="B2267" s="1">
        <v>1950.0</v>
      </c>
      <c r="C2267" s="1">
        <v>1692.9</v>
      </c>
      <c r="D2267" s="1">
        <v>1950.0</v>
      </c>
      <c r="E2267" s="1">
        <v>1950.0</v>
      </c>
      <c r="F2267" s="1">
        <v>1893.6</v>
      </c>
    </row>
    <row r="2268" ht="15.75" customHeight="1">
      <c r="A2268" s="1">
        <v>5567.6294</v>
      </c>
      <c r="B2268" s="1">
        <v>1950.0</v>
      </c>
      <c r="C2268" s="1">
        <v>1498.9</v>
      </c>
      <c r="D2268" s="1">
        <v>1950.0</v>
      </c>
      <c r="E2268" s="1">
        <v>1877.2</v>
      </c>
      <c r="F2268" s="1">
        <v>1674.6</v>
      </c>
    </row>
    <row r="2269" ht="15.75" customHeight="1">
      <c r="A2269" s="1">
        <v>5567.7817</v>
      </c>
      <c r="B2269" s="1">
        <v>1950.0</v>
      </c>
      <c r="C2269" s="1">
        <v>1292.0</v>
      </c>
      <c r="D2269" s="1">
        <v>1908.3</v>
      </c>
      <c r="E2269" s="1">
        <v>1357.8</v>
      </c>
      <c r="F2269" s="1">
        <v>1206.4</v>
      </c>
    </row>
    <row r="2270" ht="15.75" customHeight="1">
      <c r="A2270" s="1">
        <v>5567.9341</v>
      </c>
      <c r="B2270" s="1">
        <v>1950.0</v>
      </c>
      <c r="C2270" s="1">
        <v>1106.5</v>
      </c>
      <c r="D2270" s="1">
        <v>1622.5</v>
      </c>
      <c r="E2270" s="1">
        <v>1000.1</v>
      </c>
      <c r="F2270" s="1">
        <v>891.9</v>
      </c>
    </row>
    <row r="2271" ht="15.75" customHeight="1">
      <c r="A2271" s="1">
        <v>5568.0864</v>
      </c>
      <c r="B2271" s="1">
        <v>1681.7</v>
      </c>
      <c r="C2271" s="1">
        <v>821.7</v>
      </c>
      <c r="D2271" s="1">
        <v>1259.9</v>
      </c>
      <c r="E2271" s="1">
        <v>760.4</v>
      </c>
      <c r="F2271" s="1">
        <v>663.3</v>
      </c>
    </row>
    <row r="2272" ht="15.75" customHeight="1">
      <c r="A2272" s="1">
        <v>5568.2388</v>
      </c>
      <c r="B2272" s="1">
        <v>1154.4</v>
      </c>
      <c r="C2272" s="1">
        <v>664.4</v>
      </c>
      <c r="D2272" s="1">
        <v>1041.3</v>
      </c>
      <c r="E2272" s="1">
        <v>604.0</v>
      </c>
      <c r="F2272" s="1">
        <v>536.6</v>
      </c>
    </row>
    <row r="2273" ht="15.75" customHeight="1">
      <c r="A2273" s="1">
        <v>5568.3911</v>
      </c>
      <c r="B2273" s="1">
        <v>903.6</v>
      </c>
      <c r="C2273" s="1">
        <v>544.6</v>
      </c>
      <c r="D2273" s="1">
        <v>846.9</v>
      </c>
      <c r="E2273" s="1">
        <v>508.3</v>
      </c>
      <c r="F2273" s="1">
        <v>460.0</v>
      </c>
    </row>
    <row r="2274" ht="15.75" customHeight="1">
      <c r="A2274" s="1">
        <v>5568.5435</v>
      </c>
      <c r="B2274" s="1">
        <v>787.2</v>
      </c>
      <c r="C2274" s="1">
        <v>479.1</v>
      </c>
      <c r="D2274" s="1">
        <v>741.0</v>
      </c>
      <c r="E2274" s="1">
        <v>459.2</v>
      </c>
      <c r="F2274" s="1">
        <v>428.4</v>
      </c>
    </row>
    <row r="2275" ht="15.75" customHeight="1">
      <c r="A2275" s="1">
        <v>5568.6958</v>
      </c>
      <c r="B2275" s="1">
        <v>773.0</v>
      </c>
      <c r="C2275" s="1">
        <v>459.8</v>
      </c>
      <c r="D2275" s="1">
        <v>723.9</v>
      </c>
      <c r="E2275" s="1">
        <v>454.8</v>
      </c>
      <c r="F2275" s="1">
        <v>438.5</v>
      </c>
    </row>
    <row r="2276" ht="15.75" customHeight="1">
      <c r="A2276" s="1">
        <v>5568.8486</v>
      </c>
      <c r="B2276" s="1">
        <v>894.3</v>
      </c>
      <c r="C2276" s="1">
        <v>483.3</v>
      </c>
      <c r="D2276" s="1">
        <v>789.1</v>
      </c>
      <c r="E2276" s="1">
        <v>497.6</v>
      </c>
      <c r="F2276" s="1">
        <v>487.8</v>
      </c>
    </row>
    <row r="2277" ht="15.75" customHeight="1">
      <c r="A2277" s="1">
        <v>5569.001</v>
      </c>
      <c r="B2277" s="1">
        <v>1031.5</v>
      </c>
      <c r="C2277" s="1">
        <v>523.9</v>
      </c>
      <c r="D2277" s="1">
        <v>885.1</v>
      </c>
      <c r="E2277" s="1">
        <v>557.0</v>
      </c>
      <c r="F2277" s="1">
        <v>571.6</v>
      </c>
    </row>
    <row r="2278" ht="15.75" customHeight="1">
      <c r="A2278" s="1">
        <v>5569.1533</v>
      </c>
      <c r="B2278" s="1">
        <v>1233.0</v>
      </c>
      <c r="C2278" s="1">
        <v>570.9</v>
      </c>
      <c r="D2278" s="1">
        <v>986.0</v>
      </c>
      <c r="E2278" s="1">
        <v>609.1</v>
      </c>
      <c r="F2278" s="1">
        <v>652.2</v>
      </c>
    </row>
    <row r="2279" ht="15.75" customHeight="1">
      <c r="A2279" s="1">
        <v>5569.3057</v>
      </c>
      <c r="B2279" s="1">
        <v>1372.5</v>
      </c>
      <c r="C2279" s="1">
        <v>586.9</v>
      </c>
      <c r="D2279" s="1">
        <v>1013.2</v>
      </c>
      <c r="E2279" s="1">
        <v>636.1</v>
      </c>
      <c r="F2279" s="1">
        <v>703.0</v>
      </c>
    </row>
    <row r="2280" ht="15.75" customHeight="1">
      <c r="A2280" s="1">
        <v>5569.458</v>
      </c>
      <c r="B2280" s="1">
        <v>1257.4</v>
      </c>
      <c r="C2280" s="1">
        <v>570.0</v>
      </c>
      <c r="D2280" s="1">
        <v>977.5</v>
      </c>
      <c r="E2280" s="1">
        <v>632.2</v>
      </c>
      <c r="F2280" s="1">
        <v>708.4</v>
      </c>
    </row>
    <row r="2281" ht="15.75" customHeight="1">
      <c r="A2281" s="1">
        <v>5569.6104</v>
      </c>
      <c r="B2281" s="1">
        <v>1033.1</v>
      </c>
      <c r="C2281" s="1">
        <v>534.2</v>
      </c>
      <c r="D2281" s="1">
        <v>896.8</v>
      </c>
      <c r="E2281" s="1">
        <v>585.4</v>
      </c>
      <c r="F2281" s="1">
        <v>669.1</v>
      </c>
    </row>
    <row r="2282" ht="15.75" customHeight="1">
      <c r="A2282" s="1">
        <v>5569.7627</v>
      </c>
      <c r="B2282" s="1">
        <v>820.5</v>
      </c>
      <c r="C2282" s="1">
        <v>476.0</v>
      </c>
      <c r="D2282" s="1">
        <v>770.7</v>
      </c>
      <c r="E2282" s="1">
        <v>525.7</v>
      </c>
      <c r="F2282" s="1">
        <v>567.2</v>
      </c>
    </row>
    <row r="2283" ht="15.75" customHeight="1">
      <c r="A2283" s="1">
        <v>5569.915</v>
      </c>
      <c r="B2283" s="1">
        <v>668.3</v>
      </c>
      <c r="C2283" s="1">
        <v>424.1</v>
      </c>
      <c r="D2283" s="1">
        <v>649.4</v>
      </c>
      <c r="E2283" s="1">
        <v>485.9</v>
      </c>
      <c r="F2283" s="1">
        <v>500.5</v>
      </c>
    </row>
    <row r="2284" ht="15.75" customHeight="1">
      <c r="A2284" s="1">
        <v>5570.0674</v>
      </c>
      <c r="B2284" s="1">
        <v>562.1</v>
      </c>
      <c r="C2284" s="1">
        <v>379.6</v>
      </c>
      <c r="D2284" s="1">
        <v>555.0</v>
      </c>
      <c r="E2284" s="1">
        <v>452.4</v>
      </c>
      <c r="F2284" s="1">
        <v>459.4</v>
      </c>
    </row>
    <row r="2285" ht="15.75" customHeight="1">
      <c r="A2285" s="1">
        <v>5570.2202</v>
      </c>
      <c r="B2285" s="1">
        <v>477.1</v>
      </c>
      <c r="C2285" s="1">
        <v>340.1</v>
      </c>
      <c r="D2285" s="1">
        <v>474.1</v>
      </c>
      <c r="E2285" s="1">
        <v>394.8</v>
      </c>
      <c r="F2285" s="1">
        <v>406.5</v>
      </c>
    </row>
    <row r="2286" ht="15.75" customHeight="1">
      <c r="A2286" s="1">
        <v>5570.3726</v>
      </c>
      <c r="B2286" s="1">
        <v>400.5</v>
      </c>
      <c r="C2286" s="1">
        <v>296.5</v>
      </c>
      <c r="D2286" s="1">
        <v>397.3</v>
      </c>
      <c r="E2286" s="1">
        <v>340.8</v>
      </c>
      <c r="F2286" s="1">
        <v>347.8</v>
      </c>
    </row>
    <row r="2287" ht="15.75" customHeight="1">
      <c r="A2287" s="1">
        <v>5570.5249</v>
      </c>
      <c r="B2287" s="1">
        <v>331.9</v>
      </c>
      <c r="C2287" s="1">
        <v>257.8</v>
      </c>
      <c r="D2287" s="1">
        <v>335.8</v>
      </c>
      <c r="E2287" s="1">
        <v>294.9</v>
      </c>
      <c r="F2287" s="1">
        <v>299.8</v>
      </c>
    </row>
    <row r="2288" ht="15.75" customHeight="1">
      <c r="A2288" s="1">
        <v>5570.6772</v>
      </c>
      <c r="B2288" s="1">
        <v>280.4</v>
      </c>
      <c r="C2288" s="1">
        <v>227.5</v>
      </c>
      <c r="D2288" s="1">
        <v>289.0</v>
      </c>
      <c r="E2288" s="1">
        <v>257.3</v>
      </c>
      <c r="F2288" s="1">
        <v>261.0</v>
      </c>
    </row>
    <row r="2289" ht="15.75" customHeight="1">
      <c r="A2289" s="1">
        <v>5570.8296</v>
      </c>
      <c r="B2289" s="1">
        <v>245.9</v>
      </c>
      <c r="C2289" s="1">
        <v>205.2</v>
      </c>
      <c r="D2289" s="1">
        <v>253.8</v>
      </c>
      <c r="E2289" s="1">
        <v>227.0</v>
      </c>
      <c r="F2289" s="1">
        <v>229.5</v>
      </c>
    </row>
    <row r="2290" ht="15.75" customHeight="1">
      <c r="A2290" s="1">
        <v>5570.9819</v>
      </c>
      <c r="B2290" s="1">
        <v>217.6</v>
      </c>
      <c r="C2290" s="1">
        <v>186.2</v>
      </c>
      <c r="D2290" s="1">
        <v>224.7</v>
      </c>
      <c r="E2290" s="1">
        <v>204.2</v>
      </c>
      <c r="F2290" s="1">
        <v>204.3</v>
      </c>
    </row>
    <row r="2291" ht="15.75" customHeight="1">
      <c r="A2291" s="1">
        <v>5571.1343</v>
      </c>
      <c r="B2291" s="1">
        <v>197.9</v>
      </c>
      <c r="C2291" s="1">
        <v>171.1</v>
      </c>
      <c r="D2291" s="1">
        <v>202.7</v>
      </c>
      <c r="E2291" s="1">
        <v>187.1</v>
      </c>
      <c r="F2291" s="1">
        <v>186.3</v>
      </c>
    </row>
    <row r="2292" ht="15.75" customHeight="1">
      <c r="A2292" s="1">
        <v>5571.2866</v>
      </c>
      <c r="B2292" s="1">
        <v>182.5</v>
      </c>
      <c r="C2292" s="1">
        <v>160.4</v>
      </c>
      <c r="D2292" s="1">
        <v>187.7</v>
      </c>
      <c r="E2292" s="1">
        <v>174.9</v>
      </c>
      <c r="F2292" s="1">
        <v>173.6</v>
      </c>
    </row>
    <row r="2293" ht="15.75" customHeight="1">
      <c r="A2293" s="1">
        <v>5571.439</v>
      </c>
      <c r="B2293" s="1">
        <v>169.2</v>
      </c>
      <c r="C2293" s="1">
        <v>153.2</v>
      </c>
      <c r="D2293" s="1">
        <v>177.8</v>
      </c>
      <c r="E2293" s="1">
        <v>167.0</v>
      </c>
      <c r="F2293" s="1">
        <v>165.0</v>
      </c>
    </row>
    <row r="2294" ht="15.75" customHeight="1">
      <c r="A2294" s="1">
        <v>5571.5918</v>
      </c>
      <c r="B2294" s="1">
        <v>160.7</v>
      </c>
      <c r="C2294" s="1">
        <v>148.5</v>
      </c>
      <c r="D2294" s="1">
        <v>171.7</v>
      </c>
      <c r="E2294" s="1">
        <v>162.1</v>
      </c>
      <c r="F2294" s="1">
        <v>159.8</v>
      </c>
    </row>
    <row r="2295" ht="15.75" customHeight="1">
      <c r="A2295" s="1">
        <v>5571.7441</v>
      </c>
      <c r="B2295" s="1">
        <v>160.2</v>
      </c>
      <c r="C2295" s="1">
        <v>146.3</v>
      </c>
      <c r="D2295" s="1">
        <v>169.2</v>
      </c>
      <c r="E2295" s="1">
        <v>159.9</v>
      </c>
      <c r="F2295" s="1">
        <v>157.5</v>
      </c>
    </row>
    <row r="2296" ht="15.75" customHeight="1">
      <c r="A2296" s="1">
        <v>5571.8965</v>
      </c>
      <c r="B2296" s="1">
        <v>164.5</v>
      </c>
      <c r="C2296" s="1">
        <v>147.7</v>
      </c>
      <c r="D2296" s="1">
        <v>171.1</v>
      </c>
      <c r="E2296" s="1">
        <v>161.1</v>
      </c>
      <c r="F2296" s="1">
        <v>159.5</v>
      </c>
    </row>
    <row r="2297" ht="15.75" customHeight="1">
      <c r="A2297" s="1">
        <v>5572.0488</v>
      </c>
      <c r="B2297" s="1">
        <v>174.8</v>
      </c>
      <c r="C2297" s="1">
        <v>155.4</v>
      </c>
      <c r="D2297" s="1">
        <v>180.8</v>
      </c>
      <c r="E2297" s="1">
        <v>167.3</v>
      </c>
      <c r="F2297" s="1">
        <v>167.6</v>
      </c>
    </row>
    <row r="2298" ht="15.75" customHeight="1">
      <c r="A2298" s="1">
        <v>5572.2012</v>
      </c>
      <c r="B2298" s="1">
        <v>195.5</v>
      </c>
      <c r="C2298" s="1">
        <v>169.8</v>
      </c>
      <c r="D2298" s="1">
        <v>199.5</v>
      </c>
      <c r="E2298" s="1">
        <v>181.1</v>
      </c>
      <c r="F2298" s="1">
        <v>183.1</v>
      </c>
    </row>
    <row r="2299" ht="15.75" customHeight="1">
      <c r="A2299" s="1">
        <v>5572.3535</v>
      </c>
      <c r="B2299" s="1">
        <v>240.8</v>
      </c>
      <c r="C2299" s="1">
        <v>193.1</v>
      </c>
      <c r="D2299" s="1">
        <v>230.8</v>
      </c>
      <c r="E2299" s="1">
        <v>204.9</v>
      </c>
      <c r="F2299" s="1">
        <v>208.8</v>
      </c>
    </row>
    <row r="2300" ht="15.75" customHeight="1">
      <c r="A2300" s="1">
        <v>5572.5059</v>
      </c>
      <c r="B2300" s="1">
        <v>285.5</v>
      </c>
      <c r="C2300" s="1">
        <v>229.5</v>
      </c>
      <c r="D2300" s="1">
        <v>281.8</v>
      </c>
      <c r="E2300" s="1">
        <v>241.9</v>
      </c>
      <c r="F2300" s="1">
        <v>247.1</v>
      </c>
    </row>
    <row r="2301" ht="15.75" customHeight="1">
      <c r="A2301" s="1">
        <v>5572.6582</v>
      </c>
      <c r="B2301" s="1">
        <v>364.3</v>
      </c>
      <c r="C2301" s="1">
        <v>283.3</v>
      </c>
      <c r="D2301" s="1">
        <v>363.0</v>
      </c>
      <c r="E2301" s="1">
        <v>296.0</v>
      </c>
      <c r="F2301" s="1">
        <v>302.6</v>
      </c>
    </row>
    <row r="2302" ht="15.75" customHeight="1">
      <c r="A2302" s="1">
        <v>5572.8105</v>
      </c>
      <c r="B2302" s="1">
        <v>501.7</v>
      </c>
      <c r="C2302" s="1">
        <v>362.1</v>
      </c>
      <c r="D2302" s="1">
        <v>494.0</v>
      </c>
      <c r="E2302" s="1">
        <v>371.3</v>
      </c>
      <c r="F2302" s="1">
        <v>382.0</v>
      </c>
    </row>
    <row r="2303" ht="15.75" customHeight="1">
      <c r="A2303" s="1">
        <v>5572.9634</v>
      </c>
      <c r="B2303" s="1">
        <v>669.7</v>
      </c>
      <c r="C2303" s="1">
        <v>469.3</v>
      </c>
      <c r="D2303" s="1">
        <v>686.2</v>
      </c>
      <c r="E2303" s="1">
        <v>468.2</v>
      </c>
      <c r="F2303" s="1">
        <v>494.7</v>
      </c>
    </row>
    <row r="2304" ht="15.75" customHeight="1">
      <c r="A2304" s="1">
        <v>5573.1157</v>
      </c>
      <c r="B2304" s="1">
        <v>866.5</v>
      </c>
      <c r="C2304" s="1">
        <v>586.7</v>
      </c>
      <c r="D2304" s="1">
        <v>911.8</v>
      </c>
      <c r="E2304" s="1">
        <v>570.2</v>
      </c>
      <c r="F2304" s="1">
        <v>606.6</v>
      </c>
    </row>
    <row r="2305" ht="15.75" customHeight="1">
      <c r="A2305" s="1">
        <v>5573.2681</v>
      </c>
      <c r="B2305" s="1">
        <v>1059.7</v>
      </c>
      <c r="C2305" s="1">
        <v>638.9</v>
      </c>
      <c r="D2305" s="1">
        <v>1082.9</v>
      </c>
      <c r="E2305" s="1">
        <v>625.4</v>
      </c>
      <c r="F2305" s="1">
        <v>627.6</v>
      </c>
    </row>
    <row r="2306" ht="15.75" customHeight="1">
      <c r="A2306" s="1">
        <v>5573.4204</v>
      </c>
      <c r="B2306" s="1">
        <v>1185.4</v>
      </c>
      <c r="C2306" s="1">
        <v>618.9</v>
      </c>
      <c r="D2306" s="1">
        <v>1171.2</v>
      </c>
      <c r="E2306" s="1">
        <v>618.3</v>
      </c>
      <c r="F2306" s="1">
        <v>614.5</v>
      </c>
    </row>
    <row r="2307" ht="15.75" customHeight="1">
      <c r="A2307" s="1">
        <v>5573.5728</v>
      </c>
      <c r="B2307" s="1">
        <v>1130.9</v>
      </c>
      <c r="C2307" s="1">
        <v>584.0</v>
      </c>
      <c r="D2307" s="1">
        <v>1173.6</v>
      </c>
      <c r="E2307" s="1">
        <v>602.2</v>
      </c>
      <c r="F2307" s="1">
        <v>584.3</v>
      </c>
    </row>
    <row r="2308" ht="15.75" customHeight="1">
      <c r="A2308" s="1">
        <v>5573.7251</v>
      </c>
      <c r="B2308" s="1">
        <v>1011.1</v>
      </c>
      <c r="C2308" s="1">
        <v>552.7</v>
      </c>
      <c r="D2308" s="1">
        <v>1100.3</v>
      </c>
      <c r="E2308" s="1">
        <v>576.4</v>
      </c>
      <c r="F2308" s="1">
        <v>541.0</v>
      </c>
    </row>
    <row r="2309" ht="15.75" customHeight="1">
      <c r="A2309" s="1">
        <v>5573.8774</v>
      </c>
      <c r="B2309" s="1">
        <v>873.3</v>
      </c>
      <c r="C2309" s="1">
        <v>511.8</v>
      </c>
      <c r="D2309" s="1">
        <v>980.9</v>
      </c>
      <c r="E2309" s="1">
        <v>544.0</v>
      </c>
      <c r="F2309" s="1">
        <v>496.2</v>
      </c>
    </row>
    <row r="2310" ht="15.75" customHeight="1">
      <c r="A2310" s="1">
        <v>5574.0298</v>
      </c>
      <c r="B2310" s="1">
        <v>721.1</v>
      </c>
      <c r="C2310" s="1">
        <v>452.8</v>
      </c>
      <c r="D2310" s="1">
        <v>822.5</v>
      </c>
      <c r="E2310" s="1">
        <v>509.7</v>
      </c>
      <c r="F2310" s="1">
        <v>444.5</v>
      </c>
    </row>
    <row r="2311" ht="15.75" customHeight="1">
      <c r="A2311" s="1">
        <v>5574.1826</v>
      </c>
      <c r="B2311" s="1">
        <v>584.0</v>
      </c>
      <c r="C2311" s="1">
        <v>399.9</v>
      </c>
      <c r="D2311" s="1">
        <v>682.0</v>
      </c>
      <c r="E2311" s="1">
        <v>470.4</v>
      </c>
      <c r="F2311" s="1">
        <v>394.8</v>
      </c>
    </row>
    <row r="2312" ht="15.75" customHeight="1">
      <c r="A2312" s="1">
        <v>5574.335</v>
      </c>
      <c r="B2312" s="1">
        <v>488.9</v>
      </c>
      <c r="C2312" s="1">
        <v>357.8</v>
      </c>
      <c r="D2312" s="1">
        <v>577.8</v>
      </c>
      <c r="E2312" s="1">
        <v>424.2</v>
      </c>
      <c r="F2312" s="1">
        <v>357.4</v>
      </c>
    </row>
    <row r="2313" ht="15.75" customHeight="1">
      <c r="A2313" s="1">
        <v>5574.4873</v>
      </c>
      <c r="B2313" s="1">
        <v>414.2</v>
      </c>
      <c r="C2313" s="1">
        <v>322.4</v>
      </c>
      <c r="D2313" s="1">
        <v>498.8</v>
      </c>
      <c r="E2313" s="1">
        <v>384.7</v>
      </c>
      <c r="F2313" s="1">
        <v>324.7</v>
      </c>
    </row>
    <row r="2314" ht="15.75" customHeight="1">
      <c r="A2314" s="1">
        <v>5574.6396</v>
      </c>
      <c r="B2314" s="1">
        <v>358.8</v>
      </c>
      <c r="C2314" s="1">
        <v>294.0</v>
      </c>
      <c r="D2314" s="1">
        <v>435.7</v>
      </c>
      <c r="E2314" s="1">
        <v>350.3</v>
      </c>
      <c r="F2314" s="1">
        <v>297.3</v>
      </c>
    </row>
    <row r="2315" ht="15.75" customHeight="1">
      <c r="A2315" s="1">
        <v>5574.792</v>
      </c>
      <c r="B2315" s="1">
        <v>312.1</v>
      </c>
      <c r="C2315" s="1">
        <v>267.2</v>
      </c>
      <c r="D2315" s="1">
        <v>380.4</v>
      </c>
      <c r="E2315" s="1">
        <v>318.5</v>
      </c>
      <c r="F2315" s="1">
        <v>269.3</v>
      </c>
    </row>
    <row r="2316" ht="15.75" customHeight="1">
      <c r="A2316" s="1">
        <v>5574.9443</v>
      </c>
      <c r="B2316" s="1">
        <v>262.3</v>
      </c>
      <c r="C2316" s="1">
        <v>238.1</v>
      </c>
      <c r="D2316" s="1">
        <v>326.3</v>
      </c>
      <c r="E2316" s="1">
        <v>279.8</v>
      </c>
      <c r="F2316" s="1">
        <v>241.3</v>
      </c>
    </row>
    <row r="2317" ht="15.75" customHeight="1">
      <c r="A2317" s="1">
        <v>5575.0967</v>
      </c>
      <c r="B2317" s="1">
        <v>219.3</v>
      </c>
      <c r="C2317" s="1">
        <v>208.2</v>
      </c>
      <c r="D2317" s="1">
        <v>274.8</v>
      </c>
      <c r="E2317" s="1">
        <v>243.6</v>
      </c>
      <c r="F2317" s="1">
        <v>217.3</v>
      </c>
    </row>
    <row r="2318" ht="15.75" customHeight="1">
      <c r="A2318" s="1">
        <v>5575.249</v>
      </c>
      <c r="B2318" s="1">
        <v>187.4</v>
      </c>
      <c r="C2318" s="1">
        <v>181.2</v>
      </c>
      <c r="D2318" s="1">
        <v>231.2</v>
      </c>
      <c r="E2318" s="1">
        <v>212.2</v>
      </c>
      <c r="F2318" s="1">
        <v>194.0</v>
      </c>
    </row>
    <row r="2319" ht="15.75" customHeight="1">
      <c r="A2319" s="1">
        <v>5575.4014</v>
      </c>
      <c r="B2319" s="1">
        <v>167.2</v>
      </c>
      <c r="C2319" s="1">
        <v>160.9</v>
      </c>
      <c r="D2319" s="1">
        <v>199.4</v>
      </c>
      <c r="E2319" s="1">
        <v>187.6</v>
      </c>
      <c r="F2319" s="1">
        <v>175.1</v>
      </c>
    </row>
    <row r="2320" ht="15.75" customHeight="1">
      <c r="A2320" s="1">
        <v>5575.5542</v>
      </c>
      <c r="B2320" s="1">
        <v>148.8</v>
      </c>
      <c r="C2320" s="1">
        <v>144.6</v>
      </c>
      <c r="D2320" s="1">
        <v>174.3</v>
      </c>
      <c r="E2320" s="1">
        <v>168.1</v>
      </c>
      <c r="F2320" s="1">
        <v>158.7</v>
      </c>
    </row>
    <row r="2321" ht="15.75" customHeight="1">
      <c r="A2321" s="1">
        <v>5575.7065</v>
      </c>
      <c r="B2321" s="1">
        <v>136.5</v>
      </c>
      <c r="C2321" s="1">
        <v>132.7</v>
      </c>
      <c r="D2321" s="1">
        <v>157.3</v>
      </c>
      <c r="E2321" s="1">
        <v>151.6</v>
      </c>
      <c r="F2321" s="1">
        <v>146.6</v>
      </c>
    </row>
    <row r="2322" ht="15.75" customHeight="1">
      <c r="A2322" s="1">
        <v>5575.8589</v>
      </c>
      <c r="B2322" s="1">
        <v>126.0</v>
      </c>
      <c r="C2322" s="1">
        <v>123.6</v>
      </c>
      <c r="D2322" s="1">
        <v>144.2</v>
      </c>
      <c r="E2322" s="1">
        <v>137.4</v>
      </c>
      <c r="F2322" s="1">
        <v>137.2</v>
      </c>
    </row>
    <row r="2323" ht="15.75" customHeight="1">
      <c r="A2323" s="1">
        <v>5576.0112</v>
      </c>
      <c r="B2323" s="1">
        <v>116.4</v>
      </c>
      <c r="C2323" s="1">
        <v>115.2</v>
      </c>
      <c r="D2323" s="1">
        <v>133.6</v>
      </c>
      <c r="E2323" s="1">
        <v>126.9</v>
      </c>
      <c r="F2323" s="1">
        <v>129.2</v>
      </c>
    </row>
    <row r="2324" ht="15.75" customHeight="1">
      <c r="A2324" s="1">
        <v>5576.1636</v>
      </c>
      <c r="B2324" s="1">
        <v>110.8</v>
      </c>
      <c r="C2324" s="1">
        <v>108.5</v>
      </c>
      <c r="D2324" s="1">
        <v>124.7</v>
      </c>
      <c r="E2324" s="1">
        <v>117.8</v>
      </c>
      <c r="F2324" s="1">
        <v>123.1</v>
      </c>
    </row>
    <row r="2325" ht="15.75" customHeight="1">
      <c r="A2325" s="1">
        <v>5576.3159</v>
      </c>
      <c r="B2325" s="1">
        <v>107.7</v>
      </c>
      <c r="C2325" s="1">
        <v>105.5</v>
      </c>
      <c r="D2325" s="1">
        <v>120.0</v>
      </c>
      <c r="E2325" s="1">
        <v>111.9</v>
      </c>
      <c r="F2325" s="1">
        <v>119.0</v>
      </c>
    </row>
    <row r="2326" ht="15.75" customHeight="1">
      <c r="A2326" s="1">
        <v>5576.4683</v>
      </c>
      <c r="B2326" s="1">
        <v>106.8</v>
      </c>
      <c r="C2326" s="1">
        <v>104.6</v>
      </c>
      <c r="D2326" s="1">
        <v>118.2</v>
      </c>
      <c r="E2326" s="1">
        <v>110.6</v>
      </c>
      <c r="F2326" s="1">
        <v>115.9</v>
      </c>
    </row>
    <row r="2327" ht="15.75" customHeight="1">
      <c r="A2327" s="1">
        <v>5576.6206</v>
      </c>
      <c r="B2327" s="1">
        <v>108.1</v>
      </c>
      <c r="C2327" s="1">
        <v>105.8</v>
      </c>
      <c r="D2327" s="1">
        <v>119.1</v>
      </c>
      <c r="E2327" s="1">
        <v>111.9</v>
      </c>
      <c r="F2327" s="1">
        <v>114.2</v>
      </c>
    </row>
    <row r="2328" ht="15.75" customHeight="1">
      <c r="A2328" s="1">
        <v>5576.7729</v>
      </c>
      <c r="B2328" s="1">
        <v>112.8</v>
      </c>
      <c r="C2328" s="1">
        <v>109.6</v>
      </c>
      <c r="D2328" s="1">
        <v>123.4</v>
      </c>
      <c r="E2328" s="1">
        <v>117.1</v>
      </c>
      <c r="F2328" s="1">
        <v>118.5</v>
      </c>
    </row>
    <row r="2329" ht="15.75" customHeight="1">
      <c r="A2329" s="1">
        <v>5576.9258</v>
      </c>
      <c r="B2329" s="1">
        <v>120.1</v>
      </c>
      <c r="C2329" s="1">
        <v>117.3</v>
      </c>
      <c r="D2329" s="1">
        <v>130.6</v>
      </c>
      <c r="E2329" s="1">
        <v>124.1</v>
      </c>
      <c r="F2329" s="1">
        <v>124.2</v>
      </c>
    </row>
    <row r="2330" ht="15.75" customHeight="1">
      <c r="A2330" s="1">
        <v>5577.0781</v>
      </c>
      <c r="B2330" s="1">
        <v>128.7</v>
      </c>
      <c r="C2330" s="1">
        <v>124.8</v>
      </c>
      <c r="D2330" s="1">
        <v>137.7</v>
      </c>
      <c r="E2330" s="1">
        <v>131.6</v>
      </c>
      <c r="F2330" s="1">
        <v>130.5</v>
      </c>
    </row>
    <row r="2331" ht="15.75" customHeight="1">
      <c r="A2331" s="1">
        <v>5577.2305</v>
      </c>
      <c r="B2331" s="1">
        <v>138.5</v>
      </c>
      <c r="C2331" s="1">
        <v>131.6</v>
      </c>
      <c r="D2331" s="1">
        <v>147.6</v>
      </c>
      <c r="E2331" s="1">
        <v>140.0</v>
      </c>
      <c r="F2331" s="1">
        <v>138.4</v>
      </c>
    </row>
    <row r="2332" ht="15.75" customHeight="1">
      <c r="A2332" s="1">
        <v>5577.3828</v>
      </c>
      <c r="B2332" s="1">
        <v>149.9</v>
      </c>
      <c r="C2332" s="1">
        <v>140.2</v>
      </c>
      <c r="D2332" s="1">
        <v>158.7</v>
      </c>
      <c r="E2332" s="1">
        <v>148.2</v>
      </c>
      <c r="F2332" s="1">
        <v>146.6</v>
      </c>
    </row>
    <row r="2333" ht="15.75" customHeight="1">
      <c r="A2333" s="1">
        <v>5577.5352</v>
      </c>
      <c r="B2333" s="1">
        <v>163.9</v>
      </c>
      <c r="C2333" s="1">
        <v>149.8</v>
      </c>
      <c r="D2333" s="1">
        <v>171.4</v>
      </c>
      <c r="E2333" s="1">
        <v>157.1</v>
      </c>
      <c r="F2333" s="1">
        <v>155.8</v>
      </c>
    </row>
    <row r="2334" ht="15.75" customHeight="1">
      <c r="A2334" s="1">
        <v>5577.6875</v>
      </c>
      <c r="B2334" s="1">
        <v>179.6</v>
      </c>
      <c r="C2334" s="1">
        <v>162.1</v>
      </c>
      <c r="D2334" s="1">
        <v>186.0</v>
      </c>
      <c r="E2334" s="1">
        <v>166.4</v>
      </c>
      <c r="F2334" s="1">
        <v>164.8</v>
      </c>
    </row>
    <row r="2335" ht="15.75" customHeight="1">
      <c r="A2335" s="1">
        <v>5577.8398</v>
      </c>
      <c r="B2335" s="1">
        <v>195.3</v>
      </c>
      <c r="C2335" s="1">
        <v>175.2</v>
      </c>
      <c r="D2335" s="1">
        <v>203.7</v>
      </c>
      <c r="E2335" s="1">
        <v>173.5</v>
      </c>
      <c r="F2335" s="1">
        <v>173.8</v>
      </c>
    </row>
    <row r="2336" ht="15.75" customHeight="1">
      <c r="A2336" s="1">
        <v>5577.9922</v>
      </c>
      <c r="B2336" s="1">
        <v>209.9</v>
      </c>
      <c r="C2336" s="1">
        <v>186.9</v>
      </c>
      <c r="D2336" s="1">
        <v>219.4</v>
      </c>
      <c r="E2336" s="1">
        <v>182.8</v>
      </c>
      <c r="F2336" s="1">
        <v>185.2</v>
      </c>
    </row>
    <row r="2337" ht="15.75" customHeight="1">
      <c r="A2337" s="1">
        <v>5578.145</v>
      </c>
      <c r="B2337" s="1">
        <v>220.7</v>
      </c>
      <c r="C2337" s="1">
        <v>195.4</v>
      </c>
      <c r="D2337" s="1">
        <v>231.0</v>
      </c>
      <c r="E2337" s="1">
        <v>194.1</v>
      </c>
      <c r="F2337" s="1">
        <v>196.3</v>
      </c>
    </row>
    <row r="2338" ht="15.75" customHeight="1">
      <c r="A2338" s="1">
        <v>5578.2974</v>
      </c>
      <c r="B2338" s="1">
        <v>228.2</v>
      </c>
      <c r="C2338" s="1">
        <v>201.4</v>
      </c>
      <c r="D2338" s="1">
        <v>240.5</v>
      </c>
      <c r="E2338" s="1">
        <v>206.3</v>
      </c>
      <c r="F2338" s="1">
        <v>204.5</v>
      </c>
    </row>
    <row r="2339" ht="15.75" customHeight="1">
      <c r="A2339" s="1">
        <v>5578.4497</v>
      </c>
      <c r="B2339" s="1">
        <v>237.6</v>
      </c>
      <c r="C2339" s="1">
        <v>209.6</v>
      </c>
      <c r="D2339" s="1">
        <v>254.4</v>
      </c>
      <c r="E2339" s="1">
        <v>219.2</v>
      </c>
      <c r="F2339" s="1">
        <v>213.9</v>
      </c>
    </row>
    <row r="2340" ht="15.75" customHeight="1">
      <c r="A2340" s="1">
        <v>5578.6021</v>
      </c>
      <c r="B2340" s="1">
        <v>255.2</v>
      </c>
      <c r="C2340" s="1">
        <v>223.3</v>
      </c>
      <c r="D2340" s="1">
        <v>276.8</v>
      </c>
      <c r="E2340" s="1">
        <v>242.3</v>
      </c>
      <c r="F2340" s="1">
        <v>224.0</v>
      </c>
    </row>
    <row r="2341" ht="15.75" customHeight="1">
      <c r="A2341" s="1">
        <v>5578.7544</v>
      </c>
      <c r="B2341" s="1">
        <v>283.4</v>
      </c>
      <c r="C2341" s="1">
        <v>242.0</v>
      </c>
      <c r="D2341" s="1">
        <v>305.5</v>
      </c>
      <c r="E2341" s="1">
        <v>268.9</v>
      </c>
      <c r="F2341" s="1">
        <v>235.7</v>
      </c>
    </row>
    <row r="2342" ht="15.75" customHeight="1">
      <c r="A2342" s="1">
        <v>5578.9067</v>
      </c>
      <c r="B2342" s="1">
        <v>320.2</v>
      </c>
      <c r="C2342" s="1">
        <v>264.6</v>
      </c>
      <c r="D2342" s="1">
        <v>343.9</v>
      </c>
      <c r="E2342" s="1">
        <v>300.8</v>
      </c>
      <c r="F2342" s="1">
        <v>255.6</v>
      </c>
    </row>
    <row r="2343" ht="15.75" customHeight="1">
      <c r="A2343" s="1">
        <v>5579.0591</v>
      </c>
      <c r="B2343" s="1">
        <v>347.0</v>
      </c>
      <c r="C2343" s="1">
        <v>280.0</v>
      </c>
      <c r="D2343" s="1">
        <v>368.6</v>
      </c>
      <c r="E2343" s="1">
        <v>321.1</v>
      </c>
      <c r="F2343" s="1">
        <v>282.1</v>
      </c>
    </row>
    <row r="2344" ht="15.75" customHeight="1">
      <c r="A2344" s="1">
        <v>5579.2114</v>
      </c>
      <c r="B2344" s="1">
        <v>347.1</v>
      </c>
      <c r="C2344" s="1">
        <v>275.6</v>
      </c>
      <c r="D2344" s="1">
        <v>366.2</v>
      </c>
      <c r="E2344" s="1">
        <v>319.5</v>
      </c>
      <c r="F2344" s="1">
        <v>286.7</v>
      </c>
    </row>
    <row r="2345" ht="15.75" customHeight="1">
      <c r="A2345" s="1">
        <v>5579.3638</v>
      </c>
      <c r="B2345" s="1">
        <v>321.1</v>
      </c>
      <c r="C2345" s="1">
        <v>259.0</v>
      </c>
      <c r="D2345" s="1">
        <v>346.1</v>
      </c>
      <c r="E2345" s="1">
        <v>301.7</v>
      </c>
      <c r="F2345" s="1">
        <v>278.6</v>
      </c>
    </row>
    <row r="2346" ht="15.75" customHeight="1">
      <c r="A2346" s="1">
        <v>5579.5166</v>
      </c>
      <c r="B2346" s="1">
        <v>284.8</v>
      </c>
      <c r="C2346" s="1">
        <v>237.8</v>
      </c>
      <c r="D2346" s="1">
        <v>317.3</v>
      </c>
      <c r="E2346" s="1">
        <v>277.8</v>
      </c>
      <c r="F2346" s="1">
        <v>263.8</v>
      </c>
    </row>
    <row r="2347" ht="15.75" customHeight="1">
      <c r="A2347" s="1">
        <v>5579.6689</v>
      </c>
      <c r="B2347" s="1">
        <v>250.3</v>
      </c>
      <c r="C2347" s="1">
        <v>215.6</v>
      </c>
      <c r="D2347" s="1">
        <v>285.1</v>
      </c>
      <c r="E2347" s="1">
        <v>250.7</v>
      </c>
      <c r="F2347" s="1">
        <v>244.3</v>
      </c>
    </row>
    <row r="2348" ht="15.75" customHeight="1">
      <c r="A2348" s="1">
        <v>5579.8213</v>
      </c>
      <c r="B2348" s="1">
        <v>222.6</v>
      </c>
      <c r="C2348" s="1">
        <v>196.6</v>
      </c>
      <c r="D2348" s="1">
        <v>256.1</v>
      </c>
      <c r="E2348" s="1">
        <v>229.3</v>
      </c>
      <c r="F2348" s="1">
        <v>227.4</v>
      </c>
    </row>
    <row r="2349" ht="15.75" customHeight="1">
      <c r="A2349" s="1">
        <v>5579.9736</v>
      </c>
      <c r="B2349" s="1">
        <v>202.2</v>
      </c>
      <c r="C2349" s="1">
        <v>180.7</v>
      </c>
      <c r="D2349" s="1">
        <v>231.9</v>
      </c>
      <c r="E2349" s="1">
        <v>210.1</v>
      </c>
      <c r="F2349" s="1">
        <v>211.7</v>
      </c>
    </row>
    <row r="2350" ht="15.75" customHeight="1">
      <c r="A2350" s="1">
        <v>5580.126</v>
      </c>
      <c r="B2350" s="1">
        <v>189.9</v>
      </c>
      <c r="C2350" s="1">
        <v>171.4</v>
      </c>
      <c r="D2350" s="1">
        <v>217.3</v>
      </c>
      <c r="E2350" s="1">
        <v>199.4</v>
      </c>
      <c r="F2350" s="1">
        <v>199.8</v>
      </c>
    </row>
    <row r="2351" ht="15.75" customHeight="1">
      <c r="A2351" s="1">
        <v>5580.2783</v>
      </c>
      <c r="B2351" s="1">
        <v>186.4</v>
      </c>
      <c r="C2351" s="1">
        <v>168.9</v>
      </c>
      <c r="D2351" s="1">
        <v>213.1</v>
      </c>
      <c r="E2351" s="1">
        <v>198.5</v>
      </c>
      <c r="F2351" s="1">
        <v>195.9</v>
      </c>
    </row>
    <row r="2352" ht="15.75" customHeight="1">
      <c r="A2352" s="1">
        <v>5580.4307</v>
      </c>
      <c r="B2352" s="1">
        <v>193.7</v>
      </c>
      <c r="C2352" s="1">
        <v>175.1</v>
      </c>
      <c r="D2352" s="1">
        <v>221.7</v>
      </c>
      <c r="E2352" s="1">
        <v>207.9</v>
      </c>
      <c r="F2352" s="1">
        <v>203.2</v>
      </c>
    </row>
    <row r="2353" ht="15.75" customHeight="1">
      <c r="A2353" s="1">
        <v>5580.583</v>
      </c>
      <c r="B2353" s="1">
        <v>218.6</v>
      </c>
      <c r="C2353" s="1">
        <v>192.4</v>
      </c>
      <c r="D2353" s="1">
        <v>247.1</v>
      </c>
      <c r="E2353" s="1">
        <v>231.0</v>
      </c>
      <c r="F2353" s="1">
        <v>224.9</v>
      </c>
    </row>
    <row r="2354" ht="15.75" customHeight="1">
      <c r="A2354" s="1">
        <v>5580.7354</v>
      </c>
      <c r="B2354" s="1">
        <v>266.9</v>
      </c>
      <c r="C2354" s="1">
        <v>227.0</v>
      </c>
      <c r="D2354" s="1">
        <v>298.5</v>
      </c>
      <c r="E2354" s="1">
        <v>272.9</v>
      </c>
      <c r="F2354" s="1">
        <v>264.2</v>
      </c>
    </row>
    <row r="2355" ht="15.75" customHeight="1">
      <c r="A2355" s="1">
        <v>5580.8882</v>
      </c>
      <c r="B2355" s="1">
        <v>341.3</v>
      </c>
      <c r="C2355" s="1">
        <v>277.8</v>
      </c>
      <c r="D2355" s="1">
        <v>377.3</v>
      </c>
      <c r="E2355" s="1">
        <v>339.1</v>
      </c>
      <c r="F2355" s="1">
        <v>316.3</v>
      </c>
    </row>
    <row r="2356" ht="15.75" customHeight="1">
      <c r="A2356" s="1">
        <v>5581.0405</v>
      </c>
      <c r="B2356" s="1">
        <v>462.4</v>
      </c>
      <c r="C2356" s="1">
        <v>351.5</v>
      </c>
      <c r="D2356" s="1">
        <v>493.2</v>
      </c>
      <c r="E2356" s="1">
        <v>428.0</v>
      </c>
      <c r="F2356" s="1">
        <v>389.7</v>
      </c>
    </row>
    <row r="2357" ht="15.75" customHeight="1">
      <c r="A2357" s="1">
        <v>5581.1929</v>
      </c>
      <c r="B2357" s="1">
        <v>596.9</v>
      </c>
      <c r="C2357" s="1">
        <v>428.5</v>
      </c>
      <c r="D2357" s="1">
        <v>618.0</v>
      </c>
      <c r="E2357" s="1">
        <v>516.5</v>
      </c>
      <c r="F2357" s="1">
        <v>445.4</v>
      </c>
    </row>
    <row r="2358" ht="15.75" customHeight="1">
      <c r="A2358" s="1">
        <v>5581.3452</v>
      </c>
      <c r="B2358" s="1">
        <v>667.7</v>
      </c>
      <c r="C2358" s="1">
        <v>467.5</v>
      </c>
      <c r="D2358" s="1">
        <v>702.0</v>
      </c>
      <c r="E2358" s="1">
        <v>564.1</v>
      </c>
      <c r="F2358" s="1">
        <v>465.0</v>
      </c>
    </row>
    <row r="2359" ht="15.75" customHeight="1">
      <c r="A2359" s="1">
        <v>5581.4976</v>
      </c>
      <c r="B2359" s="1">
        <v>644.1</v>
      </c>
      <c r="C2359" s="1">
        <v>452.6</v>
      </c>
      <c r="D2359" s="1">
        <v>712.5</v>
      </c>
      <c r="E2359" s="1">
        <v>552.2</v>
      </c>
      <c r="F2359" s="1">
        <v>462.3</v>
      </c>
    </row>
    <row r="2360" ht="15.75" customHeight="1">
      <c r="A2360" s="1">
        <v>5581.6499</v>
      </c>
      <c r="B2360" s="1">
        <v>579.6</v>
      </c>
      <c r="C2360" s="1">
        <v>420.1</v>
      </c>
      <c r="D2360" s="1">
        <v>673.4</v>
      </c>
      <c r="E2360" s="1">
        <v>510.1</v>
      </c>
      <c r="F2360" s="1">
        <v>454.5</v>
      </c>
    </row>
    <row r="2361" ht="15.75" customHeight="1">
      <c r="A2361" s="1">
        <v>5581.8022</v>
      </c>
      <c r="B2361" s="1">
        <v>541.5</v>
      </c>
      <c r="C2361" s="1">
        <v>392.0</v>
      </c>
      <c r="D2361" s="1">
        <v>634.0</v>
      </c>
      <c r="E2361" s="1">
        <v>471.4</v>
      </c>
      <c r="F2361" s="1">
        <v>447.8</v>
      </c>
    </row>
    <row r="2362" ht="15.75" customHeight="1">
      <c r="A2362" s="1">
        <v>5581.9546</v>
      </c>
      <c r="B2362" s="1">
        <v>531.7</v>
      </c>
      <c r="C2362" s="1">
        <v>379.4</v>
      </c>
      <c r="D2362" s="1">
        <v>612.9</v>
      </c>
      <c r="E2362" s="1">
        <v>451.0</v>
      </c>
      <c r="F2362" s="1">
        <v>449.0</v>
      </c>
    </row>
    <row r="2363" ht="15.75" customHeight="1">
      <c r="A2363" s="1">
        <v>5582.1074</v>
      </c>
      <c r="B2363" s="1">
        <v>555.8</v>
      </c>
      <c r="C2363" s="1">
        <v>388.2</v>
      </c>
      <c r="D2363" s="1">
        <v>631.6</v>
      </c>
      <c r="E2363" s="1">
        <v>451.9</v>
      </c>
      <c r="F2363" s="1">
        <v>462.2</v>
      </c>
    </row>
    <row r="2364" ht="15.75" customHeight="1">
      <c r="A2364" s="1">
        <v>5582.2598</v>
      </c>
      <c r="B2364" s="1">
        <v>617.2</v>
      </c>
      <c r="C2364" s="1">
        <v>413.6</v>
      </c>
      <c r="D2364" s="1">
        <v>683.9</v>
      </c>
      <c r="E2364" s="1">
        <v>467.9</v>
      </c>
      <c r="F2364" s="1">
        <v>489.4</v>
      </c>
    </row>
    <row r="2365" ht="15.75" customHeight="1">
      <c r="A2365" s="1">
        <v>5582.4121</v>
      </c>
      <c r="B2365" s="1">
        <v>782.6</v>
      </c>
      <c r="C2365" s="1">
        <v>462.1</v>
      </c>
      <c r="D2365" s="1">
        <v>779.0</v>
      </c>
      <c r="E2365" s="1">
        <v>497.9</v>
      </c>
      <c r="F2365" s="1">
        <v>531.8</v>
      </c>
    </row>
    <row r="2366" ht="15.75" customHeight="1">
      <c r="A2366" s="1">
        <v>5582.5645</v>
      </c>
      <c r="B2366" s="1">
        <v>971.8</v>
      </c>
      <c r="C2366" s="1">
        <v>548.9</v>
      </c>
      <c r="D2366" s="1">
        <v>933.3</v>
      </c>
      <c r="E2366" s="1">
        <v>561.7</v>
      </c>
      <c r="F2366" s="1">
        <v>604.4</v>
      </c>
    </row>
    <row r="2367" ht="15.75" customHeight="1">
      <c r="A2367" s="1">
        <v>5582.7168</v>
      </c>
      <c r="B2367" s="1">
        <v>1308.2</v>
      </c>
      <c r="C2367" s="1">
        <v>668.6</v>
      </c>
      <c r="D2367" s="1">
        <v>1140.6</v>
      </c>
      <c r="E2367" s="1">
        <v>686.9</v>
      </c>
      <c r="F2367" s="1">
        <v>739.2</v>
      </c>
    </row>
    <row r="2368" ht="15.75" customHeight="1">
      <c r="A2368" s="1">
        <v>5582.8691</v>
      </c>
      <c r="B2368" s="1">
        <v>1885.7</v>
      </c>
      <c r="C2368" s="1">
        <v>928.8</v>
      </c>
      <c r="D2368" s="1">
        <v>1482.8</v>
      </c>
      <c r="E2368" s="1">
        <v>833.3</v>
      </c>
      <c r="F2368" s="1">
        <v>968.2</v>
      </c>
    </row>
    <row r="2369" ht="15.75" customHeight="1">
      <c r="A2369" s="1">
        <v>5583.0215</v>
      </c>
      <c r="B2369" s="1">
        <v>1950.0</v>
      </c>
      <c r="C2369" s="1">
        <v>1120.9</v>
      </c>
      <c r="D2369" s="1">
        <v>1840.8</v>
      </c>
      <c r="E2369" s="1">
        <v>1225.6</v>
      </c>
      <c r="F2369" s="1">
        <v>1428.9</v>
      </c>
    </row>
    <row r="2370" ht="15.75" customHeight="1">
      <c r="A2370" s="1">
        <v>5583.1738</v>
      </c>
      <c r="B2370" s="1">
        <v>1950.0</v>
      </c>
      <c r="C2370" s="1">
        <v>1309.3</v>
      </c>
      <c r="D2370" s="1">
        <v>1950.0</v>
      </c>
      <c r="E2370" s="1">
        <v>1721.3</v>
      </c>
      <c r="F2370" s="1">
        <v>1898.0</v>
      </c>
    </row>
    <row r="2371" ht="15.75" customHeight="1">
      <c r="A2371" s="1">
        <v>5583.3262</v>
      </c>
      <c r="B2371" s="1">
        <v>1950.0</v>
      </c>
      <c r="C2371" s="1">
        <v>1467.8</v>
      </c>
      <c r="D2371" s="1">
        <v>1950.0</v>
      </c>
      <c r="E2371" s="1">
        <v>1950.0</v>
      </c>
      <c r="F2371" s="1">
        <v>1950.0</v>
      </c>
    </row>
    <row r="2372" ht="15.75" customHeight="1">
      <c r="A2372" s="1">
        <v>5583.479</v>
      </c>
      <c r="B2372" s="1">
        <v>1950.0</v>
      </c>
      <c r="C2372" s="1">
        <v>1541.4</v>
      </c>
      <c r="D2372" s="1">
        <v>1950.0</v>
      </c>
      <c r="E2372" s="1">
        <v>1950.0</v>
      </c>
      <c r="F2372" s="1">
        <v>1950.0</v>
      </c>
    </row>
    <row r="2373" ht="15.75" customHeight="1">
      <c r="A2373" s="1">
        <v>5583.6313</v>
      </c>
      <c r="B2373" s="1">
        <v>1950.0</v>
      </c>
      <c r="C2373" s="1">
        <v>1541.6</v>
      </c>
      <c r="D2373" s="1">
        <v>1950.0</v>
      </c>
      <c r="E2373" s="1">
        <v>1924.4</v>
      </c>
      <c r="F2373" s="1">
        <v>1948.2</v>
      </c>
    </row>
    <row r="2374" ht="15.75" customHeight="1">
      <c r="A2374" s="1">
        <v>5583.7837</v>
      </c>
      <c r="B2374" s="1">
        <v>1950.0</v>
      </c>
      <c r="C2374" s="1">
        <v>1514.5</v>
      </c>
      <c r="D2374" s="1">
        <v>1950.0</v>
      </c>
      <c r="E2374" s="1">
        <v>1895.9</v>
      </c>
      <c r="F2374" s="1">
        <v>1941.2</v>
      </c>
    </row>
    <row r="2375" ht="15.75" customHeight="1">
      <c r="A2375" s="1">
        <v>5583.936</v>
      </c>
      <c r="B2375" s="1">
        <v>1950.0</v>
      </c>
      <c r="C2375" s="1">
        <v>1502.8</v>
      </c>
      <c r="D2375" s="1">
        <v>1950.0</v>
      </c>
      <c r="E2375" s="1">
        <v>1928.3</v>
      </c>
      <c r="F2375" s="1">
        <v>1950.0</v>
      </c>
    </row>
    <row r="2376" ht="15.75" customHeight="1">
      <c r="A2376" s="1">
        <v>5584.0884</v>
      </c>
      <c r="B2376" s="1">
        <v>1950.0</v>
      </c>
      <c r="C2376" s="1">
        <v>1528.7</v>
      </c>
      <c r="D2376" s="1">
        <v>1950.0</v>
      </c>
      <c r="E2376" s="1">
        <v>1919.0</v>
      </c>
      <c r="F2376" s="1">
        <v>1950.0</v>
      </c>
    </row>
    <row r="2377" ht="15.75" customHeight="1">
      <c r="A2377" s="1">
        <v>5584.2407</v>
      </c>
      <c r="B2377" s="1">
        <v>1950.0</v>
      </c>
      <c r="C2377" s="1">
        <v>1595.8</v>
      </c>
      <c r="D2377" s="1">
        <v>1950.0</v>
      </c>
      <c r="E2377" s="1">
        <v>1896.4</v>
      </c>
      <c r="F2377" s="1">
        <v>1950.0</v>
      </c>
    </row>
    <row r="2378" ht="15.75" customHeight="1">
      <c r="A2378" s="1">
        <v>5584.3931</v>
      </c>
      <c r="B2378" s="1">
        <v>1950.0</v>
      </c>
      <c r="C2378" s="1">
        <v>1692.4</v>
      </c>
      <c r="D2378" s="1">
        <v>1950.0</v>
      </c>
      <c r="E2378" s="1">
        <v>1933.8</v>
      </c>
      <c r="F2378" s="1">
        <v>1950.0</v>
      </c>
    </row>
    <row r="2379" ht="15.75" customHeight="1">
      <c r="A2379" s="1">
        <v>5584.5454</v>
      </c>
      <c r="B2379" s="1">
        <v>1950.0</v>
      </c>
      <c r="C2379" s="1">
        <v>1796.1</v>
      </c>
      <c r="D2379" s="1">
        <v>1950.0</v>
      </c>
      <c r="E2379" s="1">
        <v>1820.8</v>
      </c>
      <c r="F2379" s="1">
        <v>1950.0</v>
      </c>
    </row>
    <row r="2380" ht="15.75" customHeight="1">
      <c r="A2380" s="1">
        <v>5584.6978</v>
      </c>
      <c r="B2380" s="1">
        <v>1950.0</v>
      </c>
      <c r="C2380" s="1">
        <v>1882.6</v>
      </c>
      <c r="D2380" s="1">
        <v>1950.0</v>
      </c>
      <c r="E2380" s="1">
        <v>1857.8</v>
      </c>
      <c r="F2380" s="1">
        <v>1950.0</v>
      </c>
    </row>
    <row r="2381" ht="15.75" customHeight="1">
      <c r="A2381" s="1">
        <v>5584.8506</v>
      </c>
      <c r="B2381" s="1">
        <v>1950.0</v>
      </c>
      <c r="C2381" s="1">
        <v>1936.3</v>
      </c>
      <c r="D2381" s="1">
        <v>1950.0</v>
      </c>
      <c r="E2381" s="1">
        <v>1854.9</v>
      </c>
      <c r="F2381" s="1">
        <v>1950.0</v>
      </c>
    </row>
    <row r="2382" ht="15.75" customHeight="1">
      <c r="A2382" s="1">
        <v>5585.0029</v>
      </c>
      <c r="B2382" s="1">
        <v>1950.0</v>
      </c>
      <c r="C2382" s="1">
        <v>1950.0</v>
      </c>
      <c r="D2382" s="1">
        <v>1950.0</v>
      </c>
      <c r="E2382" s="1">
        <v>1862.8</v>
      </c>
      <c r="F2382" s="1">
        <v>1950.0</v>
      </c>
    </row>
    <row r="2383" ht="15.75" customHeight="1">
      <c r="A2383" s="1">
        <v>5585.1553</v>
      </c>
      <c r="B2383" s="1">
        <v>1950.0</v>
      </c>
      <c r="C2383" s="1">
        <v>1936.8</v>
      </c>
      <c r="D2383" s="1">
        <v>1950.0</v>
      </c>
      <c r="E2383" s="1">
        <v>1935.8</v>
      </c>
      <c r="F2383" s="1">
        <v>1950.0</v>
      </c>
    </row>
    <row r="2384" ht="15.75" customHeight="1">
      <c r="A2384" s="1">
        <v>5585.3076</v>
      </c>
      <c r="B2384" s="1">
        <v>1950.0</v>
      </c>
      <c r="C2384" s="1">
        <v>1891.4</v>
      </c>
      <c r="D2384" s="1">
        <v>1950.0</v>
      </c>
      <c r="E2384" s="1">
        <v>1950.0</v>
      </c>
      <c r="F2384" s="1">
        <v>1950.0</v>
      </c>
    </row>
    <row r="2385" ht="15.75" customHeight="1">
      <c r="A2385" s="1">
        <v>5585.46</v>
      </c>
      <c r="B2385" s="1">
        <v>1950.0</v>
      </c>
      <c r="C2385" s="1">
        <v>1826.3</v>
      </c>
      <c r="D2385" s="1">
        <v>1950.0</v>
      </c>
      <c r="E2385" s="1">
        <v>1950.0</v>
      </c>
      <c r="F2385" s="1">
        <v>1950.0</v>
      </c>
    </row>
    <row r="2386" ht="15.75" customHeight="1">
      <c r="A2386" s="1">
        <v>5585.6123</v>
      </c>
      <c r="B2386" s="1">
        <v>1950.0</v>
      </c>
      <c r="C2386" s="1">
        <v>1757.3</v>
      </c>
      <c r="D2386" s="1">
        <v>1950.0</v>
      </c>
      <c r="E2386" s="1">
        <v>1950.0</v>
      </c>
      <c r="F2386" s="1">
        <v>1950.0</v>
      </c>
    </row>
    <row r="2387" ht="15.75" customHeight="1">
      <c r="A2387" s="1">
        <v>5585.7646</v>
      </c>
      <c r="B2387" s="1">
        <v>1950.0</v>
      </c>
      <c r="C2387" s="1">
        <v>1703.0</v>
      </c>
      <c r="D2387" s="1">
        <v>1950.0</v>
      </c>
      <c r="E2387" s="1">
        <v>1950.0</v>
      </c>
      <c r="F2387" s="1">
        <v>1950.0</v>
      </c>
    </row>
    <row r="2388" ht="15.75" customHeight="1">
      <c r="A2388" s="1">
        <v>5585.917</v>
      </c>
      <c r="B2388" s="1">
        <v>1950.0</v>
      </c>
      <c r="C2388" s="1">
        <v>1678.1</v>
      </c>
      <c r="D2388" s="1">
        <v>1950.0</v>
      </c>
      <c r="E2388" s="1">
        <v>1950.0</v>
      </c>
      <c r="F2388" s="1">
        <v>1950.0</v>
      </c>
    </row>
    <row r="2389" ht="15.75" customHeight="1">
      <c r="A2389" s="1">
        <v>5586.0698</v>
      </c>
      <c r="B2389" s="1">
        <v>1950.0</v>
      </c>
      <c r="C2389" s="1">
        <v>1689.6</v>
      </c>
      <c r="D2389" s="1">
        <v>1950.0</v>
      </c>
      <c r="E2389" s="1">
        <v>1950.0</v>
      </c>
      <c r="F2389" s="1">
        <v>1950.0</v>
      </c>
    </row>
    <row r="2390" ht="15.75" customHeight="1">
      <c r="A2390" s="1">
        <v>5586.2222</v>
      </c>
      <c r="B2390" s="1">
        <v>1950.0</v>
      </c>
      <c r="C2390" s="1">
        <v>1734.3</v>
      </c>
      <c r="D2390" s="1">
        <v>1950.0</v>
      </c>
      <c r="E2390" s="1">
        <v>1950.0</v>
      </c>
      <c r="F2390" s="1">
        <v>1950.0</v>
      </c>
    </row>
    <row r="2391" ht="15.75" customHeight="1">
      <c r="A2391" s="1">
        <v>5586.3745</v>
      </c>
      <c r="B2391" s="1">
        <v>1950.0</v>
      </c>
      <c r="C2391" s="1">
        <v>1799.9</v>
      </c>
      <c r="D2391" s="1">
        <v>1950.0</v>
      </c>
      <c r="E2391" s="1">
        <v>1950.0</v>
      </c>
      <c r="F2391" s="1">
        <v>1950.0</v>
      </c>
    </row>
    <row r="2392" ht="15.75" customHeight="1">
      <c r="A2392" s="1">
        <v>5586.5269</v>
      </c>
      <c r="B2392" s="1">
        <v>1950.0</v>
      </c>
      <c r="C2392" s="1">
        <v>1868.1</v>
      </c>
      <c r="D2392" s="1">
        <v>1950.0</v>
      </c>
      <c r="E2392" s="1">
        <v>1950.0</v>
      </c>
      <c r="F2392" s="1">
        <v>1950.0</v>
      </c>
    </row>
    <row r="2393" ht="15.75" customHeight="1">
      <c r="A2393" s="1">
        <v>5586.6792</v>
      </c>
      <c r="B2393" s="1">
        <v>1950.0</v>
      </c>
      <c r="C2393" s="1">
        <v>1921.4</v>
      </c>
      <c r="D2393" s="1">
        <v>1950.0</v>
      </c>
      <c r="E2393" s="1">
        <v>1950.0</v>
      </c>
      <c r="F2393" s="1">
        <v>1950.0</v>
      </c>
    </row>
    <row r="2394" ht="15.75" customHeight="1">
      <c r="A2394" s="1">
        <v>5586.8315</v>
      </c>
      <c r="B2394" s="1">
        <v>1950.0</v>
      </c>
      <c r="C2394" s="1">
        <v>1947.7</v>
      </c>
      <c r="D2394" s="1">
        <v>1950.0</v>
      </c>
      <c r="E2394" s="1">
        <v>1950.0</v>
      </c>
      <c r="F2394" s="1">
        <v>1950.0</v>
      </c>
    </row>
    <row r="2395" ht="15.75" customHeight="1">
      <c r="A2395" s="1">
        <v>5586.9839</v>
      </c>
      <c r="B2395" s="1">
        <v>1950.0</v>
      </c>
      <c r="C2395" s="1">
        <v>1942.5</v>
      </c>
      <c r="D2395" s="1">
        <v>1950.0</v>
      </c>
      <c r="E2395" s="1">
        <v>1950.0</v>
      </c>
      <c r="F2395" s="1">
        <v>1950.0</v>
      </c>
    </row>
    <row r="2396" ht="15.75" customHeight="1">
      <c r="A2396" s="1">
        <v>5587.1362</v>
      </c>
      <c r="B2396" s="1">
        <v>1950.0</v>
      </c>
      <c r="C2396" s="1">
        <v>1902.0</v>
      </c>
      <c r="D2396" s="1">
        <v>1950.0</v>
      </c>
      <c r="E2396" s="1">
        <v>1950.0</v>
      </c>
      <c r="F2396" s="1">
        <v>1950.0</v>
      </c>
    </row>
    <row r="2397" ht="15.75" customHeight="1">
      <c r="A2397" s="1">
        <v>5587.2886</v>
      </c>
      <c r="B2397" s="1">
        <v>1950.0</v>
      </c>
      <c r="C2397" s="1">
        <v>1828.9</v>
      </c>
      <c r="D2397" s="1">
        <v>1950.0</v>
      </c>
      <c r="E2397" s="1">
        <v>1950.0</v>
      </c>
      <c r="F2397" s="1">
        <v>1950.0</v>
      </c>
    </row>
    <row r="2398" ht="15.75" customHeight="1">
      <c r="A2398" s="1">
        <v>5587.4414</v>
      </c>
      <c r="B2398" s="1">
        <v>1950.0</v>
      </c>
      <c r="C2398" s="1">
        <v>1732.9</v>
      </c>
      <c r="D2398" s="1">
        <v>1950.0</v>
      </c>
      <c r="E2398" s="1">
        <v>1950.0</v>
      </c>
      <c r="F2398" s="1">
        <v>1950.0</v>
      </c>
    </row>
    <row r="2399" ht="15.75" customHeight="1">
      <c r="A2399" s="1">
        <v>5587.5938</v>
      </c>
      <c r="B2399" s="1">
        <v>1950.0</v>
      </c>
      <c r="C2399" s="1">
        <v>1632.0</v>
      </c>
      <c r="D2399" s="1">
        <v>1950.0</v>
      </c>
      <c r="E2399" s="1">
        <v>1950.0</v>
      </c>
      <c r="F2399" s="1">
        <v>1874.1</v>
      </c>
    </row>
    <row r="2400" ht="15.75" customHeight="1">
      <c r="A2400" s="1">
        <v>5587.7461</v>
      </c>
      <c r="B2400" s="1">
        <v>1950.0</v>
      </c>
      <c r="C2400" s="1">
        <v>1545.3</v>
      </c>
      <c r="D2400" s="1">
        <v>1950.0</v>
      </c>
      <c r="E2400" s="1">
        <v>1950.0</v>
      </c>
      <c r="F2400" s="1">
        <v>1798.1</v>
      </c>
    </row>
    <row r="2401" ht="15.75" customHeight="1">
      <c r="A2401" s="1">
        <v>5587.8984</v>
      </c>
      <c r="B2401" s="1">
        <v>1950.0</v>
      </c>
      <c r="C2401" s="1">
        <v>1486.8</v>
      </c>
      <c r="D2401" s="1">
        <v>1950.0</v>
      </c>
      <c r="E2401" s="1">
        <v>1950.0</v>
      </c>
      <c r="F2401" s="1">
        <v>1675.1</v>
      </c>
    </row>
    <row r="2402" ht="15.75" customHeight="1">
      <c r="A2402" s="1">
        <v>5588.0508</v>
      </c>
      <c r="B2402" s="1">
        <v>1950.0</v>
      </c>
      <c r="C2402" s="1">
        <v>1464.2</v>
      </c>
      <c r="D2402" s="1">
        <v>1950.0</v>
      </c>
      <c r="E2402" s="1">
        <v>1950.0</v>
      </c>
      <c r="F2402" s="1">
        <v>1563.6</v>
      </c>
    </row>
    <row r="2403" ht="15.75" customHeight="1">
      <c r="A2403" s="1">
        <v>5588.2031</v>
      </c>
      <c r="B2403" s="1">
        <v>1950.0</v>
      </c>
      <c r="C2403" s="1">
        <v>1480.0</v>
      </c>
      <c r="D2403" s="1">
        <v>1950.0</v>
      </c>
      <c r="E2403" s="1">
        <v>1950.0</v>
      </c>
      <c r="F2403" s="1">
        <v>1574.3</v>
      </c>
    </row>
    <row r="2404" ht="15.75" customHeight="1">
      <c r="A2404" s="1">
        <v>5588.3555</v>
      </c>
      <c r="B2404" s="1">
        <v>1950.0</v>
      </c>
      <c r="C2404" s="1">
        <v>1532.3</v>
      </c>
      <c r="D2404" s="1">
        <v>1950.0</v>
      </c>
      <c r="E2404" s="1">
        <v>1950.0</v>
      </c>
      <c r="F2404" s="1">
        <v>1703.5</v>
      </c>
    </row>
    <row r="2405" ht="15.75" customHeight="1">
      <c r="A2405" s="1">
        <v>5588.5078</v>
      </c>
      <c r="B2405" s="1">
        <v>1950.0</v>
      </c>
      <c r="C2405" s="1">
        <v>1614.5</v>
      </c>
      <c r="D2405" s="1">
        <v>1950.0</v>
      </c>
      <c r="E2405" s="1">
        <v>1950.0</v>
      </c>
      <c r="F2405" s="1">
        <v>1796.1</v>
      </c>
    </row>
    <row r="2406" ht="15.75" customHeight="1">
      <c r="A2406" s="1">
        <v>5588.6602</v>
      </c>
      <c r="B2406" s="1">
        <v>1950.0</v>
      </c>
      <c r="C2406" s="1">
        <v>1713.8</v>
      </c>
      <c r="D2406" s="1">
        <v>1950.0</v>
      </c>
      <c r="E2406" s="1">
        <v>1950.0</v>
      </c>
      <c r="F2406" s="1">
        <v>1950.0</v>
      </c>
    </row>
    <row r="2407" ht="15.75" customHeight="1">
      <c r="A2407" s="1">
        <v>5588.813</v>
      </c>
      <c r="B2407" s="1">
        <v>1950.0</v>
      </c>
      <c r="C2407" s="1">
        <v>1812.5</v>
      </c>
      <c r="D2407" s="1">
        <v>1950.0</v>
      </c>
      <c r="E2407" s="1">
        <v>1950.0</v>
      </c>
      <c r="F2407" s="1">
        <v>1950.0</v>
      </c>
    </row>
    <row r="2408" ht="15.75" customHeight="1">
      <c r="A2408" s="1">
        <v>5588.9653</v>
      </c>
      <c r="B2408" s="1">
        <v>1950.0</v>
      </c>
      <c r="C2408" s="1">
        <v>1893.5</v>
      </c>
      <c r="D2408" s="1">
        <v>1950.0</v>
      </c>
      <c r="E2408" s="1">
        <v>1938.5</v>
      </c>
      <c r="F2408" s="1">
        <v>1950.0</v>
      </c>
    </row>
    <row r="2409" ht="15.75" customHeight="1">
      <c r="A2409" s="1">
        <v>5589.1177</v>
      </c>
      <c r="B2409" s="1">
        <v>1950.0</v>
      </c>
      <c r="C2409" s="1">
        <v>1944.0</v>
      </c>
      <c r="D2409" s="1">
        <v>1950.0</v>
      </c>
      <c r="E2409" s="1">
        <v>1926.0</v>
      </c>
      <c r="F2409" s="1">
        <v>1950.0</v>
      </c>
    </row>
    <row r="2410" ht="15.75" customHeight="1">
      <c r="A2410" s="1">
        <v>5589.27</v>
      </c>
      <c r="B2410" s="1">
        <v>1950.0</v>
      </c>
      <c r="C2410" s="1">
        <v>1950.0</v>
      </c>
      <c r="D2410" s="1">
        <v>1950.0</v>
      </c>
      <c r="E2410" s="1">
        <v>1914.2</v>
      </c>
      <c r="F2410" s="1">
        <v>1950.0</v>
      </c>
    </row>
    <row r="2411" ht="15.75" customHeight="1">
      <c r="A2411" s="1">
        <v>5589.4224</v>
      </c>
      <c r="B2411" s="1">
        <v>1950.0</v>
      </c>
      <c r="C2411" s="1">
        <v>1950.0</v>
      </c>
      <c r="D2411" s="1">
        <v>1950.0</v>
      </c>
      <c r="E2411" s="1">
        <v>1923.9</v>
      </c>
      <c r="F2411" s="1">
        <v>1950.0</v>
      </c>
    </row>
    <row r="2412" ht="15.75" customHeight="1">
      <c r="A2412" s="1">
        <v>5589.5747</v>
      </c>
      <c r="B2412" s="1">
        <v>1950.0</v>
      </c>
      <c r="C2412" s="1">
        <v>1950.0</v>
      </c>
      <c r="D2412" s="1">
        <v>1950.0</v>
      </c>
      <c r="E2412" s="1">
        <v>1946.0</v>
      </c>
      <c r="F2412" s="1">
        <v>1944.8</v>
      </c>
    </row>
    <row r="2413" ht="15.75" customHeight="1">
      <c r="A2413" s="1">
        <v>5589.7271</v>
      </c>
      <c r="B2413" s="1">
        <v>1950.0</v>
      </c>
      <c r="C2413" s="1">
        <v>1950.0</v>
      </c>
      <c r="D2413" s="1">
        <v>1950.0</v>
      </c>
      <c r="E2413" s="1">
        <v>1950.0</v>
      </c>
      <c r="F2413" s="1">
        <v>1908.4</v>
      </c>
    </row>
    <row r="2414" ht="15.75" customHeight="1">
      <c r="A2414" s="1">
        <v>5589.8794</v>
      </c>
      <c r="B2414" s="1">
        <v>1950.0</v>
      </c>
      <c r="C2414" s="1">
        <v>1950.0</v>
      </c>
      <c r="D2414" s="1">
        <v>1950.0</v>
      </c>
      <c r="E2414" s="1">
        <v>1950.0</v>
      </c>
      <c r="F2414" s="1">
        <v>1865.3</v>
      </c>
    </row>
    <row r="2415" ht="15.75" customHeight="1">
      <c r="A2415" s="1">
        <v>5590.0322</v>
      </c>
      <c r="B2415" s="1">
        <v>1950.0</v>
      </c>
      <c r="C2415" s="1">
        <v>1950.0</v>
      </c>
      <c r="D2415" s="1">
        <v>1950.0</v>
      </c>
      <c r="E2415" s="1">
        <v>1950.0</v>
      </c>
      <c r="F2415" s="1">
        <v>1831.5</v>
      </c>
    </row>
    <row r="2416" ht="15.75" customHeight="1">
      <c r="A2416" s="1">
        <v>5590.1846</v>
      </c>
      <c r="B2416" s="1">
        <v>1950.0</v>
      </c>
      <c r="C2416" s="1">
        <v>1950.0</v>
      </c>
      <c r="D2416" s="1">
        <v>1950.0</v>
      </c>
      <c r="E2416" s="1">
        <v>1950.0</v>
      </c>
      <c r="F2416" s="1">
        <v>1819.1</v>
      </c>
    </row>
    <row r="2417" ht="15.75" customHeight="1">
      <c r="A2417" s="1">
        <v>5590.3369</v>
      </c>
      <c r="B2417" s="1">
        <v>1950.0</v>
      </c>
      <c r="C2417" s="1">
        <v>1950.0</v>
      </c>
      <c r="D2417" s="1">
        <v>1950.0</v>
      </c>
      <c r="E2417" s="1">
        <v>1950.0</v>
      </c>
      <c r="F2417" s="1">
        <v>1833.0</v>
      </c>
    </row>
    <row r="2418" ht="15.75" customHeight="1">
      <c r="A2418" s="1">
        <v>5590.4893</v>
      </c>
      <c r="B2418" s="1">
        <v>1950.0</v>
      </c>
      <c r="C2418" s="1">
        <v>1950.0</v>
      </c>
      <c r="D2418" s="1">
        <v>1950.0</v>
      </c>
      <c r="E2418" s="1">
        <v>1950.0</v>
      </c>
      <c r="F2418" s="1">
        <v>1867.8</v>
      </c>
    </row>
    <row r="2419" ht="15.75" customHeight="1">
      <c r="A2419" s="1">
        <v>5590.6416</v>
      </c>
      <c r="B2419" s="1">
        <v>1950.0</v>
      </c>
      <c r="C2419" s="1">
        <v>1950.0</v>
      </c>
      <c r="D2419" s="1">
        <v>1950.0</v>
      </c>
      <c r="E2419" s="1">
        <v>1950.0</v>
      </c>
      <c r="F2419" s="1">
        <v>1910.6</v>
      </c>
    </row>
    <row r="2420" ht="15.75" customHeight="1">
      <c r="A2420" s="1">
        <v>5590.7939</v>
      </c>
      <c r="B2420" s="1">
        <v>1950.0</v>
      </c>
      <c r="C2420" s="1">
        <v>1950.0</v>
      </c>
      <c r="D2420" s="1">
        <v>1950.0</v>
      </c>
      <c r="E2420" s="1">
        <v>1950.0</v>
      </c>
      <c r="F2420" s="1">
        <v>1944.4</v>
      </c>
    </row>
    <row r="2421" ht="15.75" customHeight="1">
      <c r="A2421" s="1">
        <v>5590.9463</v>
      </c>
      <c r="B2421" s="1">
        <v>1950.0</v>
      </c>
      <c r="C2421" s="1">
        <v>1950.0</v>
      </c>
      <c r="D2421" s="1">
        <v>1950.0</v>
      </c>
      <c r="E2421" s="1">
        <v>1950.0</v>
      </c>
      <c r="F2421" s="1">
        <v>1950.0</v>
      </c>
    </row>
    <row r="2422" ht="15.75" customHeight="1">
      <c r="A2422" s="1">
        <v>5591.0986</v>
      </c>
      <c r="B2422" s="1">
        <v>1950.0</v>
      </c>
      <c r="C2422" s="1">
        <v>1950.0</v>
      </c>
      <c r="D2422" s="1">
        <v>1950.0</v>
      </c>
      <c r="E2422" s="1">
        <v>1950.0</v>
      </c>
      <c r="F2422" s="1">
        <v>1924.2</v>
      </c>
    </row>
    <row r="2423" ht="15.75" customHeight="1">
      <c r="A2423" s="1">
        <v>5591.251</v>
      </c>
      <c r="B2423" s="1">
        <v>1950.0</v>
      </c>
      <c r="C2423" s="1">
        <v>1950.0</v>
      </c>
      <c r="D2423" s="1">
        <v>1950.0</v>
      </c>
      <c r="E2423" s="1">
        <v>1950.0</v>
      </c>
      <c r="F2423" s="1">
        <v>1836.2</v>
      </c>
    </row>
    <row r="2424" ht="15.75" customHeight="1">
      <c r="A2424" s="1">
        <v>5591.4038</v>
      </c>
      <c r="B2424" s="1">
        <v>1950.0</v>
      </c>
      <c r="C2424" s="1">
        <v>1950.0</v>
      </c>
      <c r="D2424" s="1">
        <v>1950.0</v>
      </c>
      <c r="E2424" s="1">
        <v>1950.0</v>
      </c>
      <c r="F2424" s="1">
        <v>1683.7</v>
      </c>
    </row>
    <row r="2425" ht="15.75" customHeight="1">
      <c r="A2425" s="1">
        <v>5591.5562</v>
      </c>
      <c r="B2425" s="1">
        <v>1950.0</v>
      </c>
      <c r="C2425" s="1">
        <v>1950.0</v>
      </c>
      <c r="D2425" s="1">
        <v>1950.0</v>
      </c>
      <c r="E2425" s="1">
        <v>1950.0</v>
      </c>
      <c r="F2425" s="1">
        <v>1487.4</v>
      </c>
    </row>
    <row r="2426" ht="15.75" customHeight="1">
      <c r="A2426" s="1">
        <v>5591.7085</v>
      </c>
      <c r="B2426" s="1">
        <v>1950.0</v>
      </c>
      <c r="C2426" s="1">
        <v>1950.0</v>
      </c>
      <c r="D2426" s="1">
        <v>1950.0</v>
      </c>
      <c r="E2426" s="1">
        <v>1950.0</v>
      </c>
      <c r="F2426" s="1">
        <v>1291.3</v>
      </c>
    </row>
    <row r="2427" ht="15.75" customHeight="1">
      <c r="A2427" s="1">
        <v>5591.8608</v>
      </c>
      <c r="B2427" s="1">
        <v>1950.0</v>
      </c>
      <c r="C2427" s="1">
        <v>1950.0</v>
      </c>
      <c r="D2427" s="1">
        <v>1950.0</v>
      </c>
      <c r="E2427" s="1">
        <v>1950.0</v>
      </c>
      <c r="F2427" s="1">
        <v>1136.7</v>
      </c>
    </row>
    <row r="2428" ht="15.75" customHeight="1">
      <c r="A2428" s="1">
        <v>5592.0132</v>
      </c>
      <c r="B2428" s="1">
        <v>1950.0</v>
      </c>
      <c r="C2428" s="1">
        <v>1950.0</v>
      </c>
      <c r="D2428" s="1">
        <v>1950.0</v>
      </c>
      <c r="E2428" s="1">
        <v>1950.0</v>
      </c>
      <c r="F2428" s="1">
        <v>1045.5</v>
      </c>
    </row>
    <row r="2429" ht="15.75" customHeight="1">
      <c r="A2429" s="1">
        <v>5592.1655</v>
      </c>
      <c r="B2429" s="1">
        <v>1950.0</v>
      </c>
      <c r="C2429" s="1">
        <v>1950.0</v>
      </c>
      <c r="D2429" s="1">
        <v>1950.0</v>
      </c>
      <c r="E2429" s="1">
        <v>1950.0</v>
      </c>
      <c r="F2429" s="1">
        <v>1025.8</v>
      </c>
    </row>
    <row r="2430" ht="15.75" customHeight="1">
      <c r="A2430" s="1">
        <v>5592.3179</v>
      </c>
      <c r="B2430" s="1">
        <v>1950.0</v>
      </c>
      <c r="C2430" s="1">
        <v>1942.1</v>
      </c>
      <c r="D2430" s="1">
        <v>1950.0</v>
      </c>
      <c r="E2430" s="1">
        <v>1950.0</v>
      </c>
      <c r="F2430" s="1">
        <v>1084.7</v>
      </c>
    </row>
    <row r="2431" ht="15.75" customHeight="1">
      <c r="A2431" s="1">
        <v>5592.4702</v>
      </c>
      <c r="B2431" s="1">
        <v>1950.0</v>
      </c>
      <c r="C2431" s="1">
        <v>1860.1</v>
      </c>
      <c r="D2431" s="1">
        <v>1950.0</v>
      </c>
      <c r="E2431" s="1">
        <v>1950.0</v>
      </c>
      <c r="F2431" s="1">
        <v>1210.7</v>
      </c>
    </row>
    <row r="2432" ht="15.75" customHeight="1">
      <c r="A2432" s="1">
        <v>5592.6226</v>
      </c>
      <c r="B2432" s="1">
        <v>1922.7</v>
      </c>
      <c r="C2432" s="1">
        <v>1699.7</v>
      </c>
      <c r="D2432" s="1">
        <v>1950.0</v>
      </c>
      <c r="E2432" s="1">
        <v>1950.0</v>
      </c>
      <c r="F2432" s="1">
        <v>1481.6</v>
      </c>
    </row>
    <row r="2433" ht="15.75" customHeight="1">
      <c r="A2433" s="1">
        <v>5592.7754</v>
      </c>
      <c r="B2433" s="1">
        <v>1823.4</v>
      </c>
      <c r="C2433" s="1">
        <v>1473.0</v>
      </c>
      <c r="D2433" s="1">
        <v>1950.0</v>
      </c>
      <c r="E2433" s="1">
        <v>1950.0</v>
      </c>
      <c r="F2433" s="1">
        <v>1882.2</v>
      </c>
    </row>
    <row r="2434" ht="15.75" customHeight="1">
      <c r="A2434" s="1">
        <v>5592.9277</v>
      </c>
      <c r="B2434" s="1">
        <v>1652.2</v>
      </c>
      <c r="C2434" s="1">
        <v>1214.5</v>
      </c>
      <c r="D2434" s="1">
        <v>1942.2</v>
      </c>
      <c r="E2434" s="1">
        <v>1926.6</v>
      </c>
      <c r="F2434" s="1">
        <v>1927.9</v>
      </c>
    </row>
    <row r="2435" ht="15.75" customHeight="1">
      <c r="A2435" s="1">
        <v>5593.0801</v>
      </c>
      <c r="B2435" s="1">
        <v>1411.0</v>
      </c>
      <c r="C2435" s="1">
        <v>977.7</v>
      </c>
      <c r="D2435" s="1">
        <v>1652.5</v>
      </c>
      <c r="E2435" s="1">
        <v>1478.7</v>
      </c>
      <c r="F2435" s="1">
        <v>1552.4</v>
      </c>
    </row>
    <row r="2436" ht="15.75" customHeight="1">
      <c r="A2436" s="1">
        <v>5593.2324</v>
      </c>
      <c r="B2436" s="1">
        <v>1168.0</v>
      </c>
      <c r="C2436" s="1">
        <v>766.8</v>
      </c>
      <c r="D2436" s="1">
        <v>1091.7</v>
      </c>
      <c r="E2436" s="1">
        <v>862.6</v>
      </c>
      <c r="F2436" s="1">
        <v>996.3</v>
      </c>
    </row>
    <row r="2437" ht="15.75" customHeight="1">
      <c r="A2437" s="1">
        <v>5593.3848</v>
      </c>
      <c r="B2437" s="1">
        <v>806.8</v>
      </c>
      <c r="C2437" s="1">
        <v>504.2</v>
      </c>
      <c r="D2437" s="1">
        <v>685.6</v>
      </c>
      <c r="E2437" s="1">
        <v>560.0</v>
      </c>
      <c r="F2437" s="1">
        <v>612.2</v>
      </c>
    </row>
    <row r="2438" ht="15.75" customHeight="1">
      <c r="A2438" s="1">
        <v>5593.5371</v>
      </c>
      <c r="B2438" s="1">
        <v>455.3</v>
      </c>
      <c r="C2438" s="1">
        <v>356.3</v>
      </c>
      <c r="D2438" s="1">
        <v>481.6</v>
      </c>
      <c r="E2438" s="1">
        <v>399.0</v>
      </c>
      <c r="F2438" s="1">
        <v>420.4</v>
      </c>
    </row>
    <row r="2439" ht="15.75" customHeight="1">
      <c r="A2439" s="1">
        <v>5593.6895</v>
      </c>
      <c r="B2439" s="1">
        <v>307.1</v>
      </c>
      <c r="C2439" s="1">
        <v>270.9</v>
      </c>
      <c r="D2439" s="1">
        <v>350.1</v>
      </c>
      <c r="E2439" s="1">
        <v>288.3</v>
      </c>
      <c r="F2439" s="1">
        <v>301.8</v>
      </c>
    </row>
    <row r="2440" ht="15.75" customHeight="1">
      <c r="A2440" s="1">
        <v>5593.8418</v>
      </c>
      <c r="B2440" s="1">
        <v>232.1</v>
      </c>
      <c r="C2440" s="1">
        <v>215.5</v>
      </c>
      <c r="D2440" s="1">
        <v>261.9</v>
      </c>
      <c r="E2440" s="1">
        <v>231.4</v>
      </c>
      <c r="F2440" s="1">
        <v>225.4</v>
      </c>
    </row>
    <row r="2441" ht="15.75" customHeight="1">
      <c r="A2441" s="1">
        <v>5593.9946</v>
      </c>
      <c r="B2441" s="1">
        <v>190.9</v>
      </c>
      <c r="C2441" s="1">
        <v>177.3</v>
      </c>
      <c r="D2441" s="1">
        <v>211.5</v>
      </c>
      <c r="E2441" s="1">
        <v>191.6</v>
      </c>
      <c r="F2441" s="1">
        <v>182.5</v>
      </c>
    </row>
    <row r="2442" ht="15.75" customHeight="1">
      <c r="A2442" s="1">
        <v>5594.147</v>
      </c>
      <c r="B2442" s="1">
        <v>162.0</v>
      </c>
      <c r="C2442" s="1">
        <v>150.5</v>
      </c>
      <c r="D2442" s="1">
        <v>179.1</v>
      </c>
      <c r="E2442" s="1">
        <v>165.2</v>
      </c>
      <c r="F2442" s="1">
        <v>153.8</v>
      </c>
    </row>
    <row r="2443" ht="15.75" customHeight="1">
      <c r="A2443" s="1">
        <v>5594.2993</v>
      </c>
      <c r="B2443" s="1">
        <v>140.1</v>
      </c>
      <c r="C2443" s="1">
        <v>130.5</v>
      </c>
      <c r="D2443" s="1">
        <v>153.6</v>
      </c>
      <c r="E2443" s="1">
        <v>148.2</v>
      </c>
      <c r="F2443" s="1">
        <v>135.5</v>
      </c>
    </row>
    <row r="2444" ht="15.75" customHeight="1">
      <c r="A2444" s="1">
        <v>5594.4517</v>
      </c>
      <c r="B2444" s="1">
        <v>122.8</v>
      </c>
      <c r="C2444" s="1">
        <v>115.2</v>
      </c>
      <c r="D2444" s="1">
        <v>134.9</v>
      </c>
      <c r="E2444" s="1">
        <v>135.6</v>
      </c>
      <c r="F2444" s="1">
        <v>122.1</v>
      </c>
    </row>
    <row r="2445" ht="15.75" customHeight="1">
      <c r="A2445" s="1">
        <v>5594.604</v>
      </c>
      <c r="B2445" s="1">
        <v>110.4</v>
      </c>
      <c r="C2445" s="1">
        <v>103.7</v>
      </c>
      <c r="D2445" s="1">
        <v>121.3</v>
      </c>
      <c r="E2445" s="1">
        <v>125.1</v>
      </c>
      <c r="F2445" s="1">
        <v>114.1</v>
      </c>
    </row>
    <row r="2446" ht="15.75" customHeight="1">
      <c r="A2446" s="1">
        <v>5594.7563</v>
      </c>
      <c r="B2446" s="1">
        <v>103.5</v>
      </c>
      <c r="C2446" s="1">
        <v>96.13</v>
      </c>
      <c r="D2446" s="1">
        <v>112.4</v>
      </c>
      <c r="E2446" s="1">
        <v>116.7</v>
      </c>
      <c r="F2446" s="1">
        <v>110.2</v>
      </c>
    </row>
    <row r="2447" ht="15.75" customHeight="1">
      <c r="A2447" s="1">
        <v>5594.9087</v>
      </c>
      <c r="B2447" s="1">
        <v>99.88</v>
      </c>
      <c r="C2447" s="1">
        <v>91.6</v>
      </c>
      <c r="D2447" s="1">
        <v>106.8</v>
      </c>
      <c r="E2447" s="1">
        <v>109.5</v>
      </c>
      <c r="F2447" s="1">
        <v>109.2</v>
      </c>
    </row>
    <row r="2448" ht="15.75" customHeight="1">
      <c r="A2448" s="1">
        <v>5595.061</v>
      </c>
      <c r="B2448" s="1">
        <v>95.02</v>
      </c>
      <c r="C2448" s="1">
        <v>88.24</v>
      </c>
      <c r="D2448" s="1">
        <v>101.9</v>
      </c>
      <c r="E2448" s="1">
        <v>103.2</v>
      </c>
      <c r="F2448" s="1">
        <v>106.1</v>
      </c>
    </row>
    <row r="2449" ht="15.75" customHeight="1">
      <c r="A2449" s="1">
        <v>5595.2134</v>
      </c>
      <c r="B2449" s="1">
        <v>93.92</v>
      </c>
      <c r="C2449" s="1">
        <v>85.21</v>
      </c>
      <c r="D2449" s="1">
        <v>97.01</v>
      </c>
      <c r="E2449" s="1">
        <v>97.43</v>
      </c>
      <c r="F2449" s="1">
        <v>101.6</v>
      </c>
    </row>
    <row r="2450" ht="15.75" customHeight="1">
      <c r="A2450" s="1">
        <v>5595.3662</v>
      </c>
      <c r="B2450" s="1">
        <v>92.29</v>
      </c>
      <c r="C2450" s="1">
        <v>80.64</v>
      </c>
      <c r="D2450" s="1">
        <v>90.21</v>
      </c>
      <c r="E2450" s="1">
        <v>90.14</v>
      </c>
      <c r="F2450" s="1">
        <v>94.59</v>
      </c>
    </row>
    <row r="2451" ht="15.75" customHeight="1">
      <c r="A2451" s="1">
        <v>5595.5186</v>
      </c>
      <c r="B2451" s="1">
        <v>83.57</v>
      </c>
      <c r="C2451" s="1">
        <v>73.76</v>
      </c>
      <c r="D2451" s="1">
        <v>80.97</v>
      </c>
      <c r="E2451" s="1">
        <v>80.61</v>
      </c>
      <c r="F2451" s="1">
        <v>84.26</v>
      </c>
    </row>
    <row r="2452" ht="15.75" customHeight="1">
      <c r="A2452" s="1">
        <v>5595.6709</v>
      </c>
      <c r="B2452" s="1">
        <v>72.29</v>
      </c>
      <c r="C2452" s="1">
        <v>64.88</v>
      </c>
      <c r="D2452" s="1">
        <v>69.9</v>
      </c>
      <c r="E2452" s="1">
        <v>69.17</v>
      </c>
      <c r="F2452" s="1">
        <v>71.68</v>
      </c>
    </row>
    <row r="2453" ht="15.75" customHeight="1">
      <c r="A2453" s="1">
        <v>5595.8232</v>
      </c>
      <c r="B2453" s="1">
        <v>61.26</v>
      </c>
      <c r="C2453" s="1">
        <v>55.62</v>
      </c>
      <c r="D2453" s="1">
        <v>58.89</v>
      </c>
      <c r="E2453" s="1">
        <v>58.18</v>
      </c>
      <c r="F2453" s="1">
        <v>59.67</v>
      </c>
    </row>
    <row r="2454" ht="15.75" customHeight="1">
      <c r="A2454" s="1">
        <v>5595.9756</v>
      </c>
      <c r="B2454" s="1">
        <v>52.11</v>
      </c>
      <c r="C2454" s="1">
        <v>47.94</v>
      </c>
      <c r="D2454" s="1">
        <v>49.97</v>
      </c>
      <c r="E2454" s="1">
        <v>49.41</v>
      </c>
      <c r="F2454" s="1">
        <v>49.96</v>
      </c>
    </row>
    <row r="2455" ht="15.75" customHeight="1">
      <c r="A2455" s="1">
        <v>5596.1279</v>
      </c>
      <c r="B2455" s="1">
        <v>45.83</v>
      </c>
      <c r="C2455" s="1">
        <v>42.58</v>
      </c>
      <c r="D2455" s="1">
        <v>43.87</v>
      </c>
      <c r="E2455" s="1">
        <v>43.57</v>
      </c>
      <c r="F2455" s="1">
        <v>43.64</v>
      </c>
    </row>
    <row r="2456" ht="15.75" customHeight="1">
      <c r="A2456" s="1">
        <v>5596.2803</v>
      </c>
      <c r="B2456" s="1">
        <v>43.33</v>
      </c>
      <c r="C2456" s="1">
        <v>40.4</v>
      </c>
      <c r="D2456" s="1">
        <v>41.32</v>
      </c>
      <c r="E2456" s="1">
        <v>41.01</v>
      </c>
      <c r="F2456" s="1">
        <v>40.7</v>
      </c>
    </row>
    <row r="2457" ht="15.75" customHeight="1">
      <c r="A2457" s="1">
        <v>5596.4326</v>
      </c>
      <c r="B2457" s="1">
        <v>43.94</v>
      </c>
      <c r="C2457" s="1">
        <v>40.88</v>
      </c>
      <c r="D2457" s="1">
        <v>41.66</v>
      </c>
      <c r="E2457" s="1">
        <v>41.14</v>
      </c>
      <c r="F2457" s="1">
        <v>40.75</v>
      </c>
    </row>
    <row r="2458" ht="15.75" customHeight="1">
      <c r="A2458" s="1">
        <v>5596.585</v>
      </c>
      <c r="B2458" s="1">
        <v>46.73</v>
      </c>
      <c r="C2458" s="1">
        <v>42.75</v>
      </c>
      <c r="D2458" s="1">
        <v>43.52</v>
      </c>
      <c r="E2458" s="1">
        <v>42.86</v>
      </c>
      <c r="F2458" s="1">
        <v>42.33</v>
      </c>
    </row>
    <row r="2459" ht="15.75" customHeight="1">
      <c r="A2459" s="1">
        <v>5596.7378</v>
      </c>
      <c r="B2459" s="1">
        <v>50.11</v>
      </c>
      <c r="C2459" s="1">
        <v>44.58</v>
      </c>
      <c r="D2459" s="1">
        <v>45.46</v>
      </c>
      <c r="E2459" s="1">
        <v>44.52</v>
      </c>
      <c r="F2459" s="1">
        <v>43.59</v>
      </c>
    </row>
    <row r="2460" ht="15.75" customHeight="1">
      <c r="A2460" s="1">
        <v>5596.8901</v>
      </c>
      <c r="B2460" s="1">
        <v>52.11</v>
      </c>
      <c r="C2460" s="1">
        <v>45.65</v>
      </c>
      <c r="D2460" s="1">
        <v>46.57</v>
      </c>
      <c r="E2460" s="1">
        <v>44.45</v>
      </c>
      <c r="F2460" s="1">
        <v>44.9</v>
      </c>
    </row>
    <row r="2461" ht="15.75" customHeight="1">
      <c r="A2461" s="1">
        <v>5597.0425</v>
      </c>
      <c r="B2461" s="1">
        <v>51.52</v>
      </c>
      <c r="C2461" s="1">
        <v>44.17</v>
      </c>
      <c r="D2461" s="1">
        <v>44.91</v>
      </c>
      <c r="E2461" s="1">
        <v>42.59</v>
      </c>
      <c r="F2461" s="1">
        <v>43.61</v>
      </c>
    </row>
    <row r="2462" ht="15.75" customHeight="1">
      <c r="A2462" s="1">
        <v>5597.1948</v>
      </c>
      <c r="B2462" s="1">
        <v>48.63</v>
      </c>
      <c r="C2462" s="1">
        <v>40.98</v>
      </c>
      <c r="D2462" s="1">
        <v>41.56</v>
      </c>
      <c r="E2462" s="1">
        <v>39.97</v>
      </c>
      <c r="F2462" s="1">
        <v>40.3</v>
      </c>
    </row>
    <row r="2463" ht="15.75" customHeight="1">
      <c r="A2463" s="1">
        <v>5597.3472</v>
      </c>
      <c r="B2463" s="1">
        <v>44.48</v>
      </c>
      <c r="C2463" s="1">
        <v>37.87</v>
      </c>
      <c r="D2463" s="1">
        <v>38.64</v>
      </c>
      <c r="E2463" s="1">
        <v>37.21</v>
      </c>
      <c r="F2463" s="1">
        <v>37.36</v>
      </c>
    </row>
    <row r="2464" ht="15.75" customHeight="1">
      <c r="A2464" s="1">
        <v>5597.4995</v>
      </c>
      <c r="B2464" s="1">
        <v>40.7</v>
      </c>
      <c r="C2464" s="1">
        <v>35.63</v>
      </c>
      <c r="D2464" s="1">
        <v>35.89</v>
      </c>
      <c r="E2464" s="1">
        <v>34.93</v>
      </c>
      <c r="F2464" s="1">
        <v>34.86</v>
      </c>
    </row>
    <row r="2465" ht="15.75" customHeight="1">
      <c r="A2465" s="1">
        <v>5597.6519</v>
      </c>
      <c r="B2465" s="1">
        <v>36.97</v>
      </c>
      <c r="C2465" s="1">
        <v>33.25</v>
      </c>
      <c r="D2465" s="1">
        <v>33.37</v>
      </c>
      <c r="E2465" s="1">
        <v>32.69</v>
      </c>
      <c r="F2465" s="1">
        <v>32.31</v>
      </c>
    </row>
    <row r="2466" ht="15.75" customHeight="1">
      <c r="A2466" s="1">
        <v>5597.8042</v>
      </c>
      <c r="B2466" s="1">
        <v>34.59</v>
      </c>
      <c r="C2466" s="1">
        <v>32.32</v>
      </c>
      <c r="D2466" s="1">
        <v>32.42</v>
      </c>
      <c r="E2466" s="1">
        <v>31.78</v>
      </c>
      <c r="F2466" s="1">
        <v>31.5</v>
      </c>
    </row>
    <row r="2467" ht="15.75" customHeight="1">
      <c r="A2467" s="1">
        <v>5597.957</v>
      </c>
      <c r="B2467" s="1">
        <v>34.54</v>
      </c>
      <c r="C2467" s="1">
        <v>32.57</v>
      </c>
      <c r="D2467" s="1">
        <v>32.63</v>
      </c>
      <c r="E2467" s="1">
        <v>32.2</v>
      </c>
      <c r="F2467" s="1">
        <v>31.81</v>
      </c>
    </row>
    <row r="2468" ht="15.75" customHeight="1">
      <c r="A2468" s="1">
        <v>5598.1094</v>
      </c>
      <c r="B2468" s="1">
        <v>36.92</v>
      </c>
      <c r="C2468" s="1">
        <v>34.3</v>
      </c>
      <c r="D2468" s="1">
        <v>34.33</v>
      </c>
      <c r="E2468" s="1">
        <v>33.99</v>
      </c>
      <c r="F2468" s="1">
        <v>33.64</v>
      </c>
    </row>
    <row r="2469" ht="15.75" customHeight="1">
      <c r="A2469" s="1">
        <v>5598.2617</v>
      </c>
      <c r="B2469" s="1">
        <v>41.82</v>
      </c>
      <c r="C2469" s="1">
        <v>37.85</v>
      </c>
      <c r="D2469" s="1">
        <v>37.84</v>
      </c>
      <c r="E2469" s="1">
        <v>37.53</v>
      </c>
      <c r="F2469" s="1">
        <v>37.46</v>
      </c>
    </row>
    <row r="2470" ht="15.75" customHeight="1">
      <c r="A2470" s="1">
        <v>5598.4141</v>
      </c>
      <c r="B2470" s="1">
        <v>49.01</v>
      </c>
      <c r="C2470" s="1">
        <v>43.06</v>
      </c>
      <c r="D2470" s="1">
        <v>43.37</v>
      </c>
      <c r="E2470" s="1">
        <v>42.91</v>
      </c>
      <c r="F2470" s="1">
        <v>43.3</v>
      </c>
    </row>
    <row r="2471" ht="15.75" customHeight="1">
      <c r="A2471" s="1">
        <v>5598.5664</v>
      </c>
      <c r="B2471" s="1">
        <v>57.32</v>
      </c>
      <c r="C2471" s="1">
        <v>49.64</v>
      </c>
      <c r="D2471" s="1">
        <v>50.18</v>
      </c>
      <c r="E2471" s="1">
        <v>49.41</v>
      </c>
      <c r="F2471" s="1">
        <v>50.59</v>
      </c>
    </row>
    <row r="2472" ht="15.75" customHeight="1">
      <c r="A2472" s="1">
        <v>5598.7188</v>
      </c>
      <c r="B2472" s="1">
        <v>64.87</v>
      </c>
      <c r="C2472" s="1">
        <v>56.02</v>
      </c>
      <c r="D2472" s="1">
        <v>57.35</v>
      </c>
      <c r="E2472" s="1">
        <v>56.28</v>
      </c>
      <c r="F2472" s="1">
        <v>58.32</v>
      </c>
    </row>
    <row r="2473" ht="15.75" customHeight="1">
      <c r="A2473" s="1">
        <v>5598.8711</v>
      </c>
      <c r="B2473" s="1">
        <v>69.86</v>
      </c>
      <c r="C2473" s="1">
        <v>59.96</v>
      </c>
      <c r="D2473" s="1">
        <v>62.23</v>
      </c>
      <c r="E2473" s="1">
        <v>61.07</v>
      </c>
      <c r="F2473" s="1">
        <v>63.19</v>
      </c>
    </row>
    <row r="2474" ht="15.75" customHeight="1">
      <c r="A2474" s="1">
        <v>5599.0234</v>
      </c>
      <c r="B2474" s="1">
        <v>70.51</v>
      </c>
      <c r="C2474" s="1">
        <v>60.5</v>
      </c>
      <c r="D2474" s="1">
        <v>63.17</v>
      </c>
      <c r="E2474" s="1">
        <v>61.21</v>
      </c>
      <c r="F2474" s="1">
        <v>63.2</v>
      </c>
    </row>
    <row r="2475" ht="15.75" customHeight="1">
      <c r="A2475" s="1">
        <v>5599.1758</v>
      </c>
      <c r="B2475" s="1">
        <v>64.45</v>
      </c>
      <c r="C2475" s="1">
        <v>58.04</v>
      </c>
      <c r="D2475" s="1">
        <v>60.38</v>
      </c>
      <c r="E2475" s="1">
        <v>58.48</v>
      </c>
      <c r="F2475" s="1">
        <v>59.27</v>
      </c>
    </row>
    <row r="2476" ht="15.75" customHeight="1">
      <c r="A2476" s="1">
        <v>5599.3286</v>
      </c>
      <c r="B2476" s="1">
        <v>57.24</v>
      </c>
      <c r="C2476" s="1">
        <v>52.73</v>
      </c>
      <c r="D2476" s="1">
        <v>54.64</v>
      </c>
      <c r="E2476" s="1">
        <v>53.48</v>
      </c>
      <c r="F2476" s="1">
        <v>53.3</v>
      </c>
    </row>
    <row r="2477" ht="15.75" customHeight="1">
      <c r="A2477" s="1">
        <v>5599.481</v>
      </c>
      <c r="B2477" s="1">
        <v>49.92</v>
      </c>
      <c r="C2477" s="1">
        <v>46.44</v>
      </c>
      <c r="D2477" s="1">
        <v>48.17</v>
      </c>
      <c r="E2477" s="1">
        <v>47.15</v>
      </c>
      <c r="F2477" s="1">
        <v>45.63</v>
      </c>
    </row>
    <row r="2478" ht="15.75" customHeight="1">
      <c r="A2478" s="1">
        <v>5599.6333</v>
      </c>
      <c r="B2478" s="1">
        <v>43.25</v>
      </c>
      <c r="C2478" s="1">
        <v>40.58</v>
      </c>
      <c r="D2478" s="1">
        <v>42.17</v>
      </c>
      <c r="E2478" s="1">
        <v>41.48</v>
      </c>
      <c r="F2478" s="1">
        <v>40.57</v>
      </c>
    </row>
    <row r="2479" ht="15.75" customHeight="1">
      <c r="A2479" s="1">
        <v>5599.7856</v>
      </c>
      <c r="B2479" s="1">
        <v>38.12</v>
      </c>
      <c r="C2479" s="1">
        <v>36.42</v>
      </c>
      <c r="D2479" s="1">
        <v>37.81</v>
      </c>
      <c r="E2479" s="1">
        <v>37.39</v>
      </c>
      <c r="F2479" s="1">
        <v>36.46</v>
      </c>
    </row>
    <row r="2480" ht="15.75" customHeight="1">
      <c r="A2480" s="1">
        <v>5599.938</v>
      </c>
      <c r="B2480" s="1">
        <v>36.24</v>
      </c>
      <c r="C2480" s="1">
        <v>34.84</v>
      </c>
      <c r="D2480" s="1">
        <v>36.1</v>
      </c>
      <c r="E2480" s="1">
        <v>35.88</v>
      </c>
      <c r="F2480" s="1">
        <v>34.65</v>
      </c>
    </row>
    <row r="2481" ht="15.75" customHeight="1">
      <c r="A2481" s="1">
        <v>5600.0903</v>
      </c>
      <c r="B2481" s="1">
        <v>38.11</v>
      </c>
      <c r="C2481" s="1">
        <v>36.32</v>
      </c>
      <c r="D2481" s="1">
        <v>37.63</v>
      </c>
      <c r="E2481" s="1">
        <v>37.43</v>
      </c>
      <c r="F2481" s="1">
        <v>36.41</v>
      </c>
    </row>
    <row r="2482" ht="15.75" customHeight="1">
      <c r="A2482" s="1">
        <v>5600.2427</v>
      </c>
      <c r="B2482" s="1">
        <v>42.89</v>
      </c>
      <c r="C2482" s="1">
        <v>40.75</v>
      </c>
      <c r="D2482" s="1">
        <v>42.37</v>
      </c>
      <c r="E2482" s="1">
        <v>42.43</v>
      </c>
      <c r="F2482" s="1">
        <v>41.24</v>
      </c>
    </row>
    <row r="2483" ht="15.75" customHeight="1">
      <c r="A2483" s="1">
        <v>5600.395</v>
      </c>
      <c r="B2483" s="1">
        <v>49.97</v>
      </c>
      <c r="C2483" s="1">
        <v>47.47</v>
      </c>
      <c r="D2483" s="1">
        <v>49.85</v>
      </c>
      <c r="E2483" s="1">
        <v>50.19</v>
      </c>
      <c r="F2483" s="1">
        <v>48.84</v>
      </c>
    </row>
    <row r="2484" ht="15.75" customHeight="1">
      <c r="A2484" s="1">
        <v>5600.5474</v>
      </c>
      <c r="B2484" s="1">
        <v>57.78</v>
      </c>
      <c r="C2484" s="1">
        <v>54.99</v>
      </c>
      <c r="D2484" s="1">
        <v>58.51</v>
      </c>
      <c r="E2484" s="1">
        <v>59.25</v>
      </c>
      <c r="F2484" s="1">
        <v>58.16</v>
      </c>
    </row>
    <row r="2485" ht="15.75" customHeight="1">
      <c r="A2485" s="1">
        <v>5600.7002</v>
      </c>
      <c r="B2485" s="1">
        <v>62.97</v>
      </c>
      <c r="C2485" s="1">
        <v>60.19</v>
      </c>
      <c r="D2485" s="1">
        <v>64.71</v>
      </c>
      <c r="E2485" s="1">
        <v>65.68</v>
      </c>
      <c r="F2485" s="1">
        <v>64.34</v>
      </c>
    </row>
    <row r="2486" ht="15.75" customHeight="1">
      <c r="A2486" s="1">
        <v>5600.8525</v>
      </c>
      <c r="B2486" s="1">
        <v>63.39</v>
      </c>
      <c r="C2486" s="1">
        <v>60.26</v>
      </c>
      <c r="D2486" s="1">
        <v>64.87</v>
      </c>
      <c r="E2486" s="1">
        <v>65.7</v>
      </c>
      <c r="F2486" s="1">
        <v>63.72</v>
      </c>
    </row>
    <row r="2487" ht="15.75" customHeight="1">
      <c r="A2487" s="1">
        <v>5601.0049</v>
      </c>
      <c r="B2487" s="1">
        <v>57.57</v>
      </c>
      <c r="C2487" s="1">
        <v>54.82</v>
      </c>
      <c r="D2487" s="1">
        <v>58.78</v>
      </c>
      <c r="E2487" s="1">
        <v>59.27</v>
      </c>
      <c r="F2487" s="1">
        <v>57.48</v>
      </c>
    </row>
    <row r="2488" ht="15.75" customHeight="1">
      <c r="A2488" s="1">
        <v>5601.1572</v>
      </c>
      <c r="B2488" s="1">
        <v>49.11</v>
      </c>
      <c r="C2488" s="1">
        <v>47.71</v>
      </c>
      <c r="D2488" s="1">
        <v>51.42</v>
      </c>
      <c r="E2488" s="1">
        <v>51.78</v>
      </c>
      <c r="F2488" s="1">
        <v>50.26</v>
      </c>
    </row>
    <row r="2489" ht="15.75" customHeight="1">
      <c r="A2489" s="1">
        <v>5601.3096</v>
      </c>
      <c r="B2489" s="1">
        <v>44.76</v>
      </c>
      <c r="C2489" s="1">
        <v>43.39</v>
      </c>
      <c r="D2489" s="1">
        <v>46.13</v>
      </c>
      <c r="E2489" s="1">
        <v>46.28</v>
      </c>
      <c r="F2489" s="1">
        <v>44.32</v>
      </c>
    </row>
    <row r="2490" ht="15.75" customHeight="1">
      <c r="A2490" s="1">
        <v>5601.4619</v>
      </c>
      <c r="B2490" s="1">
        <v>40.88</v>
      </c>
      <c r="C2490" s="1">
        <v>39.79</v>
      </c>
      <c r="D2490" s="1">
        <v>41.87</v>
      </c>
      <c r="E2490" s="1">
        <v>42.07</v>
      </c>
      <c r="F2490" s="1">
        <v>40.27</v>
      </c>
    </row>
    <row r="2491" ht="15.75" customHeight="1">
      <c r="A2491" s="1">
        <v>5601.6143</v>
      </c>
      <c r="B2491" s="1">
        <v>39.0</v>
      </c>
      <c r="C2491" s="1">
        <v>37.93</v>
      </c>
      <c r="D2491" s="1">
        <v>39.72</v>
      </c>
      <c r="E2491" s="1">
        <v>39.82</v>
      </c>
      <c r="F2491" s="1">
        <v>39.13</v>
      </c>
    </row>
    <row r="2492" ht="15.75" customHeight="1">
      <c r="A2492" s="1">
        <v>5601.7666</v>
      </c>
      <c r="B2492" s="1">
        <v>39.98</v>
      </c>
      <c r="C2492" s="1">
        <v>38.32</v>
      </c>
      <c r="D2492" s="1">
        <v>39.97</v>
      </c>
      <c r="E2492" s="1">
        <v>39.61</v>
      </c>
      <c r="F2492" s="1">
        <v>39.62</v>
      </c>
    </row>
    <row r="2493" ht="15.75" customHeight="1">
      <c r="A2493" s="1">
        <v>5601.9194</v>
      </c>
      <c r="B2493" s="1">
        <v>41.81</v>
      </c>
      <c r="C2493" s="1">
        <v>40.08</v>
      </c>
      <c r="D2493" s="1">
        <v>41.53</v>
      </c>
      <c r="E2493" s="1">
        <v>40.97</v>
      </c>
      <c r="F2493" s="1">
        <v>41.19</v>
      </c>
    </row>
    <row r="2494" ht="15.75" customHeight="1">
      <c r="A2494" s="1">
        <v>5602.0718</v>
      </c>
      <c r="B2494" s="1">
        <v>44.28</v>
      </c>
      <c r="C2494" s="1">
        <v>42.81</v>
      </c>
      <c r="D2494" s="1">
        <v>44.08</v>
      </c>
      <c r="E2494" s="1">
        <v>43.12</v>
      </c>
      <c r="F2494" s="1">
        <v>44.86</v>
      </c>
    </row>
    <row r="2495" ht="15.75" customHeight="1">
      <c r="A2495" s="1">
        <v>5602.2241</v>
      </c>
      <c r="B2495" s="1">
        <v>48.92</v>
      </c>
      <c r="C2495" s="1">
        <v>46.64</v>
      </c>
      <c r="D2495" s="1">
        <v>47.64</v>
      </c>
      <c r="E2495" s="1">
        <v>46.11</v>
      </c>
      <c r="F2495" s="1">
        <v>48.6</v>
      </c>
    </row>
    <row r="2496" ht="15.75" customHeight="1">
      <c r="A2496" s="1">
        <v>5602.3765</v>
      </c>
      <c r="B2496" s="1">
        <v>54.99</v>
      </c>
      <c r="C2496" s="1">
        <v>51.94</v>
      </c>
      <c r="D2496" s="1">
        <v>53.08</v>
      </c>
      <c r="E2496" s="1">
        <v>50.73</v>
      </c>
      <c r="F2496" s="1">
        <v>52.08</v>
      </c>
    </row>
    <row r="2497" ht="15.75" customHeight="1">
      <c r="A2497" s="1">
        <v>5602.5288</v>
      </c>
      <c r="B2497" s="1">
        <v>62.25</v>
      </c>
      <c r="C2497" s="1">
        <v>57.96</v>
      </c>
      <c r="D2497" s="1">
        <v>59.43</v>
      </c>
      <c r="E2497" s="1">
        <v>55.93</v>
      </c>
      <c r="F2497" s="1">
        <v>56.62</v>
      </c>
    </row>
    <row r="2498" ht="15.75" customHeight="1">
      <c r="A2498" s="1">
        <v>5602.6812</v>
      </c>
      <c r="B2498" s="1">
        <v>73.29</v>
      </c>
      <c r="C2498" s="1">
        <v>67.09</v>
      </c>
      <c r="D2498" s="1">
        <v>68.37</v>
      </c>
      <c r="E2498" s="1">
        <v>62.54</v>
      </c>
      <c r="F2498" s="1">
        <v>61.9</v>
      </c>
    </row>
    <row r="2499" ht="15.75" customHeight="1">
      <c r="A2499" s="1">
        <v>5602.8335</v>
      </c>
      <c r="B2499" s="1">
        <v>84.51</v>
      </c>
      <c r="C2499" s="1">
        <v>76.51</v>
      </c>
      <c r="D2499" s="1">
        <v>78.5</v>
      </c>
      <c r="E2499" s="1">
        <v>70.49</v>
      </c>
      <c r="F2499" s="1">
        <v>70.31</v>
      </c>
    </row>
    <row r="2500" ht="15.75" customHeight="1">
      <c r="A2500" s="1">
        <v>5602.9858</v>
      </c>
      <c r="B2500" s="1">
        <v>93.74</v>
      </c>
      <c r="C2500" s="1">
        <v>83.92</v>
      </c>
      <c r="D2500" s="1">
        <v>86.53</v>
      </c>
      <c r="E2500" s="1">
        <v>77.71</v>
      </c>
      <c r="F2500" s="1">
        <v>78.12</v>
      </c>
    </row>
    <row r="2501" ht="15.75" customHeight="1">
      <c r="A2501" s="1">
        <v>5603.1382</v>
      </c>
      <c r="B2501" s="1">
        <v>95.83</v>
      </c>
      <c r="C2501" s="1">
        <v>85.05</v>
      </c>
      <c r="D2501" s="1">
        <v>87.7</v>
      </c>
      <c r="E2501" s="1">
        <v>79.62</v>
      </c>
      <c r="F2501" s="1">
        <v>79.29</v>
      </c>
    </row>
    <row r="2502" ht="15.75" customHeight="1">
      <c r="A2502" s="1">
        <v>5603.291</v>
      </c>
      <c r="B2502" s="1">
        <v>89.02</v>
      </c>
      <c r="C2502" s="1">
        <v>78.45</v>
      </c>
      <c r="D2502" s="1">
        <v>80.87</v>
      </c>
      <c r="E2502" s="1">
        <v>74.4</v>
      </c>
      <c r="F2502" s="1">
        <v>73.11</v>
      </c>
    </row>
    <row r="2503" ht="15.75" customHeight="1">
      <c r="A2503" s="1">
        <v>5603.4434</v>
      </c>
      <c r="B2503" s="1">
        <v>77.63</v>
      </c>
      <c r="C2503" s="1">
        <v>68.63</v>
      </c>
      <c r="D2503" s="1">
        <v>71.01</v>
      </c>
      <c r="E2503" s="1">
        <v>66.1</v>
      </c>
      <c r="F2503" s="1">
        <v>64.08</v>
      </c>
    </row>
    <row r="2504" ht="15.75" customHeight="1">
      <c r="A2504" s="1">
        <v>5603.5957</v>
      </c>
      <c r="B2504" s="1">
        <v>67.85</v>
      </c>
      <c r="C2504" s="1">
        <v>60.45</v>
      </c>
      <c r="D2504" s="1">
        <v>62.95</v>
      </c>
      <c r="E2504" s="1">
        <v>59.13</v>
      </c>
      <c r="F2504" s="1">
        <v>56.75</v>
      </c>
    </row>
    <row r="2505" ht="15.75" customHeight="1">
      <c r="A2505" s="1">
        <v>5603.748</v>
      </c>
      <c r="B2505" s="1">
        <v>61.96</v>
      </c>
      <c r="C2505" s="1">
        <v>55.69</v>
      </c>
      <c r="D2505" s="1">
        <v>58.35</v>
      </c>
      <c r="E2505" s="1">
        <v>55.31</v>
      </c>
      <c r="F2505" s="1">
        <v>52.41</v>
      </c>
    </row>
    <row r="2506" ht="15.75" customHeight="1">
      <c r="A2506" s="1">
        <v>5603.9004</v>
      </c>
      <c r="B2506" s="1">
        <v>59.54</v>
      </c>
      <c r="C2506" s="1">
        <v>53.82</v>
      </c>
      <c r="D2506" s="1">
        <v>56.76</v>
      </c>
      <c r="E2506" s="1">
        <v>54.2</v>
      </c>
      <c r="F2506" s="1">
        <v>50.69</v>
      </c>
    </row>
    <row r="2507" ht="15.75" customHeight="1">
      <c r="A2507" s="1">
        <v>5604.0527</v>
      </c>
      <c r="B2507" s="1">
        <v>59.4</v>
      </c>
      <c r="C2507" s="1">
        <v>53.67</v>
      </c>
      <c r="D2507" s="1">
        <v>57.02</v>
      </c>
      <c r="E2507" s="1">
        <v>54.5</v>
      </c>
      <c r="F2507" s="1">
        <v>51.26</v>
      </c>
    </row>
    <row r="2508" ht="15.75" customHeight="1">
      <c r="A2508" s="1">
        <v>5604.2051</v>
      </c>
      <c r="B2508" s="1">
        <v>59.31</v>
      </c>
      <c r="C2508" s="1">
        <v>54.0</v>
      </c>
      <c r="D2508" s="1">
        <v>57.79</v>
      </c>
      <c r="E2508" s="1">
        <v>55.17</v>
      </c>
      <c r="F2508" s="1">
        <v>51.85</v>
      </c>
    </row>
    <row r="2509" ht="15.75" customHeight="1">
      <c r="A2509" s="1">
        <v>5604.3574</v>
      </c>
      <c r="B2509" s="1">
        <v>58.61</v>
      </c>
      <c r="C2509" s="1">
        <v>53.84</v>
      </c>
      <c r="D2509" s="1">
        <v>57.92</v>
      </c>
      <c r="E2509" s="1">
        <v>55.24</v>
      </c>
      <c r="F2509" s="1">
        <v>52.34</v>
      </c>
    </row>
    <row r="2510" ht="15.75" customHeight="1">
      <c r="A2510" s="1">
        <v>5604.5098</v>
      </c>
      <c r="B2510" s="1">
        <v>56.78</v>
      </c>
      <c r="C2510" s="1">
        <v>52.74</v>
      </c>
      <c r="D2510" s="1">
        <v>56.87</v>
      </c>
      <c r="E2510" s="1">
        <v>54.63</v>
      </c>
      <c r="F2510" s="1">
        <v>52.39</v>
      </c>
    </row>
    <row r="2511" ht="15.75" customHeight="1">
      <c r="A2511" s="1">
        <v>5604.6626</v>
      </c>
      <c r="B2511" s="1">
        <v>54.16</v>
      </c>
      <c r="C2511" s="1">
        <v>50.92</v>
      </c>
      <c r="D2511" s="1">
        <v>54.96</v>
      </c>
      <c r="E2511" s="1">
        <v>53.59</v>
      </c>
      <c r="F2511" s="1">
        <v>52.37</v>
      </c>
    </row>
    <row r="2512" ht="15.75" customHeight="1">
      <c r="A2512" s="1">
        <v>5604.8149</v>
      </c>
      <c r="B2512" s="1">
        <v>51.42</v>
      </c>
      <c r="C2512" s="1">
        <v>49.08</v>
      </c>
      <c r="D2512" s="1">
        <v>53.01</v>
      </c>
      <c r="E2512" s="1">
        <v>52.53</v>
      </c>
      <c r="F2512" s="1">
        <v>52.11</v>
      </c>
    </row>
    <row r="2513" ht="15.75" customHeight="1">
      <c r="A2513" s="1">
        <v>5604.9673</v>
      </c>
      <c r="B2513" s="1">
        <v>49.59</v>
      </c>
      <c r="C2513" s="1">
        <v>47.77</v>
      </c>
      <c r="D2513" s="1">
        <v>51.76</v>
      </c>
      <c r="E2513" s="1">
        <v>52.1</v>
      </c>
      <c r="F2513" s="1">
        <v>52.39</v>
      </c>
    </row>
    <row r="2514" ht="15.75" customHeight="1">
      <c r="A2514" s="1">
        <v>5605.1196</v>
      </c>
      <c r="B2514" s="1">
        <v>49.0</v>
      </c>
      <c r="C2514" s="1">
        <v>47.49</v>
      </c>
      <c r="D2514" s="1">
        <v>51.66</v>
      </c>
      <c r="E2514" s="1">
        <v>52.47</v>
      </c>
      <c r="F2514" s="1">
        <v>53.5</v>
      </c>
    </row>
    <row r="2515" ht="15.75" customHeight="1">
      <c r="A2515" s="1">
        <v>5605.272</v>
      </c>
      <c r="B2515" s="1">
        <v>49.65</v>
      </c>
      <c r="C2515" s="1">
        <v>48.38</v>
      </c>
      <c r="D2515" s="1">
        <v>52.73</v>
      </c>
      <c r="E2515" s="1">
        <v>53.53</v>
      </c>
      <c r="F2515" s="1">
        <v>55.55</v>
      </c>
    </row>
    <row r="2516" ht="15.75" customHeight="1">
      <c r="A2516" s="1">
        <v>5605.4243</v>
      </c>
      <c r="B2516" s="1">
        <v>51.23</v>
      </c>
      <c r="C2516" s="1">
        <v>50.08</v>
      </c>
      <c r="D2516" s="1">
        <v>54.53</v>
      </c>
      <c r="E2516" s="1">
        <v>55.02</v>
      </c>
      <c r="F2516" s="1">
        <v>57.89</v>
      </c>
    </row>
    <row r="2517" ht="15.75" customHeight="1">
      <c r="A2517" s="1">
        <v>5605.5767</v>
      </c>
      <c r="B2517" s="1">
        <v>53.33</v>
      </c>
      <c r="C2517" s="1">
        <v>52.12</v>
      </c>
      <c r="D2517" s="1">
        <v>56.75</v>
      </c>
      <c r="E2517" s="1">
        <v>56.62</v>
      </c>
      <c r="F2517" s="1">
        <v>59.85</v>
      </c>
    </row>
    <row r="2518" ht="15.75" customHeight="1">
      <c r="A2518" s="1">
        <v>5605.729</v>
      </c>
      <c r="B2518" s="1">
        <v>55.87</v>
      </c>
      <c r="C2518" s="1">
        <v>54.49</v>
      </c>
      <c r="D2518" s="1">
        <v>58.95</v>
      </c>
      <c r="E2518" s="1">
        <v>58.21</v>
      </c>
      <c r="F2518" s="1">
        <v>61.62</v>
      </c>
    </row>
    <row r="2519" ht="15.75" customHeight="1">
      <c r="A2519" s="1">
        <v>5605.8813</v>
      </c>
      <c r="B2519" s="1">
        <v>58.92</v>
      </c>
      <c r="C2519" s="1">
        <v>57.21</v>
      </c>
      <c r="D2519" s="1">
        <v>61.31</v>
      </c>
      <c r="E2519" s="1">
        <v>60.06</v>
      </c>
      <c r="F2519" s="1">
        <v>62.77</v>
      </c>
    </row>
    <row r="2520" ht="15.75" customHeight="1">
      <c r="A2520" s="1">
        <v>5606.0342</v>
      </c>
      <c r="B2520" s="1">
        <v>63.69</v>
      </c>
      <c r="C2520" s="1">
        <v>61.02</v>
      </c>
      <c r="D2520" s="1">
        <v>65.19</v>
      </c>
      <c r="E2520" s="1">
        <v>63.83</v>
      </c>
      <c r="F2520" s="1">
        <v>65.68</v>
      </c>
    </row>
    <row r="2521" ht="15.75" customHeight="1">
      <c r="A2521" s="1">
        <v>5606.1865</v>
      </c>
      <c r="B2521" s="1">
        <v>70.84</v>
      </c>
      <c r="C2521" s="1">
        <v>68.89</v>
      </c>
      <c r="D2521" s="1">
        <v>73.55</v>
      </c>
      <c r="E2521" s="1">
        <v>71.58</v>
      </c>
      <c r="F2521" s="1">
        <v>72.76</v>
      </c>
    </row>
    <row r="2522" ht="15.75" customHeight="1">
      <c r="A2522" s="1">
        <v>5606.3389</v>
      </c>
      <c r="B2522" s="1">
        <v>81.85</v>
      </c>
      <c r="C2522" s="1">
        <v>81.91</v>
      </c>
      <c r="D2522" s="1">
        <v>86.92</v>
      </c>
      <c r="E2522" s="1">
        <v>83.78</v>
      </c>
      <c r="F2522" s="1">
        <v>83.96</v>
      </c>
    </row>
    <row r="2523" ht="15.75" customHeight="1">
      <c r="A2523" s="1">
        <v>5606.4912</v>
      </c>
      <c r="B2523" s="1">
        <v>99.44</v>
      </c>
      <c r="C2523" s="1">
        <v>98.27</v>
      </c>
      <c r="D2523" s="1">
        <v>105.0</v>
      </c>
      <c r="E2523" s="1">
        <v>100.7</v>
      </c>
      <c r="F2523" s="1">
        <v>98.48</v>
      </c>
    </row>
    <row r="2524" ht="15.75" customHeight="1">
      <c r="A2524" s="1">
        <v>5606.6436</v>
      </c>
      <c r="B2524" s="1">
        <v>127.4</v>
      </c>
      <c r="C2524" s="1">
        <v>125.7</v>
      </c>
      <c r="D2524" s="1">
        <v>137.6</v>
      </c>
      <c r="E2524" s="1">
        <v>129.8</v>
      </c>
      <c r="F2524" s="1">
        <v>122.8</v>
      </c>
    </row>
    <row r="2525" ht="15.75" customHeight="1">
      <c r="A2525" s="1">
        <v>5606.7959</v>
      </c>
      <c r="B2525" s="1">
        <v>174.6</v>
      </c>
      <c r="C2525" s="1">
        <v>167.5</v>
      </c>
      <c r="D2525" s="1">
        <v>187.3</v>
      </c>
      <c r="E2525" s="1">
        <v>166.9</v>
      </c>
      <c r="F2525" s="1">
        <v>157.9</v>
      </c>
    </row>
    <row r="2526" ht="15.75" customHeight="1">
      <c r="A2526" s="1">
        <v>5606.9482</v>
      </c>
      <c r="B2526" s="1">
        <v>254.5</v>
      </c>
      <c r="C2526" s="1">
        <v>215.8</v>
      </c>
      <c r="D2526" s="1">
        <v>250.4</v>
      </c>
      <c r="E2526" s="1">
        <v>213.4</v>
      </c>
      <c r="F2526" s="1">
        <v>204.4</v>
      </c>
    </row>
    <row r="2527" ht="15.75" customHeight="1">
      <c r="A2527" s="1">
        <v>5607.1006</v>
      </c>
      <c r="B2527" s="1">
        <v>363.1</v>
      </c>
      <c r="C2527" s="1">
        <v>273.4</v>
      </c>
      <c r="D2527" s="1">
        <v>339.0</v>
      </c>
      <c r="E2527" s="1">
        <v>272.7</v>
      </c>
      <c r="F2527" s="1">
        <v>260.3</v>
      </c>
    </row>
    <row r="2528" ht="15.75" customHeight="1">
      <c r="A2528" s="1">
        <v>5607.2534</v>
      </c>
      <c r="B2528" s="1">
        <v>513.8</v>
      </c>
      <c r="C2528" s="1">
        <v>342.6</v>
      </c>
      <c r="D2528" s="1">
        <v>466.1</v>
      </c>
      <c r="E2528" s="1">
        <v>340.5</v>
      </c>
      <c r="F2528" s="1">
        <v>324.6</v>
      </c>
    </row>
    <row r="2529" ht="15.75" customHeight="1">
      <c r="A2529" s="1">
        <v>5607.4058</v>
      </c>
      <c r="B2529" s="1">
        <v>740.0</v>
      </c>
      <c r="C2529" s="1">
        <v>429.4</v>
      </c>
      <c r="D2529" s="1">
        <v>647.4</v>
      </c>
      <c r="E2529" s="1">
        <v>411.2</v>
      </c>
      <c r="F2529" s="1">
        <v>407.8</v>
      </c>
    </row>
    <row r="2530" ht="15.75" customHeight="1">
      <c r="A2530" s="1">
        <v>5607.5581</v>
      </c>
      <c r="B2530" s="1">
        <v>1070.3</v>
      </c>
      <c r="C2530" s="1">
        <v>549.3</v>
      </c>
      <c r="D2530" s="1">
        <v>898.9</v>
      </c>
      <c r="E2530" s="1">
        <v>515.4</v>
      </c>
      <c r="F2530" s="1">
        <v>519.8</v>
      </c>
    </row>
    <row r="2531" ht="15.75" customHeight="1">
      <c r="A2531" s="1">
        <v>5607.7104</v>
      </c>
      <c r="B2531" s="1">
        <v>1276.7</v>
      </c>
      <c r="C2531" s="1">
        <v>738.3</v>
      </c>
      <c r="D2531" s="1">
        <v>1249.8</v>
      </c>
      <c r="E2531" s="1">
        <v>702.1</v>
      </c>
      <c r="F2531" s="1">
        <v>669.1</v>
      </c>
    </row>
    <row r="2532" ht="15.75" customHeight="1">
      <c r="A2532" s="1">
        <v>5607.8628</v>
      </c>
      <c r="B2532" s="1">
        <v>1549.7</v>
      </c>
      <c r="C2532" s="1">
        <v>907.8</v>
      </c>
      <c r="D2532" s="1">
        <v>1681.0</v>
      </c>
      <c r="E2532" s="1">
        <v>1012.2</v>
      </c>
      <c r="F2532" s="1">
        <v>872.8</v>
      </c>
    </row>
    <row r="2533" ht="15.75" customHeight="1">
      <c r="A2533" s="1">
        <v>5608.0151</v>
      </c>
      <c r="B2533" s="1">
        <v>1655.0</v>
      </c>
      <c r="C2533" s="1">
        <v>1000.0</v>
      </c>
      <c r="D2533" s="1">
        <v>1906.9</v>
      </c>
      <c r="E2533" s="1">
        <v>1471.3</v>
      </c>
      <c r="F2533" s="1">
        <v>1098.2</v>
      </c>
    </row>
    <row r="2534" ht="15.75" customHeight="1">
      <c r="A2534" s="1">
        <v>5608.1675</v>
      </c>
      <c r="B2534" s="1">
        <v>1651.9</v>
      </c>
      <c r="C2534" s="1">
        <v>1013.3</v>
      </c>
      <c r="D2534" s="1">
        <v>1950.0</v>
      </c>
      <c r="E2534" s="1">
        <v>1683.9</v>
      </c>
      <c r="F2534" s="1">
        <v>1068.2</v>
      </c>
    </row>
    <row r="2535" ht="15.75" customHeight="1">
      <c r="A2535" s="1">
        <v>5608.3198</v>
      </c>
      <c r="B2535" s="1">
        <v>1534.8</v>
      </c>
      <c r="C2535" s="1">
        <v>904.4</v>
      </c>
      <c r="D2535" s="1">
        <v>1806.4</v>
      </c>
      <c r="E2535" s="1">
        <v>1457.6</v>
      </c>
      <c r="F2535" s="1">
        <v>808.2</v>
      </c>
    </row>
    <row r="2536" ht="15.75" customHeight="1">
      <c r="A2536" s="1">
        <v>5608.4722</v>
      </c>
      <c r="B2536" s="1">
        <v>1257.6</v>
      </c>
      <c r="C2536" s="1">
        <v>795.5</v>
      </c>
      <c r="D2536" s="1">
        <v>1282.1</v>
      </c>
      <c r="E2536" s="1">
        <v>937.7</v>
      </c>
      <c r="F2536" s="1">
        <v>646.2</v>
      </c>
    </row>
    <row r="2537" ht="15.75" customHeight="1">
      <c r="A2537" s="1">
        <v>5608.625</v>
      </c>
      <c r="B2537" s="1">
        <v>884.7</v>
      </c>
      <c r="C2537" s="1">
        <v>545.0</v>
      </c>
      <c r="D2537" s="1">
        <v>770.4</v>
      </c>
      <c r="E2537" s="1">
        <v>602.8</v>
      </c>
      <c r="F2537" s="1">
        <v>524.2</v>
      </c>
    </row>
    <row r="2538" ht="15.75" customHeight="1">
      <c r="A2538" s="1">
        <v>5608.7773</v>
      </c>
      <c r="B2538" s="1">
        <v>523.8</v>
      </c>
      <c r="C2538" s="1">
        <v>348.1</v>
      </c>
      <c r="D2538" s="1">
        <v>513.6</v>
      </c>
      <c r="E2538" s="1">
        <v>399.3</v>
      </c>
      <c r="F2538" s="1">
        <v>356.7</v>
      </c>
    </row>
    <row r="2539" ht="15.75" customHeight="1">
      <c r="A2539" s="1">
        <v>5608.9297</v>
      </c>
      <c r="B2539" s="1">
        <v>315.9</v>
      </c>
      <c r="C2539" s="1">
        <v>263.6</v>
      </c>
      <c r="D2539" s="1">
        <v>379.6</v>
      </c>
      <c r="E2539" s="1">
        <v>309.9</v>
      </c>
      <c r="F2539" s="1">
        <v>286.1</v>
      </c>
    </row>
    <row r="2540" ht="15.75" customHeight="1">
      <c r="A2540" s="1">
        <v>5609.082</v>
      </c>
      <c r="B2540" s="1">
        <v>222.4</v>
      </c>
      <c r="C2540" s="1">
        <v>207.6</v>
      </c>
      <c r="D2540" s="1">
        <v>278.5</v>
      </c>
      <c r="E2540" s="1">
        <v>241.1</v>
      </c>
      <c r="F2540" s="1">
        <v>224.7</v>
      </c>
    </row>
    <row r="2541" ht="15.75" customHeight="1">
      <c r="A2541" s="1">
        <v>5609.2344</v>
      </c>
      <c r="B2541" s="1">
        <v>180.9</v>
      </c>
      <c r="C2541" s="1">
        <v>174.7</v>
      </c>
      <c r="D2541" s="1">
        <v>226.9</v>
      </c>
      <c r="E2541" s="1">
        <v>199.1</v>
      </c>
      <c r="F2541" s="1">
        <v>179.2</v>
      </c>
    </row>
    <row r="2542" ht="15.75" customHeight="1">
      <c r="A2542" s="1">
        <v>5609.3867</v>
      </c>
      <c r="B2542" s="1">
        <v>166.7</v>
      </c>
      <c r="C2542" s="1">
        <v>170.2</v>
      </c>
      <c r="D2542" s="1">
        <v>218.7</v>
      </c>
      <c r="E2542" s="1">
        <v>186.0</v>
      </c>
      <c r="F2542" s="1">
        <v>171.4</v>
      </c>
    </row>
    <row r="2543" ht="15.75" customHeight="1">
      <c r="A2543" s="1">
        <v>5609.5391</v>
      </c>
      <c r="B2543" s="1">
        <v>173.1</v>
      </c>
      <c r="C2543" s="1">
        <v>183.9</v>
      </c>
      <c r="D2543" s="1">
        <v>239.0</v>
      </c>
      <c r="E2543" s="1">
        <v>199.6</v>
      </c>
      <c r="F2543" s="1">
        <v>181.4</v>
      </c>
    </row>
    <row r="2544" ht="15.75" customHeight="1">
      <c r="A2544" s="1">
        <v>5609.6914</v>
      </c>
      <c r="B2544" s="1">
        <v>202.0</v>
      </c>
      <c r="C2544" s="1">
        <v>213.6</v>
      </c>
      <c r="D2544" s="1">
        <v>280.4</v>
      </c>
      <c r="E2544" s="1">
        <v>226.8</v>
      </c>
      <c r="F2544" s="1">
        <v>201.8</v>
      </c>
    </row>
    <row r="2545" ht="15.75" customHeight="1">
      <c r="A2545" s="1">
        <v>5609.8438</v>
      </c>
      <c r="B2545" s="1">
        <v>249.3</v>
      </c>
      <c r="C2545" s="1">
        <v>254.3</v>
      </c>
      <c r="D2545" s="1">
        <v>351.2</v>
      </c>
      <c r="E2545" s="1">
        <v>273.1</v>
      </c>
      <c r="F2545" s="1">
        <v>242.0</v>
      </c>
    </row>
    <row r="2546" ht="15.75" customHeight="1">
      <c r="A2546" s="1">
        <v>5609.9966</v>
      </c>
      <c r="B2546" s="1">
        <v>318.6</v>
      </c>
      <c r="C2546" s="1">
        <v>310.3</v>
      </c>
      <c r="D2546" s="1">
        <v>404.3</v>
      </c>
      <c r="E2546" s="1">
        <v>328.4</v>
      </c>
      <c r="F2546" s="1">
        <v>291.3</v>
      </c>
    </row>
    <row r="2547" ht="15.75" customHeight="1">
      <c r="A2547" s="1">
        <v>5610.1489</v>
      </c>
      <c r="B2547" s="1">
        <v>341.7</v>
      </c>
      <c r="C2547" s="1">
        <v>298.4</v>
      </c>
      <c r="D2547" s="1">
        <v>364.3</v>
      </c>
      <c r="E2547" s="1">
        <v>322.7</v>
      </c>
      <c r="F2547" s="1">
        <v>277.9</v>
      </c>
    </row>
    <row r="2548" ht="15.75" customHeight="1">
      <c r="A2548" s="1">
        <v>5610.3013</v>
      </c>
      <c r="B2548" s="1">
        <v>259.3</v>
      </c>
      <c r="C2548" s="1">
        <v>228.1</v>
      </c>
      <c r="D2548" s="1">
        <v>284.7</v>
      </c>
      <c r="E2548" s="1">
        <v>251.8</v>
      </c>
      <c r="F2548" s="1">
        <v>215.3</v>
      </c>
    </row>
    <row r="2549" ht="15.75" customHeight="1">
      <c r="A2549" s="1">
        <v>5610.4536</v>
      </c>
      <c r="B2549" s="1">
        <v>171.1</v>
      </c>
      <c r="C2549" s="1">
        <v>159.4</v>
      </c>
      <c r="D2549" s="1">
        <v>201.1</v>
      </c>
      <c r="E2549" s="1">
        <v>177.7</v>
      </c>
      <c r="F2549" s="1">
        <v>152.7</v>
      </c>
    </row>
    <row r="2550" ht="15.75" customHeight="1">
      <c r="A2550" s="1">
        <v>5610.606</v>
      </c>
      <c r="B2550" s="1">
        <v>118.8</v>
      </c>
      <c r="C2550" s="1">
        <v>114.8</v>
      </c>
      <c r="D2550" s="1">
        <v>141.0</v>
      </c>
      <c r="E2550" s="1">
        <v>128.4</v>
      </c>
      <c r="F2550" s="1">
        <v>110.4</v>
      </c>
    </row>
    <row r="2551" ht="15.75" customHeight="1">
      <c r="A2551" s="1">
        <v>5610.7583</v>
      </c>
      <c r="B2551" s="1">
        <v>90.51</v>
      </c>
      <c r="C2551" s="1">
        <v>89.55</v>
      </c>
      <c r="D2551" s="1">
        <v>106.1</v>
      </c>
      <c r="E2551" s="1">
        <v>100.2</v>
      </c>
      <c r="F2551" s="1">
        <v>86.56</v>
      </c>
    </row>
    <row r="2552" ht="15.75" customHeight="1">
      <c r="A2552" s="1">
        <v>5610.9106</v>
      </c>
      <c r="B2552" s="1">
        <v>73.23</v>
      </c>
      <c r="C2552" s="1">
        <v>74.1</v>
      </c>
      <c r="D2552" s="1">
        <v>85.34</v>
      </c>
      <c r="E2552" s="1">
        <v>81.94</v>
      </c>
      <c r="F2552" s="1">
        <v>70.98</v>
      </c>
    </row>
    <row r="2553" ht="15.75" customHeight="1">
      <c r="A2553" s="1">
        <v>5611.063</v>
      </c>
      <c r="B2553" s="1">
        <v>64.83</v>
      </c>
      <c r="C2553" s="1">
        <v>66.04</v>
      </c>
      <c r="D2553" s="1">
        <v>74.65</v>
      </c>
      <c r="E2553" s="1">
        <v>72.26</v>
      </c>
      <c r="F2553" s="1">
        <v>64.28</v>
      </c>
    </row>
    <row r="2554" ht="15.75" customHeight="1">
      <c r="A2554" s="1">
        <v>5611.2158</v>
      </c>
      <c r="B2554" s="1">
        <v>61.38</v>
      </c>
      <c r="C2554" s="1">
        <v>63.6</v>
      </c>
      <c r="D2554" s="1">
        <v>71.28</v>
      </c>
      <c r="E2554" s="1">
        <v>68.7</v>
      </c>
      <c r="F2554" s="1">
        <v>62.77</v>
      </c>
    </row>
    <row r="2555" ht="15.75" customHeight="1">
      <c r="A2555" s="1">
        <v>5611.3682</v>
      </c>
      <c r="B2555" s="1">
        <v>62.89</v>
      </c>
      <c r="C2555" s="1">
        <v>66.42</v>
      </c>
      <c r="D2555" s="1">
        <v>74.54</v>
      </c>
      <c r="E2555" s="1">
        <v>70.91</v>
      </c>
      <c r="F2555" s="1">
        <v>66.33</v>
      </c>
    </row>
    <row r="2556" ht="15.75" customHeight="1">
      <c r="A2556" s="1">
        <v>5611.5205</v>
      </c>
      <c r="B2556" s="1">
        <v>71.84</v>
      </c>
      <c r="C2556" s="1">
        <v>75.81</v>
      </c>
      <c r="D2556" s="1">
        <v>86.22</v>
      </c>
      <c r="E2556" s="1">
        <v>80.8</v>
      </c>
      <c r="F2556" s="1">
        <v>76.72</v>
      </c>
    </row>
    <row r="2557" ht="15.75" customHeight="1">
      <c r="A2557" s="1">
        <v>5611.6729</v>
      </c>
      <c r="B2557" s="1">
        <v>87.81</v>
      </c>
      <c r="C2557" s="1">
        <v>92.7</v>
      </c>
      <c r="D2557" s="1">
        <v>107.8</v>
      </c>
      <c r="E2557" s="1">
        <v>98.94</v>
      </c>
      <c r="F2557" s="1">
        <v>99.05</v>
      </c>
    </row>
    <row r="2558" ht="15.75" customHeight="1">
      <c r="A2558" s="1">
        <v>5611.8252</v>
      </c>
      <c r="B2558" s="1">
        <v>113.3</v>
      </c>
      <c r="C2558" s="1">
        <v>119.3</v>
      </c>
      <c r="D2558" s="1">
        <v>143.0</v>
      </c>
      <c r="E2558" s="1">
        <v>126.8</v>
      </c>
      <c r="F2558" s="1">
        <v>130.4</v>
      </c>
    </row>
    <row r="2559" ht="15.75" customHeight="1">
      <c r="A2559" s="1">
        <v>5611.9775</v>
      </c>
      <c r="B2559" s="1">
        <v>146.3</v>
      </c>
      <c r="C2559" s="1">
        <v>153.2</v>
      </c>
      <c r="D2559" s="1">
        <v>181.3</v>
      </c>
      <c r="E2559" s="1">
        <v>162.1</v>
      </c>
      <c r="F2559" s="1">
        <v>159.9</v>
      </c>
    </row>
    <row r="2560" ht="15.75" customHeight="1">
      <c r="A2560" s="1">
        <v>5612.1299</v>
      </c>
      <c r="B2560" s="1">
        <v>168.6</v>
      </c>
      <c r="C2560" s="1">
        <v>161.3</v>
      </c>
      <c r="D2560" s="1">
        <v>185.1</v>
      </c>
      <c r="E2560" s="1">
        <v>176.7</v>
      </c>
      <c r="F2560" s="1">
        <v>165.3</v>
      </c>
    </row>
    <row r="2561" ht="15.75" customHeight="1">
      <c r="A2561" s="1">
        <v>5612.2822</v>
      </c>
      <c r="B2561" s="1">
        <v>145.4</v>
      </c>
      <c r="C2561" s="1">
        <v>135.6</v>
      </c>
      <c r="D2561" s="1">
        <v>157.5</v>
      </c>
      <c r="E2561" s="1">
        <v>152.3</v>
      </c>
      <c r="F2561" s="1">
        <v>144.2</v>
      </c>
    </row>
    <row r="2562" ht="15.75" customHeight="1">
      <c r="A2562" s="1">
        <v>5612.4346</v>
      </c>
      <c r="B2562" s="1">
        <v>107.5</v>
      </c>
      <c r="C2562" s="1">
        <v>102.8</v>
      </c>
      <c r="D2562" s="1">
        <v>120.7</v>
      </c>
      <c r="E2562" s="1">
        <v>116.5</v>
      </c>
      <c r="F2562" s="1">
        <v>111.5</v>
      </c>
    </row>
    <row r="2563" ht="15.75" customHeight="1">
      <c r="A2563" s="1">
        <v>5612.5874</v>
      </c>
      <c r="B2563" s="1">
        <v>80.16</v>
      </c>
      <c r="C2563" s="1">
        <v>78.43</v>
      </c>
      <c r="D2563" s="1">
        <v>91.13</v>
      </c>
      <c r="E2563" s="1">
        <v>89.63</v>
      </c>
      <c r="F2563" s="1">
        <v>81.64</v>
      </c>
    </row>
    <row r="2564" ht="15.75" customHeight="1">
      <c r="A2564" s="1">
        <v>5612.7397</v>
      </c>
      <c r="B2564" s="1">
        <v>63.32</v>
      </c>
      <c r="C2564" s="1">
        <v>62.78</v>
      </c>
      <c r="D2564" s="1">
        <v>71.4</v>
      </c>
      <c r="E2564" s="1">
        <v>71.74</v>
      </c>
      <c r="F2564" s="1">
        <v>65.08</v>
      </c>
    </row>
    <row r="2565" ht="15.75" customHeight="1">
      <c r="A2565" s="1">
        <v>5612.8921</v>
      </c>
      <c r="B2565" s="1">
        <v>52.78</v>
      </c>
      <c r="C2565" s="1">
        <v>52.81</v>
      </c>
      <c r="D2565" s="1">
        <v>58.87</v>
      </c>
      <c r="E2565" s="1">
        <v>59.15</v>
      </c>
      <c r="F2565" s="1">
        <v>54.01</v>
      </c>
    </row>
    <row r="2566" ht="15.75" customHeight="1">
      <c r="A2566" s="1">
        <v>5613.0444</v>
      </c>
      <c r="B2566" s="1">
        <v>46.27</v>
      </c>
      <c r="C2566" s="1">
        <v>46.32</v>
      </c>
      <c r="D2566" s="1">
        <v>50.7</v>
      </c>
      <c r="E2566" s="1">
        <v>50.81</v>
      </c>
      <c r="F2566" s="1">
        <v>47.06</v>
      </c>
    </row>
    <row r="2567" ht="15.75" customHeight="1">
      <c r="A2567" s="1">
        <v>5613.1968</v>
      </c>
      <c r="B2567" s="1">
        <v>41.62</v>
      </c>
      <c r="C2567" s="1">
        <v>42.13</v>
      </c>
      <c r="D2567" s="1">
        <v>45.53</v>
      </c>
      <c r="E2567" s="1">
        <v>45.37</v>
      </c>
      <c r="F2567" s="1">
        <v>42.36</v>
      </c>
    </row>
    <row r="2568" ht="15.75" customHeight="1">
      <c r="A2568" s="1">
        <v>5613.3491</v>
      </c>
      <c r="B2568" s="1">
        <v>39.04</v>
      </c>
      <c r="C2568" s="1">
        <v>39.17</v>
      </c>
      <c r="D2568" s="1">
        <v>42.15</v>
      </c>
      <c r="E2568" s="1">
        <v>42.07</v>
      </c>
      <c r="F2568" s="1">
        <v>39.64</v>
      </c>
    </row>
    <row r="2569" ht="15.75" customHeight="1">
      <c r="A2569" s="1">
        <v>5613.5015</v>
      </c>
      <c r="B2569" s="1">
        <v>37.83</v>
      </c>
      <c r="C2569" s="1">
        <v>37.93</v>
      </c>
      <c r="D2569" s="1">
        <v>41.03</v>
      </c>
      <c r="E2569" s="1">
        <v>41.28</v>
      </c>
      <c r="F2569" s="1">
        <v>39.19</v>
      </c>
    </row>
    <row r="2570" ht="15.75" customHeight="1">
      <c r="A2570" s="1">
        <v>5613.6538</v>
      </c>
      <c r="B2570" s="1">
        <v>38.31</v>
      </c>
      <c r="C2570" s="1">
        <v>39.09</v>
      </c>
      <c r="D2570" s="1">
        <v>42.56</v>
      </c>
      <c r="E2570" s="1">
        <v>43.12</v>
      </c>
      <c r="F2570" s="1">
        <v>40.84</v>
      </c>
    </row>
    <row r="2571" ht="15.75" customHeight="1">
      <c r="A2571" s="1">
        <v>5613.8062</v>
      </c>
      <c r="B2571" s="1">
        <v>42.34</v>
      </c>
      <c r="C2571" s="1">
        <v>43.14</v>
      </c>
      <c r="D2571" s="1">
        <v>47.33</v>
      </c>
      <c r="E2571" s="1">
        <v>48.54</v>
      </c>
      <c r="F2571" s="1">
        <v>46.03</v>
      </c>
    </row>
    <row r="2572" ht="15.75" customHeight="1">
      <c r="A2572" s="1">
        <v>5613.959</v>
      </c>
      <c r="B2572" s="1">
        <v>48.78</v>
      </c>
      <c r="C2572" s="1">
        <v>50.56</v>
      </c>
      <c r="D2572" s="1">
        <v>55.98</v>
      </c>
      <c r="E2572" s="1">
        <v>58.32</v>
      </c>
      <c r="F2572" s="1">
        <v>55.65</v>
      </c>
    </row>
    <row r="2573" ht="15.75" customHeight="1">
      <c r="A2573" s="1">
        <v>5614.1113</v>
      </c>
      <c r="B2573" s="1">
        <v>58.13</v>
      </c>
      <c r="C2573" s="1">
        <v>60.09</v>
      </c>
      <c r="D2573" s="1">
        <v>67.1</v>
      </c>
      <c r="E2573" s="1">
        <v>71.13</v>
      </c>
      <c r="F2573" s="1">
        <v>68.57</v>
      </c>
    </row>
    <row r="2574" ht="15.75" customHeight="1">
      <c r="A2574" s="1">
        <v>5614.2637</v>
      </c>
      <c r="B2574" s="1">
        <v>67.47</v>
      </c>
      <c r="C2574" s="1">
        <v>67.84</v>
      </c>
      <c r="D2574" s="1">
        <v>76.41</v>
      </c>
      <c r="E2574" s="1">
        <v>82.01</v>
      </c>
      <c r="F2574" s="1">
        <v>80.25</v>
      </c>
    </row>
    <row r="2575" ht="15.75" customHeight="1">
      <c r="A2575" s="1">
        <v>5614.416</v>
      </c>
      <c r="B2575" s="1">
        <v>67.07</v>
      </c>
      <c r="C2575" s="1">
        <v>68.71</v>
      </c>
      <c r="D2575" s="1">
        <v>77.87</v>
      </c>
      <c r="E2575" s="1">
        <v>83.94</v>
      </c>
      <c r="F2575" s="1">
        <v>84.76</v>
      </c>
    </row>
    <row r="2576" ht="15.75" customHeight="1">
      <c r="A2576" s="1">
        <v>5614.5684</v>
      </c>
      <c r="B2576" s="1">
        <v>60.87</v>
      </c>
      <c r="C2576" s="1">
        <v>62.41</v>
      </c>
      <c r="D2576" s="1">
        <v>70.66</v>
      </c>
      <c r="E2576" s="1">
        <v>75.84</v>
      </c>
      <c r="F2576" s="1">
        <v>78.99</v>
      </c>
    </row>
    <row r="2577" ht="15.75" customHeight="1">
      <c r="A2577" s="1">
        <v>5614.7207</v>
      </c>
      <c r="B2577" s="1">
        <v>52.34</v>
      </c>
      <c r="C2577" s="1">
        <v>53.3</v>
      </c>
      <c r="D2577" s="1">
        <v>59.62</v>
      </c>
      <c r="E2577" s="1">
        <v>63.37</v>
      </c>
      <c r="F2577" s="1">
        <v>67.0</v>
      </c>
    </row>
    <row r="2578" ht="15.75" customHeight="1">
      <c r="A2578" s="1">
        <v>5614.873</v>
      </c>
      <c r="B2578" s="1">
        <v>45.38</v>
      </c>
      <c r="C2578" s="1">
        <v>46.07</v>
      </c>
      <c r="D2578" s="1">
        <v>50.64</v>
      </c>
      <c r="E2578" s="1">
        <v>53.25</v>
      </c>
      <c r="F2578" s="1">
        <v>57.42</v>
      </c>
    </row>
    <row r="2579" ht="15.75" customHeight="1">
      <c r="A2579" s="1">
        <v>5615.0254</v>
      </c>
      <c r="B2579" s="1">
        <v>40.7</v>
      </c>
      <c r="C2579" s="1">
        <v>41.35</v>
      </c>
      <c r="D2579" s="1">
        <v>44.11</v>
      </c>
      <c r="E2579" s="1">
        <v>45.65</v>
      </c>
      <c r="F2579" s="1">
        <v>50.57</v>
      </c>
    </row>
    <row r="2580" ht="15.75" customHeight="1">
      <c r="A2580" s="1">
        <v>5615.1782</v>
      </c>
      <c r="B2580" s="1">
        <v>37.95</v>
      </c>
      <c r="C2580" s="1">
        <v>38.48</v>
      </c>
      <c r="D2580" s="1">
        <v>40.05</v>
      </c>
      <c r="E2580" s="1">
        <v>39.35</v>
      </c>
      <c r="F2580" s="1">
        <v>43.36</v>
      </c>
    </row>
    <row r="2581" ht="15.75" customHeight="1">
      <c r="A2581" s="1">
        <v>5615.3306</v>
      </c>
      <c r="B2581" s="1">
        <v>36.94</v>
      </c>
      <c r="C2581" s="1">
        <v>37.21</v>
      </c>
      <c r="D2581" s="1">
        <v>38.0</v>
      </c>
      <c r="E2581" s="1">
        <v>36.75</v>
      </c>
      <c r="F2581" s="1">
        <v>38.45</v>
      </c>
    </row>
    <row r="2582" ht="15.75" customHeight="1">
      <c r="A2582" s="1">
        <v>5615.4829</v>
      </c>
      <c r="B2582" s="1">
        <v>38.37</v>
      </c>
      <c r="C2582" s="1">
        <v>37.52</v>
      </c>
      <c r="D2582" s="1">
        <v>37.82</v>
      </c>
      <c r="E2582" s="1">
        <v>36.22</v>
      </c>
      <c r="F2582" s="1">
        <v>37.34</v>
      </c>
    </row>
    <row r="2583" ht="15.75" customHeight="1">
      <c r="A2583" s="1">
        <v>5615.6353</v>
      </c>
      <c r="B2583" s="1">
        <v>39.18</v>
      </c>
      <c r="C2583" s="1">
        <v>38.22</v>
      </c>
      <c r="D2583" s="1">
        <v>37.83</v>
      </c>
      <c r="E2583" s="1">
        <v>36.05</v>
      </c>
      <c r="F2583" s="1">
        <v>36.63</v>
      </c>
    </row>
    <row r="2584" ht="15.75" customHeight="1">
      <c r="A2584" s="1">
        <v>5615.7876</v>
      </c>
      <c r="B2584" s="1">
        <v>39.19</v>
      </c>
      <c r="C2584" s="1">
        <v>38.42</v>
      </c>
      <c r="D2584" s="1">
        <v>38.24</v>
      </c>
      <c r="E2584" s="1">
        <v>36.69</v>
      </c>
      <c r="F2584" s="1">
        <v>36.82</v>
      </c>
    </row>
    <row r="2585" ht="15.75" customHeight="1">
      <c r="A2585" s="1">
        <v>5615.9399</v>
      </c>
      <c r="B2585" s="1">
        <v>39.55</v>
      </c>
      <c r="C2585" s="1">
        <v>38.93</v>
      </c>
      <c r="D2585" s="1">
        <v>38.99</v>
      </c>
      <c r="E2585" s="1">
        <v>37.73</v>
      </c>
      <c r="F2585" s="1">
        <v>37.56</v>
      </c>
    </row>
    <row r="2586" ht="15.75" customHeight="1">
      <c r="A2586" s="1">
        <v>5616.0923</v>
      </c>
      <c r="B2586" s="1">
        <v>43.05</v>
      </c>
      <c r="C2586" s="1">
        <v>41.4</v>
      </c>
      <c r="D2586" s="1">
        <v>41.55</v>
      </c>
      <c r="E2586" s="1">
        <v>42.06</v>
      </c>
      <c r="F2586" s="1">
        <v>40.9</v>
      </c>
    </row>
    <row r="2587" ht="15.75" customHeight="1">
      <c r="A2587" s="1">
        <v>5616.2446</v>
      </c>
      <c r="B2587" s="1">
        <v>50.39</v>
      </c>
      <c r="C2587" s="1">
        <v>47.65</v>
      </c>
      <c r="D2587" s="1">
        <v>48.47</v>
      </c>
      <c r="E2587" s="1">
        <v>50.42</v>
      </c>
      <c r="F2587" s="1">
        <v>48.29</v>
      </c>
    </row>
    <row r="2588" ht="15.75" customHeight="1">
      <c r="A2588" s="1">
        <v>5616.397</v>
      </c>
      <c r="B2588" s="1">
        <v>61.95</v>
      </c>
      <c r="C2588" s="1">
        <v>57.17</v>
      </c>
      <c r="D2588" s="1">
        <v>59.79</v>
      </c>
      <c r="E2588" s="1">
        <v>61.2</v>
      </c>
      <c r="F2588" s="1">
        <v>59.73</v>
      </c>
    </row>
    <row r="2589" ht="15.75" customHeight="1">
      <c r="A2589" s="1">
        <v>5616.5498</v>
      </c>
      <c r="B2589" s="1">
        <v>81.19</v>
      </c>
      <c r="C2589" s="1">
        <v>70.98</v>
      </c>
      <c r="D2589" s="1">
        <v>75.27</v>
      </c>
      <c r="E2589" s="1">
        <v>74.9</v>
      </c>
      <c r="F2589" s="1">
        <v>75.3</v>
      </c>
    </row>
    <row r="2590" ht="15.75" customHeight="1">
      <c r="A2590" s="1">
        <v>5616.7021</v>
      </c>
      <c r="B2590" s="1">
        <v>113.8</v>
      </c>
      <c r="C2590" s="1">
        <v>96.77</v>
      </c>
      <c r="D2590" s="1">
        <v>104.8</v>
      </c>
      <c r="E2590" s="1">
        <v>103.0</v>
      </c>
      <c r="F2590" s="1">
        <v>106.5</v>
      </c>
    </row>
    <row r="2591" ht="15.75" customHeight="1">
      <c r="A2591" s="1">
        <v>5616.8545</v>
      </c>
      <c r="B2591" s="1">
        <v>170.1</v>
      </c>
      <c r="C2591" s="1">
        <v>143.0</v>
      </c>
      <c r="D2591" s="1">
        <v>159.8</v>
      </c>
      <c r="E2591" s="1">
        <v>147.3</v>
      </c>
      <c r="F2591" s="1">
        <v>164.5</v>
      </c>
    </row>
    <row r="2592" ht="15.75" customHeight="1">
      <c r="A2592" s="1">
        <v>5617.0068</v>
      </c>
      <c r="B2592" s="1">
        <v>281.5</v>
      </c>
      <c r="C2592" s="1">
        <v>226.3</v>
      </c>
      <c r="D2592" s="1">
        <v>262.0</v>
      </c>
      <c r="E2592" s="1">
        <v>231.8</v>
      </c>
      <c r="F2592" s="1">
        <v>268.9</v>
      </c>
    </row>
    <row r="2593" ht="15.75" customHeight="1">
      <c r="A2593" s="1">
        <v>5617.1592</v>
      </c>
      <c r="B2593" s="1">
        <v>570.5</v>
      </c>
      <c r="C2593" s="1">
        <v>398.6</v>
      </c>
      <c r="D2593" s="1">
        <v>456.9</v>
      </c>
      <c r="E2593" s="1">
        <v>427.2</v>
      </c>
      <c r="F2593" s="1">
        <v>422.0</v>
      </c>
    </row>
    <row r="2594" ht="15.75" customHeight="1">
      <c r="A2594" s="1">
        <v>5617.3115</v>
      </c>
      <c r="B2594" s="1">
        <v>1071.7</v>
      </c>
      <c r="C2594" s="1">
        <v>640.0</v>
      </c>
      <c r="D2594" s="1">
        <v>666.8</v>
      </c>
      <c r="E2594" s="1">
        <v>601.4</v>
      </c>
      <c r="F2594" s="1">
        <v>621.2</v>
      </c>
    </row>
    <row r="2595" ht="15.75" customHeight="1">
      <c r="A2595" s="1">
        <v>5617.4639</v>
      </c>
      <c r="B2595" s="1">
        <v>1437.2</v>
      </c>
      <c r="C2595" s="1">
        <v>879.5</v>
      </c>
      <c r="D2595" s="1">
        <v>1099.4</v>
      </c>
      <c r="E2595" s="1">
        <v>841.3</v>
      </c>
      <c r="F2595" s="1">
        <v>1005.7</v>
      </c>
    </row>
    <row r="2596" ht="15.75" customHeight="1">
      <c r="A2596" s="1">
        <v>5617.6162</v>
      </c>
      <c r="B2596" s="1">
        <v>1765.3</v>
      </c>
      <c r="C2596" s="1">
        <v>933.6</v>
      </c>
      <c r="D2596" s="1">
        <v>1495.7</v>
      </c>
      <c r="E2596" s="1">
        <v>1055.3</v>
      </c>
      <c r="F2596" s="1">
        <v>1208.8</v>
      </c>
    </row>
    <row r="2597" ht="15.75" customHeight="1">
      <c r="A2597" s="1">
        <v>5617.7686</v>
      </c>
      <c r="B2597" s="1">
        <v>1839.4</v>
      </c>
      <c r="C2597" s="1">
        <v>940.4</v>
      </c>
      <c r="D2597" s="1">
        <v>1708.1</v>
      </c>
      <c r="E2597" s="1">
        <v>985.3</v>
      </c>
      <c r="F2597" s="1">
        <v>848.6</v>
      </c>
    </row>
    <row r="2598" ht="15.75" customHeight="1">
      <c r="A2598" s="1">
        <v>5617.9214</v>
      </c>
      <c r="B2598" s="1">
        <v>1920.6</v>
      </c>
      <c r="C2598" s="1">
        <v>899.4</v>
      </c>
      <c r="D2598" s="1">
        <v>1835.3</v>
      </c>
      <c r="E2598" s="1">
        <v>863.9</v>
      </c>
      <c r="F2598" s="1">
        <v>768.3</v>
      </c>
    </row>
    <row r="2599" ht="15.75" customHeight="1">
      <c r="A2599" s="1">
        <v>5618.0737</v>
      </c>
      <c r="B2599" s="1">
        <v>1874.9</v>
      </c>
      <c r="C2599" s="1">
        <v>839.3</v>
      </c>
      <c r="D2599" s="1">
        <v>1833.8</v>
      </c>
      <c r="E2599" s="1">
        <v>738.5</v>
      </c>
      <c r="F2599" s="1">
        <v>707.8</v>
      </c>
    </row>
    <row r="2600" ht="15.75" customHeight="1">
      <c r="A2600" s="1">
        <v>5618.2261</v>
      </c>
      <c r="B2600" s="1">
        <v>1784.0</v>
      </c>
      <c r="C2600" s="1">
        <v>780.7</v>
      </c>
      <c r="D2600" s="1">
        <v>1677.6</v>
      </c>
      <c r="E2600" s="1">
        <v>656.3</v>
      </c>
      <c r="F2600" s="1">
        <v>631.4</v>
      </c>
    </row>
    <row r="2601" ht="15.75" customHeight="1">
      <c r="A2601" s="1">
        <v>5618.3784</v>
      </c>
      <c r="B2601" s="1">
        <v>1615.5</v>
      </c>
      <c r="C2601" s="1">
        <v>715.8</v>
      </c>
      <c r="D2601" s="1">
        <v>1421.1</v>
      </c>
      <c r="E2601" s="1">
        <v>542.7</v>
      </c>
      <c r="F2601" s="1">
        <v>677.1</v>
      </c>
    </row>
    <row r="2602" ht="15.75" customHeight="1">
      <c r="A2602" s="1">
        <v>5618.5308</v>
      </c>
      <c r="B2602" s="1">
        <v>1349.3</v>
      </c>
      <c r="C2602" s="1">
        <v>623.9</v>
      </c>
      <c r="D2602" s="1">
        <v>1077.9</v>
      </c>
      <c r="E2602" s="1">
        <v>568.0</v>
      </c>
      <c r="F2602" s="1">
        <v>672.0</v>
      </c>
    </row>
    <row r="2603" ht="15.75" customHeight="1">
      <c r="A2603" s="1">
        <v>5618.6831</v>
      </c>
      <c r="B2603" s="1">
        <v>920.2</v>
      </c>
      <c r="C2603" s="1">
        <v>502.8</v>
      </c>
      <c r="D2603" s="1">
        <v>760.5</v>
      </c>
      <c r="E2603" s="1">
        <v>544.0</v>
      </c>
      <c r="F2603" s="1">
        <v>525.9</v>
      </c>
    </row>
    <row r="2604" ht="15.75" customHeight="1">
      <c r="A2604" s="1">
        <v>5618.8354</v>
      </c>
      <c r="B2604" s="1">
        <v>560.0</v>
      </c>
      <c r="C2604" s="1">
        <v>363.9</v>
      </c>
      <c r="D2604" s="1">
        <v>505.3</v>
      </c>
      <c r="E2604" s="1">
        <v>401.3</v>
      </c>
      <c r="F2604" s="1">
        <v>386.2</v>
      </c>
    </row>
    <row r="2605" ht="15.75" customHeight="1">
      <c r="A2605" s="1">
        <v>5618.9878</v>
      </c>
      <c r="B2605" s="1">
        <v>344.2</v>
      </c>
      <c r="C2605" s="1">
        <v>248.7</v>
      </c>
      <c r="D2605" s="1">
        <v>328.5</v>
      </c>
      <c r="E2605" s="1">
        <v>281.4</v>
      </c>
      <c r="F2605" s="1">
        <v>274.8</v>
      </c>
    </row>
    <row r="2606" ht="15.75" customHeight="1">
      <c r="A2606" s="1">
        <v>5619.1406</v>
      </c>
      <c r="B2606" s="1">
        <v>218.7</v>
      </c>
      <c r="C2606" s="1">
        <v>175.6</v>
      </c>
      <c r="D2606" s="1">
        <v>222.6</v>
      </c>
      <c r="E2606" s="1">
        <v>202.7</v>
      </c>
      <c r="F2606" s="1">
        <v>194.0</v>
      </c>
    </row>
    <row r="2607" ht="15.75" customHeight="1">
      <c r="A2607" s="1">
        <v>5619.293</v>
      </c>
      <c r="B2607" s="1">
        <v>153.2</v>
      </c>
      <c r="C2607" s="1">
        <v>133.4</v>
      </c>
      <c r="D2607" s="1">
        <v>163.2</v>
      </c>
      <c r="E2607" s="1">
        <v>155.6</v>
      </c>
      <c r="F2607" s="1">
        <v>145.8</v>
      </c>
    </row>
    <row r="2608" ht="15.75" customHeight="1">
      <c r="A2608" s="1">
        <v>5619.4453</v>
      </c>
      <c r="B2608" s="1">
        <v>117.3</v>
      </c>
      <c r="C2608" s="1">
        <v>106.8</v>
      </c>
      <c r="D2608" s="1">
        <v>125.9</v>
      </c>
      <c r="E2608" s="1">
        <v>122.5</v>
      </c>
      <c r="F2608" s="1">
        <v>116.9</v>
      </c>
    </row>
    <row r="2609" ht="15.75" customHeight="1">
      <c r="A2609" s="1">
        <v>5619.5977</v>
      </c>
      <c r="B2609" s="1">
        <v>99.48</v>
      </c>
      <c r="C2609" s="1">
        <v>92.29</v>
      </c>
      <c r="D2609" s="1">
        <v>106.0</v>
      </c>
      <c r="E2609" s="1">
        <v>102.7</v>
      </c>
      <c r="F2609" s="1">
        <v>102.1</v>
      </c>
    </row>
    <row r="2610" ht="15.75" customHeight="1">
      <c r="A2610" s="1">
        <v>5619.75</v>
      </c>
      <c r="B2610" s="1">
        <v>92.66</v>
      </c>
      <c r="C2610" s="1">
        <v>87.0</v>
      </c>
      <c r="D2610" s="1">
        <v>98.21</v>
      </c>
      <c r="E2610" s="1">
        <v>94.06</v>
      </c>
      <c r="F2610" s="1">
        <v>96.92</v>
      </c>
    </row>
    <row r="2611" ht="15.75" customHeight="1">
      <c r="A2611" s="1">
        <v>5619.9023</v>
      </c>
      <c r="B2611" s="1">
        <v>94.95</v>
      </c>
      <c r="C2611" s="1">
        <v>90.16</v>
      </c>
      <c r="D2611" s="1">
        <v>101.3</v>
      </c>
      <c r="E2611" s="1">
        <v>96.43</v>
      </c>
      <c r="F2611" s="1">
        <v>101.1</v>
      </c>
    </row>
    <row r="2612" ht="15.75" customHeight="1">
      <c r="A2612" s="1">
        <v>5620.0547</v>
      </c>
      <c r="B2612" s="1">
        <v>108.3</v>
      </c>
      <c r="C2612" s="1">
        <v>103.7</v>
      </c>
      <c r="D2612" s="1">
        <v>117.3</v>
      </c>
      <c r="E2612" s="1">
        <v>110.8</v>
      </c>
      <c r="F2612" s="1">
        <v>118.0</v>
      </c>
    </row>
    <row r="2613" ht="15.75" customHeight="1">
      <c r="A2613" s="1">
        <v>5620.207</v>
      </c>
      <c r="B2613" s="1">
        <v>137.3</v>
      </c>
      <c r="C2613" s="1">
        <v>130.0</v>
      </c>
      <c r="D2613" s="1">
        <v>147.0</v>
      </c>
      <c r="E2613" s="1">
        <v>137.5</v>
      </c>
      <c r="F2613" s="1">
        <v>150.4</v>
      </c>
    </row>
    <row r="2614" ht="15.75" customHeight="1">
      <c r="A2614" s="1">
        <v>5620.3594</v>
      </c>
      <c r="B2614" s="1">
        <v>181.4</v>
      </c>
      <c r="C2614" s="1">
        <v>167.6</v>
      </c>
      <c r="D2614" s="1">
        <v>197.4</v>
      </c>
      <c r="E2614" s="1">
        <v>180.0</v>
      </c>
      <c r="F2614" s="1">
        <v>207.5</v>
      </c>
    </row>
    <row r="2615" ht="15.75" customHeight="1">
      <c r="A2615" s="1">
        <v>5620.5122</v>
      </c>
      <c r="B2615" s="1">
        <v>261.2</v>
      </c>
      <c r="C2615" s="1">
        <v>234.4</v>
      </c>
      <c r="D2615" s="1">
        <v>284.5</v>
      </c>
      <c r="E2615" s="1">
        <v>259.3</v>
      </c>
      <c r="F2615" s="1">
        <v>291.8</v>
      </c>
    </row>
    <row r="2616" ht="15.75" customHeight="1">
      <c r="A2616" s="1">
        <v>5620.6646</v>
      </c>
      <c r="B2616" s="1">
        <v>369.0</v>
      </c>
      <c r="C2616" s="1">
        <v>315.2</v>
      </c>
      <c r="D2616" s="1">
        <v>389.5</v>
      </c>
      <c r="E2616" s="1">
        <v>359.0</v>
      </c>
      <c r="F2616" s="1">
        <v>389.9</v>
      </c>
    </row>
    <row r="2617" ht="15.75" customHeight="1">
      <c r="A2617" s="1">
        <v>5620.8169</v>
      </c>
      <c r="B2617" s="1">
        <v>450.9</v>
      </c>
      <c r="C2617" s="1">
        <v>375.2</v>
      </c>
      <c r="D2617" s="1">
        <v>485.0</v>
      </c>
      <c r="E2617" s="1">
        <v>442.7</v>
      </c>
      <c r="F2617" s="1">
        <v>491.9</v>
      </c>
    </row>
    <row r="2618" ht="15.75" customHeight="1">
      <c r="A2618" s="1">
        <v>5620.9692</v>
      </c>
      <c r="B2618" s="1">
        <v>481.4</v>
      </c>
      <c r="C2618" s="1">
        <v>397.4</v>
      </c>
      <c r="D2618" s="1">
        <v>556.4</v>
      </c>
      <c r="E2618" s="1">
        <v>503.6</v>
      </c>
      <c r="F2618" s="1">
        <v>557.7</v>
      </c>
    </row>
    <row r="2619" ht="15.75" customHeight="1">
      <c r="A2619" s="1">
        <v>5621.1216</v>
      </c>
      <c r="B2619" s="1">
        <v>470.7</v>
      </c>
      <c r="C2619" s="1">
        <v>386.8</v>
      </c>
      <c r="D2619" s="1">
        <v>576.2</v>
      </c>
      <c r="E2619" s="1">
        <v>519.2</v>
      </c>
      <c r="F2619" s="1">
        <v>544.6</v>
      </c>
    </row>
    <row r="2620" ht="15.75" customHeight="1">
      <c r="A2620" s="1">
        <v>5621.2739</v>
      </c>
      <c r="B2620" s="1">
        <v>425.0</v>
      </c>
      <c r="C2620" s="1">
        <v>359.6</v>
      </c>
      <c r="D2620" s="1">
        <v>538.6</v>
      </c>
      <c r="E2620" s="1">
        <v>483.1</v>
      </c>
      <c r="F2620" s="1">
        <v>503.3</v>
      </c>
    </row>
    <row r="2621" ht="15.75" customHeight="1">
      <c r="A2621" s="1">
        <v>5621.4263</v>
      </c>
      <c r="B2621" s="1">
        <v>376.5</v>
      </c>
      <c r="C2621" s="1">
        <v>327.2</v>
      </c>
      <c r="D2621" s="1">
        <v>471.0</v>
      </c>
      <c r="E2621" s="1">
        <v>419.4</v>
      </c>
      <c r="F2621" s="1">
        <v>433.6</v>
      </c>
    </row>
    <row r="2622" ht="15.75" customHeight="1">
      <c r="A2622" s="1">
        <v>5621.5786</v>
      </c>
      <c r="B2622" s="1">
        <v>331.0</v>
      </c>
      <c r="C2622" s="1">
        <v>293.5</v>
      </c>
      <c r="D2622" s="1">
        <v>401.6</v>
      </c>
      <c r="E2622" s="1">
        <v>354.1</v>
      </c>
      <c r="F2622" s="1">
        <v>368.2</v>
      </c>
    </row>
    <row r="2623" ht="15.75" customHeight="1">
      <c r="A2623" s="1">
        <v>5621.731</v>
      </c>
      <c r="B2623" s="1">
        <v>281.6</v>
      </c>
      <c r="C2623" s="1">
        <v>260.3</v>
      </c>
      <c r="D2623" s="1">
        <v>341.2</v>
      </c>
      <c r="E2623" s="1">
        <v>297.3</v>
      </c>
      <c r="F2623" s="1">
        <v>313.0</v>
      </c>
    </row>
    <row r="2624" ht="15.75" customHeight="1">
      <c r="A2624" s="1">
        <v>5621.8838</v>
      </c>
      <c r="B2624" s="1">
        <v>246.9</v>
      </c>
      <c r="C2624" s="1">
        <v>231.3</v>
      </c>
      <c r="D2624" s="1">
        <v>292.9</v>
      </c>
      <c r="E2624" s="1">
        <v>255.7</v>
      </c>
      <c r="F2624" s="1">
        <v>268.1</v>
      </c>
    </row>
    <row r="2625" ht="15.75" customHeight="1">
      <c r="A2625" s="1">
        <v>5622.0361</v>
      </c>
      <c r="B2625" s="1">
        <v>220.0</v>
      </c>
      <c r="C2625" s="1">
        <v>208.3</v>
      </c>
      <c r="D2625" s="1">
        <v>258.0</v>
      </c>
      <c r="E2625" s="1">
        <v>226.8</v>
      </c>
      <c r="F2625" s="1">
        <v>235.6</v>
      </c>
    </row>
    <row r="2626" ht="15.75" customHeight="1">
      <c r="A2626" s="1">
        <v>5622.1885</v>
      </c>
      <c r="B2626" s="1">
        <v>204.0</v>
      </c>
      <c r="C2626" s="1">
        <v>191.9</v>
      </c>
      <c r="D2626" s="1">
        <v>233.3</v>
      </c>
      <c r="E2626" s="1">
        <v>208.1</v>
      </c>
      <c r="F2626" s="1">
        <v>212.7</v>
      </c>
    </row>
    <row r="2627" ht="15.75" customHeight="1">
      <c r="A2627" s="1">
        <v>5622.3408</v>
      </c>
      <c r="B2627" s="1">
        <v>197.7</v>
      </c>
      <c r="C2627" s="1">
        <v>181.7</v>
      </c>
      <c r="D2627" s="1">
        <v>217.1</v>
      </c>
      <c r="E2627" s="1">
        <v>196.4</v>
      </c>
      <c r="F2627" s="1">
        <v>198.0</v>
      </c>
    </row>
    <row r="2628" ht="15.75" customHeight="1">
      <c r="A2628" s="1">
        <v>5622.4932</v>
      </c>
      <c r="B2628" s="1">
        <v>197.2</v>
      </c>
      <c r="C2628" s="1">
        <v>178.7</v>
      </c>
      <c r="D2628" s="1">
        <v>210.4</v>
      </c>
      <c r="E2628" s="1">
        <v>197.0</v>
      </c>
      <c r="F2628" s="1">
        <v>193.6</v>
      </c>
    </row>
    <row r="2629" ht="15.75" customHeight="1">
      <c r="A2629" s="1">
        <v>5622.6455</v>
      </c>
      <c r="B2629" s="1">
        <v>198.6</v>
      </c>
      <c r="C2629" s="1">
        <v>177.7</v>
      </c>
      <c r="D2629" s="1">
        <v>206.8</v>
      </c>
      <c r="E2629" s="1">
        <v>197.8</v>
      </c>
      <c r="F2629" s="1">
        <v>188.7</v>
      </c>
    </row>
    <row r="2630" ht="15.75" customHeight="1">
      <c r="A2630" s="1">
        <v>5622.7979</v>
      </c>
      <c r="B2630" s="1">
        <v>205.1</v>
      </c>
      <c r="C2630" s="1">
        <v>179.6</v>
      </c>
      <c r="D2630" s="1">
        <v>206.2</v>
      </c>
      <c r="E2630" s="1">
        <v>192.3</v>
      </c>
      <c r="F2630" s="1">
        <v>183.0</v>
      </c>
    </row>
    <row r="2631" ht="15.75" customHeight="1">
      <c r="A2631" s="1">
        <v>5622.9502</v>
      </c>
      <c r="B2631" s="1">
        <v>215.7</v>
      </c>
      <c r="C2631" s="1">
        <v>185.3</v>
      </c>
      <c r="D2631" s="1">
        <v>210.0</v>
      </c>
      <c r="E2631" s="1">
        <v>191.0</v>
      </c>
      <c r="F2631" s="1">
        <v>182.4</v>
      </c>
    </row>
    <row r="2632" ht="15.75" customHeight="1">
      <c r="A2632" s="1">
        <v>5623.103</v>
      </c>
      <c r="B2632" s="1">
        <v>232.6</v>
      </c>
      <c r="C2632" s="1">
        <v>196.9</v>
      </c>
      <c r="D2632" s="1">
        <v>219.9</v>
      </c>
      <c r="E2632" s="1">
        <v>194.3</v>
      </c>
      <c r="F2632" s="1">
        <v>187.5</v>
      </c>
    </row>
    <row r="2633" ht="15.75" customHeight="1">
      <c r="A2633" s="1">
        <v>5623.2554</v>
      </c>
      <c r="B2633" s="1">
        <v>247.9</v>
      </c>
      <c r="C2633" s="1">
        <v>203.9</v>
      </c>
      <c r="D2633" s="1">
        <v>224.8</v>
      </c>
      <c r="E2633" s="1">
        <v>190.4</v>
      </c>
      <c r="F2633" s="1">
        <v>187.2</v>
      </c>
    </row>
    <row r="2634" ht="15.75" customHeight="1">
      <c r="A2634" s="1">
        <v>5623.4077</v>
      </c>
      <c r="B2634" s="1">
        <v>229.5</v>
      </c>
      <c r="C2634" s="1">
        <v>192.4</v>
      </c>
      <c r="D2634" s="1">
        <v>209.9</v>
      </c>
      <c r="E2634" s="1">
        <v>172.4</v>
      </c>
      <c r="F2634" s="1">
        <v>171.1</v>
      </c>
    </row>
    <row r="2635" ht="15.75" customHeight="1">
      <c r="A2635" s="1">
        <v>5623.5601</v>
      </c>
      <c r="B2635" s="1">
        <v>186.8</v>
      </c>
      <c r="C2635" s="1">
        <v>160.0</v>
      </c>
      <c r="D2635" s="1">
        <v>172.6</v>
      </c>
      <c r="E2635" s="1">
        <v>142.5</v>
      </c>
      <c r="F2635" s="1">
        <v>138.2</v>
      </c>
    </row>
    <row r="2636" ht="15.75" customHeight="1">
      <c r="A2636" s="1">
        <v>5623.7124</v>
      </c>
      <c r="B2636" s="1">
        <v>141.9</v>
      </c>
      <c r="C2636" s="1">
        <v>123.0</v>
      </c>
      <c r="D2636" s="1">
        <v>131.1</v>
      </c>
      <c r="E2636" s="1">
        <v>111.2</v>
      </c>
      <c r="F2636" s="1">
        <v>105.6</v>
      </c>
    </row>
    <row r="2637" ht="15.75" customHeight="1">
      <c r="A2637" s="1">
        <v>5623.8647</v>
      </c>
      <c r="B2637" s="1">
        <v>108.4</v>
      </c>
      <c r="C2637" s="1">
        <v>94.68</v>
      </c>
      <c r="D2637" s="1">
        <v>100.1</v>
      </c>
      <c r="E2637" s="1">
        <v>88.05</v>
      </c>
      <c r="F2637" s="1">
        <v>84.12</v>
      </c>
    </row>
    <row r="2638" ht="15.75" customHeight="1">
      <c r="A2638" s="1">
        <v>5624.0171</v>
      </c>
      <c r="B2638" s="1">
        <v>85.5</v>
      </c>
      <c r="C2638" s="1">
        <v>76.33</v>
      </c>
      <c r="D2638" s="1">
        <v>80.35</v>
      </c>
      <c r="E2638" s="1">
        <v>71.76</v>
      </c>
      <c r="F2638" s="1">
        <v>69.41</v>
      </c>
    </row>
    <row r="2639" ht="15.75" customHeight="1">
      <c r="A2639" s="1">
        <v>5624.1694</v>
      </c>
      <c r="B2639" s="1">
        <v>73.81</v>
      </c>
      <c r="C2639" s="1">
        <v>66.82</v>
      </c>
      <c r="D2639" s="1">
        <v>70.26</v>
      </c>
      <c r="E2639" s="1">
        <v>63.1</v>
      </c>
      <c r="F2639" s="1">
        <v>60.93</v>
      </c>
    </row>
    <row r="2640" ht="15.75" customHeight="1">
      <c r="A2640" s="1">
        <v>5624.3218</v>
      </c>
      <c r="B2640" s="1">
        <v>70.64</v>
      </c>
      <c r="C2640" s="1">
        <v>64.13</v>
      </c>
      <c r="D2640" s="1">
        <v>67.61</v>
      </c>
      <c r="E2640" s="1">
        <v>61.33</v>
      </c>
      <c r="F2640" s="1">
        <v>59.24</v>
      </c>
    </row>
    <row r="2641" ht="15.75" customHeight="1">
      <c r="A2641" s="1">
        <v>5624.4746</v>
      </c>
      <c r="B2641" s="1">
        <v>74.72</v>
      </c>
      <c r="C2641" s="1">
        <v>67.61</v>
      </c>
      <c r="D2641" s="1">
        <v>71.71</v>
      </c>
      <c r="E2641" s="1">
        <v>65.44</v>
      </c>
      <c r="F2641" s="1">
        <v>63.44</v>
      </c>
    </row>
    <row r="2642" ht="15.75" customHeight="1">
      <c r="A2642" s="1">
        <v>5624.627</v>
      </c>
      <c r="B2642" s="1">
        <v>88.1</v>
      </c>
      <c r="C2642" s="1">
        <v>78.21</v>
      </c>
      <c r="D2642" s="1">
        <v>83.9</v>
      </c>
      <c r="E2642" s="1">
        <v>76.77</v>
      </c>
      <c r="F2642" s="1">
        <v>74.37</v>
      </c>
    </row>
    <row r="2643" ht="15.75" customHeight="1">
      <c r="A2643" s="1">
        <v>5624.7793</v>
      </c>
      <c r="B2643" s="1">
        <v>110.3</v>
      </c>
      <c r="C2643" s="1">
        <v>96.72</v>
      </c>
      <c r="D2643" s="1">
        <v>105.3</v>
      </c>
      <c r="E2643" s="1">
        <v>96.02</v>
      </c>
      <c r="F2643" s="1">
        <v>93.19</v>
      </c>
    </row>
    <row r="2644" ht="15.75" customHeight="1">
      <c r="A2644" s="1">
        <v>5624.9316</v>
      </c>
      <c r="B2644" s="1">
        <v>141.6</v>
      </c>
      <c r="C2644" s="1">
        <v>123.5</v>
      </c>
      <c r="D2644" s="1">
        <v>137.7</v>
      </c>
      <c r="E2644" s="1">
        <v>125.5</v>
      </c>
      <c r="F2644" s="1">
        <v>122.3</v>
      </c>
    </row>
    <row r="2645" ht="15.75" customHeight="1">
      <c r="A2645" s="1">
        <v>5625.084</v>
      </c>
      <c r="B2645" s="1">
        <v>191.8</v>
      </c>
      <c r="C2645" s="1">
        <v>162.1</v>
      </c>
      <c r="D2645" s="1">
        <v>185.1</v>
      </c>
      <c r="E2645" s="1">
        <v>170.0</v>
      </c>
      <c r="F2645" s="1">
        <v>160.7</v>
      </c>
    </row>
    <row r="2646" ht="15.75" customHeight="1">
      <c r="A2646" s="1">
        <v>5625.2363</v>
      </c>
      <c r="B2646" s="1">
        <v>245.7</v>
      </c>
      <c r="C2646" s="1">
        <v>204.5</v>
      </c>
      <c r="D2646" s="1">
        <v>237.3</v>
      </c>
      <c r="E2646" s="1">
        <v>216.7</v>
      </c>
      <c r="F2646" s="1">
        <v>201.0</v>
      </c>
    </row>
    <row r="2647" ht="15.75" customHeight="1">
      <c r="A2647" s="1">
        <v>5625.3887</v>
      </c>
      <c r="B2647" s="1">
        <v>269.5</v>
      </c>
      <c r="C2647" s="1">
        <v>230.4</v>
      </c>
      <c r="D2647" s="1">
        <v>272.2</v>
      </c>
      <c r="E2647" s="1">
        <v>249.8</v>
      </c>
      <c r="F2647" s="1">
        <v>233.2</v>
      </c>
    </row>
    <row r="2648" ht="15.75" customHeight="1">
      <c r="A2648" s="1">
        <v>5625.541</v>
      </c>
      <c r="B2648" s="1">
        <v>269.4</v>
      </c>
      <c r="C2648" s="1">
        <v>232.1</v>
      </c>
      <c r="D2648" s="1">
        <v>280.7</v>
      </c>
      <c r="E2648" s="1">
        <v>260.3</v>
      </c>
      <c r="F2648" s="1">
        <v>241.9</v>
      </c>
    </row>
    <row r="2649" ht="15.75" customHeight="1">
      <c r="A2649" s="1">
        <v>5625.6934</v>
      </c>
      <c r="B2649" s="1">
        <v>247.2</v>
      </c>
      <c r="C2649" s="1">
        <v>212.6</v>
      </c>
      <c r="D2649" s="1">
        <v>261.4</v>
      </c>
      <c r="E2649" s="1">
        <v>245.2</v>
      </c>
      <c r="F2649" s="1">
        <v>223.3</v>
      </c>
    </row>
    <row r="2650" ht="15.75" customHeight="1">
      <c r="A2650" s="1">
        <v>5625.8462</v>
      </c>
      <c r="B2650" s="1">
        <v>202.4</v>
      </c>
      <c r="C2650" s="1">
        <v>181.4</v>
      </c>
      <c r="D2650" s="1">
        <v>223.3</v>
      </c>
      <c r="E2650" s="1">
        <v>212.0</v>
      </c>
      <c r="F2650" s="1">
        <v>195.4</v>
      </c>
    </row>
    <row r="2651" ht="15.75" customHeight="1">
      <c r="A2651" s="1">
        <v>5625.9985</v>
      </c>
      <c r="B2651" s="1">
        <v>160.8</v>
      </c>
      <c r="C2651" s="1">
        <v>148.2</v>
      </c>
      <c r="D2651" s="1">
        <v>179.4</v>
      </c>
      <c r="E2651" s="1">
        <v>173.0</v>
      </c>
      <c r="F2651" s="1">
        <v>163.9</v>
      </c>
    </row>
    <row r="2652" ht="15.75" customHeight="1">
      <c r="A2652" s="1">
        <v>5626.1509</v>
      </c>
      <c r="B2652" s="1">
        <v>128.8</v>
      </c>
      <c r="C2652" s="1">
        <v>121.3</v>
      </c>
      <c r="D2652" s="1">
        <v>142.9</v>
      </c>
      <c r="E2652" s="1">
        <v>138.2</v>
      </c>
      <c r="F2652" s="1">
        <v>132.8</v>
      </c>
    </row>
    <row r="2653" ht="15.75" customHeight="1">
      <c r="A2653" s="1">
        <v>5626.3032</v>
      </c>
      <c r="B2653" s="1">
        <v>107.6</v>
      </c>
      <c r="C2653" s="1">
        <v>101.8</v>
      </c>
      <c r="D2653" s="1">
        <v>117.0</v>
      </c>
      <c r="E2653" s="1">
        <v>113.0</v>
      </c>
      <c r="F2653" s="1">
        <v>112.1</v>
      </c>
    </row>
    <row r="2654" ht="15.75" customHeight="1">
      <c r="A2654" s="1">
        <v>5626.4556</v>
      </c>
      <c r="B2654" s="1">
        <v>92.92</v>
      </c>
      <c r="C2654" s="1">
        <v>88.26</v>
      </c>
      <c r="D2654" s="1">
        <v>99.04</v>
      </c>
      <c r="E2654" s="1">
        <v>95.49</v>
      </c>
      <c r="F2654" s="1">
        <v>96.13</v>
      </c>
    </row>
    <row r="2655" ht="15.75" customHeight="1">
      <c r="A2655" s="1">
        <v>5626.6079</v>
      </c>
      <c r="B2655" s="1">
        <v>83.06</v>
      </c>
      <c r="C2655" s="1">
        <v>79.29</v>
      </c>
      <c r="D2655" s="1">
        <v>87.47</v>
      </c>
      <c r="E2655" s="1">
        <v>84.41</v>
      </c>
      <c r="F2655" s="1">
        <v>83.37</v>
      </c>
    </row>
    <row r="2656" ht="15.75" customHeight="1">
      <c r="A2656" s="1">
        <v>5626.7603</v>
      </c>
      <c r="B2656" s="1">
        <v>77.91</v>
      </c>
      <c r="C2656" s="1">
        <v>74.37</v>
      </c>
      <c r="D2656" s="1">
        <v>81.16</v>
      </c>
      <c r="E2656" s="1">
        <v>78.59</v>
      </c>
      <c r="F2656" s="1">
        <v>77.26</v>
      </c>
    </row>
    <row r="2657" ht="15.75" customHeight="1">
      <c r="A2657" s="1">
        <v>5626.9126</v>
      </c>
      <c r="B2657" s="1">
        <v>79.0</v>
      </c>
      <c r="C2657" s="1">
        <v>74.0</v>
      </c>
      <c r="D2657" s="1">
        <v>80.25</v>
      </c>
      <c r="E2657" s="1">
        <v>77.95</v>
      </c>
      <c r="F2657" s="1">
        <v>77.05</v>
      </c>
    </row>
    <row r="2658" ht="15.75" customHeight="1">
      <c r="A2658" s="1">
        <v>5627.0654</v>
      </c>
      <c r="B2658" s="1">
        <v>83.09</v>
      </c>
      <c r="C2658" s="1">
        <v>78.14</v>
      </c>
      <c r="D2658" s="1">
        <v>84.22</v>
      </c>
      <c r="E2658" s="1">
        <v>81.4</v>
      </c>
      <c r="F2658" s="1">
        <v>80.49</v>
      </c>
    </row>
    <row r="2659" ht="15.75" customHeight="1">
      <c r="A2659" s="1">
        <v>5627.2178</v>
      </c>
      <c r="B2659" s="1">
        <v>89.79</v>
      </c>
      <c r="C2659" s="1">
        <v>86.02</v>
      </c>
      <c r="D2659" s="1">
        <v>92.13</v>
      </c>
      <c r="E2659" s="1">
        <v>88.74</v>
      </c>
      <c r="F2659" s="1">
        <v>87.86</v>
      </c>
    </row>
    <row r="2660" ht="15.75" customHeight="1">
      <c r="A2660" s="1">
        <v>5627.3701</v>
      </c>
      <c r="B2660" s="1">
        <v>102.0</v>
      </c>
      <c r="C2660" s="1">
        <v>97.83</v>
      </c>
      <c r="D2660" s="1">
        <v>104.3</v>
      </c>
      <c r="E2660" s="1">
        <v>100.0</v>
      </c>
      <c r="F2660" s="1">
        <v>100.8</v>
      </c>
    </row>
    <row r="2661" ht="15.75" customHeight="1">
      <c r="A2661" s="1">
        <v>5627.5225</v>
      </c>
      <c r="B2661" s="1">
        <v>119.3</v>
      </c>
      <c r="C2661" s="1">
        <v>114.2</v>
      </c>
      <c r="D2661" s="1">
        <v>122.1</v>
      </c>
      <c r="E2661" s="1">
        <v>114.1</v>
      </c>
      <c r="F2661" s="1">
        <v>116.1</v>
      </c>
    </row>
    <row r="2662" ht="15.75" customHeight="1">
      <c r="A2662" s="1">
        <v>5627.6748</v>
      </c>
      <c r="B2662" s="1">
        <v>141.9</v>
      </c>
      <c r="C2662" s="1">
        <v>135.7</v>
      </c>
      <c r="D2662" s="1">
        <v>147.2</v>
      </c>
      <c r="E2662" s="1">
        <v>132.0</v>
      </c>
      <c r="F2662" s="1">
        <v>137.7</v>
      </c>
    </row>
    <row r="2663" ht="15.75" customHeight="1">
      <c r="A2663" s="1">
        <v>5627.8271</v>
      </c>
      <c r="B2663" s="1">
        <v>181.0</v>
      </c>
      <c r="C2663" s="1">
        <v>164.8</v>
      </c>
      <c r="D2663" s="1">
        <v>183.7</v>
      </c>
      <c r="E2663" s="1">
        <v>156.1</v>
      </c>
      <c r="F2663" s="1">
        <v>166.3</v>
      </c>
    </row>
    <row r="2664" ht="15.75" customHeight="1">
      <c r="A2664" s="1">
        <v>5627.9795</v>
      </c>
      <c r="B2664" s="1">
        <v>225.9</v>
      </c>
      <c r="C2664" s="1">
        <v>201.1</v>
      </c>
      <c r="D2664" s="1">
        <v>231.6</v>
      </c>
      <c r="E2664" s="1">
        <v>190.0</v>
      </c>
      <c r="F2664" s="1">
        <v>207.5</v>
      </c>
    </row>
    <row r="2665" ht="15.75" customHeight="1">
      <c r="A2665" s="1">
        <v>5628.1318</v>
      </c>
      <c r="B2665" s="1">
        <v>269.3</v>
      </c>
      <c r="C2665" s="1">
        <v>233.5</v>
      </c>
      <c r="D2665" s="1">
        <v>272.6</v>
      </c>
      <c r="E2665" s="1">
        <v>229.3</v>
      </c>
      <c r="F2665" s="1">
        <v>250.4</v>
      </c>
    </row>
    <row r="2666" ht="15.75" customHeight="1">
      <c r="A2666" s="1">
        <v>5628.2842</v>
      </c>
      <c r="B2666" s="1">
        <v>283.3</v>
      </c>
      <c r="C2666" s="1">
        <v>233.3</v>
      </c>
      <c r="D2666" s="1">
        <v>271.1</v>
      </c>
      <c r="E2666" s="1">
        <v>244.1</v>
      </c>
      <c r="F2666" s="1">
        <v>251.8</v>
      </c>
    </row>
    <row r="2667" ht="15.75" customHeight="1">
      <c r="A2667" s="1">
        <v>5628.437</v>
      </c>
      <c r="B2667" s="1">
        <v>243.6</v>
      </c>
      <c r="C2667" s="1">
        <v>197.0</v>
      </c>
      <c r="D2667" s="1">
        <v>232.1</v>
      </c>
      <c r="E2667" s="1">
        <v>213.7</v>
      </c>
      <c r="F2667" s="1">
        <v>218.2</v>
      </c>
    </row>
    <row r="2668" ht="15.75" customHeight="1">
      <c r="A2668" s="1">
        <v>5628.5894</v>
      </c>
      <c r="B2668" s="1">
        <v>186.7</v>
      </c>
      <c r="C2668" s="1">
        <v>160.3</v>
      </c>
      <c r="D2668" s="1">
        <v>193.0</v>
      </c>
      <c r="E2668" s="1">
        <v>183.4</v>
      </c>
      <c r="F2668" s="1">
        <v>185.3</v>
      </c>
    </row>
    <row r="2669" ht="15.75" customHeight="1">
      <c r="A2669" s="1">
        <v>5628.7417</v>
      </c>
      <c r="B2669" s="1">
        <v>153.7</v>
      </c>
      <c r="C2669" s="1">
        <v>137.3</v>
      </c>
      <c r="D2669" s="1">
        <v>163.6</v>
      </c>
      <c r="E2669" s="1">
        <v>162.4</v>
      </c>
      <c r="F2669" s="1">
        <v>159.0</v>
      </c>
    </row>
    <row r="2670" ht="15.75" customHeight="1">
      <c r="A2670" s="1">
        <v>5628.894</v>
      </c>
      <c r="B2670" s="1">
        <v>131.7</v>
      </c>
      <c r="C2670" s="1">
        <v>120.1</v>
      </c>
      <c r="D2670" s="1">
        <v>142.3</v>
      </c>
      <c r="E2670" s="1">
        <v>142.7</v>
      </c>
      <c r="F2670" s="1">
        <v>140.6</v>
      </c>
    </row>
    <row r="2671" ht="15.75" customHeight="1">
      <c r="A2671" s="1">
        <v>5629.0464</v>
      </c>
      <c r="B2671" s="1">
        <v>121.7</v>
      </c>
      <c r="C2671" s="1">
        <v>112.5</v>
      </c>
      <c r="D2671" s="1">
        <v>132.3</v>
      </c>
      <c r="E2671" s="1">
        <v>130.7</v>
      </c>
      <c r="F2671" s="1">
        <v>131.6</v>
      </c>
    </row>
    <row r="2672" ht="15.75" customHeight="1">
      <c r="A2672" s="1">
        <v>5629.1987</v>
      </c>
      <c r="B2672" s="1">
        <v>120.0</v>
      </c>
      <c r="C2672" s="1">
        <v>110.4</v>
      </c>
      <c r="D2672" s="1">
        <v>128.7</v>
      </c>
      <c r="E2672" s="1">
        <v>126.0</v>
      </c>
      <c r="F2672" s="1">
        <v>129.1</v>
      </c>
    </row>
    <row r="2673" ht="15.75" customHeight="1">
      <c r="A2673" s="1">
        <v>5629.3511</v>
      </c>
      <c r="B2673" s="1">
        <v>123.2</v>
      </c>
      <c r="C2673" s="1">
        <v>113.6</v>
      </c>
      <c r="D2673" s="1">
        <v>131.0</v>
      </c>
      <c r="E2673" s="1">
        <v>126.3</v>
      </c>
      <c r="F2673" s="1">
        <v>132.4</v>
      </c>
    </row>
    <row r="2674" ht="15.75" customHeight="1">
      <c r="A2674" s="1">
        <v>5629.5034</v>
      </c>
      <c r="B2674" s="1">
        <v>129.2</v>
      </c>
      <c r="C2674" s="1">
        <v>119.5</v>
      </c>
      <c r="D2674" s="1">
        <v>137.1</v>
      </c>
      <c r="E2674" s="1">
        <v>129.9</v>
      </c>
      <c r="F2674" s="1">
        <v>138.0</v>
      </c>
    </row>
    <row r="2675" ht="15.75" customHeight="1">
      <c r="A2675" s="1">
        <v>5629.6558</v>
      </c>
      <c r="B2675" s="1">
        <v>140.1</v>
      </c>
      <c r="C2675" s="1">
        <v>128.5</v>
      </c>
      <c r="D2675" s="1">
        <v>147.1</v>
      </c>
      <c r="E2675" s="1">
        <v>136.9</v>
      </c>
      <c r="F2675" s="1">
        <v>147.1</v>
      </c>
    </row>
    <row r="2676" ht="15.75" customHeight="1">
      <c r="A2676" s="1">
        <v>5629.8086</v>
      </c>
      <c r="B2676" s="1">
        <v>158.7</v>
      </c>
      <c r="C2676" s="1">
        <v>143.8</v>
      </c>
      <c r="D2676" s="1">
        <v>165.3</v>
      </c>
      <c r="E2676" s="1">
        <v>154.9</v>
      </c>
      <c r="F2676" s="1">
        <v>164.3</v>
      </c>
    </row>
    <row r="2677" ht="15.75" customHeight="1">
      <c r="A2677" s="1">
        <v>5629.9609</v>
      </c>
      <c r="B2677" s="1">
        <v>191.0</v>
      </c>
      <c r="C2677" s="1">
        <v>176.7</v>
      </c>
      <c r="D2677" s="1">
        <v>205.1</v>
      </c>
      <c r="E2677" s="1">
        <v>190.4</v>
      </c>
      <c r="F2677" s="1">
        <v>200.6</v>
      </c>
    </row>
    <row r="2678" ht="15.75" customHeight="1">
      <c r="A2678" s="1">
        <v>5630.1133</v>
      </c>
      <c r="B2678" s="1">
        <v>252.2</v>
      </c>
      <c r="C2678" s="1">
        <v>229.3</v>
      </c>
      <c r="D2678" s="1">
        <v>266.5</v>
      </c>
      <c r="E2678" s="1">
        <v>245.3</v>
      </c>
      <c r="F2678" s="1">
        <v>260.0</v>
      </c>
    </row>
    <row r="2679" ht="15.75" customHeight="1">
      <c r="A2679" s="1">
        <v>5630.2656</v>
      </c>
      <c r="B2679" s="1">
        <v>376.5</v>
      </c>
      <c r="C2679" s="1">
        <v>325.4</v>
      </c>
      <c r="D2679" s="1">
        <v>397.2</v>
      </c>
      <c r="E2679" s="1">
        <v>367.0</v>
      </c>
      <c r="F2679" s="1">
        <v>371.6</v>
      </c>
    </row>
    <row r="2680" ht="15.75" customHeight="1">
      <c r="A2680" s="1">
        <v>5630.418</v>
      </c>
      <c r="B2680" s="1">
        <v>668.5</v>
      </c>
      <c r="C2680" s="1">
        <v>523.4</v>
      </c>
      <c r="D2680" s="1">
        <v>625.5</v>
      </c>
      <c r="E2680" s="1">
        <v>556.2</v>
      </c>
      <c r="F2680" s="1">
        <v>552.0</v>
      </c>
    </row>
    <row r="2681" ht="15.75" customHeight="1">
      <c r="A2681" s="1">
        <v>5630.5703</v>
      </c>
      <c r="B2681" s="1">
        <v>1035.7</v>
      </c>
      <c r="C2681" s="1">
        <v>775.4</v>
      </c>
      <c r="D2681" s="1">
        <v>858.2</v>
      </c>
      <c r="E2681" s="1">
        <v>771.3</v>
      </c>
      <c r="F2681" s="1">
        <v>786.7</v>
      </c>
    </row>
    <row r="2682" ht="15.75" customHeight="1">
      <c r="A2682" s="1">
        <v>5630.7227</v>
      </c>
      <c r="B2682" s="1">
        <v>1590.2</v>
      </c>
      <c r="C2682" s="1">
        <v>990.5</v>
      </c>
      <c r="D2682" s="1">
        <v>1256.9</v>
      </c>
      <c r="E2682" s="1">
        <v>1017.2</v>
      </c>
      <c r="F2682" s="1">
        <v>1002.9</v>
      </c>
    </row>
    <row r="2683" ht="15.75" customHeight="1">
      <c r="A2683" s="1">
        <v>5630.875</v>
      </c>
      <c r="B2683" s="1">
        <v>1858.7</v>
      </c>
      <c r="C2683" s="1">
        <v>1030.1</v>
      </c>
      <c r="D2683" s="1">
        <v>1630.3</v>
      </c>
      <c r="E2683" s="1">
        <v>1255.3</v>
      </c>
      <c r="F2683" s="1">
        <v>1173.9</v>
      </c>
    </row>
    <row r="2684" ht="15.75" customHeight="1">
      <c r="A2684" s="1">
        <v>5631.0278</v>
      </c>
      <c r="B2684" s="1">
        <v>1937.1</v>
      </c>
      <c r="C2684" s="1">
        <v>1053.3</v>
      </c>
      <c r="D2684" s="1">
        <v>1834.1</v>
      </c>
      <c r="E2684" s="1">
        <v>1259.5</v>
      </c>
      <c r="F2684" s="1">
        <v>1352.6</v>
      </c>
    </row>
    <row r="2685" ht="15.75" customHeight="1">
      <c r="A2685" s="1">
        <v>5631.1802</v>
      </c>
      <c r="B2685" s="1">
        <v>1950.0</v>
      </c>
      <c r="C2685" s="1">
        <v>1053.3</v>
      </c>
      <c r="D2685" s="1">
        <v>1935.2</v>
      </c>
      <c r="E2685" s="1">
        <v>1177.7</v>
      </c>
      <c r="F2685" s="1">
        <v>1396.2</v>
      </c>
    </row>
    <row r="2686" ht="15.75" customHeight="1">
      <c r="A2686" s="1">
        <v>5631.3325</v>
      </c>
      <c r="B2686" s="1">
        <v>1950.0</v>
      </c>
      <c r="C2686" s="1">
        <v>1026.2</v>
      </c>
      <c r="D2686" s="1">
        <v>1950.0</v>
      </c>
      <c r="E2686" s="1">
        <v>1201.0</v>
      </c>
      <c r="F2686" s="1">
        <v>1368.3</v>
      </c>
    </row>
    <row r="2687" ht="15.75" customHeight="1">
      <c r="A2687" s="1">
        <v>5631.4849</v>
      </c>
      <c r="B2687" s="1">
        <v>1950.0</v>
      </c>
      <c r="C2687" s="1">
        <v>986.0</v>
      </c>
      <c r="D2687" s="1">
        <v>1950.0</v>
      </c>
      <c r="E2687" s="1">
        <v>1242.6</v>
      </c>
      <c r="F2687" s="1">
        <v>1278.5</v>
      </c>
    </row>
    <row r="2688" ht="15.75" customHeight="1">
      <c r="A2688" s="1">
        <v>5631.6372</v>
      </c>
      <c r="B2688" s="1">
        <v>1950.0</v>
      </c>
      <c r="C2688" s="1">
        <v>945.2</v>
      </c>
      <c r="D2688" s="1">
        <v>1950.0</v>
      </c>
      <c r="E2688" s="1">
        <v>1242.9</v>
      </c>
      <c r="F2688" s="1">
        <v>1160.6</v>
      </c>
    </row>
    <row r="2689" ht="15.75" customHeight="1">
      <c r="A2689" s="1">
        <v>5631.7896</v>
      </c>
      <c r="B2689" s="1">
        <v>1950.0</v>
      </c>
      <c r="C2689" s="1">
        <v>912.5</v>
      </c>
      <c r="D2689" s="1">
        <v>1950.0</v>
      </c>
      <c r="E2689" s="1">
        <v>1297.4</v>
      </c>
      <c r="F2689" s="1">
        <v>1047.9</v>
      </c>
    </row>
    <row r="2690" ht="15.75" customHeight="1">
      <c r="A2690" s="1">
        <v>5631.9419</v>
      </c>
      <c r="B2690" s="1">
        <v>1950.0</v>
      </c>
      <c r="C2690" s="1">
        <v>891.5</v>
      </c>
      <c r="D2690" s="1">
        <v>1950.0</v>
      </c>
      <c r="E2690" s="1">
        <v>1403.8</v>
      </c>
      <c r="F2690" s="1">
        <v>999.6</v>
      </c>
    </row>
    <row r="2691" ht="15.75" customHeight="1">
      <c r="A2691" s="1">
        <v>5632.0942</v>
      </c>
      <c r="B2691" s="1">
        <v>1931.2</v>
      </c>
      <c r="C2691" s="1">
        <v>879.6</v>
      </c>
      <c r="D2691" s="1">
        <v>1950.0</v>
      </c>
      <c r="E2691" s="1">
        <v>1420.4</v>
      </c>
      <c r="F2691" s="1">
        <v>982.7</v>
      </c>
    </row>
    <row r="2692" ht="15.75" customHeight="1">
      <c r="A2692" s="1">
        <v>5632.2466</v>
      </c>
      <c r="B2692" s="1">
        <v>1860.7</v>
      </c>
      <c r="C2692" s="1">
        <v>875.1</v>
      </c>
      <c r="D2692" s="1">
        <v>1950.0</v>
      </c>
      <c r="E2692" s="1">
        <v>1354.7</v>
      </c>
      <c r="F2692" s="1">
        <v>962.9</v>
      </c>
    </row>
    <row r="2693" ht="15.75" customHeight="1">
      <c r="A2693" s="1">
        <v>5632.3994</v>
      </c>
      <c r="B2693" s="1">
        <v>1753.3</v>
      </c>
      <c r="C2693" s="1">
        <v>870.2</v>
      </c>
      <c r="D2693" s="1">
        <v>1925.7</v>
      </c>
      <c r="E2693" s="1">
        <v>1194.6</v>
      </c>
      <c r="F2693" s="1">
        <v>919.0</v>
      </c>
    </row>
    <row r="2694" ht="15.75" customHeight="1">
      <c r="A2694" s="1">
        <v>5632.5518</v>
      </c>
      <c r="B2694" s="1">
        <v>1648.1</v>
      </c>
      <c r="C2694" s="1">
        <v>868.3</v>
      </c>
      <c r="D2694" s="1">
        <v>1854.2</v>
      </c>
      <c r="E2694" s="1">
        <v>1001.9</v>
      </c>
      <c r="F2694" s="1">
        <v>849.4</v>
      </c>
    </row>
    <row r="2695" ht="15.75" customHeight="1">
      <c r="A2695" s="1">
        <v>5632.7041</v>
      </c>
      <c r="B2695" s="1">
        <v>1432.9</v>
      </c>
      <c r="C2695" s="1">
        <v>833.4</v>
      </c>
      <c r="D2695" s="1">
        <v>1692.4</v>
      </c>
      <c r="E2695" s="1">
        <v>818.4</v>
      </c>
      <c r="F2695" s="1">
        <v>760.7</v>
      </c>
    </row>
    <row r="2696" ht="15.75" customHeight="1">
      <c r="A2696" s="1">
        <v>5632.8564</v>
      </c>
      <c r="B2696" s="1">
        <v>1195.6</v>
      </c>
      <c r="C2696" s="1">
        <v>765.0</v>
      </c>
      <c r="D2696" s="1">
        <v>1511.3</v>
      </c>
      <c r="E2696" s="1">
        <v>666.6</v>
      </c>
      <c r="F2696" s="1">
        <v>666.0</v>
      </c>
    </row>
    <row r="2697" ht="15.75" customHeight="1">
      <c r="A2697" s="1">
        <v>5633.0088</v>
      </c>
      <c r="B2697" s="1">
        <v>1070.2</v>
      </c>
      <c r="C2697" s="1">
        <v>697.9</v>
      </c>
      <c r="D2697" s="1">
        <v>1326.4</v>
      </c>
      <c r="E2697" s="1">
        <v>582.9</v>
      </c>
      <c r="F2697" s="1">
        <v>585.5</v>
      </c>
    </row>
    <row r="2698" ht="15.75" customHeight="1">
      <c r="A2698" s="1">
        <v>5633.1611</v>
      </c>
      <c r="B2698" s="1">
        <v>962.4</v>
      </c>
      <c r="C2698" s="1">
        <v>642.6</v>
      </c>
      <c r="D2698" s="1">
        <v>1183.3</v>
      </c>
      <c r="E2698" s="1">
        <v>532.9</v>
      </c>
      <c r="F2698" s="1">
        <v>534.1</v>
      </c>
    </row>
    <row r="2699" ht="15.75" customHeight="1">
      <c r="A2699" s="1">
        <v>5633.3135</v>
      </c>
      <c r="B2699" s="1">
        <v>880.1</v>
      </c>
      <c r="C2699" s="1">
        <v>600.0</v>
      </c>
      <c r="D2699" s="1">
        <v>1094.5</v>
      </c>
      <c r="E2699" s="1">
        <v>518.3</v>
      </c>
      <c r="F2699" s="1">
        <v>508.6</v>
      </c>
    </row>
    <row r="2700" ht="15.75" customHeight="1">
      <c r="A2700" s="1">
        <v>5633.4658</v>
      </c>
      <c r="B2700" s="1">
        <v>905.4</v>
      </c>
      <c r="C2700" s="1">
        <v>591.2</v>
      </c>
      <c r="D2700" s="1">
        <v>1101.7</v>
      </c>
      <c r="E2700" s="1">
        <v>543.0</v>
      </c>
      <c r="F2700" s="1">
        <v>516.7</v>
      </c>
    </row>
    <row r="2701" ht="15.75" customHeight="1">
      <c r="A2701" s="1">
        <v>5633.6182</v>
      </c>
      <c r="B2701" s="1">
        <v>1013.2</v>
      </c>
      <c r="C2701" s="1">
        <v>619.3</v>
      </c>
      <c r="D2701" s="1">
        <v>1205.8</v>
      </c>
      <c r="E2701" s="1">
        <v>616.8</v>
      </c>
      <c r="F2701" s="1">
        <v>565.4</v>
      </c>
    </row>
    <row r="2702" ht="15.75" customHeight="1">
      <c r="A2702" s="1">
        <v>5633.771</v>
      </c>
      <c r="B2702" s="1">
        <v>1122.0</v>
      </c>
      <c r="C2702" s="1">
        <v>658.0</v>
      </c>
      <c r="D2702" s="1">
        <v>1336.9</v>
      </c>
      <c r="E2702" s="1">
        <v>741.3</v>
      </c>
      <c r="F2702" s="1">
        <v>636.4</v>
      </c>
    </row>
    <row r="2703" ht="15.75" customHeight="1">
      <c r="A2703" s="1">
        <v>5633.9233</v>
      </c>
      <c r="B2703" s="1">
        <v>1338.6</v>
      </c>
      <c r="C2703" s="1">
        <v>712.1</v>
      </c>
      <c r="D2703" s="1">
        <v>1498.9</v>
      </c>
      <c r="E2703" s="1">
        <v>862.9</v>
      </c>
      <c r="F2703" s="1">
        <v>773.7</v>
      </c>
    </row>
    <row r="2704" ht="15.75" customHeight="1">
      <c r="A2704" s="1">
        <v>5634.0757</v>
      </c>
      <c r="B2704" s="1">
        <v>1390.6</v>
      </c>
      <c r="C2704" s="1">
        <v>708.2</v>
      </c>
      <c r="D2704" s="1">
        <v>1491.7</v>
      </c>
      <c r="E2704" s="1">
        <v>903.7</v>
      </c>
      <c r="F2704" s="1">
        <v>893.6</v>
      </c>
    </row>
    <row r="2705" ht="15.75" customHeight="1">
      <c r="A2705" s="1">
        <v>5634.228</v>
      </c>
      <c r="B2705" s="1">
        <v>1205.0</v>
      </c>
      <c r="C2705" s="1">
        <v>648.8</v>
      </c>
      <c r="D2705" s="1">
        <v>1297.8</v>
      </c>
      <c r="E2705" s="1">
        <v>838.7</v>
      </c>
      <c r="F2705" s="1">
        <v>864.0</v>
      </c>
    </row>
    <row r="2706" ht="15.75" customHeight="1">
      <c r="A2706" s="1">
        <v>5634.3804</v>
      </c>
      <c r="B2706" s="1">
        <v>928.2</v>
      </c>
      <c r="C2706" s="1">
        <v>546.1</v>
      </c>
      <c r="D2706" s="1">
        <v>1037.9</v>
      </c>
      <c r="E2706" s="1">
        <v>702.1</v>
      </c>
      <c r="F2706" s="1">
        <v>777.6</v>
      </c>
    </row>
    <row r="2707" ht="15.75" customHeight="1">
      <c r="A2707" s="1">
        <v>5634.5327</v>
      </c>
      <c r="B2707" s="1">
        <v>703.7</v>
      </c>
      <c r="C2707" s="1">
        <v>466.2</v>
      </c>
      <c r="D2707" s="1">
        <v>827.9</v>
      </c>
      <c r="E2707" s="1">
        <v>568.2</v>
      </c>
      <c r="F2707" s="1">
        <v>672.4</v>
      </c>
    </row>
    <row r="2708" ht="15.75" customHeight="1">
      <c r="A2708" s="1">
        <v>5634.6851</v>
      </c>
      <c r="B2708" s="1">
        <v>569.6</v>
      </c>
      <c r="C2708" s="1">
        <v>421.3</v>
      </c>
      <c r="D2708" s="1">
        <v>673.0</v>
      </c>
      <c r="E2708" s="1">
        <v>457.9</v>
      </c>
      <c r="F2708" s="1">
        <v>570.7</v>
      </c>
    </row>
    <row r="2709" ht="15.75" customHeight="1">
      <c r="A2709" s="1">
        <v>5634.8374</v>
      </c>
      <c r="B2709" s="1">
        <v>479.4</v>
      </c>
      <c r="C2709" s="1">
        <v>375.4</v>
      </c>
      <c r="D2709" s="1">
        <v>558.6</v>
      </c>
      <c r="E2709" s="1">
        <v>404.9</v>
      </c>
      <c r="F2709" s="1">
        <v>476.4</v>
      </c>
    </row>
    <row r="2710" ht="15.75" customHeight="1">
      <c r="A2710" s="1">
        <v>5634.9897</v>
      </c>
      <c r="B2710" s="1">
        <v>431.2</v>
      </c>
      <c r="C2710" s="1">
        <v>352.9</v>
      </c>
      <c r="D2710" s="1">
        <v>502.9</v>
      </c>
      <c r="E2710" s="1">
        <v>377.7</v>
      </c>
      <c r="F2710" s="1">
        <v>431.9</v>
      </c>
    </row>
    <row r="2711" ht="15.75" customHeight="1">
      <c r="A2711" s="1">
        <v>5635.1426</v>
      </c>
      <c r="B2711" s="1">
        <v>397.3</v>
      </c>
      <c r="C2711" s="1">
        <v>331.9</v>
      </c>
      <c r="D2711" s="1">
        <v>442.4</v>
      </c>
      <c r="E2711" s="1">
        <v>341.5</v>
      </c>
      <c r="F2711" s="1">
        <v>376.7</v>
      </c>
    </row>
    <row r="2712" ht="15.75" customHeight="1">
      <c r="A2712" s="1">
        <v>5635.2949</v>
      </c>
      <c r="B2712" s="1">
        <v>369.2</v>
      </c>
      <c r="C2712" s="1">
        <v>308.0</v>
      </c>
      <c r="D2712" s="1">
        <v>413.0</v>
      </c>
      <c r="E2712" s="1">
        <v>336.8</v>
      </c>
      <c r="F2712" s="1">
        <v>358.8</v>
      </c>
    </row>
    <row r="2713" ht="15.75" customHeight="1">
      <c r="A2713" s="1">
        <v>5635.4473</v>
      </c>
      <c r="B2713" s="1">
        <v>342.8</v>
      </c>
      <c r="C2713" s="1">
        <v>285.7</v>
      </c>
      <c r="D2713" s="1">
        <v>376.1</v>
      </c>
      <c r="E2713" s="1">
        <v>326.2</v>
      </c>
      <c r="F2713" s="1">
        <v>332.6</v>
      </c>
    </row>
    <row r="2714" ht="15.75" customHeight="1">
      <c r="A2714" s="1">
        <v>5635.5996</v>
      </c>
      <c r="B2714" s="1">
        <v>296.0</v>
      </c>
      <c r="C2714" s="1">
        <v>253.3</v>
      </c>
      <c r="D2714" s="1">
        <v>321.2</v>
      </c>
      <c r="E2714" s="1">
        <v>280.0</v>
      </c>
      <c r="F2714" s="1">
        <v>285.0</v>
      </c>
    </row>
    <row r="2715" ht="15.75" customHeight="1">
      <c r="A2715" s="1">
        <v>5635.752</v>
      </c>
      <c r="B2715" s="1">
        <v>243.5</v>
      </c>
      <c r="C2715" s="1">
        <v>206.3</v>
      </c>
      <c r="D2715" s="1">
        <v>254.2</v>
      </c>
      <c r="E2715" s="1">
        <v>229.0</v>
      </c>
      <c r="F2715" s="1">
        <v>229.5</v>
      </c>
    </row>
    <row r="2716" ht="15.75" customHeight="1">
      <c r="A2716" s="1">
        <v>5635.9043</v>
      </c>
      <c r="B2716" s="1">
        <v>196.4</v>
      </c>
      <c r="C2716" s="1">
        <v>167.2</v>
      </c>
      <c r="D2716" s="1">
        <v>201.7</v>
      </c>
      <c r="E2716" s="1">
        <v>185.3</v>
      </c>
      <c r="F2716" s="1">
        <v>184.3</v>
      </c>
    </row>
    <row r="2717" ht="15.75" customHeight="1">
      <c r="A2717" s="1">
        <v>5636.0566</v>
      </c>
      <c r="B2717" s="1">
        <v>159.9</v>
      </c>
      <c r="C2717" s="1">
        <v>141.2</v>
      </c>
      <c r="D2717" s="1">
        <v>169.2</v>
      </c>
      <c r="E2717" s="1">
        <v>157.8</v>
      </c>
      <c r="F2717" s="1">
        <v>155.2</v>
      </c>
    </row>
    <row r="2718" ht="15.75" customHeight="1">
      <c r="A2718" s="1">
        <v>5636.209</v>
      </c>
      <c r="B2718" s="1">
        <v>134.1</v>
      </c>
      <c r="C2718" s="1">
        <v>121.5</v>
      </c>
      <c r="D2718" s="1">
        <v>140.0</v>
      </c>
      <c r="E2718" s="1">
        <v>131.6</v>
      </c>
      <c r="F2718" s="1">
        <v>130.8</v>
      </c>
    </row>
    <row r="2719" ht="15.75" customHeight="1">
      <c r="A2719" s="1">
        <v>5636.3618</v>
      </c>
      <c r="B2719" s="1">
        <v>118.2</v>
      </c>
      <c r="C2719" s="1">
        <v>108.5</v>
      </c>
      <c r="D2719" s="1">
        <v>122.7</v>
      </c>
      <c r="E2719" s="1">
        <v>115.3</v>
      </c>
      <c r="F2719" s="1">
        <v>115.9</v>
      </c>
    </row>
    <row r="2720" ht="15.75" customHeight="1">
      <c r="A2720" s="1">
        <v>5636.5142</v>
      </c>
      <c r="B2720" s="1">
        <v>111.3</v>
      </c>
      <c r="C2720" s="1">
        <v>105.2</v>
      </c>
      <c r="D2720" s="1">
        <v>117.4</v>
      </c>
      <c r="E2720" s="1">
        <v>108.0</v>
      </c>
      <c r="F2720" s="1">
        <v>110.0</v>
      </c>
    </row>
    <row r="2721" ht="15.75" customHeight="1">
      <c r="A2721" s="1">
        <v>5636.6665</v>
      </c>
      <c r="B2721" s="1">
        <v>114.7</v>
      </c>
      <c r="C2721" s="1">
        <v>110.5</v>
      </c>
      <c r="D2721" s="1">
        <v>122.4</v>
      </c>
      <c r="E2721" s="1">
        <v>111.8</v>
      </c>
      <c r="F2721" s="1">
        <v>113.9</v>
      </c>
    </row>
    <row r="2722" ht="15.75" customHeight="1">
      <c r="A2722" s="1">
        <v>5636.8188</v>
      </c>
      <c r="B2722" s="1">
        <v>131.0</v>
      </c>
      <c r="C2722" s="1">
        <v>126.2</v>
      </c>
      <c r="D2722" s="1">
        <v>139.7</v>
      </c>
      <c r="E2722" s="1">
        <v>126.3</v>
      </c>
      <c r="F2722" s="1">
        <v>128.6</v>
      </c>
    </row>
    <row r="2723" ht="15.75" customHeight="1">
      <c r="A2723" s="1">
        <v>5636.9712</v>
      </c>
      <c r="B2723" s="1">
        <v>164.1</v>
      </c>
      <c r="C2723" s="1">
        <v>157.0</v>
      </c>
      <c r="D2723" s="1">
        <v>175.4</v>
      </c>
      <c r="E2723" s="1">
        <v>154.5</v>
      </c>
      <c r="F2723" s="1">
        <v>158.6</v>
      </c>
    </row>
    <row r="2724" ht="15.75" customHeight="1">
      <c r="A2724" s="1">
        <v>5637.1235</v>
      </c>
      <c r="B2724" s="1">
        <v>222.8</v>
      </c>
      <c r="C2724" s="1">
        <v>205.0</v>
      </c>
      <c r="D2724" s="1">
        <v>236.7</v>
      </c>
      <c r="E2724" s="1">
        <v>197.2</v>
      </c>
      <c r="F2724" s="1">
        <v>203.9</v>
      </c>
    </row>
    <row r="2725" ht="15.75" customHeight="1">
      <c r="A2725" s="1">
        <v>5637.2759</v>
      </c>
      <c r="B2725" s="1">
        <v>320.8</v>
      </c>
      <c r="C2725" s="1">
        <v>286.9</v>
      </c>
      <c r="D2725" s="1">
        <v>347.2</v>
      </c>
      <c r="E2725" s="1">
        <v>284.4</v>
      </c>
      <c r="F2725" s="1">
        <v>286.6</v>
      </c>
    </row>
    <row r="2726" ht="15.75" customHeight="1">
      <c r="A2726" s="1">
        <v>5637.4282</v>
      </c>
      <c r="B2726" s="1">
        <v>485.0</v>
      </c>
      <c r="C2726" s="1">
        <v>411.5</v>
      </c>
      <c r="D2726" s="1">
        <v>521.7</v>
      </c>
      <c r="E2726" s="1">
        <v>434.0</v>
      </c>
      <c r="F2726" s="1">
        <v>415.6</v>
      </c>
    </row>
    <row r="2727" ht="15.75" customHeight="1">
      <c r="A2727" s="1">
        <v>5637.5806</v>
      </c>
      <c r="B2727" s="1">
        <v>767.5</v>
      </c>
      <c r="C2727" s="1">
        <v>570.4</v>
      </c>
      <c r="D2727" s="1">
        <v>707.5</v>
      </c>
      <c r="E2727" s="1">
        <v>570.6</v>
      </c>
      <c r="F2727" s="1">
        <v>517.7</v>
      </c>
    </row>
    <row r="2728" ht="15.75" customHeight="1">
      <c r="A2728" s="1">
        <v>5637.7334</v>
      </c>
      <c r="B2728" s="1">
        <v>935.3</v>
      </c>
      <c r="C2728" s="1">
        <v>673.4</v>
      </c>
      <c r="D2728" s="1">
        <v>826.7</v>
      </c>
      <c r="E2728" s="1">
        <v>632.5</v>
      </c>
      <c r="F2728" s="1">
        <v>579.6</v>
      </c>
    </row>
    <row r="2729" ht="15.75" customHeight="1">
      <c r="A2729" s="1">
        <v>5637.8857</v>
      </c>
      <c r="B2729" s="1">
        <v>849.4</v>
      </c>
      <c r="C2729" s="1">
        <v>642.6</v>
      </c>
      <c r="D2729" s="1">
        <v>782.1</v>
      </c>
      <c r="E2729" s="1">
        <v>613.4</v>
      </c>
      <c r="F2729" s="1">
        <v>597.1</v>
      </c>
    </row>
    <row r="2730" ht="15.75" customHeight="1">
      <c r="A2730" s="1">
        <v>5638.0381</v>
      </c>
      <c r="B2730" s="1">
        <v>605.4</v>
      </c>
      <c r="C2730" s="1">
        <v>498.9</v>
      </c>
      <c r="D2730" s="1">
        <v>596.5</v>
      </c>
      <c r="E2730" s="1">
        <v>531.5</v>
      </c>
      <c r="F2730" s="1">
        <v>460.1</v>
      </c>
    </row>
    <row r="2731" ht="15.75" customHeight="1">
      <c r="A2731" s="1">
        <v>5638.1904</v>
      </c>
      <c r="B2731" s="1">
        <v>365.5</v>
      </c>
      <c r="C2731" s="1">
        <v>328.2</v>
      </c>
      <c r="D2731" s="1">
        <v>427.5</v>
      </c>
      <c r="E2731" s="1">
        <v>370.5</v>
      </c>
      <c r="F2731" s="1">
        <v>288.1</v>
      </c>
    </row>
    <row r="2732" ht="15.75" customHeight="1">
      <c r="A2732" s="1">
        <v>5638.3428</v>
      </c>
      <c r="B2732" s="1">
        <v>221.9</v>
      </c>
      <c r="C2732" s="1">
        <v>213.9</v>
      </c>
      <c r="D2732" s="1">
        <v>277.1</v>
      </c>
      <c r="E2732" s="1">
        <v>235.8</v>
      </c>
      <c r="F2732" s="1">
        <v>200.9</v>
      </c>
    </row>
    <row r="2733" ht="15.75" customHeight="1">
      <c r="A2733" s="1">
        <v>5638.4951</v>
      </c>
      <c r="B2733" s="1">
        <v>157.4</v>
      </c>
      <c r="C2733" s="1">
        <v>154.6</v>
      </c>
      <c r="D2733" s="1">
        <v>191.4</v>
      </c>
      <c r="E2733" s="1">
        <v>171.0</v>
      </c>
      <c r="F2733" s="1">
        <v>159.5</v>
      </c>
    </row>
    <row r="2734" ht="15.75" customHeight="1">
      <c r="A2734" s="1">
        <v>5638.6475</v>
      </c>
      <c r="B2734" s="1">
        <v>123.3</v>
      </c>
      <c r="C2734" s="1">
        <v>121.9</v>
      </c>
      <c r="D2734" s="1">
        <v>145.9</v>
      </c>
      <c r="E2734" s="1">
        <v>132.7</v>
      </c>
      <c r="F2734" s="1">
        <v>129.3</v>
      </c>
    </row>
    <row r="2735" ht="15.75" customHeight="1">
      <c r="A2735" s="1">
        <v>5638.7998</v>
      </c>
      <c r="B2735" s="1">
        <v>110.0</v>
      </c>
      <c r="C2735" s="1">
        <v>108.9</v>
      </c>
      <c r="D2735" s="1">
        <v>127.3</v>
      </c>
      <c r="E2735" s="1">
        <v>118.0</v>
      </c>
      <c r="F2735" s="1">
        <v>120.1</v>
      </c>
    </row>
    <row r="2736" ht="15.75" customHeight="1">
      <c r="A2736" s="1">
        <v>5638.9521</v>
      </c>
      <c r="B2736" s="1">
        <v>108.9</v>
      </c>
      <c r="C2736" s="1">
        <v>108.5</v>
      </c>
      <c r="D2736" s="1">
        <v>125.7</v>
      </c>
      <c r="E2736" s="1">
        <v>116.9</v>
      </c>
      <c r="F2736" s="1">
        <v>119.7</v>
      </c>
    </row>
    <row r="2737" ht="15.75" customHeight="1">
      <c r="A2737" s="1">
        <v>5639.105</v>
      </c>
      <c r="B2737" s="1">
        <v>118.8</v>
      </c>
      <c r="C2737" s="1">
        <v>119.3</v>
      </c>
      <c r="D2737" s="1">
        <v>138.4</v>
      </c>
      <c r="E2737" s="1">
        <v>126.9</v>
      </c>
      <c r="F2737" s="1">
        <v>128.3</v>
      </c>
    </row>
    <row r="2738" ht="15.75" customHeight="1">
      <c r="A2738" s="1">
        <v>5639.2573</v>
      </c>
      <c r="B2738" s="1">
        <v>145.3</v>
      </c>
      <c r="C2738" s="1">
        <v>143.9</v>
      </c>
      <c r="D2738" s="1">
        <v>169.1</v>
      </c>
      <c r="E2738" s="1">
        <v>149.4</v>
      </c>
      <c r="F2738" s="1">
        <v>151.6</v>
      </c>
    </row>
    <row r="2739" ht="15.75" customHeight="1">
      <c r="A2739" s="1">
        <v>5639.4097</v>
      </c>
      <c r="B2739" s="1">
        <v>185.7</v>
      </c>
      <c r="C2739" s="1">
        <v>186.0</v>
      </c>
      <c r="D2739" s="1">
        <v>222.7</v>
      </c>
      <c r="E2739" s="1">
        <v>186.5</v>
      </c>
      <c r="F2739" s="1">
        <v>190.1</v>
      </c>
    </row>
    <row r="2740" ht="15.75" customHeight="1">
      <c r="A2740" s="1">
        <v>5639.562</v>
      </c>
      <c r="B2740" s="1">
        <v>252.6</v>
      </c>
      <c r="C2740" s="1">
        <v>250.6</v>
      </c>
      <c r="D2740" s="1">
        <v>303.1</v>
      </c>
      <c r="E2740" s="1">
        <v>237.1</v>
      </c>
      <c r="F2740" s="1">
        <v>249.6</v>
      </c>
    </row>
    <row r="2741" ht="15.75" customHeight="1">
      <c r="A2741" s="1">
        <v>5639.7144</v>
      </c>
      <c r="B2741" s="1">
        <v>321.6</v>
      </c>
      <c r="C2741" s="1">
        <v>324.4</v>
      </c>
      <c r="D2741" s="1">
        <v>390.3</v>
      </c>
      <c r="E2741" s="1">
        <v>288.2</v>
      </c>
      <c r="F2741" s="1">
        <v>291.3</v>
      </c>
    </row>
    <row r="2742" ht="15.75" customHeight="1">
      <c r="A2742" s="1">
        <v>5639.8667</v>
      </c>
      <c r="B2742" s="1">
        <v>363.8</v>
      </c>
      <c r="C2742" s="1">
        <v>365.9</v>
      </c>
      <c r="D2742" s="1">
        <v>448.2</v>
      </c>
      <c r="E2742" s="1">
        <v>314.5</v>
      </c>
      <c r="F2742" s="1">
        <v>304.3</v>
      </c>
    </row>
    <row r="2743" ht="15.75" customHeight="1">
      <c r="A2743" s="1">
        <v>5640.019</v>
      </c>
      <c r="B2743" s="1">
        <v>389.4</v>
      </c>
      <c r="C2743" s="1">
        <v>376.5</v>
      </c>
      <c r="D2743" s="1">
        <v>482.5</v>
      </c>
      <c r="E2743" s="1">
        <v>320.1</v>
      </c>
      <c r="F2743" s="1">
        <v>297.2</v>
      </c>
    </row>
    <row r="2744" ht="15.75" customHeight="1">
      <c r="A2744" s="1">
        <v>5640.1714</v>
      </c>
      <c r="B2744" s="1">
        <v>423.8</v>
      </c>
      <c r="C2744" s="1">
        <v>393.2</v>
      </c>
      <c r="D2744" s="1">
        <v>533.9</v>
      </c>
      <c r="E2744" s="1">
        <v>341.5</v>
      </c>
      <c r="F2744" s="1">
        <v>315.0</v>
      </c>
    </row>
    <row r="2745" ht="15.75" customHeight="1">
      <c r="A2745" s="1">
        <v>5640.3242</v>
      </c>
      <c r="B2745" s="1">
        <v>505.8</v>
      </c>
      <c r="C2745" s="1">
        <v>437.5</v>
      </c>
      <c r="D2745" s="1">
        <v>629.5</v>
      </c>
      <c r="E2745" s="1">
        <v>380.7</v>
      </c>
      <c r="F2745" s="1">
        <v>334.3</v>
      </c>
    </row>
    <row r="2746" ht="15.75" customHeight="1">
      <c r="A2746" s="1">
        <v>5640.4766</v>
      </c>
      <c r="B2746" s="1">
        <v>655.3</v>
      </c>
      <c r="C2746" s="1">
        <v>514.0</v>
      </c>
      <c r="D2746" s="1">
        <v>782.4</v>
      </c>
      <c r="E2746" s="1">
        <v>446.4</v>
      </c>
      <c r="F2746" s="1">
        <v>369.6</v>
      </c>
    </row>
    <row r="2747" ht="15.75" customHeight="1">
      <c r="A2747" s="1">
        <v>5640.6289</v>
      </c>
      <c r="B2747" s="1">
        <v>950.2</v>
      </c>
      <c r="C2747" s="1">
        <v>614.9</v>
      </c>
      <c r="D2747" s="1">
        <v>888.0</v>
      </c>
      <c r="E2747" s="1">
        <v>549.4</v>
      </c>
      <c r="F2747" s="1">
        <v>426.9</v>
      </c>
    </row>
    <row r="2748" ht="15.75" customHeight="1">
      <c r="A2748" s="1">
        <v>5640.7813</v>
      </c>
      <c r="B2748" s="1">
        <v>1010.8</v>
      </c>
      <c r="C2748" s="1">
        <v>614.4</v>
      </c>
      <c r="D2748" s="1">
        <v>807.9</v>
      </c>
      <c r="E2748" s="1">
        <v>550.2</v>
      </c>
      <c r="F2748" s="1">
        <v>443.3</v>
      </c>
    </row>
    <row r="2749" ht="15.75" customHeight="1">
      <c r="A2749" s="1">
        <v>5640.9336</v>
      </c>
      <c r="B2749" s="1">
        <v>810.6</v>
      </c>
      <c r="C2749" s="1">
        <v>499.8</v>
      </c>
      <c r="D2749" s="1">
        <v>659.2</v>
      </c>
      <c r="E2749" s="1">
        <v>482.1</v>
      </c>
      <c r="F2749" s="1">
        <v>402.7</v>
      </c>
    </row>
    <row r="2750" ht="15.75" customHeight="1">
      <c r="A2750" s="1">
        <v>5641.0859</v>
      </c>
      <c r="B2750" s="1">
        <v>504.5</v>
      </c>
      <c r="C2750" s="1">
        <v>360.2</v>
      </c>
      <c r="D2750" s="1">
        <v>493.2</v>
      </c>
      <c r="E2750" s="1">
        <v>375.5</v>
      </c>
      <c r="F2750" s="1">
        <v>302.5</v>
      </c>
    </row>
    <row r="2751" ht="15.75" customHeight="1">
      <c r="A2751" s="1">
        <v>5641.2383</v>
      </c>
      <c r="B2751" s="1">
        <v>310.8</v>
      </c>
      <c r="C2751" s="1">
        <v>252.5</v>
      </c>
      <c r="D2751" s="1">
        <v>336.7</v>
      </c>
      <c r="E2751" s="1">
        <v>266.8</v>
      </c>
      <c r="F2751" s="1">
        <v>235.1</v>
      </c>
    </row>
    <row r="2752" ht="15.75" customHeight="1">
      <c r="A2752" s="1">
        <v>5641.3906</v>
      </c>
      <c r="B2752" s="1">
        <v>225.9</v>
      </c>
      <c r="C2752" s="1">
        <v>192.5</v>
      </c>
      <c r="D2752" s="1">
        <v>241.2</v>
      </c>
      <c r="E2752" s="1">
        <v>204.7</v>
      </c>
      <c r="F2752" s="1">
        <v>195.8</v>
      </c>
    </row>
    <row r="2753" ht="15.75" customHeight="1">
      <c r="A2753" s="1">
        <v>5641.543</v>
      </c>
      <c r="B2753" s="1">
        <v>175.6</v>
      </c>
      <c r="C2753" s="1">
        <v>155.6</v>
      </c>
      <c r="D2753" s="1">
        <v>187.3</v>
      </c>
      <c r="E2753" s="1">
        <v>167.5</v>
      </c>
      <c r="F2753" s="1">
        <v>168.7</v>
      </c>
    </row>
    <row r="2754" ht="15.75" customHeight="1">
      <c r="A2754" s="1">
        <v>5641.6958</v>
      </c>
      <c r="B2754" s="1">
        <v>149.4</v>
      </c>
      <c r="C2754" s="1">
        <v>134.9</v>
      </c>
      <c r="D2754" s="1">
        <v>157.0</v>
      </c>
      <c r="E2754" s="1">
        <v>144.9</v>
      </c>
      <c r="F2754" s="1">
        <v>147.5</v>
      </c>
    </row>
    <row r="2755" ht="15.75" customHeight="1">
      <c r="A2755" s="1">
        <v>5641.8481</v>
      </c>
      <c r="B2755" s="1">
        <v>135.1</v>
      </c>
      <c r="C2755" s="1">
        <v>123.6</v>
      </c>
      <c r="D2755" s="1">
        <v>140.8</v>
      </c>
      <c r="E2755" s="1">
        <v>130.5</v>
      </c>
      <c r="F2755" s="1">
        <v>132.5</v>
      </c>
    </row>
    <row r="2756" ht="15.75" customHeight="1">
      <c r="A2756" s="1">
        <v>5642.0005</v>
      </c>
      <c r="B2756" s="1">
        <v>130.3</v>
      </c>
      <c r="C2756" s="1">
        <v>120.2</v>
      </c>
      <c r="D2756" s="1">
        <v>135.3</v>
      </c>
      <c r="E2756" s="1">
        <v>123.3</v>
      </c>
      <c r="F2756" s="1">
        <v>125.7</v>
      </c>
    </row>
    <row r="2757" ht="15.75" customHeight="1">
      <c r="A2757" s="1">
        <v>5642.1528</v>
      </c>
      <c r="B2757" s="1">
        <v>136.9</v>
      </c>
      <c r="C2757" s="1">
        <v>125.8</v>
      </c>
      <c r="D2757" s="1">
        <v>141.0</v>
      </c>
      <c r="E2757" s="1">
        <v>125.6</v>
      </c>
      <c r="F2757" s="1">
        <v>128.9</v>
      </c>
    </row>
    <row r="2758" ht="15.75" customHeight="1">
      <c r="A2758" s="1">
        <v>5642.3052</v>
      </c>
      <c r="B2758" s="1">
        <v>158.9</v>
      </c>
      <c r="C2758" s="1">
        <v>144.1</v>
      </c>
      <c r="D2758" s="1">
        <v>161.9</v>
      </c>
      <c r="E2758" s="1">
        <v>142.1</v>
      </c>
      <c r="F2758" s="1">
        <v>144.7</v>
      </c>
    </row>
    <row r="2759" ht="15.75" customHeight="1">
      <c r="A2759" s="1">
        <v>5642.4575</v>
      </c>
      <c r="B2759" s="1">
        <v>197.0</v>
      </c>
      <c r="C2759" s="1">
        <v>176.4</v>
      </c>
      <c r="D2759" s="1">
        <v>198.0</v>
      </c>
      <c r="E2759" s="1">
        <v>168.3</v>
      </c>
      <c r="F2759" s="1">
        <v>172.0</v>
      </c>
    </row>
    <row r="2760" ht="15.75" customHeight="1">
      <c r="A2760" s="1">
        <v>5642.6099</v>
      </c>
      <c r="B2760" s="1">
        <v>250.5</v>
      </c>
      <c r="C2760" s="1">
        <v>216.9</v>
      </c>
      <c r="D2760" s="1">
        <v>251.4</v>
      </c>
      <c r="E2760" s="1">
        <v>202.9</v>
      </c>
      <c r="F2760" s="1">
        <v>207.3</v>
      </c>
    </row>
    <row r="2761" ht="15.75" customHeight="1">
      <c r="A2761" s="1">
        <v>5642.7622</v>
      </c>
      <c r="B2761" s="1">
        <v>352.0</v>
      </c>
      <c r="C2761" s="1">
        <v>287.7</v>
      </c>
      <c r="D2761" s="1">
        <v>346.7</v>
      </c>
      <c r="E2761" s="1">
        <v>264.1</v>
      </c>
      <c r="F2761" s="1">
        <v>262.7</v>
      </c>
    </row>
    <row r="2762" ht="15.75" customHeight="1">
      <c r="A2762" s="1">
        <v>5642.9146</v>
      </c>
      <c r="B2762" s="1">
        <v>534.9</v>
      </c>
      <c r="C2762" s="1">
        <v>402.5</v>
      </c>
      <c r="D2762" s="1">
        <v>500.0</v>
      </c>
      <c r="E2762" s="1">
        <v>374.5</v>
      </c>
      <c r="F2762" s="1">
        <v>352.5</v>
      </c>
    </row>
    <row r="2763" ht="15.75" customHeight="1">
      <c r="A2763" s="1">
        <v>5643.0674</v>
      </c>
      <c r="B2763" s="1">
        <v>874.6</v>
      </c>
      <c r="C2763" s="1">
        <v>541.5</v>
      </c>
      <c r="D2763" s="1">
        <v>682.1</v>
      </c>
      <c r="E2763" s="1">
        <v>506.0</v>
      </c>
      <c r="F2763" s="1">
        <v>491.9</v>
      </c>
    </row>
    <row r="2764" ht="15.75" customHeight="1">
      <c r="A2764" s="1">
        <v>5643.2197</v>
      </c>
      <c r="B2764" s="1">
        <v>1434.0</v>
      </c>
      <c r="C2764" s="1">
        <v>699.9</v>
      </c>
      <c r="D2764" s="1">
        <v>939.0</v>
      </c>
      <c r="E2764" s="1">
        <v>653.7</v>
      </c>
      <c r="F2764" s="1">
        <v>663.9</v>
      </c>
    </row>
    <row r="2765" ht="15.75" customHeight="1">
      <c r="A2765" s="1">
        <v>5643.3721</v>
      </c>
      <c r="B2765" s="1">
        <v>1752.1</v>
      </c>
      <c r="C2765" s="1">
        <v>864.0</v>
      </c>
      <c r="D2765" s="1">
        <v>1350.5</v>
      </c>
      <c r="E2765" s="1">
        <v>826.9</v>
      </c>
      <c r="F2765" s="1">
        <v>855.1</v>
      </c>
    </row>
    <row r="2766" ht="15.75" customHeight="1">
      <c r="A2766" s="1">
        <v>5643.5244</v>
      </c>
      <c r="B2766" s="1">
        <v>1813.6</v>
      </c>
      <c r="C2766" s="1">
        <v>955.4</v>
      </c>
      <c r="D2766" s="1">
        <v>1722.1</v>
      </c>
      <c r="E2766" s="1">
        <v>1010.8</v>
      </c>
      <c r="F2766" s="1">
        <v>1113.9</v>
      </c>
    </row>
    <row r="2767" ht="15.75" customHeight="1">
      <c r="A2767" s="1">
        <v>5643.6768</v>
      </c>
      <c r="B2767" s="1">
        <v>1815.0</v>
      </c>
      <c r="C2767" s="1">
        <v>1013.7</v>
      </c>
      <c r="D2767" s="1">
        <v>1898.1</v>
      </c>
      <c r="E2767" s="1">
        <v>1171.2</v>
      </c>
      <c r="F2767" s="1">
        <v>1451.4</v>
      </c>
    </row>
    <row r="2768" ht="15.75" customHeight="1">
      <c r="A2768" s="1">
        <v>5643.8291</v>
      </c>
      <c r="B2768" s="1">
        <v>1755.7</v>
      </c>
      <c r="C2768" s="1">
        <v>1041.8</v>
      </c>
      <c r="D2768" s="1">
        <v>1950.0</v>
      </c>
      <c r="E2768" s="1">
        <v>1047.6</v>
      </c>
      <c r="F2768" s="1">
        <v>1682.7</v>
      </c>
    </row>
    <row r="2769" ht="15.75" customHeight="1">
      <c r="A2769" s="1">
        <v>5643.9814</v>
      </c>
      <c r="B2769" s="1">
        <v>1651.3</v>
      </c>
      <c r="C2769" s="1">
        <v>1028.6</v>
      </c>
      <c r="D2769" s="1">
        <v>1950.0</v>
      </c>
      <c r="E2769" s="1">
        <v>948.6</v>
      </c>
      <c r="F2769" s="1">
        <v>1670.5</v>
      </c>
    </row>
    <row r="2770" ht="15.75" customHeight="1">
      <c r="A2770" s="1">
        <v>5644.1338</v>
      </c>
      <c r="B2770" s="1">
        <v>1539.4</v>
      </c>
      <c r="C2770" s="1">
        <v>988.7</v>
      </c>
      <c r="D2770" s="1">
        <v>1950.0</v>
      </c>
      <c r="E2770" s="1">
        <v>942.5</v>
      </c>
      <c r="F2770" s="1">
        <v>1443.5</v>
      </c>
    </row>
    <row r="2771" ht="15.75" customHeight="1">
      <c r="A2771" s="1">
        <v>5644.2866</v>
      </c>
      <c r="B2771" s="1">
        <v>1451.1</v>
      </c>
      <c r="C2771" s="1">
        <v>945.1</v>
      </c>
      <c r="D2771" s="1">
        <v>1950.0</v>
      </c>
      <c r="E2771" s="1">
        <v>882.9</v>
      </c>
      <c r="F2771" s="1">
        <v>1304.7</v>
      </c>
    </row>
    <row r="2772" ht="15.75" customHeight="1">
      <c r="A2772" s="1">
        <v>5644.439</v>
      </c>
      <c r="B2772" s="1">
        <v>1405.8</v>
      </c>
      <c r="C2772" s="1">
        <v>916.9</v>
      </c>
      <c r="D2772" s="1">
        <v>1950.0</v>
      </c>
      <c r="E2772" s="1">
        <v>857.5</v>
      </c>
      <c r="F2772" s="1">
        <v>1078.6</v>
      </c>
    </row>
    <row r="2773" ht="15.75" customHeight="1">
      <c r="A2773" s="1">
        <v>5644.5913</v>
      </c>
      <c r="B2773" s="1">
        <v>1411.9</v>
      </c>
      <c r="C2773" s="1">
        <v>914.3</v>
      </c>
      <c r="D2773" s="1">
        <v>1950.0</v>
      </c>
      <c r="E2773" s="1">
        <v>988.4</v>
      </c>
      <c r="F2773" s="1">
        <v>1026.6</v>
      </c>
    </row>
    <row r="2774" ht="15.75" customHeight="1">
      <c r="A2774" s="1">
        <v>5644.7437</v>
      </c>
      <c r="B2774" s="1">
        <v>1468.4</v>
      </c>
      <c r="C2774" s="1">
        <v>939.3</v>
      </c>
      <c r="D2774" s="1">
        <v>1950.0</v>
      </c>
      <c r="E2774" s="1">
        <v>1189.2</v>
      </c>
      <c r="F2774" s="1">
        <v>1098.1</v>
      </c>
    </row>
    <row r="2775" ht="15.75" customHeight="1">
      <c r="A2775" s="1">
        <v>5644.896</v>
      </c>
      <c r="B2775" s="1">
        <v>1563.7</v>
      </c>
      <c r="C2775" s="1">
        <v>987.9</v>
      </c>
      <c r="D2775" s="1">
        <v>1950.0</v>
      </c>
      <c r="E2775" s="1">
        <v>1341.6</v>
      </c>
      <c r="F2775" s="1">
        <v>1194.9</v>
      </c>
    </row>
    <row r="2776" ht="15.75" customHeight="1">
      <c r="A2776" s="1">
        <v>5645.0483</v>
      </c>
      <c r="B2776" s="1">
        <v>1674.4</v>
      </c>
      <c r="C2776" s="1">
        <v>1050.5</v>
      </c>
      <c r="D2776" s="1">
        <v>1950.0</v>
      </c>
      <c r="E2776" s="1">
        <v>1487.0</v>
      </c>
      <c r="F2776" s="1">
        <v>1343.8</v>
      </c>
    </row>
    <row r="2777" ht="15.75" customHeight="1">
      <c r="A2777" s="1">
        <v>5645.2007</v>
      </c>
      <c r="B2777" s="1">
        <v>1766.2</v>
      </c>
      <c r="C2777" s="1">
        <v>1111.4</v>
      </c>
      <c r="D2777" s="1">
        <v>1950.0</v>
      </c>
      <c r="E2777" s="1">
        <v>1498.2</v>
      </c>
      <c r="F2777" s="1">
        <v>1406.7</v>
      </c>
    </row>
    <row r="2778" ht="15.75" customHeight="1">
      <c r="A2778" s="1">
        <v>5645.353</v>
      </c>
      <c r="B2778" s="1">
        <v>1805.3</v>
      </c>
      <c r="C2778" s="1">
        <v>1150.9</v>
      </c>
      <c r="D2778" s="1">
        <v>1950.0</v>
      </c>
      <c r="E2778" s="1">
        <v>1367.1</v>
      </c>
      <c r="F2778" s="1">
        <v>1403.8</v>
      </c>
    </row>
    <row r="2779" ht="15.75" customHeight="1">
      <c r="A2779" s="1">
        <v>5645.5054</v>
      </c>
      <c r="B2779" s="1">
        <v>1775.7</v>
      </c>
      <c r="C2779" s="1">
        <v>1152.1</v>
      </c>
      <c r="D2779" s="1">
        <v>1950.0</v>
      </c>
      <c r="E2779" s="1">
        <v>1208.2</v>
      </c>
      <c r="F2779" s="1">
        <v>1350.6</v>
      </c>
    </row>
    <row r="2780" ht="15.75" customHeight="1">
      <c r="A2780" s="1">
        <v>5645.6582</v>
      </c>
      <c r="B2780" s="1">
        <v>1686.2</v>
      </c>
      <c r="C2780" s="1">
        <v>1108.3</v>
      </c>
      <c r="D2780" s="1">
        <v>1950.0</v>
      </c>
      <c r="E2780" s="1">
        <v>950.4</v>
      </c>
      <c r="F2780" s="1">
        <v>1129.2</v>
      </c>
    </row>
    <row r="2781" ht="15.75" customHeight="1">
      <c r="A2781" s="1">
        <v>5645.8105</v>
      </c>
      <c r="B2781" s="1">
        <v>1571.1</v>
      </c>
      <c r="C2781" s="1">
        <v>1029.1</v>
      </c>
      <c r="D2781" s="1">
        <v>1919.6</v>
      </c>
      <c r="E2781" s="1">
        <v>821.9</v>
      </c>
      <c r="F2781" s="1">
        <v>924.3</v>
      </c>
    </row>
    <row r="2782" ht="15.75" customHeight="1">
      <c r="A2782" s="1">
        <v>5645.9629</v>
      </c>
      <c r="B2782" s="1">
        <v>1334.2</v>
      </c>
      <c r="C2782" s="1">
        <v>941.9</v>
      </c>
      <c r="D2782" s="1">
        <v>1792.5</v>
      </c>
      <c r="E2782" s="1">
        <v>744.2</v>
      </c>
      <c r="F2782" s="1">
        <v>831.1</v>
      </c>
    </row>
    <row r="2783" ht="15.75" customHeight="1">
      <c r="A2783" s="1">
        <v>5646.1152</v>
      </c>
      <c r="B2783" s="1">
        <v>1177.8</v>
      </c>
      <c r="C2783" s="1">
        <v>820.7</v>
      </c>
      <c r="D2783" s="1">
        <v>1565.6</v>
      </c>
      <c r="E2783" s="1">
        <v>643.9</v>
      </c>
      <c r="F2783" s="1">
        <v>756.7</v>
      </c>
    </row>
    <row r="2784" ht="15.75" customHeight="1">
      <c r="A2784" s="1">
        <v>5646.2676</v>
      </c>
      <c r="B2784" s="1">
        <v>1097.6</v>
      </c>
      <c r="C2784" s="1">
        <v>704.3</v>
      </c>
      <c r="D2784" s="1">
        <v>1302.8</v>
      </c>
      <c r="E2784" s="1">
        <v>628.8</v>
      </c>
      <c r="F2784" s="1">
        <v>706.6</v>
      </c>
    </row>
    <row r="2785" ht="15.75" customHeight="1">
      <c r="A2785" s="1">
        <v>5646.4199</v>
      </c>
      <c r="B2785" s="1">
        <v>981.8</v>
      </c>
      <c r="C2785" s="1">
        <v>596.6</v>
      </c>
      <c r="D2785" s="1">
        <v>1025.4</v>
      </c>
      <c r="E2785" s="1">
        <v>588.7</v>
      </c>
      <c r="F2785" s="1">
        <v>598.2</v>
      </c>
    </row>
    <row r="2786" ht="15.75" customHeight="1">
      <c r="A2786" s="1">
        <v>5646.5723</v>
      </c>
      <c r="B2786" s="1">
        <v>784.9</v>
      </c>
      <c r="C2786" s="1">
        <v>487.8</v>
      </c>
      <c r="D2786" s="1">
        <v>773.2</v>
      </c>
      <c r="E2786" s="1">
        <v>502.6</v>
      </c>
      <c r="F2786" s="1">
        <v>492.9</v>
      </c>
    </row>
    <row r="2787" ht="15.75" customHeight="1">
      <c r="A2787" s="1">
        <v>5646.7246</v>
      </c>
      <c r="B2787" s="1">
        <v>578.3</v>
      </c>
      <c r="C2787" s="1">
        <v>384.7</v>
      </c>
      <c r="D2787" s="1">
        <v>569.3</v>
      </c>
      <c r="E2787" s="1">
        <v>410.0</v>
      </c>
      <c r="F2787" s="1">
        <v>392.5</v>
      </c>
    </row>
    <row r="2788" ht="15.75" customHeight="1">
      <c r="A2788" s="1">
        <v>5646.877</v>
      </c>
      <c r="B2788" s="1">
        <v>411.9</v>
      </c>
      <c r="C2788" s="1">
        <v>302.8</v>
      </c>
      <c r="D2788" s="1">
        <v>422.7</v>
      </c>
      <c r="E2788" s="1">
        <v>326.3</v>
      </c>
      <c r="F2788" s="1">
        <v>306.5</v>
      </c>
    </row>
    <row r="2789" ht="15.75" customHeight="1">
      <c r="A2789" s="1">
        <v>5647.0298</v>
      </c>
      <c r="B2789" s="1">
        <v>303.0</v>
      </c>
      <c r="C2789" s="1">
        <v>248.3</v>
      </c>
      <c r="D2789" s="1">
        <v>329.3</v>
      </c>
      <c r="E2789" s="1">
        <v>268.9</v>
      </c>
      <c r="F2789" s="1">
        <v>241.4</v>
      </c>
    </row>
    <row r="2790" ht="15.75" customHeight="1">
      <c r="A2790" s="1">
        <v>5647.1821</v>
      </c>
      <c r="B2790" s="1">
        <v>241.7</v>
      </c>
      <c r="C2790" s="1">
        <v>207.5</v>
      </c>
      <c r="D2790" s="1">
        <v>262.0</v>
      </c>
      <c r="E2790" s="1">
        <v>220.1</v>
      </c>
      <c r="F2790" s="1">
        <v>201.1</v>
      </c>
    </row>
    <row r="2791" ht="15.75" customHeight="1">
      <c r="A2791" s="1">
        <v>5647.3345</v>
      </c>
      <c r="B2791" s="1">
        <v>214.3</v>
      </c>
      <c r="C2791" s="1">
        <v>189.0</v>
      </c>
      <c r="D2791" s="1">
        <v>231.9</v>
      </c>
      <c r="E2791" s="1">
        <v>196.4</v>
      </c>
      <c r="F2791" s="1">
        <v>183.7</v>
      </c>
    </row>
    <row r="2792" ht="15.75" customHeight="1">
      <c r="A2792" s="1">
        <v>5647.4868</v>
      </c>
      <c r="B2792" s="1">
        <v>213.0</v>
      </c>
      <c r="C2792" s="1">
        <v>192.5</v>
      </c>
      <c r="D2792" s="1">
        <v>233.0</v>
      </c>
      <c r="E2792" s="1">
        <v>195.2</v>
      </c>
      <c r="F2792" s="1">
        <v>184.0</v>
      </c>
    </row>
    <row r="2793" ht="15.75" customHeight="1">
      <c r="A2793" s="1">
        <v>5647.6392</v>
      </c>
      <c r="B2793" s="1">
        <v>236.6</v>
      </c>
      <c r="C2793" s="1">
        <v>213.9</v>
      </c>
      <c r="D2793" s="1">
        <v>258.8</v>
      </c>
      <c r="E2793" s="1">
        <v>213.4</v>
      </c>
      <c r="F2793" s="1">
        <v>202.1</v>
      </c>
    </row>
    <row r="2794" ht="15.75" customHeight="1">
      <c r="A2794" s="1">
        <v>5647.7915</v>
      </c>
      <c r="B2794" s="1">
        <v>286.0</v>
      </c>
      <c r="C2794" s="1">
        <v>251.6</v>
      </c>
      <c r="D2794" s="1">
        <v>306.2</v>
      </c>
      <c r="E2794" s="1">
        <v>245.4</v>
      </c>
      <c r="F2794" s="1">
        <v>231.8</v>
      </c>
    </row>
    <row r="2795" ht="15.75" customHeight="1">
      <c r="A2795" s="1">
        <v>5647.9438</v>
      </c>
      <c r="B2795" s="1">
        <v>350.7</v>
      </c>
      <c r="C2795" s="1">
        <v>300.8</v>
      </c>
      <c r="D2795" s="1">
        <v>375.1</v>
      </c>
      <c r="E2795" s="1">
        <v>284.8</v>
      </c>
      <c r="F2795" s="1">
        <v>268.4</v>
      </c>
    </row>
    <row r="2796" ht="15.75" customHeight="1">
      <c r="A2796" s="1">
        <v>5648.0962</v>
      </c>
      <c r="B2796" s="1">
        <v>435.1</v>
      </c>
      <c r="C2796" s="1">
        <v>362.1</v>
      </c>
      <c r="D2796" s="1">
        <v>462.0</v>
      </c>
      <c r="E2796" s="1">
        <v>331.7</v>
      </c>
      <c r="F2796" s="1">
        <v>319.7</v>
      </c>
    </row>
    <row r="2797" ht="15.75" customHeight="1">
      <c r="A2797" s="1">
        <v>5648.249</v>
      </c>
      <c r="B2797" s="1">
        <v>504.9</v>
      </c>
      <c r="C2797" s="1">
        <v>408.2</v>
      </c>
      <c r="D2797" s="1">
        <v>540.3</v>
      </c>
      <c r="E2797" s="1">
        <v>374.1</v>
      </c>
      <c r="F2797" s="1">
        <v>373.9</v>
      </c>
    </row>
    <row r="2798" ht="15.75" customHeight="1">
      <c r="A2798" s="1">
        <v>5648.4014</v>
      </c>
      <c r="B2798" s="1">
        <v>532.1</v>
      </c>
      <c r="C2798" s="1">
        <v>431.7</v>
      </c>
      <c r="D2798" s="1">
        <v>602.6</v>
      </c>
      <c r="E2798" s="1">
        <v>405.3</v>
      </c>
      <c r="F2798" s="1">
        <v>398.2</v>
      </c>
    </row>
    <row r="2799" ht="15.75" customHeight="1">
      <c r="A2799" s="1">
        <v>5648.5537</v>
      </c>
      <c r="B2799" s="1">
        <v>533.9</v>
      </c>
      <c r="C2799" s="1">
        <v>432.9</v>
      </c>
      <c r="D2799" s="1">
        <v>635.6</v>
      </c>
      <c r="E2799" s="1">
        <v>426.5</v>
      </c>
      <c r="F2799" s="1">
        <v>411.7</v>
      </c>
    </row>
    <row r="2800" ht="15.75" customHeight="1">
      <c r="A2800" s="1">
        <v>5648.7061</v>
      </c>
      <c r="B2800" s="1">
        <v>528.4</v>
      </c>
      <c r="C2800" s="1">
        <v>432.3</v>
      </c>
      <c r="D2800" s="1">
        <v>654.3</v>
      </c>
      <c r="E2800" s="1">
        <v>439.8</v>
      </c>
      <c r="F2800" s="1">
        <v>414.5</v>
      </c>
    </row>
    <row r="2801" ht="15.75" customHeight="1">
      <c r="A2801" s="1">
        <v>5648.8584</v>
      </c>
      <c r="B2801" s="1">
        <v>526.2</v>
      </c>
      <c r="C2801" s="1">
        <v>432.3</v>
      </c>
      <c r="D2801" s="1">
        <v>663.5</v>
      </c>
      <c r="E2801" s="1">
        <v>444.8</v>
      </c>
      <c r="F2801" s="1">
        <v>408.5</v>
      </c>
    </row>
    <row r="2802" ht="15.75" customHeight="1">
      <c r="A2802" s="1">
        <v>5649.0107</v>
      </c>
      <c r="B2802" s="1">
        <v>520.4</v>
      </c>
      <c r="C2802" s="1">
        <v>425.2</v>
      </c>
      <c r="D2802" s="1">
        <v>648.7</v>
      </c>
      <c r="E2802" s="1">
        <v>445.7</v>
      </c>
      <c r="F2802" s="1">
        <v>387.4</v>
      </c>
    </row>
    <row r="2803" ht="15.75" customHeight="1">
      <c r="A2803" s="1">
        <v>5649.1631</v>
      </c>
      <c r="B2803" s="1">
        <v>501.6</v>
      </c>
      <c r="C2803" s="1">
        <v>409.5</v>
      </c>
      <c r="D2803" s="1">
        <v>614.2</v>
      </c>
      <c r="E2803" s="1">
        <v>436.8</v>
      </c>
      <c r="F2803" s="1">
        <v>366.9</v>
      </c>
    </row>
    <row r="2804" ht="15.75" customHeight="1">
      <c r="A2804" s="1">
        <v>5649.3154</v>
      </c>
      <c r="B2804" s="1">
        <v>456.5</v>
      </c>
      <c r="C2804" s="1">
        <v>381.9</v>
      </c>
      <c r="D2804" s="1">
        <v>560.3</v>
      </c>
      <c r="E2804" s="1">
        <v>412.7</v>
      </c>
      <c r="F2804" s="1">
        <v>348.4</v>
      </c>
    </row>
    <row r="2805" ht="15.75" customHeight="1">
      <c r="A2805" s="1">
        <v>5649.4678</v>
      </c>
      <c r="B2805" s="1">
        <v>396.5</v>
      </c>
      <c r="C2805" s="1">
        <v>345.3</v>
      </c>
      <c r="D2805" s="1">
        <v>493.0</v>
      </c>
      <c r="E2805" s="1">
        <v>374.3</v>
      </c>
      <c r="F2805" s="1">
        <v>327.5</v>
      </c>
    </row>
    <row r="2806" ht="15.75" customHeight="1">
      <c r="A2806" s="1">
        <v>5649.6206</v>
      </c>
      <c r="B2806" s="1">
        <v>345.4</v>
      </c>
      <c r="C2806" s="1">
        <v>309.8</v>
      </c>
      <c r="D2806" s="1">
        <v>427.8</v>
      </c>
      <c r="E2806" s="1">
        <v>336.1</v>
      </c>
      <c r="F2806" s="1">
        <v>300.1</v>
      </c>
    </row>
    <row r="2807" ht="15.75" customHeight="1">
      <c r="A2807" s="1">
        <v>5649.7729</v>
      </c>
      <c r="B2807" s="1">
        <v>307.5</v>
      </c>
      <c r="C2807" s="1">
        <v>280.8</v>
      </c>
      <c r="D2807" s="1">
        <v>375.0</v>
      </c>
      <c r="E2807" s="1">
        <v>303.1</v>
      </c>
      <c r="F2807" s="1">
        <v>276.3</v>
      </c>
    </row>
    <row r="2808" ht="15.75" customHeight="1">
      <c r="A2808" s="1">
        <v>5649.9253</v>
      </c>
      <c r="B2808" s="1">
        <v>284.2</v>
      </c>
      <c r="C2808" s="1">
        <v>262.6</v>
      </c>
      <c r="D2808" s="1">
        <v>342.2</v>
      </c>
      <c r="E2808" s="1">
        <v>280.3</v>
      </c>
      <c r="F2808" s="1">
        <v>260.7</v>
      </c>
    </row>
    <row r="2809" ht="15.75" customHeight="1">
      <c r="A2809" s="1">
        <v>5650.0776</v>
      </c>
      <c r="B2809" s="1">
        <v>277.2</v>
      </c>
      <c r="C2809" s="1">
        <v>258.0</v>
      </c>
      <c r="D2809" s="1">
        <v>332.5</v>
      </c>
      <c r="E2809" s="1">
        <v>272.2</v>
      </c>
      <c r="F2809" s="1">
        <v>259.9</v>
      </c>
    </row>
    <row r="2810" ht="15.75" customHeight="1">
      <c r="A2810" s="1">
        <v>5650.23</v>
      </c>
      <c r="B2810" s="1">
        <v>293.8</v>
      </c>
      <c r="C2810" s="1">
        <v>275.7</v>
      </c>
      <c r="D2810" s="1">
        <v>356.8</v>
      </c>
      <c r="E2810" s="1">
        <v>283.9</v>
      </c>
      <c r="F2810" s="1">
        <v>282.9</v>
      </c>
    </row>
    <row r="2811" ht="15.75" customHeight="1">
      <c r="A2811" s="1">
        <v>5650.3823</v>
      </c>
      <c r="B2811" s="1">
        <v>355.8</v>
      </c>
      <c r="C2811" s="1">
        <v>329.3</v>
      </c>
      <c r="D2811" s="1">
        <v>432.4</v>
      </c>
      <c r="E2811" s="1">
        <v>329.6</v>
      </c>
      <c r="F2811" s="1">
        <v>341.7</v>
      </c>
    </row>
    <row r="2812" ht="15.75" customHeight="1">
      <c r="A2812" s="1">
        <v>5650.5347</v>
      </c>
      <c r="B2812" s="1">
        <v>488.9</v>
      </c>
      <c r="C2812" s="1">
        <v>440.1</v>
      </c>
      <c r="D2812" s="1">
        <v>582.1</v>
      </c>
      <c r="E2812" s="1">
        <v>425.8</v>
      </c>
      <c r="F2812" s="1">
        <v>452.9</v>
      </c>
    </row>
    <row r="2813" ht="15.75" customHeight="1">
      <c r="A2813" s="1">
        <v>5650.687</v>
      </c>
      <c r="B2813" s="1">
        <v>761.3</v>
      </c>
      <c r="C2813" s="1">
        <v>654.9</v>
      </c>
      <c r="D2813" s="1">
        <v>824.9</v>
      </c>
      <c r="E2813" s="1">
        <v>588.1</v>
      </c>
      <c r="F2813" s="1">
        <v>629.3</v>
      </c>
    </row>
    <row r="2814" ht="15.75" customHeight="1">
      <c r="A2814" s="1">
        <v>5650.8394</v>
      </c>
      <c r="B2814" s="1">
        <v>1247.3</v>
      </c>
      <c r="C2814" s="1">
        <v>1052.3</v>
      </c>
      <c r="D2814" s="1">
        <v>1287.0</v>
      </c>
      <c r="E2814" s="1">
        <v>855.7</v>
      </c>
      <c r="F2814" s="1">
        <v>991.4</v>
      </c>
    </row>
    <row r="2815" ht="15.75" customHeight="1">
      <c r="A2815" s="1">
        <v>5650.9922</v>
      </c>
      <c r="B2815" s="1">
        <v>1430.8</v>
      </c>
      <c r="C2815" s="1">
        <v>1201.2</v>
      </c>
      <c r="D2815" s="1">
        <v>1809.6</v>
      </c>
      <c r="E2815" s="1">
        <v>1179.5</v>
      </c>
      <c r="F2815" s="1">
        <v>1199.3</v>
      </c>
    </row>
    <row r="2816" ht="15.75" customHeight="1">
      <c r="A2816" s="1">
        <v>5651.1445</v>
      </c>
      <c r="B2816" s="1">
        <v>1650.5</v>
      </c>
      <c r="C2816" s="1">
        <v>1360.0</v>
      </c>
      <c r="D2816" s="1">
        <v>1950.0</v>
      </c>
      <c r="E2816" s="1">
        <v>1524.6</v>
      </c>
      <c r="F2816" s="1">
        <v>1209.2</v>
      </c>
    </row>
    <row r="2817" ht="15.75" customHeight="1">
      <c r="A2817" s="1">
        <v>5651.2969</v>
      </c>
      <c r="B2817" s="1">
        <v>1818.9</v>
      </c>
      <c r="C2817" s="1">
        <v>1456.1</v>
      </c>
      <c r="D2817" s="1">
        <v>1950.0</v>
      </c>
      <c r="E2817" s="1">
        <v>1808.8</v>
      </c>
      <c r="F2817" s="1">
        <v>1355.2</v>
      </c>
    </row>
    <row r="2818" ht="15.75" customHeight="1">
      <c r="A2818" s="1">
        <v>5651.4492</v>
      </c>
      <c r="B2818" s="1">
        <v>1918.3</v>
      </c>
      <c r="C2818" s="1">
        <v>1458.1</v>
      </c>
      <c r="D2818" s="1">
        <v>1950.0</v>
      </c>
      <c r="E2818" s="1">
        <v>1662.2</v>
      </c>
      <c r="F2818" s="1">
        <v>1594.8</v>
      </c>
    </row>
    <row r="2819" ht="15.75" customHeight="1">
      <c r="A2819" s="1">
        <v>5651.6016</v>
      </c>
      <c r="B2819" s="1">
        <v>1950.0</v>
      </c>
      <c r="C2819" s="1">
        <v>1407.0</v>
      </c>
      <c r="D2819" s="1">
        <v>1950.0</v>
      </c>
      <c r="E2819" s="1">
        <v>1554.8</v>
      </c>
      <c r="F2819" s="1">
        <v>1543.8</v>
      </c>
    </row>
    <row r="2820" ht="15.75" customHeight="1">
      <c r="A2820" s="1">
        <v>5651.7539</v>
      </c>
      <c r="B2820" s="1">
        <v>1950.0</v>
      </c>
      <c r="C2820" s="1">
        <v>1344.9</v>
      </c>
      <c r="D2820" s="1">
        <v>1950.0</v>
      </c>
      <c r="E2820" s="1">
        <v>1423.1</v>
      </c>
      <c r="F2820" s="1">
        <v>1536.2</v>
      </c>
    </row>
    <row r="2821" ht="15.75" customHeight="1">
      <c r="A2821" s="1">
        <v>5651.9063</v>
      </c>
      <c r="B2821" s="1">
        <v>1950.0</v>
      </c>
      <c r="C2821" s="1">
        <v>1290.9</v>
      </c>
      <c r="D2821" s="1">
        <v>1950.0</v>
      </c>
      <c r="E2821" s="1">
        <v>1279.2</v>
      </c>
      <c r="F2821" s="1">
        <v>1434.1</v>
      </c>
    </row>
    <row r="2822" ht="15.75" customHeight="1">
      <c r="A2822" s="1">
        <v>5652.0586</v>
      </c>
      <c r="B2822" s="1">
        <v>1950.0</v>
      </c>
      <c r="C2822" s="1">
        <v>1240.1</v>
      </c>
      <c r="D2822" s="1">
        <v>1950.0</v>
      </c>
      <c r="E2822" s="1">
        <v>1115.4</v>
      </c>
      <c r="F2822" s="1">
        <v>1373.6</v>
      </c>
    </row>
    <row r="2823" ht="15.75" customHeight="1">
      <c r="A2823" s="1">
        <v>5652.2114</v>
      </c>
      <c r="B2823" s="1">
        <v>1926.3</v>
      </c>
      <c r="C2823" s="1">
        <v>1178.0</v>
      </c>
      <c r="D2823" s="1">
        <v>1950.0</v>
      </c>
      <c r="E2823" s="1">
        <v>1014.8</v>
      </c>
      <c r="F2823" s="1">
        <v>1306.2</v>
      </c>
    </row>
    <row r="2824" ht="15.75" customHeight="1">
      <c r="A2824" s="1">
        <v>5652.3638</v>
      </c>
      <c r="B2824" s="1">
        <v>1846.4</v>
      </c>
      <c r="C2824" s="1">
        <v>1082.4</v>
      </c>
      <c r="D2824" s="1">
        <v>1908.1</v>
      </c>
      <c r="E2824" s="1">
        <v>842.3</v>
      </c>
      <c r="F2824" s="1">
        <v>1390.5</v>
      </c>
    </row>
    <row r="2825" ht="15.75" customHeight="1">
      <c r="A2825" s="1">
        <v>5652.5161</v>
      </c>
      <c r="B2825" s="1">
        <v>1720.7</v>
      </c>
      <c r="C2825" s="1">
        <v>957.7</v>
      </c>
      <c r="D2825" s="1">
        <v>1762.9</v>
      </c>
      <c r="E2825" s="1">
        <v>883.8</v>
      </c>
      <c r="F2825" s="1">
        <v>1164.5</v>
      </c>
    </row>
    <row r="2826" ht="15.75" customHeight="1">
      <c r="A2826" s="1">
        <v>5652.6685</v>
      </c>
      <c r="B2826" s="1">
        <v>1602.1</v>
      </c>
      <c r="C2826" s="1">
        <v>847.7</v>
      </c>
      <c r="D2826" s="1">
        <v>1427.0</v>
      </c>
      <c r="E2826" s="1">
        <v>881.2</v>
      </c>
      <c r="F2826" s="1">
        <v>891.3</v>
      </c>
    </row>
    <row r="2827" ht="15.75" customHeight="1">
      <c r="A2827" s="1">
        <v>5652.8208</v>
      </c>
      <c r="B2827" s="1">
        <v>1085.5</v>
      </c>
      <c r="C2827" s="1">
        <v>613.4</v>
      </c>
      <c r="D2827" s="1">
        <v>1004.3</v>
      </c>
      <c r="E2827" s="1">
        <v>689.5</v>
      </c>
      <c r="F2827" s="1">
        <v>627.6</v>
      </c>
    </row>
    <row r="2828" ht="15.75" customHeight="1">
      <c r="A2828" s="1">
        <v>5652.9731</v>
      </c>
      <c r="B2828" s="1">
        <v>725.1</v>
      </c>
      <c r="C2828" s="1">
        <v>472.7</v>
      </c>
      <c r="D2828" s="1">
        <v>794.3</v>
      </c>
      <c r="E2828" s="1">
        <v>595.9</v>
      </c>
      <c r="F2828" s="1">
        <v>508.8</v>
      </c>
    </row>
    <row r="2829" ht="15.75" customHeight="1">
      <c r="A2829" s="1">
        <v>5653.1255</v>
      </c>
      <c r="B2829" s="1">
        <v>530.8</v>
      </c>
      <c r="C2829" s="1">
        <v>380.9</v>
      </c>
      <c r="D2829" s="1">
        <v>597.0</v>
      </c>
      <c r="E2829" s="1">
        <v>502.4</v>
      </c>
      <c r="F2829" s="1">
        <v>428.7</v>
      </c>
    </row>
    <row r="2830" ht="15.75" customHeight="1">
      <c r="A2830" s="1">
        <v>5653.2778</v>
      </c>
      <c r="B2830" s="1">
        <v>468.3</v>
      </c>
      <c r="C2830" s="1">
        <v>337.0</v>
      </c>
      <c r="D2830" s="1">
        <v>515.4</v>
      </c>
      <c r="E2830" s="1">
        <v>460.6</v>
      </c>
      <c r="F2830" s="1">
        <v>440.6</v>
      </c>
    </row>
    <row r="2831" ht="15.75" customHeight="1">
      <c r="A2831" s="1">
        <v>5653.4302</v>
      </c>
      <c r="B2831" s="1">
        <v>484.7</v>
      </c>
      <c r="C2831" s="1">
        <v>345.7</v>
      </c>
      <c r="D2831" s="1">
        <v>526.1</v>
      </c>
      <c r="E2831" s="1">
        <v>463.2</v>
      </c>
      <c r="F2831" s="1">
        <v>486.4</v>
      </c>
    </row>
    <row r="2832" ht="15.75" customHeight="1">
      <c r="A2832" s="1">
        <v>5653.583</v>
      </c>
      <c r="B2832" s="1">
        <v>578.2</v>
      </c>
      <c r="C2832" s="1">
        <v>408.2</v>
      </c>
      <c r="D2832" s="1">
        <v>627.2</v>
      </c>
      <c r="E2832" s="1">
        <v>504.4</v>
      </c>
      <c r="F2832" s="1">
        <v>551.0</v>
      </c>
    </row>
    <row r="2833" ht="15.75" customHeight="1">
      <c r="A2833" s="1">
        <v>5653.7354</v>
      </c>
      <c r="B2833" s="1">
        <v>796.0</v>
      </c>
      <c r="C2833" s="1">
        <v>538.4</v>
      </c>
      <c r="D2833" s="1">
        <v>828.1</v>
      </c>
      <c r="E2833" s="1">
        <v>608.2</v>
      </c>
      <c r="F2833" s="1">
        <v>657.5</v>
      </c>
    </row>
    <row r="2834" ht="15.75" customHeight="1">
      <c r="A2834" s="1">
        <v>5653.8877</v>
      </c>
      <c r="B2834" s="1">
        <v>1207.0</v>
      </c>
      <c r="C2834" s="1">
        <v>740.7</v>
      </c>
      <c r="D2834" s="1">
        <v>1093.8</v>
      </c>
      <c r="E2834" s="1">
        <v>756.1</v>
      </c>
      <c r="F2834" s="1">
        <v>854.7</v>
      </c>
    </row>
    <row r="2835" ht="15.75" customHeight="1">
      <c r="A2835" s="1">
        <v>5654.04</v>
      </c>
      <c r="B2835" s="1">
        <v>1687.3</v>
      </c>
      <c r="C2835" s="1">
        <v>1022.9</v>
      </c>
      <c r="D2835" s="1">
        <v>1552.4</v>
      </c>
      <c r="E2835" s="1">
        <v>1037.1</v>
      </c>
      <c r="F2835" s="1">
        <v>1233.5</v>
      </c>
    </row>
    <row r="2836" ht="15.75" customHeight="1">
      <c r="A2836" s="1">
        <v>5654.1924</v>
      </c>
      <c r="B2836" s="1">
        <v>1768.1</v>
      </c>
      <c r="C2836" s="1">
        <v>1164.3</v>
      </c>
      <c r="D2836" s="1">
        <v>1858.8</v>
      </c>
      <c r="E2836" s="1">
        <v>1494.2</v>
      </c>
      <c r="F2836" s="1">
        <v>1679.5</v>
      </c>
    </row>
    <row r="2837" ht="15.75" customHeight="1">
      <c r="A2837" s="1">
        <v>5654.3447</v>
      </c>
      <c r="B2837" s="1">
        <v>1858.3</v>
      </c>
      <c r="C2837" s="1">
        <v>1314.8</v>
      </c>
      <c r="D2837" s="1">
        <v>1950.0</v>
      </c>
      <c r="E2837" s="1">
        <v>1839.8</v>
      </c>
      <c r="F2837" s="1">
        <v>1928.6</v>
      </c>
    </row>
    <row r="2838" ht="15.75" customHeight="1">
      <c r="A2838" s="1">
        <v>5654.4971</v>
      </c>
      <c r="B2838" s="1">
        <v>1883.1</v>
      </c>
      <c r="C2838" s="1">
        <v>1368.8</v>
      </c>
      <c r="D2838" s="1">
        <v>1950.0</v>
      </c>
      <c r="E2838" s="1">
        <v>1950.0</v>
      </c>
      <c r="F2838" s="1">
        <v>1950.0</v>
      </c>
    </row>
    <row r="2839" ht="15.75" customHeight="1">
      <c r="A2839" s="1">
        <v>5654.6494</v>
      </c>
      <c r="B2839" s="1">
        <v>1832.0</v>
      </c>
      <c r="C2839" s="1">
        <v>1295.3</v>
      </c>
      <c r="D2839" s="1">
        <v>1950.0</v>
      </c>
      <c r="E2839" s="1">
        <v>1929.2</v>
      </c>
      <c r="F2839" s="1">
        <v>1934.8</v>
      </c>
    </row>
    <row r="2840" ht="15.75" customHeight="1">
      <c r="A2840" s="1">
        <v>5654.8018</v>
      </c>
      <c r="B2840" s="1">
        <v>1698.1</v>
      </c>
      <c r="C2840" s="1">
        <v>1133.0</v>
      </c>
      <c r="D2840" s="1">
        <v>1910.6</v>
      </c>
      <c r="E2840" s="1">
        <v>1771.0</v>
      </c>
      <c r="F2840" s="1">
        <v>1784.9</v>
      </c>
    </row>
    <row r="2841" ht="15.75" customHeight="1">
      <c r="A2841" s="1">
        <v>5654.9546</v>
      </c>
      <c r="B2841" s="1">
        <v>1489.7</v>
      </c>
      <c r="C2841" s="1">
        <v>957.3</v>
      </c>
      <c r="D2841" s="1">
        <v>1713.4</v>
      </c>
      <c r="E2841" s="1">
        <v>1324.0</v>
      </c>
      <c r="F2841" s="1">
        <v>1371.7</v>
      </c>
    </row>
    <row r="2842" ht="15.75" customHeight="1">
      <c r="A2842" s="1">
        <v>5655.1069</v>
      </c>
      <c r="B2842" s="1">
        <v>1322.8</v>
      </c>
      <c r="C2842" s="1">
        <v>791.5</v>
      </c>
      <c r="D2842" s="1">
        <v>1320.3</v>
      </c>
      <c r="E2842" s="1">
        <v>976.3</v>
      </c>
      <c r="F2842" s="1">
        <v>996.6</v>
      </c>
    </row>
    <row r="2843" ht="15.75" customHeight="1">
      <c r="A2843" s="1">
        <v>5655.2593</v>
      </c>
      <c r="B2843" s="1">
        <v>896.9</v>
      </c>
      <c r="C2843" s="1">
        <v>564.7</v>
      </c>
      <c r="D2843" s="1">
        <v>936.2</v>
      </c>
      <c r="E2843" s="1">
        <v>700.0</v>
      </c>
      <c r="F2843" s="1">
        <v>710.4</v>
      </c>
    </row>
    <row r="2844" ht="15.75" customHeight="1">
      <c r="A2844" s="1">
        <v>5655.4116</v>
      </c>
      <c r="B2844" s="1">
        <v>587.0</v>
      </c>
      <c r="C2844" s="1">
        <v>437.5</v>
      </c>
      <c r="D2844" s="1">
        <v>701.2</v>
      </c>
      <c r="E2844" s="1">
        <v>517.6</v>
      </c>
      <c r="F2844" s="1">
        <v>532.1</v>
      </c>
    </row>
    <row r="2845" ht="15.75" customHeight="1">
      <c r="A2845" s="1">
        <v>5655.564</v>
      </c>
      <c r="B2845" s="1">
        <v>458.4</v>
      </c>
      <c r="C2845" s="1">
        <v>367.7</v>
      </c>
      <c r="D2845" s="1">
        <v>557.4</v>
      </c>
      <c r="E2845" s="1">
        <v>412.6</v>
      </c>
      <c r="F2845" s="1">
        <v>414.9</v>
      </c>
    </row>
    <row r="2846" ht="15.75" customHeight="1">
      <c r="A2846" s="1">
        <v>5655.7163</v>
      </c>
      <c r="B2846" s="1">
        <v>362.4</v>
      </c>
      <c r="C2846" s="1">
        <v>311.6</v>
      </c>
      <c r="D2846" s="1">
        <v>437.0</v>
      </c>
      <c r="E2846" s="1">
        <v>339.3</v>
      </c>
      <c r="F2846" s="1">
        <v>344.9</v>
      </c>
    </row>
    <row r="2847" ht="15.75" customHeight="1">
      <c r="A2847" s="1">
        <v>5655.8687</v>
      </c>
      <c r="B2847" s="1">
        <v>317.1</v>
      </c>
      <c r="C2847" s="1">
        <v>278.9</v>
      </c>
      <c r="D2847" s="1">
        <v>372.6</v>
      </c>
      <c r="E2847" s="1">
        <v>296.4</v>
      </c>
      <c r="F2847" s="1">
        <v>318.8</v>
      </c>
    </row>
    <row r="2848" ht="15.75" customHeight="1">
      <c r="A2848" s="1">
        <v>5656.021</v>
      </c>
      <c r="B2848" s="1">
        <v>305.6</v>
      </c>
      <c r="C2848" s="1">
        <v>281.6</v>
      </c>
      <c r="D2848" s="1">
        <v>367.3</v>
      </c>
      <c r="E2848" s="1">
        <v>284.9</v>
      </c>
      <c r="F2848" s="1">
        <v>325.2</v>
      </c>
    </row>
    <row r="2849" ht="15.75" customHeight="1">
      <c r="A2849" s="1">
        <v>5656.1738</v>
      </c>
      <c r="B2849" s="1">
        <v>318.3</v>
      </c>
      <c r="C2849" s="1">
        <v>310.4</v>
      </c>
      <c r="D2849" s="1">
        <v>399.9</v>
      </c>
      <c r="E2849" s="1">
        <v>304.8</v>
      </c>
      <c r="F2849" s="1">
        <v>355.6</v>
      </c>
    </row>
    <row r="2850" ht="15.75" customHeight="1">
      <c r="A2850" s="1">
        <v>5656.3262</v>
      </c>
      <c r="B2850" s="1">
        <v>372.9</v>
      </c>
      <c r="C2850" s="1">
        <v>362.5</v>
      </c>
      <c r="D2850" s="1">
        <v>467.3</v>
      </c>
      <c r="E2850" s="1">
        <v>341.9</v>
      </c>
      <c r="F2850" s="1">
        <v>394.2</v>
      </c>
    </row>
    <row r="2851" ht="15.75" customHeight="1">
      <c r="A2851" s="1">
        <v>5656.4785</v>
      </c>
      <c r="B2851" s="1">
        <v>476.4</v>
      </c>
      <c r="C2851" s="1">
        <v>441.6</v>
      </c>
      <c r="D2851" s="1">
        <v>579.4</v>
      </c>
      <c r="E2851" s="1">
        <v>396.7</v>
      </c>
      <c r="F2851" s="1">
        <v>443.7</v>
      </c>
    </row>
    <row r="2852" ht="15.75" customHeight="1">
      <c r="A2852" s="1">
        <v>5656.6309</v>
      </c>
      <c r="B2852" s="1">
        <v>646.3</v>
      </c>
      <c r="C2852" s="1">
        <v>560.3</v>
      </c>
      <c r="D2852" s="1">
        <v>750.4</v>
      </c>
      <c r="E2852" s="1">
        <v>470.2</v>
      </c>
      <c r="F2852" s="1">
        <v>507.3</v>
      </c>
    </row>
    <row r="2853" ht="15.75" customHeight="1">
      <c r="A2853" s="1">
        <v>5656.7832</v>
      </c>
      <c r="B2853" s="1">
        <v>1042.9</v>
      </c>
      <c r="C2853" s="1">
        <v>727.0</v>
      </c>
      <c r="D2853" s="1">
        <v>984.0</v>
      </c>
      <c r="E2853" s="1">
        <v>611.9</v>
      </c>
      <c r="F2853" s="1">
        <v>601.5</v>
      </c>
    </row>
    <row r="2854" ht="15.75" customHeight="1">
      <c r="A2854" s="1">
        <v>5656.9355</v>
      </c>
      <c r="B2854" s="1">
        <v>1401.8</v>
      </c>
      <c r="C2854" s="1">
        <v>949.4</v>
      </c>
      <c r="D2854" s="1">
        <v>1311.9</v>
      </c>
      <c r="E2854" s="1">
        <v>846.6</v>
      </c>
      <c r="F2854" s="1">
        <v>769.0</v>
      </c>
    </row>
    <row r="2855" ht="15.75" customHeight="1">
      <c r="A2855" s="1">
        <v>5657.0879</v>
      </c>
      <c r="B2855" s="1">
        <v>1582.3</v>
      </c>
      <c r="C2855" s="1">
        <v>1186.3</v>
      </c>
      <c r="D2855" s="1">
        <v>1739.5</v>
      </c>
      <c r="E2855" s="1">
        <v>1073.9</v>
      </c>
      <c r="F2855" s="1">
        <v>1016.7</v>
      </c>
    </row>
    <row r="2856" ht="15.75" customHeight="1">
      <c r="A2856" s="1">
        <v>5657.2402</v>
      </c>
      <c r="B2856" s="1">
        <v>1765.7</v>
      </c>
      <c r="C2856" s="1">
        <v>1333.7</v>
      </c>
      <c r="D2856" s="1">
        <v>1927.8</v>
      </c>
      <c r="E2856" s="1">
        <v>1468.8</v>
      </c>
      <c r="F2856" s="1">
        <v>1355.2</v>
      </c>
    </row>
    <row r="2857" ht="15.75" customHeight="1">
      <c r="A2857" s="1">
        <v>5657.3926</v>
      </c>
      <c r="B2857" s="1">
        <v>1872.0</v>
      </c>
      <c r="C2857" s="1">
        <v>1462.5</v>
      </c>
      <c r="D2857" s="1">
        <v>1950.0</v>
      </c>
      <c r="E2857" s="1">
        <v>1918.5</v>
      </c>
      <c r="F2857" s="1">
        <v>1721.5</v>
      </c>
    </row>
    <row r="2858" ht="15.75" customHeight="1">
      <c r="A2858" s="1">
        <v>5657.5454</v>
      </c>
      <c r="B2858" s="1">
        <v>1898.1</v>
      </c>
      <c r="C2858" s="1">
        <v>1485.8</v>
      </c>
      <c r="D2858" s="1">
        <v>1950.0</v>
      </c>
      <c r="E2858" s="1">
        <v>1950.0</v>
      </c>
      <c r="F2858" s="1">
        <v>1937.0</v>
      </c>
    </row>
    <row r="2859" ht="15.75" customHeight="1">
      <c r="A2859" s="1">
        <v>5657.6978</v>
      </c>
      <c r="B2859" s="1">
        <v>1844.4</v>
      </c>
      <c r="C2859" s="1">
        <v>1363.9</v>
      </c>
      <c r="D2859" s="1">
        <v>1950.0</v>
      </c>
      <c r="E2859" s="1">
        <v>1950.0</v>
      </c>
      <c r="F2859" s="1">
        <v>1950.0</v>
      </c>
    </row>
    <row r="2860" ht="15.75" customHeight="1">
      <c r="A2860" s="1">
        <v>5657.8501</v>
      </c>
      <c r="B2860" s="1">
        <v>1708.5</v>
      </c>
      <c r="C2860" s="1">
        <v>1136.7</v>
      </c>
      <c r="D2860" s="1">
        <v>1910.4</v>
      </c>
      <c r="E2860" s="1">
        <v>1781.9</v>
      </c>
      <c r="F2860" s="1">
        <v>1873.6</v>
      </c>
    </row>
    <row r="2861" ht="15.75" customHeight="1">
      <c r="A2861" s="1">
        <v>5658.0024</v>
      </c>
      <c r="B2861" s="1">
        <v>1368.7</v>
      </c>
      <c r="C2861" s="1">
        <v>974.0</v>
      </c>
      <c r="D2861" s="1">
        <v>1339.8</v>
      </c>
      <c r="E2861" s="1">
        <v>1091.2</v>
      </c>
      <c r="F2861" s="1">
        <v>1073.5</v>
      </c>
    </row>
    <row r="2862" ht="15.75" customHeight="1">
      <c r="A2862" s="1">
        <v>5658.1548</v>
      </c>
      <c r="B2862" s="1">
        <v>965.2</v>
      </c>
      <c r="C2862" s="1">
        <v>609.7</v>
      </c>
      <c r="D2862" s="1">
        <v>738.7</v>
      </c>
      <c r="E2862" s="1">
        <v>629.4</v>
      </c>
      <c r="F2862" s="1">
        <v>616.9</v>
      </c>
    </row>
    <row r="2863" ht="15.75" customHeight="1">
      <c r="A2863" s="1">
        <v>5658.3071</v>
      </c>
      <c r="B2863" s="1">
        <v>547.1</v>
      </c>
      <c r="C2863" s="1">
        <v>380.8</v>
      </c>
      <c r="D2863" s="1">
        <v>491.8</v>
      </c>
      <c r="E2863" s="1">
        <v>395.2</v>
      </c>
      <c r="F2863" s="1">
        <v>399.7</v>
      </c>
    </row>
    <row r="2864" ht="15.75" customHeight="1">
      <c r="A2864" s="1">
        <v>5658.4595</v>
      </c>
      <c r="B2864" s="1">
        <v>330.1</v>
      </c>
      <c r="C2864" s="1">
        <v>288.9</v>
      </c>
      <c r="D2864" s="1">
        <v>364.3</v>
      </c>
      <c r="E2864" s="1">
        <v>294.0</v>
      </c>
      <c r="F2864" s="1">
        <v>295.2</v>
      </c>
    </row>
    <row r="2865" ht="15.75" customHeight="1">
      <c r="A2865" s="1">
        <v>5658.6118</v>
      </c>
      <c r="B2865" s="1">
        <v>243.1</v>
      </c>
      <c r="C2865" s="1">
        <v>222.5</v>
      </c>
      <c r="D2865" s="1">
        <v>266.6</v>
      </c>
      <c r="E2865" s="1">
        <v>221.6</v>
      </c>
      <c r="F2865" s="1">
        <v>215.4</v>
      </c>
    </row>
    <row r="2866" ht="15.75" customHeight="1">
      <c r="A2866" s="1">
        <v>5658.7642</v>
      </c>
      <c r="B2866" s="1">
        <v>209.4</v>
      </c>
      <c r="C2866" s="1">
        <v>197.0</v>
      </c>
      <c r="D2866" s="1">
        <v>230.3</v>
      </c>
      <c r="E2866" s="1">
        <v>190.9</v>
      </c>
      <c r="F2866" s="1">
        <v>187.8</v>
      </c>
    </row>
    <row r="2867" ht="15.75" customHeight="1">
      <c r="A2867" s="1">
        <v>5658.917</v>
      </c>
      <c r="B2867" s="1">
        <v>206.4</v>
      </c>
      <c r="C2867" s="1">
        <v>201.7</v>
      </c>
      <c r="D2867" s="1">
        <v>232.6</v>
      </c>
      <c r="E2867" s="1">
        <v>191.4</v>
      </c>
      <c r="F2867" s="1">
        <v>186.0</v>
      </c>
    </row>
    <row r="2868" ht="15.75" customHeight="1">
      <c r="A2868" s="1">
        <v>5659.0693</v>
      </c>
      <c r="B2868" s="1">
        <v>229.0</v>
      </c>
      <c r="C2868" s="1">
        <v>225.9</v>
      </c>
      <c r="D2868" s="1">
        <v>257.7</v>
      </c>
      <c r="E2868" s="1">
        <v>206.2</v>
      </c>
      <c r="F2868" s="1">
        <v>198.4</v>
      </c>
    </row>
    <row r="2869" ht="15.75" customHeight="1">
      <c r="A2869" s="1">
        <v>5659.2217</v>
      </c>
      <c r="B2869" s="1">
        <v>274.5</v>
      </c>
      <c r="C2869" s="1">
        <v>251.5</v>
      </c>
      <c r="D2869" s="1">
        <v>291.0</v>
      </c>
      <c r="E2869" s="1">
        <v>222.8</v>
      </c>
      <c r="F2869" s="1">
        <v>212.1</v>
      </c>
    </row>
    <row r="2870" ht="15.75" customHeight="1">
      <c r="A2870" s="1">
        <v>5659.374</v>
      </c>
      <c r="B2870" s="1">
        <v>326.6</v>
      </c>
      <c r="C2870" s="1">
        <v>288.5</v>
      </c>
      <c r="D2870" s="1">
        <v>332.5</v>
      </c>
      <c r="E2870" s="1">
        <v>242.4</v>
      </c>
      <c r="F2870" s="1">
        <v>229.8</v>
      </c>
    </row>
    <row r="2871" ht="15.75" customHeight="1">
      <c r="A2871" s="1">
        <v>5659.5264</v>
      </c>
      <c r="B2871" s="1">
        <v>348.2</v>
      </c>
      <c r="C2871" s="1">
        <v>291.2</v>
      </c>
      <c r="D2871" s="1">
        <v>336.7</v>
      </c>
      <c r="E2871" s="1">
        <v>247.3</v>
      </c>
      <c r="F2871" s="1">
        <v>234.7</v>
      </c>
    </row>
    <row r="2872" ht="15.75" customHeight="1">
      <c r="A2872" s="1">
        <v>5659.6787</v>
      </c>
      <c r="B2872" s="1">
        <v>322.3</v>
      </c>
      <c r="C2872" s="1">
        <v>263.9</v>
      </c>
      <c r="D2872" s="1">
        <v>311.1</v>
      </c>
      <c r="E2872" s="1">
        <v>235.2</v>
      </c>
      <c r="F2872" s="1">
        <v>222.4</v>
      </c>
    </row>
    <row r="2873" ht="15.75" customHeight="1">
      <c r="A2873" s="1">
        <v>5659.8311</v>
      </c>
      <c r="B2873" s="1">
        <v>282.5</v>
      </c>
      <c r="C2873" s="1">
        <v>232.9</v>
      </c>
      <c r="D2873" s="1">
        <v>279.8</v>
      </c>
      <c r="E2873" s="1">
        <v>220.4</v>
      </c>
      <c r="F2873" s="1">
        <v>208.0</v>
      </c>
    </row>
    <row r="2874" ht="15.75" customHeight="1">
      <c r="A2874" s="1">
        <v>5659.9834</v>
      </c>
      <c r="B2874" s="1">
        <v>254.2</v>
      </c>
      <c r="C2874" s="1">
        <v>210.1</v>
      </c>
      <c r="D2874" s="1">
        <v>255.1</v>
      </c>
      <c r="E2874" s="1">
        <v>210.5</v>
      </c>
      <c r="F2874" s="1">
        <v>200.9</v>
      </c>
    </row>
    <row r="2875" ht="15.75" customHeight="1">
      <c r="A2875" s="1">
        <v>5660.1362</v>
      </c>
      <c r="B2875" s="1">
        <v>235.7</v>
      </c>
      <c r="C2875" s="1">
        <v>196.1</v>
      </c>
      <c r="D2875" s="1">
        <v>239.1</v>
      </c>
      <c r="E2875" s="1">
        <v>205.2</v>
      </c>
      <c r="F2875" s="1">
        <v>195.7</v>
      </c>
    </row>
    <row r="2876" ht="15.75" customHeight="1">
      <c r="A2876" s="1">
        <v>5660.2886</v>
      </c>
      <c r="B2876" s="1">
        <v>224.8</v>
      </c>
      <c r="C2876" s="1">
        <v>188.0</v>
      </c>
      <c r="D2876" s="1">
        <v>229.1</v>
      </c>
      <c r="E2876" s="1">
        <v>205.6</v>
      </c>
      <c r="F2876" s="1">
        <v>197.3</v>
      </c>
    </row>
    <row r="2877" ht="15.75" customHeight="1">
      <c r="A2877" s="1">
        <v>5660.4409</v>
      </c>
      <c r="B2877" s="1">
        <v>218.9</v>
      </c>
      <c r="C2877" s="1">
        <v>184.1</v>
      </c>
      <c r="D2877" s="1">
        <v>224.1</v>
      </c>
      <c r="E2877" s="1">
        <v>204.8</v>
      </c>
      <c r="F2877" s="1">
        <v>200.0</v>
      </c>
    </row>
    <row r="2878" ht="15.75" customHeight="1">
      <c r="A2878" s="1">
        <v>5660.5933</v>
      </c>
      <c r="B2878" s="1">
        <v>213.6</v>
      </c>
      <c r="C2878" s="1">
        <v>181.2</v>
      </c>
      <c r="D2878" s="1">
        <v>220.4</v>
      </c>
      <c r="E2878" s="1">
        <v>201.5</v>
      </c>
      <c r="F2878" s="1">
        <v>199.3</v>
      </c>
    </row>
    <row r="2879" ht="15.75" customHeight="1">
      <c r="A2879" s="1">
        <v>5660.7456</v>
      </c>
      <c r="B2879" s="1">
        <v>209.3</v>
      </c>
      <c r="C2879" s="1">
        <v>179.7</v>
      </c>
      <c r="D2879" s="1">
        <v>217.6</v>
      </c>
      <c r="E2879" s="1">
        <v>196.4</v>
      </c>
      <c r="F2879" s="1">
        <v>197.2</v>
      </c>
    </row>
    <row r="2880" ht="15.75" customHeight="1">
      <c r="A2880" s="1">
        <v>5660.8979</v>
      </c>
      <c r="B2880" s="1">
        <v>208.1</v>
      </c>
      <c r="C2880" s="1">
        <v>180.2</v>
      </c>
      <c r="D2880" s="1">
        <v>217.2</v>
      </c>
      <c r="E2880" s="1">
        <v>192.6</v>
      </c>
      <c r="F2880" s="1">
        <v>194.1</v>
      </c>
    </row>
    <row r="2881" ht="15.75" customHeight="1">
      <c r="A2881" s="1">
        <v>5661.0503</v>
      </c>
      <c r="B2881" s="1">
        <v>208.8</v>
      </c>
      <c r="C2881" s="1">
        <v>182.9</v>
      </c>
      <c r="D2881" s="1">
        <v>219.1</v>
      </c>
      <c r="E2881" s="1">
        <v>193.6</v>
      </c>
      <c r="F2881" s="1">
        <v>195.2</v>
      </c>
    </row>
    <row r="2882" ht="15.75" customHeight="1">
      <c r="A2882" s="1">
        <v>5661.2026</v>
      </c>
      <c r="B2882" s="1">
        <v>209.5</v>
      </c>
      <c r="C2882" s="1">
        <v>185.8</v>
      </c>
      <c r="D2882" s="1">
        <v>221.3</v>
      </c>
      <c r="E2882" s="1">
        <v>193.1</v>
      </c>
      <c r="F2882" s="1">
        <v>195.3</v>
      </c>
    </row>
    <row r="2883" ht="15.75" customHeight="1">
      <c r="A2883" s="1">
        <v>5661.355</v>
      </c>
      <c r="B2883" s="1">
        <v>209.1</v>
      </c>
      <c r="C2883" s="1">
        <v>187.0</v>
      </c>
      <c r="D2883" s="1">
        <v>220.6</v>
      </c>
      <c r="E2883" s="1">
        <v>196.8</v>
      </c>
      <c r="F2883" s="1">
        <v>200.7</v>
      </c>
    </row>
    <row r="2884" ht="15.75" customHeight="1">
      <c r="A2884" s="1">
        <v>5661.5078</v>
      </c>
      <c r="B2884" s="1">
        <v>207.3</v>
      </c>
      <c r="C2884" s="1">
        <v>185.9</v>
      </c>
      <c r="D2884" s="1">
        <v>217.9</v>
      </c>
      <c r="E2884" s="1">
        <v>198.9</v>
      </c>
      <c r="F2884" s="1">
        <v>203.5</v>
      </c>
    </row>
    <row r="2885" ht="15.75" customHeight="1">
      <c r="A2885" s="1">
        <v>5661.6602</v>
      </c>
      <c r="B2885" s="1">
        <v>208.3</v>
      </c>
      <c r="C2885" s="1">
        <v>187.1</v>
      </c>
      <c r="D2885" s="1">
        <v>219.8</v>
      </c>
      <c r="E2885" s="1">
        <v>206.7</v>
      </c>
      <c r="F2885" s="1">
        <v>214.2</v>
      </c>
    </row>
    <row r="2886" ht="15.75" customHeight="1">
      <c r="A2886" s="1">
        <v>5661.8125</v>
      </c>
      <c r="B2886" s="1">
        <v>222.7</v>
      </c>
      <c r="C2886" s="1">
        <v>198.6</v>
      </c>
      <c r="D2886" s="1">
        <v>236.2</v>
      </c>
      <c r="E2886" s="1">
        <v>222.2</v>
      </c>
      <c r="F2886" s="1">
        <v>239.1</v>
      </c>
    </row>
    <row r="2887" ht="15.75" customHeight="1">
      <c r="A2887" s="1">
        <v>5661.9648</v>
      </c>
      <c r="B2887" s="1">
        <v>260.3</v>
      </c>
      <c r="C2887" s="1">
        <v>227.4</v>
      </c>
      <c r="D2887" s="1">
        <v>276.4</v>
      </c>
      <c r="E2887" s="1">
        <v>252.4</v>
      </c>
      <c r="F2887" s="1">
        <v>271.5</v>
      </c>
    </row>
    <row r="2888" ht="15.75" customHeight="1">
      <c r="A2888" s="1">
        <v>5662.1172</v>
      </c>
      <c r="B2888" s="1">
        <v>340.9</v>
      </c>
      <c r="C2888" s="1">
        <v>280.8</v>
      </c>
      <c r="D2888" s="1">
        <v>349.2</v>
      </c>
      <c r="E2888" s="1">
        <v>302.7</v>
      </c>
      <c r="F2888" s="1">
        <v>310.0</v>
      </c>
    </row>
    <row r="2889" ht="15.75" customHeight="1">
      <c r="A2889" s="1">
        <v>5662.2695</v>
      </c>
      <c r="B2889" s="1">
        <v>491.2</v>
      </c>
      <c r="C2889" s="1">
        <v>367.4</v>
      </c>
      <c r="D2889" s="1">
        <v>458.6</v>
      </c>
      <c r="E2889" s="1">
        <v>384.7</v>
      </c>
      <c r="F2889" s="1">
        <v>384.0</v>
      </c>
    </row>
    <row r="2890" ht="15.75" customHeight="1">
      <c r="A2890" s="1">
        <v>5662.4219</v>
      </c>
      <c r="B2890" s="1">
        <v>663.7</v>
      </c>
      <c r="C2890" s="1">
        <v>453.8</v>
      </c>
      <c r="D2890" s="1">
        <v>551.2</v>
      </c>
      <c r="E2890" s="1">
        <v>455.6</v>
      </c>
      <c r="F2890" s="1">
        <v>419.8</v>
      </c>
    </row>
    <row r="2891" ht="15.75" customHeight="1">
      <c r="A2891" s="1">
        <v>5662.5742</v>
      </c>
      <c r="B2891" s="1">
        <v>626.9</v>
      </c>
      <c r="C2891" s="1">
        <v>453.5</v>
      </c>
      <c r="D2891" s="1">
        <v>558.7</v>
      </c>
      <c r="E2891" s="1">
        <v>438.3</v>
      </c>
      <c r="F2891" s="1">
        <v>401.5</v>
      </c>
    </row>
    <row r="2892" ht="15.75" customHeight="1">
      <c r="A2892" s="1">
        <v>5662.7266</v>
      </c>
      <c r="B2892" s="1">
        <v>469.4</v>
      </c>
      <c r="C2892" s="1">
        <v>356.5</v>
      </c>
      <c r="D2892" s="1">
        <v>457.0</v>
      </c>
      <c r="E2892" s="1">
        <v>352.3</v>
      </c>
      <c r="F2892" s="1">
        <v>336.5</v>
      </c>
    </row>
    <row r="2893" ht="15.75" customHeight="1">
      <c r="A2893" s="1">
        <v>5662.8794</v>
      </c>
      <c r="B2893" s="1">
        <v>327.4</v>
      </c>
      <c r="C2893" s="1">
        <v>265.4</v>
      </c>
      <c r="D2893" s="1">
        <v>334.3</v>
      </c>
      <c r="E2893" s="1">
        <v>269.2</v>
      </c>
      <c r="F2893" s="1">
        <v>258.2</v>
      </c>
    </row>
    <row r="2894" ht="15.75" customHeight="1">
      <c r="A2894" s="1">
        <v>5663.0317</v>
      </c>
      <c r="B2894" s="1">
        <v>242.2</v>
      </c>
      <c r="C2894" s="1">
        <v>207.6</v>
      </c>
      <c r="D2894" s="1">
        <v>250.9</v>
      </c>
      <c r="E2894" s="1">
        <v>212.5</v>
      </c>
      <c r="F2894" s="1">
        <v>201.0</v>
      </c>
    </row>
    <row r="2895" ht="15.75" customHeight="1">
      <c r="A2895" s="1">
        <v>5663.1841</v>
      </c>
      <c r="B2895" s="1">
        <v>195.9</v>
      </c>
      <c r="C2895" s="1">
        <v>173.5</v>
      </c>
      <c r="D2895" s="1">
        <v>203.2</v>
      </c>
      <c r="E2895" s="1">
        <v>178.3</v>
      </c>
      <c r="F2895" s="1">
        <v>165.4</v>
      </c>
    </row>
    <row r="2896" ht="15.75" customHeight="1">
      <c r="A2896" s="1">
        <v>5663.3364</v>
      </c>
      <c r="B2896" s="1">
        <v>171.8</v>
      </c>
      <c r="C2896" s="1">
        <v>155.0</v>
      </c>
      <c r="D2896" s="1">
        <v>177.9</v>
      </c>
      <c r="E2896" s="1">
        <v>158.9</v>
      </c>
      <c r="F2896" s="1">
        <v>147.9</v>
      </c>
    </row>
    <row r="2897" ht="15.75" customHeight="1">
      <c r="A2897" s="1">
        <v>5663.4888</v>
      </c>
      <c r="B2897" s="1">
        <v>162.5</v>
      </c>
      <c r="C2897" s="1">
        <v>147.8</v>
      </c>
      <c r="D2897" s="1">
        <v>168.1</v>
      </c>
      <c r="E2897" s="1">
        <v>150.6</v>
      </c>
      <c r="F2897" s="1">
        <v>142.9</v>
      </c>
    </row>
    <row r="2898" ht="15.75" customHeight="1">
      <c r="A2898" s="1">
        <v>5663.6411</v>
      </c>
      <c r="B2898" s="1">
        <v>168.4</v>
      </c>
      <c r="C2898" s="1">
        <v>153.8</v>
      </c>
      <c r="D2898" s="1">
        <v>174.9</v>
      </c>
      <c r="E2898" s="1">
        <v>154.0</v>
      </c>
      <c r="F2898" s="1">
        <v>148.4</v>
      </c>
    </row>
    <row r="2899" ht="15.75" customHeight="1">
      <c r="A2899" s="1">
        <v>5663.7935</v>
      </c>
      <c r="B2899" s="1">
        <v>187.0</v>
      </c>
      <c r="C2899" s="1">
        <v>169.3</v>
      </c>
      <c r="D2899" s="1">
        <v>191.5</v>
      </c>
      <c r="E2899" s="1">
        <v>167.1</v>
      </c>
      <c r="F2899" s="1">
        <v>162.0</v>
      </c>
    </row>
    <row r="2900" ht="15.75" customHeight="1">
      <c r="A2900" s="1">
        <v>5663.9458</v>
      </c>
      <c r="B2900" s="1">
        <v>210.6</v>
      </c>
      <c r="C2900" s="1">
        <v>184.5</v>
      </c>
      <c r="D2900" s="1">
        <v>210.0</v>
      </c>
      <c r="E2900" s="1">
        <v>179.6</v>
      </c>
      <c r="F2900" s="1">
        <v>176.2</v>
      </c>
    </row>
    <row r="2901" ht="15.75" customHeight="1">
      <c r="A2901" s="1">
        <v>5664.0981</v>
      </c>
      <c r="B2901" s="1">
        <v>239.7</v>
      </c>
      <c r="C2901" s="1">
        <v>205.0</v>
      </c>
      <c r="D2901" s="1">
        <v>235.1</v>
      </c>
      <c r="E2901" s="1">
        <v>195.0</v>
      </c>
      <c r="F2901" s="1">
        <v>193.1</v>
      </c>
    </row>
    <row r="2902" ht="15.75" customHeight="1">
      <c r="A2902" s="1">
        <v>5664.251</v>
      </c>
      <c r="B2902" s="1">
        <v>262.9</v>
      </c>
      <c r="C2902" s="1">
        <v>218.6</v>
      </c>
      <c r="D2902" s="1">
        <v>251.0</v>
      </c>
      <c r="E2902" s="1">
        <v>207.7</v>
      </c>
      <c r="F2902" s="1">
        <v>206.4</v>
      </c>
    </row>
    <row r="2903" ht="15.75" customHeight="1">
      <c r="A2903" s="1">
        <v>5664.4033</v>
      </c>
      <c r="B2903" s="1">
        <v>269.5</v>
      </c>
      <c r="C2903" s="1">
        <v>218.9</v>
      </c>
      <c r="D2903" s="1">
        <v>253.7</v>
      </c>
      <c r="E2903" s="1">
        <v>213.9</v>
      </c>
      <c r="F2903" s="1">
        <v>208.6</v>
      </c>
    </row>
    <row r="2904" ht="15.75" customHeight="1">
      <c r="A2904" s="1">
        <v>5664.5557</v>
      </c>
      <c r="B2904" s="1">
        <v>262.6</v>
      </c>
      <c r="C2904" s="1">
        <v>214.0</v>
      </c>
      <c r="D2904" s="1">
        <v>252.3</v>
      </c>
      <c r="E2904" s="1">
        <v>213.0</v>
      </c>
      <c r="F2904" s="1">
        <v>206.5</v>
      </c>
    </row>
    <row r="2905" ht="15.75" customHeight="1">
      <c r="A2905" s="1">
        <v>5664.708</v>
      </c>
      <c r="B2905" s="1">
        <v>252.4</v>
      </c>
      <c r="C2905" s="1">
        <v>212.2</v>
      </c>
      <c r="D2905" s="1">
        <v>249.6</v>
      </c>
      <c r="E2905" s="1">
        <v>215.3</v>
      </c>
      <c r="F2905" s="1">
        <v>206.4</v>
      </c>
    </row>
    <row r="2906" ht="15.75" customHeight="1">
      <c r="A2906" s="1">
        <v>5664.8604</v>
      </c>
      <c r="B2906" s="1">
        <v>246.8</v>
      </c>
      <c r="C2906" s="1">
        <v>209.0</v>
      </c>
      <c r="D2906" s="1">
        <v>247.3</v>
      </c>
      <c r="E2906" s="1">
        <v>216.2</v>
      </c>
      <c r="F2906" s="1">
        <v>203.7</v>
      </c>
    </row>
    <row r="2907" ht="15.75" customHeight="1">
      <c r="A2907" s="1">
        <v>5665.0127</v>
      </c>
      <c r="B2907" s="1">
        <v>252.4</v>
      </c>
      <c r="C2907" s="1">
        <v>217.1</v>
      </c>
      <c r="D2907" s="1">
        <v>259.8</v>
      </c>
      <c r="E2907" s="1">
        <v>221.5</v>
      </c>
      <c r="F2907" s="1">
        <v>212.8</v>
      </c>
    </row>
    <row r="2908" ht="15.75" customHeight="1">
      <c r="A2908" s="1">
        <v>5665.165</v>
      </c>
      <c r="B2908" s="1">
        <v>274.6</v>
      </c>
      <c r="C2908" s="1">
        <v>235.4</v>
      </c>
      <c r="D2908" s="1">
        <v>286.3</v>
      </c>
      <c r="E2908" s="1">
        <v>237.4</v>
      </c>
      <c r="F2908" s="1">
        <v>231.2</v>
      </c>
    </row>
    <row r="2909" ht="15.75" customHeight="1">
      <c r="A2909" s="1">
        <v>5665.3174</v>
      </c>
      <c r="B2909" s="1">
        <v>318.3</v>
      </c>
      <c r="C2909" s="1">
        <v>264.1</v>
      </c>
      <c r="D2909" s="1">
        <v>327.9</v>
      </c>
      <c r="E2909" s="1">
        <v>263.1</v>
      </c>
      <c r="F2909" s="1">
        <v>258.2</v>
      </c>
    </row>
    <row r="2910" ht="15.75" customHeight="1">
      <c r="A2910" s="1">
        <v>5665.4702</v>
      </c>
      <c r="B2910" s="1">
        <v>386.0</v>
      </c>
      <c r="C2910" s="1">
        <v>301.4</v>
      </c>
      <c r="D2910" s="1">
        <v>386.3</v>
      </c>
      <c r="E2910" s="1">
        <v>295.7</v>
      </c>
      <c r="F2910" s="1">
        <v>294.0</v>
      </c>
    </row>
    <row r="2911" ht="15.75" customHeight="1">
      <c r="A2911" s="1">
        <v>5665.6226</v>
      </c>
      <c r="B2911" s="1">
        <v>481.2</v>
      </c>
      <c r="C2911" s="1">
        <v>348.8</v>
      </c>
      <c r="D2911" s="1">
        <v>462.0</v>
      </c>
      <c r="E2911" s="1">
        <v>333.3</v>
      </c>
      <c r="F2911" s="1">
        <v>337.5</v>
      </c>
    </row>
    <row r="2912" ht="15.75" customHeight="1">
      <c r="A2912" s="1">
        <v>5665.7749</v>
      </c>
      <c r="B2912" s="1">
        <v>574.2</v>
      </c>
      <c r="C2912" s="1">
        <v>398.4</v>
      </c>
      <c r="D2912" s="1">
        <v>548.2</v>
      </c>
      <c r="E2912" s="1">
        <v>372.7</v>
      </c>
      <c r="F2912" s="1">
        <v>387.7</v>
      </c>
    </row>
    <row r="2913" ht="15.75" customHeight="1">
      <c r="A2913" s="1">
        <v>5665.9272</v>
      </c>
      <c r="B2913" s="1">
        <v>625.2</v>
      </c>
      <c r="C2913" s="1">
        <v>443.7</v>
      </c>
      <c r="D2913" s="1">
        <v>636.3</v>
      </c>
      <c r="E2913" s="1">
        <v>400.8</v>
      </c>
      <c r="F2913" s="1">
        <v>430.1</v>
      </c>
    </row>
    <row r="2914" ht="15.75" customHeight="1">
      <c r="A2914" s="1">
        <v>5666.0796</v>
      </c>
      <c r="B2914" s="1">
        <v>622.8</v>
      </c>
      <c r="C2914" s="1">
        <v>462.4</v>
      </c>
      <c r="D2914" s="1">
        <v>693.2</v>
      </c>
      <c r="E2914" s="1">
        <v>412.9</v>
      </c>
      <c r="F2914" s="1">
        <v>452.3</v>
      </c>
    </row>
    <row r="2915" ht="15.75" customHeight="1">
      <c r="A2915" s="1">
        <v>5666.2319</v>
      </c>
      <c r="B2915" s="1">
        <v>574.4</v>
      </c>
      <c r="C2915" s="1">
        <v>446.2</v>
      </c>
      <c r="D2915" s="1">
        <v>680.3</v>
      </c>
      <c r="E2915" s="1">
        <v>419.9</v>
      </c>
      <c r="F2915" s="1">
        <v>458.5</v>
      </c>
    </row>
    <row r="2916" ht="15.75" customHeight="1">
      <c r="A2916" s="1">
        <v>5666.3843</v>
      </c>
      <c r="B2916" s="1">
        <v>497.5</v>
      </c>
      <c r="C2916" s="1">
        <v>416.3</v>
      </c>
      <c r="D2916" s="1">
        <v>626.7</v>
      </c>
      <c r="E2916" s="1">
        <v>417.0</v>
      </c>
      <c r="F2916" s="1">
        <v>425.9</v>
      </c>
    </row>
    <row r="2917" ht="15.75" customHeight="1">
      <c r="A2917" s="1">
        <v>5666.5366</v>
      </c>
      <c r="B2917" s="1">
        <v>430.0</v>
      </c>
      <c r="C2917" s="1">
        <v>376.0</v>
      </c>
      <c r="D2917" s="1">
        <v>551.2</v>
      </c>
      <c r="E2917" s="1">
        <v>389.5</v>
      </c>
      <c r="F2917" s="1">
        <v>377.1</v>
      </c>
    </row>
    <row r="2918" ht="15.75" customHeight="1">
      <c r="A2918" s="1">
        <v>5666.689</v>
      </c>
      <c r="B2918" s="1">
        <v>379.8</v>
      </c>
      <c r="C2918" s="1">
        <v>331.0</v>
      </c>
      <c r="D2918" s="1">
        <v>473.8</v>
      </c>
      <c r="E2918" s="1">
        <v>351.7</v>
      </c>
      <c r="F2918" s="1">
        <v>330.8</v>
      </c>
    </row>
    <row r="2919" ht="15.75" customHeight="1">
      <c r="A2919" s="1">
        <v>5666.8418</v>
      </c>
      <c r="B2919" s="1">
        <v>339.9</v>
      </c>
      <c r="C2919" s="1">
        <v>294.4</v>
      </c>
      <c r="D2919" s="1">
        <v>413.3</v>
      </c>
      <c r="E2919" s="1">
        <v>321.0</v>
      </c>
      <c r="F2919" s="1">
        <v>303.3</v>
      </c>
    </row>
    <row r="2920" ht="15.75" customHeight="1">
      <c r="A2920" s="1">
        <v>5666.9941</v>
      </c>
      <c r="B2920" s="1">
        <v>312.2</v>
      </c>
      <c r="C2920" s="1">
        <v>267.5</v>
      </c>
      <c r="D2920" s="1">
        <v>370.7</v>
      </c>
      <c r="E2920" s="1">
        <v>298.5</v>
      </c>
      <c r="F2920" s="1">
        <v>281.3</v>
      </c>
    </row>
    <row r="2921" ht="15.75" customHeight="1">
      <c r="A2921" s="1">
        <v>5667.1465</v>
      </c>
      <c r="B2921" s="1">
        <v>292.0</v>
      </c>
      <c r="C2921" s="1">
        <v>251.0</v>
      </c>
      <c r="D2921" s="1">
        <v>343.6</v>
      </c>
      <c r="E2921" s="1">
        <v>285.5</v>
      </c>
      <c r="F2921" s="1">
        <v>272.2</v>
      </c>
    </row>
    <row r="2922" ht="15.75" customHeight="1">
      <c r="A2922" s="1">
        <v>5667.2988</v>
      </c>
      <c r="B2922" s="1">
        <v>270.2</v>
      </c>
      <c r="C2922" s="1">
        <v>240.2</v>
      </c>
      <c r="D2922" s="1">
        <v>324.7</v>
      </c>
      <c r="E2922" s="1">
        <v>274.8</v>
      </c>
      <c r="F2922" s="1">
        <v>258.2</v>
      </c>
    </row>
    <row r="2923" ht="15.75" customHeight="1">
      <c r="A2923" s="1">
        <v>5667.4512</v>
      </c>
      <c r="B2923" s="1">
        <v>252.4</v>
      </c>
      <c r="C2923" s="1">
        <v>230.7</v>
      </c>
      <c r="D2923" s="1">
        <v>307.6</v>
      </c>
      <c r="E2923" s="1">
        <v>263.3</v>
      </c>
      <c r="F2923" s="1">
        <v>248.1</v>
      </c>
    </row>
    <row r="2924" ht="15.75" customHeight="1">
      <c r="A2924" s="1">
        <v>5667.6035</v>
      </c>
      <c r="B2924" s="1">
        <v>237.5</v>
      </c>
      <c r="C2924" s="1">
        <v>223.6</v>
      </c>
      <c r="D2924" s="1">
        <v>291.4</v>
      </c>
      <c r="E2924" s="1">
        <v>248.8</v>
      </c>
      <c r="F2924" s="1">
        <v>237.4</v>
      </c>
    </row>
    <row r="2925" ht="15.75" customHeight="1">
      <c r="A2925" s="1">
        <v>5667.7559</v>
      </c>
      <c r="B2925" s="1">
        <v>226.2</v>
      </c>
      <c r="C2925" s="1">
        <v>218.2</v>
      </c>
      <c r="D2925" s="1">
        <v>279.6</v>
      </c>
      <c r="E2925" s="1">
        <v>235.2</v>
      </c>
      <c r="F2925" s="1">
        <v>216.1</v>
      </c>
    </row>
    <row r="2926" ht="15.75" customHeight="1">
      <c r="A2926" s="1">
        <v>5667.9082</v>
      </c>
      <c r="B2926" s="1">
        <v>222.4</v>
      </c>
      <c r="C2926" s="1">
        <v>219.7</v>
      </c>
      <c r="D2926" s="1">
        <v>280.5</v>
      </c>
      <c r="E2926" s="1">
        <v>234.9</v>
      </c>
      <c r="F2926" s="1">
        <v>212.6</v>
      </c>
    </row>
    <row r="2927" ht="15.75" customHeight="1">
      <c r="A2927" s="1">
        <v>5668.0605</v>
      </c>
      <c r="B2927" s="1">
        <v>232.1</v>
      </c>
      <c r="C2927" s="1">
        <v>240.1</v>
      </c>
      <c r="D2927" s="1">
        <v>310.1</v>
      </c>
      <c r="E2927" s="1">
        <v>254.9</v>
      </c>
      <c r="F2927" s="1">
        <v>225.8</v>
      </c>
    </row>
    <row r="2928" ht="15.75" customHeight="1">
      <c r="A2928" s="1">
        <v>5668.2134</v>
      </c>
      <c r="B2928" s="1">
        <v>264.8</v>
      </c>
      <c r="C2928" s="1">
        <v>281.2</v>
      </c>
      <c r="D2928" s="1">
        <v>371.0</v>
      </c>
      <c r="E2928" s="1">
        <v>295.4</v>
      </c>
      <c r="F2928" s="1">
        <v>252.3</v>
      </c>
    </row>
    <row r="2929" ht="15.75" customHeight="1">
      <c r="A2929" s="1">
        <v>5668.3657</v>
      </c>
      <c r="B2929" s="1">
        <v>323.4</v>
      </c>
      <c r="C2929" s="1">
        <v>333.7</v>
      </c>
      <c r="D2929" s="1">
        <v>450.2</v>
      </c>
      <c r="E2929" s="1">
        <v>348.3</v>
      </c>
      <c r="F2929" s="1">
        <v>286.8</v>
      </c>
    </row>
    <row r="2930" ht="15.75" customHeight="1">
      <c r="A2930" s="1">
        <v>5668.5181</v>
      </c>
      <c r="B2930" s="1">
        <v>415.4</v>
      </c>
      <c r="C2930" s="1">
        <v>425.3</v>
      </c>
      <c r="D2930" s="1">
        <v>607.0</v>
      </c>
      <c r="E2930" s="1">
        <v>456.9</v>
      </c>
      <c r="F2930" s="1">
        <v>356.5</v>
      </c>
    </row>
    <row r="2931" ht="15.75" customHeight="1">
      <c r="A2931" s="1">
        <v>5668.6704</v>
      </c>
      <c r="B2931" s="1">
        <v>536.5</v>
      </c>
      <c r="C2931" s="1">
        <v>527.4</v>
      </c>
      <c r="D2931" s="1">
        <v>712.9</v>
      </c>
      <c r="E2931" s="1">
        <v>556.5</v>
      </c>
      <c r="F2931" s="1">
        <v>418.0</v>
      </c>
    </row>
    <row r="2932" ht="15.75" customHeight="1">
      <c r="A2932" s="1">
        <v>5668.8228</v>
      </c>
      <c r="B2932" s="1">
        <v>603.9</v>
      </c>
      <c r="C2932" s="1">
        <v>521.0</v>
      </c>
      <c r="D2932" s="1">
        <v>678.7</v>
      </c>
      <c r="E2932" s="1">
        <v>556.2</v>
      </c>
      <c r="F2932" s="1">
        <v>430.3</v>
      </c>
    </row>
    <row r="2933" ht="15.75" customHeight="1">
      <c r="A2933" s="1">
        <v>5668.9751</v>
      </c>
      <c r="B2933" s="1">
        <v>481.5</v>
      </c>
      <c r="C2933" s="1">
        <v>413.7</v>
      </c>
      <c r="D2933" s="1">
        <v>560.2</v>
      </c>
      <c r="E2933" s="1">
        <v>452.2</v>
      </c>
      <c r="F2933" s="1">
        <v>386.2</v>
      </c>
    </row>
    <row r="2934" ht="15.75" customHeight="1">
      <c r="A2934" s="1">
        <v>5669.1274</v>
      </c>
      <c r="B2934" s="1">
        <v>334.1</v>
      </c>
      <c r="C2934" s="1">
        <v>296.3</v>
      </c>
      <c r="D2934" s="1">
        <v>404.8</v>
      </c>
      <c r="E2934" s="1">
        <v>329.1</v>
      </c>
      <c r="F2934" s="1">
        <v>297.5</v>
      </c>
    </row>
    <row r="2935" ht="15.75" customHeight="1">
      <c r="A2935" s="1">
        <v>5669.2798</v>
      </c>
      <c r="B2935" s="1">
        <v>240.9</v>
      </c>
      <c r="C2935" s="1">
        <v>220.3</v>
      </c>
      <c r="D2935" s="1">
        <v>288.2</v>
      </c>
      <c r="E2935" s="1">
        <v>243.8</v>
      </c>
      <c r="F2935" s="1">
        <v>232.1</v>
      </c>
    </row>
    <row r="2936" ht="15.75" customHeight="1">
      <c r="A2936" s="1">
        <v>5669.4326</v>
      </c>
      <c r="B2936" s="1">
        <v>183.5</v>
      </c>
      <c r="C2936" s="1">
        <v>174.3</v>
      </c>
      <c r="D2936" s="1">
        <v>218.6</v>
      </c>
      <c r="E2936" s="1">
        <v>194.6</v>
      </c>
      <c r="F2936" s="1">
        <v>190.6</v>
      </c>
    </row>
    <row r="2937" ht="15.75" customHeight="1">
      <c r="A2937" s="1">
        <v>5669.585</v>
      </c>
      <c r="B2937" s="1">
        <v>157.6</v>
      </c>
      <c r="C2937" s="1">
        <v>150.8</v>
      </c>
      <c r="D2937" s="1">
        <v>183.0</v>
      </c>
      <c r="E2937" s="1">
        <v>164.3</v>
      </c>
      <c r="F2937" s="1">
        <v>160.2</v>
      </c>
    </row>
    <row r="2938" ht="15.75" customHeight="1">
      <c r="A2938" s="1">
        <v>5669.7373</v>
      </c>
      <c r="B2938" s="1">
        <v>152.2</v>
      </c>
      <c r="C2938" s="1">
        <v>146.2</v>
      </c>
      <c r="D2938" s="1">
        <v>174.6</v>
      </c>
      <c r="E2938" s="1">
        <v>153.8</v>
      </c>
      <c r="F2938" s="1">
        <v>150.1</v>
      </c>
    </row>
    <row r="2939" ht="15.75" customHeight="1">
      <c r="A2939" s="1">
        <v>5669.8896</v>
      </c>
      <c r="B2939" s="1">
        <v>166.8</v>
      </c>
      <c r="C2939" s="1">
        <v>162.7</v>
      </c>
      <c r="D2939" s="1">
        <v>194.7</v>
      </c>
      <c r="E2939" s="1">
        <v>166.6</v>
      </c>
      <c r="F2939" s="1">
        <v>166.1</v>
      </c>
    </row>
    <row r="2940" ht="15.75" customHeight="1">
      <c r="A2940" s="1">
        <v>5670.042</v>
      </c>
      <c r="B2940" s="1">
        <v>209.3</v>
      </c>
      <c r="C2940" s="1">
        <v>206.8</v>
      </c>
      <c r="D2940" s="1">
        <v>252.5</v>
      </c>
      <c r="E2940" s="1">
        <v>207.9</v>
      </c>
      <c r="F2940" s="1">
        <v>208.1</v>
      </c>
    </row>
    <row r="2941" ht="15.75" customHeight="1">
      <c r="A2941" s="1">
        <v>5670.1943</v>
      </c>
      <c r="B2941" s="1">
        <v>300.1</v>
      </c>
      <c r="C2941" s="1">
        <v>273.2</v>
      </c>
      <c r="D2941" s="1">
        <v>351.7</v>
      </c>
      <c r="E2941" s="1">
        <v>268.7</v>
      </c>
      <c r="F2941" s="1">
        <v>275.0</v>
      </c>
    </row>
    <row r="2942" ht="15.75" customHeight="1">
      <c r="A2942" s="1">
        <v>5670.3467</v>
      </c>
      <c r="B2942" s="1">
        <v>479.9</v>
      </c>
      <c r="C2942" s="1">
        <v>395.3</v>
      </c>
      <c r="D2942" s="1">
        <v>537.1</v>
      </c>
      <c r="E2942" s="1">
        <v>379.9</v>
      </c>
      <c r="F2942" s="1">
        <v>407.1</v>
      </c>
    </row>
    <row r="2943" ht="15.75" customHeight="1">
      <c r="A2943" s="1">
        <v>5670.499</v>
      </c>
      <c r="B2943" s="1">
        <v>739.0</v>
      </c>
      <c r="C2943" s="1">
        <v>553.8</v>
      </c>
      <c r="D2943" s="1">
        <v>730.6</v>
      </c>
      <c r="E2943" s="1">
        <v>532.5</v>
      </c>
      <c r="F2943" s="1">
        <v>584.1</v>
      </c>
    </row>
    <row r="2944" ht="15.75" customHeight="1">
      <c r="A2944" s="1">
        <v>5670.6514</v>
      </c>
      <c r="B2944" s="1">
        <v>861.1</v>
      </c>
      <c r="C2944" s="1">
        <v>607.4</v>
      </c>
      <c r="D2944" s="1">
        <v>784.2</v>
      </c>
      <c r="E2944" s="1">
        <v>596.1</v>
      </c>
      <c r="F2944" s="1">
        <v>594.6</v>
      </c>
    </row>
    <row r="2945" ht="15.75" customHeight="1">
      <c r="A2945" s="1">
        <v>5670.8042</v>
      </c>
      <c r="B2945" s="1">
        <v>838.1</v>
      </c>
      <c r="C2945" s="1">
        <v>508.5</v>
      </c>
      <c r="D2945" s="1">
        <v>722.8</v>
      </c>
      <c r="E2945" s="1">
        <v>490.4</v>
      </c>
      <c r="F2945" s="1">
        <v>506.3</v>
      </c>
    </row>
    <row r="2946" ht="15.75" customHeight="1">
      <c r="A2946" s="1">
        <v>5670.9565</v>
      </c>
      <c r="B2946" s="1">
        <v>589.1</v>
      </c>
      <c r="C2946" s="1">
        <v>394.6</v>
      </c>
      <c r="D2946" s="1">
        <v>589.4</v>
      </c>
      <c r="E2946" s="1">
        <v>398.6</v>
      </c>
      <c r="F2946" s="1">
        <v>409.8</v>
      </c>
    </row>
    <row r="2947" ht="15.75" customHeight="1">
      <c r="A2947" s="1">
        <v>5671.1089</v>
      </c>
      <c r="B2947" s="1">
        <v>402.1</v>
      </c>
      <c r="C2947" s="1">
        <v>323.6</v>
      </c>
      <c r="D2947" s="1">
        <v>469.9</v>
      </c>
      <c r="E2947" s="1">
        <v>335.7</v>
      </c>
      <c r="F2947" s="1">
        <v>340.0</v>
      </c>
    </row>
    <row r="2948" ht="15.75" customHeight="1">
      <c r="A2948" s="1">
        <v>5671.2612</v>
      </c>
      <c r="B2948" s="1">
        <v>303.4</v>
      </c>
      <c r="C2948" s="1">
        <v>270.4</v>
      </c>
      <c r="D2948" s="1">
        <v>364.2</v>
      </c>
      <c r="E2948" s="1">
        <v>271.4</v>
      </c>
      <c r="F2948" s="1">
        <v>272.7</v>
      </c>
    </row>
    <row r="2949" ht="15.75" customHeight="1">
      <c r="A2949" s="1">
        <v>5671.4136</v>
      </c>
      <c r="B2949" s="1">
        <v>258.7</v>
      </c>
      <c r="C2949" s="1">
        <v>247.5</v>
      </c>
      <c r="D2949" s="1">
        <v>322.3</v>
      </c>
      <c r="E2949" s="1">
        <v>245.5</v>
      </c>
      <c r="F2949" s="1">
        <v>239.4</v>
      </c>
    </row>
    <row r="2950" ht="15.75" customHeight="1">
      <c r="A2950" s="1">
        <v>5671.5659</v>
      </c>
      <c r="B2950" s="1">
        <v>248.4</v>
      </c>
      <c r="C2950" s="1">
        <v>249.0</v>
      </c>
      <c r="D2950" s="1">
        <v>319.8</v>
      </c>
      <c r="E2950" s="1">
        <v>245.5</v>
      </c>
      <c r="F2950" s="1">
        <v>234.5</v>
      </c>
    </row>
    <row r="2951" ht="15.75" customHeight="1">
      <c r="A2951" s="1">
        <v>5671.7183</v>
      </c>
      <c r="B2951" s="1">
        <v>263.1</v>
      </c>
      <c r="C2951" s="1">
        <v>259.5</v>
      </c>
      <c r="D2951" s="1">
        <v>327.3</v>
      </c>
      <c r="E2951" s="1">
        <v>252.5</v>
      </c>
      <c r="F2951" s="1">
        <v>233.7</v>
      </c>
    </row>
    <row r="2952" ht="15.75" customHeight="1">
      <c r="A2952" s="1">
        <v>5671.8706</v>
      </c>
      <c r="B2952" s="1">
        <v>290.8</v>
      </c>
      <c r="C2952" s="1">
        <v>265.0</v>
      </c>
      <c r="D2952" s="1">
        <v>347.9</v>
      </c>
      <c r="E2952" s="1">
        <v>261.7</v>
      </c>
      <c r="F2952" s="1">
        <v>241.7</v>
      </c>
    </row>
    <row r="2953" ht="15.75" customHeight="1">
      <c r="A2953" s="1">
        <v>5672.0229</v>
      </c>
      <c r="B2953" s="1">
        <v>316.3</v>
      </c>
      <c r="C2953" s="1">
        <v>275.5</v>
      </c>
      <c r="D2953" s="1">
        <v>362.2</v>
      </c>
      <c r="E2953" s="1">
        <v>284.8</v>
      </c>
      <c r="F2953" s="1">
        <v>246.6</v>
      </c>
    </row>
    <row r="2954" ht="15.75" customHeight="1">
      <c r="A2954" s="1">
        <v>5672.1758</v>
      </c>
      <c r="B2954" s="1">
        <v>296.3</v>
      </c>
      <c r="C2954" s="1">
        <v>252.6</v>
      </c>
      <c r="D2954" s="1">
        <v>325.5</v>
      </c>
      <c r="E2954" s="1">
        <v>271.7</v>
      </c>
      <c r="F2954" s="1">
        <v>225.1</v>
      </c>
    </row>
    <row r="2955" ht="15.75" customHeight="1">
      <c r="A2955" s="1">
        <v>5672.3281</v>
      </c>
      <c r="B2955" s="1">
        <v>239.1</v>
      </c>
      <c r="C2955" s="1">
        <v>202.1</v>
      </c>
      <c r="D2955" s="1">
        <v>258.9</v>
      </c>
      <c r="E2955" s="1">
        <v>224.0</v>
      </c>
      <c r="F2955" s="1">
        <v>187.6</v>
      </c>
    </row>
    <row r="2956" ht="15.75" customHeight="1">
      <c r="A2956" s="1">
        <v>5672.4805</v>
      </c>
      <c r="B2956" s="1">
        <v>180.8</v>
      </c>
      <c r="C2956" s="1">
        <v>156.0</v>
      </c>
      <c r="D2956" s="1">
        <v>198.2</v>
      </c>
      <c r="E2956" s="1">
        <v>176.9</v>
      </c>
      <c r="F2956" s="1">
        <v>153.1</v>
      </c>
    </row>
    <row r="2957" ht="15.75" customHeight="1">
      <c r="A2957" s="1">
        <v>5672.6328</v>
      </c>
      <c r="B2957" s="1">
        <v>138.8</v>
      </c>
      <c r="C2957" s="1">
        <v>126.3</v>
      </c>
      <c r="D2957" s="1">
        <v>157.6</v>
      </c>
      <c r="E2957" s="1">
        <v>144.8</v>
      </c>
      <c r="F2957" s="1">
        <v>129.8</v>
      </c>
    </row>
    <row r="2958" ht="15.75" customHeight="1">
      <c r="A2958" s="1">
        <v>5672.7852</v>
      </c>
      <c r="B2958" s="1">
        <v>112.5</v>
      </c>
      <c r="C2958" s="1">
        <v>105.9</v>
      </c>
      <c r="D2958" s="1">
        <v>127.7</v>
      </c>
      <c r="E2958" s="1">
        <v>121.1</v>
      </c>
      <c r="F2958" s="1">
        <v>113.3</v>
      </c>
    </row>
    <row r="2959" ht="15.75" customHeight="1">
      <c r="A2959" s="1">
        <v>5672.9375</v>
      </c>
      <c r="B2959" s="1">
        <v>98.1</v>
      </c>
      <c r="C2959" s="1">
        <v>93.83</v>
      </c>
      <c r="D2959" s="1">
        <v>109.9</v>
      </c>
      <c r="E2959" s="1">
        <v>106.0</v>
      </c>
      <c r="F2959" s="1">
        <v>105.0</v>
      </c>
    </row>
    <row r="2960" ht="15.75" customHeight="1">
      <c r="A2960" s="1">
        <v>5673.0898</v>
      </c>
      <c r="B2960" s="1">
        <v>92.94</v>
      </c>
      <c r="C2960" s="1">
        <v>90.28</v>
      </c>
      <c r="D2960" s="1">
        <v>103.3</v>
      </c>
      <c r="E2960" s="1">
        <v>99.57</v>
      </c>
      <c r="F2960" s="1">
        <v>103.0</v>
      </c>
    </row>
    <row r="2961" ht="15.75" customHeight="1">
      <c r="A2961" s="1">
        <v>5673.2422</v>
      </c>
      <c r="B2961" s="1">
        <v>96.61</v>
      </c>
      <c r="C2961" s="1">
        <v>95.72</v>
      </c>
      <c r="D2961" s="1">
        <v>108.1</v>
      </c>
      <c r="E2961" s="1">
        <v>101.6</v>
      </c>
      <c r="F2961" s="1">
        <v>109.0</v>
      </c>
    </row>
    <row r="2962" ht="15.75" customHeight="1">
      <c r="A2962" s="1">
        <v>5673.395</v>
      </c>
      <c r="B2962" s="1">
        <v>114.9</v>
      </c>
      <c r="C2962" s="1">
        <v>115.9</v>
      </c>
      <c r="D2962" s="1">
        <v>130.2</v>
      </c>
      <c r="E2962" s="1">
        <v>116.9</v>
      </c>
      <c r="F2962" s="1">
        <v>126.4</v>
      </c>
    </row>
    <row r="2963" ht="15.75" customHeight="1">
      <c r="A2963" s="1">
        <v>5673.5474</v>
      </c>
      <c r="B2963" s="1">
        <v>151.6</v>
      </c>
      <c r="C2963" s="1">
        <v>153.3</v>
      </c>
      <c r="D2963" s="1">
        <v>173.1</v>
      </c>
      <c r="E2963" s="1">
        <v>148.1</v>
      </c>
      <c r="F2963" s="1">
        <v>163.2</v>
      </c>
    </row>
    <row r="2964" ht="15.75" customHeight="1">
      <c r="A2964" s="1">
        <v>5673.6997</v>
      </c>
      <c r="B2964" s="1">
        <v>217.0</v>
      </c>
      <c r="C2964" s="1">
        <v>217.7</v>
      </c>
      <c r="D2964" s="1">
        <v>251.2</v>
      </c>
      <c r="E2964" s="1">
        <v>188.9</v>
      </c>
      <c r="F2964" s="1">
        <v>224.3</v>
      </c>
    </row>
    <row r="2965" ht="15.75" customHeight="1">
      <c r="A2965" s="1">
        <v>5673.8521</v>
      </c>
      <c r="B2965" s="1">
        <v>345.3</v>
      </c>
      <c r="C2965" s="1">
        <v>338.8</v>
      </c>
      <c r="D2965" s="1">
        <v>408.6</v>
      </c>
      <c r="E2965" s="1">
        <v>265.4</v>
      </c>
      <c r="F2965" s="1">
        <v>318.8</v>
      </c>
    </row>
    <row r="2966" ht="15.75" customHeight="1">
      <c r="A2966" s="1">
        <v>5674.0044</v>
      </c>
      <c r="B2966" s="1">
        <v>539.7</v>
      </c>
      <c r="C2966" s="1">
        <v>506.8</v>
      </c>
      <c r="D2966" s="1">
        <v>616.7</v>
      </c>
      <c r="E2966" s="1">
        <v>378.7</v>
      </c>
      <c r="F2966" s="1">
        <v>438.0</v>
      </c>
    </row>
    <row r="2967" ht="15.75" customHeight="1">
      <c r="A2967" s="1">
        <v>5674.1567</v>
      </c>
      <c r="B2967" s="1">
        <v>715.1</v>
      </c>
      <c r="C2967" s="1">
        <v>623.0</v>
      </c>
      <c r="D2967" s="1">
        <v>751.1</v>
      </c>
      <c r="E2967" s="1">
        <v>531.8</v>
      </c>
      <c r="F2967" s="1">
        <v>552.7</v>
      </c>
    </row>
    <row r="2968" ht="15.75" customHeight="1">
      <c r="A2968" s="1">
        <v>5674.3091</v>
      </c>
      <c r="B2968" s="1">
        <v>727.1</v>
      </c>
      <c r="C2968" s="1">
        <v>583.1</v>
      </c>
      <c r="D2968" s="1">
        <v>760.7</v>
      </c>
      <c r="E2968" s="1">
        <v>601.8</v>
      </c>
      <c r="F2968" s="1">
        <v>582.0</v>
      </c>
    </row>
    <row r="2969" ht="15.75" customHeight="1">
      <c r="A2969" s="1">
        <v>5674.4614</v>
      </c>
      <c r="B2969" s="1">
        <v>593.9</v>
      </c>
      <c r="C2969" s="1">
        <v>442.6</v>
      </c>
      <c r="D2969" s="1">
        <v>639.6</v>
      </c>
      <c r="E2969" s="1">
        <v>496.0</v>
      </c>
      <c r="F2969" s="1">
        <v>454.7</v>
      </c>
    </row>
    <row r="2970" ht="15.75" customHeight="1">
      <c r="A2970" s="1">
        <v>5674.6138</v>
      </c>
      <c r="B2970" s="1">
        <v>438.5</v>
      </c>
      <c r="C2970" s="1">
        <v>328.2</v>
      </c>
      <c r="D2970" s="1">
        <v>490.5</v>
      </c>
      <c r="E2970" s="1">
        <v>418.8</v>
      </c>
      <c r="F2970" s="1">
        <v>362.0</v>
      </c>
    </row>
    <row r="2971" ht="15.75" customHeight="1">
      <c r="A2971" s="1">
        <v>5674.7666</v>
      </c>
      <c r="B2971" s="1">
        <v>325.9</v>
      </c>
      <c r="C2971" s="1">
        <v>273.1</v>
      </c>
      <c r="D2971" s="1">
        <v>397.2</v>
      </c>
      <c r="E2971" s="1">
        <v>359.2</v>
      </c>
      <c r="F2971" s="1">
        <v>307.9</v>
      </c>
    </row>
    <row r="2972" ht="15.75" customHeight="1">
      <c r="A2972" s="1">
        <v>5674.9189</v>
      </c>
      <c r="B2972" s="1">
        <v>257.7</v>
      </c>
      <c r="C2972" s="1">
        <v>230.2</v>
      </c>
      <c r="D2972" s="1">
        <v>314.7</v>
      </c>
      <c r="E2972" s="1">
        <v>298.1</v>
      </c>
      <c r="F2972" s="1">
        <v>247.0</v>
      </c>
    </row>
    <row r="2973" ht="15.75" customHeight="1">
      <c r="A2973" s="1">
        <v>5675.0713</v>
      </c>
      <c r="B2973" s="1">
        <v>222.0</v>
      </c>
      <c r="C2973" s="1">
        <v>202.6</v>
      </c>
      <c r="D2973" s="1">
        <v>267.6</v>
      </c>
      <c r="E2973" s="1">
        <v>242.5</v>
      </c>
      <c r="F2973" s="1">
        <v>223.5</v>
      </c>
    </row>
    <row r="2974" ht="15.75" customHeight="1">
      <c r="A2974" s="1">
        <v>5675.2236</v>
      </c>
      <c r="B2974" s="1">
        <v>214.0</v>
      </c>
      <c r="C2974" s="1">
        <v>200.8</v>
      </c>
      <c r="D2974" s="1">
        <v>261.2</v>
      </c>
      <c r="E2974" s="1">
        <v>229.4</v>
      </c>
      <c r="F2974" s="1">
        <v>223.9</v>
      </c>
    </row>
    <row r="2975" ht="15.75" customHeight="1">
      <c r="A2975" s="1">
        <v>5675.376</v>
      </c>
      <c r="B2975" s="1">
        <v>230.0</v>
      </c>
      <c r="C2975" s="1">
        <v>219.5</v>
      </c>
      <c r="D2975" s="1">
        <v>284.5</v>
      </c>
      <c r="E2975" s="1">
        <v>240.7</v>
      </c>
      <c r="F2975" s="1">
        <v>244.0</v>
      </c>
    </row>
    <row r="2976" ht="15.75" customHeight="1">
      <c r="A2976" s="1">
        <v>5675.5283</v>
      </c>
      <c r="B2976" s="1">
        <v>273.4</v>
      </c>
      <c r="C2976" s="1">
        <v>257.5</v>
      </c>
      <c r="D2976" s="1">
        <v>336.2</v>
      </c>
      <c r="E2976" s="1">
        <v>271.3</v>
      </c>
      <c r="F2976" s="1">
        <v>291.1</v>
      </c>
    </row>
    <row r="2977" ht="15.75" customHeight="1">
      <c r="A2977" s="1">
        <v>5675.6807</v>
      </c>
      <c r="B2977" s="1">
        <v>353.6</v>
      </c>
      <c r="C2977" s="1">
        <v>318.3</v>
      </c>
      <c r="D2977" s="1">
        <v>423.1</v>
      </c>
      <c r="E2977" s="1">
        <v>323.4</v>
      </c>
      <c r="F2977" s="1">
        <v>362.2</v>
      </c>
    </row>
    <row r="2978" ht="15.75" customHeight="1">
      <c r="A2978" s="1">
        <v>5675.833</v>
      </c>
      <c r="B2978" s="1">
        <v>487.0</v>
      </c>
      <c r="C2978" s="1">
        <v>408.2</v>
      </c>
      <c r="D2978" s="1">
        <v>561.4</v>
      </c>
      <c r="E2978" s="1">
        <v>398.4</v>
      </c>
      <c r="F2978" s="1">
        <v>463.7</v>
      </c>
    </row>
    <row r="2979" ht="15.75" customHeight="1">
      <c r="A2979" s="1">
        <v>5675.9854</v>
      </c>
      <c r="B2979" s="1">
        <v>698.7</v>
      </c>
      <c r="C2979" s="1">
        <v>531.6</v>
      </c>
      <c r="D2979" s="1">
        <v>765.4</v>
      </c>
      <c r="E2979" s="1">
        <v>513.0</v>
      </c>
      <c r="F2979" s="1">
        <v>598.0</v>
      </c>
    </row>
    <row r="2980" ht="15.75" customHeight="1">
      <c r="A2980" s="1">
        <v>5676.1382</v>
      </c>
      <c r="B2980" s="1">
        <v>1013.8</v>
      </c>
      <c r="C2980" s="1">
        <v>690.4</v>
      </c>
      <c r="D2980" s="1">
        <v>1046.4</v>
      </c>
      <c r="E2980" s="1">
        <v>645.6</v>
      </c>
      <c r="F2980" s="1">
        <v>757.6</v>
      </c>
    </row>
    <row r="2981" ht="15.75" customHeight="1">
      <c r="A2981" s="1">
        <v>5676.2905</v>
      </c>
      <c r="B2981" s="1">
        <v>1291.3</v>
      </c>
      <c r="C2981" s="1">
        <v>866.8</v>
      </c>
      <c r="D2981" s="1">
        <v>1418.8</v>
      </c>
      <c r="E2981" s="1">
        <v>805.4</v>
      </c>
      <c r="F2981" s="1">
        <v>937.7</v>
      </c>
    </row>
    <row r="2982" ht="15.75" customHeight="1">
      <c r="A2982" s="1">
        <v>5676.4429</v>
      </c>
      <c r="B2982" s="1">
        <v>1467.4</v>
      </c>
      <c r="C2982" s="1">
        <v>923.8</v>
      </c>
      <c r="D2982" s="1">
        <v>1720.6</v>
      </c>
      <c r="E2982" s="1">
        <v>997.0</v>
      </c>
      <c r="F2982" s="1">
        <v>999.9</v>
      </c>
    </row>
    <row r="2983" ht="15.75" customHeight="1">
      <c r="A2983" s="1">
        <v>5676.5952</v>
      </c>
      <c r="B2983" s="1">
        <v>1530.9</v>
      </c>
      <c r="C2983" s="1">
        <v>973.3</v>
      </c>
      <c r="D2983" s="1">
        <v>1876.6</v>
      </c>
      <c r="E2983" s="1">
        <v>1147.4</v>
      </c>
      <c r="F2983" s="1">
        <v>930.3</v>
      </c>
    </row>
    <row r="2984" ht="15.75" customHeight="1">
      <c r="A2984" s="1">
        <v>5676.7476</v>
      </c>
      <c r="B2984" s="1">
        <v>1585.6</v>
      </c>
      <c r="C2984" s="1">
        <v>999.3</v>
      </c>
      <c r="D2984" s="1">
        <v>1944.1</v>
      </c>
      <c r="E2984" s="1">
        <v>1140.4</v>
      </c>
      <c r="F2984" s="1">
        <v>890.6</v>
      </c>
    </row>
    <row r="2985" ht="15.75" customHeight="1">
      <c r="A2985" s="1">
        <v>5676.8999</v>
      </c>
      <c r="B2985" s="1">
        <v>1588.2</v>
      </c>
      <c r="C2985" s="1">
        <v>996.4</v>
      </c>
      <c r="D2985" s="1">
        <v>1950.0</v>
      </c>
      <c r="E2985" s="1">
        <v>1095.9</v>
      </c>
      <c r="F2985" s="1">
        <v>896.9</v>
      </c>
    </row>
    <row r="2986" ht="15.75" customHeight="1">
      <c r="A2986" s="1">
        <v>5677.0522</v>
      </c>
      <c r="B2986" s="1">
        <v>1550.9</v>
      </c>
      <c r="C2986" s="1">
        <v>976.0</v>
      </c>
      <c r="D2986" s="1">
        <v>1950.0</v>
      </c>
      <c r="E2986" s="1">
        <v>1041.4</v>
      </c>
      <c r="F2986" s="1">
        <v>855.6</v>
      </c>
    </row>
    <row r="2987" ht="15.75" customHeight="1">
      <c r="A2987" s="1">
        <v>5677.2046</v>
      </c>
      <c r="B2987" s="1">
        <v>1487.6</v>
      </c>
      <c r="C2987" s="1">
        <v>949.4</v>
      </c>
      <c r="D2987" s="1">
        <v>1950.0</v>
      </c>
      <c r="E2987" s="1">
        <v>977.8</v>
      </c>
      <c r="F2987" s="1">
        <v>806.3</v>
      </c>
    </row>
    <row r="2988" ht="15.75" customHeight="1">
      <c r="A2988" s="1">
        <v>5677.3574</v>
      </c>
      <c r="B2988" s="1">
        <v>1410.6</v>
      </c>
      <c r="C2988" s="1">
        <v>924.9</v>
      </c>
      <c r="D2988" s="1">
        <v>1950.0</v>
      </c>
      <c r="E2988" s="1">
        <v>916.8</v>
      </c>
      <c r="F2988" s="1">
        <v>765.7</v>
      </c>
    </row>
    <row r="2989" ht="15.75" customHeight="1">
      <c r="A2989" s="1">
        <v>5677.5098</v>
      </c>
      <c r="B2989" s="1">
        <v>1329.8</v>
      </c>
      <c r="C2989" s="1">
        <v>906.8</v>
      </c>
      <c r="D2989" s="1">
        <v>1950.0</v>
      </c>
      <c r="E2989" s="1">
        <v>890.3</v>
      </c>
      <c r="F2989" s="1">
        <v>734.8</v>
      </c>
    </row>
    <row r="2990" ht="15.75" customHeight="1">
      <c r="A2990" s="1">
        <v>5677.6621</v>
      </c>
      <c r="B2990" s="1">
        <v>1253.3</v>
      </c>
      <c r="C2990" s="1">
        <v>897.5</v>
      </c>
      <c r="D2990" s="1">
        <v>1950.0</v>
      </c>
      <c r="E2990" s="1">
        <v>895.2</v>
      </c>
      <c r="F2990" s="1">
        <v>719.9</v>
      </c>
    </row>
    <row r="2991" ht="15.75" customHeight="1">
      <c r="A2991" s="1">
        <v>5677.8145</v>
      </c>
      <c r="B2991" s="1">
        <v>1186.0</v>
      </c>
      <c r="C2991" s="1">
        <v>897.4</v>
      </c>
      <c r="D2991" s="1">
        <v>1950.0</v>
      </c>
      <c r="E2991" s="1">
        <v>935.2</v>
      </c>
      <c r="F2991" s="1">
        <v>717.1</v>
      </c>
    </row>
    <row r="2992" ht="15.75" customHeight="1">
      <c r="A2992" s="1">
        <v>5677.9668</v>
      </c>
      <c r="B2992" s="1">
        <v>1128.7</v>
      </c>
      <c r="C2992" s="1">
        <v>905.0</v>
      </c>
      <c r="D2992" s="1">
        <v>1950.0</v>
      </c>
      <c r="E2992" s="1">
        <v>1030.1</v>
      </c>
      <c r="F2992" s="1">
        <v>758.2</v>
      </c>
    </row>
    <row r="2993" ht="15.75" customHeight="1">
      <c r="A2993" s="1">
        <v>5678.1191</v>
      </c>
      <c r="B2993" s="1">
        <v>1080.0</v>
      </c>
      <c r="C2993" s="1">
        <v>916.3</v>
      </c>
      <c r="D2993" s="1">
        <v>1950.0</v>
      </c>
      <c r="E2993" s="1">
        <v>1145.9</v>
      </c>
      <c r="F2993" s="1">
        <v>791.8</v>
      </c>
    </row>
    <row r="2994" ht="15.75" customHeight="1">
      <c r="A2994" s="1">
        <v>5678.2715</v>
      </c>
      <c r="B2994" s="1">
        <v>1037.8</v>
      </c>
      <c r="C2994" s="1">
        <v>925.3</v>
      </c>
      <c r="D2994" s="1">
        <v>1950.0</v>
      </c>
      <c r="E2994" s="1">
        <v>1234.7</v>
      </c>
      <c r="F2994" s="1">
        <v>846.5</v>
      </c>
    </row>
    <row r="2995" ht="15.75" customHeight="1">
      <c r="A2995" s="1">
        <v>5678.4238</v>
      </c>
      <c r="B2995" s="1">
        <v>1000.2</v>
      </c>
      <c r="C2995" s="1">
        <v>925.7</v>
      </c>
      <c r="D2995" s="1">
        <v>1950.0</v>
      </c>
      <c r="E2995" s="1">
        <v>1256.7</v>
      </c>
      <c r="F2995" s="1">
        <v>884.5</v>
      </c>
    </row>
    <row r="2996" ht="15.75" customHeight="1">
      <c r="A2996" s="1">
        <v>5678.5762</v>
      </c>
      <c r="B2996" s="1">
        <v>974.1</v>
      </c>
      <c r="C2996" s="1">
        <v>914.4</v>
      </c>
      <c r="D2996" s="1">
        <v>1950.0</v>
      </c>
      <c r="E2996" s="1">
        <v>1194.8</v>
      </c>
      <c r="F2996" s="1">
        <v>906.5</v>
      </c>
    </row>
    <row r="2997" ht="15.75" customHeight="1">
      <c r="A2997" s="1">
        <v>5678.729</v>
      </c>
      <c r="B2997" s="1">
        <v>952.4</v>
      </c>
      <c r="C2997" s="1">
        <v>894.7</v>
      </c>
      <c r="D2997" s="1">
        <v>1943.5</v>
      </c>
      <c r="E2997" s="1">
        <v>1064.1</v>
      </c>
      <c r="F2997" s="1">
        <v>904.1</v>
      </c>
    </row>
    <row r="2998" ht="15.75" customHeight="1">
      <c r="A2998" s="1">
        <v>5678.8813</v>
      </c>
      <c r="B2998" s="1">
        <v>927.5</v>
      </c>
      <c r="C2998" s="1">
        <v>846.7</v>
      </c>
      <c r="D2998" s="1">
        <v>1854.6</v>
      </c>
      <c r="E2998" s="1">
        <v>948.3</v>
      </c>
      <c r="F2998" s="1">
        <v>916.1</v>
      </c>
    </row>
    <row r="2999" ht="15.75" customHeight="1">
      <c r="A2999" s="1">
        <v>5679.0337</v>
      </c>
      <c r="B2999" s="1">
        <v>921.5</v>
      </c>
      <c r="C2999" s="1">
        <v>808.0</v>
      </c>
      <c r="D2999" s="1">
        <v>1799.6</v>
      </c>
      <c r="E2999" s="1">
        <v>874.7</v>
      </c>
      <c r="F2999" s="1">
        <v>922.0</v>
      </c>
    </row>
    <row r="3000" ht="15.75" customHeight="1">
      <c r="A3000" s="1">
        <v>5679.186</v>
      </c>
      <c r="B3000" s="1">
        <v>917.0</v>
      </c>
      <c r="C3000" s="1">
        <v>783.3</v>
      </c>
      <c r="D3000" s="1">
        <v>1681.6</v>
      </c>
      <c r="E3000" s="1">
        <v>847.3</v>
      </c>
      <c r="F3000" s="1">
        <v>963.7</v>
      </c>
    </row>
    <row r="3001" ht="15.75" customHeight="1">
      <c r="A3001" s="1">
        <v>5679.3384</v>
      </c>
      <c r="B3001" s="1">
        <v>915.3</v>
      </c>
      <c r="C3001" s="1">
        <v>758.2</v>
      </c>
      <c r="D3001" s="1">
        <v>1617.9</v>
      </c>
      <c r="E3001" s="1">
        <v>859.6</v>
      </c>
      <c r="F3001" s="1">
        <v>1037.5</v>
      </c>
    </row>
    <row r="3002" ht="15.75" customHeight="1">
      <c r="A3002" s="1">
        <v>5679.4907</v>
      </c>
      <c r="B3002" s="1">
        <v>964.2</v>
      </c>
      <c r="C3002" s="1">
        <v>769.7</v>
      </c>
      <c r="D3002" s="1">
        <v>1620.0</v>
      </c>
      <c r="E3002" s="1">
        <v>927.5</v>
      </c>
      <c r="F3002" s="1">
        <v>1144.9</v>
      </c>
    </row>
    <row r="3003" ht="15.75" customHeight="1">
      <c r="A3003" s="1">
        <v>5679.6431</v>
      </c>
      <c r="B3003" s="1">
        <v>1101.1</v>
      </c>
      <c r="C3003" s="1">
        <v>825.2</v>
      </c>
      <c r="D3003" s="1">
        <v>1750.0</v>
      </c>
      <c r="E3003" s="1">
        <v>1030.8</v>
      </c>
      <c r="F3003" s="1">
        <v>1289.2</v>
      </c>
    </row>
    <row r="3004" ht="15.75" customHeight="1">
      <c r="A3004" s="1">
        <v>5679.7954</v>
      </c>
      <c r="B3004" s="1">
        <v>1262.8</v>
      </c>
      <c r="C3004" s="1">
        <v>883.9</v>
      </c>
      <c r="D3004" s="1">
        <v>1808.7</v>
      </c>
      <c r="E3004" s="1">
        <v>1096.0</v>
      </c>
      <c r="F3004" s="1">
        <v>1431.7</v>
      </c>
    </row>
    <row r="3005" ht="15.75" customHeight="1">
      <c r="A3005" s="1">
        <v>5679.9478</v>
      </c>
      <c r="B3005" s="1">
        <v>1453.9</v>
      </c>
      <c r="C3005" s="1">
        <v>957.4</v>
      </c>
      <c r="D3005" s="1">
        <v>1891.0</v>
      </c>
      <c r="E3005" s="1">
        <v>1152.0</v>
      </c>
      <c r="F3005" s="1">
        <v>1548.8</v>
      </c>
    </row>
    <row r="3006" ht="15.75" customHeight="1">
      <c r="A3006" s="1">
        <v>5680.1006</v>
      </c>
      <c r="B3006" s="1">
        <v>1600.0</v>
      </c>
      <c r="C3006" s="1">
        <v>1031.1</v>
      </c>
      <c r="D3006" s="1">
        <v>1950.0</v>
      </c>
      <c r="E3006" s="1">
        <v>1183.4</v>
      </c>
      <c r="F3006" s="1">
        <v>1617.1</v>
      </c>
    </row>
    <row r="3007" ht="15.75" customHeight="1">
      <c r="A3007" s="1">
        <v>5680.2529</v>
      </c>
      <c r="B3007" s="1">
        <v>1743.7</v>
      </c>
      <c r="C3007" s="1">
        <v>1102.1</v>
      </c>
      <c r="D3007" s="1">
        <v>1950.0</v>
      </c>
      <c r="E3007" s="1">
        <v>1163.9</v>
      </c>
      <c r="F3007" s="1">
        <v>1619.7</v>
      </c>
    </row>
    <row r="3008" ht="15.75" customHeight="1">
      <c r="A3008" s="1">
        <v>5680.4053</v>
      </c>
      <c r="B3008" s="1">
        <v>1855.9</v>
      </c>
      <c r="C3008" s="1">
        <v>1168.9</v>
      </c>
      <c r="D3008" s="1">
        <v>1950.0</v>
      </c>
      <c r="E3008" s="1">
        <v>1188.2</v>
      </c>
      <c r="F3008" s="1">
        <v>1589.3</v>
      </c>
    </row>
    <row r="3009" ht="15.75" customHeight="1">
      <c r="A3009" s="1">
        <v>5680.5576</v>
      </c>
      <c r="B3009" s="1">
        <v>1929.7</v>
      </c>
      <c r="C3009" s="1">
        <v>1223.8</v>
      </c>
      <c r="D3009" s="1">
        <v>1950.0</v>
      </c>
      <c r="E3009" s="1">
        <v>1230.4</v>
      </c>
      <c r="F3009" s="1">
        <v>1601.6</v>
      </c>
    </row>
    <row r="3010" ht="15.75" customHeight="1">
      <c r="A3010" s="1">
        <v>5680.71</v>
      </c>
      <c r="B3010" s="1">
        <v>1950.0</v>
      </c>
      <c r="C3010" s="1">
        <v>1257.0</v>
      </c>
      <c r="D3010" s="1">
        <v>1950.0</v>
      </c>
      <c r="E3010" s="1">
        <v>1289.2</v>
      </c>
      <c r="F3010" s="1">
        <v>1615.7</v>
      </c>
    </row>
    <row r="3011" ht="15.75" customHeight="1">
      <c r="A3011" s="1">
        <v>5680.8623</v>
      </c>
      <c r="B3011" s="1">
        <v>1950.0</v>
      </c>
      <c r="C3011" s="1">
        <v>1261.0</v>
      </c>
      <c r="D3011" s="1">
        <v>1950.0</v>
      </c>
      <c r="E3011" s="1">
        <v>1430.8</v>
      </c>
      <c r="F3011" s="1">
        <v>1656.3</v>
      </c>
    </row>
    <row r="3012" ht="15.75" customHeight="1">
      <c r="A3012" s="1">
        <v>5681.0146</v>
      </c>
      <c r="B3012" s="1">
        <v>1939.4</v>
      </c>
      <c r="C3012" s="1">
        <v>1232.4</v>
      </c>
      <c r="D3012" s="1">
        <v>1950.0</v>
      </c>
      <c r="E3012" s="1">
        <v>1539.4</v>
      </c>
      <c r="F3012" s="1">
        <v>1739.0</v>
      </c>
    </row>
    <row r="3013" ht="15.75" customHeight="1">
      <c r="A3013" s="1">
        <v>5681.167</v>
      </c>
      <c r="B3013" s="1">
        <v>1869.9</v>
      </c>
      <c r="C3013" s="1">
        <v>1173.6</v>
      </c>
      <c r="D3013" s="1">
        <v>1950.0</v>
      </c>
      <c r="E3013" s="1">
        <v>1578.4</v>
      </c>
      <c r="F3013" s="1">
        <v>1767.7</v>
      </c>
    </row>
    <row r="3014" ht="15.75" customHeight="1">
      <c r="A3014" s="1">
        <v>5681.3198</v>
      </c>
      <c r="B3014" s="1">
        <v>1746.0</v>
      </c>
      <c r="C3014" s="1">
        <v>1090.9</v>
      </c>
      <c r="D3014" s="1">
        <v>1938.1</v>
      </c>
      <c r="E3014" s="1">
        <v>1474.8</v>
      </c>
      <c r="F3014" s="1">
        <v>1661.7</v>
      </c>
    </row>
    <row r="3015" ht="15.75" customHeight="1">
      <c r="A3015" s="1">
        <v>5681.4722</v>
      </c>
      <c r="B3015" s="1">
        <v>1568.6</v>
      </c>
      <c r="C3015" s="1">
        <v>998.0</v>
      </c>
      <c r="D3015" s="1">
        <v>1857.3</v>
      </c>
      <c r="E3015" s="1">
        <v>1259.3</v>
      </c>
      <c r="F3015" s="1">
        <v>1401.8</v>
      </c>
    </row>
    <row r="3016" ht="15.75" customHeight="1">
      <c r="A3016" s="1">
        <v>5681.6245</v>
      </c>
      <c r="B3016" s="1">
        <v>1424.2</v>
      </c>
      <c r="C3016" s="1">
        <v>901.3</v>
      </c>
      <c r="D3016" s="1">
        <v>1643.6</v>
      </c>
      <c r="E3016" s="1">
        <v>1044.8</v>
      </c>
      <c r="F3016" s="1">
        <v>1137.9</v>
      </c>
    </row>
    <row r="3017" ht="15.75" customHeight="1">
      <c r="A3017" s="1">
        <v>5681.7769</v>
      </c>
      <c r="B3017" s="1">
        <v>1052.9</v>
      </c>
      <c r="C3017" s="1">
        <v>737.5</v>
      </c>
      <c r="D3017" s="1">
        <v>1345.6</v>
      </c>
      <c r="E3017" s="1">
        <v>823.6</v>
      </c>
      <c r="F3017" s="1">
        <v>910.6</v>
      </c>
    </row>
    <row r="3018" ht="15.75" customHeight="1">
      <c r="A3018" s="1">
        <v>5681.9292</v>
      </c>
      <c r="B3018" s="1">
        <v>837.9</v>
      </c>
      <c r="C3018" s="1">
        <v>626.0</v>
      </c>
      <c r="D3018" s="1">
        <v>1149.9</v>
      </c>
      <c r="E3018" s="1">
        <v>700.9</v>
      </c>
      <c r="F3018" s="1">
        <v>749.2</v>
      </c>
    </row>
    <row r="3019" ht="15.75" customHeight="1">
      <c r="A3019" s="1">
        <v>5682.0815</v>
      </c>
      <c r="B3019" s="1">
        <v>677.4</v>
      </c>
      <c r="C3019" s="1">
        <v>537.5</v>
      </c>
      <c r="D3019" s="1">
        <v>965.6</v>
      </c>
      <c r="E3019" s="1">
        <v>625.1</v>
      </c>
      <c r="F3019" s="1">
        <v>658.7</v>
      </c>
    </row>
    <row r="3020" ht="15.75" customHeight="1">
      <c r="A3020" s="1">
        <v>5682.2339</v>
      </c>
      <c r="B3020" s="1">
        <v>617.2</v>
      </c>
      <c r="C3020" s="1">
        <v>498.4</v>
      </c>
      <c r="D3020" s="1">
        <v>886.0</v>
      </c>
      <c r="E3020" s="1">
        <v>601.3</v>
      </c>
      <c r="F3020" s="1">
        <v>628.6</v>
      </c>
    </row>
    <row r="3021" ht="15.75" customHeight="1">
      <c r="A3021" s="1">
        <v>5682.3862</v>
      </c>
      <c r="B3021" s="1">
        <v>602.8</v>
      </c>
      <c r="C3021" s="1">
        <v>496.3</v>
      </c>
      <c r="D3021" s="1">
        <v>881.1</v>
      </c>
      <c r="E3021" s="1">
        <v>632.6</v>
      </c>
      <c r="F3021" s="1">
        <v>644.2</v>
      </c>
    </row>
    <row r="3022" ht="15.75" customHeight="1">
      <c r="A3022" s="1">
        <v>5682.5386</v>
      </c>
      <c r="B3022" s="1">
        <v>626.8</v>
      </c>
      <c r="C3022" s="1">
        <v>523.8</v>
      </c>
      <c r="D3022" s="1">
        <v>947.2</v>
      </c>
      <c r="E3022" s="1">
        <v>716.1</v>
      </c>
      <c r="F3022" s="1">
        <v>742.5</v>
      </c>
    </row>
    <row r="3023" ht="15.75" customHeight="1">
      <c r="A3023" s="1">
        <v>5682.6914</v>
      </c>
      <c r="B3023" s="1">
        <v>652.2</v>
      </c>
      <c r="C3023" s="1">
        <v>553.5</v>
      </c>
      <c r="D3023" s="1">
        <v>1038.0</v>
      </c>
      <c r="E3023" s="1">
        <v>739.2</v>
      </c>
      <c r="F3023" s="1">
        <v>781.9</v>
      </c>
    </row>
    <row r="3024" ht="15.75" customHeight="1">
      <c r="A3024" s="1">
        <v>5682.8438</v>
      </c>
      <c r="B3024" s="1">
        <v>678.9</v>
      </c>
      <c r="C3024" s="1">
        <v>581.0</v>
      </c>
      <c r="D3024" s="1">
        <v>1117.8</v>
      </c>
      <c r="E3024" s="1">
        <v>773.0</v>
      </c>
      <c r="F3024" s="1">
        <v>823.5</v>
      </c>
    </row>
    <row r="3025" ht="15.75" customHeight="1">
      <c r="A3025" s="1">
        <v>5682.9961</v>
      </c>
      <c r="B3025" s="1">
        <v>696.9</v>
      </c>
      <c r="C3025" s="1">
        <v>636.0</v>
      </c>
      <c r="D3025" s="1">
        <v>1224.1</v>
      </c>
      <c r="E3025" s="1">
        <v>807.1</v>
      </c>
      <c r="F3025" s="1">
        <v>844.3</v>
      </c>
    </row>
    <row r="3026" ht="15.75" customHeight="1">
      <c r="A3026" s="1">
        <v>5683.1484</v>
      </c>
      <c r="B3026" s="1">
        <v>706.4</v>
      </c>
      <c r="C3026" s="1">
        <v>664.5</v>
      </c>
      <c r="D3026" s="1">
        <v>1271.1</v>
      </c>
      <c r="E3026" s="1">
        <v>773.1</v>
      </c>
      <c r="F3026" s="1">
        <v>841.3</v>
      </c>
    </row>
    <row r="3027" ht="15.75" customHeight="1">
      <c r="A3027" s="1">
        <v>5683.3008</v>
      </c>
      <c r="B3027" s="1">
        <v>669.5</v>
      </c>
      <c r="C3027" s="1">
        <v>662.7</v>
      </c>
      <c r="D3027" s="1">
        <v>1215.3</v>
      </c>
      <c r="E3027" s="1">
        <v>693.6</v>
      </c>
      <c r="F3027" s="1">
        <v>712.8</v>
      </c>
    </row>
    <row r="3028" ht="15.75" customHeight="1">
      <c r="A3028" s="1">
        <v>5683.4531</v>
      </c>
      <c r="B3028" s="1">
        <v>602.6</v>
      </c>
      <c r="C3028" s="1">
        <v>611.2</v>
      </c>
      <c r="D3028" s="1">
        <v>1050.8</v>
      </c>
      <c r="E3028" s="1">
        <v>619.6</v>
      </c>
      <c r="F3028" s="1">
        <v>590.6</v>
      </c>
    </row>
    <row r="3029" ht="15.75" customHeight="1">
      <c r="A3029" s="1">
        <v>5683.6055</v>
      </c>
      <c r="B3029" s="1">
        <v>528.5</v>
      </c>
      <c r="C3029" s="1">
        <v>522.0</v>
      </c>
      <c r="D3029" s="1">
        <v>838.9</v>
      </c>
      <c r="E3029" s="1">
        <v>548.4</v>
      </c>
      <c r="F3029" s="1">
        <v>508.7</v>
      </c>
    </row>
    <row r="3030" ht="15.75" customHeight="1">
      <c r="A3030" s="1">
        <v>5683.7578</v>
      </c>
      <c r="B3030" s="1">
        <v>453.0</v>
      </c>
      <c r="C3030" s="1">
        <v>426.9</v>
      </c>
      <c r="D3030" s="1">
        <v>644.5</v>
      </c>
      <c r="E3030" s="1">
        <v>473.8</v>
      </c>
      <c r="F3030" s="1">
        <v>459.8</v>
      </c>
    </row>
    <row r="3031" ht="15.75" customHeight="1">
      <c r="A3031" s="1">
        <v>5683.9102</v>
      </c>
      <c r="B3031" s="1">
        <v>376.1</v>
      </c>
      <c r="C3031" s="1">
        <v>349.8</v>
      </c>
      <c r="D3031" s="1">
        <v>501.4</v>
      </c>
      <c r="E3031" s="1">
        <v>394.8</v>
      </c>
      <c r="F3031" s="1">
        <v>419.0</v>
      </c>
    </row>
    <row r="3032" ht="15.75" customHeight="1">
      <c r="A3032" s="1">
        <v>5684.063</v>
      </c>
      <c r="B3032" s="1">
        <v>325.1</v>
      </c>
      <c r="C3032" s="1">
        <v>301.9</v>
      </c>
      <c r="D3032" s="1">
        <v>413.6</v>
      </c>
      <c r="E3032" s="1">
        <v>346.7</v>
      </c>
      <c r="F3032" s="1">
        <v>375.7</v>
      </c>
    </row>
    <row r="3033" ht="15.75" customHeight="1">
      <c r="A3033" s="1">
        <v>5684.2153</v>
      </c>
      <c r="B3033" s="1">
        <v>282.5</v>
      </c>
      <c r="C3033" s="1">
        <v>265.9</v>
      </c>
      <c r="D3033" s="1">
        <v>349.9</v>
      </c>
      <c r="E3033" s="1">
        <v>307.7</v>
      </c>
      <c r="F3033" s="1">
        <v>347.4</v>
      </c>
    </row>
    <row r="3034" ht="15.75" customHeight="1">
      <c r="A3034" s="1">
        <v>5684.3677</v>
      </c>
      <c r="B3034" s="1">
        <v>249.1</v>
      </c>
      <c r="C3034" s="1">
        <v>240.7</v>
      </c>
      <c r="D3034" s="1">
        <v>307.5</v>
      </c>
      <c r="E3034" s="1">
        <v>267.1</v>
      </c>
      <c r="F3034" s="1">
        <v>310.0</v>
      </c>
    </row>
    <row r="3035" ht="15.75" customHeight="1">
      <c r="A3035" s="1">
        <v>5684.52</v>
      </c>
      <c r="B3035" s="1">
        <v>233.0</v>
      </c>
      <c r="C3035" s="1">
        <v>225.3</v>
      </c>
      <c r="D3035" s="1">
        <v>283.0</v>
      </c>
      <c r="E3035" s="1">
        <v>237.8</v>
      </c>
      <c r="F3035" s="1">
        <v>277.1</v>
      </c>
    </row>
    <row r="3036" ht="15.75" customHeight="1">
      <c r="A3036" s="1">
        <v>5684.6724</v>
      </c>
      <c r="B3036" s="1">
        <v>229.5</v>
      </c>
      <c r="C3036" s="1">
        <v>225.4</v>
      </c>
      <c r="D3036" s="1">
        <v>281.6</v>
      </c>
      <c r="E3036" s="1">
        <v>232.6</v>
      </c>
      <c r="F3036" s="1">
        <v>257.1</v>
      </c>
    </row>
    <row r="3037" ht="15.75" customHeight="1">
      <c r="A3037" s="1">
        <v>5684.8247</v>
      </c>
      <c r="B3037" s="1">
        <v>242.6</v>
      </c>
      <c r="C3037" s="1">
        <v>241.4</v>
      </c>
      <c r="D3037" s="1">
        <v>302.8</v>
      </c>
      <c r="E3037" s="1">
        <v>246.1</v>
      </c>
      <c r="F3037" s="1">
        <v>263.6</v>
      </c>
    </row>
    <row r="3038" ht="15.75" customHeight="1">
      <c r="A3038" s="1">
        <v>5684.9771</v>
      </c>
      <c r="B3038" s="1">
        <v>279.4</v>
      </c>
      <c r="C3038" s="1">
        <v>276.7</v>
      </c>
      <c r="D3038" s="1">
        <v>352.9</v>
      </c>
      <c r="E3038" s="1">
        <v>279.1</v>
      </c>
      <c r="F3038" s="1">
        <v>292.9</v>
      </c>
    </row>
    <row r="3039" ht="15.75" customHeight="1">
      <c r="A3039" s="1">
        <v>5685.1294</v>
      </c>
      <c r="B3039" s="1">
        <v>349.0</v>
      </c>
      <c r="C3039" s="1">
        <v>334.9</v>
      </c>
      <c r="D3039" s="1">
        <v>441.1</v>
      </c>
      <c r="E3039" s="1">
        <v>334.0</v>
      </c>
      <c r="F3039" s="1">
        <v>338.1</v>
      </c>
    </row>
    <row r="3040" ht="15.75" customHeight="1">
      <c r="A3040" s="1">
        <v>5685.2822</v>
      </c>
      <c r="B3040" s="1">
        <v>447.9</v>
      </c>
      <c r="C3040" s="1">
        <v>421.7</v>
      </c>
      <c r="D3040" s="1">
        <v>584.5</v>
      </c>
      <c r="E3040" s="1">
        <v>427.7</v>
      </c>
      <c r="F3040" s="1">
        <v>399.0</v>
      </c>
    </row>
    <row r="3041" ht="15.75" customHeight="1">
      <c r="A3041" s="1">
        <v>5685.4346</v>
      </c>
      <c r="B3041" s="1">
        <v>578.4</v>
      </c>
      <c r="C3041" s="1">
        <v>524.2</v>
      </c>
      <c r="D3041" s="1">
        <v>772.2</v>
      </c>
      <c r="E3041" s="1">
        <v>577.3</v>
      </c>
      <c r="F3041" s="1">
        <v>517.3</v>
      </c>
    </row>
    <row r="3042" ht="15.75" customHeight="1">
      <c r="A3042" s="1">
        <v>5685.5869</v>
      </c>
      <c r="B3042" s="1">
        <v>692.4</v>
      </c>
      <c r="C3042" s="1">
        <v>603.2</v>
      </c>
      <c r="D3042" s="1">
        <v>950.7</v>
      </c>
      <c r="E3042" s="1">
        <v>679.7</v>
      </c>
      <c r="F3042" s="1">
        <v>612.0</v>
      </c>
    </row>
    <row r="3043" ht="15.75" customHeight="1">
      <c r="A3043" s="1">
        <v>5685.7393</v>
      </c>
      <c r="B3043" s="1">
        <v>736.6</v>
      </c>
      <c r="C3043" s="1">
        <v>620.2</v>
      </c>
      <c r="D3043" s="1">
        <v>1052.0</v>
      </c>
      <c r="E3043" s="1">
        <v>738.5</v>
      </c>
      <c r="F3043" s="1">
        <v>625.5</v>
      </c>
    </row>
    <row r="3044" ht="15.75" customHeight="1">
      <c r="A3044" s="1">
        <v>5685.8916</v>
      </c>
      <c r="B3044" s="1">
        <v>707.1</v>
      </c>
      <c r="C3044" s="1">
        <v>597.1</v>
      </c>
      <c r="D3044" s="1">
        <v>1092.6</v>
      </c>
      <c r="E3044" s="1">
        <v>760.5</v>
      </c>
      <c r="F3044" s="1">
        <v>623.9</v>
      </c>
    </row>
    <row r="3045" ht="15.75" customHeight="1">
      <c r="A3045" s="1">
        <v>5686.0439</v>
      </c>
      <c r="B3045" s="1">
        <v>666.0</v>
      </c>
      <c r="C3045" s="1">
        <v>599.3</v>
      </c>
      <c r="D3045" s="1">
        <v>1120.0</v>
      </c>
      <c r="E3045" s="1">
        <v>757.5</v>
      </c>
      <c r="F3045" s="1">
        <v>622.9</v>
      </c>
    </row>
    <row r="3046" ht="15.75" customHeight="1">
      <c r="A3046" s="1">
        <v>5686.1963</v>
      </c>
      <c r="B3046" s="1">
        <v>649.5</v>
      </c>
      <c r="C3046" s="1">
        <v>599.4</v>
      </c>
      <c r="D3046" s="1">
        <v>1122.0</v>
      </c>
      <c r="E3046" s="1">
        <v>701.5</v>
      </c>
      <c r="F3046" s="1">
        <v>593.7</v>
      </c>
    </row>
    <row r="3047" ht="15.75" customHeight="1">
      <c r="A3047" s="1">
        <v>5686.3486</v>
      </c>
      <c r="B3047" s="1">
        <v>641.5</v>
      </c>
      <c r="C3047" s="1">
        <v>615.5</v>
      </c>
      <c r="D3047" s="1">
        <v>1166.4</v>
      </c>
      <c r="E3047" s="1">
        <v>678.4</v>
      </c>
      <c r="F3047" s="1">
        <v>595.1</v>
      </c>
    </row>
    <row r="3048" ht="15.75" customHeight="1">
      <c r="A3048" s="1">
        <v>5686.501</v>
      </c>
      <c r="B3048" s="1">
        <v>656.4</v>
      </c>
      <c r="C3048" s="1">
        <v>653.6</v>
      </c>
      <c r="D3048" s="1">
        <v>1240.2</v>
      </c>
      <c r="E3048" s="1">
        <v>673.0</v>
      </c>
      <c r="F3048" s="1">
        <v>610.3</v>
      </c>
    </row>
    <row r="3049" ht="15.75" customHeight="1">
      <c r="A3049" s="1">
        <v>5686.6538</v>
      </c>
      <c r="B3049" s="1">
        <v>704.4</v>
      </c>
      <c r="C3049" s="1">
        <v>676.6</v>
      </c>
      <c r="D3049" s="1">
        <v>1333.0</v>
      </c>
      <c r="E3049" s="1">
        <v>686.0</v>
      </c>
      <c r="F3049" s="1">
        <v>641.2</v>
      </c>
    </row>
    <row r="3050" ht="15.75" customHeight="1">
      <c r="A3050" s="1">
        <v>5686.8062</v>
      </c>
      <c r="B3050" s="1">
        <v>791.2</v>
      </c>
      <c r="C3050" s="1">
        <v>701.0</v>
      </c>
      <c r="D3050" s="1">
        <v>1465.7</v>
      </c>
      <c r="E3050" s="1">
        <v>722.0</v>
      </c>
      <c r="F3050" s="1">
        <v>691.6</v>
      </c>
    </row>
    <row r="3051" ht="15.75" customHeight="1">
      <c r="A3051" s="1">
        <v>5686.9585</v>
      </c>
      <c r="B3051" s="1">
        <v>908.8</v>
      </c>
      <c r="C3051" s="1">
        <v>727.8</v>
      </c>
      <c r="D3051" s="1">
        <v>1620.2</v>
      </c>
      <c r="E3051" s="1">
        <v>775.2</v>
      </c>
      <c r="F3051" s="1">
        <v>756.8</v>
      </c>
    </row>
    <row r="3052" ht="15.75" customHeight="1">
      <c r="A3052" s="1">
        <v>5687.1108</v>
      </c>
      <c r="B3052" s="1">
        <v>972.4</v>
      </c>
      <c r="C3052" s="1">
        <v>740.2</v>
      </c>
      <c r="D3052" s="1">
        <v>1757.2</v>
      </c>
      <c r="E3052" s="1">
        <v>847.0</v>
      </c>
      <c r="F3052" s="1">
        <v>823.4</v>
      </c>
    </row>
    <row r="3053" ht="15.75" customHeight="1">
      <c r="A3053" s="1">
        <v>5687.2632</v>
      </c>
      <c r="B3053" s="1">
        <v>1010.3</v>
      </c>
      <c r="C3053" s="1">
        <v>750.3</v>
      </c>
      <c r="D3053" s="1">
        <v>1857.0</v>
      </c>
      <c r="E3053" s="1">
        <v>915.1</v>
      </c>
      <c r="F3053" s="1">
        <v>882.9</v>
      </c>
    </row>
    <row r="3054" ht="15.75" customHeight="1">
      <c r="A3054" s="1">
        <v>5687.4155</v>
      </c>
      <c r="B3054" s="1">
        <v>1047.0</v>
      </c>
      <c r="C3054" s="1">
        <v>770.8</v>
      </c>
      <c r="D3054" s="1">
        <v>1916.4</v>
      </c>
      <c r="E3054" s="1">
        <v>977.5</v>
      </c>
      <c r="F3054" s="1">
        <v>923.7</v>
      </c>
    </row>
    <row r="3055" ht="15.75" customHeight="1">
      <c r="A3055" s="1">
        <v>5687.5679</v>
      </c>
      <c r="B3055" s="1">
        <v>1090.0</v>
      </c>
      <c r="C3055" s="1">
        <v>793.3</v>
      </c>
      <c r="D3055" s="1">
        <v>1950.0</v>
      </c>
      <c r="E3055" s="1">
        <v>1034.6</v>
      </c>
      <c r="F3055" s="1">
        <v>964.4</v>
      </c>
    </row>
    <row r="3056" ht="15.75" customHeight="1">
      <c r="A3056" s="1">
        <v>5687.7202</v>
      </c>
      <c r="B3056" s="1">
        <v>1144.7</v>
      </c>
      <c r="C3056" s="1">
        <v>829.2</v>
      </c>
      <c r="D3056" s="1">
        <v>1950.0</v>
      </c>
      <c r="E3056" s="1">
        <v>1055.2</v>
      </c>
      <c r="F3056" s="1">
        <v>1017.7</v>
      </c>
    </row>
    <row r="3057" ht="15.75" customHeight="1">
      <c r="A3057" s="1">
        <v>5687.8726</v>
      </c>
      <c r="B3057" s="1">
        <v>1224.6</v>
      </c>
      <c r="C3057" s="1">
        <v>880.2</v>
      </c>
      <c r="D3057" s="1">
        <v>1950.0</v>
      </c>
      <c r="E3057" s="1">
        <v>1164.0</v>
      </c>
      <c r="F3057" s="1">
        <v>1046.0</v>
      </c>
    </row>
    <row r="3058" ht="15.75" customHeight="1">
      <c r="A3058" s="1">
        <v>5688.0254</v>
      </c>
      <c r="B3058" s="1">
        <v>1332.5</v>
      </c>
      <c r="C3058" s="1">
        <v>940.3</v>
      </c>
      <c r="D3058" s="1">
        <v>1950.0</v>
      </c>
      <c r="E3058" s="1">
        <v>1320.7</v>
      </c>
      <c r="F3058" s="1">
        <v>1118.0</v>
      </c>
    </row>
    <row r="3059" ht="15.75" customHeight="1">
      <c r="A3059" s="1">
        <v>5688.1777</v>
      </c>
      <c r="B3059" s="1">
        <v>1456.7</v>
      </c>
      <c r="C3059" s="1">
        <v>995.2</v>
      </c>
      <c r="D3059" s="1">
        <v>1950.0</v>
      </c>
      <c r="E3059" s="1">
        <v>1574.5</v>
      </c>
      <c r="F3059" s="1">
        <v>1140.0</v>
      </c>
    </row>
    <row r="3060" ht="15.75" customHeight="1">
      <c r="A3060" s="1">
        <v>5688.3301</v>
      </c>
      <c r="B3060" s="1">
        <v>1564.6</v>
      </c>
      <c r="C3060" s="1">
        <v>1024.3</v>
      </c>
      <c r="D3060" s="1">
        <v>1950.0</v>
      </c>
      <c r="E3060" s="1">
        <v>1806.3</v>
      </c>
      <c r="F3060" s="1">
        <v>1197.5</v>
      </c>
    </row>
    <row r="3061" ht="15.75" customHeight="1">
      <c r="A3061" s="1">
        <v>5688.4824</v>
      </c>
      <c r="B3061" s="1">
        <v>1610.2</v>
      </c>
      <c r="C3061" s="1">
        <v>1013.1</v>
      </c>
      <c r="D3061" s="1">
        <v>1950.0</v>
      </c>
      <c r="E3061" s="1">
        <v>1834.2</v>
      </c>
      <c r="F3061" s="1">
        <v>1486.5</v>
      </c>
    </row>
    <row r="3062" ht="15.75" customHeight="1">
      <c r="A3062" s="1">
        <v>5688.6348</v>
      </c>
      <c r="B3062" s="1">
        <v>1562.1</v>
      </c>
      <c r="C3062" s="1">
        <v>965.4</v>
      </c>
      <c r="D3062" s="1">
        <v>1909.5</v>
      </c>
      <c r="E3062" s="1">
        <v>1694.7</v>
      </c>
      <c r="F3062" s="1">
        <v>1530.4</v>
      </c>
    </row>
    <row r="3063" ht="15.75" customHeight="1">
      <c r="A3063" s="1">
        <v>5688.7871</v>
      </c>
      <c r="B3063" s="1">
        <v>1457.3</v>
      </c>
      <c r="C3063" s="1">
        <v>881.1</v>
      </c>
      <c r="D3063" s="1">
        <v>1725.0</v>
      </c>
      <c r="E3063" s="1">
        <v>1377.9</v>
      </c>
      <c r="F3063" s="1">
        <v>1378.0</v>
      </c>
    </row>
    <row r="3064" ht="15.75" customHeight="1">
      <c r="A3064" s="1">
        <v>5688.9395</v>
      </c>
      <c r="B3064" s="1">
        <v>1239.5</v>
      </c>
      <c r="C3064" s="1">
        <v>748.4</v>
      </c>
      <c r="D3064" s="1">
        <v>1476.5</v>
      </c>
      <c r="E3064" s="1">
        <v>1117.6</v>
      </c>
      <c r="F3064" s="1">
        <v>1209.7</v>
      </c>
    </row>
    <row r="3065" ht="15.75" customHeight="1">
      <c r="A3065" s="1">
        <v>5689.0918</v>
      </c>
      <c r="B3065" s="1">
        <v>961.9</v>
      </c>
      <c r="C3065" s="1">
        <v>664.5</v>
      </c>
      <c r="D3065" s="1">
        <v>1270.9</v>
      </c>
      <c r="E3065" s="1">
        <v>912.6</v>
      </c>
      <c r="F3065" s="1">
        <v>1031.1</v>
      </c>
    </row>
    <row r="3066" ht="15.75" customHeight="1">
      <c r="A3066" s="1">
        <v>5689.2446</v>
      </c>
      <c r="B3066" s="1">
        <v>784.8</v>
      </c>
      <c r="C3066" s="1">
        <v>604.7</v>
      </c>
      <c r="D3066" s="1">
        <v>1096.1</v>
      </c>
      <c r="E3066" s="1">
        <v>759.3</v>
      </c>
      <c r="F3066" s="1">
        <v>873.1</v>
      </c>
    </row>
    <row r="3067" ht="15.75" customHeight="1">
      <c r="A3067" s="1">
        <v>5689.397</v>
      </c>
      <c r="B3067" s="1">
        <v>676.2</v>
      </c>
      <c r="C3067" s="1">
        <v>547.8</v>
      </c>
      <c r="D3067" s="1">
        <v>962.0</v>
      </c>
      <c r="E3067" s="1">
        <v>662.0</v>
      </c>
      <c r="F3067" s="1">
        <v>755.4</v>
      </c>
    </row>
    <row r="3068" ht="15.75" customHeight="1">
      <c r="A3068" s="1">
        <v>5689.5493</v>
      </c>
      <c r="B3068" s="1">
        <v>592.5</v>
      </c>
      <c r="C3068" s="1">
        <v>498.0</v>
      </c>
      <c r="D3068" s="1">
        <v>844.4</v>
      </c>
      <c r="E3068" s="1">
        <v>598.5</v>
      </c>
      <c r="F3068" s="1">
        <v>662.7</v>
      </c>
    </row>
    <row r="3069" ht="15.75" customHeight="1">
      <c r="A3069" s="1">
        <v>5689.7017</v>
      </c>
      <c r="B3069" s="1">
        <v>527.8</v>
      </c>
      <c r="C3069" s="1">
        <v>452.9</v>
      </c>
      <c r="D3069" s="1">
        <v>770.3</v>
      </c>
      <c r="E3069" s="1">
        <v>553.1</v>
      </c>
      <c r="F3069" s="1">
        <v>596.0</v>
      </c>
    </row>
    <row r="3070" ht="15.75" customHeight="1">
      <c r="A3070" s="1">
        <v>5689.854</v>
      </c>
      <c r="B3070" s="1">
        <v>476.5</v>
      </c>
      <c r="C3070" s="1">
        <v>416.3</v>
      </c>
      <c r="D3070" s="1">
        <v>698.3</v>
      </c>
      <c r="E3070" s="1">
        <v>524.3</v>
      </c>
      <c r="F3070" s="1">
        <v>545.2</v>
      </c>
    </row>
    <row r="3071" ht="15.75" customHeight="1">
      <c r="A3071" s="1">
        <v>5690.0063</v>
      </c>
      <c r="B3071" s="1">
        <v>435.2</v>
      </c>
      <c r="C3071" s="1">
        <v>376.6</v>
      </c>
      <c r="D3071" s="1">
        <v>617.0</v>
      </c>
      <c r="E3071" s="1">
        <v>490.9</v>
      </c>
      <c r="F3071" s="1">
        <v>492.1</v>
      </c>
    </row>
    <row r="3072" ht="15.75" customHeight="1">
      <c r="A3072" s="1">
        <v>5690.1587</v>
      </c>
      <c r="B3072" s="1">
        <v>397.4</v>
      </c>
      <c r="C3072" s="1">
        <v>341.7</v>
      </c>
      <c r="D3072" s="1">
        <v>538.4</v>
      </c>
      <c r="E3072" s="1">
        <v>448.1</v>
      </c>
      <c r="F3072" s="1">
        <v>442.6</v>
      </c>
    </row>
    <row r="3073" ht="15.75" customHeight="1">
      <c r="A3073" s="1">
        <v>5690.311</v>
      </c>
      <c r="B3073" s="1">
        <v>353.6</v>
      </c>
      <c r="C3073" s="1">
        <v>307.1</v>
      </c>
      <c r="D3073" s="1">
        <v>462.5</v>
      </c>
      <c r="E3073" s="1">
        <v>397.8</v>
      </c>
      <c r="F3073" s="1">
        <v>394.1</v>
      </c>
    </row>
    <row r="3074" ht="15.75" customHeight="1">
      <c r="A3074" s="1">
        <v>5690.4634</v>
      </c>
      <c r="B3074" s="1">
        <v>297.1</v>
      </c>
      <c r="C3074" s="1">
        <v>271.5</v>
      </c>
      <c r="D3074" s="1">
        <v>391.4</v>
      </c>
      <c r="E3074" s="1">
        <v>344.0</v>
      </c>
      <c r="F3074" s="1">
        <v>342.8</v>
      </c>
    </row>
    <row r="3075" ht="15.75" customHeight="1">
      <c r="A3075" s="1">
        <v>5690.6162</v>
      </c>
      <c r="B3075" s="1">
        <v>253.1</v>
      </c>
      <c r="C3075" s="1">
        <v>238.8</v>
      </c>
      <c r="D3075" s="1">
        <v>329.9</v>
      </c>
      <c r="E3075" s="1">
        <v>294.3</v>
      </c>
      <c r="F3075" s="1">
        <v>296.4</v>
      </c>
    </row>
    <row r="3076" ht="15.75" customHeight="1">
      <c r="A3076" s="1">
        <v>5690.7686</v>
      </c>
      <c r="B3076" s="1">
        <v>220.0</v>
      </c>
      <c r="C3076" s="1">
        <v>211.9</v>
      </c>
      <c r="D3076" s="1">
        <v>282.4</v>
      </c>
      <c r="E3076" s="1">
        <v>253.6</v>
      </c>
      <c r="F3076" s="1">
        <v>260.0</v>
      </c>
    </row>
    <row r="3077" ht="15.75" customHeight="1">
      <c r="A3077" s="1">
        <v>5690.9209</v>
      </c>
      <c r="B3077" s="1">
        <v>194.0</v>
      </c>
      <c r="C3077" s="1">
        <v>193.3</v>
      </c>
      <c r="D3077" s="1">
        <v>250.3</v>
      </c>
      <c r="E3077" s="1">
        <v>226.1</v>
      </c>
      <c r="F3077" s="1">
        <v>235.2</v>
      </c>
    </row>
    <row r="3078" ht="15.75" customHeight="1">
      <c r="A3078" s="1">
        <v>5691.0732</v>
      </c>
      <c r="B3078" s="1">
        <v>183.3</v>
      </c>
      <c r="C3078" s="1">
        <v>182.5</v>
      </c>
      <c r="D3078" s="1">
        <v>231.3</v>
      </c>
      <c r="E3078" s="1">
        <v>210.4</v>
      </c>
      <c r="F3078" s="1">
        <v>221.9</v>
      </c>
    </row>
    <row r="3079" ht="15.75" customHeight="1">
      <c r="A3079" s="1">
        <v>5691.2256</v>
      </c>
      <c r="B3079" s="1">
        <v>179.8</v>
      </c>
      <c r="C3079" s="1">
        <v>179.8</v>
      </c>
      <c r="D3079" s="1">
        <v>224.7</v>
      </c>
      <c r="E3079" s="1">
        <v>204.8</v>
      </c>
      <c r="F3079" s="1">
        <v>218.7</v>
      </c>
    </row>
    <row r="3080" ht="15.75" customHeight="1">
      <c r="A3080" s="1">
        <v>5691.3779</v>
      </c>
      <c r="B3080" s="1">
        <v>182.9</v>
      </c>
      <c r="C3080" s="1">
        <v>184.1</v>
      </c>
      <c r="D3080" s="1">
        <v>228.9</v>
      </c>
      <c r="E3080" s="1">
        <v>208.5</v>
      </c>
      <c r="F3080" s="1">
        <v>225.2</v>
      </c>
    </row>
    <row r="3081" ht="15.75" customHeight="1">
      <c r="A3081" s="1">
        <v>5691.5303</v>
      </c>
      <c r="B3081" s="1">
        <v>194.0</v>
      </c>
      <c r="C3081" s="1">
        <v>193.9</v>
      </c>
      <c r="D3081" s="1">
        <v>242.5</v>
      </c>
      <c r="E3081" s="1">
        <v>224.1</v>
      </c>
      <c r="F3081" s="1">
        <v>243.8</v>
      </c>
    </row>
    <row r="3082" ht="15.75" customHeight="1">
      <c r="A3082" s="1">
        <v>5691.6826</v>
      </c>
      <c r="B3082" s="1">
        <v>216.1</v>
      </c>
      <c r="C3082" s="1">
        <v>211.1</v>
      </c>
      <c r="D3082" s="1">
        <v>268.4</v>
      </c>
      <c r="E3082" s="1">
        <v>249.8</v>
      </c>
      <c r="F3082" s="1">
        <v>276.1</v>
      </c>
    </row>
    <row r="3083" ht="15.75" customHeight="1">
      <c r="A3083" s="1">
        <v>5691.835</v>
      </c>
      <c r="B3083" s="1">
        <v>230.7</v>
      </c>
      <c r="C3083" s="1">
        <v>232.8</v>
      </c>
      <c r="D3083" s="1">
        <v>299.6</v>
      </c>
      <c r="E3083" s="1">
        <v>283.7</v>
      </c>
      <c r="F3083" s="1">
        <v>317.0</v>
      </c>
    </row>
    <row r="3084" ht="15.75" customHeight="1">
      <c r="A3084" s="1">
        <v>5691.9878</v>
      </c>
      <c r="B3084" s="1">
        <v>252.8</v>
      </c>
      <c r="C3084" s="1">
        <v>255.4</v>
      </c>
      <c r="D3084" s="1">
        <v>341.9</v>
      </c>
      <c r="E3084" s="1">
        <v>324.0</v>
      </c>
      <c r="F3084" s="1">
        <v>366.5</v>
      </c>
    </row>
    <row r="3085" ht="15.75" customHeight="1">
      <c r="A3085" s="1">
        <v>5692.1401</v>
      </c>
      <c r="B3085" s="1">
        <v>277.3</v>
      </c>
      <c r="C3085" s="1">
        <v>285.3</v>
      </c>
      <c r="D3085" s="1">
        <v>392.3</v>
      </c>
      <c r="E3085" s="1">
        <v>363.4</v>
      </c>
      <c r="F3085" s="1">
        <v>402.6</v>
      </c>
    </row>
    <row r="3086" ht="15.75" customHeight="1">
      <c r="A3086" s="1">
        <v>5692.2925</v>
      </c>
      <c r="B3086" s="1">
        <v>284.6</v>
      </c>
      <c r="C3086" s="1">
        <v>303.9</v>
      </c>
      <c r="D3086" s="1">
        <v>424.6</v>
      </c>
      <c r="E3086" s="1">
        <v>389.4</v>
      </c>
      <c r="F3086" s="1">
        <v>424.0</v>
      </c>
    </row>
    <row r="3087" ht="15.75" customHeight="1">
      <c r="A3087" s="1">
        <v>5692.4448</v>
      </c>
      <c r="B3087" s="1">
        <v>288.1</v>
      </c>
      <c r="C3087" s="1">
        <v>312.3</v>
      </c>
      <c r="D3087" s="1">
        <v>444.8</v>
      </c>
      <c r="E3087" s="1">
        <v>407.1</v>
      </c>
      <c r="F3087" s="1">
        <v>429.5</v>
      </c>
    </row>
    <row r="3088" ht="15.75" customHeight="1">
      <c r="A3088" s="1">
        <v>5692.5972</v>
      </c>
      <c r="B3088" s="1">
        <v>294.5</v>
      </c>
      <c r="C3088" s="1">
        <v>315.9</v>
      </c>
      <c r="D3088" s="1">
        <v>454.3</v>
      </c>
      <c r="E3088" s="1">
        <v>413.2</v>
      </c>
      <c r="F3088" s="1">
        <v>406.2</v>
      </c>
    </row>
    <row r="3089" ht="15.75" customHeight="1">
      <c r="A3089" s="1">
        <v>5692.7495</v>
      </c>
      <c r="B3089" s="1">
        <v>298.2</v>
      </c>
      <c r="C3089" s="1">
        <v>304.0</v>
      </c>
      <c r="D3089" s="1">
        <v>440.9</v>
      </c>
      <c r="E3089" s="1">
        <v>399.3</v>
      </c>
      <c r="F3089" s="1">
        <v>362.6</v>
      </c>
    </row>
    <row r="3090" ht="15.75" customHeight="1">
      <c r="A3090" s="1">
        <v>5692.9019</v>
      </c>
      <c r="B3090" s="1">
        <v>277.6</v>
      </c>
      <c r="C3090" s="1">
        <v>280.6</v>
      </c>
      <c r="D3090" s="1">
        <v>402.6</v>
      </c>
      <c r="E3090" s="1">
        <v>381.3</v>
      </c>
      <c r="F3090" s="1">
        <v>337.9</v>
      </c>
    </row>
    <row r="3091" ht="15.75" customHeight="1">
      <c r="A3091" s="1">
        <v>5693.0542</v>
      </c>
      <c r="B3091" s="1">
        <v>249.9</v>
      </c>
      <c r="C3091" s="1">
        <v>253.2</v>
      </c>
      <c r="D3091" s="1">
        <v>353.9</v>
      </c>
      <c r="E3091" s="1">
        <v>353.4</v>
      </c>
      <c r="F3091" s="1">
        <v>323.2</v>
      </c>
    </row>
    <row r="3092" ht="15.75" customHeight="1">
      <c r="A3092" s="1">
        <v>5693.207</v>
      </c>
      <c r="B3092" s="1">
        <v>217.3</v>
      </c>
      <c r="C3092" s="1">
        <v>222.2</v>
      </c>
      <c r="D3092" s="1">
        <v>299.5</v>
      </c>
      <c r="E3092" s="1">
        <v>303.1</v>
      </c>
      <c r="F3092" s="1">
        <v>299.1</v>
      </c>
    </row>
    <row r="3093" ht="15.75" customHeight="1">
      <c r="A3093" s="1">
        <v>5693.3594</v>
      </c>
      <c r="B3093" s="1">
        <v>184.0</v>
      </c>
      <c r="C3093" s="1">
        <v>186.4</v>
      </c>
      <c r="D3093" s="1">
        <v>242.4</v>
      </c>
      <c r="E3093" s="1">
        <v>244.3</v>
      </c>
      <c r="F3093" s="1">
        <v>250.4</v>
      </c>
    </row>
    <row r="3094" ht="15.75" customHeight="1">
      <c r="A3094" s="1">
        <v>5693.5117</v>
      </c>
      <c r="B3094" s="1">
        <v>153.0</v>
      </c>
      <c r="C3094" s="1">
        <v>156.4</v>
      </c>
      <c r="D3094" s="1">
        <v>199.8</v>
      </c>
      <c r="E3094" s="1">
        <v>201.5</v>
      </c>
      <c r="F3094" s="1">
        <v>211.1</v>
      </c>
    </row>
    <row r="3095" ht="15.75" customHeight="1">
      <c r="A3095" s="1">
        <v>5693.6641</v>
      </c>
      <c r="B3095" s="1">
        <v>134.0</v>
      </c>
      <c r="C3095" s="1">
        <v>137.0</v>
      </c>
      <c r="D3095" s="1">
        <v>169.6</v>
      </c>
      <c r="E3095" s="1">
        <v>172.3</v>
      </c>
      <c r="F3095" s="1">
        <v>186.5</v>
      </c>
    </row>
    <row r="3096" ht="15.75" customHeight="1">
      <c r="A3096" s="1">
        <v>5693.8164</v>
      </c>
      <c r="B3096" s="1">
        <v>120.0</v>
      </c>
      <c r="C3096" s="1">
        <v>122.0</v>
      </c>
      <c r="D3096" s="1">
        <v>147.0</v>
      </c>
      <c r="E3096" s="1">
        <v>145.8</v>
      </c>
      <c r="F3096" s="1">
        <v>159.2</v>
      </c>
    </row>
    <row r="3097" ht="15.75" customHeight="1">
      <c r="A3097" s="1">
        <v>5693.9688</v>
      </c>
      <c r="B3097" s="1">
        <v>111.1</v>
      </c>
      <c r="C3097" s="1">
        <v>113.4</v>
      </c>
      <c r="D3097" s="1">
        <v>133.7</v>
      </c>
      <c r="E3097" s="1">
        <v>130.0</v>
      </c>
      <c r="F3097" s="1">
        <v>142.5</v>
      </c>
    </row>
    <row r="3098" ht="15.75" customHeight="1">
      <c r="A3098" s="1">
        <v>5694.1211</v>
      </c>
      <c r="B3098" s="1">
        <v>110.8</v>
      </c>
      <c r="C3098" s="1">
        <v>110.6</v>
      </c>
      <c r="D3098" s="1">
        <v>128.4</v>
      </c>
      <c r="E3098" s="1">
        <v>123.5</v>
      </c>
      <c r="F3098" s="1">
        <v>135.3</v>
      </c>
    </row>
    <row r="3099" ht="15.75" customHeight="1">
      <c r="A3099" s="1">
        <v>5694.2734</v>
      </c>
      <c r="B3099" s="1">
        <v>117.2</v>
      </c>
      <c r="C3099" s="1">
        <v>115.8</v>
      </c>
      <c r="D3099" s="1">
        <v>133.1</v>
      </c>
      <c r="E3099" s="1">
        <v>127.1</v>
      </c>
      <c r="F3099" s="1">
        <v>135.4</v>
      </c>
    </row>
    <row r="3100" ht="15.75" customHeight="1">
      <c r="A3100" s="1">
        <v>5694.4258</v>
      </c>
      <c r="B3100" s="1">
        <v>127.7</v>
      </c>
      <c r="C3100" s="1">
        <v>128.7</v>
      </c>
      <c r="D3100" s="1">
        <v>147.4</v>
      </c>
      <c r="E3100" s="1">
        <v>139.2</v>
      </c>
      <c r="F3100" s="1">
        <v>144.0</v>
      </c>
    </row>
    <row r="3101" ht="15.75" customHeight="1">
      <c r="A3101" s="1">
        <v>5694.5786</v>
      </c>
      <c r="B3101" s="1">
        <v>143.4</v>
      </c>
      <c r="C3101" s="1">
        <v>150.6</v>
      </c>
      <c r="D3101" s="1">
        <v>172.2</v>
      </c>
      <c r="E3101" s="1">
        <v>161.0</v>
      </c>
      <c r="F3101" s="1">
        <v>163.7</v>
      </c>
    </row>
    <row r="3102" ht="15.75" customHeight="1">
      <c r="A3102" s="1">
        <v>5694.731</v>
      </c>
      <c r="B3102" s="1">
        <v>168.2</v>
      </c>
      <c r="C3102" s="1">
        <v>178.3</v>
      </c>
      <c r="D3102" s="1">
        <v>207.5</v>
      </c>
      <c r="E3102" s="1">
        <v>189.4</v>
      </c>
      <c r="F3102" s="1">
        <v>187.4</v>
      </c>
    </row>
    <row r="3103" ht="15.75" customHeight="1">
      <c r="A3103" s="1">
        <v>5694.8833</v>
      </c>
      <c r="B3103" s="1">
        <v>201.8</v>
      </c>
      <c r="C3103" s="1">
        <v>220.9</v>
      </c>
      <c r="D3103" s="1">
        <v>264.1</v>
      </c>
      <c r="E3103" s="1">
        <v>240.4</v>
      </c>
      <c r="F3103" s="1">
        <v>218.4</v>
      </c>
    </row>
    <row r="3104" ht="15.75" customHeight="1">
      <c r="A3104" s="1">
        <v>5695.0356</v>
      </c>
      <c r="B3104" s="1">
        <v>252.4</v>
      </c>
      <c r="C3104" s="1">
        <v>271.7</v>
      </c>
      <c r="D3104" s="1">
        <v>338.3</v>
      </c>
      <c r="E3104" s="1">
        <v>313.0</v>
      </c>
      <c r="F3104" s="1">
        <v>278.2</v>
      </c>
    </row>
    <row r="3105" ht="15.75" customHeight="1">
      <c r="A3105" s="1">
        <v>5695.188</v>
      </c>
      <c r="B3105" s="1">
        <v>313.7</v>
      </c>
      <c r="C3105" s="1">
        <v>317.8</v>
      </c>
      <c r="D3105" s="1">
        <v>418.2</v>
      </c>
      <c r="E3105" s="1">
        <v>374.5</v>
      </c>
      <c r="F3105" s="1">
        <v>350.9</v>
      </c>
    </row>
    <row r="3106" ht="15.75" customHeight="1">
      <c r="A3106" s="1">
        <v>5695.3403</v>
      </c>
      <c r="B3106" s="1">
        <v>356.6</v>
      </c>
      <c r="C3106" s="1">
        <v>347.8</v>
      </c>
      <c r="D3106" s="1">
        <v>488.8</v>
      </c>
      <c r="E3106" s="1">
        <v>426.6</v>
      </c>
      <c r="F3106" s="1">
        <v>400.5</v>
      </c>
    </row>
    <row r="3107" ht="15.75" customHeight="1">
      <c r="A3107" s="1">
        <v>5695.4927</v>
      </c>
      <c r="B3107" s="1">
        <v>391.9</v>
      </c>
      <c r="C3107" s="1">
        <v>357.1</v>
      </c>
      <c r="D3107" s="1">
        <v>537.5</v>
      </c>
      <c r="E3107" s="1">
        <v>465.8</v>
      </c>
      <c r="F3107" s="1">
        <v>446.5</v>
      </c>
    </row>
    <row r="3108" ht="15.75" customHeight="1">
      <c r="A3108" s="1">
        <v>5695.645</v>
      </c>
      <c r="B3108" s="1">
        <v>418.0</v>
      </c>
      <c r="C3108" s="1">
        <v>356.7</v>
      </c>
      <c r="D3108" s="1">
        <v>574.8</v>
      </c>
      <c r="E3108" s="1">
        <v>487.2</v>
      </c>
      <c r="F3108" s="1">
        <v>487.4</v>
      </c>
    </row>
    <row r="3109" ht="15.75" customHeight="1">
      <c r="A3109" s="1">
        <v>5695.7974</v>
      </c>
      <c r="B3109" s="1">
        <v>422.1</v>
      </c>
      <c r="C3109" s="1">
        <v>363.9</v>
      </c>
      <c r="D3109" s="1">
        <v>615.5</v>
      </c>
      <c r="E3109" s="1">
        <v>497.1</v>
      </c>
      <c r="F3109" s="1">
        <v>524.5</v>
      </c>
    </row>
    <row r="3110" ht="15.75" customHeight="1">
      <c r="A3110" s="1">
        <v>5695.9502</v>
      </c>
      <c r="B3110" s="1">
        <v>434.6</v>
      </c>
      <c r="C3110" s="1">
        <v>375.8</v>
      </c>
      <c r="D3110" s="1">
        <v>648.6</v>
      </c>
      <c r="E3110" s="1">
        <v>505.7</v>
      </c>
      <c r="F3110" s="1">
        <v>562.8</v>
      </c>
    </row>
    <row r="3111" ht="15.75" customHeight="1">
      <c r="A3111" s="1">
        <v>5696.1025</v>
      </c>
      <c r="B3111" s="1">
        <v>446.5</v>
      </c>
      <c r="C3111" s="1">
        <v>383.7</v>
      </c>
      <c r="D3111" s="1">
        <v>674.1</v>
      </c>
      <c r="E3111" s="1">
        <v>532.1</v>
      </c>
      <c r="F3111" s="1">
        <v>631.3</v>
      </c>
    </row>
    <row r="3112" ht="15.75" customHeight="1">
      <c r="A3112" s="1">
        <v>5696.2549</v>
      </c>
      <c r="B3112" s="1">
        <v>478.3</v>
      </c>
      <c r="C3112" s="1">
        <v>412.7</v>
      </c>
      <c r="D3112" s="1">
        <v>744.0</v>
      </c>
      <c r="E3112" s="1">
        <v>608.1</v>
      </c>
      <c r="F3112" s="1">
        <v>725.7</v>
      </c>
    </row>
    <row r="3113" ht="15.75" customHeight="1">
      <c r="A3113" s="1">
        <v>5696.4072</v>
      </c>
      <c r="B3113" s="1">
        <v>566.4</v>
      </c>
      <c r="C3113" s="1">
        <v>475.8</v>
      </c>
      <c r="D3113" s="1">
        <v>878.5</v>
      </c>
      <c r="E3113" s="1">
        <v>693.8</v>
      </c>
      <c r="F3113" s="1">
        <v>823.5</v>
      </c>
    </row>
    <row r="3114" ht="15.75" customHeight="1">
      <c r="A3114" s="1">
        <v>5696.5596</v>
      </c>
      <c r="B3114" s="1">
        <v>713.7</v>
      </c>
      <c r="C3114" s="1">
        <v>576.0</v>
      </c>
      <c r="D3114" s="1">
        <v>1084.5</v>
      </c>
      <c r="E3114" s="1">
        <v>785.1</v>
      </c>
      <c r="F3114" s="1">
        <v>954.0</v>
      </c>
    </row>
    <row r="3115" ht="15.75" customHeight="1">
      <c r="A3115" s="1">
        <v>5696.7119</v>
      </c>
      <c r="B3115" s="1">
        <v>928.6</v>
      </c>
      <c r="C3115" s="1">
        <v>721.4</v>
      </c>
      <c r="D3115" s="1">
        <v>1355.7</v>
      </c>
      <c r="E3115" s="1">
        <v>931.9</v>
      </c>
      <c r="F3115" s="1">
        <v>1121.1</v>
      </c>
    </row>
    <row r="3116" ht="15.75" customHeight="1">
      <c r="A3116" s="1">
        <v>5696.8643</v>
      </c>
      <c r="B3116" s="1">
        <v>1040.5</v>
      </c>
      <c r="C3116" s="1">
        <v>826.0</v>
      </c>
      <c r="D3116" s="1">
        <v>1677.2</v>
      </c>
      <c r="E3116" s="1">
        <v>1009.5</v>
      </c>
      <c r="F3116" s="1">
        <v>1300.0</v>
      </c>
    </row>
    <row r="3117" ht="15.75" customHeight="1">
      <c r="A3117" s="1">
        <v>5697.0166</v>
      </c>
      <c r="B3117" s="1">
        <v>1060.0</v>
      </c>
      <c r="C3117" s="1">
        <v>853.1</v>
      </c>
      <c r="D3117" s="1">
        <v>1814.0</v>
      </c>
      <c r="E3117" s="1">
        <v>1055.6</v>
      </c>
      <c r="F3117" s="1">
        <v>1441.7</v>
      </c>
    </row>
    <row r="3118" ht="15.75" customHeight="1">
      <c r="A3118" s="1">
        <v>5697.1689</v>
      </c>
      <c r="B3118" s="1">
        <v>1041.6</v>
      </c>
      <c r="C3118" s="1">
        <v>855.3</v>
      </c>
      <c r="D3118" s="1">
        <v>1842.5</v>
      </c>
      <c r="E3118" s="1">
        <v>1071.6</v>
      </c>
      <c r="F3118" s="1">
        <v>1401.4</v>
      </c>
    </row>
    <row r="3119" ht="15.75" customHeight="1">
      <c r="A3119" s="1">
        <v>5697.3218</v>
      </c>
      <c r="B3119" s="1">
        <v>985.3</v>
      </c>
      <c r="C3119" s="1">
        <v>832.2</v>
      </c>
      <c r="D3119" s="1">
        <v>1775.9</v>
      </c>
      <c r="E3119" s="1">
        <v>1023.0</v>
      </c>
      <c r="F3119" s="1">
        <v>1189.2</v>
      </c>
    </row>
    <row r="3120" ht="15.75" customHeight="1">
      <c r="A3120" s="1">
        <v>5697.4741</v>
      </c>
      <c r="B3120" s="1">
        <v>830.7</v>
      </c>
      <c r="C3120" s="1">
        <v>725.1</v>
      </c>
      <c r="D3120" s="1">
        <v>1523.0</v>
      </c>
      <c r="E3120" s="1">
        <v>924.2</v>
      </c>
      <c r="F3120" s="1">
        <v>1036.9</v>
      </c>
    </row>
    <row r="3121" ht="15.75" customHeight="1">
      <c r="A3121" s="1">
        <v>5697.6265</v>
      </c>
      <c r="B3121" s="1">
        <v>776.5</v>
      </c>
      <c r="C3121" s="1">
        <v>659.3</v>
      </c>
      <c r="D3121" s="1">
        <v>1346.0</v>
      </c>
      <c r="E3121" s="1">
        <v>852.1</v>
      </c>
      <c r="F3121" s="1">
        <v>923.8</v>
      </c>
    </row>
    <row r="3122" ht="15.75" customHeight="1">
      <c r="A3122" s="1">
        <v>5697.7788</v>
      </c>
      <c r="B3122" s="1">
        <v>716.1</v>
      </c>
      <c r="C3122" s="1">
        <v>603.6</v>
      </c>
      <c r="D3122" s="1">
        <v>1186.1</v>
      </c>
      <c r="E3122" s="1">
        <v>796.7</v>
      </c>
      <c r="F3122" s="1">
        <v>903.0</v>
      </c>
    </row>
    <row r="3123" ht="15.75" customHeight="1">
      <c r="A3123" s="1">
        <v>5697.9312</v>
      </c>
      <c r="B3123" s="1">
        <v>686.1</v>
      </c>
      <c r="C3123" s="1">
        <v>570.3</v>
      </c>
      <c r="D3123" s="1">
        <v>1077.9</v>
      </c>
      <c r="E3123" s="1">
        <v>749.7</v>
      </c>
      <c r="F3123" s="1">
        <v>865.5</v>
      </c>
    </row>
    <row r="3124" ht="15.75" customHeight="1">
      <c r="A3124" s="1">
        <v>5698.0835</v>
      </c>
      <c r="B3124" s="1">
        <v>693.1</v>
      </c>
      <c r="C3124" s="1">
        <v>562.5</v>
      </c>
      <c r="D3124" s="1">
        <v>1034.2</v>
      </c>
      <c r="E3124" s="1">
        <v>724.0</v>
      </c>
      <c r="F3124" s="1">
        <v>795.8</v>
      </c>
    </row>
    <row r="3125" ht="15.75" customHeight="1">
      <c r="A3125" s="1">
        <v>5698.2358</v>
      </c>
      <c r="B3125" s="1">
        <v>700.8</v>
      </c>
      <c r="C3125" s="1">
        <v>559.1</v>
      </c>
      <c r="D3125" s="1">
        <v>986.9</v>
      </c>
      <c r="E3125" s="1">
        <v>694.5</v>
      </c>
      <c r="F3125" s="1">
        <v>717.5</v>
      </c>
    </row>
    <row r="3126" ht="15.75" customHeight="1">
      <c r="A3126" s="1">
        <v>5698.3882</v>
      </c>
      <c r="B3126" s="1">
        <v>690.7</v>
      </c>
      <c r="C3126" s="1">
        <v>548.3</v>
      </c>
      <c r="D3126" s="1">
        <v>960.3</v>
      </c>
      <c r="E3126" s="1">
        <v>705.1</v>
      </c>
      <c r="F3126" s="1">
        <v>710.7</v>
      </c>
    </row>
    <row r="3127" ht="15.75" customHeight="1">
      <c r="A3127" s="1">
        <v>5698.541</v>
      </c>
      <c r="B3127" s="1">
        <v>665.9</v>
      </c>
      <c r="C3127" s="1">
        <v>536.1</v>
      </c>
      <c r="D3127" s="1">
        <v>855.8</v>
      </c>
      <c r="E3127" s="1">
        <v>685.7</v>
      </c>
      <c r="F3127" s="1">
        <v>714.3</v>
      </c>
    </row>
    <row r="3128" ht="15.75" customHeight="1">
      <c r="A3128" s="1">
        <v>5698.6934</v>
      </c>
      <c r="B3128" s="1">
        <v>558.5</v>
      </c>
      <c r="C3128" s="1">
        <v>450.4</v>
      </c>
      <c r="D3128" s="1">
        <v>647.4</v>
      </c>
      <c r="E3128" s="1">
        <v>534.6</v>
      </c>
      <c r="F3128" s="1">
        <v>540.4</v>
      </c>
    </row>
    <row r="3129" ht="15.75" customHeight="1">
      <c r="A3129" s="1">
        <v>5698.8457</v>
      </c>
      <c r="B3129" s="1">
        <v>388.5</v>
      </c>
      <c r="C3129" s="1">
        <v>338.5</v>
      </c>
      <c r="D3129" s="1">
        <v>466.2</v>
      </c>
      <c r="E3129" s="1">
        <v>395.2</v>
      </c>
      <c r="F3129" s="1">
        <v>401.9</v>
      </c>
    </row>
    <row r="3130" ht="15.75" customHeight="1">
      <c r="A3130" s="1">
        <v>5698.998</v>
      </c>
      <c r="B3130" s="1">
        <v>285.3</v>
      </c>
      <c r="C3130" s="1">
        <v>261.4</v>
      </c>
      <c r="D3130" s="1">
        <v>352.6</v>
      </c>
      <c r="E3130" s="1">
        <v>304.5</v>
      </c>
      <c r="F3130" s="1">
        <v>309.1</v>
      </c>
    </row>
    <row r="3131" ht="15.75" customHeight="1">
      <c r="A3131" s="1">
        <v>5699.1504</v>
      </c>
      <c r="B3131" s="1">
        <v>228.9</v>
      </c>
      <c r="C3131" s="1">
        <v>215.1</v>
      </c>
      <c r="D3131" s="1">
        <v>271.5</v>
      </c>
      <c r="E3131" s="1">
        <v>239.8</v>
      </c>
      <c r="F3131" s="1">
        <v>238.2</v>
      </c>
    </row>
    <row r="3132" ht="15.75" customHeight="1">
      <c r="A3132" s="1">
        <v>5699.3027</v>
      </c>
      <c r="B3132" s="1">
        <v>189.3</v>
      </c>
      <c r="C3132" s="1">
        <v>181.4</v>
      </c>
      <c r="D3132" s="1">
        <v>221.3</v>
      </c>
      <c r="E3132" s="1">
        <v>195.4</v>
      </c>
      <c r="F3132" s="1">
        <v>196.9</v>
      </c>
    </row>
    <row r="3133" ht="15.75" customHeight="1">
      <c r="A3133" s="1">
        <v>5699.4551</v>
      </c>
      <c r="B3133" s="1">
        <v>175.3</v>
      </c>
      <c r="C3133" s="1">
        <v>170.1</v>
      </c>
      <c r="D3133" s="1">
        <v>203.1</v>
      </c>
      <c r="E3133" s="1">
        <v>179.3</v>
      </c>
      <c r="F3133" s="1">
        <v>179.8</v>
      </c>
    </row>
    <row r="3134" ht="15.75" customHeight="1">
      <c r="A3134" s="1">
        <v>5699.6074</v>
      </c>
      <c r="B3134" s="1">
        <v>177.4</v>
      </c>
      <c r="C3134" s="1">
        <v>173.3</v>
      </c>
      <c r="D3134" s="1">
        <v>205.3</v>
      </c>
      <c r="E3134" s="1">
        <v>180.1</v>
      </c>
      <c r="F3134" s="1">
        <v>179.6</v>
      </c>
    </row>
    <row r="3135" ht="15.75" customHeight="1">
      <c r="A3135" s="1">
        <v>5699.7598</v>
      </c>
      <c r="B3135" s="1">
        <v>196.3</v>
      </c>
      <c r="C3135" s="1">
        <v>191.7</v>
      </c>
      <c r="D3135" s="1">
        <v>229.2</v>
      </c>
      <c r="E3135" s="1">
        <v>197.8</v>
      </c>
      <c r="F3135" s="1">
        <v>196.5</v>
      </c>
    </row>
    <row r="3136" ht="15.75" customHeight="1">
      <c r="A3136" s="1">
        <v>5699.9126</v>
      </c>
      <c r="B3136" s="1">
        <v>241.2</v>
      </c>
      <c r="C3136" s="1">
        <v>229.4</v>
      </c>
      <c r="D3136" s="1">
        <v>281.5</v>
      </c>
      <c r="E3136" s="1">
        <v>237.8</v>
      </c>
      <c r="F3136" s="1">
        <v>236.2</v>
      </c>
    </row>
    <row r="3137" ht="15.75" customHeight="1">
      <c r="A3137" s="1">
        <v>5700.0649</v>
      </c>
      <c r="B3137" s="1">
        <v>322.9</v>
      </c>
      <c r="C3137" s="1">
        <v>293.5</v>
      </c>
      <c r="D3137" s="1">
        <v>374.5</v>
      </c>
      <c r="E3137" s="1">
        <v>309.2</v>
      </c>
      <c r="F3137" s="1">
        <v>306.9</v>
      </c>
    </row>
    <row r="3138" ht="15.75" customHeight="1">
      <c r="A3138" s="1">
        <v>5700.2173</v>
      </c>
      <c r="B3138" s="1">
        <v>478.0</v>
      </c>
      <c r="C3138" s="1">
        <v>392.8</v>
      </c>
      <c r="D3138" s="1">
        <v>520.8</v>
      </c>
      <c r="E3138" s="1">
        <v>423.5</v>
      </c>
      <c r="F3138" s="1">
        <v>424.1</v>
      </c>
    </row>
    <row r="3139" ht="15.75" customHeight="1">
      <c r="A3139" s="1">
        <v>5700.3696</v>
      </c>
      <c r="B3139" s="1">
        <v>760.0</v>
      </c>
      <c r="C3139" s="1">
        <v>537.2</v>
      </c>
      <c r="D3139" s="1">
        <v>730.0</v>
      </c>
      <c r="E3139" s="1">
        <v>594.4</v>
      </c>
      <c r="F3139" s="1">
        <v>596.4</v>
      </c>
    </row>
    <row r="3140" ht="15.75" customHeight="1">
      <c r="A3140" s="1">
        <v>5700.522</v>
      </c>
      <c r="B3140" s="1">
        <v>1120.1</v>
      </c>
      <c r="C3140" s="1">
        <v>736.0</v>
      </c>
      <c r="D3140" s="1">
        <v>1054.6</v>
      </c>
      <c r="E3140" s="1">
        <v>832.2</v>
      </c>
      <c r="F3140" s="1">
        <v>833.1</v>
      </c>
    </row>
    <row r="3141" ht="15.75" customHeight="1">
      <c r="A3141" s="1">
        <v>5700.6743</v>
      </c>
      <c r="B3141" s="1">
        <v>1177.1</v>
      </c>
      <c r="C3141" s="1">
        <v>865.9</v>
      </c>
      <c r="D3141" s="1">
        <v>1519.4</v>
      </c>
      <c r="E3141" s="1">
        <v>1123.2</v>
      </c>
      <c r="F3141" s="1">
        <v>1153.2</v>
      </c>
    </row>
    <row r="3142" ht="15.75" customHeight="1">
      <c r="A3142" s="1">
        <v>5700.8267</v>
      </c>
      <c r="B3142" s="1">
        <v>1226.7</v>
      </c>
      <c r="C3142" s="1">
        <v>923.7</v>
      </c>
      <c r="D3142" s="1">
        <v>1783.4</v>
      </c>
      <c r="E3142" s="1">
        <v>1403.3</v>
      </c>
      <c r="F3142" s="1">
        <v>1539.1</v>
      </c>
    </row>
    <row r="3143" ht="15.75" customHeight="1">
      <c r="A3143" s="1">
        <v>5700.979</v>
      </c>
      <c r="B3143" s="1">
        <v>1217.6</v>
      </c>
      <c r="C3143" s="1">
        <v>960.6</v>
      </c>
      <c r="D3143" s="1">
        <v>1890.4</v>
      </c>
      <c r="E3143" s="1">
        <v>1453.7</v>
      </c>
      <c r="F3143" s="1">
        <v>1656.7</v>
      </c>
    </row>
    <row r="3144" ht="15.75" customHeight="1">
      <c r="A3144" s="1">
        <v>5701.1313</v>
      </c>
      <c r="B3144" s="1">
        <v>1141.1</v>
      </c>
      <c r="C3144" s="1">
        <v>950.1</v>
      </c>
      <c r="D3144" s="1">
        <v>1903.1</v>
      </c>
      <c r="E3144" s="1">
        <v>1196.5</v>
      </c>
      <c r="F3144" s="1">
        <v>1546.0</v>
      </c>
    </row>
    <row r="3145" ht="15.75" customHeight="1">
      <c r="A3145" s="1">
        <v>5701.2842</v>
      </c>
      <c r="B3145" s="1">
        <v>1014.6</v>
      </c>
      <c r="C3145" s="1">
        <v>902.2</v>
      </c>
      <c r="D3145" s="1">
        <v>1805.1</v>
      </c>
      <c r="E3145" s="1">
        <v>998.4</v>
      </c>
      <c r="F3145" s="1">
        <v>1304.1</v>
      </c>
    </row>
    <row r="3146" ht="15.75" customHeight="1">
      <c r="A3146" s="1">
        <v>5701.4365</v>
      </c>
      <c r="B3146" s="1">
        <v>964.2</v>
      </c>
      <c r="C3146" s="1">
        <v>812.0</v>
      </c>
      <c r="D3146" s="1">
        <v>1668.7</v>
      </c>
      <c r="E3146" s="1">
        <v>874.3</v>
      </c>
      <c r="F3146" s="1">
        <v>1100.6</v>
      </c>
    </row>
    <row r="3147" ht="15.75" customHeight="1">
      <c r="A3147" s="1">
        <v>5701.5889</v>
      </c>
      <c r="B3147" s="1">
        <v>899.7</v>
      </c>
      <c r="C3147" s="1">
        <v>754.3</v>
      </c>
      <c r="D3147" s="1">
        <v>1524.6</v>
      </c>
      <c r="E3147" s="1">
        <v>786.1</v>
      </c>
      <c r="F3147" s="1">
        <v>954.3</v>
      </c>
    </row>
    <row r="3148" ht="15.75" customHeight="1">
      <c r="A3148" s="1">
        <v>5701.7412</v>
      </c>
      <c r="B3148" s="1">
        <v>867.6</v>
      </c>
      <c r="C3148" s="1">
        <v>710.9</v>
      </c>
      <c r="D3148" s="1">
        <v>1422.7</v>
      </c>
      <c r="E3148" s="1">
        <v>735.1</v>
      </c>
      <c r="F3148" s="1">
        <v>812.5</v>
      </c>
    </row>
    <row r="3149" ht="15.75" customHeight="1">
      <c r="A3149" s="1">
        <v>5701.8936</v>
      </c>
      <c r="B3149" s="1">
        <v>849.7</v>
      </c>
      <c r="C3149" s="1">
        <v>699.5</v>
      </c>
      <c r="D3149" s="1">
        <v>1380.4</v>
      </c>
      <c r="E3149" s="1">
        <v>692.7</v>
      </c>
      <c r="F3149" s="1">
        <v>689.7</v>
      </c>
    </row>
    <row r="3150" ht="15.75" customHeight="1">
      <c r="A3150" s="1">
        <v>5702.0459</v>
      </c>
      <c r="B3150" s="1">
        <v>816.7</v>
      </c>
      <c r="C3150" s="1">
        <v>703.6</v>
      </c>
      <c r="D3150" s="1">
        <v>1366.3</v>
      </c>
      <c r="E3150" s="1">
        <v>662.9</v>
      </c>
      <c r="F3150" s="1">
        <v>636.6</v>
      </c>
    </row>
    <row r="3151" ht="15.75" customHeight="1">
      <c r="A3151" s="1">
        <v>5702.1982</v>
      </c>
      <c r="B3151" s="1">
        <v>790.4</v>
      </c>
      <c r="C3151" s="1">
        <v>713.5</v>
      </c>
      <c r="D3151" s="1">
        <v>1355.7</v>
      </c>
      <c r="E3151" s="1">
        <v>662.3</v>
      </c>
      <c r="F3151" s="1">
        <v>614.8</v>
      </c>
    </row>
    <row r="3152" ht="15.75" customHeight="1">
      <c r="A3152" s="1">
        <v>5702.3506</v>
      </c>
      <c r="B3152" s="1">
        <v>767.1</v>
      </c>
      <c r="C3152" s="1">
        <v>720.3</v>
      </c>
      <c r="D3152" s="1">
        <v>1338.4</v>
      </c>
      <c r="E3152" s="1">
        <v>643.1</v>
      </c>
      <c r="F3152" s="1">
        <v>565.0</v>
      </c>
    </row>
    <row r="3153" ht="15.75" customHeight="1">
      <c r="A3153" s="1">
        <v>5702.5034</v>
      </c>
      <c r="B3153" s="1">
        <v>761.1</v>
      </c>
      <c r="C3153" s="1">
        <v>716.0</v>
      </c>
      <c r="D3153" s="1">
        <v>1300.8</v>
      </c>
      <c r="E3153" s="1">
        <v>652.8</v>
      </c>
      <c r="F3153" s="1">
        <v>555.1</v>
      </c>
    </row>
    <row r="3154" ht="15.75" customHeight="1">
      <c r="A3154" s="1">
        <v>5702.6558</v>
      </c>
      <c r="B3154" s="1">
        <v>752.2</v>
      </c>
      <c r="C3154" s="1">
        <v>689.6</v>
      </c>
      <c r="D3154" s="1">
        <v>1198.2</v>
      </c>
      <c r="E3154" s="1">
        <v>654.2</v>
      </c>
      <c r="F3154" s="1">
        <v>550.6</v>
      </c>
    </row>
    <row r="3155" ht="15.75" customHeight="1">
      <c r="A3155" s="1">
        <v>5702.8081</v>
      </c>
      <c r="B3155" s="1">
        <v>694.1</v>
      </c>
      <c r="C3155" s="1">
        <v>619.1</v>
      </c>
      <c r="D3155" s="1">
        <v>1008.0</v>
      </c>
      <c r="E3155" s="1">
        <v>610.8</v>
      </c>
      <c r="F3155" s="1">
        <v>513.5</v>
      </c>
    </row>
    <row r="3156" ht="15.75" customHeight="1">
      <c r="A3156" s="1">
        <v>5702.9604</v>
      </c>
      <c r="B3156" s="1">
        <v>583.2</v>
      </c>
      <c r="C3156" s="1">
        <v>509.0</v>
      </c>
      <c r="D3156" s="1">
        <v>781.4</v>
      </c>
      <c r="E3156" s="1">
        <v>514.6</v>
      </c>
      <c r="F3156" s="1">
        <v>439.7</v>
      </c>
    </row>
    <row r="3157" ht="15.75" customHeight="1">
      <c r="A3157" s="1">
        <v>5703.1128</v>
      </c>
      <c r="B3157" s="1">
        <v>459.1</v>
      </c>
      <c r="C3157" s="1">
        <v>391.2</v>
      </c>
      <c r="D3157" s="1">
        <v>572.2</v>
      </c>
      <c r="E3157" s="1">
        <v>402.7</v>
      </c>
      <c r="F3157" s="1">
        <v>359.0</v>
      </c>
    </row>
    <row r="3158" ht="15.75" customHeight="1">
      <c r="A3158" s="1">
        <v>5703.2651</v>
      </c>
      <c r="B3158" s="1">
        <v>367.4</v>
      </c>
      <c r="C3158" s="1">
        <v>313.4</v>
      </c>
      <c r="D3158" s="1">
        <v>440.7</v>
      </c>
      <c r="E3158" s="1">
        <v>327.7</v>
      </c>
      <c r="F3158" s="1">
        <v>297.0</v>
      </c>
    </row>
    <row r="3159" ht="15.75" customHeight="1">
      <c r="A3159" s="1">
        <v>5703.4175</v>
      </c>
      <c r="B3159" s="1">
        <v>309.4</v>
      </c>
      <c r="C3159" s="1">
        <v>268.2</v>
      </c>
      <c r="D3159" s="1">
        <v>359.3</v>
      </c>
      <c r="E3159" s="1">
        <v>280.2</v>
      </c>
      <c r="F3159" s="1">
        <v>257.3</v>
      </c>
    </row>
    <row r="3160" ht="15.75" customHeight="1">
      <c r="A3160" s="1">
        <v>5703.5698</v>
      </c>
      <c r="B3160" s="1">
        <v>272.0</v>
      </c>
      <c r="C3160" s="1">
        <v>236.0</v>
      </c>
      <c r="D3160" s="1">
        <v>304.0</v>
      </c>
      <c r="E3160" s="1">
        <v>247.0</v>
      </c>
      <c r="F3160" s="1">
        <v>233.8</v>
      </c>
    </row>
    <row r="3161" ht="15.75" customHeight="1">
      <c r="A3161" s="1">
        <v>5703.7222</v>
      </c>
      <c r="B3161" s="1">
        <v>248.7</v>
      </c>
      <c r="C3161" s="1">
        <v>215.3</v>
      </c>
      <c r="D3161" s="1">
        <v>269.7</v>
      </c>
      <c r="E3161" s="1">
        <v>224.7</v>
      </c>
      <c r="F3161" s="1">
        <v>219.7</v>
      </c>
    </row>
    <row r="3162" ht="15.75" customHeight="1">
      <c r="A3162" s="1">
        <v>5703.875</v>
      </c>
      <c r="B3162" s="1">
        <v>236.6</v>
      </c>
      <c r="C3162" s="1">
        <v>206.3</v>
      </c>
      <c r="D3162" s="1">
        <v>253.8</v>
      </c>
      <c r="E3162" s="1">
        <v>209.4</v>
      </c>
      <c r="F3162" s="1">
        <v>211.4</v>
      </c>
    </row>
    <row r="3163" ht="15.75" customHeight="1">
      <c r="A3163" s="1">
        <v>5704.0273</v>
      </c>
      <c r="B3163" s="1">
        <v>235.8</v>
      </c>
      <c r="C3163" s="1">
        <v>203.4</v>
      </c>
      <c r="D3163" s="1">
        <v>243.3</v>
      </c>
      <c r="E3163" s="1">
        <v>199.4</v>
      </c>
      <c r="F3163" s="1">
        <v>200.5</v>
      </c>
    </row>
    <row r="3164" ht="15.75" customHeight="1">
      <c r="A3164" s="1">
        <v>5704.1797</v>
      </c>
      <c r="B3164" s="1">
        <v>230.7</v>
      </c>
      <c r="C3164" s="1">
        <v>197.1</v>
      </c>
      <c r="D3164" s="1">
        <v>232.9</v>
      </c>
      <c r="E3164" s="1">
        <v>190.3</v>
      </c>
      <c r="F3164" s="1">
        <v>191.2</v>
      </c>
    </row>
    <row r="3165" ht="15.75" customHeight="1">
      <c r="A3165" s="1">
        <v>5704.332</v>
      </c>
      <c r="B3165" s="1">
        <v>227.0</v>
      </c>
      <c r="C3165" s="1">
        <v>192.7</v>
      </c>
      <c r="D3165" s="1">
        <v>224.8</v>
      </c>
      <c r="E3165" s="1">
        <v>181.8</v>
      </c>
      <c r="F3165" s="1">
        <v>180.1</v>
      </c>
    </row>
    <row r="3166" ht="15.75" customHeight="1">
      <c r="A3166" s="1">
        <v>5704.4844</v>
      </c>
      <c r="B3166" s="1">
        <v>221.5</v>
      </c>
      <c r="C3166" s="1">
        <v>185.1</v>
      </c>
      <c r="D3166" s="1">
        <v>212.9</v>
      </c>
      <c r="E3166" s="1">
        <v>172.3</v>
      </c>
      <c r="F3166" s="1">
        <v>168.4</v>
      </c>
    </row>
    <row r="3167" ht="15.75" customHeight="1">
      <c r="A3167" s="1">
        <v>5704.6367</v>
      </c>
      <c r="B3167" s="1">
        <v>210.4</v>
      </c>
      <c r="C3167" s="1">
        <v>179.1</v>
      </c>
      <c r="D3167" s="1">
        <v>203.0</v>
      </c>
      <c r="E3167" s="1">
        <v>163.9</v>
      </c>
      <c r="F3167" s="1">
        <v>157.8</v>
      </c>
    </row>
    <row r="3168" ht="15.75" customHeight="1">
      <c r="A3168" s="1">
        <v>5704.7891</v>
      </c>
      <c r="B3168" s="1">
        <v>197.8</v>
      </c>
      <c r="C3168" s="1">
        <v>171.9</v>
      </c>
      <c r="D3168" s="1">
        <v>193.3</v>
      </c>
      <c r="E3168" s="1">
        <v>156.0</v>
      </c>
      <c r="F3168" s="1">
        <v>149.0</v>
      </c>
    </row>
    <row r="3169" ht="15.75" customHeight="1">
      <c r="A3169" s="1">
        <v>5704.9414</v>
      </c>
      <c r="B3169" s="1">
        <v>185.3</v>
      </c>
      <c r="C3169" s="1">
        <v>164.9</v>
      </c>
      <c r="D3169" s="1">
        <v>182.6</v>
      </c>
      <c r="E3169" s="1">
        <v>150.1</v>
      </c>
      <c r="F3169" s="1">
        <v>142.7</v>
      </c>
    </row>
    <row r="3170" ht="15.75" customHeight="1">
      <c r="A3170" s="1">
        <v>5705.0938</v>
      </c>
      <c r="B3170" s="1">
        <v>178.7</v>
      </c>
      <c r="C3170" s="1">
        <v>161.9</v>
      </c>
      <c r="D3170" s="1">
        <v>178.6</v>
      </c>
      <c r="E3170" s="1">
        <v>147.5</v>
      </c>
      <c r="F3170" s="1">
        <v>139.8</v>
      </c>
    </row>
    <row r="3171" ht="15.75" customHeight="1">
      <c r="A3171" s="1">
        <v>5705.2466</v>
      </c>
      <c r="B3171" s="1">
        <v>182.8</v>
      </c>
      <c r="C3171" s="1">
        <v>165.4</v>
      </c>
      <c r="D3171" s="1">
        <v>182.6</v>
      </c>
      <c r="E3171" s="1">
        <v>151.0</v>
      </c>
      <c r="F3171" s="1">
        <v>142.1</v>
      </c>
    </row>
    <row r="3172" ht="15.75" customHeight="1">
      <c r="A3172" s="1">
        <v>5705.3989</v>
      </c>
      <c r="B3172" s="1">
        <v>203.8</v>
      </c>
      <c r="C3172" s="1">
        <v>179.5</v>
      </c>
      <c r="D3172" s="1">
        <v>200.0</v>
      </c>
      <c r="E3172" s="1">
        <v>164.0</v>
      </c>
      <c r="F3172" s="1">
        <v>152.6</v>
      </c>
    </row>
    <row r="3173" ht="15.75" customHeight="1">
      <c r="A3173" s="1">
        <v>5705.5513</v>
      </c>
      <c r="B3173" s="1">
        <v>250.1</v>
      </c>
      <c r="C3173" s="1">
        <v>208.2</v>
      </c>
      <c r="D3173" s="1">
        <v>236.6</v>
      </c>
      <c r="E3173" s="1">
        <v>190.1</v>
      </c>
      <c r="F3173" s="1">
        <v>176.3</v>
      </c>
    </row>
    <row r="3174" ht="15.75" customHeight="1">
      <c r="A3174" s="1">
        <v>5705.7036</v>
      </c>
      <c r="B3174" s="1">
        <v>308.3</v>
      </c>
      <c r="C3174" s="1">
        <v>253.7</v>
      </c>
      <c r="D3174" s="1">
        <v>297.2</v>
      </c>
      <c r="E3174" s="1">
        <v>231.4</v>
      </c>
      <c r="F3174" s="1">
        <v>212.2</v>
      </c>
    </row>
    <row r="3175" ht="15.75" customHeight="1">
      <c r="A3175" s="1">
        <v>5705.856</v>
      </c>
      <c r="B3175" s="1">
        <v>395.8</v>
      </c>
      <c r="C3175" s="1">
        <v>312.1</v>
      </c>
      <c r="D3175" s="1">
        <v>381.1</v>
      </c>
      <c r="E3175" s="1">
        <v>288.1</v>
      </c>
      <c r="F3175" s="1">
        <v>260.2</v>
      </c>
    </row>
    <row r="3176" ht="15.75" customHeight="1">
      <c r="A3176" s="1">
        <v>5706.0083</v>
      </c>
      <c r="B3176" s="1">
        <v>488.2</v>
      </c>
      <c r="C3176" s="1">
        <v>367.3</v>
      </c>
      <c r="D3176" s="1">
        <v>472.7</v>
      </c>
      <c r="E3176" s="1">
        <v>345.1</v>
      </c>
      <c r="F3176" s="1">
        <v>312.1</v>
      </c>
    </row>
    <row r="3177" ht="15.75" customHeight="1">
      <c r="A3177" s="1">
        <v>5706.1606</v>
      </c>
      <c r="B3177" s="1">
        <v>513.4</v>
      </c>
      <c r="C3177" s="1">
        <v>402.2</v>
      </c>
      <c r="D3177" s="1">
        <v>547.4</v>
      </c>
      <c r="E3177" s="1">
        <v>383.9</v>
      </c>
      <c r="F3177" s="1">
        <v>355.1</v>
      </c>
    </row>
    <row r="3178" ht="15.75" customHeight="1">
      <c r="A3178" s="1">
        <v>5706.313</v>
      </c>
      <c r="B3178" s="1">
        <v>482.1</v>
      </c>
      <c r="C3178" s="1">
        <v>412.3</v>
      </c>
      <c r="D3178" s="1">
        <v>584.1</v>
      </c>
      <c r="E3178" s="1">
        <v>399.0</v>
      </c>
      <c r="F3178" s="1">
        <v>375.8</v>
      </c>
    </row>
    <row r="3179" ht="15.75" customHeight="1">
      <c r="A3179" s="1">
        <v>5706.4658</v>
      </c>
      <c r="B3179" s="1">
        <v>447.6</v>
      </c>
      <c r="C3179" s="1">
        <v>402.0</v>
      </c>
      <c r="D3179" s="1">
        <v>574.9</v>
      </c>
      <c r="E3179" s="1">
        <v>392.1</v>
      </c>
      <c r="F3179" s="1">
        <v>377.2</v>
      </c>
    </row>
    <row r="3180" ht="15.75" customHeight="1">
      <c r="A3180" s="1">
        <v>5706.6182</v>
      </c>
      <c r="B3180" s="1">
        <v>411.8</v>
      </c>
      <c r="C3180" s="1">
        <v>374.0</v>
      </c>
      <c r="D3180" s="1">
        <v>524.9</v>
      </c>
      <c r="E3180" s="1">
        <v>367.2</v>
      </c>
      <c r="F3180" s="1">
        <v>359.0</v>
      </c>
    </row>
    <row r="3181" ht="15.75" customHeight="1">
      <c r="A3181" s="1">
        <v>5706.7705</v>
      </c>
      <c r="B3181" s="1">
        <v>368.4</v>
      </c>
      <c r="C3181" s="1">
        <v>332.2</v>
      </c>
      <c r="D3181" s="1">
        <v>450.6</v>
      </c>
      <c r="E3181" s="1">
        <v>318.5</v>
      </c>
      <c r="F3181" s="1">
        <v>325.2</v>
      </c>
    </row>
    <row r="3182" ht="15.75" customHeight="1">
      <c r="A3182" s="1">
        <v>5706.9229</v>
      </c>
      <c r="B3182" s="1">
        <v>314.5</v>
      </c>
      <c r="C3182" s="1">
        <v>285.3</v>
      </c>
      <c r="D3182" s="1">
        <v>372.7</v>
      </c>
      <c r="E3182" s="1">
        <v>269.0</v>
      </c>
      <c r="F3182" s="1">
        <v>281.8</v>
      </c>
    </row>
    <row r="3183" ht="15.75" customHeight="1">
      <c r="A3183" s="1">
        <v>5707.0752</v>
      </c>
      <c r="B3183" s="1">
        <v>259.5</v>
      </c>
      <c r="C3183" s="1">
        <v>241.1</v>
      </c>
      <c r="D3183" s="1">
        <v>305.0</v>
      </c>
      <c r="E3183" s="1">
        <v>230.7</v>
      </c>
      <c r="F3183" s="1">
        <v>238.0</v>
      </c>
    </row>
    <row r="3184" ht="15.75" customHeight="1">
      <c r="A3184" s="1">
        <v>5707.2275</v>
      </c>
      <c r="B3184" s="1">
        <v>224.2</v>
      </c>
      <c r="C3184" s="1">
        <v>207.6</v>
      </c>
      <c r="D3184" s="1">
        <v>255.8</v>
      </c>
      <c r="E3184" s="1">
        <v>204.9</v>
      </c>
      <c r="F3184" s="1">
        <v>203.2</v>
      </c>
    </row>
    <row r="3185" ht="15.75" customHeight="1">
      <c r="A3185" s="1">
        <v>5707.3799</v>
      </c>
      <c r="B3185" s="1">
        <v>192.3</v>
      </c>
      <c r="C3185" s="1">
        <v>182.9</v>
      </c>
      <c r="D3185" s="1">
        <v>221.4</v>
      </c>
      <c r="E3185" s="1">
        <v>182.3</v>
      </c>
      <c r="F3185" s="1">
        <v>177.8</v>
      </c>
    </row>
    <row r="3186" ht="15.75" customHeight="1">
      <c r="A3186" s="1">
        <v>5707.5322</v>
      </c>
      <c r="B3186" s="1">
        <v>174.3</v>
      </c>
      <c r="C3186" s="1">
        <v>167.2</v>
      </c>
      <c r="D3186" s="1">
        <v>199.8</v>
      </c>
      <c r="E3186" s="1">
        <v>168.9</v>
      </c>
      <c r="F3186" s="1">
        <v>161.7</v>
      </c>
    </row>
    <row r="3187" ht="15.75" customHeight="1">
      <c r="A3187" s="1">
        <v>5707.6846</v>
      </c>
      <c r="B3187" s="1">
        <v>168.5</v>
      </c>
      <c r="C3187" s="1">
        <v>160.6</v>
      </c>
      <c r="D3187" s="1">
        <v>190.0</v>
      </c>
      <c r="E3187" s="1">
        <v>164.5</v>
      </c>
      <c r="F3187" s="1">
        <v>153.7</v>
      </c>
    </row>
    <row r="3188" ht="15.75" customHeight="1">
      <c r="A3188" s="1">
        <v>5707.8374</v>
      </c>
      <c r="B3188" s="1">
        <v>168.6</v>
      </c>
      <c r="C3188" s="1">
        <v>161.5</v>
      </c>
      <c r="D3188" s="1">
        <v>190.2</v>
      </c>
      <c r="E3188" s="1">
        <v>164.4</v>
      </c>
      <c r="F3188" s="1">
        <v>151.7</v>
      </c>
    </row>
    <row r="3189" ht="15.75" customHeight="1">
      <c r="A3189" s="1">
        <v>5707.9897</v>
      </c>
      <c r="B3189" s="1">
        <v>172.0</v>
      </c>
      <c r="C3189" s="1">
        <v>165.1</v>
      </c>
      <c r="D3189" s="1">
        <v>194.9</v>
      </c>
      <c r="E3189" s="1">
        <v>166.8</v>
      </c>
      <c r="F3189" s="1">
        <v>155.0</v>
      </c>
    </row>
    <row r="3190" ht="15.75" customHeight="1">
      <c r="A3190" s="1">
        <v>5708.1421</v>
      </c>
      <c r="B3190" s="1">
        <v>178.6</v>
      </c>
      <c r="C3190" s="1">
        <v>170.0</v>
      </c>
      <c r="D3190" s="1">
        <v>201.7</v>
      </c>
      <c r="E3190" s="1">
        <v>173.6</v>
      </c>
      <c r="F3190" s="1">
        <v>161.4</v>
      </c>
    </row>
    <row r="3191" ht="15.75" customHeight="1">
      <c r="A3191" s="1">
        <v>5708.2944</v>
      </c>
      <c r="B3191" s="1">
        <v>187.0</v>
      </c>
      <c r="C3191" s="1">
        <v>177.4</v>
      </c>
      <c r="D3191" s="1">
        <v>211.8</v>
      </c>
      <c r="E3191" s="1">
        <v>182.4</v>
      </c>
      <c r="F3191" s="1">
        <v>169.5</v>
      </c>
    </row>
    <row r="3192" ht="15.75" customHeight="1">
      <c r="A3192" s="1">
        <v>5708.4468</v>
      </c>
      <c r="B3192" s="1">
        <v>195.6</v>
      </c>
      <c r="C3192" s="1">
        <v>186.8</v>
      </c>
      <c r="D3192" s="1">
        <v>224.4</v>
      </c>
      <c r="E3192" s="1">
        <v>192.6</v>
      </c>
      <c r="F3192" s="1">
        <v>179.5</v>
      </c>
    </row>
    <row r="3193" ht="15.75" customHeight="1">
      <c r="A3193" s="1">
        <v>5708.5991</v>
      </c>
      <c r="B3193" s="1">
        <v>206.4</v>
      </c>
      <c r="C3193" s="1">
        <v>197.5</v>
      </c>
      <c r="D3193" s="1">
        <v>239.6</v>
      </c>
      <c r="E3193" s="1">
        <v>205.4</v>
      </c>
      <c r="F3193" s="1">
        <v>192.2</v>
      </c>
    </row>
    <row r="3194" ht="15.75" customHeight="1">
      <c r="A3194" s="1">
        <v>5708.7515</v>
      </c>
      <c r="B3194" s="1">
        <v>221.3</v>
      </c>
      <c r="C3194" s="1">
        <v>210.2</v>
      </c>
      <c r="D3194" s="1">
        <v>258.0</v>
      </c>
      <c r="E3194" s="1">
        <v>218.7</v>
      </c>
      <c r="F3194" s="1">
        <v>205.7</v>
      </c>
    </row>
    <row r="3195" ht="15.75" customHeight="1">
      <c r="A3195" s="1">
        <v>5708.9038</v>
      </c>
      <c r="B3195" s="1">
        <v>239.1</v>
      </c>
      <c r="C3195" s="1">
        <v>225.9</v>
      </c>
      <c r="D3195" s="1">
        <v>281.3</v>
      </c>
      <c r="E3195" s="1">
        <v>233.6</v>
      </c>
      <c r="F3195" s="1">
        <v>220.9</v>
      </c>
    </row>
    <row r="3196" ht="15.75" customHeight="1">
      <c r="A3196" s="1">
        <v>5709.0562</v>
      </c>
      <c r="B3196" s="1">
        <v>260.6</v>
      </c>
      <c r="C3196" s="1">
        <v>243.9</v>
      </c>
      <c r="D3196" s="1">
        <v>308.1</v>
      </c>
      <c r="E3196" s="1">
        <v>250.9</v>
      </c>
      <c r="F3196" s="1">
        <v>238.3</v>
      </c>
    </row>
    <row r="3197" ht="15.75" customHeight="1">
      <c r="A3197" s="1">
        <v>5709.209</v>
      </c>
      <c r="B3197" s="1">
        <v>282.1</v>
      </c>
      <c r="C3197" s="1">
        <v>261.9</v>
      </c>
      <c r="D3197" s="1">
        <v>334.7</v>
      </c>
      <c r="E3197" s="1">
        <v>266.0</v>
      </c>
      <c r="F3197" s="1">
        <v>252.8</v>
      </c>
    </row>
    <row r="3198" ht="15.75" customHeight="1">
      <c r="A3198" s="1">
        <v>5709.3613</v>
      </c>
      <c r="B3198" s="1">
        <v>297.1</v>
      </c>
      <c r="C3198" s="1">
        <v>276.2</v>
      </c>
      <c r="D3198" s="1">
        <v>356.4</v>
      </c>
      <c r="E3198" s="1">
        <v>277.9</v>
      </c>
      <c r="F3198" s="1">
        <v>265.0</v>
      </c>
    </row>
    <row r="3199" ht="15.75" customHeight="1">
      <c r="A3199" s="1">
        <v>5709.5137</v>
      </c>
      <c r="B3199" s="1">
        <v>302.7</v>
      </c>
      <c r="C3199" s="1">
        <v>286.2</v>
      </c>
      <c r="D3199" s="1">
        <v>372.2</v>
      </c>
      <c r="E3199" s="1">
        <v>286.3</v>
      </c>
      <c r="F3199" s="1">
        <v>276.3</v>
      </c>
    </row>
    <row r="3200" ht="15.75" customHeight="1">
      <c r="A3200" s="1">
        <v>5709.666</v>
      </c>
      <c r="B3200" s="1">
        <v>306.0</v>
      </c>
      <c r="C3200" s="1">
        <v>294.8</v>
      </c>
      <c r="D3200" s="1">
        <v>385.3</v>
      </c>
      <c r="E3200" s="1">
        <v>293.4</v>
      </c>
      <c r="F3200" s="1">
        <v>288.7</v>
      </c>
    </row>
    <row r="3201" ht="15.75" customHeight="1">
      <c r="A3201" s="1">
        <v>5709.8184</v>
      </c>
      <c r="B3201" s="1">
        <v>313.9</v>
      </c>
      <c r="C3201" s="1">
        <v>307.9</v>
      </c>
      <c r="D3201" s="1">
        <v>405.6</v>
      </c>
      <c r="E3201" s="1">
        <v>303.7</v>
      </c>
      <c r="F3201" s="1">
        <v>301.2</v>
      </c>
    </row>
    <row r="3202" ht="15.75" customHeight="1">
      <c r="A3202" s="1">
        <v>5709.9707</v>
      </c>
      <c r="B3202" s="1">
        <v>337.2</v>
      </c>
      <c r="C3202" s="1">
        <v>336.4</v>
      </c>
      <c r="D3202" s="1">
        <v>448.9</v>
      </c>
      <c r="E3202" s="1">
        <v>323.0</v>
      </c>
      <c r="F3202" s="1">
        <v>317.9</v>
      </c>
    </row>
    <row r="3203" ht="15.75" customHeight="1">
      <c r="A3203" s="1">
        <v>5710.123</v>
      </c>
      <c r="B3203" s="1">
        <v>385.1</v>
      </c>
      <c r="C3203" s="1">
        <v>384.9</v>
      </c>
      <c r="D3203" s="1">
        <v>525.6</v>
      </c>
      <c r="E3203" s="1">
        <v>360.5</v>
      </c>
      <c r="F3203" s="1">
        <v>354.7</v>
      </c>
    </row>
    <row r="3204" ht="15.75" customHeight="1">
      <c r="A3204" s="1">
        <v>5710.2754</v>
      </c>
      <c r="B3204" s="1">
        <v>457.7</v>
      </c>
      <c r="C3204" s="1">
        <v>444.9</v>
      </c>
      <c r="D3204" s="1">
        <v>632.9</v>
      </c>
      <c r="E3204" s="1">
        <v>408.6</v>
      </c>
      <c r="F3204" s="1">
        <v>399.5</v>
      </c>
    </row>
    <row r="3205" ht="15.75" customHeight="1">
      <c r="A3205" s="1">
        <v>5710.4282</v>
      </c>
      <c r="B3205" s="1">
        <v>557.0</v>
      </c>
      <c r="C3205" s="1">
        <v>529.8</v>
      </c>
      <c r="D3205" s="1">
        <v>806.0</v>
      </c>
      <c r="E3205" s="1">
        <v>464.3</v>
      </c>
      <c r="F3205" s="1">
        <v>456.2</v>
      </c>
    </row>
    <row r="3206" ht="15.75" customHeight="1">
      <c r="A3206" s="1">
        <v>5710.5806</v>
      </c>
      <c r="B3206" s="1">
        <v>717.4</v>
      </c>
      <c r="C3206" s="1">
        <v>635.5</v>
      </c>
      <c r="D3206" s="1">
        <v>1029.0</v>
      </c>
      <c r="E3206" s="1">
        <v>539.7</v>
      </c>
      <c r="F3206" s="1">
        <v>535.1</v>
      </c>
    </row>
    <row r="3207" ht="15.75" customHeight="1">
      <c r="A3207" s="1">
        <v>5710.7329</v>
      </c>
      <c r="B3207" s="1">
        <v>944.3</v>
      </c>
      <c r="C3207" s="1">
        <v>717.0</v>
      </c>
      <c r="D3207" s="1">
        <v>1233.7</v>
      </c>
      <c r="E3207" s="1">
        <v>663.9</v>
      </c>
      <c r="F3207" s="1">
        <v>624.5</v>
      </c>
    </row>
    <row r="3208" ht="15.75" customHeight="1">
      <c r="A3208" s="1">
        <v>5710.8853</v>
      </c>
      <c r="B3208" s="1">
        <v>1221.1</v>
      </c>
      <c r="C3208" s="1">
        <v>780.4</v>
      </c>
      <c r="D3208" s="1">
        <v>1473.0</v>
      </c>
      <c r="E3208" s="1">
        <v>795.7</v>
      </c>
      <c r="F3208" s="1">
        <v>733.7</v>
      </c>
    </row>
    <row r="3209" ht="15.75" customHeight="1">
      <c r="A3209" s="1">
        <v>5711.0376</v>
      </c>
      <c r="B3209" s="1">
        <v>1369.6</v>
      </c>
      <c r="C3209" s="1">
        <v>861.9</v>
      </c>
      <c r="D3209" s="1">
        <v>1722.5</v>
      </c>
      <c r="E3209" s="1">
        <v>935.2</v>
      </c>
      <c r="F3209" s="1">
        <v>868.6</v>
      </c>
    </row>
    <row r="3210" ht="15.75" customHeight="1">
      <c r="A3210" s="1">
        <v>5711.1899</v>
      </c>
      <c r="B3210" s="1">
        <v>1524.1</v>
      </c>
      <c r="C3210" s="1">
        <v>944.3</v>
      </c>
      <c r="D3210" s="1">
        <v>1911.2</v>
      </c>
      <c r="E3210" s="1">
        <v>1064.3</v>
      </c>
      <c r="F3210" s="1">
        <v>1017.6</v>
      </c>
    </row>
    <row r="3211" ht="15.75" customHeight="1">
      <c r="A3211" s="1">
        <v>5711.3423</v>
      </c>
      <c r="B3211" s="1">
        <v>1619.9</v>
      </c>
      <c r="C3211" s="1">
        <v>975.5</v>
      </c>
      <c r="D3211" s="1">
        <v>1950.0</v>
      </c>
      <c r="E3211" s="1">
        <v>1152.4</v>
      </c>
      <c r="F3211" s="1">
        <v>1154.6</v>
      </c>
    </row>
    <row r="3212" ht="15.75" customHeight="1">
      <c r="A3212" s="1">
        <v>5711.4946</v>
      </c>
      <c r="B3212" s="1">
        <v>1621.4</v>
      </c>
      <c r="C3212" s="1">
        <v>980.1</v>
      </c>
      <c r="D3212" s="1">
        <v>1950.0</v>
      </c>
      <c r="E3212" s="1">
        <v>1194.3</v>
      </c>
      <c r="F3212" s="1">
        <v>1221.1</v>
      </c>
    </row>
    <row r="3213" ht="15.75" customHeight="1">
      <c r="A3213" s="1">
        <v>5711.647</v>
      </c>
      <c r="B3213" s="1">
        <v>1544.2</v>
      </c>
      <c r="C3213" s="1">
        <v>952.2</v>
      </c>
      <c r="D3213" s="1">
        <v>1950.0</v>
      </c>
      <c r="E3213" s="1">
        <v>953.3</v>
      </c>
      <c r="F3213" s="1">
        <v>1144.2</v>
      </c>
    </row>
    <row r="3214" ht="15.75" customHeight="1">
      <c r="A3214" s="1">
        <v>5711.7998</v>
      </c>
      <c r="B3214" s="1">
        <v>1425.1</v>
      </c>
      <c r="C3214" s="1">
        <v>899.8</v>
      </c>
      <c r="D3214" s="1">
        <v>1950.0</v>
      </c>
      <c r="E3214" s="1">
        <v>804.8</v>
      </c>
      <c r="F3214" s="1">
        <v>918.8</v>
      </c>
    </row>
    <row r="3215" ht="15.75" customHeight="1">
      <c r="A3215" s="1">
        <v>5711.9521</v>
      </c>
      <c r="B3215" s="1">
        <v>1315.7</v>
      </c>
      <c r="C3215" s="1">
        <v>849.3</v>
      </c>
      <c r="D3215" s="1">
        <v>1939.8</v>
      </c>
      <c r="E3215" s="1">
        <v>697.1</v>
      </c>
      <c r="F3215" s="1">
        <v>792.6</v>
      </c>
    </row>
    <row r="3216" ht="15.75" customHeight="1">
      <c r="A3216" s="1">
        <v>5712.1045</v>
      </c>
      <c r="B3216" s="1">
        <v>1240.4</v>
      </c>
      <c r="C3216" s="1">
        <v>808.7</v>
      </c>
      <c r="D3216" s="1">
        <v>1882.3</v>
      </c>
      <c r="E3216" s="1">
        <v>636.8</v>
      </c>
      <c r="F3216" s="1">
        <v>721.5</v>
      </c>
    </row>
    <row r="3217" ht="15.75" customHeight="1">
      <c r="A3217" s="1">
        <v>5712.2568</v>
      </c>
      <c r="B3217" s="1">
        <v>1221.4</v>
      </c>
      <c r="C3217" s="1">
        <v>789.7</v>
      </c>
      <c r="D3217" s="1">
        <v>1877.9</v>
      </c>
      <c r="E3217" s="1">
        <v>638.5</v>
      </c>
      <c r="F3217" s="1">
        <v>739.0</v>
      </c>
    </row>
    <row r="3218" ht="15.75" customHeight="1">
      <c r="A3218" s="1">
        <v>5712.4092</v>
      </c>
      <c r="B3218" s="1">
        <v>1264.3</v>
      </c>
      <c r="C3218" s="1">
        <v>796.1</v>
      </c>
      <c r="D3218" s="1">
        <v>1921.8</v>
      </c>
      <c r="E3218" s="1">
        <v>687.9</v>
      </c>
      <c r="F3218" s="1">
        <v>705.7</v>
      </c>
    </row>
    <row r="3219" ht="15.75" customHeight="1">
      <c r="A3219" s="1">
        <v>5712.5615</v>
      </c>
      <c r="B3219" s="1">
        <v>1333.3</v>
      </c>
      <c r="C3219" s="1">
        <v>810.8</v>
      </c>
      <c r="D3219" s="1">
        <v>1950.0</v>
      </c>
      <c r="E3219" s="1">
        <v>741.9</v>
      </c>
      <c r="F3219" s="1">
        <v>699.7</v>
      </c>
    </row>
    <row r="3220" ht="15.75" customHeight="1">
      <c r="A3220" s="1">
        <v>5712.7139</v>
      </c>
      <c r="B3220" s="1">
        <v>1440.3</v>
      </c>
      <c r="C3220" s="1">
        <v>821.2</v>
      </c>
      <c r="D3220" s="1">
        <v>1950.0</v>
      </c>
      <c r="E3220" s="1">
        <v>792.3</v>
      </c>
      <c r="F3220" s="1">
        <v>715.5</v>
      </c>
    </row>
    <row r="3221" ht="15.75" customHeight="1">
      <c r="A3221" s="1">
        <v>5712.8662</v>
      </c>
      <c r="B3221" s="1">
        <v>1522.6</v>
      </c>
      <c r="C3221" s="1">
        <v>828.2</v>
      </c>
      <c r="D3221" s="1">
        <v>1950.0</v>
      </c>
      <c r="E3221" s="1">
        <v>874.5</v>
      </c>
      <c r="F3221" s="1">
        <v>740.2</v>
      </c>
    </row>
    <row r="3222" ht="15.75" customHeight="1">
      <c r="A3222" s="1">
        <v>5713.0186</v>
      </c>
      <c r="B3222" s="1">
        <v>1564.9</v>
      </c>
      <c r="C3222" s="1">
        <v>827.1</v>
      </c>
      <c r="D3222" s="1">
        <v>1947.9</v>
      </c>
      <c r="E3222" s="1">
        <v>949.4</v>
      </c>
      <c r="F3222" s="1">
        <v>761.1</v>
      </c>
    </row>
    <row r="3223" ht="15.75" customHeight="1">
      <c r="A3223" s="1">
        <v>5713.1714</v>
      </c>
      <c r="B3223" s="1">
        <v>1537.3</v>
      </c>
      <c r="C3223" s="1">
        <v>816.7</v>
      </c>
      <c r="D3223" s="1">
        <v>1896.1</v>
      </c>
      <c r="E3223" s="1">
        <v>950.8</v>
      </c>
      <c r="F3223" s="1">
        <v>795.1</v>
      </c>
    </row>
    <row r="3224" ht="15.75" customHeight="1">
      <c r="A3224" s="1">
        <v>5713.3237</v>
      </c>
      <c r="B3224" s="1">
        <v>1449.6</v>
      </c>
      <c r="C3224" s="1">
        <v>797.8</v>
      </c>
      <c r="D3224" s="1">
        <v>1775.8</v>
      </c>
      <c r="E3224" s="1">
        <v>884.3</v>
      </c>
      <c r="F3224" s="1">
        <v>777.6</v>
      </c>
    </row>
    <row r="3225" ht="15.75" customHeight="1">
      <c r="A3225" s="1">
        <v>5713.4761</v>
      </c>
      <c r="B3225" s="1">
        <v>1332.7</v>
      </c>
      <c r="C3225" s="1">
        <v>763.8</v>
      </c>
      <c r="D3225" s="1">
        <v>1534.2</v>
      </c>
      <c r="E3225" s="1">
        <v>763.8</v>
      </c>
      <c r="F3225" s="1">
        <v>715.5</v>
      </c>
    </row>
    <row r="3226" ht="15.75" customHeight="1">
      <c r="A3226" s="1">
        <v>5713.6284</v>
      </c>
      <c r="B3226" s="1">
        <v>1022.8</v>
      </c>
      <c r="C3226" s="1">
        <v>674.5</v>
      </c>
      <c r="D3226" s="1">
        <v>1245.1</v>
      </c>
      <c r="E3226" s="1">
        <v>627.8</v>
      </c>
      <c r="F3226" s="1">
        <v>621.5</v>
      </c>
    </row>
    <row r="3227" ht="15.75" customHeight="1">
      <c r="A3227" s="1">
        <v>5713.7808</v>
      </c>
      <c r="B3227" s="1">
        <v>792.7</v>
      </c>
      <c r="C3227" s="1">
        <v>582.0</v>
      </c>
      <c r="D3227" s="1">
        <v>1020.5</v>
      </c>
      <c r="E3227" s="1">
        <v>508.6</v>
      </c>
      <c r="F3227" s="1">
        <v>525.6</v>
      </c>
    </row>
    <row r="3228" ht="15.75" customHeight="1">
      <c r="A3228" s="1">
        <v>5713.9331</v>
      </c>
      <c r="B3228" s="1">
        <v>635.9</v>
      </c>
      <c r="C3228" s="1">
        <v>508.4</v>
      </c>
      <c r="D3228" s="1">
        <v>848.2</v>
      </c>
      <c r="E3228" s="1">
        <v>427.4</v>
      </c>
      <c r="F3228" s="1">
        <v>450.9</v>
      </c>
    </row>
    <row r="3229" ht="15.75" customHeight="1">
      <c r="A3229" s="1">
        <v>5714.0854</v>
      </c>
      <c r="B3229" s="1">
        <v>547.9</v>
      </c>
      <c r="C3229" s="1">
        <v>461.3</v>
      </c>
      <c r="D3229" s="1">
        <v>750.6</v>
      </c>
      <c r="E3229" s="1">
        <v>382.1</v>
      </c>
      <c r="F3229" s="1">
        <v>405.9</v>
      </c>
    </row>
    <row r="3230" ht="15.75" customHeight="1">
      <c r="A3230" s="1">
        <v>5714.2378</v>
      </c>
      <c r="B3230" s="1">
        <v>510.5</v>
      </c>
      <c r="C3230" s="1">
        <v>439.2</v>
      </c>
      <c r="D3230" s="1">
        <v>720.0</v>
      </c>
      <c r="E3230" s="1">
        <v>365.2</v>
      </c>
      <c r="F3230" s="1">
        <v>384.7</v>
      </c>
    </row>
    <row r="3231" ht="15.75" customHeight="1">
      <c r="A3231" s="1">
        <v>5714.3906</v>
      </c>
      <c r="B3231" s="1">
        <v>528.6</v>
      </c>
      <c r="C3231" s="1">
        <v>438.9</v>
      </c>
      <c r="D3231" s="1">
        <v>748.1</v>
      </c>
      <c r="E3231" s="1">
        <v>371.4</v>
      </c>
      <c r="F3231" s="1">
        <v>380.0</v>
      </c>
    </row>
    <row r="3232" ht="15.75" customHeight="1">
      <c r="A3232" s="1">
        <v>5714.543</v>
      </c>
      <c r="B3232" s="1">
        <v>625.1</v>
      </c>
      <c r="C3232" s="1">
        <v>481.0</v>
      </c>
      <c r="D3232" s="1">
        <v>875.1</v>
      </c>
      <c r="E3232" s="1">
        <v>401.8</v>
      </c>
      <c r="F3232" s="1">
        <v>415.9</v>
      </c>
    </row>
    <row r="3233" ht="15.75" customHeight="1">
      <c r="A3233" s="1">
        <v>5714.6953</v>
      </c>
      <c r="B3233" s="1">
        <v>724.7</v>
      </c>
      <c r="C3233" s="1">
        <v>527.3</v>
      </c>
      <c r="D3233" s="1">
        <v>1066.8</v>
      </c>
      <c r="E3233" s="1">
        <v>473.9</v>
      </c>
      <c r="F3233" s="1">
        <v>438.8</v>
      </c>
    </row>
    <row r="3234" ht="15.75" customHeight="1">
      <c r="A3234" s="1">
        <v>5714.8477</v>
      </c>
      <c r="B3234" s="1">
        <v>903.6</v>
      </c>
      <c r="C3234" s="1">
        <v>575.0</v>
      </c>
      <c r="D3234" s="1">
        <v>1265.1</v>
      </c>
      <c r="E3234" s="1">
        <v>529.3</v>
      </c>
      <c r="F3234" s="1">
        <v>456.4</v>
      </c>
    </row>
    <row r="3235" ht="15.75" customHeight="1">
      <c r="A3235" s="1">
        <v>5715.0</v>
      </c>
      <c r="B3235" s="1">
        <v>1133.6</v>
      </c>
      <c r="C3235" s="1">
        <v>662.7</v>
      </c>
      <c r="D3235" s="1">
        <v>1560.3</v>
      </c>
      <c r="E3235" s="1">
        <v>608.6</v>
      </c>
      <c r="F3235" s="1">
        <v>475.1</v>
      </c>
    </row>
    <row r="3236" ht="15.75" customHeight="1">
      <c r="A3236" s="1">
        <v>5715.1523</v>
      </c>
      <c r="B3236" s="1">
        <v>1177.1</v>
      </c>
      <c r="C3236" s="1">
        <v>710.5</v>
      </c>
      <c r="D3236" s="1">
        <v>1805.9</v>
      </c>
      <c r="E3236" s="1">
        <v>700.1</v>
      </c>
      <c r="F3236" s="1">
        <v>484.3</v>
      </c>
    </row>
    <row r="3237" ht="15.75" customHeight="1">
      <c r="A3237" s="1">
        <v>5715.3047</v>
      </c>
      <c r="B3237" s="1">
        <v>1207.5</v>
      </c>
      <c r="C3237" s="1">
        <v>739.2</v>
      </c>
      <c r="D3237" s="1">
        <v>1913.8</v>
      </c>
      <c r="E3237" s="1">
        <v>699.7</v>
      </c>
      <c r="F3237" s="1">
        <v>454.7</v>
      </c>
    </row>
    <row r="3238" ht="15.75" customHeight="1">
      <c r="A3238" s="1">
        <v>5715.457</v>
      </c>
      <c r="B3238" s="1">
        <v>1174.7</v>
      </c>
      <c r="C3238" s="1">
        <v>759.0</v>
      </c>
      <c r="D3238" s="1">
        <v>1950.0</v>
      </c>
      <c r="E3238" s="1">
        <v>679.9</v>
      </c>
      <c r="F3238" s="1">
        <v>447.3</v>
      </c>
    </row>
    <row r="3239" ht="15.75" customHeight="1">
      <c r="A3239" s="1">
        <v>5715.6094</v>
      </c>
      <c r="B3239" s="1">
        <v>1106.3</v>
      </c>
      <c r="C3239" s="1">
        <v>770.4</v>
      </c>
      <c r="D3239" s="1">
        <v>1950.0</v>
      </c>
      <c r="E3239" s="1">
        <v>710.7</v>
      </c>
      <c r="F3239" s="1">
        <v>456.5</v>
      </c>
    </row>
    <row r="3240" ht="15.75" customHeight="1">
      <c r="A3240" s="1">
        <v>5715.7622</v>
      </c>
      <c r="B3240" s="1">
        <v>1037.9</v>
      </c>
      <c r="C3240" s="1">
        <v>782.2</v>
      </c>
      <c r="D3240" s="1">
        <v>1950.0</v>
      </c>
      <c r="E3240" s="1">
        <v>721.2</v>
      </c>
      <c r="F3240" s="1">
        <v>483.2</v>
      </c>
    </row>
    <row r="3241" ht="15.75" customHeight="1">
      <c r="A3241" s="1">
        <v>5715.9146</v>
      </c>
      <c r="B3241" s="1">
        <v>993.2</v>
      </c>
      <c r="C3241" s="1">
        <v>802.0</v>
      </c>
      <c r="D3241" s="1">
        <v>1950.0</v>
      </c>
      <c r="E3241" s="1">
        <v>752.8</v>
      </c>
      <c r="F3241" s="1">
        <v>540.4</v>
      </c>
    </row>
    <row r="3242" ht="15.75" customHeight="1">
      <c r="A3242" s="1">
        <v>5716.0669</v>
      </c>
      <c r="B3242" s="1">
        <v>982.3</v>
      </c>
      <c r="C3242" s="1">
        <v>835.8</v>
      </c>
      <c r="D3242" s="1">
        <v>1950.0</v>
      </c>
      <c r="E3242" s="1">
        <v>896.7</v>
      </c>
      <c r="F3242" s="1">
        <v>696.2</v>
      </c>
    </row>
    <row r="3243" ht="15.75" customHeight="1">
      <c r="A3243" s="1">
        <v>5716.2192</v>
      </c>
      <c r="B3243" s="1">
        <v>1006.0</v>
      </c>
      <c r="C3243" s="1">
        <v>882.2</v>
      </c>
      <c r="D3243" s="1">
        <v>1950.0</v>
      </c>
      <c r="E3243" s="1">
        <v>1084.3</v>
      </c>
      <c r="F3243" s="1">
        <v>885.0</v>
      </c>
    </row>
    <row r="3244" ht="15.75" customHeight="1">
      <c r="A3244" s="1">
        <v>5716.3716</v>
      </c>
      <c r="B3244" s="1">
        <v>1045.0</v>
      </c>
      <c r="C3244" s="1">
        <v>928.1</v>
      </c>
      <c r="D3244" s="1">
        <v>1928.4</v>
      </c>
      <c r="E3244" s="1">
        <v>1238.6</v>
      </c>
      <c r="F3244" s="1">
        <v>1144.9</v>
      </c>
    </row>
    <row r="3245" ht="15.75" customHeight="1">
      <c r="A3245" s="1">
        <v>5716.5239</v>
      </c>
      <c r="B3245" s="1">
        <v>1092.3</v>
      </c>
      <c r="C3245" s="1">
        <v>945.6</v>
      </c>
      <c r="D3245" s="1">
        <v>1841.0</v>
      </c>
      <c r="E3245" s="1">
        <v>1402.3</v>
      </c>
      <c r="F3245" s="1">
        <v>1368.8</v>
      </c>
    </row>
    <row r="3246" ht="15.75" customHeight="1">
      <c r="A3246" s="1">
        <v>5716.6763</v>
      </c>
      <c r="B3246" s="1">
        <v>1069.4</v>
      </c>
      <c r="C3246" s="1">
        <v>906.9</v>
      </c>
      <c r="D3246" s="1">
        <v>1649.0</v>
      </c>
      <c r="E3246" s="1">
        <v>1225.4</v>
      </c>
      <c r="F3246" s="1">
        <v>1262.9</v>
      </c>
    </row>
    <row r="3247" ht="15.75" customHeight="1">
      <c r="A3247" s="1">
        <v>5716.8286</v>
      </c>
      <c r="B3247" s="1">
        <v>992.3</v>
      </c>
      <c r="C3247" s="1">
        <v>871.5</v>
      </c>
      <c r="D3247" s="1">
        <v>1242.6</v>
      </c>
      <c r="E3247" s="1">
        <v>925.6</v>
      </c>
      <c r="F3247" s="1">
        <v>818.6</v>
      </c>
    </row>
    <row r="3248" ht="15.75" customHeight="1">
      <c r="A3248" s="1">
        <v>5716.981</v>
      </c>
      <c r="B3248" s="1">
        <v>797.1</v>
      </c>
      <c r="C3248" s="1">
        <v>675.8</v>
      </c>
      <c r="D3248" s="1">
        <v>745.2</v>
      </c>
      <c r="E3248" s="1">
        <v>657.8</v>
      </c>
      <c r="F3248" s="1">
        <v>549.3</v>
      </c>
    </row>
    <row r="3249" ht="15.75" customHeight="1">
      <c r="A3249" s="1">
        <v>5717.1338</v>
      </c>
      <c r="B3249" s="1">
        <v>484.2</v>
      </c>
      <c r="C3249" s="1">
        <v>439.8</v>
      </c>
      <c r="D3249" s="1">
        <v>522.4</v>
      </c>
      <c r="E3249" s="1">
        <v>397.2</v>
      </c>
      <c r="F3249" s="1">
        <v>400.2</v>
      </c>
    </row>
    <row r="3250" ht="15.75" customHeight="1">
      <c r="A3250" s="1">
        <v>5717.2861</v>
      </c>
      <c r="B3250" s="1">
        <v>275.7</v>
      </c>
      <c r="C3250" s="1">
        <v>272.4</v>
      </c>
      <c r="D3250" s="1">
        <v>343.3</v>
      </c>
      <c r="E3250" s="1">
        <v>270.2</v>
      </c>
      <c r="F3250" s="1">
        <v>236.0</v>
      </c>
    </row>
    <row r="3251" ht="15.75" customHeight="1">
      <c r="A3251" s="1">
        <v>5717.4385</v>
      </c>
      <c r="B3251" s="1">
        <v>185.9</v>
      </c>
      <c r="C3251" s="1">
        <v>185.2</v>
      </c>
      <c r="D3251" s="1">
        <v>225.1</v>
      </c>
      <c r="E3251" s="1">
        <v>196.5</v>
      </c>
      <c r="F3251" s="1">
        <v>168.4</v>
      </c>
    </row>
    <row r="3252" ht="15.75" customHeight="1">
      <c r="A3252" s="1">
        <v>5717.5908</v>
      </c>
      <c r="B3252" s="1">
        <v>131.3</v>
      </c>
      <c r="C3252" s="1">
        <v>134.9</v>
      </c>
      <c r="D3252" s="1">
        <v>157.6</v>
      </c>
      <c r="E3252" s="1">
        <v>144.9</v>
      </c>
      <c r="F3252" s="1">
        <v>133.4</v>
      </c>
    </row>
    <row r="3253" ht="15.75" customHeight="1">
      <c r="A3253" s="1">
        <v>5717.7432</v>
      </c>
      <c r="B3253" s="1">
        <v>102.3</v>
      </c>
      <c r="C3253" s="1">
        <v>103.3</v>
      </c>
      <c r="D3253" s="1">
        <v>117.6</v>
      </c>
      <c r="E3253" s="1">
        <v>111.9</v>
      </c>
      <c r="F3253" s="1">
        <v>109.1</v>
      </c>
    </row>
    <row r="3254" ht="15.75" customHeight="1">
      <c r="A3254" s="1">
        <v>5717.8955</v>
      </c>
      <c r="B3254" s="1">
        <v>84.1</v>
      </c>
      <c r="C3254" s="1">
        <v>84.46</v>
      </c>
      <c r="D3254" s="1">
        <v>93.93</v>
      </c>
      <c r="E3254" s="1">
        <v>91.95</v>
      </c>
      <c r="F3254" s="1">
        <v>93.35</v>
      </c>
    </row>
    <row r="3255" ht="15.75" customHeight="1">
      <c r="A3255" s="1">
        <v>5718.0479</v>
      </c>
      <c r="B3255" s="1">
        <v>73.26</v>
      </c>
      <c r="C3255" s="1">
        <v>73.34</v>
      </c>
      <c r="D3255" s="1">
        <v>79.95</v>
      </c>
      <c r="E3255" s="1">
        <v>77.44</v>
      </c>
      <c r="F3255" s="1">
        <v>83.86</v>
      </c>
    </row>
    <row r="3256" ht="15.75" customHeight="1">
      <c r="A3256" s="1">
        <v>5718.2002</v>
      </c>
      <c r="B3256" s="1">
        <v>68.5</v>
      </c>
      <c r="C3256" s="1">
        <v>68.08</v>
      </c>
      <c r="D3256" s="1">
        <v>72.71</v>
      </c>
      <c r="E3256" s="1">
        <v>68.69</v>
      </c>
      <c r="F3256" s="1">
        <v>77.08</v>
      </c>
    </row>
    <row r="3257" ht="15.75" customHeight="1">
      <c r="A3257" s="1">
        <v>5718.353</v>
      </c>
      <c r="B3257" s="1">
        <v>68.61</v>
      </c>
      <c r="C3257" s="1">
        <v>67.15</v>
      </c>
      <c r="D3257" s="1">
        <v>70.16</v>
      </c>
      <c r="E3257" s="1">
        <v>64.38</v>
      </c>
      <c r="F3257" s="1">
        <v>72.16</v>
      </c>
    </row>
    <row r="3258" ht="15.75" customHeight="1">
      <c r="A3258" s="1">
        <v>5718.5054</v>
      </c>
      <c r="B3258" s="1">
        <v>72.42</v>
      </c>
      <c r="C3258" s="1">
        <v>69.37</v>
      </c>
      <c r="D3258" s="1">
        <v>70.83</v>
      </c>
      <c r="E3258" s="1">
        <v>64.73</v>
      </c>
      <c r="F3258" s="1">
        <v>69.21</v>
      </c>
    </row>
    <row r="3259" ht="15.75" customHeight="1">
      <c r="A3259" s="1">
        <v>5718.6577</v>
      </c>
      <c r="B3259" s="1">
        <v>78.6</v>
      </c>
      <c r="C3259" s="1">
        <v>73.78</v>
      </c>
      <c r="D3259" s="1">
        <v>73.53</v>
      </c>
      <c r="E3259" s="1">
        <v>65.92</v>
      </c>
      <c r="F3259" s="1">
        <v>67.36</v>
      </c>
    </row>
    <row r="3260" ht="15.75" customHeight="1">
      <c r="A3260" s="1">
        <v>5718.8101</v>
      </c>
      <c r="B3260" s="1">
        <v>86.35</v>
      </c>
      <c r="C3260" s="1">
        <v>78.06</v>
      </c>
      <c r="D3260" s="1">
        <v>75.97</v>
      </c>
      <c r="E3260" s="1">
        <v>67.6</v>
      </c>
      <c r="F3260" s="1">
        <v>66.57</v>
      </c>
    </row>
    <row r="3261" ht="15.75" customHeight="1">
      <c r="A3261" s="1">
        <v>5718.9624</v>
      </c>
      <c r="B3261" s="1">
        <v>93.93</v>
      </c>
      <c r="C3261" s="1">
        <v>80.67</v>
      </c>
      <c r="D3261" s="1">
        <v>76.5</v>
      </c>
      <c r="E3261" s="1">
        <v>67.42</v>
      </c>
      <c r="F3261" s="1">
        <v>63.3</v>
      </c>
    </row>
    <row r="3262" ht="15.75" customHeight="1">
      <c r="A3262" s="1">
        <v>5719.1147</v>
      </c>
      <c r="B3262" s="1">
        <v>98.0</v>
      </c>
      <c r="C3262" s="1">
        <v>80.09</v>
      </c>
      <c r="D3262" s="1">
        <v>73.85</v>
      </c>
      <c r="E3262" s="1">
        <v>62.64</v>
      </c>
      <c r="F3262" s="1">
        <v>58.14</v>
      </c>
    </row>
    <row r="3263" ht="15.75" customHeight="1">
      <c r="A3263" s="1">
        <v>5719.2671</v>
      </c>
      <c r="B3263" s="1">
        <v>97.78</v>
      </c>
      <c r="C3263" s="1">
        <v>75.86</v>
      </c>
      <c r="D3263" s="1">
        <v>68.05</v>
      </c>
      <c r="E3263" s="1">
        <v>56.45</v>
      </c>
      <c r="F3263" s="1">
        <v>52.12</v>
      </c>
    </row>
    <row r="3264" ht="15.75" customHeight="1">
      <c r="A3264" s="1">
        <v>5719.4194</v>
      </c>
      <c r="B3264" s="1">
        <v>95.08</v>
      </c>
      <c r="C3264" s="1">
        <v>70.0</v>
      </c>
      <c r="D3264" s="1">
        <v>61.98</v>
      </c>
      <c r="E3264" s="1">
        <v>50.49</v>
      </c>
      <c r="F3264" s="1">
        <v>46.41</v>
      </c>
    </row>
    <row r="3265" ht="15.75" customHeight="1">
      <c r="A3265" s="1">
        <v>5719.5718</v>
      </c>
      <c r="B3265" s="1">
        <v>91.54</v>
      </c>
      <c r="C3265" s="1">
        <v>65.77</v>
      </c>
      <c r="D3265" s="1">
        <v>57.27</v>
      </c>
      <c r="E3265" s="1">
        <v>45.54</v>
      </c>
      <c r="F3265" s="1">
        <v>42.13</v>
      </c>
    </row>
    <row r="3266" ht="15.75" customHeight="1">
      <c r="A3266" s="1">
        <v>5719.7246</v>
      </c>
      <c r="B3266" s="1">
        <v>87.1</v>
      </c>
      <c r="C3266" s="1">
        <v>62.11</v>
      </c>
      <c r="D3266" s="1">
        <v>53.23</v>
      </c>
      <c r="E3266" s="1">
        <v>41.08</v>
      </c>
      <c r="F3266" s="1">
        <v>38.34</v>
      </c>
    </row>
    <row r="3267" ht="15.75" customHeight="1">
      <c r="A3267" s="1">
        <v>5719.877</v>
      </c>
      <c r="B3267" s="1">
        <v>82.0</v>
      </c>
      <c r="C3267" s="1">
        <v>58.76</v>
      </c>
      <c r="D3267" s="1">
        <v>49.93</v>
      </c>
      <c r="E3267" s="1">
        <v>37.83</v>
      </c>
      <c r="F3267" s="1">
        <v>35.21</v>
      </c>
    </row>
    <row r="3268" ht="15.75" customHeight="1">
      <c r="A3268" s="1">
        <v>5720.0293</v>
      </c>
      <c r="B3268" s="1">
        <v>77.1</v>
      </c>
      <c r="C3268" s="1">
        <v>55.85</v>
      </c>
      <c r="D3268" s="1">
        <v>47.01</v>
      </c>
      <c r="E3268" s="1">
        <v>35.32</v>
      </c>
      <c r="F3268" s="1">
        <v>32.69</v>
      </c>
    </row>
    <row r="3269" ht="15.75" customHeight="1">
      <c r="A3269" s="1">
        <v>5720.1816</v>
      </c>
      <c r="B3269" s="1">
        <v>72.47</v>
      </c>
      <c r="C3269" s="1">
        <v>53.36</v>
      </c>
      <c r="D3269" s="1">
        <v>44.79</v>
      </c>
      <c r="E3269" s="1">
        <v>33.61</v>
      </c>
      <c r="F3269" s="1">
        <v>30.93</v>
      </c>
    </row>
    <row r="3270" ht="15.75" customHeight="1">
      <c r="A3270" s="1">
        <v>5720.334</v>
      </c>
      <c r="B3270" s="1">
        <v>66.81</v>
      </c>
      <c r="C3270" s="1">
        <v>50.29</v>
      </c>
      <c r="D3270" s="1">
        <v>43.11</v>
      </c>
      <c r="E3270" s="1">
        <v>32.58</v>
      </c>
      <c r="F3270" s="1">
        <v>29.71</v>
      </c>
    </row>
    <row r="3271" ht="15.75" customHeight="1">
      <c r="A3271" s="1">
        <v>5720.4863</v>
      </c>
      <c r="B3271" s="1">
        <v>63.87</v>
      </c>
      <c r="C3271" s="1">
        <v>47.5</v>
      </c>
      <c r="D3271" s="1">
        <v>41.54</v>
      </c>
      <c r="E3271" s="1">
        <v>32.09</v>
      </c>
      <c r="F3271" s="1">
        <v>29.06</v>
      </c>
    </row>
    <row r="3272" ht="15.75" customHeight="1">
      <c r="A3272" s="1">
        <v>5720.6387</v>
      </c>
      <c r="B3272" s="1">
        <v>62.81</v>
      </c>
      <c r="C3272" s="1">
        <v>45.73</v>
      </c>
      <c r="D3272" s="1">
        <v>40.57</v>
      </c>
      <c r="E3272" s="1">
        <v>32.11</v>
      </c>
      <c r="F3272" s="1">
        <v>29.07</v>
      </c>
    </row>
    <row r="3273" ht="15.75" customHeight="1">
      <c r="A3273" s="1">
        <v>5720.791</v>
      </c>
      <c r="B3273" s="1">
        <v>63.87</v>
      </c>
      <c r="C3273" s="1">
        <v>45.76</v>
      </c>
      <c r="D3273" s="1">
        <v>41.16</v>
      </c>
      <c r="E3273" s="1">
        <v>33.18</v>
      </c>
      <c r="F3273" s="1">
        <v>29.88</v>
      </c>
    </row>
    <row r="3274" ht="15.75" customHeight="1">
      <c r="A3274" s="1">
        <v>5720.9434</v>
      </c>
      <c r="B3274" s="1">
        <v>66.88</v>
      </c>
      <c r="C3274" s="1">
        <v>46.8</v>
      </c>
      <c r="D3274" s="1">
        <v>42.7</v>
      </c>
      <c r="E3274" s="1">
        <v>35.58</v>
      </c>
      <c r="F3274" s="1">
        <v>31.68</v>
      </c>
    </row>
    <row r="3275" ht="15.75" customHeight="1">
      <c r="A3275" s="1">
        <v>5721.0962</v>
      </c>
      <c r="B3275" s="1">
        <v>70.1</v>
      </c>
      <c r="C3275" s="1">
        <v>48.82</v>
      </c>
      <c r="D3275" s="1">
        <v>44.97</v>
      </c>
      <c r="E3275" s="1">
        <v>38.72</v>
      </c>
      <c r="F3275" s="1">
        <v>34.91</v>
      </c>
    </row>
    <row r="3276" ht="15.75" customHeight="1">
      <c r="A3276" s="1">
        <v>5721.2485</v>
      </c>
      <c r="B3276" s="1">
        <v>74.28</v>
      </c>
      <c r="C3276" s="1">
        <v>51.9</v>
      </c>
      <c r="D3276" s="1">
        <v>47.92</v>
      </c>
      <c r="E3276" s="1">
        <v>41.66</v>
      </c>
      <c r="F3276" s="1">
        <v>38.78</v>
      </c>
    </row>
    <row r="3277" ht="15.75" customHeight="1">
      <c r="A3277" s="1">
        <v>5721.4009</v>
      </c>
      <c r="B3277" s="1">
        <v>81.34</v>
      </c>
      <c r="C3277" s="1">
        <v>55.7</v>
      </c>
      <c r="D3277" s="1">
        <v>50.77</v>
      </c>
      <c r="E3277" s="1">
        <v>44.66</v>
      </c>
      <c r="F3277" s="1">
        <v>42.49</v>
      </c>
    </row>
    <row r="3278" ht="15.75" customHeight="1">
      <c r="A3278" s="1">
        <v>5721.5532</v>
      </c>
      <c r="B3278" s="1">
        <v>90.68</v>
      </c>
      <c r="C3278" s="1">
        <v>59.97</v>
      </c>
      <c r="D3278" s="1">
        <v>53.77</v>
      </c>
      <c r="E3278" s="1">
        <v>47.55</v>
      </c>
      <c r="F3278" s="1">
        <v>46.07</v>
      </c>
    </row>
    <row r="3279" ht="15.75" customHeight="1">
      <c r="A3279" s="1">
        <v>5721.7056</v>
      </c>
      <c r="B3279" s="1">
        <v>100.3</v>
      </c>
      <c r="C3279" s="1">
        <v>66.15</v>
      </c>
      <c r="D3279" s="1">
        <v>56.79</v>
      </c>
      <c r="E3279" s="1">
        <v>49.4</v>
      </c>
      <c r="F3279" s="1">
        <v>48.26</v>
      </c>
    </row>
    <row r="3280" ht="15.75" customHeight="1">
      <c r="A3280" s="1">
        <v>5721.8579</v>
      </c>
      <c r="B3280" s="1">
        <v>119.0</v>
      </c>
      <c r="C3280" s="1">
        <v>72.72</v>
      </c>
      <c r="D3280" s="1">
        <v>59.24</v>
      </c>
      <c r="E3280" s="1">
        <v>49.53</v>
      </c>
      <c r="F3280" s="1">
        <v>48.23</v>
      </c>
    </row>
    <row r="3281" ht="15.75" customHeight="1">
      <c r="A3281" s="1">
        <v>5722.0103</v>
      </c>
      <c r="B3281" s="1">
        <v>145.6</v>
      </c>
      <c r="C3281" s="1">
        <v>77.34</v>
      </c>
      <c r="D3281" s="1">
        <v>60.24</v>
      </c>
      <c r="E3281" s="1">
        <v>47.62</v>
      </c>
      <c r="F3281" s="1">
        <v>45.95</v>
      </c>
    </row>
    <row r="3282" ht="15.75" customHeight="1">
      <c r="A3282" s="1">
        <v>5722.1626</v>
      </c>
      <c r="B3282" s="1">
        <v>160.8</v>
      </c>
      <c r="C3282" s="1">
        <v>76.7</v>
      </c>
      <c r="D3282" s="1">
        <v>58.15</v>
      </c>
      <c r="E3282" s="1">
        <v>43.96</v>
      </c>
      <c r="F3282" s="1">
        <v>41.78</v>
      </c>
    </row>
    <row r="3283" ht="15.75" customHeight="1">
      <c r="A3283" s="1">
        <v>5722.3154</v>
      </c>
      <c r="B3283" s="1">
        <v>152.0</v>
      </c>
      <c r="C3283" s="1">
        <v>69.97</v>
      </c>
      <c r="D3283" s="1">
        <v>52.1</v>
      </c>
      <c r="E3283" s="1">
        <v>38.26</v>
      </c>
      <c r="F3283" s="1">
        <v>35.65</v>
      </c>
    </row>
    <row r="3284" ht="15.75" customHeight="1">
      <c r="A3284" s="1">
        <v>5722.4678</v>
      </c>
      <c r="B3284" s="1">
        <v>129.1</v>
      </c>
      <c r="C3284" s="1">
        <v>61.06</v>
      </c>
      <c r="D3284" s="1">
        <v>45.02</v>
      </c>
      <c r="E3284" s="1">
        <v>32.2</v>
      </c>
      <c r="F3284" s="1">
        <v>30.07</v>
      </c>
    </row>
    <row r="3285" ht="15.75" customHeight="1">
      <c r="A3285" s="1">
        <v>5722.6201</v>
      </c>
      <c r="B3285" s="1">
        <v>101.5</v>
      </c>
      <c r="C3285" s="1">
        <v>51.44</v>
      </c>
      <c r="D3285" s="1">
        <v>37.88</v>
      </c>
      <c r="E3285" s="1">
        <v>27.09</v>
      </c>
      <c r="F3285" s="1">
        <v>24.65</v>
      </c>
    </row>
    <row r="3286" ht="15.75" customHeight="1">
      <c r="A3286" s="1">
        <v>5722.7725</v>
      </c>
      <c r="B3286" s="1">
        <v>76.51</v>
      </c>
      <c r="C3286" s="1">
        <v>41.83</v>
      </c>
      <c r="D3286" s="1">
        <v>31.14</v>
      </c>
      <c r="E3286" s="1">
        <v>22.6</v>
      </c>
      <c r="F3286" s="1">
        <v>20.41</v>
      </c>
    </row>
    <row r="3287" ht="15.75" customHeight="1">
      <c r="A3287" s="1">
        <v>5722.9248</v>
      </c>
      <c r="B3287" s="1">
        <v>57.64</v>
      </c>
      <c r="C3287" s="1">
        <v>34.1</v>
      </c>
      <c r="D3287" s="1">
        <v>25.97</v>
      </c>
      <c r="E3287" s="1">
        <v>19.41</v>
      </c>
      <c r="F3287" s="1">
        <v>17.38</v>
      </c>
    </row>
    <row r="3288" ht="15.75" customHeight="1">
      <c r="A3288" s="1">
        <v>5723.0771</v>
      </c>
      <c r="B3288" s="1">
        <v>45.53</v>
      </c>
      <c r="C3288" s="1">
        <v>28.63</v>
      </c>
      <c r="D3288" s="1">
        <v>22.46</v>
      </c>
      <c r="E3288" s="1">
        <v>17.06</v>
      </c>
      <c r="F3288" s="1">
        <v>15.21</v>
      </c>
    </row>
    <row r="3289" ht="15.75" customHeight="1">
      <c r="A3289" s="1">
        <v>5723.2295</v>
      </c>
      <c r="B3289" s="1">
        <v>37.85</v>
      </c>
      <c r="C3289" s="1">
        <v>24.92</v>
      </c>
      <c r="D3289" s="1">
        <v>20.09</v>
      </c>
      <c r="E3289" s="1">
        <v>15.54</v>
      </c>
      <c r="F3289" s="1">
        <v>13.83</v>
      </c>
    </row>
    <row r="3290" ht="15.75" customHeight="1">
      <c r="A3290" s="1">
        <v>5723.3818</v>
      </c>
      <c r="B3290" s="1">
        <v>34.09</v>
      </c>
      <c r="C3290" s="1">
        <v>22.73</v>
      </c>
      <c r="D3290" s="1">
        <v>18.76</v>
      </c>
      <c r="E3290" s="1">
        <v>14.73</v>
      </c>
      <c r="F3290" s="1">
        <v>13.1</v>
      </c>
    </row>
    <row r="3291" ht="15.75" customHeight="1">
      <c r="A3291" s="1">
        <v>5723.5342</v>
      </c>
      <c r="B3291" s="1">
        <v>33.9</v>
      </c>
      <c r="C3291" s="1">
        <v>21.77</v>
      </c>
      <c r="D3291" s="1">
        <v>18.31</v>
      </c>
      <c r="E3291" s="1">
        <v>14.51</v>
      </c>
      <c r="F3291" s="1">
        <v>12.93</v>
      </c>
    </row>
    <row r="3292" ht="15.75" customHeight="1">
      <c r="A3292" s="1">
        <v>5723.687</v>
      </c>
      <c r="B3292" s="1">
        <v>36.82</v>
      </c>
      <c r="C3292" s="1">
        <v>22.02</v>
      </c>
      <c r="D3292" s="1">
        <v>18.78</v>
      </c>
      <c r="E3292" s="1">
        <v>14.9</v>
      </c>
      <c r="F3292" s="1">
        <v>13.29</v>
      </c>
    </row>
    <row r="3293" ht="15.75" customHeight="1">
      <c r="A3293" s="1">
        <v>5723.8394</v>
      </c>
      <c r="B3293" s="1">
        <v>43.2</v>
      </c>
      <c r="C3293" s="1">
        <v>23.92</v>
      </c>
      <c r="D3293" s="1">
        <v>20.63</v>
      </c>
      <c r="E3293" s="1">
        <v>16.29</v>
      </c>
      <c r="F3293" s="1">
        <v>14.42</v>
      </c>
    </row>
    <row r="3294" ht="15.75" customHeight="1">
      <c r="A3294" s="1">
        <v>5723.9917</v>
      </c>
      <c r="B3294" s="1">
        <v>49.98</v>
      </c>
      <c r="C3294" s="1">
        <v>26.73</v>
      </c>
      <c r="D3294" s="1">
        <v>23.62</v>
      </c>
      <c r="E3294" s="1">
        <v>18.42</v>
      </c>
      <c r="F3294" s="1">
        <v>16.36</v>
      </c>
    </row>
    <row r="3295" ht="15.75" customHeight="1">
      <c r="A3295" s="1">
        <v>5724.144</v>
      </c>
      <c r="B3295" s="1">
        <v>59.21</v>
      </c>
      <c r="C3295" s="1">
        <v>30.2</v>
      </c>
      <c r="D3295" s="1">
        <v>26.46</v>
      </c>
      <c r="E3295" s="1">
        <v>20.45</v>
      </c>
      <c r="F3295" s="1">
        <v>18.22</v>
      </c>
    </row>
    <row r="3296" ht="15.75" customHeight="1">
      <c r="A3296" s="1">
        <v>5724.2964</v>
      </c>
      <c r="B3296" s="1">
        <v>69.8</v>
      </c>
      <c r="C3296" s="1">
        <v>35.03</v>
      </c>
      <c r="D3296" s="1">
        <v>30.67</v>
      </c>
      <c r="E3296" s="1">
        <v>23.39</v>
      </c>
      <c r="F3296" s="1">
        <v>20.65</v>
      </c>
    </row>
    <row r="3297" ht="15.75" customHeight="1">
      <c r="A3297" s="1">
        <v>5724.4487</v>
      </c>
      <c r="B3297" s="1">
        <v>75.95</v>
      </c>
      <c r="C3297" s="1">
        <v>39.89</v>
      </c>
      <c r="D3297" s="1">
        <v>34.9</v>
      </c>
      <c r="E3297" s="1">
        <v>26.34</v>
      </c>
      <c r="F3297" s="1">
        <v>23.05</v>
      </c>
    </row>
    <row r="3298" ht="15.75" customHeight="1">
      <c r="A3298" s="1">
        <v>5724.6011</v>
      </c>
      <c r="B3298" s="1">
        <v>76.97</v>
      </c>
      <c r="C3298" s="1">
        <v>43.06</v>
      </c>
      <c r="D3298" s="1">
        <v>37.65</v>
      </c>
      <c r="E3298" s="1">
        <v>28.68</v>
      </c>
      <c r="F3298" s="1">
        <v>25.03</v>
      </c>
    </row>
    <row r="3299" ht="15.75" customHeight="1">
      <c r="A3299" s="1">
        <v>5724.7534</v>
      </c>
      <c r="B3299" s="1">
        <v>78.57</v>
      </c>
      <c r="C3299" s="1">
        <v>44.84</v>
      </c>
      <c r="D3299" s="1">
        <v>38.82</v>
      </c>
      <c r="E3299" s="1">
        <v>30.16</v>
      </c>
      <c r="F3299" s="1">
        <v>25.8</v>
      </c>
    </row>
    <row r="3300" ht="15.75" customHeight="1">
      <c r="A3300" s="1">
        <v>5724.9058</v>
      </c>
      <c r="B3300" s="1">
        <v>81.37</v>
      </c>
      <c r="C3300" s="1">
        <v>47.18</v>
      </c>
      <c r="D3300" s="1">
        <v>40.18</v>
      </c>
      <c r="E3300" s="1">
        <v>31.37</v>
      </c>
      <c r="F3300" s="1">
        <v>26.99</v>
      </c>
    </row>
    <row r="3301" ht="15.75" customHeight="1">
      <c r="A3301" s="1">
        <v>5725.0586</v>
      </c>
      <c r="B3301" s="1">
        <v>83.55</v>
      </c>
      <c r="C3301" s="1">
        <v>49.02</v>
      </c>
      <c r="D3301" s="1">
        <v>42.44</v>
      </c>
      <c r="E3301" s="1">
        <v>32.73</v>
      </c>
      <c r="F3301" s="1">
        <v>28.43</v>
      </c>
    </row>
    <row r="3302" ht="15.75" customHeight="1">
      <c r="A3302" s="1">
        <v>5725.2109</v>
      </c>
      <c r="B3302" s="1">
        <v>89.2</v>
      </c>
      <c r="C3302" s="1">
        <v>51.64</v>
      </c>
      <c r="D3302" s="1">
        <v>44.75</v>
      </c>
      <c r="E3302" s="1">
        <v>34.16</v>
      </c>
      <c r="F3302" s="1">
        <v>30.0</v>
      </c>
    </row>
    <row r="3303" ht="15.75" customHeight="1">
      <c r="A3303" s="1">
        <v>5725.3633</v>
      </c>
      <c r="B3303" s="1">
        <v>95.87</v>
      </c>
      <c r="C3303" s="1">
        <v>54.26</v>
      </c>
      <c r="D3303" s="1">
        <v>47.55</v>
      </c>
      <c r="E3303" s="1">
        <v>35.36</v>
      </c>
      <c r="F3303" s="1">
        <v>31.49</v>
      </c>
    </row>
    <row r="3304" ht="15.75" customHeight="1">
      <c r="A3304" s="1">
        <v>5725.5156</v>
      </c>
      <c r="B3304" s="1">
        <v>102.6</v>
      </c>
      <c r="C3304" s="1">
        <v>57.54</v>
      </c>
      <c r="D3304" s="1">
        <v>50.33</v>
      </c>
      <c r="E3304" s="1">
        <v>36.68</v>
      </c>
      <c r="F3304" s="1">
        <v>32.95</v>
      </c>
    </row>
    <row r="3305" ht="15.75" customHeight="1">
      <c r="A3305" s="1">
        <v>5725.668</v>
      </c>
      <c r="B3305" s="1">
        <v>105.9</v>
      </c>
      <c r="C3305" s="1">
        <v>60.66</v>
      </c>
      <c r="D3305" s="1">
        <v>53.05</v>
      </c>
      <c r="E3305" s="1">
        <v>37.81</v>
      </c>
      <c r="F3305" s="1">
        <v>34.18</v>
      </c>
    </row>
    <row r="3306" ht="15.75" customHeight="1">
      <c r="A3306" s="1">
        <v>5725.8203</v>
      </c>
      <c r="B3306" s="1">
        <v>105.8</v>
      </c>
      <c r="C3306" s="1">
        <v>63.25</v>
      </c>
      <c r="D3306" s="1">
        <v>55.44</v>
      </c>
      <c r="E3306" s="1">
        <v>38.74</v>
      </c>
      <c r="F3306" s="1">
        <v>35.1</v>
      </c>
    </row>
    <row r="3307" ht="15.75" customHeight="1">
      <c r="A3307" s="1">
        <v>5725.9727</v>
      </c>
      <c r="B3307" s="1">
        <v>104.4</v>
      </c>
      <c r="C3307" s="1">
        <v>64.82</v>
      </c>
      <c r="D3307" s="1">
        <v>56.82</v>
      </c>
      <c r="E3307" s="1">
        <v>40.16</v>
      </c>
      <c r="F3307" s="1">
        <v>35.58</v>
      </c>
    </row>
    <row r="3308" ht="15.75" customHeight="1">
      <c r="A3308" s="1">
        <v>5726.125</v>
      </c>
      <c r="B3308" s="1">
        <v>103.5</v>
      </c>
      <c r="C3308" s="1">
        <v>67.39</v>
      </c>
      <c r="D3308" s="1">
        <v>59.16</v>
      </c>
      <c r="E3308" s="1">
        <v>41.8</v>
      </c>
      <c r="F3308" s="1">
        <v>36.39</v>
      </c>
    </row>
    <row r="3309" ht="15.75" customHeight="1">
      <c r="A3309" s="1">
        <v>5726.2773</v>
      </c>
      <c r="B3309" s="1">
        <v>104.2</v>
      </c>
      <c r="C3309" s="1">
        <v>69.73</v>
      </c>
      <c r="D3309" s="1">
        <v>61.74</v>
      </c>
      <c r="E3309" s="1">
        <v>43.91</v>
      </c>
      <c r="F3309" s="1">
        <v>37.46</v>
      </c>
    </row>
    <row r="3310" ht="15.75" customHeight="1">
      <c r="A3310" s="1">
        <v>5726.4302</v>
      </c>
      <c r="B3310" s="1">
        <v>108.2</v>
      </c>
      <c r="C3310" s="1">
        <v>72.25</v>
      </c>
      <c r="D3310" s="1">
        <v>65.11</v>
      </c>
      <c r="E3310" s="1">
        <v>46.58</v>
      </c>
      <c r="F3310" s="1">
        <v>39.14</v>
      </c>
    </row>
    <row r="3311" ht="15.75" customHeight="1">
      <c r="A3311" s="1">
        <v>5726.5825</v>
      </c>
      <c r="B3311" s="1">
        <v>117.1</v>
      </c>
      <c r="C3311" s="1">
        <v>75.89</v>
      </c>
      <c r="D3311" s="1">
        <v>69.65</v>
      </c>
      <c r="E3311" s="1">
        <v>50.8</v>
      </c>
      <c r="F3311" s="1">
        <v>41.61</v>
      </c>
    </row>
    <row r="3312" ht="15.75" customHeight="1">
      <c r="A3312" s="1">
        <v>5726.7349</v>
      </c>
      <c r="B3312" s="1">
        <v>129.2</v>
      </c>
      <c r="C3312" s="1">
        <v>82.07</v>
      </c>
      <c r="D3312" s="1">
        <v>77.42</v>
      </c>
      <c r="E3312" s="1">
        <v>55.68</v>
      </c>
      <c r="F3312" s="1">
        <v>45.06</v>
      </c>
    </row>
    <row r="3313" ht="15.75" customHeight="1">
      <c r="A3313" s="1">
        <v>5726.8872</v>
      </c>
      <c r="B3313" s="1">
        <v>144.9</v>
      </c>
      <c r="C3313" s="1">
        <v>89.6</v>
      </c>
      <c r="D3313" s="1">
        <v>86.81</v>
      </c>
      <c r="E3313" s="1">
        <v>60.89</v>
      </c>
      <c r="F3313" s="1">
        <v>50.61</v>
      </c>
    </row>
    <row r="3314" ht="15.75" customHeight="1">
      <c r="A3314" s="1">
        <v>5727.0396</v>
      </c>
      <c r="B3314" s="1">
        <v>166.0</v>
      </c>
      <c r="C3314" s="1">
        <v>98.05</v>
      </c>
      <c r="D3314" s="1">
        <v>97.58</v>
      </c>
      <c r="E3314" s="1">
        <v>67.25</v>
      </c>
      <c r="F3314" s="1">
        <v>56.89</v>
      </c>
    </row>
    <row r="3315" ht="15.75" customHeight="1">
      <c r="A3315" s="1">
        <v>5727.1919</v>
      </c>
      <c r="B3315" s="1">
        <v>191.6</v>
      </c>
      <c r="C3315" s="1">
        <v>110.9</v>
      </c>
      <c r="D3315" s="1">
        <v>112.0</v>
      </c>
      <c r="E3315" s="1">
        <v>75.42</v>
      </c>
      <c r="F3315" s="1">
        <v>64.49</v>
      </c>
    </row>
    <row r="3316" ht="15.75" customHeight="1">
      <c r="A3316" s="1">
        <v>5727.3442</v>
      </c>
      <c r="B3316" s="1">
        <v>222.0</v>
      </c>
      <c r="C3316" s="1">
        <v>129.3</v>
      </c>
      <c r="D3316" s="1">
        <v>132.1</v>
      </c>
      <c r="E3316" s="1">
        <v>85.77</v>
      </c>
      <c r="F3316" s="1">
        <v>73.59</v>
      </c>
    </row>
    <row r="3317" ht="15.75" customHeight="1">
      <c r="A3317" s="1">
        <v>5727.4966</v>
      </c>
      <c r="B3317" s="1">
        <v>245.9</v>
      </c>
      <c r="C3317" s="1">
        <v>148.9</v>
      </c>
      <c r="D3317" s="1">
        <v>151.8</v>
      </c>
      <c r="E3317" s="1">
        <v>96.5</v>
      </c>
      <c r="F3317" s="1">
        <v>82.26</v>
      </c>
    </row>
    <row r="3318" ht="15.75" customHeight="1">
      <c r="A3318" s="1">
        <v>5727.6494</v>
      </c>
      <c r="B3318" s="1">
        <v>254.8</v>
      </c>
      <c r="C3318" s="1">
        <v>162.8</v>
      </c>
      <c r="D3318" s="1">
        <v>163.5</v>
      </c>
      <c r="E3318" s="1">
        <v>102.7</v>
      </c>
      <c r="F3318" s="1">
        <v>87.86</v>
      </c>
    </row>
    <row r="3319" ht="15.75" customHeight="1">
      <c r="A3319" s="1">
        <v>5727.8018</v>
      </c>
      <c r="B3319" s="1">
        <v>247.9</v>
      </c>
      <c r="C3319" s="1">
        <v>165.1</v>
      </c>
      <c r="D3319" s="1">
        <v>163.2</v>
      </c>
      <c r="E3319" s="1">
        <v>103.4</v>
      </c>
      <c r="F3319" s="1">
        <v>88.67</v>
      </c>
    </row>
    <row r="3320" ht="15.75" customHeight="1">
      <c r="A3320" s="1">
        <v>5727.9541</v>
      </c>
      <c r="B3320" s="1">
        <v>231.9</v>
      </c>
      <c r="C3320" s="1">
        <v>156.5</v>
      </c>
      <c r="D3320" s="1">
        <v>153.0</v>
      </c>
      <c r="E3320" s="1">
        <v>99.08</v>
      </c>
      <c r="F3320" s="1">
        <v>85.24</v>
      </c>
    </row>
    <row r="3321" ht="15.75" customHeight="1">
      <c r="A3321" s="1">
        <v>5728.1064</v>
      </c>
      <c r="B3321" s="1">
        <v>214.7</v>
      </c>
      <c r="C3321" s="1">
        <v>141.9</v>
      </c>
      <c r="D3321" s="1">
        <v>137.1</v>
      </c>
      <c r="E3321" s="1">
        <v>91.74</v>
      </c>
      <c r="F3321" s="1">
        <v>79.34</v>
      </c>
    </row>
    <row r="3322" ht="15.75" customHeight="1">
      <c r="A3322" s="1">
        <v>5728.2588</v>
      </c>
      <c r="B3322" s="1">
        <v>198.2</v>
      </c>
      <c r="C3322" s="1">
        <v>127.8</v>
      </c>
      <c r="D3322" s="1">
        <v>121.0</v>
      </c>
      <c r="E3322" s="1">
        <v>83.58</v>
      </c>
      <c r="F3322" s="1">
        <v>72.58</v>
      </c>
    </row>
    <row r="3323" ht="15.75" customHeight="1">
      <c r="A3323" s="1">
        <v>5728.4111</v>
      </c>
      <c r="B3323" s="1">
        <v>180.3</v>
      </c>
      <c r="C3323" s="1">
        <v>116.4</v>
      </c>
      <c r="D3323" s="1">
        <v>108.9</v>
      </c>
      <c r="E3323" s="1">
        <v>75.84</v>
      </c>
      <c r="F3323" s="1">
        <v>67.05</v>
      </c>
    </row>
    <row r="3324" ht="15.75" customHeight="1">
      <c r="A3324" s="1">
        <v>5728.5635</v>
      </c>
      <c r="B3324" s="1">
        <v>163.3</v>
      </c>
      <c r="C3324" s="1">
        <v>106.6</v>
      </c>
      <c r="D3324" s="1">
        <v>98.99</v>
      </c>
      <c r="E3324" s="1">
        <v>68.54</v>
      </c>
      <c r="F3324" s="1">
        <v>61.51</v>
      </c>
    </row>
    <row r="3325" ht="15.75" customHeight="1">
      <c r="A3325" s="1">
        <v>5728.7158</v>
      </c>
      <c r="B3325" s="1">
        <v>147.0</v>
      </c>
      <c r="C3325" s="1">
        <v>97.25</v>
      </c>
      <c r="D3325" s="1">
        <v>89.62</v>
      </c>
      <c r="E3325" s="1">
        <v>61.97</v>
      </c>
      <c r="F3325" s="1">
        <v>56.27</v>
      </c>
    </row>
    <row r="3326" ht="15.75" customHeight="1">
      <c r="A3326" s="1">
        <v>5728.8682</v>
      </c>
      <c r="B3326" s="1">
        <v>130.6</v>
      </c>
      <c r="C3326" s="1">
        <v>87.85</v>
      </c>
      <c r="D3326" s="1">
        <v>80.87</v>
      </c>
      <c r="E3326" s="1">
        <v>56.58</v>
      </c>
      <c r="F3326" s="1">
        <v>51.49</v>
      </c>
    </row>
    <row r="3327" ht="15.75" customHeight="1">
      <c r="A3327" s="1">
        <v>5729.021</v>
      </c>
      <c r="B3327" s="1">
        <v>116.8</v>
      </c>
      <c r="C3327" s="1">
        <v>79.44</v>
      </c>
      <c r="D3327" s="1">
        <v>73.4</v>
      </c>
      <c r="E3327" s="1">
        <v>52.22</v>
      </c>
      <c r="F3327" s="1">
        <v>47.31</v>
      </c>
    </row>
    <row r="3328" ht="15.75" customHeight="1">
      <c r="A3328" s="1">
        <v>5729.1733</v>
      </c>
      <c r="B3328" s="1">
        <v>104.7</v>
      </c>
      <c r="C3328" s="1">
        <v>72.53</v>
      </c>
      <c r="D3328" s="1">
        <v>67.45</v>
      </c>
      <c r="E3328" s="1">
        <v>48.87</v>
      </c>
      <c r="F3328" s="1">
        <v>44.06</v>
      </c>
    </row>
    <row r="3329" ht="15.75" customHeight="1">
      <c r="A3329" s="1">
        <v>5729.3257</v>
      </c>
      <c r="B3329" s="1">
        <v>96.15</v>
      </c>
      <c r="C3329" s="1">
        <v>67.73</v>
      </c>
      <c r="D3329" s="1">
        <v>63.48</v>
      </c>
      <c r="E3329" s="1">
        <v>46.8</v>
      </c>
      <c r="F3329" s="1">
        <v>41.99</v>
      </c>
    </row>
    <row r="3330" ht="15.75" customHeight="1">
      <c r="A3330" s="1">
        <v>5729.478</v>
      </c>
      <c r="B3330" s="1">
        <v>91.32</v>
      </c>
      <c r="C3330" s="1">
        <v>65.24</v>
      </c>
      <c r="D3330" s="1">
        <v>61.72</v>
      </c>
      <c r="E3330" s="1">
        <v>46.14</v>
      </c>
      <c r="F3330" s="1">
        <v>41.22</v>
      </c>
    </row>
    <row r="3331" ht="15.75" customHeight="1">
      <c r="A3331" s="1">
        <v>5729.6304</v>
      </c>
      <c r="B3331" s="1">
        <v>90.28</v>
      </c>
      <c r="C3331" s="1">
        <v>65.06</v>
      </c>
      <c r="D3331" s="1">
        <v>62.31</v>
      </c>
      <c r="E3331" s="1">
        <v>46.96</v>
      </c>
      <c r="F3331" s="1">
        <v>41.85</v>
      </c>
    </row>
    <row r="3332" ht="15.75" customHeight="1">
      <c r="A3332" s="1">
        <v>5729.7827</v>
      </c>
      <c r="B3332" s="1">
        <v>93.11</v>
      </c>
      <c r="C3332" s="1">
        <v>66.81</v>
      </c>
      <c r="D3332" s="1">
        <v>65.06</v>
      </c>
      <c r="E3332" s="1">
        <v>49.17</v>
      </c>
      <c r="F3332" s="1">
        <v>43.87</v>
      </c>
    </row>
    <row r="3333" ht="15.75" customHeight="1">
      <c r="A3333" s="1">
        <v>5729.9351</v>
      </c>
      <c r="B3333" s="1">
        <v>99.31</v>
      </c>
      <c r="C3333" s="1">
        <v>69.9</v>
      </c>
      <c r="D3333" s="1">
        <v>69.39</v>
      </c>
      <c r="E3333" s="1">
        <v>52.75</v>
      </c>
      <c r="F3333" s="1">
        <v>47.08</v>
      </c>
    </row>
    <row r="3334" ht="15.75" customHeight="1">
      <c r="A3334" s="1">
        <v>5730.0874</v>
      </c>
      <c r="B3334" s="1">
        <v>105.1</v>
      </c>
      <c r="C3334" s="1">
        <v>73.89</v>
      </c>
      <c r="D3334" s="1">
        <v>74.75</v>
      </c>
      <c r="E3334" s="1">
        <v>56.85</v>
      </c>
      <c r="F3334" s="1">
        <v>51.37</v>
      </c>
    </row>
    <row r="3335" ht="15.75" customHeight="1">
      <c r="A3335" s="1">
        <v>5730.2397</v>
      </c>
      <c r="B3335" s="1">
        <v>111.6</v>
      </c>
      <c r="C3335" s="1">
        <v>77.63</v>
      </c>
      <c r="D3335" s="1">
        <v>80.26</v>
      </c>
      <c r="E3335" s="1">
        <v>61.27</v>
      </c>
      <c r="F3335" s="1">
        <v>56.14</v>
      </c>
    </row>
    <row r="3336" ht="15.75" customHeight="1">
      <c r="A3336" s="1">
        <v>5730.3926</v>
      </c>
      <c r="B3336" s="1">
        <v>117.0</v>
      </c>
      <c r="C3336" s="1">
        <v>81.35</v>
      </c>
      <c r="D3336" s="1">
        <v>85.67</v>
      </c>
      <c r="E3336" s="1">
        <v>65.78</v>
      </c>
      <c r="F3336" s="1">
        <v>61.17</v>
      </c>
    </row>
    <row r="3337" ht="15.75" customHeight="1">
      <c r="A3337" s="1">
        <v>5730.5449</v>
      </c>
      <c r="B3337" s="1">
        <v>118.1</v>
      </c>
      <c r="C3337" s="1">
        <v>84.64</v>
      </c>
      <c r="D3337" s="1">
        <v>90.48</v>
      </c>
      <c r="E3337" s="1">
        <v>70.05</v>
      </c>
      <c r="F3337" s="1">
        <v>65.9</v>
      </c>
    </row>
    <row r="3338" ht="15.75" customHeight="1">
      <c r="A3338" s="1">
        <v>5730.6973</v>
      </c>
      <c r="B3338" s="1">
        <v>115.1</v>
      </c>
      <c r="C3338" s="1">
        <v>88.16</v>
      </c>
      <c r="D3338" s="1">
        <v>94.98</v>
      </c>
      <c r="E3338" s="1">
        <v>74.19</v>
      </c>
      <c r="F3338" s="1">
        <v>70.17</v>
      </c>
    </row>
    <row r="3339" ht="15.75" customHeight="1">
      <c r="A3339" s="1">
        <v>5730.8496</v>
      </c>
      <c r="B3339" s="1">
        <v>113.9</v>
      </c>
      <c r="C3339" s="1">
        <v>90.94</v>
      </c>
      <c r="D3339" s="1">
        <v>98.48</v>
      </c>
      <c r="E3339" s="1">
        <v>78.05</v>
      </c>
      <c r="F3339" s="1">
        <v>74.42</v>
      </c>
    </row>
    <row r="3340" ht="15.75" customHeight="1">
      <c r="A3340" s="1">
        <v>5731.002</v>
      </c>
      <c r="B3340" s="1">
        <v>111.9</v>
      </c>
      <c r="C3340" s="1">
        <v>94.32</v>
      </c>
      <c r="D3340" s="1">
        <v>102.8</v>
      </c>
      <c r="E3340" s="1">
        <v>82.86</v>
      </c>
      <c r="F3340" s="1">
        <v>78.22</v>
      </c>
    </row>
    <row r="3341" ht="15.75" customHeight="1">
      <c r="A3341" s="1">
        <v>5731.1543</v>
      </c>
      <c r="B3341" s="1">
        <v>114.5</v>
      </c>
      <c r="C3341" s="1">
        <v>101.5</v>
      </c>
      <c r="D3341" s="1">
        <v>111.2</v>
      </c>
      <c r="E3341" s="1">
        <v>90.09</v>
      </c>
      <c r="F3341" s="1">
        <v>84.67</v>
      </c>
    </row>
    <row r="3342" ht="15.75" customHeight="1">
      <c r="A3342" s="1">
        <v>5731.3066</v>
      </c>
      <c r="B3342" s="1">
        <v>126.3</v>
      </c>
      <c r="C3342" s="1">
        <v>114.4</v>
      </c>
      <c r="D3342" s="1">
        <v>126.8</v>
      </c>
      <c r="E3342" s="1">
        <v>103.1</v>
      </c>
      <c r="F3342" s="1">
        <v>95.0</v>
      </c>
    </row>
    <row r="3343" ht="15.75" customHeight="1">
      <c r="A3343" s="1">
        <v>5731.459</v>
      </c>
      <c r="B3343" s="1">
        <v>153.3</v>
      </c>
      <c r="C3343" s="1">
        <v>137.3</v>
      </c>
      <c r="D3343" s="1">
        <v>154.9</v>
      </c>
      <c r="E3343" s="1">
        <v>125.3</v>
      </c>
      <c r="F3343" s="1">
        <v>113.1</v>
      </c>
    </row>
    <row r="3344" ht="15.75" customHeight="1">
      <c r="A3344" s="1">
        <v>5731.6118</v>
      </c>
      <c r="B3344" s="1">
        <v>198.5</v>
      </c>
      <c r="C3344" s="1">
        <v>176.0</v>
      </c>
      <c r="D3344" s="1">
        <v>204.0</v>
      </c>
      <c r="E3344" s="1">
        <v>154.6</v>
      </c>
      <c r="F3344" s="1">
        <v>139.8</v>
      </c>
    </row>
    <row r="3345" ht="15.75" customHeight="1">
      <c r="A3345" s="1">
        <v>5731.7642</v>
      </c>
      <c r="B3345" s="1">
        <v>284.5</v>
      </c>
      <c r="C3345" s="1">
        <v>239.0</v>
      </c>
      <c r="D3345" s="1">
        <v>286.5</v>
      </c>
      <c r="E3345" s="1">
        <v>201.4</v>
      </c>
      <c r="F3345" s="1">
        <v>180.1</v>
      </c>
    </row>
    <row r="3346" ht="15.75" customHeight="1">
      <c r="A3346" s="1">
        <v>5731.9165</v>
      </c>
      <c r="B3346" s="1">
        <v>437.8</v>
      </c>
      <c r="C3346" s="1">
        <v>336.5</v>
      </c>
      <c r="D3346" s="1">
        <v>419.8</v>
      </c>
      <c r="E3346" s="1">
        <v>267.3</v>
      </c>
      <c r="F3346" s="1">
        <v>235.7</v>
      </c>
    </row>
    <row r="3347" ht="15.75" customHeight="1">
      <c r="A3347" s="1">
        <v>5732.0688</v>
      </c>
      <c r="B3347" s="1">
        <v>680.8</v>
      </c>
      <c r="C3347" s="1">
        <v>478.9</v>
      </c>
      <c r="D3347" s="1">
        <v>624.6</v>
      </c>
      <c r="E3347" s="1">
        <v>348.2</v>
      </c>
      <c r="F3347" s="1">
        <v>304.8</v>
      </c>
    </row>
    <row r="3348" ht="15.75" customHeight="1">
      <c r="A3348" s="1">
        <v>5732.2212</v>
      </c>
      <c r="B3348" s="1">
        <v>997.0</v>
      </c>
      <c r="C3348" s="1">
        <v>673.8</v>
      </c>
      <c r="D3348" s="1">
        <v>933.2</v>
      </c>
      <c r="E3348" s="1">
        <v>404.0</v>
      </c>
      <c r="F3348" s="1">
        <v>377.4</v>
      </c>
    </row>
    <row r="3349" ht="15.75" customHeight="1">
      <c r="A3349" s="1">
        <v>5732.3735</v>
      </c>
      <c r="B3349" s="1">
        <v>1149.5</v>
      </c>
      <c r="C3349" s="1">
        <v>801.3</v>
      </c>
      <c r="D3349" s="1">
        <v>1384.0</v>
      </c>
      <c r="E3349" s="1">
        <v>456.3</v>
      </c>
      <c r="F3349" s="1">
        <v>424.7</v>
      </c>
    </row>
    <row r="3350" ht="15.75" customHeight="1">
      <c r="A3350" s="1">
        <v>5732.5259</v>
      </c>
      <c r="B3350" s="1">
        <v>1127.7</v>
      </c>
      <c r="C3350" s="1">
        <v>837.1</v>
      </c>
      <c r="D3350" s="1">
        <v>1716.3</v>
      </c>
      <c r="E3350" s="1">
        <v>524.0</v>
      </c>
      <c r="F3350" s="1">
        <v>452.5</v>
      </c>
    </row>
    <row r="3351" ht="15.75" customHeight="1">
      <c r="A3351" s="1">
        <v>5732.6782</v>
      </c>
      <c r="B3351" s="1">
        <v>1097.6</v>
      </c>
      <c r="C3351" s="1">
        <v>850.6</v>
      </c>
      <c r="D3351" s="1">
        <v>1880.5</v>
      </c>
      <c r="E3351" s="1">
        <v>603.5</v>
      </c>
      <c r="F3351" s="1">
        <v>463.9</v>
      </c>
    </row>
    <row r="3352" ht="15.75" customHeight="1">
      <c r="A3352" s="1">
        <v>5732.8306</v>
      </c>
      <c r="B3352" s="1">
        <v>1017.2</v>
      </c>
      <c r="C3352" s="1">
        <v>809.9</v>
      </c>
      <c r="D3352" s="1">
        <v>1942.7</v>
      </c>
      <c r="E3352" s="1">
        <v>673.3</v>
      </c>
      <c r="F3352" s="1">
        <v>470.5</v>
      </c>
    </row>
    <row r="3353" ht="15.75" customHeight="1">
      <c r="A3353" s="1">
        <v>5732.9834</v>
      </c>
      <c r="B3353" s="1">
        <v>918.6</v>
      </c>
      <c r="C3353" s="1">
        <v>742.6</v>
      </c>
      <c r="D3353" s="1">
        <v>1950.0</v>
      </c>
      <c r="E3353" s="1">
        <v>653.9</v>
      </c>
      <c r="F3353" s="1">
        <v>497.3</v>
      </c>
    </row>
    <row r="3354" ht="15.75" customHeight="1">
      <c r="A3354" s="1">
        <v>5733.1357</v>
      </c>
      <c r="B3354" s="1">
        <v>818.4</v>
      </c>
      <c r="C3354" s="1">
        <v>677.4</v>
      </c>
      <c r="D3354" s="1">
        <v>1910.7</v>
      </c>
      <c r="E3354" s="1">
        <v>626.3</v>
      </c>
      <c r="F3354" s="1">
        <v>517.2</v>
      </c>
    </row>
    <row r="3355" ht="15.75" customHeight="1">
      <c r="A3355" s="1">
        <v>5733.2881</v>
      </c>
      <c r="B3355" s="1">
        <v>739.0</v>
      </c>
      <c r="C3355" s="1">
        <v>629.1</v>
      </c>
      <c r="D3355" s="1">
        <v>1864.2</v>
      </c>
      <c r="E3355" s="1">
        <v>611.3</v>
      </c>
      <c r="F3355" s="1">
        <v>561.8</v>
      </c>
    </row>
    <row r="3356" ht="15.75" customHeight="1">
      <c r="A3356" s="1">
        <v>5733.4404</v>
      </c>
      <c r="B3356" s="1">
        <v>673.4</v>
      </c>
      <c r="C3356" s="1">
        <v>600.3</v>
      </c>
      <c r="D3356" s="1">
        <v>1809.6</v>
      </c>
      <c r="E3356" s="1">
        <v>585.6</v>
      </c>
      <c r="F3356" s="1">
        <v>613.0</v>
      </c>
    </row>
    <row r="3357" ht="15.75" customHeight="1">
      <c r="A3357" s="1">
        <v>5733.5928</v>
      </c>
      <c r="B3357" s="1">
        <v>633.2</v>
      </c>
      <c r="C3357" s="1">
        <v>599.5</v>
      </c>
      <c r="D3357" s="1">
        <v>1717.9</v>
      </c>
      <c r="E3357" s="1">
        <v>536.1</v>
      </c>
      <c r="F3357" s="1">
        <v>655.6</v>
      </c>
    </row>
    <row r="3358" ht="15.75" customHeight="1">
      <c r="A3358" s="1">
        <v>5733.7451</v>
      </c>
      <c r="B3358" s="1">
        <v>605.8</v>
      </c>
      <c r="C3358" s="1">
        <v>612.6</v>
      </c>
      <c r="D3358" s="1">
        <v>1575.4</v>
      </c>
      <c r="E3358" s="1">
        <v>478.1</v>
      </c>
      <c r="F3358" s="1">
        <v>677.8</v>
      </c>
    </row>
    <row r="3359" ht="15.75" customHeight="1">
      <c r="A3359" s="1">
        <v>5733.8975</v>
      </c>
      <c r="B3359" s="1">
        <v>596.8</v>
      </c>
      <c r="C3359" s="1">
        <v>663.2</v>
      </c>
      <c r="D3359" s="1">
        <v>1565.5</v>
      </c>
      <c r="E3359" s="1">
        <v>490.7</v>
      </c>
      <c r="F3359" s="1">
        <v>759.3</v>
      </c>
    </row>
    <row r="3360" ht="15.75" customHeight="1">
      <c r="A3360" s="1">
        <v>5734.0498</v>
      </c>
      <c r="B3360" s="1">
        <v>658.8</v>
      </c>
      <c r="C3360" s="1">
        <v>774.0</v>
      </c>
      <c r="D3360" s="1">
        <v>1611.9</v>
      </c>
      <c r="E3360" s="1">
        <v>509.7</v>
      </c>
      <c r="F3360" s="1">
        <v>859.8</v>
      </c>
    </row>
    <row r="3361" ht="15.75" customHeight="1">
      <c r="A3361" s="1">
        <v>5734.2021</v>
      </c>
      <c r="B3361" s="1">
        <v>728.0</v>
      </c>
      <c r="C3361" s="1">
        <v>916.0</v>
      </c>
      <c r="D3361" s="1">
        <v>1718.5</v>
      </c>
      <c r="E3361" s="1">
        <v>503.6</v>
      </c>
      <c r="F3361" s="1">
        <v>1004.3</v>
      </c>
    </row>
    <row r="3362" ht="15.75" customHeight="1">
      <c r="A3362" s="1">
        <v>5734.355</v>
      </c>
      <c r="B3362" s="1">
        <v>867.1</v>
      </c>
      <c r="C3362" s="1">
        <v>1056.2</v>
      </c>
      <c r="D3362" s="1">
        <v>1725.8</v>
      </c>
      <c r="E3362" s="1">
        <v>578.3</v>
      </c>
      <c r="F3362" s="1">
        <v>907.9</v>
      </c>
    </row>
    <row r="3363" ht="15.75" customHeight="1">
      <c r="A3363" s="1">
        <v>5734.5073</v>
      </c>
      <c r="B3363" s="1">
        <v>1171.7</v>
      </c>
      <c r="C3363" s="1">
        <v>1154.8</v>
      </c>
      <c r="D3363" s="1">
        <v>1482.3</v>
      </c>
      <c r="E3363" s="1">
        <v>527.8</v>
      </c>
      <c r="F3363" s="1">
        <v>701.6</v>
      </c>
    </row>
    <row r="3364" ht="15.75" customHeight="1">
      <c r="A3364" s="1">
        <v>5734.6597</v>
      </c>
      <c r="B3364" s="1">
        <v>1473.2</v>
      </c>
      <c r="C3364" s="1">
        <v>1056.0</v>
      </c>
      <c r="D3364" s="1">
        <v>941.1</v>
      </c>
      <c r="E3364" s="1">
        <v>434.6</v>
      </c>
      <c r="F3364" s="1">
        <v>490.5</v>
      </c>
    </row>
    <row r="3365" ht="15.75" customHeight="1">
      <c r="A3365" s="1">
        <v>5734.812</v>
      </c>
      <c r="B3365" s="1">
        <v>1210.6</v>
      </c>
      <c r="C3365" s="1">
        <v>760.1</v>
      </c>
      <c r="D3365" s="1">
        <v>612.7</v>
      </c>
      <c r="E3365" s="1">
        <v>335.3</v>
      </c>
      <c r="F3365" s="1">
        <v>324.4</v>
      </c>
    </row>
    <row r="3366" ht="15.75" customHeight="1">
      <c r="A3366" s="1">
        <v>5734.9644</v>
      </c>
      <c r="B3366" s="1">
        <v>766.8</v>
      </c>
      <c r="C3366" s="1">
        <v>535.4</v>
      </c>
      <c r="D3366" s="1">
        <v>427.6</v>
      </c>
      <c r="E3366" s="1">
        <v>254.7</v>
      </c>
      <c r="F3366" s="1">
        <v>224.6</v>
      </c>
    </row>
    <row r="3367" ht="15.75" customHeight="1">
      <c r="A3367" s="1">
        <v>5735.1167</v>
      </c>
      <c r="B3367" s="1">
        <v>530.6</v>
      </c>
      <c r="C3367" s="1">
        <v>373.8</v>
      </c>
      <c r="D3367" s="1">
        <v>300.5</v>
      </c>
      <c r="E3367" s="1">
        <v>196.7</v>
      </c>
      <c r="F3367" s="1">
        <v>164.8</v>
      </c>
    </row>
    <row r="3368" ht="15.75" customHeight="1">
      <c r="A3368" s="1">
        <v>5735.269</v>
      </c>
      <c r="B3368" s="1">
        <v>386.7</v>
      </c>
      <c r="C3368" s="1">
        <v>267.7</v>
      </c>
      <c r="D3368" s="1">
        <v>209.0</v>
      </c>
      <c r="E3368" s="1">
        <v>150.0</v>
      </c>
      <c r="F3368" s="1">
        <v>121.7</v>
      </c>
    </row>
    <row r="3369" ht="15.75" customHeight="1">
      <c r="A3369" s="1">
        <v>5735.4214</v>
      </c>
      <c r="B3369" s="1">
        <v>302.3</v>
      </c>
      <c r="C3369" s="1">
        <v>209.0</v>
      </c>
      <c r="D3369" s="1">
        <v>160.3</v>
      </c>
      <c r="E3369" s="1">
        <v>120.5</v>
      </c>
      <c r="F3369" s="1">
        <v>96.57</v>
      </c>
    </row>
    <row r="3370" ht="15.75" customHeight="1">
      <c r="A3370" s="1">
        <v>5735.5742</v>
      </c>
      <c r="B3370" s="1">
        <v>253.3</v>
      </c>
      <c r="C3370" s="1">
        <v>164.6</v>
      </c>
      <c r="D3370" s="1">
        <v>134.1</v>
      </c>
      <c r="E3370" s="1">
        <v>102.2</v>
      </c>
      <c r="F3370" s="1">
        <v>82.14</v>
      </c>
    </row>
    <row r="3371" ht="15.75" customHeight="1">
      <c r="A3371" s="1">
        <v>5735.7266</v>
      </c>
      <c r="B3371" s="1">
        <v>214.7</v>
      </c>
      <c r="C3371" s="1">
        <v>136.7</v>
      </c>
      <c r="D3371" s="1">
        <v>116.8</v>
      </c>
      <c r="E3371" s="1">
        <v>87.1</v>
      </c>
      <c r="F3371" s="1">
        <v>71.19</v>
      </c>
    </row>
    <row r="3372" ht="15.75" customHeight="1">
      <c r="A3372" s="1">
        <v>5735.8789</v>
      </c>
      <c r="B3372" s="1">
        <v>187.2</v>
      </c>
      <c r="C3372" s="1">
        <v>113.0</v>
      </c>
      <c r="D3372" s="1">
        <v>97.12</v>
      </c>
      <c r="E3372" s="1">
        <v>71.32</v>
      </c>
      <c r="F3372" s="1">
        <v>59.25</v>
      </c>
    </row>
    <row r="3373" ht="15.75" customHeight="1">
      <c r="A3373" s="1">
        <v>5736.0313</v>
      </c>
      <c r="B3373" s="1">
        <v>157.0</v>
      </c>
      <c r="C3373" s="1">
        <v>89.5</v>
      </c>
      <c r="D3373" s="1">
        <v>77.64</v>
      </c>
      <c r="E3373" s="1">
        <v>57.97</v>
      </c>
      <c r="F3373" s="1">
        <v>49.52</v>
      </c>
    </row>
    <row r="3374" ht="15.75" customHeight="1">
      <c r="A3374" s="1">
        <v>5736.1836</v>
      </c>
      <c r="B3374" s="1">
        <v>121.5</v>
      </c>
      <c r="C3374" s="1">
        <v>70.38</v>
      </c>
      <c r="D3374" s="1">
        <v>61.85</v>
      </c>
      <c r="E3374" s="1">
        <v>47.05</v>
      </c>
      <c r="F3374" s="1">
        <v>41.44</v>
      </c>
    </row>
    <row r="3375" ht="15.75" customHeight="1">
      <c r="A3375" s="1">
        <v>5736.3359</v>
      </c>
      <c r="B3375" s="1">
        <v>90.3</v>
      </c>
      <c r="C3375" s="1">
        <v>55.9</v>
      </c>
      <c r="D3375" s="1">
        <v>49.6</v>
      </c>
      <c r="E3375" s="1">
        <v>38.48</v>
      </c>
      <c r="F3375" s="1">
        <v>34.44</v>
      </c>
    </row>
    <row r="3376" ht="15.75" customHeight="1">
      <c r="A3376" s="1">
        <v>5736.4883</v>
      </c>
      <c r="B3376" s="1">
        <v>69.57</v>
      </c>
      <c r="C3376" s="1">
        <v>46.09</v>
      </c>
      <c r="D3376" s="1">
        <v>41.1</v>
      </c>
      <c r="E3376" s="1">
        <v>32.19</v>
      </c>
      <c r="F3376" s="1">
        <v>29.38</v>
      </c>
    </row>
    <row r="3377" ht="15.75" customHeight="1">
      <c r="A3377" s="1">
        <v>5736.6406</v>
      </c>
      <c r="B3377" s="1">
        <v>57.03</v>
      </c>
      <c r="C3377" s="1">
        <v>39.12</v>
      </c>
      <c r="D3377" s="1">
        <v>34.74</v>
      </c>
      <c r="E3377" s="1">
        <v>27.85</v>
      </c>
      <c r="F3377" s="1">
        <v>25.75</v>
      </c>
    </row>
    <row r="3378" ht="15.75" customHeight="1">
      <c r="A3378" s="1">
        <v>5736.793</v>
      </c>
      <c r="B3378" s="1">
        <v>45.93</v>
      </c>
      <c r="C3378" s="1">
        <v>34.87</v>
      </c>
      <c r="D3378" s="1">
        <v>31.02</v>
      </c>
      <c r="E3378" s="1">
        <v>25.1</v>
      </c>
      <c r="F3378" s="1">
        <v>23.29</v>
      </c>
    </row>
    <row r="3379" ht="15.75" customHeight="1">
      <c r="A3379" s="1">
        <v>5736.9458</v>
      </c>
      <c r="B3379" s="1">
        <v>40.58</v>
      </c>
      <c r="C3379" s="1">
        <v>32.33</v>
      </c>
      <c r="D3379" s="1">
        <v>28.9</v>
      </c>
      <c r="E3379" s="1">
        <v>23.59</v>
      </c>
      <c r="F3379" s="1">
        <v>22.02</v>
      </c>
    </row>
    <row r="3380" ht="15.75" customHeight="1">
      <c r="A3380" s="1">
        <v>5737.0981</v>
      </c>
      <c r="B3380" s="1">
        <v>38.62</v>
      </c>
      <c r="C3380" s="1">
        <v>31.13</v>
      </c>
      <c r="D3380" s="1">
        <v>28.07</v>
      </c>
      <c r="E3380" s="1">
        <v>23.1</v>
      </c>
      <c r="F3380" s="1">
        <v>21.58</v>
      </c>
    </row>
    <row r="3381" ht="15.75" customHeight="1">
      <c r="A3381" s="1">
        <v>5737.2505</v>
      </c>
      <c r="B3381" s="1">
        <v>39.31</v>
      </c>
      <c r="C3381" s="1">
        <v>31.1</v>
      </c>
      <c r="D3381" s="1">
        <v>28.37</v>
      </c>
      <c r="E3381" s="1">
        <v>23.55</v>
      </c>
      <c r="F3381" s="1">
        <v>21.91</v>
      </c>
    </row>
    <row r="3382" ht="15.75" customHeight="1">
      <c r="A3382" s="1">
        <v>5737.4028</v>
      </c>
      <c r="B3382" s="1">
        <v>43.88</v>
      </c>
      <c r="C3382" s="1">
        <v>32.27</v>
      </c>
      <c r="D3382" s="1">
        <v>29.81</v>
      </c>
      <c r="E3382" s="1">
        <v>24.93</v>
      </c>
      <c r="F3382" s="1">
        <v>23.09</v>
      </c>
    </row>
    <row r="3383" ht="15.75" customHeight="1">
      <c r="A3383" s="1">
        <v>5737.5552</v>
      </c>
      <c r="B3383" s="1">
        <v>51.75</v>
      </c>
      <c r="C3383" s="1">
        <v>35.56</v>
      </c>
      <c r="D3383" s="1">
        <v>33.3</v>
      </c>
      <c r="E3383" s="1">
        <v>27.78</v>
      </c>
      <c r="F3383" s="1">
        <v>25.37</v>
      </c>
    </row>
    <row r="3384" ht="15.75" customHeight="1">
      <c r="A3384" s="1">
        <v>5737.7075</v>
      </c>
      <c r="B3384" s="1">
        <v>61.24</v>
      </c>
      <c r="C3384" s="1">
        <v>41.1</v>
      </c>
      <c r="D3384" s="1">
        <v>39.43</v>
      </c>
      <c r="E3384" s="1">
        <v>33.32</v>
      </c>
      <c r="F3384" s="1">
        <v>29.92</v>
      </c>
    </row>
    <row r="3385" ht="15.75" customHeight="1">
      <c r="A3385" s="1">
        <v>5737.8599</v>
      </c>
      <c r="B3385" s="1">
        <v>74.35</v>
      </c>
      <c r="C3385" s="1">
        <v>47.92</v>
      </c>
      <c r="D3385" s="1">
        <v>47.28</v>
      </c>
      <c r="E3385" s="1">
        <v>39.41</v>
      </c>
      <c r="F3385" s="1">
        <v>35.61</v>
      </c>
    </row>
    <row r="3386" ht="15.75" customHeight="1">
      <c r="A3386" s="1">
        <v>5738.0122</v>
      </c>
      <c r="B3386" s="1">
        <v>94.9</v>
      </c>
      <c r="C3386" s="1">
        <v>59.37</v>
      </c>
      <c r="D3386" s="1">
        <v>58.89</v>
      </c>
      <c r="E3386" s="1">
        <v>49.19</v>
      </c>
      <c r="F3386" s="1">
        <v>43.99</v>
      </c>
    </row>
    <row r="3387" ht="15.75" customHeight="1">
      <c r="A3387" s="1">
        <v>5738.1646</v>
      </c>
      <c r="B3387" s="1">
        <v>117.2</v>
      </c>
      <c r="C3387" s="1">
        <v>76.26</v>
      </c>
      <c r="D3387" s="1">
        <v>76.91</v>
      </c>
      <c r="E3387" s="1">
        <v>63.58</v>
      </c>
      <c r="F3387" s="1">
        <v>56.16</v>
      </c>
    </row>
    <row r="3388" ht="15.75" customHeight="1">
      <c r="A3388" s="1">
        <v>5738.3174</v>
      </c>
      <c r="B3388" s="1">
        <v>136.1</v>
      </c>
      <c r="C3388" s="1">
        <v>96.56</v>
      </c>
      <c r="D3388" s="1">
        <v>99.92</v>
      </c>
      <c r="E3388" s="1">
        <v>81.86</v>
      </c>
      <c r="F3388" s="1">
        <v>71.66</v>
      </c>
    </row>
    <row r="3389" ht="15.75" customHeight="1">
      <c r="A3389" s="1">
        <v>5738.4697</v>
      </c>
      <c r="B3389" s="1">
        <v>149.1</v>
      </c>
      <c r="C3389" s="1">
        <v>114.4</v>
      </c>
      <c r="D3389" s="1">
        <v>121.6</v>
      </c>
      <c r="E3389" s="1">
        <v>101.3</v>
      </c>
      <c r="F3389" s="1">
        <v>88.94</v>
      </c>
    </row>
    <row r="3390" ht="15.75" customHeight="1">
      <c r="A3390" s="1">
        <v>5738.6221</v>
      </c>
      <c r="B3390" s="1">
        <v>157.0</v>
      </c>
      <c r="C3390" s="1">
        <v>130.3</v>
      </c>
      <c r="D3390" s="1">
        <v>141.1</v>
      </c>
      <c r="E3390" s="1">
        <v>117.7</v>
      </c>
      <c r="F3390" s="1">
        <v>104.0</v>
      </c>
    </row>
    <row r="3391" ht="15.75" customHeight="1">
      <c r="A3391" s="1">
        <v>5738.7744</v>
      </c>
      <c r="B3391" s="1">
        <v>170.2</v>
      </c>
      <c r="C3391" s="1">
        <v>147.3</v>
      </c>
      <c r="D3391" s="1">
        <v>162.0</v>
      </c>
      <c r="E3391" s="1">
        <v>132.6</v>
      </c>
      <c r="F3391" s="1">
        <v>120.5</v>
      </c>
    </row>
    <row r="3392" ht="15.75" customHeight="1">
      <c r="A3392" s="1">
        <v>5738.9268</v>
      </c>
      <c r="B3392" s="1">
        <v>187.4</v>
      </c>
      <c r="C3392" s="1">
        <v>167.4</v>
      </c>
      <c r="D3392" s="1">
        <v>188.1</v>
      </c>
      <c r="E3392" s="1">
        <v>146.4</v>
      </c>
      <c r="F3392" s="1">
        <v>138.8</v>
      </c>
    </row>
    <row r="3393" ht="15.75" customHeight="1">
      <c r="A3393" s="1">
        <v>5739.0791</v>
      </c>
      <c r="B3393" s="1">
        <v>217.3</v>
      </c>
      <c r="C3393" s="1">
        <v>185.5</v>
      </c>
      <c r="D3393" s="1">
        <v>213.8</v>
      </c>
      <c r="E3393" s="1">
        <v>161.5</v>
      </c>
      <c r="F3393" s="1">
        <v>158.9</v>
      </c>
    </row>
    <row r="3394" ht="15.75" customHeight="1">
      <c r="A3394" s="1">
        <v>5739.2314</v>
      </c>
      <c r="B3394" s="1">
        <v>248.1</v>
      </c>
      <c r="C3394" s="1">
        <v>202.8</v>
      </c>
      <c r="D3394" s="1">
        <v>239.8</v>
      </c>
      <c r="E3394" s="1">
        <v>177.0</v>
      </c>
      <c r="F3394" s="1">
        <v>180.4</v>
      </c>
    </row>
    <row r="3395" ht="15.75" customHeight="1">
      <c r="A3395" s="1">
        <v>5739.3838</v>
      </c>
      <c r="B3395" s="1">
        <v>256.6</v>
      </c>
      <c r="C3395" s="1">
        <v>215.2</v>
      </c>
      <c r="D3395" s="1">
        <v>260.6</v>
      </c>
      <c r="E3395" s="1">
        <v>188.9</v>
      </c>
      <c r="F3395" s="1">
        <v>198.5</v>
      </c>
    </row>
    <row r="3396" ht="15.75" customHeight="1">
      <c r="A3396" s="1">
        <v>5739.5366</v>
      </c>
      <c r="B3396" s="1">
        <v>247.2</v>
      </c>
      <c r="C3396" s="1">
        <v>218.1</v>
      </c>
      <c r="D3396" s="1">
        <v>269.9</v>
      </c>
      <c r="E3396" s="1">
        <v>189.1</v>
      </c>
      <c r="F3396" s="1">
        <v>208.3</v>
      </c>
    </row>
    <row r="3397" ht="15.75" customHeight="1">
      <c r="A3397" s="1">
        <v>5739.689</v>
      </c>
      <c r="B3397" s="1">
        <v>229.2</v>
      </c>
      <c r="C3397" s="1">
        <v>211.3</v>
      </c>
      <c r="D3397" s="1">
        <v>261.5</v>
      </c>
      <c r="E3397" s="1">
        <v>188.7</v>
      </c>
      <c r="F3397" s="1">
        <v>206.6</v>
      </c>
    </row>
    <row r="3398" ht="15.75" customHeight="1">
      <c r="A3398" s="1">
        <v>5739.8413</v>
      </c>
      <c r="B3398" s="1">
        <v>221.4</v>
      </c>
      <c r="C3398" s="1">
        <v>205.5</v>
      </c>
      <c r="D3398" s="1">
        <v>252.0</v>
      </c>
      <c r="E3398" s="1">
        <v>191.0</v>
      </c>
      <c r="F3398" s="1">
        <v>202.5</v>
      </c>
    </row>
    <row r="3399" ht="15.75" customHeight="1">
      <c r="A3399" s="1">
        <v>5739.9937</v>
      </c>
      <c r="B3399" s="1">
        <v>217.6</v>
      </c>
      <c r="C3399" s="1">
        <v>200.8</v>
      </c>
      <c r="D3399" s="1">
        <v>241.9</v>
      </c>
      <c r="E3399" s="1">
        <v>193.7</v>
      </c>
      <c r="F3399" s="1">
        <v>198.3</v>
      </c>
    </row>
    <row r="3400" ht="15.75" customHeight="1">
      <c r="A3400" s="1">
        <v>5740.146</v>
      </c>
      <c r="B3400" s="1">
        <v>223.2</v>
      </c>
      <c r="C3400" s="1">
        <v>203.4</v>
      </c>
      <c r="D3400" s="1">
        <v>240.7</v>
      </c>
      <c r="E3400" s="1">
        <v>196.7</v>
      </c>
      <c r="F3400" s="1">
        <v>201.0</v>
      </c>
    </row>
    <row r="3401" ht="15.75" customHeight="1">
      <c r="A3401" s="1">
        <v>5740.2983</v>
      </c>
      <c r="B3401" s="1">
        <v>239.2</v>
      </c>
      <c r="C3401" s="1">
        <v>210.5</v>
      </c>
      <c r="D3401" s="1">
        <v>246.7</v>
      </c>
      <c r="E3401" s="1">
        <v>198.4</v>
      </c>
      <c r="F3401" s="1">
        <v>200.9</v>
      </c>
    </row>
    <row r="3402" ht="15.75" customHeight="1">
      <c r="A3402" s="1">
        <v>5740.4507</v>
      </c>
      <c r="B3402" s="1">
        <v>266.5</v>
      </c>
      <c r="C3402" s="1">
        <v>220.7</v>
      </c>
      <c r="D3402" s="1">
        <v>257.9</v>
      </c>
      <c r="E3402" s="1">
        <v>198.0</v>
      </c>
      <c r="F3402" s="1">
        <v>198.4</v>
      </c>
    </row>
    <row r="3403" ht="15.75" customHeight="1">
      <c r="A3403" s="1">
        <v>5740.603</v>
      </c>
      <c r="B3403" s="1">
        <v>302.2</v>
      </c>
      <c r="C3403" s="1">
        <v>230.5</v>
      </c>
      <c r="D3403" s="1">
        <v>269.9</v>
      </c>
      <c r="E3403" s="1">
        <v>199.5</v>
      </c>
      <c r="F3403" s="1">
        <v>199.4</v>
      </c>
    </row>
    <row r="3404" ht="15.75" customHeight="1">
      <c r="A3404" s="1">
        <v>5740.7554</v>
      </c>
      <c r="B3404" s="1">
        <v>358.5</v>
      </c>
      <c r="C3404" s="1">
        <v>239.3</v>
      </c>
      <c r="D3404" s="1">
        <v>283.2</v>
      </c>
      <c r="E3404" s="1">
        <v>194.3</v>
      </c>
      <c r="F3404" s="1">
        <v>194.1</v>
      </c>
    </row>
    <row r="3405" ht="15.75" customHeight="1">
      <c r="A3405" s="1">
        <v>5740.9082</v>
      </c>
      <c r="B3405" s="1">
        <v>402.6</v>
      </c>
      <c r="C3405" s="1">
        <v>244.4</v>
      </c>
      <c r="D3405" s="1">
        <v>289.7</v>
      </c>
      <c r="E3405" s="1">
        <v>190.3</v>
      </c>
      <c r="F3405" s="1">
        <v>185.1</v>
      </c>
    </row>
    <row r="3406" ht="15.75" customHeight="1">
      <c r="A3406" s="1">
        <v>5741.0605</v>
      </c>
      <c r="B3406" s="1">
        <v>407.1</v>
      </c>
      <c r="C3406" s="1">
        <v>238.2</v>
      </c>
      <c r="D3406" s="1">
        <v>274.1</v>
      </c>
      <c r="E3406" s="1">
        <v>185.3</v>
      </c>
      <c r="F3406" s="1">
        <v>173.8</v>
      </c>
    </row>
    <row r="3407" ht="15.75" customHeight="1">
      <c r="A3407" s="1">
        <v>5741.2129</v>
      </c>
      <c r="B3407" s="1">
        <v>359.5</v>
      </c>
      <c r="C3407" s="1">
        <v>208.4</v>
      </c>
      <c r="D3407" s="1">
        <v>231.0</v>
      </c>
      <c r="E3407" s="1">
        <v>164.7</v>
      </c>
      <c r="F3407" s="1">
        <v>150.9</v>
      </c>
    </row>
    <row r="3408" ht="15.75" customHeight="1">
      <c r="A3408" s="1">
        <v>5741.3652</v>
      </c>
      <c r="B3408" s="1">
        <v>284.7</v>
      </c>
      <c r="C3408" s="1">
        <v>173.3</v>
      </c>
      <c r="D3408" s="1">
        <v>187.9</v>
      </c>
      <c r="E3408" s="1">
        <v>138.8</v>
      </c>
      <c r="F3408" s="1">
        <v>125.3</v>
      </c>
    </row>
    <row r="3409" ht="15.75" customHeight="1">
      <c r="A3409" s="1">
        <v>5741.5176</v>
      </c>
      <c r="B3409" s="1">
        <v>211.9</v>
      </c>
      <c r="C3409" s="1">
        <v>142.9</v>
      </c>
      <c r="D3409" s="1">
        <v>152.4</v>
      </c>
      <c r="E3409" s="1">
        <v>117.0</v>
      </c>
      <c r="F3409" s="1">
        <v>104.9</v>
      </c>
    </row>
    <row r="3410" ht="15.75" customHeight="1">
      <c r="A3410" s="1">
        <v>5741.6699</v>
      </c>
      <c r="B3410" s="1">
        <v>156.5</v>
      </c>
      <c r="C3410" s="1">
        <v>117.9</v>
      </c>
      <c r="D3410" s="1">
        <v>124.7</v>
      </c>
      <c r="E3410" s="1">
        <v>98.65</v>
      </c>
      <c r="F3410" s="1">
        <v>87.7</v>
      </c>
    </row>
    <row r="3411" ht="15.75" customHeight="1">
      <c r="A3411" s="1">
        <v>5741.8223</v>
      </c>
      <c r="B3411" s="1">
        <v>120.5</v>
      </c>
      <c r="C3411" s="1">
        <v>98.05</v>
      </c>
      <c r="D3411" s="1">
        <v>101.8</v>
      </c>
      <c r="E3411" s="1">
        <v>84.54</v>
      </c>
      <c r="F3411" s="1">
        <v>77.53</v>
      </c>
    </row>
    <row r="3412" ht="15.75" customHeight="1">
      <c r="A3412" s="1">
        <v>5741.9746</v>
      </c>
      <c r="B3412" s="1">
        <v>97.53</v>
      </c>
      <c r="C3412" s="1">
        <v>84.34</v>
      </c>
      <c r="D3412" s="1">
        <v>87.65</v>
      </c>
      <c r="E3412" s="1">
        <v>75.86</v>
      </c>
      <c r="F3412" s="1">
        <v>69.38</v>
      </c>
    </row>
    <row r="3413" ht="15.75" customHeight="1">
      <c r="A3413" s="1">
        <v>5742.127</v>
      </c>
      <c r="B3413" s="1">
        <v>81.61</v>
      </c>
      <c r="C3413" s="1">
        <v>73.28</v>
      </c>
      <c r="D3413" s="1">
        <v>77.75</v>
      </c>
      <c r="E3413" s="1">
        <v>67.96</v>
      </c>
      <c r="F3413" s="1">
        <v>63.12</v>
      </c>
    </row>
    <row r="3414" ht="15.75" customHeight="1">
      <c r="A3414" s="1">
        <v>5742.2798</v>
      </c>
      <c r="B3414" s="1">
        <v>71.8</v>
      </c>
      <c r="C3414" s="1">
        <v>64.61</v>
      </c>
      <c r="D3414" s="1">
        <v>69.45</v>
      </c>
      <c r="E3414" s="1">
        <v>62.36</v>
      </c>
      <c r="F3414" s="1">
        <v>59.09</v>
      </c>
    </row>
    <row r="3415" ht="15.75" customHeight="1">
      <c r="A3415" s="1">
        <v>5742.4321</v>
      </c>
      <c r="B3415" s="1">
        <v>64.53</v>
      </c>
      <c r="C3415" s="1">
        <v>57.54</v>
      </c>
      <c r="D3415" s="1">
        <v>63.33</v>
      </c>
      <c r="E3415" s="1">
        <v>59.12</v>
      </c>
      <c r="F3415" s="1">
        <v>56.55</v>
      </c>
    </row>
    <row r="3416" ht="15.75" customHeight="1">
      <c r="A3416" s="1">
        <v>5742.5845</v>
      </c>
      <c r="B3416" s="1">
        <v>58.81</v>
      </c>
      <c r="C3416" s="1">
        <v>52.99</v>
      </c>
      <c r="D3416" s="1">
        <v>58.72</v>
      </c>
      <c r="E3416" s="1">
        <v>56.4</v>
      </c>
      <c r="F3416" s="1">
        <v>55.08</v>
      </c>
    </row>
    <row r="3417" ht="15.75" customHeight="1">
      <c r="A3417" s="1">
        <v>5742.7368</v>
      </c>
      <c r="B3417" s="1">
        <v>54.77</v>
      </c>
      <c r="C3417" s="1">
        <v>50.37</v>
      </c>
      <c r="D3417" s="1">
        <v>55.84</v>
      </c>
      <c r="E3417" s="1">
        <v>54.18</v>
      </c>
      <c r="F3417" s="1">
        <v>54.78</v>
      </c>
    </row>
    <row r="3418" ht="15.75" customHeight="1">
      <c r="A3418" s="1">
        <v>5742.8892</v>
      </c>
      <c r="B3418" s="1">
        <v>54.92</v>
      </c>
      <c r="C3418" s="1">
        <v>50.27</v>
      </c>
      <c r="D3418" s="1">
        <v>55.84</v>
      </c>
      <c r="E3418" s="1">
        <v>54.17</v>
      </c>
      <c r="F3418" s="1">
        <v>56.94</v>
      </c>
    </row>
    <row r="3419" ht="15.75" customHeight="1">
      <c r="A3419" s="1">
        <v>5743.0415</v>
      </c>
      <c r="B3419" s="1">
        <v>59.34</v>
      </c>
      <c r="C3419" s="1">
        <v>54.34</v>
      </c>
      <c r="D3419" s="1">
        <v>60.37</v>
      </c>
      <c r="E3419" s="1">
        <v>58.77</v>
      </c>
      <c r="F3419" s="1">
        <v>63.17</v>
      </c>
    </row>
    <row r="3420" ht="15.75" customHeight="1">
      <c r="A3420" s="1">
        <v>5743.1938</v>
      </c>
      <c r="B3420" s="1">
        <v>67.92</v>
      </c>
      <c r="C3420" s="1">
        <v>65.62</v>
      </c>
      <c r="D3420" s="1">
        <v>72.44</v>
      </c>
      <c r="E3420" s="1">
        <v>70.78</v>
      </c>
      <c r="F3420" s="1">
        <v>75.36</v>
      </c>
    </row>
    <row r="3421" ht="15.75" customHeight="1">
      <c r="A3421" s="1">
        <v>5743.3462</v>
      </c>
      <c r="B3421" s="1">
        <v>81.36</v>
      </c>
      <c r="C3421" s="1">
        <v>82.32</v>
      </c>
      <c r="D3421" s="1">
        <v>89.65</v>
      </c>
      <c r="E3421" s="1">
        <v>88.14</v>
      </c>
      <c r="F3421" s="1">
        <v>94.97</v>
      </c>
    </row>
    <row r="3422" ht="15.75" customHeight="1">
      <c r="A3422" s="1">
        <v>5743.499</v>
      </c>
      <c r="B3422" s="1">
        <v>98.99</v>
      </c>
      <c r="C3422" s="1">
        <v>107.8</v>
      </c>
      <c r="D3422" s="1">
        <v>118.4</v>
      </c>
      <c r="E3422" s="1">
        <v>118.0</v>
      </c>
      <c r="F3422" s="1">
        <v>124.9</v>
      </c>
    </row>
    <row r="3423" ht="15.75" customHeight="1">
      <c r="A3423" s="1">
        <v>5743.6514</v>
      </c>
      <c r="B3423" s="1">
        <v>126.2</v>
      </c>
      <c r="C3423" s="1">
        <v>147.8</v>
      </c>
      <c r="D3423" s="1">
        <v>163.6</v>
      </c>
      <c r="E3423" s="1">
        <v>163.3</v>
      </c>
      <c r="F3423" s="1">
        <v>166.6</v>
      </c>
    </row>
    <row r="3424" ht="15.75" customHeight="1">
      <c r="A3424" s="1">
        <v>5743.8037</v>
      </c>
      <c r="B3424" s="1">
        <v>169.4</v>
      </c>
      <c r="C3424" s="1">
        <v>203.4</v>
      </c>
      <c r="D3424" s="1">
        <v>227.4</v>
      </c>
      <c r="E3424" s="1">
        <v>219.7</v>
      </c>
      <c r="F3424" s="1">
        <v>216.7</v>
      </c>
    </row>
    <row r="3425" ht="15.75" customHeight="1">
      <c r="A3425" s="1">
        <v>5743.9561</v>
      </c>
      <c r="B3425" s="1">
        <v>236.7</v>
      </c>
      <c r="C3425" s="1">
        <v>271.9</v>
      </c>
      <c r="D3425" s="1">
        <v>308.4</v>
      </c>
      <c r="E3425" s="1">
        <v>279.8</v>
      </c>
      <c r="F3425" s="1">
        <v>266.5</v>
      </c>
    </row>
    <row r="3426" ht="15.75" customHeight="1">
      <c r="A3426" s="1">
        <v>5744.1084</v>
      </c>
      <c r="B3426" s="1">
        <v>309.2</v>
      </c>
      <c r="C3426" s="1">
        <v>333.2</v>
      </c>
      <c r="D3426" s="1">
        <v>388.6</v>
      </c>
      <c r="E3426" s="1">
        <v>338.4</v>
      </c>
      <c r="F3426" s="1">
        <v>315.5</v>
      </c>
    </row>
    <row r="3427" ht="15.75" customHeight="1">
      <c r="A3427" s="1">
        <v>5744.2607</v>
      </c>
      <c r="B3427" s="1">
        <v>372.6</v>
      </c>
      <c r="C3427" s="1">
        <v>361.3</v>
      </c>
      <c r="D3427" s="1">
        <v>439.3</v>
      </c>
      <c r="E3427" s="1">
        <v>365.5</v>
      </c>
      <c r="F3427" s="1">
        <v>362.0</v>
      </c>
    </row>
    <row r="3428" ht="15.75" customHeight="1">
      <c r="A3428" s="1">
        <v>5744.4131</v>
      </c>
      <c r="B3428" s="1">
        <v>397.1</v>
      </c>
      <c r="C3428" s="1">
        <v>344.7</v>
      </c>
      <c r="D3428" s="1">
        <v>437.2</v>
      </c>
      <c r="E3428" s="1">
        <v>341.2</v>
      </c>
      <c r="F3428" s="1">
        <v>358.0</v>
      </c>
    </row>
    <row r="3429" ht="15.75" customHeight="1">
      <c r="A3429" s="1">
        <v>5744.5654</v>
      </c>
      <c r="B3429" s="1">
        <v>365.9</v>
      </c>
      <c r="C3429" s="1">
        <v>298.4</v>
      </c>
      <c r="D3429" s="1">
        <v>387.4</v>
      </c>
      <c r="E3429" s="1">
        <v>295.1</v>
      </c>
      <c r="F3429" s="1">
        <v>309.6</v>
      </c>
    </row>
    <row r="3430" ht="15.75" customHeight="1">
      <c r="A3430" s="1">
        <v>5744.7178</v>
      </c>
      <c r="B3430" s="1">
        <v>301.6</v>
      </c>
      <c r="C3430" s="1">
        <v>256.7</v>
      </c>
      <c r="D3430" s="1">
        <v>333.7</v>
      </c>
      <c r="E3430" s="1">
        <v>248.7</v>
      </c>
      <c r="F3430" s="1">
        <v>274.1</v>
      </c>
    </row>
    <row r="3431" ht="15.75" customHeight="1">
      <c r="A3431" s="1">
        <v>5744.8706</v>
      </c>
      <c r="B3431" s="1">
        <v>256.3</v>
      </c>
      <c r="C3431" s="1">
        <v>227.4</v>
      </c>
      <c r="D3431" s="1">
        <v>282.8</v>
      </c>
      <c r="E3431" s="1">
        <v>216.4</v>
      </c>
      <c r="F3431" s="1">
        <v>237.2</v>
      </c>
    </row>
    <row r="3432" ht="15.75" customHeight="1">
      <c r="A3432" s="1">
        <v>5745.0229</v>
      </c>
      <c r="B3432" s="1">
        <v>225.5</v>
      </c>
      <c r="C3432" s="1">
        <v>204.7</v>
      </c>
      <c r="D3432" s="1">
        <v>248.3</v>
      </c>
      <c r="E3432" s="1">
        <v>197.1</v>
      </c>
      <c r="F3432" s="1">
        <v>207.4</v>
      </c>
    </row>
    <row r="3433" ht="15.75" customHeight="1">
      <c r="A3433" s="1">
        <v>5745.1753</v>
      </c>
      <c r="B3433" s="1">
        <v>221.5</v>
      </c>
      <c r="C3433" s="1">
        <v>205.7</v>
      </c>
      <c r="D3433" s="1">
        <v>246.7</v>
      </c>
      <c r="E3433" s="1">
        <v>197.9</v>
      </c>
      <c r="F3433" s="1">
        <v>204.4</v>
      </c>
    </row>
    <row r="3434" ht="15.75" customHeight="1">
      <c r="A3434" s="1">
        <v>5745.3276</v>
      </c>
      <c r="B3434" s="1">
        <v>241.0</v>
      </c>
      <c r="C3434" s="1">
        <v>224.7</v>
      </c>
      <c r="D3434" s="1">
        <v>268.5</v>
      </c>
      <c r="E3434" s="1">
        <v>213.5</v>
      </c>
      <c r="F3434" s="1">
        <v>215.0</v>
      </c>
    </row>
    <row r="3435" ht="15.75" customHeight="1">
      <c r="A3435" s="1">
        <v>5745.48</v>
      </c>
      <c r="B3435" s="1">
        <v>291.7</v>
      </c>
      <c r="C3435" s="1">
        <v>263.9</v>
      </c>
      <c r="D3435" s="1">
        <v>317.0</v>
      </c>
      <c r="E3435" s="1">
        <v>243.6</v>
      </c>
      <c r="F3435" s="1">
        <v>240.6</v>
      </c>
    </row>
    <row r="3436" ht="15.75" customHeight="1">
      <c r="A3436" s="1">
        <v>5745.6323</v>
      </c>
      <c r="B3436" s="1">
        <v>398.1</v>
      </c>
      <c r="C3436" s="1">
        <v>331.3</v>
      </c>
      <c r="D3436" s="1">
        <v>401.7</v>
      </c>
      <c r="E3436" s="1">
        <v>292.7</v>
      </c>
      <c r="F3436" s="1">
        <v>278.8</v>
      </c>
    </row>
    <row r="3437" ht="15.75" customHeight="1">
      <c r="A3437" s="1">
        <v>5745.7847</v>
      </c>
      <c r="B3437" s="1">
        <v>608.6</v>
      </c>
      <c r="C3437" s="1">
        <v>437.9</v>
      </c>
      <c r="D3437" s="1">
        <v>534.4</v>
      </c>
      <c r="E3437" s="1">
        <v>350.5</v>
      </c>
      <c r="F3437" s="1">
        <v>319.6</v>
      </c>
    </row>
    <row r="3438" ht="15.75" customHeight="1">
      <c r="A3438" s="1">
        <v>5745.937</v>
      </c>
      <c r="B3438" s="1">
        <v>980.4</v>
      </c>
      <c r="C3438" s="1">
        <v>600.8</v>
      </c>
      <c r="D3438" s="1">
        <v>732.1</v>
      </c>
      <c r="E3438" s="1">
        <v>423.4</v>
      </c>
      <c r="F3438" s="1">
        <v>365.2</v>
      </c>
    </row>
    <row r="3439" ht="15.75" customHeight="1">
      <c r="A3439" s="1">
        <v>5746.0894</v>
      </c>
      <c r="B3439" s="1">
        <v>1281.7</v>
      </c>
      <c r="C3439" s="1">
        <v>823.8</v>
      </c>
      <c r="D3439" s="1">
        <v>1029.2</v>
      </c>
      <c r="E3439" s="1">
        <v>492.5</v>
      </c>
      <c r="F3439" s="1">
        <v>395.0</v>
      </c>
    </row>
    <row r="3440" ht="15.75" customHeight="1">
      <c r="A3440" s="1">
        <v>5746.2422</v>
      </c>
      <c r="B3440" s="1">
        <v>1648.4</v>
      </c>
      <c r="C3440" s="1">
        <v>939.5</v>
      </c>
      <c r="D3440" s="1">
        <v>1287.8</v>
      </c>
      <c r="E3440" s="1">
        <v>495.1</v>
      </c>
      <c r="F3440" s="1">
        <v>372.6</v>
      </c>
    </row>
    <row r="3441" ht="15.75" customHeight="1">
      <c r="A3441" s="1">
        <v>5746.3945</v>
      </c>
      <c r="B3441" s="1">
        <v>1796.3</v>
      </c>
      <c r="C3441" s="1">
        <v>978.2</v>
      </c>
      <c r="D3441" s="1">
        <v>1346.9</v>
      </c>
      <c r="E3441" s="1">
        <v>479.0</v>
      </c>
      <c r="F3441" s="1">
        <v>352.7</v>
      </c>
    </row>
    <row r="3442" ht="15.75" customHeight="1">
      <c r="A3442" s="1">
        <v>5746.5469</v>
      </c>
      <c r="B3442" s="1">
        <v>1797.8</v>
      </c>
      <c r="C3442" s="1">
        <v>981.1</v>
      </c>
      <c r="D3442" s="1">
        <v>1301.7</v>
      </c>
      <c r="E3442" s="1">
        <v>465.9</v>
      </c>
      <c r="F3442" s="1">
        <v>347.5</v>
      </c>
    </row>
    <row r="3443" ht="15.75" customHeight="1">
      <c r="A3443" s="1">
        <v>5746.6992</v>
      </c>
      <c r="B3443" s="1">
        <v>1660.8</v>
      </c>
      <c r="C3443" s="1">
        <v>949.2</v>
      </c>
      <c r="D3443" s="1">
        <v>1156.9</v>
      </c>
      <c r="E3443" s="1">
        <v>427.5</v>
      </c>
      <c r="F3443" s="1">
        <v>348.1</v>
      </c>
    </row>
    <row r="3444" ht="15.75" customHeight="1">
      <c r="A3444" s="1">
        <v>5746.8516</v>
      </c>
      <c r="B3444" s="1">
        <v>1329.0</v>
      </c>
      <c r="C3444" s="1">
        <v>787.7</v>
      </c>
      <c r="D3444" s="1">
        <v>861.8</v>
      </c>
      <c r="E3444" s="1">
        <v>354.8</v>
      </c>
      <c r="F3444" s="1">
        <v>324.1</v>
      </c>
    </row>
    <row r="3445" ht="15.75" customHeight="1">
      <c r="A3445" s="1">
        <v>5747.0039</v>
      </c>
      <c r="B3445" s="1">
        <v>909.4</v>
      </c>
      <c r="C3445" s="1">
        <v>564.9</v>
      </c>
      <c r="D3445" s="1">
        <v>601.6</v>
      </c>
      <c r="E3445" s="1">
        <v>288.2</v>
      </c>
      <c r="F3445" s="1">
        <v>277.9</v>
      </c>
    </row>
    <row r="3446" ht="15.75" customHeight="1">
      <c r="A3446" s="1">
        <v>5747.1563</v>
      </c>
      <c r="B3446" s="1">
        <v>618.4</v>
      </c>
      <c r="C3446" s="1">
        <v>403.4</v>
      </c>
      <c r="D3446" s="1">
        <v>430.4</v>
      </c>
      <c r="E3446" s="1">
        <v>232.4</v>
      </c>
      <c r="F3446" s="1">
        <v>233.1</v>
      </c>
    </row>
    <row r="3447" ht="15.75" customHeight="1">
      <c r="A3447" s="1">
        <v>5747.3086</v>
      </c>
      <c r="B3447" s="1">
        <v>423.9</v>
      </c>
      <c r="C3447" s="1">
        <v>300.6</v>
      </c>
      <c r="D3447" s="1">
        <v>321.1</v>
      </c>
      <c r="E3447" s="1">
        <v>191.8</v>
      </c>
      <c r="F3447" s="1">
        <v>196.1</v>
      </c>
    </row>
    <row r="3448" ht="15.75" customHeight="1">
      <c r="A3448" s="1">
        <v>5747.4614</v>
      </c>
      <c r="B3448" s="1">
        <v>315.3</v>
      </c>
      <c r="C3448" s="1">
        <v>240.1</v>
      </c>
      <c r="D3448" s="1">
        <v>255.8</v>
      </c>
      <c r="E3448" s="1">
        <v>166.3</v>
      </c>
      <c r="F3448" s="1">
        <v>166.9</v>
      </c>
    </row>
    <row r="3449" ht="15.75" customHeight="1">
      <c r="A3449" s="1">
        <v>5747.6138</v>
      </c>
      <c r="B3449" s="1">
        <v>261.3</v>
      </c>
      <c r="C3449" s="1">
        <v>209.2</v>
      </c>
      <c r="D3449" s="1">
        <v>223.2</v>
      </c>
      <c r="E3449" s="1">
        <v>153.1</v>
      </c>
      <c r="F3449" s="1">
        <v>149.4</v>
      </c>
    </row>
    <row r="3450" ht="15.75" customHeight="1">
      <c r="A3450" s="1">
        <v>5747.7661</v>
      </c>
      <c r="B3450" s="1">
        <v>251.1</v>
      </c>
      <c r="C3450" s="1">
        <v>198.7</v>
      </c>
      <c r="D3450" s="1">
        <v>213.7</v>
      </c>
      <c r="E3450" s="1">
        <v>151.0</v>
      </c>
      <c r="F3450" s="1">
        <v>142.8</v>
      </c>
    </row>
    <row r="3451" ht="15.75" customHeight="1">
      <c r="A3451" s="1">
        <v>5747.9185</v>
      </c>
      <c r="B3451" s="1">
        <v>265.9</v>
      </c>
      <c r="C3451" s="1">
        <v>201.4</v>
      </c>
      <c r="D3451" s="1">
        <v>221.2</v>
      </c>
      <c r="E3451" s="1">
        <v>158.6</v>
      </c>
      <c r="F3451" s="1">
        <v>145.3</v>
      </c>
    </row>
    <row r="3452" ht="15.75" customHeight="1">
      <c r="A3452" s="1">
        <v>5748.0708</v>
      </c>
      <c r="B3452" s="1">
        <v>283.0</v>
      </c>
      <c r="C3452" s="1">
        <v>212.0</v>
      </c>
      <c r="D3452" s="1">
        <v>236.7</v>
      </c>
      <c r="E3452" s="1">
        <v>173.0</v>
      </c>
      <c r="F3452" s="1">
        <v>144.5</v>
      </c>
    </row>
    <row r="3453" ht="15.75" customHeight="1">
      <c r="A3453" s="1">
        <v>5748.2231</v>
      </c>
      <c r="B3453" s="1">
        <v>280.7</v>
      </c>
      <c r="C3453" s="1">
        <v>219.2</v>
      </c>
      <c r="D3453" s="1">
        <v>250.7</v>
      </c>
      <c r="E3453" s="1">
        <v>191.0</v>
      </c>
      <c r="F3453" s="1">
        <v>149.4</v>
      </c>
    </row>
    <row r="3454" ht="15.75" customHeight="1">
      <c r="A3454" s="1">
        <v>5748.3755</v>
      </c>
      <c r="B3454" s="1">
        <v>251.1</v>
      </c>
      <c r="C3454" s="1">
        <v>207.2</v>
      </c>
      <c r="D3454" s="1">
        <v>239.8</v>
      </c>
      <c r="E3454" s="1">
        <v>194.6</v>
      </c>
      <c r="F3454" s="1">
        <v>152.5</v>
      </c>
    </row>
    <row r="3455" ht="15.75" customHeight="1">
      <c r="A3455" s="1">
        <v>5748.5278</v>
      </c>
      <c r="B3455" s="1">
        <v>206.7</v>
      </c>
      <c r="C3455" s="1">
        <v>174.3</v>
      </c>
      <c r="D3455" s="1">
        <v>200.8</v>
      </c>
      <c r="E3455" s="1">
        <v>169.4</v>
      </c>
      <c r="F3455" s="1">
        <v>143.5</v>
      </c>
    </row>
    <row r="3456" ht="15.75" customHeight="1">
      <c r="A3456" s="1">
        <v>5748.6802</v>
      </c>
      <c r="B3456" s="1">
        <v>153.8</v>
      </c>
      <c r="C3456" s="1">
        <v>131.6</v>
      </c>
      <c r="D3456" s="1">
        <v>149.9</v>
      </c>
      <c r="E3456" s="1">
        <v>130.8</v>
      </c>
      <c r="F3456" s="1">
        <v>118.3</v>
      </c>
    </row>
    <row r="3457" ht="15.75" customHeight="1">
      <c r="A3457" s="1">
        <v>5748.833</v>
      </c>
      <c r="B3457" s="1">
        <v>104.0</v>
      </c>
      <c r="C3457" s="1">
        <v>96.3</v>
      </c>
      <c r="D3457" s="1">
        <v>108.4</v>
      </c>
      <c r="E3457" s="1">
        <v>97.33</v>
      </c>
      <c r="F3457" s="1">
        <v>90.82</v>
      </c>
    </row>
    <row r="3458" ht="15.75" customHeight="1">
      <c r="A3458" s="1">
        <v>5748.9854</v>
      </c>
      <c r="B3458" s="1">
        <v>79.3</v>
      </c>
      <c r="C3458" s="1">
        <v>75.14</v>
      </c>
      <c r="D3458" s="1">
        <v>83.79</v>
      </c>
      <c r="E3458" s="1">
        <v>76.16</v>
      </c>
      <c r="F3458" s="1">
        <v>74.32</v>
      </c>
    </row>
    <row r="3459" ht="15.75" customHeight="1">
      <c r="A3459" s="1">
        <v>5749.1377</v>
      </c>
      <c r="B3459" s="1">
        <v>64.15</v>
      </c>
      <c r="C3459" s="1">
        <v>61.58</v>
      </c>
      <c r="D3459" s="1">
        <v>67.24</v>
      </c>
      <c r="E3459" s="1">
        <v>61.19</v>
      </c>
      <c r="F3459" s="1">
        <v>61.32</v>
      </c>
    </row>
    <row r="3460" ht="15.75" customHeight="1">
      <c r="A3460" s="1">
        <v>5749.29</v>
      </c>
      <c r="B3460" s="1">
        <v>56.77</v>
      </c>
      <c r="C3460" s="1">
        <v>55.2</v>
      </c>
      <c r="D3460" s="1">
        <v>59.52</v>
      </c>
      <c r="E3460" s="1">
        <v>54.54</v>
      </c>
      <c r="F3460" s="1">
        <v>54.96</v>
      </c>
    </row>
    <row r="3461" ht="15.75" customHeight="1">
      <c r="A3461" s="1">
        <v>5749.4424</v>
      </c>
      <c r="B3461" s="1">
        <v>56.35</v>
      </c>
      <c r="C3461" s="1">
        <v>54.82</v>
      </c>
      <c r="D3461" s="1">
        <v>58.56</v>
      </c>
      <c r="E3461" s="1">
        <v>54.11</v>
      </c>
      <c r="F3461" s="1">
        <v>54.03</v>
      </c>
    </row>
    <row r="3462" ht="15.75" customHeight="1">
      <c r="A3462" s="1">
        <v>5749.5947</v>
      </c>
      <c r="B3462" s="1">
        <v>62.37</v>
      </c>
      <c r="C3462" s="1">
        <v>60.0</v>
      </c>
      <c r="D3462" s="1">
        <v>63.72</v>
      </c>
      <c r="E3462" s="1">
        <v>58.91</v>
      </c>
      <c r="F3462" s="1">
        <v>58.36</v>
      </c>
    </row>
    <row r="3463" ht="15.75" customHeight="1">
      <c r="A3463" s="1">
        <v>5749.7471</v>
      </c>
      <c r="B3463" s="1">
        <v>72.73</v>
      </c>
      <c r="C3463" s="1">
        <v>70.29</v>
      </c>
      <c r="D3463" s="1">
        <v>74.41</v>
      </c>
      <c r="E3463" s="1">
        <v>68.49</v>
      </c>
      <c r="F3463" s="1">
        <v>67.21</v>
      </c>
    </row>
    <row r="3464" ht="15.75" customHeight="1">
      <c r="A3464" s="1">
        <v>5749.8994</v>
      </c>
      <c r="B3464" s="1">
        <v>88.33</v>
      </c>
      <c r="C3464" s="1">
        <v>86.52</v>
      </c>
      <c r="D3464" s="1">
        <v>91.02</v>
      </c>
      <c r="E3464" s="1">
        <v>82.5</v>
      </c>
      <c r="F3464" s="1">
        <v>80.35</v>
      </c>
    </row>
    <row r="3465" ht="15.75" customHeight="1">
      <c r="A3465" s="1">
        <v>5750.0518</v>
      </c>
      <c r="B3465" s="1">
        <v>112.3</v>
      </c>
      <c r="C3465" s="1">
        <v>109.9</v>
      </c>
      <c r="D3465" s="1">
        <v>117.5</v>
      </c>
      <c r="E3465" s="1">
        <v>105.0</v>
      </c>
      <c r="F3465" s="1">
        <v>99.39</v>
      </c>
    </row>
    <row r="3466" ht="15.75" customHeight="1">
      <c r="A3466" s="1">
        <v>5750.2046</v>
      </c>
      <c r="B3466" s="1">
        <v>151.2</v>
      </c>
      <c r="C3466" s="1">
        <v>151.8</v>
      </c>
      <c r="D3466" s="1">
        <v>164.4</v>
      </c>
      <c r="E3466" s="1">
        <v>143.6</v>
      </c>
      <c r="F3466" s="1">
        <v>131.9</v>
      </c>
    </row>
    <row r="3467" ht="15.75" customHeight="1">
      <c r="A3467" s="1">
        <v>5750.3569</v>
      </c>
      <c r="B3467" s="1">
        <v>212.6</v>
      </c>
      <c r="C3467" s="1">
        <v>213.4</v>
      </c>
      <c r="D3467" s="1">
        <v>233.5</v>
      </c>
      <c r="E3467" s="1">
        <v>193.1</v>
      </c>
      <c r="F3467" s="1">
        <v>171.5</v>
      </c>
    </row>
    <row r="3468" ht="15.75" customHeight="1">
      <c r="A3468" s="1">
        <v>5750.5093</v>
      </c>
      <c r="B3468" s="1">
        <v>304.0</v>
      </c>
      <c r="C3468" s="1">
        <v>292.5</v>
      </c>
      <c r="D3468" s="1">
        <v>325.0</v>
      </c>
      <c r="E3468" s="1">
        <v>251.4</v>
      </c>
      <c r="F3468" s="1">
        <v>216.7</v>
      </c>
    </row>
    <row r="3469" ht="15.75" customHeight="1">
      <c r="A3469" s="1">
        <v>5750.6616</v>
      </c>
      <c r="B3469" s="1">
        <v>420.0</v>
      </c>
      <c r="C3469" s="1">
        <v>379.9</v>
      </c>
      <c r="D3469" s="1">
        <v>436.8</v>
      </c>
      <c r="E3469" s="1">
        <v>309.3</v>
      </c>
      <c r="F3469" s="1">
        <v>258.9</v>
      </c>
    </row>
    <row r="3470" ht="15.75" customHeight="1">
      <c r="A3470" s="1">
        <v>5750.814</v>
      </c>
      <c r="B3470" s="1">
        <v>537.2</v>
      </c>
      <c r="C3470" s="1">
        <v>461.9</v>
      </c>
      <c r="D3470" s="1">
        <v>558.5</v>
      </c>
      <c r="E3470" s="1">
        <v>348.4</v>
      </c>
      <c r="F3470" s="1">
        <v>286.0</v>
      </c>
    </row>
    <row r="3471" ht="15.75" customHeight="1">
      <c r="A3471" s="1">
        <v>5750.9663</v>
      </c>
      <c r="B3471" s="1">
        <v>632.3</v>
      </c>
      <c r="C3471" s="1">
        <v>530.4</v>
      </c>
      <c r="D3471" s="1">
        <v>669.6</v>
      </c>
      <c r="E3471" s="1">
        <v>351.7</v>
      </c>
      <c r="F3471" s="1">
        <v>296.4</v>
      </c>
    </row>
    <row r="3472" ht="15.75" customHeight="1">
      <c r="A3472" s="1">
        <v>5751.1187</v>
      </c>
      <c r="B3472" s="1">
        <v>682.4</v>
      </c>
      <c r="C3472" s="1">
        <v>558.2</v>
      </c>
      <c r="D3472" s="1">
        <v>727.1</v>
      </c>
      <c r="E3472" s="1">
        <v>320.1</v>
      </c>
      <c r="F3472" s="1">
        <v>291.5</v>
      </c>
    </row>
    <row r="3473" ht="15.75" customHeight="1">
      <c r="A3473" s="1">
        <v>5751.271</v>
      </c>
      <c r="B3473" s="1">
        <v>643.9</v>
      </c>
      <c r="C3473" s="1">
        <v>514.8</v>
      </c>
      <c r="D3473" s="1">
        <v>677.2</v>
      </c>
      <c r="E3473" s="1">
        <v>295.9</v>
      </c>
      <c r="F3473" s="1">
        <v>269.3</v>
      </c>
    </row>
    <row r="3474" ht="15.75" customHeight="1">
      <c r="A3474" s="1">
        <v>5751.4238</v>
      </c>
      <c r="B3474" s="1">
        <v>559.4</v>
      </c>
      <c r="C3474" s="1">
        <v>450.8</v>
      </c>
      <c r="D3474" s="1">
        <v>579.2</v>
      </c>
      <c r="E3474" s="1">
        <v>279.1</v>
      </c>
      <c r="F3474" s="1">
        <v>245.7</v>
      </c>
    </row>
    <row r="3475" ht="15.75" customHeight="1">
      <c r="A3475" s="1">
        <v>5751.5762</v>
      </c>
      <c r="B3475" s="1">
        <v>482.6</v>
      </c>
      <c r="C3475" s="1">
        <v>387.2</v>
      </c>
      <c r="D3475" s="1">
        <v>486.0</v>
      </c>
      <c r="E3475" s="1">
        <v>268.7</v>
      </c>
      <c r="F3475" s="1">
        <v>227.9</v>
      </c>
    </row>
    <row r="3476" ht="15.75" customHeight="1">
      <c r="A3476" s="1">
        <v>5751.7285</v>
      </c>
      <c r="B3476" s="1">
        <v>419.6</v>
      </c>
      <c r="C3476" s="1">
        <v>332.1</v>
      </c>
      <c r="D3476" s="1">
        <v>413.0</v>
      </c>
      <c r="E3476" s="1">
        <v>262.4</v>
      </c>
      <c r="F3476" s="1">
        <v>216.6</v>
      </c>
    </row>
    <row r="3477" ht="15.75" customHeight="1">
      <c r="A3477" s="1">
        <v>5751.8809</v>
      </c>
      <c r="B3477" s="1">
        <v>353.1</v>
      </c>
      <c r="C3477" s="1">
        <v>284.5</v>
      </c>
      <c r="D3477" s="1">
        <v>345.9</v>
      </c>
      <c r="E3477" s="1">
        <v>237.1</v>
      </c>
      <c r="F3477" s="1">
        <v>203.9</v>
      </c>
    </row>
    <row r="3478" ht="15.75" customHeight="1">
      <c r="A3478" s="1">
        <v>5752.0332</v>
      </c>
      <c r="B3478" s="1">
        <v>290.6</v>
      </c>
      <c r="C3478" s="1">
        <v>233.0</v>
      </c>
      <c r="D3478" s="1">
        <v>279.0</v>
      </c>
      <c r="E3478" s="1">
        <v>206.0</v>
      </c>
      <c r="F3478" s="1">
        <v>180.1</v>
      </c>
    </row>
    <row r="3479" ht="15.75" customHeight="1">
      <c r="A3479" s="1">
        <v>5752.1855</v>
      </c>
      <c r="B3479" s="1">
        <v>244.3</v>
      </c>
      <c r="C3479" s="1">
        <v>195.0</v>
      </c>
      <c r="D3479" s="1">
        <v>231.0</v>
      </c>
      <c r="E3479" s="1">
        <v>178.1</v>
      </c>
      <c r="F3479" s="1">
        <v>159.1</v>
      </c>
    </row>
    <row r="3480" ht="15.75" customHeight="1">
      <c r="A3480" s="1">
        <v>5752.3379</v>
      </c>
      <c r="B3480" s="1">
        <v>214.7</v>
      </c>
      <c r="C3480" s="1">
        <v>172.4</v>
      </c>
      <c r="D3480" s="1">
        <v>197.5</v>
      </c>
      <c r="E3480" s="1">
        <v>155.8</v>
      </c>
      <c r="F3480" s="1">
        <v>142.3</v>
      </c>
    </row>
    <row r="3481" ht="15.75" customHeight="1">
      <c r="A3481" s="1">
        <v>5752.4902</v>
      </c>
      <c r="B3481" s="1">
        <v>188.7</v>
      </c>
      <c r="C3481" s="1">
        <v>152.3</v>
      </c>
      <c r="D3481" s="1">
        <v>170.1</v>
      </c>
      <c r="E3481" s="1">
        <v>135.7</v>
      </c>
      <c r="F3481" s="1">
        <v>125.6</v>
      </c>
    </row>
    <row r="3482" ht="15.75" customHeight="1">
      <c r="A3482" s="1">
        <v>5752.6426</v>
      </c>
      <c r="B3482" s="1">
        <v>171.3</v>
      </c>
      <c r="C3482" s="1">
        <v>138.2</v>
      </c>
      <c r="D3482" s="1">
        <v>150.1</v>
      </c>
      <c r="E3482" s="1">
        <v>119.7</v>
      </c>
      <c r="F3482" s="1">
        <v>112.3</v>
      </c>
    </row>
    <row r="3483" ht="15.75" customHeight="1">
      <c r="A3483" s="1">
        <v>5752.7954</v>
      </c>
      <c r="B3483" s="1">
        <v>156.3</v>
      </c>
      <c r="C3483" s="1">
        <v>129.3</v>
      </c>
      <c r="D3483" s="1">
        <v>136.9</v>
      </c>
      <c r="E3483" s="1">
        <v>109.2</v>
      </c>
      <c r="F3483" s="1">
        <v>102.0</v>
      </c>
    </row>
    <row r="3484" ht="15.75" customHeight="1">
      <c r="A3484" s="1">
        <v>5752.9478</v>
      </c>
      <c r="B3484" s="1">
        <v>143.5</v>
      </c>
      <c r="C3484" s="1">
        <v>121.7</v>
      </c>
      <c r="D3484" s="1">
        <v>125.9</v>
      </c>
      <c r="E3484" s="1">
        <v>100.2</v>
      </c>
      <c r="F3484" s="1">
        <v>93.45</v>
      </c>
    </row>
    <row r="3485" ht="15.75" customHeight="1">
      <c r="A3485" s="1">
        <v>5753.1001</v>
      </c>
      <c r="B3485" s="1">
        <v>131.9</v>
      </c>
      <c r="C3485" s="1">
        <v>113.8</v>
      </c>
      <c r="D3485" s="1">
        <v>116.0</v>
      </c>
      <c r="E3485" s="1">
        <v>92.87</v>
      </c>
      <c r="F3485" s="1">
        <v>85.29</v>
      </c>
    </row>
    <row r="3486" ht="15.75" customHeight="1">
      <c r="A3486" s="1">
        <v>5753.2524</v>
      </c>
      <c r="B3486" s="1">
        <v>119.2</v>
      </c>
      <c r="C3486" s="1">
        <v>105.5</v>
      </c>
      <c r="D3486" s="1">
        <v>105.8</v>
      </c>
      <c r="E3486" s="1">
        <v>86.09</v>
      </c>
      <c r="F3486" s="1">
        <v>78.6</v>
      </c>
    </row>
    <row r="3487" ht="15.75" customHeight="1">
      <c r="A3487" s="1">
        <v>5753.4048</v>
      </c>
      <c r="B3487" s="1">
        <v>108.4</v>
      </c>
      <c r="C3487" s="1">
        <v>97.53</v>
      </c>
      <c r="D3487" s="1">
        <v>97.94</v>
      </c>
      <c r="E3487" s="1">
        <v>80.77</v>
      </c>
      <c r="F3487" s="1">
        <v>73.92</v>
      </c>
    </row>
    <row r="3488" ht="15.75" customHeight="1">
      <c r="A3488" s="1">
        <v>5753.5571</v>
      </c>
      <c r="B3488" s="1">
        <v>102.4</v>
      </c>
      <c r="C3488" s="1">
        <v>91.95</v>
      </c>
      <c r="D3488" s="1">
        <v>92.9</v>
      </c>
      <c r="E3488" s="1">
        <v>77.26</v>
      </c>
      <c r="F3488" s="1">
        <v>71.08</v>
      </c>
    </row>
    <row r="3489" ht="15.75" customHeight="1">
      <c r="A3489" s="1">
        <v>5753.7095</v>
      </c>
      <c r="B3489" s="1">
        <v>102.9</v>
      </c>
      <c r="C3489" s="1">
        <v>90.52</v>
      </c>
      <c r="D3489" s="1">
        <v>92.28</v>
      </c>
      <c r="E3489" s="1">
        <v>76.82</v>
      </c>
      <c r="F3489" s="1">
        <v>71.02</v>
      </c>
    </row>
    <row r="3490" ht="15.75" customHeight="1">
      <c r="A3490" s="1">
        <v>5753.8618</v>
      </c>
      <c r="B3490" s="1">
        <v>109.7</v>
      </c>
      <c r="C3490" s="1">
        <v>93.45</v>
      </c>
      <c r="D3490" s="1">
        <v>96.14</v>
      </c>
      <c r="E3490" s="1">
        <v>79.54</v>
      </c>
      <c r="F3490" s="1">
        <v>73.79</v>
      </c>
    </row>
    <row r="3491" ht="15.75" customHeight="1">
      <c r="A3491" s="1">
        <v>5754.0142</v>
      </c>
      <c r="B3491" s="1">
        <v>119.6</v>
      </c>
      <c r="C3491" s="1">
        <v>98.7</v>
      </c>
      <c r="D3491" s="1">
        <v>102.3</v>
      </c>
      <c r="E3491" s="1">
        <v>83.36</v>
      </c>
      <c r="F3491" s="1">
        <v>77.97</v>
      </c>
    </row>
    <row r="3492" ht="15.75" customHeight="1">
      <c r="A3492" s="1">
        <v>5754.167</v>
      </c>
      <c r="B3492" s="1">
        <v>129.7</v>
      </c>
      <c r="C3492" s="1">
        <v>102.9</v>
      </c>
      <c r="D3492" s="1">
        <v>106.7</v>
      </c>
      <c r="E3492" s="1">
        <v>86.2</v>
      </c>
      <c r="F3492" s="1">
        <v>81.14</v>
      </c>
    </row>
    <row r="3493" ht="15.75" customHeight="1">
      <c r="A3493" s="1">
        <v>5754.3193</v>
      </c>
      <c r="B3493" s="1">
        <v>132.9</v>
      </c>
      <c r="C3493" s="1">
        <v>102.9</v>
      </c>
      <c r="D3493" s="1">
        <v>106.5</v>
      </c>
      <c r="E3493" s="1">
        <v>85.9</v>
      </c>
      <c r="F3493" s="1">
        <v>81.27</v>
      </c>
    </row>
    <row r="3494" ht="15.75" customHeight="1">
      <c r="A3494" s="1">
        <v>5754.4717</v>
      </c>
      <c r="B3494" s="1">
        <v>124.8</v>
      </c>
      <c r="C3494" s="1">
        <v>98.37</v>
      </c>
      <c r="D3494" s="1">
        <v>101.5</v>
      </c>
      <c r="E3494" s="1">
        <v>82.32</v>
      </c>
      <c r="F3494" s="1">
        <v>77.97</v>
      </c>
    </row>
    <row r="3495" ht="15.75" customHeight="1">
      <c r="A3495" s="1">
        <v>5754.624</v>
      </c>
      <c r="B3495" s="1">
        <v>112.7</v>
      </c>
      <c r="C3495" s="1">
        <v>91.86</v>
      </c>
      <c r="D3495" s="1">
        <v>93.95</v>
      </c>
      <c r="E3495" s="1">
        <v>76.91</v>
      </c>
      <c r="F3495" s="1">
        <v>72.83</v>
      </c>
    </row>
    <row r="3496" ht="15.75" customHeight="1">
      <c r="A3496" s="1">
        <v>5754.7764</v>
      </c>
      <c r="B3496" s="1">
        <v>102.0</v>
      </c>
      <c r="C3496" s="1">
        <v>85.8</v>
      </c>
      <c r="D3496" s="1">
        <v>86.55</v>
      </c>
      <c r="E3496" s="1">
        <v>71.99</v>
      </c>
      <c r="F3496" s="1">
        <v>67.68</v>
      </c>
    </row>
    <row r="3497" ht="15.75" customHeight="1">
      <c r="A3497" s="1">
        <v>5754.9287</v>
      </c>
      <c r="B3497" s="1">
        <v>93.69</v>
      </c>
      <c r="C3497" s="1">
        <v>80.95</v>
      </c>
      <c r="D3497" s="1">
        <v>80.62</v>
      </c>
      <c r="E3497" s="1">
        <v>67.96</v>
      </c>
      <c r="F3497" s="1">
        <v>63.57</v>
      </c>
    </row>
    <row r="3498" ht="15.75" customHeight="1">
      <c r="A3498" s="1">
        <v>5755.0811</v>
      </c>
      <c r="B3498" s="1">
        <v>89.44</v>
      </c>
      <c r="C3498" s="1">
        <v>78.07</v>
      </c>
      <c r="D3498" s="1">
        <v>76.95</v>
      </c>
      <c r="E3498" s="1">
        <v>65.21</v>
      </c>
      <c r="F3498" s="1">
        <v>60.92</v>
      </c>
    </row>
    <row r="3499" ht="15.75" customHeight="1">
      <c r="A3499" s="1">
        <v>5755.2334</v>
      </c>
      <c r="B3499" s="1">
        <v>89.68</v>
      </c>
      <c r="C3499" s="1">
        <v>77.44</v>
      </c>
      <c r="D3499" s="1">
        <v>75.83</v>
      </c>
      <c r="E3499" s="1">
        <v>64.08</v>
      </c>
      <c r="F3499" s="1">
        <v>59.97</v>
      </c>
    </row>
    <row r="3500" ht="15.75" customHeight="1">
      <c r="A3500" s="1">
        <v>5755.3857</v>
      </c>
      <c r="B3500" s="1">
        <v>95.54</v>
      </c>
      <c r="C3500" s="1">
        <v>79.51</v>
      </c>
      <c r="D3500" s="1">
        <v>77.51</v>
      </c>
      <c r="E3500" s="1">
        <v>65.86</v>
      </c>
      <c r="F3500" s="1">
        <v>60.78</v>
      </c>
    </row>
    <row r="3501" ht="15.75" customHeight="1">
      <c r="A3501" s="1">
        <v>5755.5386</v>
      </c>
      <c r="B3501" s="1">
        <v>107.8</v>
      </c>
      <c r="C3501" s="1">
        <v>84.76</v>
      </c>
      <c r="D3501" s="1">
        <v>82.19</v>
      </c>
      <c r="E3501" s="1">
        <v>67.69</v>
      </c>
      <c r="F3501" s="1">
        <v>63.56</v>
      </c>
    </row>
    <row r="3502" ht="15.75" customHeight="1">
      <c r="A3502" s="1">
        <v>5755.6909</v>
      </c>
      <c r="B3502" s="1">
        <v>124.3</v>
      </c>
      <c r="C3502" s="1">
        <v>91.12</v>
      </c>
      <c r="D3502" s="1">
        <v>87.62</v>
      </c>
      <c r="E3502" s="1">
        <v>68.76</v>
      </c>
      <c r="F3502" s="1">
        <v>66.1</v>
      </c>
    </row>
    <row r="3503" ht="15.75" customHeight="1">
      <c r="A3503" s="1">
        <v>5755.8433</v>
      </c>
      <c r="B3503" s="1">
        <v>139.9</v>
      </c>
      <c r="C3503" s="1">
        <v>97.27</v>
      </c>
      <c r="D3503" s="1">
        <v>92.37</v>
      </c>
      <c r="E3503" s="1">
        <v>69.42</v>
      </c>
      <c r="F3503" s="1">
        <v>67.84</v>
      </c>
    </row>
    <row r="3504" ht="15.75" customHeight="1">
      <c r="A3504" s="1">
        <v>5755.9956</v>
      </c>
      <c r="B3504" s="1">
        <v>145.2</v>
      </c>
      <c r="C3504" s="1">
        <v>99.93</v>
      </c>
      <c r="D3504" s="1">
        <v>93.94</v>
      </c>
      <c r="E3504" s="1">
        <v>68.28</v>
      </c>
      <c r="F3504" s="1">
        <v>67.43</v>
      </c>
    </row>
    <row r="3505" ht="15.75" customHeight="1">
      <c r="A3505" s="1">
        <v>5756.1479</v>
      </c>
      <c r="B3505" s="1">
        <v>139.6</v>
      </c>
      <c r="C3505" s="1">
        <v>98.07</v>
      </c>
      <c r="D3505" s="1">
        <v>91.86</v>
      </c>
      <c r="E3505" s="1">
        <v>64.07</v>
      </c>
      <c r="F3505" s="1">
        <v>64.93</v>
      </c>
    </row>
    <row r="3506" ht="15.75" customHeight="1">
      <c r="A3506" s="1">
        <v>5756.3003</v>
      </c>
      <c r="B3506" s="1">
        <v>127.5</v>
      </c>
      <c r="C3506" s="1">
        <v>91.04</v>
      </c>
      <c r="D3506" s="1">
        <v>85.24</v>
      </c>
      <c r="E3506" s="1">
        <v>59.13</v>
      </c>
      <c r="F3506" s="1">
        <v>60.24</v>
      </c>
    </row>
    <row r="3507" ht="15.75" customHeight="1">
      <c r="A3507" s="1">
        <v>5756.4526</v>
      </c>
      <c r="B3507" s="1">
        <v>115.8</v>
      </c>
      <c r="C3507" s="1">
        <v>85.41</v>
      </c>
      <c r="D3507" s="1">
        <v>79.14</v>
      </c>
      <c r="E3507" s="1">
        <v>57.1</v>
      </c>
      <c r="F3507" s="1">
        <v>56.29</v>
      </c>
    </row>
    <row r="3508" ht="15.75" customHeight="1">
      <c r="A3508" s="1">
        <v>5756.605</v>
      </c>
      <c r="B3508" s="1">
        <v>102.9</v>
      </c>
      <c r="C3508" s="1">
        <v>81.07</v>
      </c>
      <c r="D3508" s="1">
        <v>75.62</v>
      </c>
      <c r="E3508" s="1">
        <v>54.92</v>
      </c>
      <c r="F3508" s="1">
        <v>53.62</v>
      </c>
    </row>
    <row r="3509" ht="15.75" customHeight="1">
      <c r="A3509" s="1">
        <v>5756.7578</v>
      </c>
      <c r="B3509" s="1">
        <v>95.3</v>
      </c>
      <c r="C3509" s="1">
        <v>75.56</v>
      </c>
      <c r="D3509" s="1">
        <v>72.01</v>
      </c>
      <c r="E3509" s="1">
        <v>53.35</v>
      </c>
      <c r="F3509" s="1">
        <v>51.59</v>
      </c>
    </row>
    <row r="3510" ht="15.75" customHeight="1">
      <c r="A3510" s="1">
        <v>5756.9102</v>
      </c>
      <c r="B3510" s="1">
        <v>92.3</v>
      </c>
      <c r="C3510" s="1">
        <v>71.53</v>
      </c>
      <c r="D3510" s="1">
        <v>69.41</v>
      </c>
      <c r="E3510" s="1">
        <v>52.41</v>
      </c>
      <c r="F3510" s="1">
        <v>50.6</v>
      </c>
    </row>
    <row r="3511" ht="15.75" customHeight="1">
      <c r="A3511" s="1">
        <v>5757.0625</v>
      </c>
      <c r="B3511" s="1">
        <v>93.65</v>
      </c>
      <c r="C3511" s="1">
        <v>71.12</v>
      </c>
      <c r="D3511" s="1">
        <v>70.26</v>
      </c>
      <c r="E3511" s="1">
        <v>53.93</v>
      </c>
      <c r="F3511" s="1">
        <v>51.09</v>
      </c>
    </row>
    <row r="3512" ht="15.75" customHeight="1">
      <c r="A3512" s="1">
        <v>5757.2148</v>
      </c>
      <c r="B3512" s="1">
        <v>102.5</v>
      </c>
      <c r="C3512" s="1">
        <v>75.23</v>
      </c>
      <c r="D3512" s="1">
        <v>76.18</v>
      </c>
      <c r="E3512" s="1">
        <v>58.13</v>
      </c>
      <c r="F3512" s="1">
        <v>54.68</v>
      </c>
    </row>
    <row r="3513" ht="15.75" customHeight="1">
      <c r="A3513" s="1">
        <v>5757.3672</v>
      </c>
      <c r="B3513" s="1">
        <v>119.7</v>
      </c>
      <c r="C3513" s="1">
        <v>83.26</v>
      </c>
      <c r="D3513" s="1">
        <v>86.84</v>
      </c>
      <c r="E3513" s="1">
        <v>64.79</v>
      </c>
      <c r="F3513" s="1">
        <v>61.94</v>
      </c>
    </row>
    <row r="3514" ht="15.75" customHeight="1">
      <c r="A3514" s="1">
        <v>5757.5195</v>
      </c>
      <c r="B3514" s="1">
        <v>136.2</v>
      </c>
      <c r="C3514" s="1">
        <v>94.75</v>
      </c>
      <c r="D3514" s="1">
        <v>102.0</v>
      </c>
      <c r="E3514" s="1">
        <v>74.27</v>
      </c>
      <c r="F3514" s="1">
        <v>72.08</v>
      </c>
    </row>
    <row r="3515" ht="15.75" customHeight="1">
      <c r="A3515" s="1">
        <v>5757.6719</v>
      </c>
      <c r="B3515" s="1">
        <v>161.2</v>
      </c>
      <c r="C3515" s="1">
        <v>111.4</v>
      </c>
      <c r="D3515" s="1">
        <v>123.0</v>
      </c>
      <c r="E3515" s="1">
        <v>87.65</v>
      </c>
      <c r="F3515" s="1">
        <v>85.23</v>
      </c>
    </row>
    <row r="3516" ht="15.75" customHeight="1">
      <c r="A3516" s="1">
        <v>5757.8242</v>
      </c>
      <c r="B3516" s="1">
        <v>190.9</v>
      </c>
      <c r="C3516" s="1">
        <v>132.7</v>
      </c>
      <c r="D3516" s="1">
        <v>149.8</v>
      </c>
      <c r="E3516" s="1">
        <v>104.8</v>
      </c>
      <c r="F3516" s="1">
        <v>101.7</v>
      </c>
    </row>
    <row r="3517" ht="15.75" customHeight="1">
      <c r="A3517" s="1">
        <v>5757.9766</v>
      </c>
      <c r="B3517" s="1">
        <v>205.5</v>
      </c>
      <c r="C3517" s="1">
        <v>152.1</v>
      </c>
      <c r="D3517" s="1">
        <v>174.5</v>
      </c>
      <c r="E3517" s="1">
        <v>122.7</v>
      </c>
      <c r="F3517" s="1">
        <v>116.0</v>
      </c>
    </row>
    <row r="3518" ht="15.75" customHeight="1">
      <c r="A3518" s="1">
        <v>5758.1294</v>
      </c>
      <c r="B3518" s="1">
        <v>197.7</v>
      </c>
      <c r="C3518" s="1">
        <v>161.0</v>
      </c>
      <c r="D3518" s="1">
        <v>186.3</v>
      </c>
      <c r="E3518" s="1">
        <v>132.6</v>
      </c>
      <c r="F3518" s="1">
        <v>124.8</v>
      </c>
    </row>
    <row r="3519" ht="15.75" customHeight="1">
      <c r="A3519" s="1">
        <v>5758.2817</v>
      </c>
      <c r="B3519" s="1">
        <v>172.4</v>
      </c>
      <c r="C3519" s="1">
        <v>154.3</v>
      </c>
      <c r="D3519" s="1">
        <v>179.5</v>
      </c>
      <c r="E3519" s="1">
        <v>131.2</v>
      </c>
      <c r="F3519" s="1">
        <v>124.2</v>
      </c>
    </row>
    <row r="3520" ht="15.75" customHeight="1">
      <c r="A3520" s="1">
        <v>5758.4341</v>
      </c>
      <c r="B3520" s="1">
        <v>146.3</v>
      </c>
      <c r="C3520" s="1">
        <v>137.4</v>
      </c>
      <c r="D3520" s="1">
        <v>159.7</v>
      </c>
      <c r="E3520" s="1">
        <v>121.6</v>
      </c>
      <c r="F3520" s="1">
        <v>113.6</v>
      </c>
    </row>
    <row r="3521" ht="15.75" customHeight="1">
      <c r="A3521" s="1">
        <v>5758.5864</v>
      </c>
      <c r="B3521" s="1">
        <v>131.8</v>
      </c>
      <c r="C3521" s="1">
        <v>120.9</v>
      </c>
      <c r="D3521" s="1">
        <v>139.3</v>
      </c>
      <c r="E3521" s="1">
        <v>110.8</v>
      </c>
      <c r="F3521" s="1">
        <v>102.5</v>
      </c>
    </row>
    <row r="3522" ht="15.75" customHeight="1">
      <c r="A3522" s="1">
        <v>5758.7388</v>
      </c>
      <c r="B3522" s="1">
        <v>116.4</v>
      </c>
      <c r="C3522" s="1">
        <v>109.1</v>
      </c>
      <c r="D3522" s="1">
        <v>124.6</v>
      </c>
      <c r="E3522" s="1">
        <v>100.5</v>
      </c>
      <c r="F3522" s="1">
        <v>94.22</v>
      </c>
    </row>
    <row r="3523" ht="15.75" customHeight="1">
      <c r="A3523" s="1">
        <v>5758.8911</v>
      </c>
      <c r="B3523" s="1">
        <v>109.9</v>
      </c>
      <c r="C3523" s="1">
        <v>102.7</v>
      </c>
      <c r="D3523" s="1">
        <v>116.1</v>
      </c>
      <c r="E3523" s="1">
        <v>93.88</v>
      </c>
      <c r="F3523" s="1">
        <v>88.85</v>
      </c>
    </row>
    <row r="3524" ht="15.75" customHeight="1">
      <c r="A3524" s="1">
        <v>5759.0435</v>
      </c>
      <c r="B3524" s="1">
        <v>109.4</v>
      </c>
      <c r="C3524" s="1">
        <v>101.5</v>
      </c>
      <c r="D3524" s="1">
        <v>114.0</v>
      </c>
      <c r="E3524" s="1">
        <v>92.26</v>
      </c>
      <c r="F3524" s="1">
        <v>85.51</v>
      </c>
    </row>
    <row r="3525" ht="15.75" customHeight="1">
      <c r="A3525" s="1">
        <v>5759.1958</v>
      </c>
      <c r="B3525" s="1">
        <v>110.8</v>
      </c>
      <c r="C3525" s="1">
        <v>103.1</v>
      </c>
      <c r="D3525" s="1">
        <v>116.0</v>
      </c>
      <c r="E3525" s="1">
        <v>94.54</v>
      </c>
      <c r="F3525" s="1">
        <v>87.4</v>
      </c>
    </row>
    <row r="3526" ht="15.75" customHeight="1">
      <c r="A3526" s="1">
        <v>5759.3481</v>
      </c>
      <c r="B3526" s="1">
        <v>113.0</v>
      </c>
      <c r="C3526" s="1">
        <v>108.0</v>
      </c>
      <c r="D3526" s="1">
        <v>123.2</v>
      </c>
      <c r="E3526" s="1">
        <v>101.6</v>
      </c>
      <c r="F3526" s="1">
        <v>94.34</v>
      </c>
    </row>
    <row r="3527" ht="15.75" customHeight="1">
      <c r="A3527" s="1">
        <v>5759.501</v>
      </c>
      <c r="B3527" s="1">
        <v>116.9</v>
      </c>
      <c r="C3527" s="1">
        <v>119.8</v>
      </c>
      <c r="D3527" s="1">
        <v>140.3</v>
      </c>
      <c r="E3527" s="1">
        <v>115.7</v>
      </c>
      <c r="F3527" s="1">
        <v>108.6</v>
      </c>
    </row>
    <row r="3528" ht="15.75" customHeight="1">
      <c r="A3528" s="1">
        <v>5759.6533</v>
      </c>
      <c r="B3528" s="1">
        <v>126.8</v>
      </c>
      <c r="C3528" s="1">
        <v>140.1</v>
      </c>
      <c r="D3528" s="1">
        <v>170.7</v>
      </c>
      <c r="E3528" s="1">
        <v>140.6</v>
      </c>
      <c r="F3528" s="1">
        <v>135.6</v>
      </c>
    </row>
    <row r="3529" ht="15.75" customHeight="1">
      <c r="A3529" s="1">
        <v>5759.8057</v>
      </c>
      <c r="B3529" s="1">
        <v>145.6</v>
      </c>
      <c r="C3529" s="1">
        <v>169.2</v>
      </c>
      <c r="D3529" s="1">
        <v>213.4</v>
      </c>
      <c r="E3529" s="1">
        <v>179.1</v>
      </c>
      <c r="F3529" s="1">
        <v>183.1</v>
      </c>
    </row>
    <row r="3530" ht="15.75" customHeight="1">
      <c r="A3530" s="1">
        <v>5759.958</v>
      </c>
      <c r="B3530" s="1">
        <v>163.3</v>
      </c>
      <c r="C3530" s="1">
        <v>218.0</v>
      </c>
      <c r="D3530" s="1">
        <v>281.9</v>
      </c>
      <c r="E3530" s="1">
        <v>220.5</v>
      </c>
      <c r="F3530" s="1">
        <v>249.7</v>
      </c>
    </row>
    <row r="3531" ht="15.75" customHeight="1">
      <c r="A3531" s="1">
        <v>5760.1104</v>
      </c>
      <c r="B3531" s="1">
        <v>196.6</v>
      </c>
      <c r="C3531" s="1">
        <v>262.1</v>
      </c>
      <c r="D3531" s="1">
        <v>305.0</v>
      </c>
      <c r="E3531" s="1">
        <v>237.2</v>
      </c>
      <c r="F3531" s="1">
        <v>297.6</v>
      </c>
    </row>
    <row r="3532" ht="15.75" customHeight="1">
      <c r="A3532" s="1">
        <v>5760.2627</v>
      </c>
      <c r="B3532" s="1">
        <v>236.3</v>
      </c>
      <c r="C3532" s="1">
        <v>268.2</v>
      </c>
      <c r="D3532" s="1">
        <v>274.8</v>
      </c>
      <c r="E3532" s="1">
        <v>219.1</v>
      </c>
      <c r="F3532" s="1">
        <v>287.9</v>
      </c>
    </row>
    <row r="3533" ht="15.75" customHeight="1">
      <c r="A3533" s="1">
        <v>5760.415</v>
      </c>
      <c r="B3533" s="1">
        <v>262.4</v>
      </c>
      <c r="C3533" s="1">
        <v>228.1</v>
      </c>
      <c r="D3533" s="1">
        <v>219.9</v>
      </c>
      <c r="E3533" s="1">
        <v>179.1</v>
      </c>
      <c r="F3533" s="1">
        <v>211.0</v>
      </c>
    </row>
    <row r="3534" ht="15.75" customHeight="1">
      <c r="A3534" s="1">
        <v>5760.5674</v>
      </c>
      <c r="B3534" s="1">
        <v>228.0</v>
      </c>
      <c r="C3534" s="1">
        <v>172.6</v>
      </c>
      <c r="D3534" s="1">
        <v>159.8</v>
      </c>
      <c r="E3534" s="1">
        <v>128.9</v>
      </c>
      <c r="F3534" s="1">
        <v>144.8</v>
      </c>
    </row>
    <row r="3535" ht="15.75" customHeight="1">
      <c r="A3535" s="1">
        <v>5760.7202</v>
      </c>
      <c r="B3535" s="1">
        <v>157.8</v>
      </c>
      <c r="C3535" s="1">
        <v>127.1</v>
      </c>
      <c r="D3535" s="1">
        <v>111.7</v>
      </c>
      <c r="E3535" s="1">
        <v>91.45</v>
      </c>
      <c r="F3535" s="1">
        <v>97.63</v>
      </c>
    </row>
    <row r="3536" ht="15.75" customHeight="1">
      <c r="A3536" s="1">
        <v>5760.8726</v>
      </c>
      <c r="B3536" s="1">
        <v>120.0</v>
      </c>
      <c r="C3536" s="1">
        <v>97.27</v>
      </c>
      <c r="D3536" s="1">
        <v>81.26</v>
      </c>
      <c r="E3536" s="1">
        <v>68.88</v>
      </c>
      <c r="F3536" s="1">
        <v>68.06</v>
      </c>
    </row>
    <row r="3537" ht="15.75" customHeight="1">
      <c r="A3537" s="1">
        <v>5761.0249</v>
      </c>
      <c r="B3537" s="1">
        <v>95.6</v>
      </c>
      <c r="C3537" s="1">
        <v>79.49</v>
      </c>
      <c r="D3537" s="1">
        <v>64.1</v>
      </c>
      <c r="E3537" s="1">
        <v>56.15</v>
      </c>
      <c r="F3537" s="1">
        <v>52.52</v>
      </c>
    </row>
    <row r="3538" ht="15.75" customHeight="1">
      <c r="A3538" s="1">
        <v>5761.1772</v>
      </c>
      <c r="B3538" s="1">
        <v>82.64</v>
      </c>
      <c r="C3538" s="1">
        <v>68.86</v>
      </c>
      <c r="D3538" s="1">
        <v>54.49</v>
      </c>
      <c r="E3538" s="1">
        <v>48.29</v>
      </c>
      <c r="F3538" s="1">
        <v>44.28</v>
      </c>
    </row>
    <row r="3539" ht="15.75" customHeight="1">
      <c r="A3539" s="1">
        <v>5761.3296</v>
      </c>
      <c r="B3539" s="1">
        <v>81.43</v>
      </c>
      <c r="C3539" s="1">
        <v>62.87</v>
      </c>
      <c r="D3539" s="1">
        <v>49.28</v>
      </c>
      <c r="E3539" s="1">
        <v>43.6</v>
      </c>
      <c r="F3539" s="1">
        <v>40.1</v>
      </c>
    </row>
    <row r="3540" ht="15.75" customHeight="1">
      <c r="A3540" s="1">
        <v>5761.4819</v>
      </c>
      <c r="B3540" s="1">
        <v>85.83</v>
      </c>
      <c r="C3540" s="1">
        <v>58.87</v>
      </c>
      <c r="D3540" s="1">
        <v>45.94</v>
      </c>
      <c r="E3540" s="1">
        <v>40.43</v>
      </c>
      <c r="F3540" s="1">
        <v>37.5</v>
      </c>
    </row>
    <row r="3541" ht="15.75" customHeight="1">
      <c r="A3541" s="1">
        <v>5761.6343</v>
      </c>
      <c r="B3541" s="1">
        <v>89.95</v>
      </c>
      <c r="C3541" s="1">
        <v>56.59</v>
      </c>
      <c r="D3541" s="1">
        <v>43.72</v>
      </c>
      <c r="E3541" s="1">
        <v>37.07</v>
      </c>
      <c r="F3541" s="1">
        <v>36.84</v>
      </c>
    </row>
    <row r="3542" ht="15.75" customHeight="1">
      <c r="A3542" s="1">
        <v>5761.7866</v>
      </c>
      <c r="B3542" s="1">
        <v>89.49</v>
      </c>
      <c r="C3542" s="1">
        <v>51.82</v>
      </c>
      <c r="D3542" s="1">
        <v>39.58</v>
      </c>
      <c r="E3542" s="1">
        <v>32.77</v>
      </c>
      <c r="F3542" s="1">
        <v>33.98</v>
      </c>
    </row>
    <row r="3543" ht="15.75" customHeight="1">
      <c r="A3543" s="1">
        <v>5761.939</v>
      </c>
      <c r="B3543" s="1">
        <v>80.95</v>
      </c>
      <c r="C3543" s="1">
        <v>44.65</v>
      </c>
      <c r="D3543" s="1">
        <v>33.95</v>
      </c>
      <c r="E3543" s="1">
        <v>27.69</v>
      </c>
      <c r="F3543" s="1">
        <v>29.55</v>
      </c>
    </row>
    <row r="3544" ht="15.75" customHeight="1">
      <c r="A3544" s="1">
        <v>5762.0918</v>
      </c>
      <c r="B3544" s="1">
        <v>68.24</v>
      </c>
      <c r="C3544" s="1">
        <v>36.91</v>
      </c>
      <c r="D3544" s="1">
        <v>28.1</v>
      </c>
      <c r="E3544" s="1">
        <v>22.8</v>
      </c>
      <c r="F3544" s="1">
        <v>24.45</v>
      </c>
    </row>
    <row r="3545" ht="15.75" customHeight="1">
      <c r="A3545" s="1">
        <v>5762.2441</v>
      </c>
      <c r="B3545" s="1">
        <v>55.64</v>
      </c>
      <c r="C3545" s="1">
        <v>30.51</v>
      </c>
      <c r="D3545" s="1">
        <v>23.22</v>
      </c>
      <c r="E3545" s="1">
        <v>18.83</v>
      </c>
      <c r="F3545" s="1">
        <v>19.92</v>
      </c>
    </row>
    <row r="3546" ht="15.75" customHeight="1">
      <c r="A3546" s="1">
        <v>5762.3965</v>
      </c>
      <c r="B3546" s="1">
        <v>46.22</v>
      </c>
      <c r="C3546" s="1">
        <v>25.83</v>
      </c>
      <c r="D3546" s="1">
        <v>19.58</v>
      </c>
      <c r="E3546" s="1">
        <v>15.93</v>
      </c>
      <c r="F3546" s="1">
        <v>16.45</v>
      </c>
    </row>
    <row r="3547" ht="15.75" customHeight="1">
      <c r="A3547" s="1">
        <v>5762.5488</v>
      </c>
      <c r="B3547" s="1">
        <v>40.05</v>
      </c>
      <c r="C3547" s="1">
        <v>22.67</v>
      </c>
      <c r="D3547" s="1">
        <v>17.08</v>
      </c>
      <c r="E3547" s="1">
        <v>13.89</v>
      </c>
      <c r="F3547" s="1">
        <v>13.81</v>
      </c>
    </row>
    <row r="3548" ht="15.75" customHeight="1">
      <c r="A3548" s="1">
        <v>5762.7012</v>
      </c>
      <c r="B3548" s="1">
        <v>37.24</v>
      </c>
      <c r="C3548" s="1">
        <v>20.6</v>
      </c>
      <c r="D3548" s="1">
        <v>15.43</v>
      </c>
      <c r="E3548" s="1">
        <v>12.52</v>
      </c>
      <c r="F3548" s="1">
        <v>11.98</v>
      </c>
    </row>
    <row r="3549" ht="15.75" customHeight="1">
      <c r="A3549" s="1">
        <v>5762.8535</v>
      </c>
      <c r="B3549" s="1">
        <v>36.83</v>
      </c>
      <c r="C3549" s="1">
        <v>19.29</v>
      </c>
      <c r="D3549" s="1">
        <v>14.36</v>
      </c>
      <c r="E3549" s="1">
        <v>11.6</v>
      </c>
      <c r="F3549" s="1">
        <v>10.77</v>
      </c>
    </row>
    <row r="3550" ht="15.75" customHeight="1">
      <c r="A3550" s="1">
        <v>5763.0059</v>
      </c>
      <c r="B3550" s="1">
        <v>37.85</v>
      </c>
      <c r="C3550" s="1">
        <v>18.49</v>
      </c>
      <c r="D3550" s="1">
        <v>13.68</v>
      </c>
      <c r="E3550" s="1">
        <v>10.97</v>
      </c>
      <c r="F3550" s="1">
        <v>9.974</v>
      </c>
    </row>
    <row r="3551" ht="15.75" customHeight="1">
      <c r="A3551" s="1">
        <v>5763.1582</v>
      </c>
      <c r="B3551" s="1">
        <v>39.08</v>
      </c>
      <c r="C3551" s="1">
        <v>18.16</v>
      </c>
      <c r="D3551" s="1">
        <v>13.35</v>
      </c>
      <c r="E3551" s="1">
        <v>10.63</v>
      </c>
      <c r="F3551" s="1">
        <v>9.496</v>
      </c>
    </row>
    <row r="3552" ht="15.75" customHeight="1">
      <c r="A3552" s="1">
        <v>5763.3105</v>
      </c>
      <c r="B3552" s="1">
        <v>39.07</v>
      </c>
      <c r="C3552" s="1">
        <v>18.17</v>
      </c>
      <c r="D3552" s="1">
        <v>13.32</v>
      </c>
      <c r="E3552" s="1">
        <v>10.52</v>
      </c>
      <c r="F3552" s="1">
        <v>9.253</v>
      </c>
    </row>
    <row r="3553" ht="15.75" customHeight="1">
      <c r="A3553" s="1">
        <v>5763.4634</v>
      </c>
      <c r="B3553" s="1">
        <v>39.22</v>
      </c>
      <c r="C3553" s="1">
        <v>18.23</v>
      </c>
      <c r="D3553" s="1">
        <v>13.4</v>
      </c>
      <c r="E3553" s="1">
        <v>10.5</v>
      </c>
      <c r="F3553" s="1">
        <v>9.168</v>
      </c>
    </row>
    <row r="3554" ht="15.75" customHeight="1">
      <c r="A3554" s="1">
        <v>5763.6157</v>
      </c>
      <c r="B3554" s="1">
        <v>39.12</v>
      </c>
      <c r="C3554" s="1">
        <v>18.16</v>
      </c>
      <c r="D3554" s="1">
        <v>13.44</v>
      </c>
      <c r="E3554" s="1">
        <v>10.35</v>
      </c>
      <c r="F3554" s="1">
        <v>9.13</v>
      </c>
    </row>
    <row r="3555" ht="15.75" customHeight="1">
      <c r="A3555" s="1">
        <v>5763.7681</v>
      </c>
      <c r="B3555" s="1">
        <v>37.34</v>
      </c>
      <c r="C3555" s="1">
        <v>17.77</v>
      </c>
      <c r="D3555" s="1">
        <v>13.34</v>
      </c>
      <c r="E3555" s="1">
        <v>10.38</v>
      </c>
      <c r="F3555" s="1">
        <v>9.144</v>
      </c>
    </row>
    <row r="3556" ht="15.75" customHeight="1">
      <c r="A3556" s="1">
        <v>5763.9204</v>
      </c>
      <c r="B3556" s="1">
        <v>35.45</v>
      </c>
      <c r="C3556" s="1">
        <v>17.02</v>
      </c>
      <c r="D3556" s="1">
        <v>13.08</v>
      </c>
      <c r="E3556" s="1">
        <v>10.43</v>
      </c>
      <c r="F3556" s="1">
        <v>9.179</v>
      </c>
    </row>
    <row r="3557" ht="15.75" customHeight="1">
      <c r="A3557" s="1">
        <v>5764.0728</v>
      </c>
      <c r="B3557" s="1">
        <v>33.59</v>
      </c>
      <c r="C3557" s="1">
        <v>16.07</v>
      </c>
      <c r="D3557" s="1">
        <v>12.7</v>
      </c>
      <c r="E3557" s="1">
        <v>10.34</v>
      </c>
      <c r="F3557" s="1">
        <v>9.175</v>
      </c>
    </row>
    <row r="3558" ht="15.75" customHeight="1">
      <c r="A3558" s="1">
        <v>5764.2251</v>
      </c>
      <c r="B3558" s="1">
        <v>32.36</v>
      </c>
      <c r="C3558" s="1">
        <v>14.87</v>
      </c>
      <c r="D3558" s="1">
        <v>11.99</v>
      </c>
      <c r="E3558" s="1">
        <v>9.854</v>
      </c>
      <c r="F3558" s="1">
        <v>8.923</v>
      </c>
    </row>
    <row r="3559" ht="15.75" customHeight="1">
      <c r="A3559" s="1">
        <v>5764.3774</v>
      </c>
      <c r="B3559" s="1">
        <v>31.66</v>
      </c>
      <c r="C3559" s="1">
        <v>13.23</v>
      </c>
      <c r="D3559" s="1">
        <v>10.87</v>
      </c>
      <c r="E3559" s="1">
        <v>9.132</v>
      </c>
      <c r="F3559" s="1">
        <v>8.437</v>
      </c>
    </row>
    <row r="3560" ht="15.75" customHeight="1">
      <c r="A3560" s="1">
        <v>5764.5298</v>
      </c>
      <c r="B3560" s="1">
        <v>29.78</v>
      </c>
      <c r="C3560" s="1">
        <v>11.64</v>
      </c>
      <c r="D3560" s="1">
        <v>9.722</v>
      </c>
      <c r="E3560" s="1">
        <v>8.292</v>
      </c>
      <c r="F3560" s="1">
        <v>7.878</v>
      </c>
    </row>
    <row r="3561" ht="15.75" customHeight="1">
      <c r="A3561" s="1">
        <v>5764.6826</v>
      </c>
      <c r="B3561" s="1">
        <v>23.7</v>
      </c>
      <c r="C3561" s="1">
        <v>10.14</v>
      </c>
      <c r="D3561" s="1">
        <v>8.564</v>
      </c>
      <c r="E3561" s="1">
        <v>7.379</v>
      </c>
      <c r="F3561" s="1">
        <v>7.212</v>
      </c>
    </row>
    <row r="3562" ht="15.75" customHeight="1">
      <c r="A3562" s="1">
        <v>5764.835</v>
      </c>
      <c r="B3562" s="1">
        <v>17.73</v>
      </c>
      <c r="C3562" s="1">
        <v>8.708</v>
      </c>
      <c r="D3562" s="1">
        <v>7.425</v>
      </c>
      <c r="E3562" s="1">
        <v>6.439</v>
      </c>
      <c r="F3562" s="1">
        <v>6.361</v>
      </c>
    </row>
    <row r="3563" ht="15.75" customHeight="1">
      <c r="A3563" s="1">
        <v>5764.9873</v>
      </c>
      <c r="B3563" s="1">
        <v>13.04</v>
      </c>
      <c r="C3563" s="1">
        <v>7.342</v>
      </c>
      <c r="D3563" s="1">
        <v>6.315</v>
      </c>
      <c r="E3563" s="1">
        <v>5.505</v>
      </c>
      <c r="F3563" s="1">
        <v>5.478</v>
      </c>
    </row>
    <row r="3564" ht="15.75" customHeight="1">
      <c r="A3564" s="1">
        <v>5765.1396</v>
      </c>
      <c r="B3564" s="1">
        <v>9.495</v>
      </c>
      <c r="C3564" s="1">
        <v>6.056</v>
      </c>
      <c r="D3564" s="1">
        <v>5.267</v>
      </c>
      <c r="E3564" s="1">
        <v>4.632</v>
      </c>
      <c r="F3564" s="1">
        <v>4.643</v>
      </c>
    </row>
    <row r="3565" ht="15.75" customHeight="1">
      <c r="A3565" s="1">
        <v>5765.292</v>
      </c>
      <c r="B3565" s="1">
        <v>6.965</v>
      </c>
      <c r="C3565" s="1">
        <v>4.972</v>
      </c>
      <c r="D3565" s="1">
        <v>4.374</v>
      </c>
      <c r="E3565" s="1">
        <v>3.893</v>
      </c>
      <c r="F3565" s="1">
        <v>3.924</v>
      </c>
    </row>
    <row r="3566" ht="15.75" customHeight="1">
      <c r="A3566" s="1">
        <v>5765.4443</v>
      </c>
      <c r="B3566" s="1">
        <v>5.611</v>
      </c>
      <c r="C3566" s="1">
        <v>4.188</v>
      </c>
      <c r="D3566" s="1">
        <v>3.725</v>
      </c>
      <c r="E3566" s="1">
        <v>3.343</v>
      </c>
      <c r="F3566" s="1">
        <v>3.356</v>
      </c>
    </row>
    <row r="3567" ht="15.75" customHeight="1">
      <c r="A3567" s="1">
        <v>5765.5967</v>
      </c>
      <c r="B3567" s="1">
        <v>4.774</v>
      </c>
      <c r="C3567" s="1">
        <v>3.688</v>
      </c>
      <c r="D3567" s="1">
        <v>3.301</v>
      </c>
      <c r="E3567" s="1">
        <v>2.983</v>
      </c>
      <c r="F3567" s="1">
        <v>2.981</v>
      </c>
    </row>
    <row r="3568" ht="15.75" customHeight="1">
      <c r="A3568" s="1">
        <v>5765.749</v>
      </c>
      <c r="B3568" s="1">
        <v>4.482</v>
      </c>
      <c r="C3568" s="1">
        <v>3.473</v>
      </c>
      <c r="D3568" s="1">
        <v>3.11</v>
      </c>
      <c r="E3568" s="1">
        <v>2.811</v>
      </c>
      <c r="F3568" s="1">
        <v>2.795</v>
      </c>
    </row>
    <row r="3569" ht="15.75" customHeight="1">
      <c r="A3569" s="1">
        <v>5765.9014</v>
      </c>
      <c r="B3569" s="1">
        <v>4.798</v>
      </c>
      <c r="C3569" s="1">
        <v>3.53</v>
      </c>
      <c r="D3569" s="1">
        <v>3.148</v>
      </c>
      <c r="E3569" s="1">
        <v>2.826</v>
      </c>
      <c r="F3569" s="1">
        <v>2.799</v>
      </c>
    </row>
    <row r="3570" ht="15.75" customHeight="1">
      <c r="A3570" s="1">
        <v>5766.0542</v>
      </c>
      <c r="B3570" s="1">
        <v>5.566</v>
      </c>
      <c r="C3570" s="1">
        <v>3.873</v>
      </c>
      <c r="D3570" s="1">
        <v>3.424</v>
      </c>
      <c r="E3570" s="1">
        <v>3.045</v>
      </c>
      <c r="F3570" s="1">
        <v>2.995</v>
      </c>
    </row>
    <row r="3571" ht="15.75" customHeight="1">
      <c r="A3571" s="1">
        <v>5766.2065</v>
      </c>
      <c r="B3571" s="1">
        <v>6.832</v>
      </c>
      <c r="C3571" s="1">
        <v>4.532</v>
      </c>
      <c r="D3571" s="1">
        <v>3.939</v>
      </c>
      <c r="E3571" s="1">
        <v>3.46</v>
      </c>
      <c r="F3571" s="1">
        <v>3.368</v>
      </c>
    </row>
    <row r="3572" ht="15.75" customHeight="1">
      <c r="A3572" s="1">
        <v>5766.3589</v>
      </c>
      <c r="B3572" s="1">
        <v>8.557</v>
      </c>
      <c r="C3572" s="1">
        <v>5.363</v>
      </c>
      <c r="D3572" s="1">
        <v>4.62</v>
      </c>
      <c r="E3572" s="1">
        <v>3.966</v>
      </c>
      <c r="F3572" s="1">
        <v>3.825</v>
      </c>
    </row>
    <row r="3573" ht="15.75" customHeight="1">
      <c r="A3573" s="1">
        <v>5766.5112</v>
      </c>
      <c r="B3573" s="1">
        <v>11.36</v>
      </c>
      <c r="C3573" s="1">
        <v>6.484</v>
      </c>
      <c r="D3573" s="1">
        <v>5.503</v>
      </c>
      <c r="E3573" s="1">
        <v>4.643</v>
      </c>
      <c r="F3573" s="1">
        <v>4.427</v>
      </c>
    </row>
    <row r="3574" ht="15.75" customHeight="1">
      <c r="A3574" s="1">
        <v>5766.6636</v>
      </c>
      <c r="B3574" s="1">
        <v>13.96</v>
      </c>
      <c r="C3574" s="1">
        <v>7.495</v>
      </c>
      <c r="D3574" s="1">
        <v>6.28</v>
      </c>
      <c r="E3574" s="1">
        <v>5.298</v>
      </c>
      <c r="F3574" s="1">
        <v>5.016</v>
      </c>
    </row>
    <row r="3575" ht="15.75" customHeight="1">
      <c r="A3575" s="1">
        <v>5766.8159</v>
      </c>
      <c r="B3575" s="1">
        <v>15.68</v>
      </c>
      <c r="C3575" s="1">
        <v>7.924</v>
      </c>
      <c r="D3575" s="1">
        <v>6.665</v>
      </c>
      <c r="E3575" s="1">
        <v>5.643</v>
      </c>
      <c r="F3575" s="1">
        <v>5.405</v>
      </c>
    </row>
    <row r="3576" ht="15.75" customHeight="1">
      <c r="A3576" s="1">
        <v>5766.9683</v>
      </c>
      <c r="B3576" s="1">
        <v>16.01</v>
      </c>
      <c r="C3576" s="1">
        <v>7.932</v>
      </c>
      <c r="D3576" s="1">
        <v>6.784</v>
      </c>
      <c r="E3576" s="1">
        <v>5.789</v>
      </c>
      <c r="F3576" s="1">
        <v>5.61</v>
      </c>
    </row>
    <row r="3577" ht="15.75" customHeight="1">
      <c r="A3577" s="1">
        <v>5767.1206</v>
      </c>
      <c r="B3577" s="1">
        <v>15.08</v>
      </c>
      <c r="C3577" s="1">
        <v>7.706</v>
      </c>
      <c r="D3577" s="1">
        <v>6.716</v>
      </c>
      <c r="E3577" s="1">
        <v>5.789</v>
      </c>
      <c r="F3577" s="1">
        <v>5.683</v>
      </c>
    </row>
    <row r="3578" ht="15.75" customHeight="1">
      <c r="A3578" s="1">
        <v>5767.2729</v>
      </c>
      <c r="B3578" s="1">
        <v>13.77</v>
      </c>
      <c r="C3578" s="1">
        <v>7.435</v>
      </c>
      <c r="D3578" s="1">
        <v>6.563</v>
      </c>
      <c r="E3578" s="1">
        <v>5.716</v>
      </c>
      <c r="F3578" s="1">
        <v>5.696</v>
      </c>
    </row>
    <row r="3579" ht="15.75" customHeight="1">
      <c r="A3579" s="1">
        <v>5767.4258</v>
      </c>
      <c r="B3579" s="1">
        <v>12.63</v>
      </c>
      <c r="C3579" s="1">
        <v>7.282</v>
      </c>
      <c r="D3579" s="1">
        <v>6.402</v>
      </c>
      <c r="E3579" s="1">
        <v>5.58</v>
      </c>
      <c r="F3579" s="1">
        <v>5.686</v>
      </c>
    </row>
    <row r="3580" ht="15.75" customHeight="1">
      <c r="A3580" s="1">
        <v>5767.5781</v>
      </c>
      <c r="B3580" s="1">
        <v>11.82</v>
      </c>
      <c r="C3580" s="1">
        <v>7.186</v>
      </c>
      <c r="D3580" s="1">
        <v>6.317</v>
      </c>
      <c r="E3580" s="1">
        <v>5.471</v>
      </c>
      <c r="F3580" s="1">
        <v>5.591</v>
      </c>
    </row>
    <row r="3581" ht="15.75" customHeight="1">
      <c r="A3581" s="1">
        <v>5767.7305</v>
      </c>
      <c r="B3581" s="1">
        <v>11.15</v>
      </c>
      <c r="C3581" s="1">
        <v>7.106</v>
      </c>
      <c r="D3581" s="1">
        <v>6.236</v>
      </c>
      <c r="E3581" s="1">
        <v>5.346</v>
      </c>
      <c r="F3581" s="1">
        <v>5.463</v>
      </c>
    </row>
    <row r="3582" ht="15.75" customHeight="1">
      <c r="A3582" s="1">
        <v>5767.8828</v>
      </c>
      <c r="B3582" s="1">
        <v>10.58</v>
      </c>
      <c r="C3582" s="1">
        <v>7.058</v>
      </c>
      <c r="D3582" s="1">
        <v>6.142</v>
      </c>
      <c r="E3582" s="1">
        <v>5.248</v>
      </c>
      <c r="F3582" s="1">
        <v>5.347</v>
      </c>
    </row>
    <row r="3583" ht="15.75" customHeight="1">
      <c r="A3583" s="1">
        <v>5768.0352</v>
      </c>
      <c r="B3583" s="1">
        <v>10.02</v>
      </c>
      <c r="C3583" s="1">
        <v>7.071</v>
      </c>
      <c r="D3583" s="1">
        <v>6.109</v>
      </c>
      <c r="E3583" s="1">
        <v>5.227</v>
      </c>
      <c r="F3583" s="1">
        <v>5.227</v>
      </c>
    </row>
    <row r="3584" ht="15.75" customHeight="1">
      <c r="A3584" s="1">
        <v>5768.1875</v>
      </c>
      <c r="B3584" s="1">
        <v>9.492</v>
      </c>
      <c r="C3584" s="1">
        <v>7.065</v>
      </c>
      <c r="D3584" s="1">
        <v>6.142</v>
      </c>
      <c r="E3584" s="1">
        <v>5.287</v>
      </c>
      <c r="F3584" s="1">
        <v>5.205</v>
      </c>
    </row>
    <row r="3585" ht="15.75" customHeight="1">
      <c r="A3585" s="1">
        <v>5768.3398</v>
      </c>
      <c r="B3585" s="1">
        <v>9.254</v>
      </c>
      <c r="C3585" s="1">
        <v>7.116</v>
      </c>
      <c r="D3585" s="1">
        <v>6.276</v>
      </c>
      <c r="E3585" s="1">
        <v>5.47</v>
      </c>
      <c r="F3585" s="1">
        <v>5.313</v>
      </c>
    </row>
    <row r="3586" ht="15.75" customHeight="1">
      <c r="A3586" s="1">
        <v>5768.4922</v>
      </c>
      <c r="B3586" s="1">
        <v>9.604</v>
      </c>
      <c r="C3586" s="1">
        <v>7.362</v>
      </c>
      <c r="D3586" s="1">
        <v>6.601</v>
      </c>
      <c r="E3586" s="1">
        <v>5.839</v>
      </c>
      <c r="F3586" s="1">
        <v>5.618</v>
      </c>
    </row>
    <row r="3587" ht="15.75" customHeight="1">
      <c r="A3587" s="1">
        <v>5768.645</v>
      </c>
      <c r="B3587" s="1">
        <v>10.85</v>
      </c>
      <c r="C3587" s="1">
        <v>7.969</v>
      </c>
      <c r="D3587" s="1">
        <v>7.242</v>
      </c>
      <c r="E3587" s="1">
        <v>6.532</v>
      </c>
      <c r="F3587" s="1">
        <v>6.22</v>
      </c>
    </row>
    <row r="3588" ht="15.75" customHeight="1">
      <c r="A3588" s="1">
        <v>5768.7974</v>
      </c>
      <c r="B3588" s="1">
        <v>13.48</v>
      </c>
      <c r="C3588" s="1">
        <v>9.403</v>
      </c>
      <c r="D3588" s="1">
        <v>8.681</v>
      </c>
      <c r="E3588" s="1">
        <v>8.103</v>
      </c>
      <c r="F3588" s="1">
        <v>7.534</v>
      </c>
    </row>
    <row r="3589" ht="15.75" customHeight="1">
      <c r="A3589" s="1">
        <v>5768.9497</v>
      </c>
      <c r="B3589" s="1">
        <v>17.68</v>
      </c>
      <c r="C3589" s="1">
        <v>11.26</v>
      </c>
      <c r="D3589" s="1">
        <v>10.75</v>
      </c>
      <c r="E3589" s="1">
        <v>9.816</v>
      </c>
      <c r="F3589" s="1">
        <v>9.42</v>
      </c>
    </row>
    <row r="3590" ht="15.75" customHeight="1">
      <c r="A3590" s="1">
        <v>5769.1021</v>
      </c>
      <c r="B3590" s="1">
        <v>24.21</v>
      </c>
      <c r="C3590" s="1">
        <v>14.0</v>
      </c>
      <c r="D3590" s="1">
        <v>13.6</v>
      </c>
      <c r="E3590" s="1">
        <v>12.66</v>
      </c>
      <c r="F3590" s="1">
        <v>12.31</v>
      </c>
    </row>
    <row r="3591" ht="15.75" customHeight="1">
      <c r="A3591" s="1">
        <v>5769.2544</v>
      </c>
      <c r="B3591" s="1">
        <v>32.98</v>
      </c>
      <c r="C3591" s="1">
        <v>18.51</v>
      </c>
      <c r="D3591" s="1">
        <v>18.03</v>
      </c>
      <c r="E3591" s="1">
        <v>16.84</v>
      </c>
      <c r="F3591" s="1">
        <v>16.6</v>
      </c>
    </row>
    <row r="3592" ht="15.75" customHeight="1">
      <c r="A3592" s="1">
        <v>5769.4067</v>
      </c>
      <c r="B3592" s="1">
        <v>44.97</v>
      </c>
      <c r="C3592" s="1">
        <v>25.48</v>
      </c>
      <c r="D3592" s="1">
        <v>24.43</v>
      </c>
      <c r="E3592" s="1">
        <v>22.79</v>
      </c>
      <c r="F3592" s="1">
        <v>22.42</v>
      </c>
    </row>
    <row r="3593" ht="15.75" customHeight="1">
      <c r="A3593" s="1">
        <v>5769.5591</v>
      </c>
      <c r="B3593" s="1">
        <v>59.91</v>
      </c>
      <c r="C3593" s="1">
        <v>36.07</v>
      </c>
      <c r="D3593" s="1">
        <v>33.53</v>
      </c>
      <c r="E3593" s="1">
        <v>30.73</v>
      </c>
      <c r="F3593" s="1">
        <v>30.06</v>
      </c>
    </row>
    <row r="3594" ht="15.75" customHeight="1">
      <c r="A3594" s="1">
        <v>5769.7114</v>
      </c>
      <c r="B3594" s="1">
        <v>75.53</v>
      </c>
      <c r="C3594" s="1">
        <v>46.66</v>
      </c>
      <c r="D3594" s="1">
        <v>42.82</v>
      </c>
      <c r="E3594" s="1">
        <v>37.11</v>
      </c>
      <c r="F3594" s="1">
        <v>37.93</v>
      </c>
    </row>
    <row r="3595" ht="15.75" customHeight="1">
      <c r="A3595" s="1">
        <v>5769.8638</v>
      </c>
      <c r="B3595" s="1">
        <v>86.33</v>
      </c>
      <c r="C3595" s="1">
        <v>50.73</v>
      </c>
      <c r="D3595" s="1">
        <v>44.42</v>
      </c>
      <c r="E3595" s="1">
        <v>38.03</v>
      </c>
      <c r="F3595" s="1">
        <v>35.69</v>
      </c>
    </row>
    <row r="3596" ht="15.75" customHeight="1">
      <c r="A3596" s="1">
        <v>5770.0166</v>
      </c>
      <c r="B3596" s="1">
        <v>87.13</v>
      </c>
      <c r="C3596" s="1">
        <v>50.7</v>
      </c>
      <c r="D3596" s="1">
        <v>41.23</v>
      </c>
      <c r="E3596" s="1">
        <v>35.89</v>
      </c>
      <c r="F3596" s="1">
        <v>30.2</v>
      </c>
    </row>
    <row r="3597" ht="15.75" customHeight="1">
      <c r="A3597" s="1">
        <v>5770.1689</v>
      </c>
      <c r="B3597" s="1">
        <v>78.27</v>
      </c>
      <c r="C3597" s="1">
        <v>46.01</v>
      </c>
      <c r="D3597" s="1">
        <v>35.8</v>
      </c>
      <c r="E3597" s="1">
        <v>31.94</v>
      </c>
      <c r="F3597" s="1">
        <v>26.27</v>
      </c>
    </row>
    <row r="3598" ht="15.75" customHeight="1">
      <c r="A3598" s="1">
        <v>5770.3213</v>
      </c>
      <c r="B3598" s="1">
        <v>65.17</v>
      </c>
      <c r="C3598" s="1">
        <v>38.85</v>
      </c>
      <c r="D3598" s="1">
        <v>30.04</v>
      </c>
      <c r="E3598" s="1">
        <v>26.15</v>
      </c>
      <c r="F3598" s="1">
        <v>23.51</v>
      </c>
    </row>
    <row r="3599" ht="15.75" customHeight="1">
      <c r="A3599" s="1">
        <v>5770.4736</v>
      </c>
      <c r="B3599" s="1">
        <v>53.0</v>
      </c>
      <c r="C3599" s="1">
        <v>31.3</v>
      </c>
      <c r="D3599" s="1">
        <v>24.11</v>
      </c>
      <c r="E3599" s="1">
        <v>19.7</v>
      </c>
      <c r="F3599" s="1">
        <v>18.99</v>
      </c>
    </row>
    <row r="3600" ht="15.75" customHeight="1">
      <c r="A3600" s="1">
        <v>5770.626</v>
      </c>
      <c r="B3600" s="1">
        <v>43.54</v>
      </c>
      <c r="C3600" s="1">
        <v>23.79</v>
      </c>
      <c r="D3600" s="1">
        <v>18.93</v>
      </c>
      <c r="E3600" s="1">
        <v>15.5</v>
      </c>
      <c r="F3600" s="1">
        <v>15.22</v>
      </c>
    </row>
    <row r="3601" ht="15.75" customHeight="1">
      <c r="A3601" s="1">
        <v>5770.7783</v>
      </c>
      <c r="B3601" s="1">
        <v>36.58</v>
      </c>
      <c r="C3601" s="1">
        <v>19.28</v>
      </c>
      <c r="D3601" s="1">
        <v>15.77</v>
      </c>
      <c r="E3601" s="1">
        <v>12.7</v>
      </c>
      <c r="F3601" s="1">
        <v>12.59</v>
      </c>
    </row>
    <row r="3602" ht="15.75" customHeight="1">
      <c r="A3602" s="1">
        <v>5770.9307</v>
      </c>
      <c r="B3602" s="1">
        <v>31.05</v>
      </c>
      <c r="C3602" s="1">
        <v>16.61</v>
      </c>
      <c r="D3602" s="1">
        <v>13.38</v>
      </c>
      <c r="E3602" s="1">
        <v>10.67</v>
      </c>
      <c r="F3602" s="1">
        <v>10.58</v>
      </c>
    </row>
    <row r="3603" ht="15.75" customHeight="1">
      <c r="A3603" s="1">
        <v>5771.083</v>
      </c>
      <c r="B3603" s="1">
        <v>26.03</v>
      </c>
      <c r="C3603" s="1">
        <v>14.53</v>
      </c>
      <c r="D3603" s="1">
        <v>11.52</v>
      </c>
      <c r="E3603" s="1">
        <v>9.146</v>
      </c>
      <c r="F3603" s="1">
        <v>9.028</v>
      </c>
    </row>
    <row r="3604" ht="15.75" customHeight="1">
      <c r="A3604" s="1">
        <v>5771.2354</v>
      </c>
      <c r="B3604" s="1">
        <v>22.7</v>
      </c>
      <c r="C3604" s="1">
        <v>12.96</v>
      </c>
      <c r="D3604" s="1">
        <v>10.17</v>
      </c>
      <c r="E3604" s="1">
        <v>8.117</v>
      </c>
      <c r="F3604" s="1">
        <v>7.897</v>
      </c>
    </row>
    <row r="3605" ht="15.75" customHeight="1">
      <c r="A3605" s="1">
        <v>5771.3882</v>
      </c>
      <c r="B3605" s="1">
        <v>19.79</v>
      </c>
      <c r="C3605" s="1">
        <v>11.72</v>
      </c>
      <c r="D3605" s="1">
        <v>9.147</v>
      </c>
      <c r="E3605" s="1">
        <v>7.358</v>
      </c>
      <c r="F3605" s="1">
        <v>7.049</v>
      </c>
    </row>
    <row r="3606" ht="15.75" customHeight="1">
      <c r="A3606" s="1">
        <v>5771.5405</v>
      </c>
      <c r="B3606" s="1">
        <v>17.63</v>
      </c>
      <c r="C3606" s="1">
        <v>10.71</v>
      </c>
      <c r="D3606" s="1">
        <v>8.347</v>
      </c>
      <c r="E3606" s="1">
        <v>6.788</v>
      </c>
      <c r="F3606" s="1">
        <v>6.413</v>
      </c>
    </row>
    <row r="3607" ht="15.75" customHeight="1">
      <c r="A3607" s="1">
        <v>5771.6929</v>
      </c>
      <c r="B3607" s="1">
        <v>16.42</v>
      </c>
      <c r="C3607" s="1">
        <v>9.777</v>
      </c>
      <c r="D3607" s="1">
        <v>7.733</v>
      </c>
      <c r="E3607" s="1">
        <v>6.352</v>
      </c>
      <c r="F3607" s="1">
        <v>5.943</v>
      </c>
    </row>
    <row r="3608" ht="15.75" customHeight="1">
      <c r="A3608" s="1">
        <v>5771.8452</v>
      </c>
      <c r="B3608" s="1">
        <v>15.62</v>
      </c>
      <c r="C3608" s="1">
        <v>8.922</v>
      </c>
      <c r="D3608" s="1">
        <v>7.208</v>
      </c>
      <c r="E3608" s="1">
        <v>6.008</v>
      </c>
      <c r="F3608" s="1">
        <v>5.584</v>
      </c>
    </row>
    <row r="3609" ht="15.75" customHeight="1">
      <c r="A3609" s="1">
        <v>5771.9976</v>
      </c>
      <c r="B3609" s="1">
        <v>15.09</v>
      </c>
      <c r="C3609" s="1">
        <v>8.364</v>
      </c>
      <c r="D3609" s="1">
        <v>6.812</v>
      </c>
      <c r="E3609" s="1">
        <v>5.749</v>
      </c>
      <c r="F3609" s="1">
        <v>5.285</v>
      </c>
    </row>
    <row r="3610" ht="15.75" customHeight="1">
      <c r="A3610" s="1">
        <v>5772.1499</v>
      </c>
      <c r="B3610" s="1">
        <v>15.1</v>
      </c>
      <c r="C3610" s="1">
        <v>8.061</v>
      </c>
      <c r="D3610" s="1">
        <v>6.591</v>
      </c>
      <c r="E3610" s="1">
        <v>5.548</v>
      </c>
      <c r="F3610" s="1">
        <v>5.154</v>
      </c>
    </row>
    <row r="3611" ht="15.75" customHeight="1">
      <c r="A3611" s="1">
        <v>5772.3022</v>
      </c>
      <c r="B3611" s="1">
        <v>15.73</v>
      </c>
      <c r="C3611" s="1">
        <v>7.951</v>
      </c>
      <c r="D3611" s="1">
        <v>6.502</v>
      </c>
      <c r="E3611" s="1">
        <v>5.424</v>
      </c>
      <c r="F3611" s="1">
        <v>5.14</v>
      </c>
    </row>
    <row r="3612" ht="15.75" customHeight="1">
      <c r="A3612" s="1">
        <v>5772.4546</v>
      </c>
      <c r="B3612" s="1">
        <v>16.3</v>
      </c>
      <c r="C3612" s="1">
        <v>7.91</v>
      </c>
      <c r="D3612" s="1">
        <v>6.443</v>
      </c>
      <c r="E3612" s="1">
        <v>5.299</v>
      </c>
      <c r="F3612" s="1">
        <v>5.08</v>
      </c>
    </row>
    <row r="3613" ht="15.75" customHeight="1">
      <c r="A3613" s="1">
        <v>5772.6074</v>
      </c>
      <c r="B3613" s="1">
        <v>16.8</v>
      </c>
      <c r="C3613" s="1">
        <v>7.972</v>
      </c>
      <c r="D3613" s="1">
        <v>6.433</v>
      </c>
      <c r="E3613" s="1">
        <v>5.239</v>
      </c>
      <c r="F3613" s="1">
        <v>5.041</v>
      </c>
    </row>
    <row r="3614" ht="15.75" customHeight="1">
      <c r="A3614" s="1">
        <v>5772.7598</v>
      </c>
      <c r="B3614" s="1">
        <v>16.66</v>
      </c>
      <c r="C3614" s="1">
        <v>7.9</v>
      </c>
      <c r="D3614" s="1">
        <v>6.325</v>
      </c>
      <c r="E3614" s="1">
        <v>5.11</v>
      </c>
      <c r="F3614" s="1">
        <v>4.961</v>
      </c>
    </row>
    <row r="3615" ht="15.75" customHeight="1">
      <c r="A3615" s="1">
        <v>5772.9121</v>
      </c>
      <c r="B3615" s="1">
        <v>15.68</v>
      </c>
      <c r="C3615" s="1">
        <v>7.606</v>
      </c>
      <c r="D3615" s="1">
        <v>6.062</v>
      </c>
      <c r="E3615" s="1">
        <v>4.882</v>
      </c>
      <c r="F3615" s="1">
        <v>4.755</v>
      </c>
    </row>
    <row r="3616" ht="15.75" customHeight="1">
      <c r="A3616" s="1">
        <v>5773.0645</v>
      </c>
      <c r="B3616" s="1">
        <v>13.98</v>
      </c>
      <c r="C3616" s="1">
        <v>7.154</v>
      </c>
      <c r="D3616" s="1">
        <v>5.701</v>
      </c>
      <c r="E3616" s="1">
        <v>4.591</v>
      </c>
      <c r="F3616" s="1">
        <v>4.47</v>
      </c>
    </row>
    <row r="3617" ht="15.75" customHeight="1">
      <c r="A3617" s="1">
        <v>5773.2168</v>
      </c>
      <c r="B3617" s="1">
        <v>12.09</v>
      </c>
      <c r="C3617" s="1">
        <v>6.6</v>
      </c>
      <c r="D3617" s="1">
        <v>5.281</v>
      </c>
      <c r="E3617" s="1">
        <v>4.273</v>
      </c>
      <c r="F3617" s="1">
        <v>4.164</v>
      </c>
    </row>
    <row r="3618" ht="15.75" customHeight="1">
      <c r="A3618" s="1">
        <v>5773.3691</v>
      </c>
      <c r="B3618" s="1">
        <v>10.57</v>
      </c>
      <c r="C3618" s="1">
        <v>6.094</v>
      </c>
      <c r="D3618" s="1">
        <v>4.925</v>
      </c>
      <c r="E3618" s="1">
        <v>4.016</v>
      </c>
      <c r="F3618" s="1">
        <v>3.907</v>
      </c>
    </row>
    <row r="3619" ht="15.75" customHeight="1">
      <c r="A3619" s="1">
        <v>5773.5215</v>
      </c>
      <c r="B3619" s="1">
        <v>9.424</v>
      </c>
      <c r="C3619" s="1">
        <v>5.666</v>
      </c>
      <c r="D3619" s="1">
        <v>4.633</v>
      </c>
      <c r="E3619" s="1">
        <v>3.809</v>
      </c>
      <c r="F3619" s="1">
        <v>3.699</v>
      </c>
    </row>
    <row r="3620" ht="15.75" customHeight="1">
      <c r="A3620" s="1">
        <v>5773.6738</v>
      </c>
      <c r="B3620" s="1">
        <v>8.717</v>
      </c>
      <c r="C3620" s="1">
        <v>5.413</v>
      </c>
      <c r="D3620" s="1">
        <v>4.469</v>
      </c>
      <c r="E3620" s="1">
        <v>3.694</v>
      </c>
      <c r="F3620" s="1">
        <v>3.573</v>
      </c>
    </row>
    <row r="3621" ht="15.75" customHeight="1">
      <c r="A3621" s="1">
        <v>5773.8262</v>
      </c>
      <c r="B3621" s="1">
        <v>8.482</v>
      </c>
      <c r="C3621" s="1">
        <v>5.362</v>
      </c>
      <c r="D3621" s="1">
        <v>4.445</v>
      </c>
      <c r="E3621" s="1">
        <v>3.683</v>
      </c>
      <c r="F3621" s="1">
        <v>3.546</v>
      </c>
    </row>
    <row r="3622" ht="15.75" customHeight="1">
      <c r="A3622" s="1">
        <v>5773.979</v>
      </c>
      <c r="B3622" s="1">
        <v>8.751</v>
      </c>
      <c r="C3622" s="1">
        <v>5.518</v>
      </c>
      <c r="D3622" s="1">
        <v>4.568</v>
      </c>
      <c r="E3622" s="1">
        <v>3.78</v>
      </c>
      <c r="F3622" s="1">
        <v>3.622</v>
      </c>
    </row>
    <row r="3623" ht="15.75" customHeight="1">
      <c r="A3623" s="1">
        <v>5774.1313</v>
      </c>
      <c r="B3623" s="1">
        <v>9.584</v>
      </c>
      <c r="C3623" s="1">
        <v>5.862</v>
      </c>
      <c r="D3623" s="1">
        <v>4.825</v>
      </c>
      <c r="E3623" s="1">
        <v>3.979</v>
      </c>
      <c r="F3623" s="1">
        <v>3.793</v>
      </c>
    </row>
    <row r="3624" ht="15.75" customHeight="1">
      <c r="A3624" s="1">
        <v>5774.2837</v>
      </c>
      <c r="B3624" s="1">
        <v>10.86</v>
      </c>
      <c r="C3624" s="1">
        <v>6.356</v>
      </c>
      <c r="D3624" s="1">
        <v>5.21</v>
      </c>
      <c r="E3624" s="1">
        <v>4.273</v>
      </c>
      <c r="F3624" s="1">
        <v>4.042</v>
      </c>
    </row>
    <row r="3625" ht="15.75" customHeight="1">
      <c r="A3625" s="1">
        <v>5774.436</v>
      </c>
      <c r="B3625" s="1">
        <v>12.32</v>
      </c>
      <c r="C3625" s="1">
        <v>6.894</v>
      </c>
      <c r="D3625" s="1">
        <v>5.616</v>
      </c>
      <c r="E3625" s="1">
        <v>4.608</v>
      </c>
      <c r="F3625" s="1">
        <v>4.322</v>
      </c>
    </row>
    <row r="3626" ht="15.75" customHeight="1">
      <c r="A3626" s="1">
        <v>5774.5884</v>
      </c>
      <c r="B3626" s="1">
        <v>13.87</v>
      </c>
      <c r="C3626" s="1">
        <v>7.499</v>
      </c>
      <c r="D3626" s="1">
        <v>6.074</v>
      </c>
      <c r="E3626" s="1">
        <v>4.995</v>
      </c>
      <c r="F3626" s="1">
        <v>4.64</v>
      </c>
    </row>
    <row r="3627" ht="15.75" customHeight="1">
      <c r="A3627" s="1">
        <v>5774.7407</v>
      </c>
      <c r="B3627" s="1">
        <v>15.45</v>
      </c>
      <c r="C3627" s="1">
        <v>8.165</v>
      </c>
      <c r="D3627" s="1">
        <v>6.588</v>
      </c>
      <c r="E3627" s="1">
        <v>5.416</v>
      </c>
      <c r="F3627" s="1">
        <v>4.978</v>
      </c>
    </row>
    <row r="3628" ht="15.75" customHeight="1">
      <c r="A3628" s="1">
        <v>5774.8931</v>
      </c>
      <c r="B3628" s="1">
        <v>17.28</v>
      </c>
      <c r="C3628" s="1">
        <v>8.854</v>
      </c>
      <c r="D3628" s="1">
        <v>7.12</v>
      </c>
      <c r="E3628" s="1">
        <v>5.865</v>
      </c>
      <c r="F3628" s="1">
        <v>5.337</v>
      </c>
    </row>
    <row r="3629" ht="15.75" customHeight="1">
      <c r="A3629" s="1">
        <v>5775.0454</v>
      </c>
      <c r="B3629" s="1">
        <v>19.67</v>
      </c>
      <c r="C3629" s="1">
        <v>9.655</v>
      </c>
      <c r="D3629" s="1">
        <v>7.719</v>
      </c>
      <c r="E3629" s="1">
        <v>6.309</v>
      </c>
      <c r="F3629" s="1">
        <v>5.676</v>
      </c>
    </row>
    <row r="3630" ht="15.75" customHeight="1">
      <c r="A3630" s="1">
        <v>5775.1978</v>
      </c>
      <c r="B3630" s="1">
        <v>22.06</v>
      </c>
      <c r="C3630" s="1">
        <v>10.41</v>
      </c>
      <c r="D3630" s="1">
        <v>8.234</v>
      </c>
      <c r="E3630" s="1">
        <v>6.605</v>
      </c>
      <c r="F3630" s="1">
        <v>5.88</v>
      </c>
    </row>
    <row r="3631" ht="15.75" customHeight="1">
      <c r="A3631" s="1">
        <v>5775.3506</v>
      </c>
      <c r="B3631" s="1">
        <v>22.87</v>
      </c>
      <c r="C3631" s="1">
        <v>10.43</v>
      </c>
      <c r="D3631" s="1">
        <v>8.198</v>
      </c>
      <c r="E3631" s="1">
        <v>6.538</v>
      </c>
      <c r="F3631" s="1">
        <v>5.792</v>
      </c>
    </row>
    <row r="3632" ht="15.75" customHeight="1">
      <c r="A3632" s="1">
        <v>5775.5029</v>
      </c>
      <c r="B3632" s="1">
        <v>20.64</v>
      </c>
      <c r="C3632" s="1">
        <v>9.421</v>
      </c>
      <c r="D3632" s="1">
        <v>7.489</v>
      </c>
      <c r="E3632" s="1">
        <v>6.019</v>
      </c>
      <c r="F3632" s="1">
        <v>5.359</v>
      </c>
    </row>
    <row r="3633" ht="15.75" customHeight="1">
      <c r="A3633" s="1">
        <v>5775.6553</v>
      </c>
      <c r="B3633" s="1">
        <v>15.82</v>
      </c>
      <c r="C3633" s="1">
        <v>7.851</v>
      </c>
      <c r="D3633" s="1">
        <v>6.399</v>
      </c>
      <c r="E3633" s="1">
        <v>5.227</v>
      </c>
      <c r="F3633" s="1">
        <v>4.711</v>
      </c>
    </row>
    <row r="3634" ht="15.75" customHeight="1">
      <c r="A3634" s="1">
        <v>5775.8076</v>
      </c>
      <c r="B3634" s="1">
        <v>10.75</v>
      </c>
      <c r="C3634" s="1">
        <v>6.359</v>
      </c>
      <c r="D3634" s="1">
        <v>5.332</v>
      </c>
      <c r="E3634" s="1">
        <v>4.434</v>
      </c>
      <c r="F3634" s="1">
        <v>4.045</v>
      </c>
    </row>
    <row r="3635" ht="15.75" customHeight="1">
      <c r="A3635" s="1">
        <v>5775.96</v>
      </c>
      <c r="B3635" s="1">
        <v>8.02</v>
      </c>
      <c r="C3635" s="1">
        <v>5.28</v>
      </c>
      <c r="D3635" s="1">
        <v>4.512</v>
      </c>
      <c r="E3635" s="1">
        <v>3.808</v>
      </c>
      <c r="F3635" s="1">
        <v>3.51</v>
      </c>
    </row>
    <row r="3636" ht="15.75" customHeight="1">
      <c r="A3636" s="1">
        <v>5776.1123</v>
      </c>
      <c r="B3636" s="1">
        <v>6.286</v>
      </c>
      <c r="C3636" s="1">
        <v>4.573</v>
      </c>
      <c r="D3636" s="1">
        <v>3.967</v>
      </c>
      <c r="E3636" s="1">
        <v>3.387</v>
      </c>
      <c r="F3636" s="1">
        <v>3.15</v>
      </c>
    </row>
    <row r="3637" ht="15.75" customHeight="1">
      <c r="A3637" s="1">
        <v>5776.2646</v>
      </c>
      <c r="B3637" s="1">
        <v>5.451</v>
      </c>
      <c r="C3637" s="1">
        <v>4.215</v>
      </c>
      <c r="D3637" s="1">
        <v>3.684</v>
      </c>
      <c r="E3637" s="1">
        <v>3.157</v>
      </c>
      <c r="F3637" s="1">
        <v>2.956</v>
      </c>
    </row>
    <row r="3638" ht="15.75" customHeight="1">
      <c r="A3638" s="1">
        <v>5776.417</v>
      </c>
      <c r="B3638" s="1">
        <v>5.28</v>
      </c>
      <c r="C3638" s="1">
        <v>4.122</v>
      </c>
      <c r="D3638" s="1">
        <v>3.613</v>
      </c>
      <c r="E3638" s="1">
        <v>3.091</v>
      </c>
      <c r="F3638" s="1">
        <v>2.909</v>
      </c>
    </row>
    <row r="3639" ht="15.75" customHeight="1">
      <c r="A3639" s="1">
        <v>5776.5698</v>
      </c>
      <c r="B3639" s="1">
        <v>5.586</v>
      </c>
      <c r="C3639" s="1">
        <v>4.253</v>
      </c>
      <c r="D3639" s="1">
        <v>3.723</v>
      </c>
      <c r="E3639" s="1">
        <v>3.167</v>
      </c>
      <c r="F3639" s="1">
        <v>2.99</v>
      </c>
    </row>
    <row r="3640" ht="15.75" customHeight="1">
      <c r="A3640" s="1">
        <v>5776.7222</v>
      </c>
      <c r="B3640" s="1">
        <v>6.385</v>
      </c>
      <c r="C3640" s="1">
        <v>4.571</v>
      </c>
      <c r="D3640" s="1">
        <v>3.99</v>
      </c>
      <c r="E3640" s="1">
        <v>3.363</v>
      </c>
      <c r="F3640" s="1">
        <v>3.18</v>
      </c>
    </row>
    <row r="3641" ht="15.75" customHeight="1">
      <c r="A3641" s="1">
        <v>5776.8745</v>
      </c>
      <c r="B3641" s="1">
        <v>7.61</v>
      </c>
      <c r="C3641" s="1">
        <v>5.048</v>
      </c>
      <c r="D3641" s="1">
        <v>4.397</v>
      </c>
      <c r="E3641" s="1">
        <v>3.657</v>
      </c>
      <c r="F3641" s="1">
        <v>3.468</v>
      </c>
    </row>
    <row r="3642" ht="15.75" customHeight="1">
      <c r="A3642" s="1">
        <v>5777.0269</v>
      </c>
      <c r="B3642" s="1">
        <v>8.952</v>
      </c>
      <c r="C3642" s="1">
        <v>5.591</v>
      </c>
      <c r="D3642" s="1">
        <v>4.868</v>
      </c>
      <c r="E3642" s="1">
        <v>4.019</v>
      </c>
      <c r="F3642" s="1">
        <v>3.814</v>
      </c>
    </row>
    <row r="3643" ht="15.75" customHeight="1">
      <c r="A3643" s="1">
        <v>5777.1792</v>
      </c>
      <c r="B3643" s="1">
        <v>10.42</v>
      </c>
      <c r="C3643" s="1">
        <v>6.157</v>
      </c>
      <c r="D3643" s="1">
        <v>5.398</v>
      </c>
      <c r="E3643" s="1">
        <v>4.433</v>
      </c>
      <c r="F3643" s="1">
        <v>4.205</v>
      </c>
    </row>
    <row r="3644" ht="15.75" customHeight="1">
      <c r="A3644" s="1">
        <v>5777.3315</v>
      </c>
      <c r="B3644" s="1">
        <v>11.61</v>
      </c>
      <c r="C3644" s="1">
        <v>6.75</v>
      </c>
      <c r="D3644" s="1">
        <v>5.966</v>
      </c>
      <c r="E3644" s="1">
        <v>4.857</v>
      </c>
      <c r="F3644" s="1">
        <v>4.638</v>
      </c>
    </row>
    <row r="3645" ht="15.75" customHeight="1">
      <c r="A3645" s="1">
        <v>5777.4839</v>
      </c>
      <c r="B3645" s="1">
        <v>12.57</v>
      </c>
      <c r="C3645" s="1">
        <v>7.361</v>
      </c>
      <c r="D3645" s="1">
        <v>6.565</v>
      </c>
      <c r="E3645" s="1">
        <v>5.36</v>
      </c>
      <c r="F3645" s="1">
        <v>5.094</v>
      </c>
    </row>
    <row r="3646" ht="15.75" customHeight="1">
      <c r="A3646" s="1">
        <v>5777.6362</v>
      </c>
      <c r="B3646" s="1">
        <v>13.43</v>
      </c>
      <c r="C3646" s="1">
        <v>8.064</v>
      </c>
      <c r="D3646" s="1">
        <v>7.244</v>
      </c>
      <c r="E3646" s="1">
        <v>6.035</v>
      </c>
      <c r="F3646" s="1">
        <v>5.651</v>
      </c>
    </row>
    <row r="3647" ht="15.75" customHeight="1">
      <c r="A3647" s="1">
        <v>5777.7886</v>
      </c>
      <c r="B3647" s="1">
        <v>14.63</v>
      </c>
      <c r="C3647" s="1">
        <v>8.96</v>
      </c>
      <c r="D3647" s="1">
        <v>8.104</v>
      </c>
      <c r="E3647" s="1">
        <v>6.866</v>
      </c>
      <c r="F3647" s="1">
        <v>6.356</v>
      </c>
    </row>
    <row r="3648" ht="15.75" customHeight="1">
      <c r="A3648" s="1">
        <v>5777.9414</v>
      </c>
      <c r="B3648" s="1">
        <v>15.86</v>
      </c>
      <c r="C3648" s="1">
        <v>10.12</v>
      </c>
      <c r="D3648" s="1">
        <v>9.25</v>
      </c>
      <c r="E3648" s="1">
        <v>7.918</v>
      </c>
      <c r="F3648" s="1">
        <v>7.291</v>
      </c>
    </row>
    <row r="3649" ht="15.75" customHeight="1">
      <c r="A3649" s="1">
        <v>5778.0938</v>
      </c>
      <c r="B3649" s="1">
        <v>17.77</v>
      </c>
      <c r="C3649" s="1">
        <v>11.65</v>
      </c>
      <c r="D3649" s="1">
        <v>10.78</v>
      </c>
      <c r="E3649" s="1">
        <v>9.232</v>
      </c>
      <c r="F3649" s="1">
        <v>8.571</v>
      </c>
    </row>
    <row r="3650" ht="15.75" customHeight="1">
      <c r="A3650" s="1">
        <v>5778.2461</v>
      </c>
      <c r="B3650" s="1">
        <v>20.04</v>
      </c>
      <c r="C3650" s="1">
        <v>13.22</v>
      </c>
      <c r="D3650" s="1">
        <v>12.42</v>
      </c>
      <c r="E3650" s="1">
        <v>10.72</v>
      </c>
      <c r="F3650" s="1">
        <v>10.04</v>
      </c>
    </row>
    <row r="3651" ht="15.75" customHeight="1">
      <c r="A3651" s="1">
        <v>5778.3984</v>
      </c>
      <c r="B3651" s="1">
        <v>21.44</v>
      </c>
      <c r="C3651" s="1">
        <v>14.6</v>
      </c>
      <c r="D3651" s="1">
        <v>13.97</v>
      </c>
      <c r="E3651" s="1">
        <v>12.18</v>
      </c>
      <c r="F3651" s="1">
        <v>11.58</v>
      </c>
    </row>
    <row r="3652" ht="15.75" customHeight="1">
      <c r="A3652" s="1">
        <v>5778.5508</v>
      </c>
      <c r="B3652" s="1">
        <v>21.51</v>
      </c>
      <c r="C3652" s="1">
        <v>15.46</v>
      </c>
      <c r="D3652" s="1">
        <v>15.12</v>
      </c>
      <c r="E3652" s="1">
        <v>13.37</v>
      </c>
      <c r="F3652" s="1">
        <v>12.99</v>
      </c>
    </row>
    <row r="3653" ht="15.75" customHeight="1">
      <c r="A3653" s="1">
        <v>5778.7031</v>
      </c>
      <c r="B3653" s="1">
        <v>20.54</v>
      </c>
      <c r="C3653" s="1">
        <v>15.85</v>
      </c>
      <c r="D3653" s="1">
        <v>15.84</v>
      </c>
      <c r="E3653" s="1">
        <v>14.12</v>
      </c>
      <c r="F3653" s="1">
        <v>14.2</v>
      </c>
    </row>
    <row r="3654" ht="15.75" customHeight="1">
      <c r="A3654" s="1">
        <v>5778.8555</v>
      </c>
      <c r="B3654" s="1">
        <v>20.04</v>
      </c>
      <c r="C3654" s="1">
        <v>16.1</v>
      </c>
      <c r="D3654" s="1">
        <v>16.37</v>
      </c>
      <c r="E3654" s="1">
        <v>14.69</v>
      </c>
      <c r="F3654" s="1">
        <v>15.31</v>
      </c>
    </row>
    <row r="3655" ht="15.75" customHeight="1">
      <c r="A3655" s="1">
        <v>5779.0078</v>
      </c>
      <c r="B3655" s="1">
        <v>19.76</v>
      </c>
      <c r="C3655" s="1">
        <v>16.53</v>
      </c>
      <c r="D3655" s="1">
        <v>16.88</v>
      </c>
      <c r="E3655" s="1">
        <v>15.41</v>
      </c>
      <c r="F3655" s="1">
        <v>16.43</v>
      </c>
    </row>
    <row r="3656" ht="15.75" customHeight="1">
      <c r="A3656" s="1">
        <v>5779.1602</v>
      </c>
      <c r="B3656" s="1">
        <v>19.55</v>
      </c>
      <c r="C3656" s="1">
        <v>17.01</v>
      </c>
      <c r="D3656" s="1">
        <v>17.53</v>
      </c>
      <c r="E3656" s="1">
        <v>16.37</v>
      </c>
      <c r="F3656" s="1">
        <v>17.21</v>
      </c>
    </row>
    <row r="3657" ht="15.75" customHeight="1">
      <c r="A3657" s="1">
        <v>5779.313</v>
      </c>
      <c r="B3657" s="1">
        <v>19.77</v>
      </c>
      <c r="C3657" s="1">
        <v>17.86</v>
      </c>
      <c r="D3657" s="1">
        <v>18.54</v>
      </c>
      <c r="E3657" s="1">
        <v>17.41</v>
      </c>
      <c r="F3657" s="1">
        <v>18.32</v>
      </c>
    </row>
    <row r="3658" ht="15.75" customHeight="1">
      <c r="A3658" s="1">
        <v>5779.4653</v>
      </c>
      <c r="B3658" s="1">
        <v>20.43</v>
      </c>
      <c r="C3658" s="1">
        <v>18.72</v>
      </c>
      <c r="D3658" s="1">
        <v>19.46</v>
      </c>
      <c r="E3658" s="1">
        <v>18.69</v>
      </c>
      <c r="F3658" s="1">
        <v>19.52</v>
      </c>
    </row>
    <row r="3659" ht="15.75" customHeight="1">
      <c r="A3659" s="1">
        <v>5779.6177</v>
      </c>
      <c r="B3659" s="1">
        <v>21.36</v>
      </c>
      <c r="C3659" s="1">
        <v>19.76</v>
      </c>
      <c r="D3659" s="1">
        <v>20.8</v>
      </c>
      <c r="E3659" s="1">
        <v>19.88</v>
      </c>
      <c r="F3659" s="1">
        <v>20.59</v>
      </c>
    </row>
    <row r="3660" ht="15.75" customHeight="1">
      <c r="A3660" s="1">
        <v>5779.77</v>
      </c>
      <c r="B3660" s="1">
        <v>22.15</v>
      </c>
      <c r="C3660" s="1">
        <v>20.64</v>
      </c>
      <c r="D3660" s="1">
        <v>21.8</v>
      </c>
      <c r="E3660" s="1">
        <v>20.66</v>
      </c>
      <c r="F3660" s="1">
        <v>21.31</v>
      </c>
    </row>
    <row r="3661" ht="15.75" customHeight="1">
      <c r="A3661" s="1">
        <v>5779.9224</v>
      </c>
      <c r="B3661" s="1">
        <v>22.41</v>
      </c>
      <c r="C3661" s="1">
        <v>20.84</v>
      </c>
      <c r="D3661" s="1">
        <v>22.18</v>
      </c>
      <c r="E3661" s="1">
        <v>20.94</v>
      </c>
      <c r="F3661" s="1">
        <v>21.62</v>
      </c>
    </row>
    <row r="3662" ht="15.75" customHeight="1">
      <c r="A3662" s="1">
        <v>5780.0747</v>
      </c>
      <c r="B3662" s="1">
        <v>21.9</v>
      </c>
      <c r="C3662" s="1">
        <v>20.49</v>
      </c>
      <c r="D3662" s="1">
        <v>22.0</v>
      </c>
      <c r="E3662" s="1">
        <v>20.65</v>
      </c>
      <c r="F3662" s="1">
        <v>21.15</v>
      </c>
    </row>
    <row r="3663" ht="15.75" customHeight="1">
      <c r="A3663" s="1">
        <v>5780.2271</v>
      </c>
      <c r="B3663" s="1">
        <v>20.92</v>
      </c>
      <c r="C3663" s="1">
        <v>19.82</v>
      </c>
      <c r="D3663" s="1">
        <v>21.45</v>
      </c>
      <c r="E3663" s="1">
        <v>19.95</v>
      </c>
      <c r="F3663" s="1">
        <v>20.54</v>
      </c>
    </row>
    <row r="3664" ht="15.75" customHeight="1">
      <c r="A3664" s="1">
        <v>5780.3794</v>
      </c>
      <c r="B3664" s="1">
        <v>20.04</v>
      </c>
      <c r="C3664" s="1">
        <v>19.16</v>
      </c>
      <c r="D3664" s="1">
        <v>20.85</v>
      </c>
      <c r="E3664" s="1">
        <v>19.37</v>
      </c>
      <c r="F3664" s="1">
        <v>20.07</v>
      </c>
    </row>
    <row r="3665" ht="15.75" customHeight="1">
      <c r="A3665" s="1">
        <v>5780.5322</v>
      </c>
      <c r="B3665" s="1">
        <v>19.75</v>
      </c>
      <c r="C3665" s="1">
        <v>18.94</v>
      </c>
      <c r="D3665" s="1">
        <v>20.77</v>
      </c>
      <c r="E3665" s="1">
        <v>19.23</v>
      </c>
      <c r="F3665" s="1">
        <v>20.17</v>
      </c>
    </row>
    <row r="3666" ht="15.75" customHeight="1">
      <c r="A3666" s="1">
        <v>5780.6846</v>
      </c>
      <c r="B3666" s="1">
        <v>20.12</v>
      </c>
      <c r="C3666" s="1">
        <v>19.23</v>
      </c>
      <c r="D3666" s="1">
        <v>21.21</v>
      </c>
      <c r="E3666" s="1">
        <v>19.58</v>
      </c>
      <c r="F3666" s="1">
        <v>20.82</v>
      </c>
    </row>
    <row r="3667" ht="15.75" customHeight="1">
      <c r="A3667" s="1">
        <v>5780.8369</v>
      </c>
      <c r="B3667" s="1">
        <v>20.93</v>
      </c>
      <c r="C3667" s="1">
        <v>19.86</v>
      </c>
      <c r="D3667" s="1">
        <v>22.02</v>
      </c>
      <c r="E3667" s="1">
        <v>20.29</v>
      </c>
      <c r="F3667" s="1">
        <v>21.87</v>
      </c>
    </row>
    <row r="3668" ht="15.75" customHeight="1">
      <c r="A3668" s="1">
        <v>5780.9893</v>
      </c>
      <c r="B3668" s="1">
        <v>21.95</v>
      </c>
      <c r="C3668" s="1">
        <v>20.6</v>
      </c>
      <c r="D3668" s="1">
        <v>22.95</v>
      </c>
      <c r="E3668" s="1">
        <v>21.24</v>
      </c>
      <c r="F3668" s="1">
        <v>23.0</v>
      </c>
    </row>
    <row r="3669" ht="15.75" customHeight="1">
      <c r="A3669" s="1">
        <v>5781.1416</v>
      </c>
      <c r="B3669" s="1">
        <v>22.88</v>
      </c>
      <c r="C3669" s="1">
        <v>20.9</v>
      </c>
      <c r="D3669" s="1">
        <v>23.26</v>
      </c>
      <c r="E3669" s="1">
        <v>21.59</v>
      </c>
      <c r="F3669" s="1">
        <v>23.72</v>
      </c>
    </row>
    <row r="3670" ht="15.75" customHeight="1">
      <c r="A3670" s="1">
        <v>5781.2939</v>
      </c>
      <c r="B3670" s="1">
        <v>22.85</v>
      </c>
      <c r="C3670" s="1">
        <v>20.68</v>
      </c>
      <c r="D3670" s="1">
        <v>22.91</v>
      </c>
      <c r="E3670" s="1">
        <v>21.4</v>
      </c>
      <c r="F3670" s="1">
        <v>23.81</v>
      </c>
    </row>
    <row r="3671" ht="15.75" customHeight="1">
      <c r="A3671" s="1">
        <v>5781.4463</v>
      </c>
      <c r="B3671" s="1">
        <v>22.16</v>
      </c>
      <c r="C3671" s="1">
        <v>20.37</v>
      </c>
      <c r="D3671" s="1">
        <v>22.75</v>
      </c>
      <c r="E3671" s="1">
        <v>21.42</v>
      </c>
      <c r="F3671" s="1">
        <v>23.88</v>
      </c>
    </row>
    <row r="3672" ht="15.75" customHeight="1">
      <c r="A3672" s="1">
        <v>5781.5986</v>
      </c>
      <c r="B3672" s="1">
        <v>21.48</v>
      </c>
      <c r="C3672" s="1">
        <v>19.98</v>
      </c>
      <c r="D3672" s="1">
        <v>21.96</v>
      </c>
      <c r="E3672" s="1">
        <v>20.61</v>
      </c>
      <c r="F3672" s="1">
        <v>23.38</v>
      </c>
    </row>
    <row r="3673" ht="15.75" customHeight="1">
      <c r="A3673" s="1">
        <v>5781.751</v>
      </c>
      <c r="B3673" s="1">
        <v>21.59</v>
      </c>
      <c r="C3673" s="1">
        <v>20.17</v>
      </c>
      <c r="D3673" s="1">
        <v>21.98</v>
      </c>
      <c r="E3673" s="1">
        <v>20.67</v>
      </c>
      <c r="F3673" s="1">
        <v>23.97</v>
      </c>
    </row>
    <row r="3674" ht="15.75" customHeight="1">
      <c r="A3674" s="1">
        <v>5781.9038</v>
      </c>
      <c r="B3674" s="1">
        <v>22.96</v>
      </c>
      <c r="C3674" s="1">
        <v>21.84</v>
      </c>
      <c r="D3674" s="1">
        <v>23.55</v>
      </c>
      <c r="E3674" s="1">
        <v>22.06</v>
      </c>
      <c r="F3674" s="1">
        <v>26.12</v>
      </c>
    </row>
    <row r="3675" ht="15.75" customHeight="1">
      <c r="A3675" s="1">
        <v>5782.0562</v>
      </c>
      <c r="B3675" s="1">
        <v>25.95</v>
      </c>
      <c r="C3675" s="1">
        <v>25.34</v>
      </c>
      <c r="D3675" s="1">
        <v>27.03</v>
      </c>
      <c r="E3675" s="1">
        <v>25.12</v>
      </c>
      <c r="F3675" s="1">
        <v>29.7</v>
      </c>
    </row>
    <row r="3676" ht="15.75" customHeight="1">
      <c r="A3676" s="1">
        <v>5782.2085</v>
      </c>
      <c r="B3676" s="1">
        <v>30.88</v>
      </c>
      <c r="C3676" s="1">
        <v>30.37</v>
      </c>
      <c r="D3676" s="1">
        <v>32.06</v>
      </c>
      <c r="E3676" s="1">
        <v>29.72</v>
      </c>
      <c r="F3676" s="1">
        <v>34.59</v>
      </c>
    </row>
    <row r="3677" ht="15.75" customHeight="1">
      <c r="A3677" s="1">
        <v>5782.3608</v>
      </c>
      <c r="B3677" s="1">
        <v>37.46</v>
      </c>
      <c r="C3677" s="1">
        <v>36.95</v>
      </c>
      <c r="D3677" s="1">
        <v>39.17</v>
      </c>
      <c r="E3677" s="1">
        <v>35.5</v>
      </c>
      <c r="F3677" s="1">
        <v>40.96</v>
      </c>
    </row>
    <row r="3678" ht="15.75" customHeight="1">
      <c r="A3678" s="1">
        <v>5782.5132</v>
      </c>
      <c r="B3678" s="1">
        <v>45.13</v>
      </c>
      <c r="C3678" s="1">
        <v>44.62</v>
      </c>
      <c r="D3678" s="1">
        <v>47.49</v>
      </c>
      <c r="E3678" s="1">
        <v>41.87</v>
      </c>
      <c r="F3678" s="1">
        <v>48.13</v>
      </c>
    </row>
    <row r="3679" ht="15.75" customHeight="1">
      <c r="A3679" s="1">
        <v>5782.6655</v>
      </c>
      <c r="B3679" s="1">
        <v>52.92</v>
      </c>
      <c r="C3679" s="1">
        <v>52.43</v>
      </c>
      <c r="D3679" s="1">
        <v>55.76</v>
      </c>
      <c r="E3679" s="1">
        <v>48.25</v>
      </c>
      <c r="F3679" s="1">
        <v>54.39</v>
      </c>
    </row>
    <row r="3680" ht="15.75" customHeight="1">
      <c r="A3680" s="1">
        <v>5782.8179</v>
      </c>
      <c r="B3680" s="1">
        <v>60.62</v>
      </c>
      <c r="C3680" s="1">
        <v>58.99</v>
      </c>
      <c r="D3680" s="1">
        <v>62.41</v>
      </c>
      <c r="E3680" s="1">
        <v>53.09</v>
      </c>
      <c r="F3680" s="1">
        <v>56.91</v>
      </c>
    </row>
    <row r="3681" ht="15.75" customHeight="1">
      <c r="A3681" s="1">
        <v>5782.9702</v>
      </c>
      <c r="B3681" s="1">
        <v>69.0</v>
      </c>
      <c r="C3681" s="1">
        <v>63.93</v>
      </c>
      <c r="D3681" s="1">
        <v>68.26</v>
      </c>
      <c r="E3681" s="1">
        <v>57.03</v>
      </c>
      <c r="F3681" s="1">
        <v>58.23</v>
      </c>
    </row>
    <row r="3682" ht="15.75" customHeight="1">
      <c r="A3682" s="1">
        <v>5783.1226</v>
      </c>
      <c r="B3682" s="1">
        <v>75.46</v>
      </c>
      <c r="C3682" s="1">
        <v>69.11</v>
      </c>
      <c r="D3682" s="1">
        <v>74.32</v>
      </c>
      <c r="E3682" s="1">
        <v>61.18</v>
      </c>
      <c r="F3682" s="1">
        <v>59.08</v>
      </c>
    </row>
    <row r="3683" ht="15.75" customHeight="1">
      <c r="A3683" s="1">
        <v>5783.2754</v>
      </c>
      <c r="B3683" s="1">
        <v>77.83</v>
      </c>
      <c r="C3683" s="1">
        <v>73.56</v>
      </c>
      <c r="D3683" s="1">
        <v>79.59</v>
      </c>
      <c r="E3683" s="1">
        <v>64.46</v>
      </c>
      <c r="F3683" s="1">
        <v>58.57</v>
      </c>
    </row>
    <row r="3684" ht="15.75" customHeight="1">
      <c r="A3684" s="1">
        <v>5783.4277</v>
      </c>
      <c r="B3684" s="1">
        <v>75.33</v>
      </c>
      <c r="C3684" s="1">
        <v>73.89</v>
      </c>
      <c r="D3684" s="1">
        <v>80.81</v>
      </c>
      <c r="E3684" s="1">
        <v>63.56</v>
      </c>
      <c r="F3684" s="1">
        <v>54.84</v>
      </c>
    </row>
    <row r="3685" ht="15.75" customHeight="1">
      <c r="A3685" s="1">
        <v>5783.5801</v>
      </c>
      <c r="B3685" s="1">
        <v>68.67</v>
      </c>
      <c r="C3685" s="1">
        <v>68.94</v>
      </c>
      <c r="D3685" s="1">
        <v>75.7</v>
      </c>
      <c r="E3685" s="1">
        <v>61.12</v>
      </c>
      <c r="F3685" s="1">
        <v>52.18</v>
      </c>
    </row>
    <row r="3686" ht="15.75" customHeight="1">
      <c r="A3686" s="1">
        <v>5783.7324</v>
      </c>
      <c r="B3686" s="1">
        <v>61.49</v>
      </c>
      <c r="C3686" s="1">
        <v>63.77</v>
      </c>
      <c r="D3686" s="1">
        <v>69.9</v>
      </c>
      <c r="E3686" s="1">
        <v>60.83</v>
      </c>
      <c r="F3686" s="1">
        <v>51.59</v>
      </c>
    </row>
    <row r="3687" ht="15.75" customHeight="1">
      <c r="A3687" s="1">
        <v>5783.8848</v>
      </c>
      <c r="B3687" s="1">
        <v>54.58</v>
      </c>
      <c r="C3687" s="1">
        <v>59.08</v>
      </c>
      <c r="D3687" s="1">
        <v>67.3</v>
      </c>
      <c r="E3687" s="1">
        <v>60.11</v>
      </c>
      <c r="F3687" s="1">
        <v>50.95</v>
      </c>
    </row>
    <row r="3688" ht="15.75" customHeight="1">
      <c r="A3688" s="1">
        <v>5784.0371</v>
      </c>
      <c r="B3688" s="1">
        <v>51.53</v>
      </c>
      <c r="C3688" s="1">
        <v>55.81</v>
      </c>
      <c r="D3688" s="1">
        <v>63.84</v>
      </c>
      <c r="E3688" s="1">
        <v>59.22</v>
      </c>
      <c r="F3688" s="1">
        <v>50.91</v>
      </c>
    </row>
    <row r="3689" ht="15.75" customHeight="1">
      <c r="A3689" s="1">
        <v>5784.1895</v>
      </c>
      <c r="B3689" s="1">
        <v>48.63</v>
      </c>
      <c r="C3689" s="1">
        <v>54.7</v>
      </c>
      <c r="D3689" s="1">
        <v>62.95</v>
      </c>
      <c r="E3689" s="1">
        <v>58.0</v>
      </c>
      <c r="F3689" s="1">
        <v>52.78</v>
      </c>
    </row>
    <row r="3690" ht="15.75" customHeight="1">
      <c r="A3690" s="1">
        <v>5784.3418</v>
      </c>
      <c r="B3690" s="1">
        <v>48.07</v>
      </c>
      <c r="C3690" s="1">
        <v>53.29</v>
      </c>
      <c r="D3690" s="1">
        <v>60.72</v>
      </c>
      <c r="E3690" s="1">
        <v>54.99</v>
      </c>
      <c r="F3690" s="1">
        <v>53.02</v>
      </c>
    </row>
    <row r="3691" ht="15.75" customHeight="1">
      <c r="A3691" s="1">
        <v>5784.4946</v>
      </c>
      <c r="B3691" s="1">
        <v>47.42</v>
      </c>
      <c r="C3691" s="1">
        <v>49.59</v>
      </c>
      <c r="D3691" s="1">
        <v>55.05</v>
      </c>
      <c r="E3691" s="1">
        <v>49.66</v>
      </c>
      <c r="F3691" s="1">
        <v>49.71</v>
      </c>
    </row>
    <row r="3692" ht="15.75" customHeight="1">
      <c r="A3692" s="1">
        <v>5784.647</v>
      </c>
      <c r="B3692" s="1">
        <v>43.12</v>
      </c>
      <c r="C3692" s="1">
        <v>42.51</v>
      </c>
      <c r="D3692" s="1">
        <v>46.11</v>
      </c>
      <c r="E3692" s="1">
        <v>42.01</v>
      </c>
      <c r="F3692" s="1">
        <v>42.57</v>
      </c>
    </row>
    <row r="3693" ht="15.75" customHeight="1">
      <c r="A3693" s="1">
        <v>5784.7993</v>
      </c>
      <c r="B3693" s="1">
        <v>35.66</v>
      </c>
      <c r="C3693" s="1">
        <v>33.95</v>
      </c>
      <c r="D3693" s="1">
        <v>36.31</v>
      </c>
      <c r="E3693" s="1">
        <v>33.21</v>
      </c>
      <c r="F3693" s="1">
        <v>33.91</v>
      </c>
    </row>
    <row r="3694" ht="15.75" customHeight="1">
      <c r="A3694" s="1">
        <v>5784.9517</v>
      </c>
      <c r="B3694" s="1">
        <v>27.32</v>
      </c>
      <c r="C3694" s="1">
        <v>26.65</v>
      </c>
      <c r="D3694" s="1">
        <v>28.15</v>
      </c>
      <c r="E3694" s="1">
        <v>25.36</v>
      </c>
      <c r="F3694" s="1">
        <v>26.33</v>
      </c>
    </row>
    <row r="3695" ht="15.75" customHeight="1">
      <c r="A3695" s="1">
        <v>5785.104</v>
      </c>
      <c r="B3695" s="1">
        <v>22.59</v>
      </c>
      <c r="C3695" s="1">
        <v>21.68</v>
      </c>
      <c r="D3695" s="1">
        <v>22.58</v>
      </c>
      <c r="E3695" s="1">
        <v>21.09</v>
      </c>
      <c r="F3695" s="1">
        <v>20.97</v>
      </c>
    </row>
    <row r="3696" ht="15.75" customHeight="1">
      <c r="A3696" s="1">
        <v>5785.2563</v>
      </c>
      <c r="B3696" s="1">
        <v>19.07</v>
      </c>
      <c r="C3696" s="1">
        <v>18.83</v>
      </c>
      <c r="D3696" s="1">
        <v>19.35</v>
      </c>
      <c r="E3696" s="1">
        <v>18.28</v>
      </c>
      <c r="F3696" s="1">
        <v>17.82</v>
      </c>
    </row>
    <row r="3697" ht="15.75" customHeight="1">
      <c r="A3697" s="1">
        <v>5785.4087</v>
      </c>
      <c r="B3697" s="1">
        <v>17.19</v>
      </c>
      <c r="C3697" s="1">
        <v>17.35</v>
      </c>
      <c r="D3697" s="1">
        <v>17.62</v>
      </c>
      <c r="E3697" s="1">
        <v>16.76</v>
      </c>
      <c r="F3697" s="1">
        <v>16.03</v>
      </c>
    </row>
    <row r="3698" ht="15.75" customHeight="1">
      <c r="A3698" s="1">
        <v>5785.561</v>
      </c>
      <c r="B3698" s="1">
        <v>16.47</v>
      </c>
      <c r="C3698" s="1">
        <v>16.55</v>
      </c>
      <c r="D3698" s="1">
        <v>16.66</v>
      </c>
      <c r="E3698" s="1">
        <v>16.06</v>
      </c>
      <c r="F3698" s="1">
        <v>14.97</v>
      </c>
    </row>
    <row r="3699" ht="15.75" customHeight="1">
      <c r="A3699" s="1">
        <v>5785.7134</v>
      </c>
      <c r="B3699" s="1">
        <v>15.79</v>
      </c>
      <c r="C3699" s="1">
        <v>15.98</v>
      </c>
      <c r="D3699" s="1">
        <v>16.01</v>
      </c>
      <c r="E3699" s="1">
        <v>15.22</v>
      </c>
      <c r="F3699" s="1">
        <v>14.11</v>
      </c>
    </row>
    <row r="3700" ht="15.75" customHeight="1">
      <c r="A3700" s="1">
        <v>5785.8662</v>
      </c>
      <c r="B3700" s="1">
        <v>14.9</v>
      </c>
      <c r="C3700" s="1">
        <v>15.03</v>
      </c>
      <c r="D3700" s="1">
        <v>15.08</v>
      </c>
      <c r="E3700" s="1">
        <v>14.34</v>
      </c>
      <c r="F3700" s="1">
        <v>13.1</v>
      </c>
    </row>
    <row r="3701" ht="15.75" customHeight="1">
      <c r="A3701" s="1">
        <v>5786.0186</v>
      </c>
      <c r="B3701" s="1">
        <v>13.58</v>
      </c>
      <c r="C3701" s="1">
        <v>13.51</v>
      </c>
      <c r="D3701" s="1">
        <v>13.6</v>
      </c>
      <c r="E3701" s="1">
        <v>12.84</v>
      </c>
      <c r="F3701" s="1">
        <v>12.04</v>
      </c>
    </row>
    <row r="3702" ht="15.75" customHeight="1">
      <c r="A3702" s="1">
        <v>5786.1709</v>
      </c>
      <c r="B3702" s="1">
        <v>12.15</v>
      </c>
      <c r="C3702" s="1">
        <v>11.9</v>
      </c>
      <c r="D3702" s="1">
        <v>12.02</v>
      </c>
      <c r="E3702" s="1">
        <v>11.47</v>
      </c>
      <c r="F3702" s="1">
        <v>11.22</v>
      </c>
    </row>
    <row r="3703" ht="15.75" customHeight="1">
      <c r="A3703" s="1">
        <v>5786.3232</v>
      </c>
      <c r="B3703" s="1">
        <v>-999.0</v>
      </c>
      <c r="C3703" s="1">
        <v>-999.0</v>
      </c>
      <c r="D3703" s="1">
        <v>-999.0</v>
      </c>
      <c r="E3703" s="1">
        <v>-999.0</v>
      </c>
      <c r="F3703" s="1">
        <v>-999.0</v>
      </c>
    </row>
    <row r="3704" ht="15.75" customHeight="1">
      <c r="A3704" s="1">
        <v>5786.4756</v>
      </c>
      <c r="B3704" s="1">
        <v>-999.0</v>
      </c>
      <c r="C3704" s="1">
        <v>-999.0</v>
      </c>
      <c r="D3704" s="1">
        <v>-999.0</v>
      </c>
      <c r="E3704" s="1">
        <v>-999.0</v>
      </c>
      <c r="F3704" s="1">
        <v>-999.0</v>
      </c>
    </row>
    <row r="3705" ht="15.75" customHeight="1">
      <c r="A3705" s="1">
        <v>5786.6279</v>
      </c>
      <c r="B3705" s="1">
        <v>-999.0</v>
      </c>
      <c r="C3705" s="1">
        <v>-999.0</v>
      </c>
      <c r="D3705" s="1">
        <v>-999.0</v>
      </c>
      <c r="E3705" s="1">
        <v>-999.0</v>
      </c>
      <c r="F3705" s="1">
        <v>-999.0</v>
      </c>
    </row>
    <row r="3706" ht="15.75" customHeight="1">
      <c r="A3706" s="1">
        <v>5786.7803</v>
      </c>
      <c r="B3706" s="1">
        <v>-999.0</v>
      </c>
      <c r="C3706" s="1">
        <v>-999.0</v>
      </c>
      <c r="D3706" s="1">
        <v>-999.0</v>
      </c>
      <c r="E3706" s="1">
        <v>-999.0</v>
      </c>
      <c r="F3706" s="1">
        <v>-999.0</v>
      </c>
    </row>
    <row r="3707" ht="15.75" customHeight="1">
      <c r="A3707" s="1">
        <v>5786.9326</v>
      </c>
      <c r="B3707" s="1">
        <v>-999.0</v>
      </c>
      <c r="C3707" s="1">
        <v>-999.0</v>
      </c>
      <c r="D3707" s="1">
        <v>-999.0</v>
      </c>
      <c r="E3707" s="1">
        <v>-999.0</v>
      </c>
      <c r="F3707" s="1">
        <v>-999.0</v>
      </c>
    </row>
    <row r="3708" ht="15.75" customHeight="1">
      <c r="A3708" s="1">
        <v>5787.085</v>
      </c>
      <c r="B3708" s="1">
        <v>-999.0</v>
      </c>
      <c r="C3708" s="1">
        <v>-999.0</v>
      </c>
      <c r="D3708" s="1">
        <v>-999.0</v>
      </c>
      <c r="E3708" s="1">
        <v>-999.0</v>
      </c>
      <c r="F3708" s="1">
        <v>-999.0</v>
      </c>
    </row>
    <row r="3709" ht="15.75" customHeight="1">
      <c r="A3709" s="1">
        <v>5787.2378</v>
      </c>
      <c r="B3709" s="1">
        <v>-999.0</v>
      </c>
      <c r="C3709" s="1">
        <v>-999.0</v>
      </c>
      <c r="D3709" s="1">
        <v>-999.0</v>
      </c>
      <c r="E3709" s="1">
        <v>-999.0</v>
      </c>
      <c r="F3709" s="1">
        <v>-999.0</v>
      </c>
    </row>
    <row r="3710" ht="15.75" customHeight="1">
      <c r="A3710" s="1">
        <v>5787.3901</v>
      </c>
      <c r="B3710" s="1">
        <v>-999.0</v>
      </c>
      <c r="C3710" s="1">
        <v>-999.0</v>
      </c>
      <c r="D3710" s="1">
        <v>-999.0</v>
      </c>
      <c r="E3710" s="1">
        <v>-999.0</v>
      </c>
      <c r="F3710" s="1">
        <v>-999.0</v>
      </c>
    </row>
    <row r="3711" ht="15.75" customHeight="1">
      <c r="A3711" s="1">
        <v>5787.5425</v>
      </c>
      <c r="B3711" s="1">
        <v>-999.0</v>
      </c>
      <c r="C3711" s="1">
        <v>-999.0</v>
      </c>
      <c r="D3711" s="1">
        <v>-999.0</v>
      </c>
      <c r="E3711" s="1">
        <v>-999.0</v>
      </c>
      <c r="F3711" s="1">
        <v>-999.0</v>
      </c>
    </row>
    <row r="3712" ht="15.75" customHeight="1">
      <c r="A3712" s="1">
        <v>5787.6948</v>
      </c>
      <c r="B3712" s="1">
        <v>-999.0</v>
      </c>
      <c r="C3712" s="1">
        <v>-999.0</v>
      </c>
      <c r="D3712" s="1">
        <v>-999.0</v>
      </c>
      <c r="E3712" s="1">
        <v>-999.0</v>
      </c>
      <c r="F3712" s="1">
        <v>-999.0</v>
      </c>
    </row>
    <row r="3713" ht="15.75" customHeight="1">
      <c r="A3713" s="1">
        <v>5787.8472</v>
      </c>
      <c r="B3713" s="1">
        <v>-999.0</v>
      </c>
      <c r="C3713" s="1">
        <v>-999.0</v>
      </c>
      <c r="D3713" s="1">
        <v>-999.0</v>
      </c>
      <c r="E3713" s="1">
        <v>-999.0</v>
      </c>
      <c r="F3713" s="1">
        <v>-999.0</v>
      </c>
    </row>
    <row r="3714" ht="15.75" customHeight="1">
      <c r="A3714" s="1">
        <v>5787.9995</v>
      </c>
      <c r="B3714" s="1">
        <v>-999.0</v>
      </c>
      <c r="C3714" s="1">
        <v>-999.0</v>
      </c>
      <c r="D3714" s="1">
        <v>-999.0</v>
      </c>
      <c r="E3714" s="1">
        <v>-999.0</v>
      </c>
      <c r="F3714" s="1">
        <v>-999.0</v>
      </c>
    </row>
    <row r="3715" ht="15.75" customHeight="1">
      <c r="A3715" s="1">
        <v>5788.1519</v>
      </c>
      <c r="B3715" s="1">
        <v>-999.0</v>
      </c>
      <c r="C3715" s="1">
        <v>-999.0</v>
      </c>
      <c r="D3715" s="1">
        <v>-999.0</v>
      </c>
      <c r="E3715" s="1">
        <v>-999.0</v>
      </c>
      <c r="F3715" s="1">
        <v>-999.0</v>
      </c>
    </row>
    <row r="3716" ht="15.75" customHeight="1">
      <c r="A3716" s="1">
        <v>5788.3042</v>
      </c>
      <c r="B3716" s="1">
        <v>-999.0</v>
      </c>
      <c r="C3716" s="1">
        <v>-999.0</v>
      </c>
      <c r="D3716" s="1">
        <v>-999.0</v>
      </c>
      <c r="E3716" s="1">
        <v>-999.0</v>
      </c>
      <c r="F3716" s="1">
        <v>-999.0</v>
      </c>
    </row>
    <row r="3717" ht="15.75" customHeight="1">
      <c r="A3717" s="1">
        <v>5788.4565</v>
      </c>
      <c r="B3717" s="1">
        <v>-999.0</v>
      </c>
      <c r="C3717" s="1">
        <v>-999.0</v>
      </c>
      <c r="D3717" s="1">
        <v>-999.0</v>
      </c>
      <c r="E3717" s="1">
        <v>-999.0</v>
      </c>
      <c r="F3717" s="1">
        <v>-999.0</v>
      </c>
    </row>
    <row r="3718" ht="15.75" customHeight="1">
      <c r="A3718" s="1">
        <v>5788.6094</v>
      </c>
      <c r="B3718" s="1">
        <v>-999.0</v>
      </c>
      <c r="C3718" s="1">
        <v>-999.0</v>
      </c>
      <c r="D3718" s="1">
        <v>-999.0</v>
      </c>
      <c r="E3718" s="1">
        <v>-999.0</v>
      </c>
      <c r="F3718" s="1">
        <v>-999.0</v>
      </c>
    </row>
    <row r="3719" ht="15.75" customHeight="1">
      <c r="A3719" s="1">
        <v>5788.7617</v>
      </c>
      <c r="B3719" s="1">
        <v>-999.0</v>
      </c>
      <c r="C3719" s="1">
        <v>-999.0</v>
      </c>
      <c r="D3719" s="1">
        <v>-999.0</v>
      </c>
      <c r="E3719" s="1">
        <v>-999.0</v>
      </c>
      <c r="F3719" s="1">
        <v>-999.0</v>
      </c>
    </row>
    <row r="3720" ht="15.75" customHeight="1">
      <c r="A3720" s="1">
        <v>5788.9141</v>
      </c>
      <c r="B3720" s="1">
        <v>-999.0</v>
      </c>
      <c r="C3720" s="1">
        <v>-999.0</v>
      </c>
      <c r="D3720" s="1">
        <v>-999.0</v>
      </c>
      <c r="E3720" s="1">
        <v>-999.0</v>
      </c>
      <c r="F3720" s="1">
        <v>-999.0</v>
      </c>
    </row>
    <row r="3721" ht="15.75" customHeight="1">
      <c r="A3721" s="1">
        <v>5789.0664</v>
      </c>
      <c r="B3721" s="1">
        <v>-999.0</v>
      </c>
      <c r="C3721" s="1">
        <v>-999.0</v>
      </c>
      <c r="D3721" s="1">
        <v>-999.0</v>
      </c>
      <c r="E3721" s="1">
        <v>-999.0</v>
      </c>
      <c r="F3721" s="1">
        <v>-999.0</v>
      </c>
    </row>
    <row r="3722" ht="15.75" customHeight="1">
      <c r="A3722" s="1">
        <v>5789.2188</v>
      </c>
      <c r="B3722" s="1">
        <v>-999.0</v>
      </c>
      <c r="C3722" s="1">
        <v>-999.0</v>
      </c>
      <c r="D3722" s="1">
        <v>-999.0</v>
      </c>
      <c r="E3722" s="1">
        <v>-999.0</v>
      </c>
      <c r="F3722" s="1">
        <v>-999.0</v>
      </c>
    </row>
    <row r="3723" ht="15.75" customHeight="1">
      <c r="A3723" s="1">
        <v>5789.3711</v>
      </c>
      <c r="B3723" s="1">
        <v>-999.0</v>
      </c>
      <c r="C3723" s="1">
        <v>-999.0</v>
      </c>
      <c r="D3723" s="1">
        <v>-999.0</v>
      </c>
      <c r="E3723" s="1">
        <v>-999.0</v>
      </c>
      <c r="F3723" s="1">
        <v>-999.0</v>
      </c>
    </row>
    <row r="3724" ht="15.75" customHeight="1">
      <c r="A3724" s="1">
        <v>5789.5234</v>
      </c>
      <c r="B3724" s="1">
        <v>-999.0</v>
      </c>
      <c r="C3724" s="1">
        <v>-999.0</v>
      </c>
      <c r="D3724" s="1">
        <v>-999.0</v>
      </c>
      <c r="E3724" s="1">
        <v>-999.0</v>
      </c>
      <c r="F3724" s="1">
        <v>-999.0</v>
      </c>
    </row>
    <row r="3725" ht="15.75" customHeight="1">
      <c r="A3725" s="1">
        <v>5789.6758</v>
      </c>
      <c r="B3725" s="1">
        <v>-999.0</v>
      </c>
      <c r="C3725" s="1">
        <v>-999.0</v>
      </c>
      <c r="D3725" s="1">
        <v>-999.0</v>
      </c>
      <c r="E3725" s="1">
        <v>-999.0</v>
      </c>
      <c r="F3725" s="1">
        <v>-999.0</v>
      </c>
    </row>
    <row r="3726" ht="15.75" customHeight="1">
      <c r="A3726" s="1">
        <v>5789.8286</v>
      </c>
      <c r="B3726" s="1">
        <v>-999.0</v>
      </c>
      <c r="C3726" s="1">
        <v>-999.0</v>
      </c>
      <c r="D3726" s="1">
        <v>-999.0</v>
      </c>
      <c r="E3726" s="1">
        <v>-999.0</v>
      </c>
      <c r="F3726" s="1">
        <v>-999.0</v>
      </c>
    </row>
    <row r="3727" ht="15.75" customHeight="1">
      <c r="A3727" s="1">
        <v>5789.981</v>
      </c>
      <c r="B3727" s="1">
        <v>-999.0</v>
      </c>
      <c r="C3727" s="1">
        <v>-999.0</v>
      </c>
      <c r="D3727" s="1">
        <v>-999.0</v>
      </c>
      <c r="E3727" s="1">
        <v>-999.0</v>
      </c>
      <c r="F3727" s="1">
        <v>-999.0</v>
      </c>
    </row>
    <row r="3728" ht="15.75" customHeight="1">
      <c r="A3728" s="1">
        <v>5790.1333</v>
      </c>
      <c r="B3728" s="1">
        <v>-999.0</v>
      </c>
      <c r="C3728" s="1">
        <v>-999.0</v>
      </c>
      <c r="D3728" s="1">
        <v>-999.0</v>
      </c>
      <c r="E3728" s="1">
        <v>-999.0</v>
      </c>
      <c r="F3728" s="1">
        <v>-999.0</v>
      </c>
    </row>
    <row r="3729" ht="15.75" customHeight="1">
      <c r="A3729" s="1">
        <v>5790.2856</v>
      </c>
      <c r="B3729" s="1">
        <v>-999.0</v>
      </c>
      <c r="C3729" s="1">
        <v>-999.0</v>
      </c>
      <c r="D3729" s="1">
        <v>-999.0</v>
      </c>
      <c r="E3729" s="1">
        <v>-999.0</v>
      </c>
      <c r="F3729" s="1">
        <v>-999.0</v>
      </c>
    </row>
    <row r="3730" ht="15.75" customHeight="1">
      <c r="A3730" s="1">
        <v>5790.438</v>
      </c>
      <c r="B3730" s="1">
        <v>-999.0</v>
      </c>
      <c r="C3730" s="1">
        <v>-999.0</v>
      </c>
      <c r="D3730" s="1">
        <v>-999.0</v>
      </c>
      <c r="E3730" s="1">
        <v>-999.0</v>
      </c>
      <c r="F3730" s="1">
        <v>-999.0</v>
      </c>
    </row>
    <row r="3731" ht="15.75" customHeight="1">
      <c r="A3731" s="1">
        <v>5790.5903</v>
      </c>
      <c r="B3731" s="1">
        <v>-999.0</v>
      </c>
      <c r="C3731" s="1">
        <v>-999.0</v>
      </c>
      <c r="D3731" s="1">
        <v>-999.0</v>
      </c>
      <c r="E3731" s="1">
        <v>-999.0</v>
      </c>
      <c r="F3731" s="1">
        <v>-999.0</v>
      </c>
    </row>
    <row r="3732" ht="15.75" customHeight="1">
      <c r="A3732" s="1">
        <v>5790.7427</v>
      </c>
      <c r="B3732" s="1">
        <v>-999.0</v>
      </c>
      <c r="C3732" s="1">
        <v>-999.0</v>
      </c>
      <c r="D3732" s="1">
        <v>-999.0</v>
      </c>
      <c r="E3732" s="1">
        <v>-999.0</v>
      </c>
      <c r="F3732" s="1">
        <v>-999.0</v>
      </c>
    </row>
    <row r="3733" ht="15.75" customHeight="1">
      <c r="A3733" s="1">
        <v>5790.895</v>
      </c>
      <c r="B3733" s="1">
        <v>-999.0</v>
      </c>
      <c r="C3733" s="1">
        <v>-999.0</v>
      </c>
      <c r="D3733" s="1">
        <v>-999.0</v>
      </c>
      <c r="E3733" s="1">
        <v>-999.0</v>
      </c>
      <c r="F3733" s="1">
        <v>-999.0</v>
      </c>
    </row>
    <row r="3734" ht="15.75" customHeight="1">
      <c r="A3734" s="1">
        <v>5791.0474</v>
      </c>
      <c r="B3734" s="1">
        <v>-999.0</v>
      </c>
      <c r="C3734" s="1">
        <v>-999.0</v>
      </c>
      <c r="D3734" s="1">
        <v>-999.0</v>
      </c>
      <c r="E3734" s="1">
        <v>-999.0</v>
      </c>
      <c r="F3734" s="1">
        <v>-999.0</v>
      </c>
    </row>
    <row r="3735" ht="15.75" customHeight="1">
      <c r="A3735" s="1">
        <v>5791.2002</v>
      </c>
      <c r="B3735" s="1">
        <v>-999.0</v>
      </c>
      <c r="C3735" s="1">
        <v>-999.0</v>
      </c>
      <c r="D3735" s="1">
        <v>-999.0</v>
      </c>
      <c r="E3735" s="1">
        <v>-999.0</v>
      </c>
      <c r="F3735" s="1">
        <v>-999.0</v>
      </c>
    </row>
    <row r="3736" ht="15.75" customHeight="1">
      <c r="A3736" s="1">
        <v>5791.3525</v>
      </c>
      <c r="B3736" s="1">
        <v>-999.0</v>
      </c>
      <c r="C3736" s="1">
        <v>-999.0</v>
      </c>
      <c r="D3736" s="1">
        <v>-999.0</v>
      </c>
      <c r="E3736" s="1">
        <v>-999.0</v>
      </c>
      <c r="F3736" s="1">
        <v>-999.0</v>
      </c>
    </row>
    <row r="3737" ht="15.75" customHeight="1">
      <c r="A3737" s="1">
        <v>5791.5049</v>
      </c>
      <c r="B3737" s="1">
        <v>-999.0</v>
      </c>
      <c r="C3737" s="1">
        <v>-999.0</v>
      </c>
      <c r="D3737" s="1">
        <v>-999.0</v>
      </c>
      <c r="E3737" s="1">
        <v>-999.0</v>
      </c>
      <c r="F3737" s="1">
        <v>-999.0</v>
      </c>
    </row>
    <row r="3738" ht="15.75" customHeight="1">
      <c r="A3738" s="1">
        <v>5791.6572</v>
      </c>
      <c r="B3738" s="1">
        <v>-999.0</v>
      </c>
      <c r="C3738" s="1">
        <v>-999.0</v>
      </c>
      <c r="D3738" s="1">
        <v>-999.0</v>
      </c>
      <c r="E3738" s="1">
        <v>-999.0</v>
      </c>
      <c r="F3738" s="1">
        <v>-999.0</v>
      </c>
    </row>
    <row r="3739" ht="15.75" customHeight="1">
      <c r="A3739" s="1">
        <v>5791.8096</v>
      </c>
      <c r="B3739" s="1">
        <v>-999.0</v>
      </c>
      <c r="C3739" s="1">
        <v>-999.0</v>
      </c>
      <c r="D3739" s="1">
        <v>-999.0</v>
      </c>
      <c r="E3739" s="1">
        <v>-999.0</v>
      </c>
      <c r="F3739" s="1">
        <v>-999.0</v>
      </c>
    </row>
    <row r="3740" ht="15.75" customHeight="1">
      <c r="A3740" s="1">
        <v>5791.9619</v>
      </c>
      <c r="B3740" s="1">
        <v>-999.0</v>
      </c>
      <c r="C3740" s="1">
        <v>-999.0</v>
      </c>
      <c r="D3740" s="1">
        <v>-999.0</v>
      </c>
      <c r="E3740" s="1">
        <v>-999.0</v>
      </c>
      <c r="F3740" s="1">
        <v>-999.0</v>
      </c>
    </row>
    <row r="3741" ht="15.75" customHeight="1">
      <c r="A3741" s="1">
        <v>5792.1143</v>
      </c>
      <c r="B3741" s="1">
        <v>-999.0</v>
      </c>
      <c r="C3741" s="1">
        <v>-999.0</v>
      </c>
      <c r="D3741" s="1">
        <v>-999.0</v>
      </c>
      <c r="E3741" s="1">
        <v>-999.0</v>
      </c>
      <c r="F3741" s="1">
        <v>-999.0</v>
      </c>
    </row>
    <row r="3742" ht="15.75" customHeight="1">
      <c r="A3742" s="1">
        <v>5792.2666</v>
      </c>
      <c r="B3742" s="1">
        <v>-999.0</v>
      </c>
      <c r="C3742" s="1">
        <v>-999.0</v>
      </c>
      <c r="D3742" s="1">
        <v>-999.0</v>
      </c>
      <c r="E3742" s="1">
        <v>-999.0</v>
      </c>
      <c r="F3742" s="1">
        <v>-999.0</v>
      </c>
    </row>
    <row r="3743" ht="15.75" customHeight="1">
      <c r="A3743" s="1">
        <v>5792.4189</v>
      </c>
      <c r="B3743" s="1">
        <v>-999.0</v>
      </c>
      <c r="C3743" s="1">
        <v>-999.0</v>
      </c>
      <c r="D3743" s="1">
        <v>-999.0</v>
      </c>
      <c r="E3743" s="1">
        <v>-999.0</v>
      </c>
      <c r="F3743" s="1">
        <v>-999.0</v>
      </c>
    </row>
    <row r="3744" ht="15.75" customHeight="1">
      <c r="A3744" s="1">
        <v>5792.5718</v>
      </c>
      <c r="B3744" s="1">
        <v>-999.0</v>
      </c>
      <c r="C3744" s="1">
        <v>-999.0</v>
      </c>
      <c r="D3744" s="1">
        <v>-999.0</v>
      </c>
      <c r="E3744" s="1">
        <v>-999.0</v>
      </c>
      <c r="F3744" s="1">
        <v>-999.0</v>
      </c>
    </row>
    <row r="3745" ht="15.75" customHeight="1">
      <c r="A3745" s="1">
        <v>5792.7241</v>
      </c>
      <c r="B3745" s="1">
        <v>-999.0</v>
      </c>
      <c r="C3745" s="1">
        <v>-999.0</v>
      </c>
      <c r="D3745" s="1">
        <v>-999.0</v>
      </c>
      <c r="E3745" s="1">
        <v>-999.0</v>
      </c>
      <c r="F3745" s="1">
        <v>-999.0</v>
      </c>
    </row>
    <row r="3746" ht="15.75" customHeight="1">
      <c r="A3746" s="1">
        <v>5792.8765</v>
      </c>
      <c r="B3746" s="1">
        <v>-999.0</v>
      </c>
      <c r="C3746" s="1">
        <v>-999.0</v>
      </c>
      <c r="D3746" s="1">
        <v>-999.0</v>
      </c>
      <c r="E3746" s="1">
        <v>-999.0</v>
      </c>
      <c r="F3746" s="1">
        <v>-999.0</v>
      </c>
    </row>
    <row r="3747" ht="15.75" customHeight="1">
      <c r="A3747" s="1">
        <v>5793.0288</v>
      </c>
      <c r="B3747" s="1">
        <v>-999.0</v>
      </c>
      <c r="C3747" s="1">
        <v>-999.0</v>
      </c>
      <c r="D3747" s="1">
        <v>-999.0</v>
      </c>
      <c r="E3747" s="1">
        <v>-999.0</v>
      </c>
      <c r="F3747" s="1">
        <v>-999.0</v>
      </c>
    </row>
    <row r="3748" ht="15.75" customHeight="1">
      <c r="A3748" s="1">
        <v>5793.1812</v>
      </c>
      <c r="B3748" s="1">
        <v>-999.0</v>
      </c>
      <c r="C3748" s="1">
        <v>-999.0</v>
      </c>
      <c r="D3748" s="1">
        <v>-999.0</v>
      </c>
      <c r="E3748" s="1">
        <v>-999.0</v>
      </c>
      <c r="F3748" s="1">
        <v>-999.0</v>
      </c>
    </row>
    <row r="3749" ht="15.75" customHeight="1">
      <c r="A3749" s="1">
        <v>5793.3335</v>
      </c>
      <c r="B3749" s="1">
        <v>-999.0</v>
      </c>
      <c r="C3749" s="1">
        <v>-999.0</v>
      </c>
      <c r="D3749" s="1">
        <v>-999.0</v>
      </c>
      <c r="E3749" s="1">
        <v>-999.0</v>
      </c>
      <c r="F3749" s="1">
        <v>-999.0</v>
      </c>
    </row>
    <row r="3750" ht="15.75" customHeight="1">
      <c r="A3750" s="1">
        <v>5793.4858</v>
      </c>
      <c r="B3750" s="1">
        <v>-999.0</v>
      </c>
      <c r="C3750" s="1">
        <v>-999.0</v>
      </c>
      <c r="D3750" s="1">
        <v>-999.0</v>
      </c>
      <c r="E3750" s="1">
        <v>-999.0</v>
      </c>
      <c r="F3750" s="1">
        <v>-999.0</v>
      </c>
    </row>
    <row r="3751" ht="15.75" customHeight="1">
      <c r="A3751" s="1">
        <v>5793.6382</v>
      </c>
      <c r="B3751" s="1">
        <v>-999.0</v>
      </c>
      <c r="C3751" s="1">
        <v>-999.0</v>
      </c>
      <c r="D3751" s="1">
        <v>-999.0</v>
      </c>
      <c r="E3751" s="1">
        <v>-999.0</v>
      </c>
      <c r="F3751" s="1">
        <v>-999.0</v>
      </c>
    </row>
    <row r="3752" ht="15.75" customHeight="1">
      <c r="A3752" s="1">
        <v>5793.791</v>
      </c>
      <c r="B3752" s="1">
        <v>-999.0</v>
      </c>
      <c r="C3752" s="1">
        <v>-999.0</v>
      </c>
      <c r="D3752" s="1">
        <v>-999.0</v>
      </c>
      <c r="E3752" s="1">
        <v>-999.0</v>
      </c>
      <c r="F3752" s="1">
        <v>-999.0</v>
      </c>
    </row>
    <row r="3753" ht="15.75" customHeight="1">
      <c r="A3753" s="1">
        <v>5793.9434</v>
      </c>
      <c r="B3753" s="1">
        <v>-999.0</v>
      </c>
      <c r="C3753" s="1">
        <v>-999.0</v>
      </c>
      <c r="D3753" s="1">
        <v>-999.0</v>
      </c>
      <c r="E3753" s="1">
        <v>-999.0</v>
      </c>
      <c r="F3753" s="1">
        <v>-999.0</v>
      </c>
    </row>
    <row r="3754" ht="15.75" customHeight="1">
      <c r="A3754" s="1">
        <v>5794.0957</v>
      </c>
      <c r="B3754" s="1">
        <v>-999.0</v>
      </c>
      <c r="C3754" s="1">
        <v>-999.0</v>
      </c>
      <c r="D3754" s="1">
        <v>-999.0</v>
      </c>
      <c r="E3754" s="1">
        <v>-999.0</v>
      </c>
      <c r="F3754" s="1">
        <v>-999.0</v>
      </c>
    </row>
    <row r="3755" ht="15.75" customHeight="1">
      <c r="A3755" s="1">
        <v>5794.248</v>
      </c>
      <c r="B3755" s="1">
        <v>-999.0</v>
      </c>
      <c r="C3755" s="1">
        <v>-999.0</v>
      </c>
      <c r="D3755" s="1">
        <v>-999.0</v>
      </c>
      <c r="E3755" s="1">
        <v>-999.0</v>
      </c>
      <c r="F3755" s="1">
        <v>-999.0</v>
      </c>
    </row>
    <row r="3756" ht="15.75" customHeight="1">
      <c r="A3756" s="1">
        <v>5794.4004</v>
      </c>
      <c r="B3756" s="1">
        <v>-999.0</v>
      </c>
      <c r="C3756" s="1">
        <v>-999.0</v>
      </c>
      <c r="D3756" s="1">
        <v>-999.0</v>
      </c>
      <c r="E3756" s="1">
        <v>-999.0</v>
      </c>
      <c r="F3756" s="1">
        <v>-999.0</v>
      </c>
    </row>
    <row r="3757" ht="15.75" customHeight="1">
      <c r="A3757" s="1">
        <v>5794.5527</v>
      </c>
      <c r="B3757" s="1">
        <v>-999.0</v>
      </c>
      <c r="C3757" s="1">
        <v>-999.0</v>
      </c>
      <c r="D3757" s="1">
        <v>-999.0</v>
      </c>
      <c r="E3757" s="1">
        <v>-999.0</v>
      </c>
      <c r="F3757" s="1">
        <v>-999.0</v>
      </c>
    </row>
    <row r="3758" ht="15.75" customHeight="1">
      <c r="A3758" s="1">
        <v>5794.7051</v>
      </c>
      <c r="B3758" s="1">
        <v>-999.0</v>
      </c>
      <c r="C3758" s="1">
        <v>-999.0</v>
      </c>
      <c r="D3758" s="1">
        <v>-999.0</v>
      </c>
      <c r="E3758" s="1">
        <v>-999.0</v>
      </c>
      <c r="F3758" s="1">
        <v>-999.0</v>
      </c>
    </row>
    <row r="3759" ht="15.75" customHeight="1">
      <c r="A3759" s="1">
        <v>5794.8574</v>
      </c>
      <c r="B3759" s="1">
        <v>-999.0</v>
      </c>
      <c r="C3759" s="1">
        <v>-999.0</v>
      </c>
      <c r="D3759" s="1">
        <v>-999.0</v>
      </c>
      <c r="E3759" s="1">
        <v>-999.0</v>
      </c>
      <c r="F3759" s="1">
        <v>-999.0</v>
      </c>
    </row>
    <row r="3760" ht="15.75" customHeight="1">
      <c r="A3760" s="1">
        <v>5795.0098</v>
      </c>
      <c r="B3760" s="1">
        <v>-999.0</v>
      </c>
      <c r="C3760" s="1">
        <v>-999.0</v>
      </c>
      <c r="D3760" s="1">
        <v>-999.0</v>
      </c>
      <c r="E3760" s="1">
        <v>-999.0</v>
      </c>
      <c r="F3760" s="1">
        <v>-999.0</v>
      </c>
    </row>
    <row r="3761" ht="15.75" customHeight="1">
      <c r="A3761" s="1">
        <v>5795.1626</v>
      </c>
      <c r="B3761" s="1">
        <v>-999.0</v>
      </c>
      <c r="C3761" s="1">
        <v>-999.0</v>
      </c>
      <c r="D3761" s="1">
        <v>-999.0</v>
      </c>
      <c r="E3761" s="1">
        <v>-999.0</v>
      </c>
      <c r="F3761" s="1">
        <v>-999.0</v>
      </c>
    </row>
    <row r="3762" ht="15.75" customHeight="1">
      <c r="A3762" s="1">
        <v>5795.3149</v>
      </c>
      <c r="B3762" s="1">
        <v>-999.0</v>
      </c>
      <c r="C3762" s="1">
        <v>-999.0</v>
      </c>
      <c r="D3762" s="1">
        <v>-999.0</v>
      </c>
      <c r="E3762" s="1">
        <v>-999.0</v>
      </c>
      <c r="F3762" s="1">
        <v>-999.0</v>
      </c>
    </row>
    <row r="3763" ht="15.75" customHeight="1">
      <c r="A3763" s="1">
        <v>5795.4673</v>
      </c>
      <c r="B3763" s="1">
        <v>-999.0</v>
      </c>
      <c r="C3763" s="1">
        <v>-999.0</v>
      </c>
      <c r="D3763" s="1">
        <v>-999.0</v>
      </c>
      <c r="E3763" s="1">
        <v>-999.0</v>
      </c>
      <c r="F3763" s="1">
        <v>-999.0</v>
      </c>
    </row>
    <row r="3764" ht="15.75" customHeight="1">
      <c r="A3764" s="1">
        <v>5795.6196</v>
      </c>
      <c r="B3764" s="1">
        <v>-999.0</v>
      </c>
      <c r="C3764" s="1">
        <v>-999.0</v>
      </c>
      <c r="D3764" s="1">
        <v>-999.0</v>
      </c>
      <c r="E3764" s="1">
        <v>-999.0</v>
      </c>
      <c r="F3764" s="1">
        <v>-999.0</v>
      </c>
    </row>
    <row r="3765" ht="15.75" customHeight="1">
      <c r="A3765" s="1">
        <v>5795.772</v>
      </c>
      <c r="B3765" s="1">
        <v>21.62</v>
      </c>
      <c r="C3765" s="1">
        <v>21.22</v>
      </c>
      <c r="D3765" s="1">
        <v>22.21</v>
      </c>
      <c r="E3765" s="1">
        <v>21.53</v>
      </c>
      <c r="F3765" s="1">
        <v>20.89</v>
      </c>
    </row>
    <row r="3766" ht="15.75" customHeight="1">
      <c r="A3766" s="1">
        <v>5795.9243</v>
      </c>
      <c r="B3766" s="1">
        <v>19.83</v>
      </c>
      <c r="C3766" s="1">
        <v>19.62</v>
      </c>
      <c r="D3766" s="1">
        <v>20.41</v>
      </c>
      <c r="E3766" s="1">
        <v>19.76</v>
      </c>
      <c r="F3766" s="1">
        <v>19.09</v>
      </c>
    </row>
    <row r="3767" ht="15.75" customHeight="1">
      <c r="A3767" s="1">
        <v>5796.0767</v>
      </c>
      <c r="B3767" s="1">
        <v>17.38</v>
      </c>
      <c r="C3767" s="1">
        <v>17.39</v>
      </c>
      <c r="D3767" s="1">
        <v>17.99</v>
      </c>
      <c r="E3767" s="1">
        <v>17.29</v>
      </c>
      <c r="F3767" s="1">
        <v>16.76</v>
      </c>
    </row>
    <row r="3768" ht="15.75" customHeight="1">
      <c r="A3768" s="1">
        <v>5796.229</v>
      </c>
      <c r="B3768" s="1">
        <v>15.43</v>
      </c>
      <c r="C3768" s="1">
        <v>15.46</v>
      </c>
      <c r="D3768" s="1">
        <v>15.96</v>
      </c>
      <c r="E3768" s="1">
        <v>15.4</v>
      </c>
      <c r="F3768" s="1">
        <v>15.07</v>
      </c>
    </row>
    <row r="3769" ht="15.75" customHeight="1">
      <c r="A3769" s="1">
        <v>5796.3813</v>
      </c>
      <c r="B3769" s="1">
        <v>14.18</v>
      </c>
      <c r="C3769" s="1">
        <v>14.38</v>
      </c>
      <c r="D3769" s="1">
        <v>14.86</v>
      </c>
      <c r="E3769" s="1">
        <v>14.34</v>
      </c>
      <c r="F3769" s="1">
        <v>14.09</v>
      </c>
    </row>
    <row r="3770" ht="15.75" customHeight="1">
      <c r="A3770" s="1">
        <v>5796.5342</v>
      </c>
      <c r="B3770" s="1">
        <v>13.87</v>
      </c>
      <c r="C3770" s="1">
        <v>13.99</v>
      </c>
      <c r="D3770" s="1">
        <v>14.47</v>
      </c>
      <c r="E3770" s="1">
        <v>13.94</v>
      </c>
      <c r="F3770" s="1">
        <v>13.7</v>
      </c>
    </row>
    <row r="3771" ht="15.75" customHeight="1">
      <c r="A3771" s="1">
        <v>5796.6865</v>
      </c>
      <c r="B3771" s="1">
        <v>14.03</v>
      </c>
      <c r="C3771" s="1">
        <v>13.87</v>
      </c>
      <c r="D3771" s="1">
        <v>14.32</v>
      </c>
      <c r="E3771" s="1">
        <v>13.85</v>
      </c>
      <c r="F3771" s="1">
        <v>13.64</v>
      </c>
    </row>
    <row r="3772" ht="15.75" customHeight="1">
      <c r="A3772" s="1">
        <v>5796.8389</v>
      </c>
      <c r="B3772" s="1">
        <v>13.97</v>
      </c>
      <c r="C3772" s="1">
        <v>13.74</v>
      </c>
      <c r="D3772" s="1">
        <v>14.19</v>
      </c>
      <c r="E3772" s="1">
        <v>13.7</v>
      </c>
      <c r="F3772" s="1">
        <v>13.52</v>
      </c>
    </row>
    <row r="3773" ht="15.75" customHeight="1">
      <c r="A3773" s="1">
        <v>5796.9912</v>
      </c>
      <c r="B3773" s="1">
        <v>13.66</v>
      </c>
      <c r="C3773" s="1">
        <v>13.37</v>
      </c>
      <c r="D3773" s="1">
        <v>13.9</v>
      </c>
      <c r="E3773" s="1">
        <v>13.48</v>
      </c>
      <c r="F3773" s="1">
        <v>13.29</v>
      </c>
    </row>
    <row r="3774" ht="15.75" customHeight="1">
      <c r="A3774" s="1">
        <v>5797.1436</v>
      </c>
      <c r="B3774" s="1">
        <v>13.28</v>
      </c>
      <c r="C3774" s="1">
        <v>13.11</v>
      </c>
      <c r="D3774" s="1">
        <v>13.53</v>
      </c>
      <c r="E3774" s="1">
        <v>13.13</v>
      </c>
      <c r="F3774" s="1">
        <v>12.93</v>
      </c>
    </row>
    <row r="3775" ht="15.75" customHeight="1">
      <c r="A3775" s="1">
        <v>5797.2959</v>
      </c>
      <c r="B3775" s="1">
        <v>13.05</v>
      </c>
      <c r="C3775" s="1">
        <v>12.91</v>
      </c>
      <c r="D3775" s="1">
        <v>13.28</v>
      </c>
      <c r="E3775" s="1">
        <v>12.75</v>
      </c>
      <c r="F3775" s="1">
        <v>12.56</v>
      </c>
    </row>
    <row r="3776" ht="15.75" customHeight="1">
      <c r="A3776" s="1">
        <v>5797.4482</v>
      </c>
      <c r="B3776" s="1">
        <v>13.14</v>
      </c>
      <c r="C3776" s="1">
        <v>13.08</v>
      </c>
      <c r="D3776" s="1">
        <v>13.45</v>
      </c>
      <c r="E3776" s="1">
        <v>12.92</v>
      </c>
      <c r="F3776" s="1">
        <v>12.71</v>
      </c>
    </row>
    <row r="3777" ht="15.75" customHeight="1">
      <c r="A3777" s="1">
        <v>5797.6006</v>
      </c>
      <c r="B3777" s="1">
        <v>13.52</v>
      </c>
      <c r="C3777" s="1">
        <v>13.55</v>
      </c>
      <c r="D3777" s="1">
        <v>13.82</v>
      </c>
      <c r="E3777" s="1">
        <v>13.19</v>
      </c>
      <c r="F3777" s="1">
        <v>12.96</v>
      </c>
    </row>
    <row r="3778" ht="15.75" customHeight="1">
      <c r="A3778" s="1">
        <v>5797.7534</v>
      </c>
      <c r="B3778" s="1">
        <v>13.76</v>
      </c>
      <c r="C3778" s="1">
        <v>13.75</v>
      </c>
      <c r="D3778" s="1">
        <v>14.15</v>
      </c>
      <c r="E3778" s="1">
        <v>13.47</v>
      </c>
      <c r="F3778" s="1">
        <v>13.24</v>
      </c>
    </row>
    <row r="3779" ht="15.75" customHeight="1">
      <c r="A3779" s="1">
        <v>5797.9058</v>
      </c>
      <c r="B3779" s="1">
        <v>13.94</v>
      </c>
      <c r="C3779" s="1">
        <v>13.98</v>
      </c>
      <c r="D3779" s="1">
        <v>14.3</v>
      </c>
      <c r="E3779" s="1">
        <v>13.69</v>
      </c>
      <c r="F3779" s="1">
        <v>13.35</v>
      </c>
    </row>
    <row r="3780" ht="15.75" customHeight="1">
      <c r="A3780" s="1">
        <v>5798.0581</v>
      </c>
      <c r="B3780" s="1">
        <v>14.04</v>
      </c>
      <c r="C3780" s="1">
        <v>14.13</v>
      </c>
      <c r="D3780" s="1">
        <v>14.43</v>
      </c>
      <c r="E3780" s="1">
        <v>13.9</v>
      </c>
      <c r="F3780" s="1">
        <v>13.42</v>
      </c>
    </row>
    <row r="3781" ht="15.75" customHeight="1">
      <c r="A3781" s="1">
        <v>5798.2104</v>
      </c>
      <c r="B3781" s="1">
        <v>14.29</v>
      </c>
      <c r="C3781" s="1">
        <v>14.33</v>
      </c>
      <c r="D3781" s="1">
        <v>14.68</v>
      </c>
      <c r="E3781" s="1">
        <v>14.24</v>
      </c>
      <c r="F3781" s="1">
        <v>13.62</v>
      </c>
    </row>
    <row r="3782" ht="15.75" customHeight="1">
      <c r="A3782" s="1">
        <v>5798.3628</v>
      </c>
      <c r="B3782" s="1">
        <v>14.73</v>
      </c>
      <c r="C3782" s="1">
        <v>14.69</v>
      </c>
      <c r="D3782" s="1">
        <v>15.16</v>
      </c>
      <c r="E3782" s="1">
        <v>14.76</v>
      </c>
      <c r="F3782" s="1">
        <v>14.05</v>
      </c>
    </row>
    <row r="3783" ht="15.75" customHeight="1">
      <c r="A3783" s="1">
        <v>5798.5151</v>
      </c>
      <c r="B3783" s="1">
        <v>15.25</v>
      </c>
      <c r="C3783" s="1">
        <v>15.17</v>
      </c>
      <c r="D3783" s="1">
        <v>15.72</v>
      </c>
      <c r="E3783" s="1">
        <v>15.32</v>
      </c>
      <c r="F3783" s="1">
        <v>14.56</v>
      </c>
    </row>
    <row r="3784" ht="15.75" customHeight="1">
      <c r="A3784" s="1">
        <v>5798.6675</v>
      </c>
      <c r="B3784" s="1">
        <v>15.63</v>
      </c>
      <c r="C3784" s="1">
        <v>15.52</v>
      </c>
      <c r="D3784" s="1">
        <v>16.09</v>
      </c>
      <c r="E3784" s="1">
        <v>15.75</v>
      </c>
      <c r="F3784" s="1">
        <v>14.95</v>
      </c>
    </row>
    <row r="3785" ht="15.75" customHeight="1">
      <c r="A3785" s="1">
        <v>5798.8198</v>
      </c>
      <c r="B3785" s="1">
        <v>15.58</v>
      </c>
      <c r="C3785" s="1">
        <v>15.56</v>
      </c>
      <c r="D3785" s="1">
        <v>16.12</v>
      </c>
      <c r="E3785" s="1">
        <v>15.83</v>
      </c>
      <c r="F3785" s="1">
        <v>14.99</v>
      </c>
    </row>
    <row r="3786" ht="15.75" customHeight="1">
      <c r="A3786" s="1">
        <v>5798.9722</v>
      </c>
      <c r="B3786" s="1">
        <v>15.18</v>
      </c>
      <c r="C3786" s="1">
        <v>15.35</v>
      </c>
      <c r="D3786" s="1">
        <v>15.91</v>
      </c>
      <c r="E3786" s="1">
        <v>15.65</v>
      </c>
      <c r="F3786" s="1">
        <v>14.85</v>
      </c>
    </row>
    <row r="3787" ht="15.75" customHeight="1">
      <c r="A3787" s="1">
        <v>5799.125</v>
      </c>
      <c r="B3787" s="1">
        <v>14.78</v>
      </c>
      <c r="C3787" s="1">
        <v>15.01</v>
      </c>
      <c r="D3787" s="1">
        <v>15.52</v>
      </c>
      <c r="E3787" s="1">
        <v>15.29</v>
      </c>
      <c r="F3787" s="1">
        <v>14.63</v>
      </c>
    </row>
    <row r="3788" ht="15.75" customHeight="1">
      <c r="A3788" s="1">
        <v>5799.2773</v>
      </c>
      <c r="B3788" s="1">
        <v>14.55</v>
      </c>
      <c r="C3788" s="1">
        <v>14.92</v>
      </c>
      <c r="D3788" s="1">
        <v>15.39</v>
      </c>
      <c r="E3788" s="1">
        <v>15.07</v>
      </c>
      <c r="F3788" s="1">
        <v>14.54</v>
      </c>
    </row>
    <row r="3789" ht="15.75" customHeight="1">
      <c r="A3789" s="1">
        <v>5799.4297</v>
      </c>
      <c r="B3789" s="1">
        <v>14.88</v>
      </c>
      <c r="C3789" s="1">
        <v>15.37</v>
      </c>
      <c r="D3789" s="1">
        <v>15.82</v>
      </c>
      <c r="E3789" s="1">
        <v>15.35</v>
      </c>
      <c r="F3789" s="1">
        <v>15.03</v>
      </c>
    </row>
    <row r="3790" ht="15.75" customHeight="1">
      <c r="A3790" s="1">
        <v>5799.582</v>
      </c>
      <c r="B3790" s="1">
        <v>15.98</v>
      </c>
      <c r="C3790" s="1">
        <v>16.47</v>
      </c>
      <c r="D3790" s="1">
        <v>16.91</v>
      </c>
      <c r="E3790" s="1">
        <v>16.3</v>
      </c>
      <c r="F3790" s="1">
        <v>15.85</v>
      </c>
    </row>
    <row r="3791" ht="15.75" customHeight="1">
      <c r="A3791" s="1">
        <v>5799.7344</v>
      </c>
      <c r="B3791" s="1">
        <v>17.53</v>
      </c>
      <c r="C3791" s="1">
        <v>17.92</v>
      </c>
      <c r="D3791" s="1">
        <v>18.47</v>
      </c>
      <c r="E3791" s="1">
        <v>17.55</v>
      </c>
      <c r="F3791" s="1">
        <v>17.06</v>
      </c>
    </row>
    <row r="3792" ht="15.75" customHeight="1">
      <c r="A3792" s="1">
        <v>5799.8867</v>
      </c>
      <c r="B3792" s="1">
        <v>18.67</v>
      </c>
      <c r="C3792" s="1">
        <v>19.17</v>
      </c>
      <c r="D3792" s="1">
        <v>19.81</v>
      </c>
      <c r="E3792" s="1">
        <v>18.53</v>
      </c>
      <c r="F3792" s="1">
        <v>17.77</v>
      </c>
    </row>
    <row r="3793" ht="15.75" customHeight="1">
      <c r="A3793" s="1">
        <v>5800.0391</v>
      </c>
      <c r="B3793" s="1">
        <v>18.4</v>
      </c>
      <c r="C3793" s="1">
        <v>18.97</v>
      </c>
      <c r="D3793" s="1">
        <v>19.59</v>
      </c>
      <c r="E3793" s="1">
        <v>18.27</v>
      </c>
      <c r="F3793" s="1">
        <v>17.32</v>
      </c>
    </row>
    <row r="3794" ht="15.75" customHeight="1">
      <c r="A3794" s="1">
        <v>5800.1914</v>
      </c>
      <c r="B3794" s="1">
        <v>16.83</v>
      </c>
      <c r="C3794" s="1">
        <v>17.19</v>
      </c>
      <c r="D3794" s="1">
        <v>17.7</v>
      </c>
      <c r="E3794" s="1">
        <v>16.77</v>
      </c>
      <c r="F3794" s="1">
        <v>15.97</v>
      </c>
    </row>
    <row r="3795" ht="15.75" customHeight="1">
      <c r="A3795" s="1">
        <v>5800.3438</v>
      </c>
      <c r="B3795" s="1">
        <v>14.94</v>
      </c>
      <c r="C3795" s="1">
        <v>15.33</v>
      </c>
      <c r="D3795" s="1">
        <v>15.84</v>
      </c>
      <c r="E3795" s="1">
        <v>15.0</v>
      </c>
      <c r="F3795" s="1">
        <v>14.41</v>
      </c>
    </row>
    <row r="3796" ht="15.75" customHeight="1">
      <c r="A3796" s="1">
        <v>5800.4966</v>
      </c>
      <c r="B3796" s="1">
        <v>13.59</v>
      </c>
      <c r="C3796" s="1">
        <v>13.91</v>
      </c>
      <c r="D3796" s="1">
        <v>14.32</v>
      </c>
      <c r="E3796" s="1">
        <v>13.69</v>
      </c>
      <c r="F3796" s="1">
        <v>13.12</v>
      </c>
    </row>
    <row r="3797" ht="15.75" customHeight="1">
      <c r="A3797" s="1">
        <v>5800.6489</v>
      </c>
      <c r="B3797" s="1">
        <v>13.04</v>
      </c>
      <c r="C3797" s="1">
        <v>13.27</v>
      </c>
      <c r="D3797" s="1">
        <v>13.68</v>
      </c>
      <c r="E3797" s="1">
        <v>13.17</v>
      </c>
      <c r="F3797" s="1">
        <v>12.61</v>
      </c>
    </row>
    <row r="3798" ht="15.75" customHeight="1">
      <c r="A3798" s="1">
        <v>5800.8013</v>
      </c>
      <c r="B3798" s="1">
        <v>13.25</v>
      </c>
      <c r="C3798" s="1">
        <v>13.6</v>
      </c>
      <c r="D3798" s="1">
        <v>14.05</v>
      </c>
      <c r="E3798" s="1">
        <v>13.58</v>
      </c>
      <c r="F3798" s="1">
        <v>13.02</v>
      </c>
    </row>
    <row r="3799" ht="15.75" customHeight="1">
      <c r="A3799" s="1">
        <v>5800.9536</v>
      </c>
      <c r="B3799" s="1">
        <v>14.29</v>
      </c>
      <c r="C3799" s="1">
        <v>14.73</v>
      </c>
      <c r="D3799" s="1">
        <v>15.24</v>
      </c>
      <c r="E3799" s="1">
        <v>14.78</v>
      </c>
      <c r="F3799" s="1">
        <v>14.11</v>
      </c>
    </row>
    <row r="3800" ht="15.75" customHeight="1">
      <c r="A3800" s="1">
        <v>5801.106</v>
      </c>
      <c r="B3800" s="1">
        <v>15.66</v>
      </c>
      <c r="C3800" s="1">
        <v>16.0</v>
      </c>
      <c r="D3800" s="1">
        <v>16.66</v>
      </c>
      <c r="E3800" s="1">
        <v>16.28</v>
      </c>
      <c r="F3800" s="1">
        <v>15.33</v>
      </c>
    </row>
    <row r="3801" ht="15.75" customHeight="1">
      <c r="A3801" s="1">
        <v>5801.2583</v>
      </c>
      <c r="B3801" s="1">
        <v>17.06</v>
      </c>
      <c r="C3801" s="1">
        <v>17.4</v>
      </c>
      <c r="D3801" s="1">
        <v>18.22</v>
      </c>
      <c r="E3801" s="1">
        <v>17.82</v>
      </c>
      <c r="F3801" s="1">
        <v>17.05</v>
      </c>
    </row>
    <row r="3802" ht="15.75" customHeight="1">
      <c r="A3802" s="1">
        <v>5801.4106</v>
      </c>
      <c r="B3802" s="1">
        <v>17.63</v>
      </c>
      <c r="C3802" s="1">
        <v>17.85</v>
      </c>
      <c r="D3802" s="1">
        <v>18.69</v>
      </c>
      <c r="E3802" s="1">
        <v>18.21</v>
      </c>
      <c r="F3802" s="1">
        <v>17.61</v>
      </c>
    </row>
    <row r="3803" ht="15.75" customHeight="1">
      <c r="A3803" s="1">
        <v>5801.563</v>
      </c>
      <c r="B3803" s="1">
        <v>16.97</v>
      </c>
      <c r="C3803" s="1">
        <v>16.95</v>
      </c>
      <c r="D3803" s="1">
        <v>17.77</v>
      </c>
      <c r="E3803" s="1">
        <v>17.4</v>
      </c>
      <c r="F3803" s="1">
        <v>16.94</v>
      </c>
    </row>
    <row r="3804" ht="15.75" customHeight="1">
      <c r="A3804" s="1">
        <v>5801.7158</v>
      </c>
      <c r="B3804" s="1">
        <v>15.42</v>
      </c>
      <c r="C3804" s="1">
        <v>15.5</v>
      </c>
      <c r="D3804" s="1">
        <v>16.31</v>
      </c>
      <c r="E3804" s="1">
        <v>16.01</v>
      </c>
      <c r="F3804" s="1">
        <v>15.68</v>
      </c>
    </row>
    <row r="3805" ht="15.75" customHeight="1">
      <c r="A3805" s="1">
        <v>5801.8682</v>
      </c>
      <c r="B3805" s="1">
        <v>13.88</v>
      </c>
      <c r="C3805" s="1">
        <v>14.13</v>
      </c>
      <c r="D3805" s="1">
        <v>14.9</v>
      </c>
      <c r="E3805" s="1">
        <v>14.64</v>
      </c>
      <c r="F3805" s="1">
        <v>14.46</v>
      </c>
    </row>
    <row r="3806" ht="15.75" customHeight="1">
      <c r="A3806" s="1">
        <v>5802.0205</v>
      </c>
      <c r="B3806" s="1">
        <v>12.83</v>
      </c>
      <c r="C3806" s="1">
        <v>13.11</v>
      </c>
      <c r="D3806" s="1">
        <v>13.74</v>
      </c>
      <c r="E3806" s="1">
        <v>13.57</v>
      </c>
      <c r="F3806" s="1">
        <v>13.4</v>
      </c>
    </row>
    <row r="3807" ht="15.75" customHeight="1">
      <c r="A3807" s="1">
        <v>5802.1729</v>
      </c>
      <c r="B3807" s="1">
        <v>11.9</v>
      </c>
      <c r="C3807" s="1">
        <v>12.24</v>
      </c>
      <c r="D3807" s="1">
        <v>12.77</v>
      </c>
      <c r="E3807" s="1">
        <v>12.67</v>
      </c>
      <c r="F3807" s="1">
        <v>12.38</v>
      </c>
    </row>
    <row r="3808" ht="15.75" customHeight="1">
      <c r="A3808" s="1">
        <v>5802.3252</v>
      </c>
      <c r="B3808" s="1">
        <v>11.29</v>
      </c>
      <c r="C3808" s="1">
        <v>11.65</v>
      </c>
      <c r="D3808" s="1">
        <v>12.13</v>
      </c>
      <c r="E3808" s="1">
        <v>12.04</v>
      </c>
      <c r="F3808" s="1">
        <v>11.72</v>
      </c>
    </row>
    <row r="3809" ht="15.75" customHeight="1">
      <c r="A3809" s="1">
        <v>5802.4775</v>
      </c>
      <c r="B3809" s="1">
        <v>10.9</v>
      </c>
      <c r="C3809" s="1">
        <v>11.34</v>
      </c>
      <c r="D3809" s="1">
        <v>11.8</v>
      </c>
      <c r="E3809" s="1">
        <v>11.72</v>
      </c>
      <c r="F3809" s="1">
        <v>11.35</v>
      </c>
    </row>
    <row r="3810" ht="15.75" customHeight="1">
      <c r="A3810" s="1">
        <v>5802.6299</v>
      </c>
      <c r="B3810" s="1">
        <v>10.74</v>
      </c>
      <c r="C3810" s="1">
        <v>11.21</v>
      </c>
      <c r="D3810" s="1">
        <v>11.65</v>
      </c>
      <c r="E3810" s="1">
        <v>11.61</v>
      </c>
      <c r="F3810" s="1">
        <v>11.14</v>
      </c>
    </row>
    <row r="3811" ht="15.75" customHeight="1">
      <c r="A3811" s="1">
        <v>5802.7822</v>
      </c>
      <c r="B3811" s="1">
        <v>10.91</v>
      </c>
      <c r="C3811" s="1">
        <v>11.32</v>
      </c>
      <c r="D3811" s="1">
        <v>11.78</v>
      </c>
      <c r="E3811" s="1">
        <v>11.76</v>
      </c>
      <c r="F3811" s="1">
        <v>11.22</v>
      </c>
    </row>
    <row r="3812" ht="15.75" customHeight="1">
      <c r="A3812" s="1">
        <v>5802.9346</v>
      </c>
      <c r="B3812" s="1">
        <v>11.33</v>
      </c>
      <c r="C3812" s="1">
        <v>11.68</v>
      </c>
      <c r="D3812" s="1">
        <v>12.21</v>
      </c>
      <c r="E3812" s="1">
        <v>12.21</v>
      </c>
      <c r="F3812" s="1">
        <v>11.65</v>
      </c>
    </row>
    <row r="3813" ht="15.75" customHeight="1">
      <c r="A3813" s="1">
        <v>5803.0874</v>
      </c>
      <c r="B3813" s="1">
        <v>11.85</v>
      </c>
      <c r="C3813" s="1">
        <v>12.18</v>
      </c>
      <c r="D3813" s="1">
        <v>12.82</v>
      </c>
      <c r="E3813" s="1">
        <v>12.84</v>
      </c>
      <c r="F3813" s="1">
        <v>12.05</v>
      </c>
    </row>
    <row r="3814" ht="15.75" customHeight="1">
      <c r="A3814" s="1">
        <v>5803.2397</v>
      </c>
      <c r="B3814" s="1">
        <v>12.33</v>
      </c>
      <c r="C3814" s="1">
        <v>12.7</v>
      </c>
      <c r="D3814" s="1">
        <v>13.51</v>
      </c>
      <c r="E3814" s="1">
        <v>13.58</v>
      </c>
      <c r="F3814" s="1">
        <v>12.77</v>
      </c>
    </row>
    <row r="3815" ht="15.75" customHeight="1">
      <c r="A3815" s="1">
        <v>5803.3921</v>
      </c>
      <c r="B3815" s="1">
        <v>12.5</v>
      </c>
      <c r="C3815" s="1">
        <v>12.91</v>
      </c>
      <c r="D3815" s="1">
        <v>13.8</v>
      </c>
      <c r="E3815" s="1">
        <v>13.89</v>
      </c>
      <c r="F3815" s="1">
        <v>13.21</v>
      </c>
    </row>
    <row r="3816" ht="15.75" customHeight="1">
      <c r="A3816" s="1">
        <v>5803.5444</v>
      </c>
      <c r="B3816" s="1">
        <v>12.11</v>
      </c>
      <c r="C3816" s="1">
        <v>12.37</v>
      </c>
      <c r="D3816" s="1">
        <v>13.19</v>
      </c>
      <c r="E3816" s="1">
        <v>13.26</v>
      </c>
      <c r="F3816" s="1">
        <v>12.64</v>
      </c>
    </row>
    <row r="3817" ht="15.75" customHeight="1">
      <c r="A3817" s="1">
        <v>5803.6968</v>
      </c>
      <c r="B3817" s="1">
        <v>11.02</v>
      </c>
      <c r="C3817" s="1">
        <v>11.31</v>
      </c>
      <c r="D3817" s="1">
        <v>12.1</v>
      </c>
      <c r="E3817" s="1">
        <v>12.2</v>
      </c>
      <c r="F3817" s="1">
        <v>11.73</v>
      </c>
    </row>
    <row r="3818" ht="15.75" customHeight="1">
      <c r="A3818" s="1">
        <v>5803.8491</v>
      </c>
      <c r="B3818" s="1">
        <v>10.11</v>
      </c>
      <c r="C3818" s="1">
        <v>10.47</v>
      </c>
      <c r="D3818" s="1">
        <v>11.07</v>
      </c>
      <c r="E3818" s="1">
        <v>11.18</v>
      </c>
      <c r="F3818" s="1">
        <v>10.8</v>
      </c>
    </row>
    <row r="3819" ht="15.75" customHeight="1">
      <c r="A3819" s="1">
        <v>5804.0015</v>
      </c>
      <c r="B3819" s="1">
        <v>9.469</v>
      </c>
      <c r="C3819" s="1">
        <v>9.8</v>
      </c>
      <c r="D3819" s="1">
        <v>10.28</v>
      </c>
      <c r="E3819" s="1">
        <v>10.31</v>
      </c>
      <c r="F3819" s="1">
        <v>9.96</v>
      </c>
    </row>
    <row r="3820" ht="15.75" customHeight="1">
      <c r="A3820" s="1">
        <v>5804.1538</v>
      </c>
      <c r="B3820" s="1">
        <v>9.545</v>
      </c>
      <c r="C3820" s="1">
        <v>9.924</v>
      </c>
      <c r="D3820" s="1">
        <v>10.34</v>
      </c>
      <c r="E3820" s="1">
        <v>10.32</v>
      </c>
      <c r="F3820" s="1">
        <v>10.05</v>
      </c>
    </row>
    <row r="3821" ht="15.75" customHeight="1">
      <c r="A3821" s="1">
        <v>5804.3062</v>
      </c>
      <c r="B3821" s="1">
        <v>10.62</v>
      </c>
      <c r="C3821" s="1">
        <v>11.26</v>
      </c>
      <c r="D3821" s="1">
        <v>11.68</v>
      </c>
      <c r="E3821" s="1">
        <v>11.63</v>
      </c>
      <c r="F3821" s="1">
        <v>11.4</v>
      </c>
    </row>
    <row r="3822" ht="15.75" customHeight="1">
      <c r="A3822" s="1">
        <v>5804.459</v>
      </c>
      <c r="B3822" s="1">
        <v>12.86</v>
      </c>
      <c r="C3822" s="1">
        <v>13.63</v>
      </c>
      <c r="D3822" s="1">
        <v>14.11</v>
      </c>
      <c r="E3822" s="1">
        <v>14.0</v>
      </c>
      <c r="F3822" s="1">
        <v>13.74</v>
      </c>
    </row>
    <row r="3823" ht="15.75" customHeight="1">
      <c r="A3823" s="1">
        <v>5804.6113</v>
      </c>
      <c r="B3823" s="1">
        <v>15.88</v>
      </c>
      <c r="C3823" s="1">
        <v>16.64</v>
      </c>
      <c r="D3823" s="1">
        <v>17.42</v>
      </c>
      <c r="E3823" s="1">
        <v>17.12</v>
      </c>
      <c r="F3823" s="1">
        <v>16.94</v>
      </c>
    </row>
    <row r="3824" ht="15.75" customHeight="1">
      <c r="A3824" s="1">
        <v>5804.7637</v>
      </c>
      <c r="B3824" s="1">
        <v>19.26</v>
      </c>
      <c r="C3824" s="1">
        <v>20.16</v>
      </c>
      <c r="D3824" s="1">
        <v>21.16</v>
      </c>
      <c r="E3824" s="1">
        <v>20.72</v>
      </c>
      <c r="F3824" s="1">
        <v>20.72</v>
      </c>
    </row>
    <row r="3825" ht="15.75" customHeight="1">
      <c r="A3825" s="1">
        <v>5804.916</v>
      </c>
      <c r="B3825" s="1">
        <v>21.13</v>
      </c>
      <c r="C3825" s="1">
        <v>22.24</v>
      </c>
      <c r="D3825" s="1">
        <v>23.04</v>
      </c>
      <c r="E3825" s="1">
        <v>22.81</v>
      </c>
      <c r="F3825" s="1">
        <v>22.47</v>
      </c>
    </row>
    <row r="3826" ht="15.75" customHeight="1">
      <c r="A3826" s="1">
        <v>5805.0684</v>
      </c>
      <c r="B3826" s="1">
        <v>21.57</v>
      </c>
      <c r="C3826" s="1">
        <v>21.64</v>
      </c>
      <c r="D3826" s="1">
        <v>22.48</v>
      </c>
      <c r="E3826" s="1">
        <v>22.43</v>
      </c>
      <c r="F3826" s="1">
        <v>21.93</v>
      </c>
    </row>
    <row r="3827" ht="15.75" customHeight="1">
      <c r="A3827" s="1">
        <v>5805.2207</v>
      </c>
      <c r="B3827" s="1">
        <v>20.8</v>
      </c>
      <c r="C3827" s="1">
        <v>20.72</v>
      </c>
      <c r="D3827" s="1">
        <v>22.3</v>
      </c>
      <c r="E3827" s="1">
        <v>22.35</v>
      </c>
      <c r="F3827" s="1">
        <v>21.69</v>
      </c>
    </row>
    <row r="3828" ht="15.75" customHeight="1">
      <c r="A3828" s="1">
        <v>5805.373</v>
      </c>
      <c r="B3828" s="1">
        <v>19.81</v>
      </c>
      <c r="C3828" s="1">
        <v>20.84</v>
      </c>
      <c r="D3828" s="1">
        <v>21.84</v>
      </c>
      <c r="E3828" s="1">
        <v>22.25</v>
      </c>
      <c r="F3828" s="1">
        <v>21.14</v>
      </c>
    </row>
    <row r="3829" ht="15.75" customHeight="1">
      <c r="A3829" s="1">
        <v>5805.5254</v>
      </c>
      <c r="B3829" s="1">
        <v>19.03</v>
      </c>
      <c r="C3829" s="1">
        <v>20.25</v>
      </c>
      <c r="D3829" s="1">
        <v>21.37</v>
      </c>
      <c r="E3829" s="1">
        <v>21.79</v>
      </c>
      <c r="F3829" s="1">
        <v>20.55</v>
      </c>
    </row>
    <row r="3830" ht="15.75" customHeight="1">
      <c r="A3830" s="1">
        <v>5805.6782</v>
      </c>
      <c r="B3830" s="1">
        <v>18.81</v>
      </c>
      <c r="C3830" s="1">
        <v>20.79</v>
      </c>
      <c r="D3830" s="1">
        <v>21.96</v>
      </c>
      <c r="E3830" s="1">
        <v>22.31</v>
      </c>
      <c r="F3830" s="1">
        <v>20.83</v>
      </c>
    </row>
    <row r="3831" ht="15.75" customHeight="1">
      <c r="A3831" s="1">
        <v>5805.8306</v>
      </c>
      <c r="B3831" s="1">
        <v>19.76</v>
      </c>
      <c r="C3831" s="1">
        <v>21.88</v>
      </c>
      <c r="D3831" s="1">
        <v>23.12</v>
      </c>
      <c r="E3831" s="1">
        <v>23.59</v>
      </c>
      <c r="F3831" s="1">
        <v>21.64</v>
      </c>
    </row>
    <row r="3832" ht="15.75" customHeight="1">
      <c r="A3832" s="1">
        <v>5805.9829</v>
      </c>
      <c r="B3832" s="1">
        <v>21.73</v>
      </c>
      <c r="C3832" s="1">
        <v>23.27</v>
      </c>
      <c r="D3832" s="1">
        <v>24.66</v>
      </c>
      <c r="E3832" s="1">
        <v>25.32</v>
      </c>
      <c r="F3832" s="1">
        <v>23.06</v>
      </c>
    </row>
    <row r="3833" ht="15.75" customHeight="1">
      <c r="A3833" s="1">
        <v>5806.1353</v>
      </c>
      <c r="B3833" s="1">
        <v>24.27</v>
      </c>
      <c r="C3833" s="1">
        <v>25.23</v>
      </c>
      <c r="D3833" s="1">
        <v>27.38</v>
      </c>
      <c r="E3833" s="1">
        <v>27.88</v>
      </c>
      <c r="F3833" s="1">
        <v>24.53</v>
      </c>
    </row>
    <row r="3834" ht="15.75" customHeight="1">
      <c r="A3834" s="1">
        <v>5806.2876</v>
      </c>
      <c r="B3834" s="1">
        <v>26.68</v>
      </c>
      <c r="C3834" s="1">
        <v>27.38</v>
      </c>
      <c r="D3834" s="1">
        <v>30.17</v>
      </c>
      <c r="E3834" s="1">
        <v>31.08</v>
      </c>
      <c r="F3834" s="1">
        <v>27.63</v>
      </c>
    </row>
    <row r="3835" ht="15.75" customHeight="1">
      <c r="A3835" s="1">
        <v>5806.4399</v>
      </c>
      <c r="B3835" s="1">
        <v>27.15</v>
      </c>
      <c r="C3835" s="1">
        <v>27.33</v>
      </c>
      <c r="D3835" s="1">
        <v>30.43</v>
      </c>
      <c r="E3835" s="1">
        <v>31.36</v>
      </c>
      <c r="F3835" s="1">
        <v>28.31</v>
      </c>
    </row>
    <row r="3836" ht="15.75" customHeight="1">
      <c r="A3836" s="1">
        <v>5806.5923</v>
      </c>
      <c r="B3836" s="1">
        <v>25.36</v>
      </c>
      <c r="C3836" s="1">
        <v>25.17</v>
      </c>
      <c r="D3836" s="1">
        <v>28.21</v>
      </c>
      <c r="E3836" s="1">
        <v>29.08</v>
      </c>
      <c r="F3836" s="1">
        <v>26.2</v>
      </c>
    </row>
    <row r="3837" ht="15.75" customHeight="1">
      <c r="A3837" s="1">
        <v>5806.7446</v>
      </c>
      <c r="B3837" s="1">
        <v>22.07</v>
      </c>
      <c r="C3837" s="1">
        <v>22.01</v>
      </c>
      <c r="D3837" s="1">
        <v>24.82</v>
      </c>
      <c r="E3837" s="1">
        <v>25.56</v>
      </c>
      <c r="F3837" s="1">
        <v>23.34</v>
      </c>
    </row>
    <row r="3838" ht="15.75" customHeight="1">
      <c r="A3838" s="1">
        <v>5806.897</v>
      </c>
      <c r="B3838" s="1">
        <v>19.03</v>
      </c>
      <c r="C3838" s="1">
        <v>19.74</v>
      </c>
      <c r="D3838" s="1">
        <v>22.22</v>
      </c>
      <c r="E3838" s="1">
        <v>22.93</v>
      </c>
      <c r="F3838" s="1">
        <v>21.03</v>
      </c>
    </row>
    <row r="3839" ht="15.75" customHeight="1">
      <c r="A3839" s="1">
        <v>5807.0498</v>
      </c>
      <c r="B3839" s="1">
        <v>16.93</v>
      </c>
      <c r="C3839" s="1">
        <v>17.54</v>
      </c>
      <c r="D3839" s="1">
        <v>19.31</v>
      </c>
      <c r="E3839" s="1">
        <v>19.62</v>
      </c>
      <c r="F3839" s="1">
        <v>18.08</v>
      </c>
    </row>
    <row r="3840" ht="15.75" customHeight="1">
      <c r="A3840" s="1">
        <v>5807.2021</v>
      </c>
      <c r="B3840" s="1">
        <v>15.73</v>
      </c>
      <c r="C3840" s="1">
        <v>16.62</v>
      </c>
      <c r="D3840" s="1">
        <v>18.11</v>
      </c>
      <c r="E3840" s="1">
        <v>18.19</v>
      </c>
      <c r="F3840" s="1">
        <v>17.25</v>
      </c>
    </row>
    <row r="3841" ht="15.75" customHeight="1">
      <c r="A3841" s="1">
        <v>5807.3545</v>
      </c>
      <c r="B3841" s="1">
        <v>16.24</v>
      </c>
      <c r="C3841" s="1">
        <v>17.34</v>
      </c>
      <c r="D3841" s="1">
        <v>18.76</v>
      </c>
      <c r="E3841" s="1">
        <v>18.6</v>
      </c>
      <c r="F3841" s="1">
        <v>17.71</v>
      </c>
    </row>
    <row r="3842" ht="15.75" customHeight="1">
      <c r="A3842" s="1">
        <v>5807.5068</v>
      </c>
      <c r="B3842" s="1">
        <v>18.28</v>
      </c>
      <c r="C3842" s="1">
        <v>19.41</v>
      </c>
      <c r="D3842" s="1">
        <v>20.86</v>
      </c>
      <c r="E3842" s="1">
        <v>20.44</v>
      </c>
      <c r="F3842" s="1">
        <v>19.53</v>
      </c>
    </row>
    <row r="3843" ht="15.75" customHeight="1">
      <c r="A3843" s="1">
        <v>5807.6592</v>
      </c>
      <c r="B3843" s="1">
        <v>20.28</v>
      </c>
      <c r="C3843" s="1">
        <v>21.69</v>
      </c>
      <c r="D3843" s="1">
        <v>23.42</v>
      </c>
      <c r="E3843" s="1">
        <v>22.61</v>
      </c>
      <c r="F3843" s="1">
        <v>22.27</v>
      </c>
    </row>
    <row r="3844" ht="15.75" customHeight="1">
      <c r="A3844" s="1">
        <v>5807.8115</v>
      </c>
      <c r="B3844" s="1">
        <v>23.34</v>
      </c>
      <c r="C3844" s="1">
        <v>24.88</v>
      </c>
      <c r="D3844" s="1">
        <v>27.07</v>
      </c>
      <c r="E3844" s="1">
        <v>25.66</v>
      </c>
      <c r="F3844" s="1">
        <v>25.62</v>
      </c>
    </row>
    <row r="3845" ht="15.75" customHeight="1">
      <c r="A3845" s="1">
        <v>5807.9639</v>
      </c>
      <c r="B3845" s="1">
        <v>24.83</v>
      </c>
      <c r="C3845" s="1">
        <v>26.42</v>
      </c>
      <c r="D3845" s="1">
        <v>28.81</v>
      </c>
      <c r="E3845" s="1">
        <v>27.17</v>
      </c>
      <c r="F3845" s="1">
        <v>27.19</v>
      </c>
    </row>
    <row r="3846" ht="15.75" customHeight="1">
      <c r="A3846" s="1">
        <v>5808.1162</v>
      </c>
      <c r="B3846" s="1">
        <v>23.52</v>
      </c>
      <c r="C3846" s="1">
        <v>24.64</v>
      </c>
      <c r="D3846" s="1">
        <v>26.94</v>
      </c>
      <c r="E3846" s="1">
        <v>26.03</v>
      </c>
      <c r="F3846" s="1">
        <v>25.77</v>
      </c>
    </row>
    <row r="3847" ht="15.75" customHeight="1">
      <c r="A3847" s="1">
        <v>5808.2686</v>
      </c>
      <c r="B3847" s="1">
        <v>20.5</v>
      </c>
      <c r="C3847" s="1">
        <v>21.05</v>
      </c>
      <c r="D3847" s="1">
        <v>23.1</v>
      </c>
      <c r="E3847" s="1">
        <v>22.56</v>
      </c>
      <c r="F3847" s="1">
        <v>22.33</v>
      </c>
    </row>
    <row r="3848" ht="15.75" customHeight="1">
      <c r="A3848" s="1">
        <v>5808.4214</v>
      </c>
      <c r="B3848" s="1">
        <v>17.46</v>
      </c>
      <c r="C3848" s="1">
        <v>17.93</v>
      </c>
      <c r="D3848" s="1">
        <v>19.74</v>
      </c>
      <c r="E3848" s="1">
        <v>19.5</v>
      </c>
      <c r="F3848" s="1">
        <v>19.21</v>
      </c>
    </row>
    <row r="3849" ht="15.75" customHeight="1">
      <c r="A3849" s="1">
        <v>5808.5737</v>
      </c>
      <c r="B3849" s="1">
        <v>15.52</v>
      </c>
      <c r="C3849" s="1">
        <v>15.84</v>
      </c>
      <c r="D3849" s="1">
        <v>17.22</v>
      </c>
      <c r="E3849" s="1">
        <v>17.26</v>
      </c>
      <c r="F3849" s="1">
        <v>16.98</v>
      </c>
    </row>
    <row r="3850" ht="15.75" customHeight="1">
      <c r="A3850" s="1">
        <v>5808.7261</v>
      </c>
      <c r="B3850" s="1">
        <v>14.28</v>
      </c>
      <c r="C3850" s="1">
        <v>14.61</v>
      </c>
      <c r="D3850" s="1">
        <v>15.68</v>
      </c>
      <c r="E3850" s="1">
        <v>15.78</v>
      </c>
      <c r="F3850" s="1">
        <v>15.6</v>
      </c>
    </row>
    <row r="3851" ht="15.75" customHeight="1">
      <c r="A3851" s="1">
        <v>5808.8784</v>
      </c>
      <c r="B3851" s="1">
        <v>13.94</v>
      </c>
      <c r="C3851" s="1">
        <v>14.34</v>
      </c>
      <c r="D3851" s="1">
        <v>15.17</v>
      </c>
      <c r="E3851" s="1">
        <v>15.22</v>
      </c>
      <c r="F3851" s="1">
        <v>15.08</v>
      </c>
    </row>
    <row r="3852" ht="15.75" customHeight="1">
      <c r="A3852" s="1">
        <v>5809.0308</v>
      </c>
      <c r="B3852" s="1">
        <v>14.58</v>
      </c>
      <c r="C3852" s="1">
        <v>14.87</v>
      </c>
      <c r="D3852" s="1">
        <v>15.52</v>
      </c>
      <c r="E3852" s="1">
        <v>15.4</v>
      </c>
      <c r="F3852" s="1">
        <v>15.23</v>
      </c>
    </row>
    <row r="3853" ht="15.75" customHeight="1">
      <c r="A3853" s="1">
        <v>5809.1831</v>
      </c>
      <c r="B3853" s="1">
        <v>15.81</v>
      </c>
      <c r="C3853" s="1">
        <v>16.35</v>
      </c>
      <c r="D3853" s="1">
        <v>16.91</v>
      </c>
      <c r="E3853" s="1">
        <v>16.57</v>
      </c>
      <c r="F3853" s="1">
        <v>16.34</v>
      </c>
    </row>
    <row r="3854" ht="15.75" customHeight="1">
      <c r="A3854" s="1">
        <v>5809.3354</v>
      </c>
      <c r="B3854" s="1">
        <v>17.51</v>
      </c>
      <c r="C3854" s="1">
        <v>18.53</v>
      </c>
      <c r="D3854" s="1">
        <v>18.99</v>
      </c>
      <c r="E3854" s="1">
        <v>18.38</v>
      </c>
      <c r="F3854" s="1">
        <v>18.09</v>
      </c>
    </row>
    <row r="3855" ht="15.75" customHeight="1">
      <c r="A3855" s="1">
        <v>5809.4878</v>
      </c>
      <c r="B3855" s="1">
        <v>19.69</v>
      </c>
      <c r="C3855" s="1">
        <v>20.79</v>
      </c>
      <c r="D3855" s="1">
        <v>21.23</v>
      </c>
      <c r="E3855" s="1">
        <v>20.15</v>
      </c>
      <c r="F3855" s="1">
        <v>19.71</v>
      </c>
    </row>
    <row r="3856" ht="15.75" customHeight="1">
      <c r="A3856" s="1">
        <v>5809.6406</v>
      </c>
      <c r="B3856" s="1">
        <v>22.23</v>
      </c>
      <c r="C3856" s="1">
        <v>23.51</v>
      </c>
      <c r="D3856" s="1">
        <v>24.09</v>
      </c>
      <c r="E3856" s="1">
        <v>22.73</v>
      </c>
      <c r="F3856" s="1">
        <v>22.15</v>
      </c>
    </row>
    <row r="3857" ht="15.75" customHeight="1">
      <c r="A3857" s="1">
        <v>5809.793</v>
      </c>
      <c r="B3857" s="1">
        <v>24.71</v>
      </c>
      <c r="C3857" s="1">
        <v>25.9</v>
      </c>
      <c r="D3857" s="1">
        <v>26.47</v>
      </c>
      <c r="E3857" s="1">
        <v>25.22</v>
      </c>
      <c r="F3857" s="1">
        <v>24.75</v>
      </c>
    </row>
    <row r="3858" ht="15.75" customHeight="1">
      <c r="A3858" s="1">
        <v>5809.9453</v>
      </c>
      <c r="B3858" s="1">
        <v>26.25</v>
      </c>
      <c r="C3858" s="1">
        <v>26.6</v>
      </c>
      <c r="D3858" s="1">
        <v>27.1</v>
      </c>
      <c r="E3858" s="1">
        <v>25.88</v>
      </c>
      <c r="F3858" s="1">
        <v>25.69</v>
      </c>
    </row>
    <row r="3859" ht="15.75" customHeight="1">
      <c r="A3859" s="1">
        <v>5810.0977</v>
      </c>
      <c r="B3859" s="1">
        <v>26.79</v>
      </c>
      <c r="C3859" s="1">
        <v>26.32</v>
      </c>
      <c r="D3859" s="1">
        <v>27.23</v>
      </c>
      <c r="E3859" s="1">
        <v>26.06</v>
      </c>
      <c r="F3859" s="1">
        <v>26.04</v>
      </c>
    </row>
    <row r="3860" ht="15.75" customHeight="1">
      <c r="A3860" s="1">
        <v>5810.25</v>
      </c>
      <c r="B3860" s="1">
        <v>26.67</v>
      </c>
      <c r="C3860" s="1">
        <v>26.39</v>
      </c>
      <c r="D3860" s="1">
        <v>27.53</v>
      </c>
      <c r="E3860" s="1">
        <v>26.36</v>
      </c>
      <c r="F3860" s="1">
        <v>26.43</v>
      </c>
    </row>
    <row r="3861" ht="15.75" customHeight="1">
      <c r="A3861" s="1">
        <v>5810.4023</v>
      </c>
      <c r="B3861" s="1">
        <v>26.58</v>
      </c>
      <c r="C3861" s="1">
        <v>26.51</v>
      </c>
      <c r="D3861" s="1">
        <v>27.58</v>
      </c>
      <c r="E3861" s="1">
        <v>26.27</v>
      </c>
      <c r="F3861" s="1">
        <v>26.77</v>
      </c>
    </row>
    <row r="3862" ht="15.75" customHeight="1">
      <c r="A3862" s="1">
        <v>5810.5547</v>
      </c>
      <c r="B3862" s="1">
        <v>26.12</v>
      </c>
      <c r="C3862" s="1">
        <v>26.54</v>
      </c>
      <c r="D3862" s="1">
        <v>27.6</v>
      </c>
      <c r="E3862" s="1">
        <v>26.45</v>
      </c>
      <c r="F3862" s="1">
        <v>26.56</v>
      </c>
    </row>
    <row r="3863" ht="15.75" customHeight="1">
      <c r="A3863" s="1">
        <v>5810.707</v>
      </c>
      <c r="B3863" s="1">
        <v>26.61</v>
      </c>
      <c r="C3863" s="1">
        <v>27.18</v>
      </c>
      <c r="D3863" s="1">
        <v>28.06</v>
      </c>
      <c r="E3863" s="1">
        <v>27.01</v>
      </c>
      <c r="F3863" s="1">
        <v>26.87</v>
      </c>
    </row>
    <row r="3864" ht="15.75" customHeight="1">
      <c r="A3864" s="1">
        <v>5810.8594</v>
      </c>
      <c r="B3864" s="1">
        <v>28.15</v>
      </c>
      <c r="C3864" s="1">
        <v>28.81</v>
      </c>
      <c r="D3864" s="1">
        <v>29.47</v>
      </c>
      <c r="E3864" s="1">
        <v>28.37</v>
      </c>
      <c r="F3864" s="1">
        <v>28.06</v>
      </c>
    </row>
    <row r="3865" ht="15.75" customHeight="1">
      <c r="A3865" s="1">
        <v>5811.0122</v>
      </c>
      <c r="B3865" s="1">
        <v>31.27</v>
      </c>
      <c r="C3865" s="1">
        <v>32.17</v>
      </c>
      <c r="D3865" s="1">
        <v>32.66</v>
      </c>
      <c r="E3865" s="1">
        <v>31.73</v>
      </c>
      <c r="F3865" s="1">
        <v>30.83</v>
      </c>
    </row>
    <row r="3866" ht="15.75" customHeight="1">
      <c r="A3866" s="1">
        <v>5811.1646</v>
      </c>
      <c r="B3866" s="1">
        <v>36.23</v>
      </c>
      <c r="C3866" s="1">
        <v>37.38</v>
      </c>
      <c r="D3866" s="1">
        <v>37.93</v>
      </c>
      <c r="E3866" s="1">
        <v>36.65</v>
      </c>
      <c r="F3866" s="1">
        <v>35.14</v>
      </c>
    </row>
    <row r="3867" ht="15.75" customHeight="1">
      <c r="A3867" s="1">
        <v>5811.3169</v>
      </c>
      <c r="B3867" s="1">
        <v>42.94</v>
      </c>
      <c r="C3867" s="1">
        <v>44.01</v>
      </c>
      <c r="D3867" s="1">
        <v>44.93</v>
      </c>
      <c r="E3867" s="1">
        <v>43.3</v>
      </c>
      <c r="F3867" s="1">
        <v>41.07</v>
      </c>
    </row>
    <row r="3868" ht="15.75" customHeight="1">
      <c r="A3868" s="1">
        <v>5811.4692</v>
      </c>
      <c r="B3868" s="1">
        <v>48.79</v>
      </c>
      <c r="C3868" s="1">
        <v>49.93</v>
      </c>
      <c r="D3868" s="1">
        <v>51.14</v>
      </c>
      <c r="E3868" s="1">
        <v>48.8</v>
      </c>
      <c r="F3868" s="1">
        <v>47.17</v>
      </c>
    </row>
    <row r="3869" ht="15.75" customHeight="1">
      <c r="A3869" s="1">
        <v>5811.6216</v>
      </c>
      <c r="B3869" s="1">
        <v>51.04</v>
      </c>
      <c r="C3869" s="1">
        <v>52.08</v>
      </c>
      <c r="D3869" s="1">
        <v>52.89</v>
      </c>
      <c r="E3869" s="1">
        <v>49.16</v>
      </c>
      <c r="F3869" s="1">
        <v>47.9</v>
      </c>
    </row>
    <row r="3870" ht="15.75" customHeight="1">
      <c r="A3870" s="1">
        <v>5811.7739</v>
      </c>
      <c r="B3870" s="1">
        <v>49.1</v>
      </c>
      <c r="C3870" s="1">
        <v>48.25</v>
      </c>
      <c r="D3870" s="1">
        <v>48.31</v>
      </c>
      <c r="E3870" s="1">
        <v>44.39</v>
      </c>
      <c r="F3870" s="1">
        <v>43.78</v>
      </c>
    </row>
    <row r="3871" ht="15.75" customHeight="1">
      <c r="A3871" s="1">
        <v>5811.9263</v>
      </c>
      <c r="B3871" s="1">
        <v>42.53</v>
      </c>
      <c r="C3871" s="1">
        <v>42.15</v>
      </c>
      <c r="D3871" s="1">
        <v>42.39</v>
      </c>
      <c r="E3871" s="1">
        <v>38.51</v>
      </c>
      <c r="F3871" s="1">
        <v>38.78</v>
      </c>
    </row>
    <row r="3872" ht="15.75" customHeight="1">
      <c r="A3872" s="1">
        <v>5812.0786</v>
      </c>
      <c r="B3872" s="1">
        <v>38.68</v>
      </c>
      <c r="C3872" s="1">
        <v>37.97</v>
      </c>
      <c r="D3872" s="1">
        <v>37.84</v>
      </c>
      <c r="E3872" s="1">
        <v>33.8</v>
      </c>
      <c r="F3872" s="1">
        <v>34.35</v>
      </c>
    </row>
    <row r="3873" ht="15.75" customHeight="1">
      <c r="A3873" s="1">
        <v>5812.231</v>
      </c>
      <c r="B3873" s="1">
        <v>35.15</v>
      </c>
      <c r="C3873" s="1">
        <v>34.31</v>
      </c>
      <c r="D3873" s="1">
        <v>34.16</v>
      </c>
      <c r="E3873" s="1">
        <v>30.78</v>
      </c>
      <c r="F3873" s="1">
        <v>31.58</v>
      </c>
    </row>
    <row r="3874" ht="15.75" customHeight="1">
      <c r="A3874" s="1">
        <v>5812.3838</v>
      </c>
      <c r="B3874" s="1">
        <v>34.74</v>
      </c>
      <c r="C3874" s="1">
        <v>34.08</v>
      </c>
      <c r="D3874" s="1">
        <v>33.94</v>
      </c>
      <c r="E3874" s="1">
        <v>30.29</v>
      </c>
      <c r="F3874" s="1">
        <v>30.65</v>
      </c>
    </row>
    <row r="3875" ht="15.75" customHeight="1">
      <c r="A3875" s="1">
        <v>5812.5361</v>
      </c>
      <c r="B3875" s="1">
        <v>37.47</v>
      </c>
      <c r="C3875" s="1">
        <v>35.92</v>
      </c>
      <c r="D3875" s="1">
        <v>35.39</v>
      </c>
      <c r="E3875" s="1">
        <v>31.19</v>
      </c>
      <c r="F3875" s="1">
        <v>31.86</v>
      </c>
    </row>
    <row r="3876" ht="15.75" customHeight="1">
      <c r="A3876" s="1">
        <v>5812.6885</v>
      </c>
      <c r="B3876" s="1">
        <v>39.72</v>
      </c>
      <c r="C3876" s="1">
        <v>38.17</v>
      </c>
      <c r="D3876" s="1">
        <v>37.89</v>
      </c>
      <c r="E3876" s="1">
        <v>32.86</v>
      </c>
      <c r="F3876" s="1">
        <v>33.32</v>
      </c>
    </row>
    <row r="3877" ht="15.75" customHeight="1">
      <c r="A3877" s="1">
        <v>5812.8408</v>
      </c>
      <c r="B3877" s="1">
        <v>40.99</v>
      </c>
      <c r="C3877" s="1">
        <v>39.34</v>
      </c>
      <c r="D3877" s="1">
        <v>39.1</v>
      </c>
      <c r="E3877" s="1">
        <v>33.39</v>
      </c>
      <c r="F3877" s="1">
        <v>33.45</v>
      </c>
    </row>
    <row r="3878" ht="15.75" customHeight="1">
      <c r="A3878" s="1">
        <v>5812.9932</v>
      </c>
      <c r="B3878" s="1">
        <v>38.48</v>
      </c>
      <c r="C3878" s="1">
        <v>36.3</v>
      </c>
      <c r="D3878" s="1">
        <v>36.38</v>
      </c>
      <c r="E3878" s="1">
        <v>30.93</v>
      </c>
      <c r="F3878" s="1">
        <v>31.62</v>
      </c>
    </row>
    <row r="3879" ht="15.75" customHeight="1">
      <c r="A3879" s="1">
        <v>5813.1455</v>
      </c>
      <c r="B3879" s="1">
        <v>33.51</v>
      </c>
      <c r="C3879" s="1">
        <v>31.46</v>
      </c>
      <c r="D3879" s="1">
        <v>31.77</v>
      </c>
      <c r="E3879" s="1">
        <v>28.28</v>
      </c>
      <c r="F3879" s="1">
        <v>28.79</v>
      </c>
    </row>
    <row r="3880" ht="15.75" customHeight="1">
      <c r="A3880" s="1">
        <v>5813.2979</v>
      </c>
      <c r="B3880" s="1">
        <v>30.07</v>
      </c>
      <c r="C3880" s="1">
        <v>27.96</v>
      </c>
      <c r="D3880" s="1">
        <v>28.39</v>
      </c>
      <c r="E3880" s="1">
        <v>26.07</v>
      </c>
      <c r="F3880" s="1">
        <v>26.59</v>
      </c>
    </row>
    <row r="3881" ht="15.75" customHeight="1">
      <c r="A3881" s="1">
        <v>5813.4502</v>
      </c>
      <c r="B3881" s="1">
        <v>28.97</v>
      </c>
      <c r="C3881" s="1">
        <v>26.86</v>
      </c>
      <c r="D3881" s="1">
        <v>27.46</v>
      </c>
      <c r="E3881" s="1">
        <v>25.58</v>
      </c>
      <c r="F3881" s="1">
        <v>26.22</v>
      </c>
    </row>
    <row r="3882" ht="15.75" customHeight="1">
      <c r="A3882" s="1">
        <v>5813.603</v>
      </c>
      <c r="B3882" s="1">
        <v>30.69</v>
      </c>
      <c r="C3882" s="1">
        <v>28.19</v>
      </c>
      <c r="D3882" s="1">
        <v>28.99</v>
      </c>
      <c r="E3882" s="1">
        <v>27.99</v>
      </c>
      <c r="F3882" s="1">
        <v>27.26</v>
      </c>
    </row>
    <row r="3883" ht="15.75" customHeight="1">
      <c r="A3883" s="1">
        <v>5813.7554</v>
      </c>
      <c r="B3883" s="1">
        <v>33.86</v>
      </c>
      <c r="C3883" s="1">
        <v>31.21</v>
      </c>
      <c r="D3883" s="1">
        <v>32.46</v>
      </c>
      <c r="E3883" s="1">
        <v>31.62</v>
      </c>
      <c r="F3883" s="1">
        <v>29.67</v>
      </c>
    </row>
    <row r="3884" ht="15.75" customHeight="1">
      <c r="A3884" s="1">
        <v>5813.9077</v>
      </c>
      <c r="B3884" s="1">
        <v>36.13</v>
      </c>
      <c r="C3884" s="1">
        <v>34.32</v>
      </c>
      <c r="D3884" s="1">
        <v>36.33</v>
      </c>
      <c r="E3884" s="1">
        <v>36.23</v>
      </c>
      <c r="F3884" s="1">
        <v>32.71</v>
      </c>
    </row>
    <row r="3885" ht="15.75" customHeight="1">
      <c r="A3885" s="1">
        <v>5814.0601</v>
      </c>
      <c r="B3885" s="1">
        <v>36.66</v>
      </c>
      <c r="C3885" s="1">
        <v>35.27</v>
      </c>
      <c r="D3885" s="1">
        <v>37.95</v>
      </c>
      <c r="E3885" s="1">
        <v>38.37</v>
      </c>
      <c r="F3885" s="1">
        <v>34.83</v>
      </c>
    </row>
    <row r="3886" ht="15.75" customHeight="1">
      <c r="A3886" s="1">
        <v>5814.2124</v>
      </c>
      <c r="B3886" s="1">
        <v>34.17</v>
      </c>
      <c r="C3886" s="1">
        <v>33.09</v>
      </c>
      <c r="D3886" s="1">
        <v>35.63</v>
      </c>
      <c r="E3886" s="1">
        <v>35.92</v>
      </c>
      <c r="F3886" s="1">
        <v>33.22</v>
      </c>
    </row>
    <row r="3887" ht="15.75" customHeight="1">
      <c r="A3887" s="1">
        <v>5814.3647</v>
      </c>
      <c r="B3887" s="1">
        <v>27.98</v>
      </c>
      <c r="C3887" s="1">
        <v>28.53</v>
      </c>
      <c r="D3887" s="1">
        <v>30.54</v>
      </c>
      <c r="E3887" s="1">
        <v>30.79</v>
      </c>
      <c r="F3887" s="1">
        <v>28.6</v>
      </c>
    </row>
    <row r="3888" ht="15.75" customHeight="1">
      <c r="A3888" s="1">
        <v>5814.5171</v>
      </c>
      <c r="B3888" s="1">
        <v>24.75</v>
      </c>
      <c r="C3888" s="1">
        <v>24.81</v>
      </c>
      <c r="D3888" s="1">
        <v>26.56</v>
      </c>
      <c r="E3888" s="1">
        <v>26.93</v>
      </c>
      <c r="F3888" s="1">
        <v>24.75</v>
      </c>
    </row>
    <row r="3889" ht="15.75" customHeight="1">
      <c r="A3889" s="1">
        <v>5814.6694</v>
      </c>
      <c r="B3889" s="1">
        <v>21.93</v>
      </c>
      <c r="C3889" s="1">
        <v>22.12</v>
      </c>
      <c r="D3889" s="1">
        <v>23.63</v>
      </c>
      <c r="E3889" s="1">
        <v>23.95</v>
      </c>
      <c r="F3889" s="1">
        <v>22.35</v>
      </c>
    </row>
    <row r="3890" ht="15.75" customHeight="1">
      <c r="A3890" s="1">
        <v>5814.8218</v>
      </c>
      <c r="B3890" s="1">
        <v>20.71</v>
      </c>
      <c r="C3890" s="1">
        <v>20.98</v>
      </c>
      <c r="D3890" s="1">
        <v>22.49</v>
      </c>
      <c r="E3890" s="1">
        <v>22.58</v>
      </c>
      <c r="F3890" s="1">
        <v>21.87</v>
      </c>
    </row>
    <row r="3891" ht="15.75" customHeight="1">
      <c r="A3891" s="1">
        <v>5814.9746</v>
      </c>
      <c r="B3891" s="1">
        <v>21.46</v>
      </c>
      <c r="C3891" s="1">
        <v>21.68</v>
      </c>
      <c r="D3891" s="1">
        <v>23.32</v>
      </c>
      <c r="E3891" s="1">
        <v>23.02</v>
      </c>
      <c r="F3891" s="1">
        <v>23.19</v>
      </c>
    </row>
    <row r="3892" ht="15.75" customHeight="1">
      <c r="A3892" s="1">
        <v>5815.127</v>
      </c>
      <c r="B3892" s="1">
        <v>23.44</v>
      </c>
      <c r="C3892" s="1">
        <v>23.7</v>
      </c>
      <c r="D3892" s="1">
        <v>25.43</v>
      </c>
      <c r="E3892" s="1">
        <v>24.79</v>
      </c>
      <c r="F3892" s="1">
        <v>25.12</v>
      </c>
    </row>
    <row r="3893" ht="15.75" customHeight="1">
      <c r="A3893" s="1">
        <v>5815.2793</v>
      </c>
      <c r="B3893" s="1">
        <v>25.49</v>
      </c>
      <c r="C3893" s="1">
        <v>25.92</v>
      </c>
      <c r="D3893" s="1">
        <v>27.92</v>
      </c>
      <c r="E3893" s="1">
        <v>26.82</v>
      </c>
      <c r="F3893" s="1">
        <v>27.25</v>
      </c>
    </row>
    <row r="3894" ht="15.75" customHeight="1">
      <c r="A3894" s="1">
        <v>5815.4316</v>
      </c>
      <c r="B3894" s="1">
        <v>27.15</v>
      </c>
      <c r="C3894" s="1">
        <v>27.96</v>
      </c>
      <c r="D3894" s="1">
        <v>29.9</v>
      </c>
      <c r="E3894" s="1">
        <v>28.69</v>
      </c>
      <c r="F3894" s="1">
        <v>28.36</v>
      </c>
    </row>
    <row r="3895" ht="15.75" customHeight="1">
      <c r="A3895" s="1">
        <v>5815.584</v>
      </c>
      <c r="B3895" s="1">
        <v>26.97</v>
      </c>
      <c r="C3895" s="1">
        <v>27.82</v>
      </c>
      <c r="D3895" s="1">
        <v>29.37</v>
      </c>
      <c r="E3895" s="1">
        <v>27.95</v>
      </c>
      <c r="F3895" s="1">
        <v>27.27</v>
      </c>
    </row>
    <row r="3896" ht="15.75" customHeight="1">
      <c r="A3896" s="1">
        <v>5815.7363</v>
      </c>
      <c r="B3896" s="1">
        <v>25.03</v>
      </c>
      <c r="C3896" s="1">
        <v>26.06</v>
      </c>
      <c r="D3896" s="1">
        <v>27.37</v>
      </c>
      <c r="E3896" s="1">
        <v>25.9</v>
      </c>
      <c r="F3896" s="1">
        <v>25.12</v>
      </c>
    </row>
    <row r="3897" ht="15.75" customHeight="1">
      <c r="A3897" s="1">
        <v>5815.8887</v>
      </c>
      <c r="B3897" s="1">
        <v>22.87</v>
      </c>
      <c r="C3897" s="1">
        <v>24.16</v>
      </c>
      <c r="D3897" s="1">
        <v>25.34</v>
      </c>
      <c r="E3897" s="1">
        <v>23.9</v>
      </c>
      <c r="F3897" s="1">
        <v>22.88</v>
      </c>
    </row>
    <row r="3898" ht="15.75" customHeight="1">
      <c r="A3898" s="1">
        <v>5816.041</v>
      </c>
      <c r="B3898" s="1">
        <v>21.42</v>
      </c>
      <c r="C3898" s="1">
        <v>22.44</v>
      </c>
      <c r="D3898" s="1">
        <v>23.43</v>
      </c>
      <c r="E3898" s="1">
        <v>22.06</v>
      </c>
      <c r="F3898" s="1">
        <v>21.22</v>
      </c>
    </row>
    <row r="3899" ht="15.75" customHeight="1">
      <c r="A3899" s="1">
        <v>5816.1934</v>
      </c>
      <c r="B3899" s="1">
        <v>20.81</v>
      </c>
      <c r="C3899" s="1">
        <v>21.89</v>
      </c>
      <c r="D3899" s="1">
        <v>22.78</v>
      </c>
      <c r="E3899" s="1">
        <v>21.45</v>
      </c>
      <c r="F3899" s="1">
        <v>20.58</v>
      </c>
    </row>
    <row r="3900" ht="15.75" customHeight="1">
      <c r="A3900" s="1">
        <v>5816.3462</v>
      </c>
      <c r="B3900" s="1">
        <v>21.55</v>
      </c>
      <c r="C3900" s="1">
        <v>22.45</v>
      </c>
      <c r="D3900" s="1">
        <v>23.23</v>
      </c>
      <c r="E3900" s="1">
        <v>21.78</v>
      </c>
      <c r="F3900" s="1">
        <v>21.05</v>
      </c>
    </row>
    <row r="3901" ht="15.75" customHeight="1">
      <c r="A3901" s="1">
        <v>5816.4985</v>
      </c>
      <c r="B3901" s="1">
        <v>25.12</v>
      </c>
      <c r="C3901" s="1">
        <v>24.3</v>
      </c>
      <c r="D3901" s="1">
        <v>25.04</v>
      </c>
      <c r="E3901" s="1">
        <v>23.3</v>
      </c>
      <c r="F3901" s="1">
        <v>22.72</v>
      </c>
    </row>
    <row r="3902" ht="15.75" customHeight="1">
      <c r="A3902" s="1">
        <v>5816.6509</v>
      </c>
      <c r="B3902" s="1">
        <v>27.06</v>
      </c>
      <c r="C3902" s="1">
        <v>27.55</v>
      </c>
      <c r="D3902" s="1">
        <v>28.5</v>
      </c>
      <c r="E3902" s="1">
        <v>26.32</v>
      </c>
      <c r="F3902" s="1">
        <v>25.85</v>
      </c>
    </row>
    <row r="3903" ht="15.75" customHeight="1">
      <c r="A3903" s="1">
        <v>5816.8032</v>
      </c>
      <c r="B3903" s="1">
        <v>30.68</v>
      </c>
      <c r="C3903" s="1">
        <v>31.42</v>
      </c>
      <c r="D3903" s="1">
        <v>33.02</v>
      </c>
      <c r="E3903" s="1">
        <v>30.19</v>
      </c>
      <c r="F3903" s="1">
        <v>30.37</v>
      </c>
    </row>
    <row r="3904" ht="15.75" customHeight="1">
      <c r="A3904" s="1">
        <v>5816.9556</v>
      </c>
      <c r="B3904" s="1">
        <v>34.04</v>
      </c>
      <c r="C3904" s="1">
        <v>35.59</v>
      </c>
      <c r="D3904" s="1">
        <v>37.93</v>
      </c>
      <c r="E3904" s="1">
        <v>34.6</v>
      </c>
      <c r="F3904" s="1">
        <v>35.14</v>
      </c>
    </row>
    <row r="3905" ht="15.75" customHeight="1">
      <c r="A3905" s="1">
        <v>5817.1079</v>
      </c>
      <c r="B3905" s="1">
        <v>35.86</v>
      </c>
      <c r="C3905" s="1">
        <v>38.85</v>
      </c>
      <c r="D3905" s="1">
        <v>42.0</v>
      </c>
      <c r="E3905" s="1">
        <v>38.77</v>
      </c>
      <c r="F3905" s="1">
        <v>38.68</v>
      </c>
    </row>
    <row r="3906" ht="15.75" customHeight="1">
      <c r="A3906" s="1">
        <v>5817.2603</v>
      </c>
      <c r="B3906" s="1">
        <v>36.86</v>
      </c>
      <c r="C3906" s="1">
        <v>40.19</v>
      </c>
      <c r="D3906" s="1">
        <v>43.71</v>
      </c>
      <c r="E3906" s="1">
        <v>40.8</v>
      </c>
      <c r="F3906" s="1">
        <v>40.43</v>
      </c>
    </row>
    <row r="3907" ht="15.75" customHeight="1">
      <c r="A3907" s="1">
        <v>5817.4126</v>
      </c>
      <c r="B3907" s="1">
        <v>37.06</v>
      </c>
      <c r="C3907" s="1">
        <v>39.55</v>
      </c>
      <c r="D3907" s="1">
        <v>43.19</v>
      </c>
      <c r="E3907" s="1">
        <v>40.61</v>
      </c>
      <c r="F3907" s="1">
        <v>40.37</v>
      </c>
    </row>
    <row r="3908" ht="15.75" customHeight="1">
      <c r="A3908" s="1">
        <v>5817.5649</v>
      </c>
      <c r="B3908" s="1">
        <v>36.27</v>
      </c>
      <c r="C3908" s="1">
        <v>37.59</v>
      </c>
      <c r="D3908" s="1">
        <v>41.16</v>
      </c>
      <c r="E3908" s="1">
        <v>39.16</v>
      </c>
      <c r="F3908" s="1">
        <v>38.76</v>
      </c>
    </row>
    <row r="3909" ht="15.75" customHeight="1">
      <c r="A3909" s="1">
        <v>5817.7178</v>
      </c>
      <c r="B3909" s="1">
        <v>34.06</v>
      </c>
      <c r="C3909" s="1">
        <v>35.01</v>
      </c>
      <c r="D3909" s="1">
        <v>38.35</v>
      </c>
      <c r="E3909" s="1">
        <v>36.9</v>
      </c>
      <c r="F3909" s="1">
        <v>35.09</v>
      </c>
    </row>
    <row r="3910" ht="15.75" customHeight="1">
      <c r="A3910" s="1">
        <v>5817.8701</v>
      </c>
      <c r="B3910" s="1">
        <v>31.12</v>
      </c>
      <c r="C3910" s="1">
        <v>32.11</v>
      </c>
      <c r="D3910" s="1">
        <v>35.17</v>
      </c>
      <c r="E3910" s="1">
        <v>34.01</v>
      </c>
      <c r="F3910" s="1">
        <v>32.44</v>
      </c>
    </row>
    <row r="3911" ht="15.75" customHeight="1">
      <c r="A3911" s="1">
        <v>5818.0225</v>
      </c>
      <c r="B3911" s="1">
        <v>28.59</v>
      </c>
      <c r="C3911" s="1">
        <v>29.4</v>
      </c>
      <c r="D3911" s="1">
        <v>31.97</v>
      </c>
      <c r="E3911" s="1">
        <v>31.06</v>
      </c>
      <c r="F3911" s="1">
        <v>30.55</v>
      </c>
    </row>
    <row r="3912" ht="15.75" customHeight="1">
      <c r="A3912" s="1">
        <v>5818.1748</v>
      </c>
      <c r="B3912" s="1">
        <v>26.31</v>
      </c>
      <c r="C3912" s="1">
        <v>27.04</v>
      </c>
      <c r="D3912" s="1">
        <v>29.32</v>
      </c>
      <c r="E3912" s="1">
        <v>28.77</v>
      </c>
      <c r="F3912" s="1">
        <v>29.0</v>
      </c>
    </row>
    <row r="3913" ht="15.75" customHeight="1">
      <c r="A3913" s="1">
        <v>5818.3271</v>
      </c>
      <c r="B3913" s="1">
        <v>24.18</v>
      </c>
      <c r="C3913" s="1">
        <v>24.94</v>
      </c>
      <c r="D3913" s="1">
        <v>26.97</v>
      </c>
      <c r="E3913" s="1">
        <v>26.38</v>
      </c>
      <c r="F3913" s="1">
        <v>26.59</v>
      </c>
    </row>
    <row r="3914" ht="15.75" customHeight="1">
      <c r="A3914" s="1">
        <v>5818.4795</v>
      </c>
      <c r="B3914" s="1">
        <v>22.46</v>
      </c>
      <c r="C3914" s="1">
        <v>23.0</v>
      </c>
      <c r="D3914" s="1">
        <v>24.73</v>
      </c>
      <c r="E3914" s="1">
        <v>24.3</v>
      </c>
      <c r="F3914" s="1">
        <v>24.91</v>
      </c>
    </row>
    <row r="3915" ht="15.75" customHeight="1">
      <c r="A3915" s="1">
        <v>5818.6318</v>
      </c>
      <c r="B3915" s="1">
        <v>21.03</v>
      </c>
      <c r="C3915" s="1">
        <v>21.4</v>
      </c>
      <c r="D3915" s="1">
        <v>22.88</v>
      </c>
      <c r="E3915" s="1">
        <v>22.28</v>
      </c>
      <c r="F3915" s="1">
        <v>22.91</v>
      </c>
    </row>
    <row r="3916" ht="15.75" customHeight="1">
      <c r="A3916" s="1">
        <v>5818.7842</v>
      </c>
      <c r="B3916" s="1">
        <v>20.02</v>
      </c>
      <c r="C3916" s="1">
        <v>20.29</v>
      </c>
      <c r="D3916" s="1">
        <v>21.61</v>
      </c>
      <c r="E3916" s="1">
        <v>20.79</v>
      </c>
      <c r="F3916" s="1">
        <v>21.41</v>
      </c>
    </row>
    <row r="3917" ht="15.75" customHeight="1">
      <c r="A3917" s="1">
        <v>5818.937</v>
      </c>
      <c r="B3917" s="1">
        <v>19.67</v>
      </c>
      <c r="C3917" s="1">
        <v>19.78</v>
      </c>
      <c r="D3917" s="1">
        <v>21.03</v>
      </c>
      <c r="E3917" s="1">
        <v>20.06</v>
      </c>
      <c r="F3917" s="1">
        <v>20.72</v>
      </c>
    </row>
    <row r="3918" ht="15.75" customHeight="1">
      <c r="A3918" s="1">
        <v>5819.0894</v>
      </c>
      <c r="B3918" s="1">
        <v>20.27</v>
      </c>
      <c r="C3918" s="1">
        <v>20.06</v>
      </c>
      <c r="D3918" s="1">
        <v>21.37</v>
      </c>
      <c r="E3918" s="1">
        <v>20.39</v>
      </c>
      <c r="F3918" s="1">
        <v>21.08</v>
      </c>
    </row>
    <row r="3919" ht="15.75" customHeight="1">
      <c r="A3919" s="1">
        <v>5819.2417</v>
      </c>
      <c r="B3919" s="1">
        <v>21.09</v>
      </c>
      <c r="C3919" s="1">
        <v>20.98</v>
      </c>
      <c r="D3919" s="1">
        <v>22.29</v>
      </c>
      <c r="E3919" s="1">
        <v>21.15</v>
      </c>
      <c r="F3919" s="1">
        <v>21.93</v>
      </c>
    </row>
    <row r="3920" ht="15.75" customHeight="1">
      <c r="A3920" s="1">
        <v>5819.394</v>
      </c>
      <c r="B3920" s="1">
        <v>21.78</v>
      </c>
      <c r="C3920" s="1">
        <v>21.87</v>
      </c>
      <c r="D3920" s="1">
        <v>23.15</v>
      </c>
      <c r="E3920" s="1">
        <v>21.86</v>
      </c>
      <c r="F3920" s="1">
        <v>22.75</v>
      </c>
    </row>
    <row r="3921" ht="15.75" customHeight="1">
      <c r="A3921" s="1">
        <v>5819.5464</v>
      </c>
      <c r="B3921" s="1">
        <v>22.63</v>
      </c>
      <c r="C3921" s="1">
        <v>22.84</v>
      </c>
      <c r="D3921" s="1">
        <v>24.29</v>
      </c>
      <c r="E3921" s="1">
        <v>22.93</v>
      </c>
      <c r="F3921" s="1">
        <v>23.86</v>
      </c>
    </row>
    <row r="3922" ht="15.75" customHeight="1">
      <c r="A3922" s="1">
        <v>5819.6987</v>
      </c>
      <c r="B3922" s="1">
        <v>23.13</v>
      </c>
      <c r="C3922" s="1">
        <v>23.48</v>
      </c>
      <c r="D3922" s="1">
        <v>24.92</v>
      </c>
      <c r="E3922" s="1">
        <v>23.58</v>
      </c>
      <c r="F3922" s="1">
        <v>24.45</v>
      </c>
    </row>
    <row r="3923" ht="15.75" customHeight="1">
      <c r="A3923" s="1">
        <v>5819.8511</v>
      </c>
      <c r="B3923" s="1">
        <v>23.74</v>
      </c>
      <c r="C3923" s="1">
        <v>24.07</v>
      </c>
      <c r="D3923" s="1">
        <v>25.66</v>
      </c>
      <c r="E3923" s="1">
        <v>24.33</v>
      </c>
      <c r="F3923" s="1">
        <v>25.11</v>
      </c>
    </row>
    <row r="3924" ht="15.75" customHeight="1">
      <c r="A3924" s="1">
        <v>5820.0034</v>
      </c>
      <c r="B3924" s="1">
        <v>24.25</v>
      </c>
      <c r="C3924" s="1">
        <v>24.7</v>
      </c>
      <c r="D3924" s="1">
        <v>26.2</v>
      </c>
      <c r="E3924" s="1">
        <v>24.99</v>
      </c>
      <c r="F3924" s="1">
        <v>25.65</v>
      </c>
    </row>
    <row r="3925" ht="15.75" customHeight="1">
      <c r="A3925" s="1">
        <v>5820.1558</v>
      </c>
      <c r="B3925" s="1">
        <v>24.95</v>
      </c>
      <c r="C3925" s="1">
        <v>25.49</v>
      </c>
      <c r="D3925" s="1">
        <v>27.08</v>
      </c>
      <c r="E3925" s="1">
        <v>25.62</v>
      </c>
      <c r="F3925" s="1">
        <v>26.39</v>
      </c>
    </row>
    <row r="3926" ht="15.75" customHeight="1">
      <c r="A3926" s="1">
        <v>5820.3086</v>
      </c>
      <c r="B3926" s="1">
        <v>26.63</v>
      </c>
      <c r="C3926" s="1">
        <v>27.31</v>
      </c>
      <c r="D3926" s="1">
        <v>28.83</v>
      </c>
      <c r="E3926" s="1">
        <v>27.21</v>
      </c>
      <c r="F3926" s="1">
        <v>27.84</v>
      </c>
    </row>
    <row r="3927" ht="15.75" customHeight="1">
      <c r="A3927" s="1">
        <v>5820.4609</v>
      </c>
      <c r="B3927" s="1">
        <v>28.41</v>
      </c>
      <c r="C3927" s="1">
        <v>29.2</v>
      </c>
      <c r="D3927" s="1">
        <v>30.87</v>
      </c>
      <c r="E3927" s="1">
        <v>28.77</v>
      </c>
      <c r="F3927" s="1">
        <v>29.68</v>
      </c>
    </row>
    <row r="3928" ht="15.75" customHeight="1">
      <c r="A3928" s="1">
        <v>5820.6133</v>
      </c>
      <c r="B3928" s="1">
        <v>30.44</v>
      </c>
      <c r="C3928" s="1">
        <v>31.19</v>
      </c>
      <c r="D3928" s="1">
        <v>32.98</v>
      </c>
      <c r="E3928" s="1">
        <v>30.8</v>
      </c>
      <c r="F3928" s="1">
        <v>31.23</v>
      </c>
    </row>
    <row r="3929" ht="15.75" customHeight="1">
      <c r="A3929" s="1">
        <v>5820.7656</v>
      </c>
      <c r="B3929" s="1">
        <v>31.3</v>
      </c>
      <c r="C3929" s="1">
        <v>32.31</v>
      </c>
      <c r="D3929" s="1">
        <v>34.01</v>
      </c>
      <c r="E3929" s="1">
        <v>31.93</v>
      </c>
      <c r="F3929" s="1">
        <v>31.48</v>
      </c>
    </row>
    <row r="3930" ht="15.75" customHeight="1">
      <c r="A3930" s="1">
        <v>5820.918</v>
      </c>
      <c r="B3930" s="1">
        <v>31.3</v>
      </c>
      <c r="C3930" s="1">
        <v>32.21</v>
      </c>
      <c r="D3930" s="1">
        <v>33.87</v>
      </c>
      <c r="E3930" s="1">
        <v>32.01</v>
      </c>
      <c r="F3930" s="1">
        <v>30.94</v>
      </c>
    </row>
    <row r="3931" ht="15.75" customHeight="1">
      <c r="A3931" s="1">
        <v>5821.0703</v>
      </c>
      <c r="B3931" s="1">
        <v>31.26</v>
      </c>
      <c r="C3931" s="1">
        <v>32.07</v>
      </c>
      <c r="D3931" s="1">
        <v>33.68</v>
      </c>
      <c r="E3931" s="1">
        <v>32.06</v>
      </c>
      <c r="F3931" s="1">
        <v>30.45</v>
      </c>
    </row>
    <row r="3932" ht="15.75" customHeight="1">
      <c r="A3932" s="1">
        <v>5821.2227</v>
      </c>
      <c r="B3932" s="1">
        <v>31.7</v>
      </c>
      <c r="C3932" s="1">
        <v>32.29</v>
      </c>
      <c r="D3932" s="1">
        <v>34.01</v>
      </c>
      <c r="E3932" s="1">
        <v>32.64</v>
      </c>
      <c r="F3932" s="1">
        <v>30.56</v>
      </c>
    </row>
    <row r="3933" ht="15.75" customHeight="1">
      <c r="A3933" s="1">
        <v>5821.375</v>
      </c>
      <c r="B3933" s="1">
        <v>32.97</v>
      </c>
      <c r="C3933" s="1">
        <v>33.47</v>
      </c>
      <c r="D3933" s="1">
        <v>35.45</v>
      </c>
      <c r="E3933" s="1">
        <v>34.05</v>
      </c>
      <c r="F3933" s="1">
        <v>31.96</v>
      </c>
    </row>
    <row r="3934" ht="15.75" customHeight="1">
      <c r="A3934" s="1">
        <v>5821.5273</v>
      </c>
      <c r="B3934" s="1">
        <v>35.39</v>
      </c>
      <c r="C3934" s="1">
        <v>36.25</v>
      </c>
      <c r="D3934" s="1">
        <v>38.64</v>
      </c>
      <c r="E3934" s="1">
        <v>36.6</v>
      </c>
      <c r="F3934" s="1">
        <v>34.76</v>
      </c>
    </row>
    <row r="3935" ht="15.75" customHeight="1">
      <c r="A3935" s="1">
        <v>5821.6802</v>
      </c>
      <c r="B3935" s="1">
        <v>39.29</v>
      </c>
      <c r="C3935" s="1">
        <v>41.34</v>
      </c>
      <c r="D3935" s="1">
        <v>44.57</v>
      </c>
      <c r="E3935" s="1">
        <v>41.89</v>
      </c>
      <c r="F3935" s="1">
        <v>39.76</v>
      </c>
    </row>
    <row r="3936" ht="15.75" customHeight="1">
      <c r="A3936" s="1">
        <v>5821.8325</v>
      </c>
      <c r="B3936" s="1">
        <v>45.15</v>
      </c>
      <c r="C3936" s="1">
        <v>49.21</v>
      </c>
      <c r="D3936" s="1">
        <v>53.76</v>
      </c>
      <c r="E3936" s="1">
        <v>49.63</v>
      </c>
      <c r="F3936" s="1">
        <v>47.81</v>
      </c>
    </row>
    <row r="3937" ht="15.75" customHeight="1">
      <c r="A3937" s="1">
        <v>5821.9849</v>
      </c>
      <c r="B3937" s="1">
        <v>53.22</v>
      </c>
      <c r="C3937" s="1">
        <v>60.92</v>
      </c>
      <c r="D3937" s="1">
        <v>68.11</v>
      </c>
      <c r="E3937" s="1">
        <v>62.02</v>
      </c>
      <c r="F3937" s="1">
        <v>60.24</v>
      </c>
    </row>
    <row r="3938" ht="15.75" customHeight="1">
      <c r="A3938" s="1">
        <v>5822.1372</v>
      </c>
      <c r="B3938" s="1">
        <v>62.07</v>
      </c>
      <c r="C3938" s="1">
        <v>72.92</v>
      </c>
      <c r="D3938" s="1">
        <v>83.14</v>
      </c>
      <c r="E3938" s="1">
        <v>76.2</v>
      </c>
      <c r="F3938" s="1">
        <v>73.05</v>
      </c>
    </row>
    <row r="3939" ht="15.75" customHeight="1">
      <c r="A3939" s="1">
        <v>5822.2896</v>
      </c>
      <c r="B3939" s="1">
        <v>66.99</v>
      </c>
      <c r="C3939" s="1">
        <v>77.03</v>
      </c>
      <c r="D3939" s="1">
        <v>88.49</v>
      </c>
      <c r="E3939" s="1">
        <v>82.55</v>
      </c>
      <c r="F3939" s="1">
        <v>78.66</v>
      </c>
    </row>
    <row r="3940" ht="15.75" customHeight="1">
      <c r="A3940" s="1">
        <v>5822.4419</v>
      </c>
      <c r="B3940" s="1">
        <v>64.51</v>
      </c>
      <c r="C3940" s="1">
        <v>69.09</v>
      </c>
      <c r="D3940" s="1">
        <v>79.59</v>
      </c>
      <c r="E3940" s="1">
        <v>75.95</v>
      </c>
      <c r="F3940" s="1">
        <v>72.41</v>
      </c>
    </row>
    <row r="3941" ht="15.75" customHeight="1">
      <c r="A3941" s="1">
        <v>5822.5942</v>
      </c>
      <c r="B3941" s="1">
        <v>54.6</v>
      </c>
      <c r="C3941" s="1">
        <v>54.72</v>
      </c>
      <c r="D3941" s="1">
        <v>63.09</v>
      </c>
      <c r="E3941" s="1">
        <v>61.99</v>
      </c>
      <c r="F3941" s="1">
        <v>57.17</v>
      </c>
    </row>
    <row r="3942" ht="15.75" customHeight="1">
      <c r="A3942" s="1">
        <v>5822.7466</v>
      </c>
      <c r="B3942" s="1">
        <v>41.9</v>
      </c>
      <c r="C3942" s="1">
        <v>41.16</v>
      </c>
      <c r="D3942" s="1">
        <v>47.15</v>
      </c>
      <c r="E3942" s="1">
        <v>47.61</v>
      </c>
      <c r="F3942" s="1">
        <v>42.88</v>
      </c>
    </row>
    <row r="3943" ht="15.75" customHeight="1">
      <c r="A3943" s="1">
        <v>5822.8994</v>
      </c>
      <c r="B3943" s="1">
        <v>31.64</v>
      </c>
      <c r="C3943" s="1">
        <v>30.88</v>
      </c>
      <c r="D3943" s="1">
        <v>34.82</v>
      </c>
      <c r="E3943" s="1">
        <v>35.33</v>
      </c>
      <c r="F3943" s="1">
        <v>32.4</v>
      </c>
    </row>
    <row r="3944" ht="15.75" customHeight="1">
      <c r="A3944" s="1">
        <v>5823.0518</v>
      </c>
      <c r="B3944" s="1">
        <v>24.02</v>
      </c>
      <c r="C3944" s="1">
        <v>23.44</v>
      </c>
      <c r="D3944" s="1">
        <v>25.94</v>
      </c>
      <c r="E3944" s="1">
        <v>26.38</v>
      </c>
      <c r="F3944" s="1">
        <v>24.69</v>
      </c>
    </row>
    <row r="3945" ht="15.75" customHeight="1">
      <c r="A3945" s="1">
        <v>5823.2041</v>
      </c>
      <c r="B3945" s="1">
        <v>18.55</v>
      </c>
      <c r="C3945" s="1">
        <v>18.07</v>
      </c>
      <c r="D3945" s="1">
        <v>19.64</v>
      </c>
      <c r="E3945" s="1">
        <v>20.02</v>
      </c>
      <c r="F3945" s="1">
        <v>18.9</v>
      </c>
    </row>
    <row r="3946" ht="15.75" customHeight="1">
      <c r="A3946" s="1">
        <v>5823.3564</v>
      </c>
      <c r="B3946" s="1">
        <v>14.48</v>
      </c>
      <c r="C3946" s="1">
        <v>14.22</v>
      </c>
      <c r="D3946" s="1">
        <v>15.23</v>
      </c>
      <c r="E3946" s="1">
        <v>15.58</v>
      </c>
      <c r="F3946" s="1">
        <v>14.81</v>
      </c>
    </row>
    <row r="3947" ht="15.75" customHeight="1">
      <c r="A3947" s="1">
        <v>5823.5088</v>
      </c>
      <c r="B3947" s="1">
        <v>11.59</v>
      </c>
      <c r="C3947" s="1">
        <v>11.61</v>
      </c>
      <c r="D3947" s="1">
        <v>12.31</v>
      </c>
      <c r="E3947" s="1">
        <v>12.53</v>
      </c>
      <c r="F3947" s="1">
        <v>12.04</v>
      </c>
    </row>
    <row r="3948" ht="15.75" customHeight="1">
      <c r="A3948" s="1">
        <v>5823.6611</v>
      </c>
      <c r="B3948" s="1">
        <v>9.649</v>
      </c>
      <c r="C3948" s="1">
        <v>9.711</v>
      </c>
      <c r="D3948" s="1">
        <v>10.18</v>
      </c>
      <c r="E3948" s="1">
        <v>10.4</v>
      </c>
      <c r="F3948" s="1">
        <v>10.11</v>
      </c>
    </row>
    <row r="3949" ht="15.75" customHeight="1">
      <c r="A3949" s="1">
        <v>5823.8135</v>
      </c>
      <c r="B3949" s="1">
        <v>8.407</v>
      </c>
      <c r="C3949" s="1">
        <v>8.479</v>
      </c>
      <c r="D3949" s="1">
        <v>8.812</v>
      </c>
      <c r="E3949" s="1">
        <v>9.033</v>
      </c>
      <c r="F3949" s="1">
        <v>8.876</v>
      </c>
    </row>
    <row r="3950" ht="15.75" customHeight="1">
      <c r="A3950" s="1">
        <v>5823.9658</v>
      </c>
      <c r="B3950" s="1">
        <v>7.766</v>
      </c>
      <c r="C3950" s="1">
        <v>7.902</v>
      </c>
      <c r="D3950" s="1">
        <v>8.166</v>
      </c>
      <c r="E3950" s="1">
        <v>8.347</v>
      </c>
      <c r="F3950" s="1">
        <v>8.252</v>
      </c>
    </row>
    <row r="3951" ht="15.75" customHeight="1">
      <c r="A3951" s="1">
        <v>5824.1182</v>
      </c>
      <c r="B3951" s="1">
        <v>7.797</v>
      </c>
      <c r="C3951" s="1">
        <v>7.929</v>
      </c>
      <c r="D3951" s="1">
        <v>8.168</v>
      </c>
      <c r="E3951" s="1">
        <v>8.405</v>
      </c>
      <c r="F3951" s="1">
        <v>8.367</v>
      </c>
    </row>
    <row r="3952" ht="15.75" customHeight="1">
      <c r="A3952" s="1">
        <v>5824.271</v>
      </c>
      <c r="B3952" s="1">
        <v>8.428</v>
      </c>
      <c r="C3952" s="1">
        <v>8.567</v>
      </c>
      <c r="D3952" s="1">
        <v>8.827</v>
      </c>
      <c r="E3952" s="1">
        <v>9.147</v>
      </c>
      <c r="F3952" s="1">
        <v>9.168</v>
      </c>
    </row>
    <row r="3953" ht="15.75" customHeight="1">
      <c r="A3953" s="1">
        <v>5824.4233</v>
      </c>
      <c r="B3953" s="1">
        <v>9.604</v>
      </c>
      <c r="C3953" s="1">
        <v>9.768</v>
      </c>
      <c r="D3953" s="1">
        <v>10.1</v>
      </c>
      <c r="E3953" s="1">
        <v>10.42</v>
      </c>
      <c r="F3953" s="1">
        <v>10.44</v>
      </c>
    </row>
    <row r="3954" ht="15.75" customHeight="1">
      <c r="A3954" s="1">
        <v>5824.5757</v>
      </c>
      <c r="B3954" s="1">
        <v>11.12</v>
      </c>
      <c r="C3954" s="1">
        <v>11.26</v>
      </c>
      <c r="D3954" s="1">
        <v>11.76</v>
      </c>
      <c r="E3954" s="1">
        <v>12.04</v>
      </c>
      <c r="F3954" s="1">
        <v>12.08</v>
      </c>
    </row>
    <row r="3955" ht="15.75" customHeight="1">
      <c r="A3955" s="1">
        <v>5824.728</v>
      </c>
      <c r="B3955" s="1">
        <v>12.61</v>
      </c>
      <c r="C3955" s="1">
        <v>12.76</v>
      </c>
      <c r="D3955" s="1">
        <v>13.41</v>
      </c>
      <c r="E3955" s="1">
        <v>13.46</v>
      </c>
      <c r="F3955" s="1">
        <v>13.56</v>
      </c>
    </row>
    <row r="3956" ht="15.75" customHeight="1">
      <c r="A3956" s="1">
        <v>5824.8804</v>
      </c>
      <c r="B3956" s="1">
        <v>13.44</v>
      </c>
      <c r="C3956" s="1">
        <v>13.69</v>
      </c>
      <c r="D3956" s="1">
        <v>14.27</v>
      </c>
      <c r="E3956" s="1">
        <v>14.28</v>
      </c>
      <c r="F3956" s="1">
        <v>14.38</v>
      </c>
    </row>
    <row r="3957" ht="15.75" customHeight="1">
      <c r="A3957" s="1">
        <v>5825.0327</v>
      </c>
      <c r="B3957" s="1">
        <v>13.36</v>
      </c>
      <c r="C3957" s="1">
        <v>13.48</v>
      </c>
      <c r="D3957" s="1">
        <v>13.89</v>
      </c>
      <c r="E3957" s="1">
        <v>14.24</v>
      </c>
      <c r="F3957" s="1">
        <v>13.94</v>
      </c>
    </row>
    <row r="3958" ht="15.75" customHeight="1">
      <c r="A3958" s="1">
        <v>5825.1851</v>
      </c>
      <c r="B3958" s="1">
        <v>12.4</v>
      </c>
      <c r="C3958" s="1">
        <v>12.6</v>
      </c>
      <c r="D3958" s="1">
        <v>12.97</v>
      </c>
      <c r="E3958" s="1">
        <v>13.34</v>
      </c>
      <c r="F3958" s="1">
        <v>13.05</v>
      </c>
    </row>
    <row r="3959" ht="15.75" customHeight="1">
      <c r="A3959" s="1">
        <v>5825.3374</v>
      </c>
      <c r="B3959" s="1">
        <v>10.92</v>
      </c>
      <c r="C3959" s="1">
        <v>11.45</v>
      </c>
      <c r="D3959" s="1">
        <v>11.82</v>
      </c>
      <c r="E3959" s="1">
        <v>12.21</v>
      </c>
      <c r="F3959" s="1">
        <v>11.77</v>
      </c>
    </row>
    <row r="3960" ht="15.75" customHeight="1">
      <c r="A3960" s="1">
        <v>5825.4897</v>
      </c>
      <c r="B3960" s="1">
        <v>9.779</v>
      </c>
      <c r="C3960" s="1">
        <v>10.48</v>
      </c>
      <c r="D3960" s="1">
        <v>10.85</v>
      </c>
      <c r="E3960" s="1">
        <v>11.24</v>
      </c>
      <c r="F3960" s="1">
        <v>10.74</v>
      </c>
    </row>
    <row r="3961" ht="15.75" customHeight="1">
      <c r="A3961" s="1">
        <v>5825.6426</v>
      </c>
      <c r="B3961" s="1">
        <v>9.254</v>
      </c>
      <c r="C3961" s="1">
        <v>10.03</v>
      </c>
      <c r="D3961" s="1">
        <v>10.4</v>
      </c>
      <c r="E3961" s="1">
        <v>10.8</v>
      </c>
      <c r="F3961" s="1">
        <v>10.18</v>
      </c>
    </row>
    <row r="3962" ht="15.75" customHeight="1">
      <c r="A3962" s="1">
        <v>5825.7949</v>
      </c>
      <c r="B3962" s="1">
        <v>9.513</v>
      </c>
      <c r="C3962" s="1">
        <v>10.15</v>
      </c>
      <c r="D3962" s="1">
        <v>10.51</v>
      </c>
      <c r="E3962" s="1">
        <v>10.92</v>
      </c>
      <c r="F3962" s="1">
        <v>10.22</v>
      </c>
    </row>
    <row r="3963" ht="15.75" customHeight="1">
      <c r="A3963" s="1">
        <v>5825.9473</v>
      </c>
      <c r="B3963" s="1">
        <v>10.34</v>
      </c>
      <c r="C3963" s="1">
        <v>10.8</v>
      </c>
      <c r="D3963" s="1">
        <v>11.13</v>
      </c>
      <c r="E3963" s="1">
        <v>11.4</v>
      </c>
      <c r="F3963" s="1">
        <v>10.58</v>
      </c>
    </row>
    <row r="3964" ht="15.75" customHeight="1">
      <c r="A3964" s="1">
        <v>5826.0996</v>
      </c>
      <c r="B3964" s="1">
        <v>11.41</v>
      </c>
      <c r="C3964" s="1">
        <v>11.5</v>
      </c>
      <c r="D3964" s="1">
        <v>11.82</v>
      </c>
      <c r="E3964" s="1">
        <v>11.85</v>
      </c>
      <c r="F3964" s="1">
        <v>10.91</v>
      </c>
    </row>
    <row r="3965" ht="15.75" customHeight="1">
      <c r="A3965" s="1">
        <v>5826.252</v>
      </c>
      <c r="B3965" s="1">
        <v>11.7</v>
      </c>
      <c r="C3965" s="1">
        <v>11.32</v>
      </c>
      <c r="D3965" s="1">
        <v>11.73</v>
      </c>
      <c r="E3965" s="1">
        <v>11.63</v>
      </c>
      <c r="F3965" s="1">
        <v>10.56</v>
      </c>
    </row>
    <row r="3966" ht="15.75" customHeight="1">
      <c r="A3966" s="1">
        <v>5826.4043</v>
      </c>
      <c r="B3966" s="1">
        <v>10.39</v>
      </c>
      <c r="C3966" s="1">
        <v>10.08</v>
      </c>
      <c r="D3966" s="1">
        <v>10.55</v>
      </c>
      <c r="E3966" s="1">
        <v>9.971</v>
      </c>
      <c r="F3966" s="1">
        <v>9.08</v>
      </c>
    </row>
    <row r="3967" ht="15.75" customHeight="1">
      <c r="A3967" s="1">
        <v>5826.5566</v>
      </c>
      <c r="B3967" s="1">
        <v>8.519</v>
      </c>
      <c r="C3967" s="1">
        <v>8.318</v>
      </c>
      <c r="D3967" s="1">
        <v>8.757</v>
      </c>
      <c r="E3967" s="1">
        <v>8.221</v>
      </c>
      <c r="F3967" s="1">
        <v>7.635</v>
      </c>
    </row>
    <row r="3968" ht="15.75" customHeight="1">
      <c r="A3968" s="1">
        <v>5826.709</v>
      </c>
      <c r="B3968" s="1">
        <v>7.025</v>
      </c>
      <c r="C3968" s="1">
        <v>6.868</v>
      </c>
      <c r="D3968" s="1">
        <v>7.183</v>
      </c>
      <c r="E3968" s="1">
        <v>6.907</v>
      </c>
      <c r="F3968" s="1">
        <v>6.539</v>
      </c>
    </row>
    <row r="3969" ht="15.75" customHeight="1">
      <c r="A3969" s="1">
        <v>5826.8618</v>
      </c>
      <c r="B3969" s="1">
        <v>5.912</v>
      </c>
      <c r="C3969" s="1">
        <v>5.813</v>
      </c>
      <c r="D3969" s="1">
        <v>6.013</v>
      </c>
      <c r="E3969" s="1">
        <v>5.95</v>
      </c>
      <c r="F3969" s="1">
        <v>5.7</v>
      </c>
    </row>
    <row r="3970" ht="15.75" customHeight="1">
      <c r="A3970" s="1">
        <v>5827.0142</v>
      </c>
      <c r="B3970" s="1">
        <v>5.047</v>
      </c>
      <c r="C3970" s="1">
        <v>5.028</v>
      </c>
      <c r="D3970" s="1">
        <v>5.144</v>
      </c>
      <c r="E3970" s="1">
        <v>5.183</v>
      </c>
      <c r="F3970" s="1">
        <v>5.021</v>
      </c>
    </row>
    <row r="3971" ht="15.75" customHeight="1">
      <c r="A3971" s="1">
        <v>5827.1665</v>
      </c>
      <c r="B3971" s="1">
        <v>4.493</v>
      </c>
      <c r="C3971" s="1">
        <v>4.482</v>
      </c>
      <c r="D3971" s="1">
        <v>4.547</v>
      </c>
      <c r="E3971" s="1">
        <v>4.617</v>
      </c>
      <c r="F3971" s="1">
        <v>4.411</v>
      </c>
    </row>
    <row r="3972" ht="15.75" customHeight="1">
      <c r="A3972" s="1">
        <v>5827.3188</v>
      </c>
      <c r="B3972" s="1">
        <v>4.228</v>
      </c>
      <c r="C3972" s="1">
        <v>4.205</v>
      </c>
      <c r="D3972" s="1">
        <v>4.26</v>
      </c>
      <c r="E3972" s="1">
        <v>4.321</v>
      </c>
      <c r="F3972" s="1">
        <v>4.112</v>
      </c>
    </row>
    <row r="3973" ht="15.75" customHeight="1">
      <c r="A3973" s="1">
        <v>5827.4712</v>
      </c>
      <c r="B3973" s="1">
        <v>4.295</v>
      </c>
      <c r="C3973" s="1">
        <v>4.305</v>
      </c>
      <c r="D3973" s="1">
        <v>4.371</v>
      </c>
      <c r="E3973" s="1">
        <v>4.39</v>
      </c>
      <c r="F3973" s="1">
        <v>4.29</v>
      </c>
    </row>
    <row r="3974" ht="15.75" customHeight="1">
      <c r="A3974" s="1">
        <v>5827.6235</v>
      </c>
      <c r="B3974" s="1">
        <v>4.921</v>
      </c>
      <c r="C3974" s="1">
        <v>4.941</v>
      </c>
      <c r="D3974" s="1">
        <v>5.034</v>
      </c>
      <c r="E3974" s="1">
        <v>5.03</v>
      </c>
      <c r="F3974" s="1">
        <v>4.93</v>
      </c>
    </row>
    <row r="3975" ht="15.75" customHeight="1">
      <c r="A3975" s="1">
        <v>5827.7759</v>
      </c>
      <c r="B3975" s="1">
        <v>6.157</v>
      </c>
      <c r="C3975" s="1">
        <v>6.09</v>
      </c>
      <c r="D3975" s="1">
        <v>6.185</v>
      </c>
      <c r="E3975" s="1">
        <v>6.125</v>
      </c>
      <c r="F3975" s="1">
        <v>6.082</v>
      </c>
    </row>
    <row r="3976" ht="15.75" customHeight="1">
      <c r="A3976" s="1">
        <v>5827.9282</v>
      </c>
      <c r="B3976" s="1">
        <v>7.899</v>
      </c>
      <c r="C3976" s="1">
        <v>7.867</v>
      </c>
      <c r="D3976" s="1">
        <v>8.023</v>
      </c>
      <c r="E3976" s="1">
        <v>7.806</v>
      </c>
      <c r="F3976" s="1">
        <v>7.983</v>
      </c>
    </row>
    <row r="3977" ht="15.75" customHeight="1">
      <c r="A3977" s="1">
        <v>5828.0806</v>
      </c>
      <c r="B3977" s="1">
        <v>10.08</v>
      </c>
      <c r="C3977" s="1">
        <v>9.857</v>
      </c>
      <c r="D3977" s="1">
        <v>10.02</v>
      </c>
      <c r="E3977" s="1">
        <v>9.744</v>
      </c>
      <c r="F3977" s="1">
        <v>10.02</v>
      </c>
    </row>
    <row r="3978" ht="15.75" customHeight="1">
      <c r="A3978" s="1">
        <v>5828.2334</v>
      </c>
      <c r="B3978" s="1">
        <v>11.06</v>
      </c>
      <c r="C3978" s="1">
        <v>10.62</v>
      </c>
      <c r="D3978" s="1">
        <v>10.83</v>
      </c>
      <c r="E3978" s="1">
        <v>10.81</v>
      </c>
      <c r="F3978" s="1">
        <v>11.2</v>
      </c>
    </row>
    <row r="3979" ht="15.75" customHeight="1">
      <c r="A3979" s="1">
        <v>5828.3857</v>
      </c>
      <c r="B3979" s="1">
        <v>10.22</v>
      </c>
      <c r="C3979" s="1">
        <v>10.05</v>
      </c>
      <c r="D3979" s="1">
        <v>10.29</v>
      </c>
      <c r="E3979" s="1">
        <v>10.56</v>
      </c>
      <c r="F3979" s="1">
        <v>10.72</v>
      </c>
    </row>
    <row r="3980" ht="15.75" customHeight="1">
      <c r="A3980" s="1">
        <v>5828.5381</v>
      </c>
      <c r="B3980" s="1">
        <v>9.392</v>
      </c>
      <c r="C3980" s="1">
        <v>9.332</v>
      </c>
      <c r="D3980" s="1">
        <v>9.611</v>
      </c>
      <c r="E3980" s="1">
        <v>10.05</v>
      </c>
      <c r="F3980" s="1">
        <v>10.24</v>
      </c>
    </row>
    <row r="3981" ht="15.75" customHeight="1">
      <c r="A3981" s="1">
        <v>5828.6904</v>
      </c>
      <c r="B3981" s="1">
        <v>8.962</v>
      </c>
      <c r="C3981" s="1">
        <v>8.973</v>
      </c>
      <c r="D3981" s="1">
        <v>9.268</v>
      </c>
      <c r="E3981" s="1">
        <v>10.05</v>
      </c>
      <c r="F3981" s="1">
        <v>10.0</v>
      </c>
    </row>
    <row r="3982" ht="15.75" customHeight="1">
      <c r="A3982" s="1">
        <v>5828.8428</v>
      </c>
      <c r="B3982" s="1">
        <v>9.415</v>
      </c>
      <c r="C3982" s="1">
        <v>9.509</v>
      </c>
      <c r="D3982" s="1">
        <v>9.758</v>
      </c>
      <c r="E3982" s="1">
        <v>10.89</v>
      </c>
      <c r="F3982" s="1">
        <v>10.35</v>
      </c>
    </row>
    <row r="3983" ht="15.75" customHeight="1">
      <c r="A3983" s="1">
        <v>5828.9951</v>
      </c>
      <c r="B3983" s="1">
        <v>10.94</v>
      </c>
      <c r="C3983" s="1">
        <v>11.16</v>
      </c>
      <c r="D3983" s="1">
        <v>11.42</v>
      </c>
      <c r="E3983" s="1">
        <v>12.67</v>
      </c>
      <c r="F3983" s="1">
        <v>11.56</v>
      </c>
    </row>
    <row r="3984" ht="15.75" customHeight="1">
      <c r="A3984" s="1">
        <v>5829.1475</v>
      </c>
      <c r="B3984" s="1">
        <v>13.44</v>
      </c>
      <c r="C3984" s="1">
        <v>13.69</v>
      </c>
      <c r="D3984" s="1">
        <v>14.12</v>
      </c>
      <c r="E3984" s="1">
        <v>15.11</v>
      </c>
      <c r="F3984" s="1">
        <v>13.16</v>
      </c>
    </row>
    <row r="3985" ht="15.75" customHeight="1">
      <c r="A3985" s="1">
        <v>5829.2998</v>
      </c>
      <c r="B3985" s="1">
        <v>16.12</v>
      </c>
      <c r="C3985" s="1">
        <v>16.55</v>
      </c>
      <c r="D3985" s="1">
        <v>17.25</v>
      </c>
      <c r="E3985" s="1">
        <v>17.63</v>
      </c>
      <c r="F3985" s="1">
        <v>15.47</v>
      </c>
    </row>
    <row r="3986" ht="15.75" customHeight="1">
      <c r="A3986" s="1">
        <v>5829.4521</v>
      </c>
      <c r="B3986" s="1">
        <v>17.81</v>
      </c>
      <c r="C3986" s="1">
        <v>18.41</v>
      </c>
      <c r="D3986" s="1">
        <v>19.23</v>
      </c>
      <c r="E3986" s="1">
        <v>19.33</v>
      </c>
      <c r="F3986" s="1">
        <v>18.14</v>
      </c>
    </row>
    <row r="3987" ht="15.75" customHeight="1">
      <c r="A3987" s="1">
        <v>5829.605</v>
      </c>
      <c r="B3987" s="1">
        <v>18.03</v>
      </c>
      <c r="C3987" s="1">
        <v>18.61</v>
      </c>
      <c r="D3987" s="1">
        <v>19.23</v>
      </c>
      <c r="E3987" s="1">
        <v>19.95</v>
      </c>
      <c r="F3987" s="1">
        <v>18.18</v>
      </c>
    </row>
    <row r="3988" ht="15.75" customHeight="1">
      <c r="A3988" s="1">
        <v>5829.7573</v>
      </c>
      <c r="B3988" s="1">
        <v>17.23</v>
      </c>
      <c r="C3988" s="1">
        <v>17.57</v>
      </c>
      <c r="D3988" s="1">
        <v>18.22</v>
      </c>
      <c r="E3988" s="1">
        <v>19.51</v>
      </c>
      <c r="F3988" s="1">
        <v>17.72</v>
      </c>
    </row>
    <row r="3989" ht="15.75" customHeight="1">
      <c r="A3989" s="1">
        <v>5829.9097</v>
      </c>
      <c r="B3989" s="1">
        <v>16.41</v>
      </c>
      <c r="C3989" s="1">
        <v>17.21</v>
      </c>
      <c r="D3989" s="1">
        <v>17.76</v>
      </c>
      <c r="E3989" s="1">
        <v>19.47</v>
      </c>
      <c r="F3989" s="1">
        <v>17.16</v>
      </c>
    </row>
    <row r="3990" ht="15.75" customHeight="1">
      <c r="A3990" s="1">
        <v>5830.062</v>
      </c>
      <c r="B3990" s="1">
        <v>16.21</v>
      </c>
      <c r="C3990" s="1">
        <v>17.05</v>
      </c>
      <c r="D3990" s="1">
        <v>17.64</v>
      </c>
      <c r="E3990" s="1">
        <v>19.49</v>
      </c>
      <c r="F3990" s="1">
        <v>17.12</v>
      </c>
    </row>
    <row r="3991" ht="15.75" customHeight="1">
      <c r="A3991" s="1">
        <v>5830.2144</v>
      </c>
      <c r="B3991" s="1">
        <v>16.92</v>
      </c>
      <c r="C3991" s="1">
        <v>18.13</v>
      </c>
      <c r="D3991" s="1">
        <v>18.86</v>
      </c>
      <c r="E3991" s="1">
        <v>20.23</v>
      </c>
      <c r="F3991" s="1">
        <v>18.84</v>
      </c>
    </row>
    <row r="3992" ht="15.75" customHeight="1">
      <c r="A3992" s="1">
        <v>5830.3667</v>
      </c>
      <c r="B3992" s="1">
        <v>18.25</v>
      </c>
      <c r="C3992" s="1">
        <v>19.91</v>
      </c>
      <c r="D3992" s="1">
        <v>20.7</v>
      </c>
      <c r="E3992" s="1">
        <v>21.94</v>
      </c>
      <c r="F3992" s="1">
        <v>20.54</v>
      </c>
    </row>
    <row r="3993" ht="15.75" customHeight="1">
      <c r="A3993" s="1">
        <v>5830.519</v>
      </c>
      <c r="B3993" s="1">
        <v>20.21</v>
      </c>
      <c r="C3993" s="1">
        <v>21.81</v>
      </c>
      <c r="D3993" s="1">
        <v>22.73</v>
      </c>
      <c r="E3993" s="1">
        <v>23.45</v>
      </c>
      <c r="F3993" s="1">
        <v>23.56</v>
      </c>
    </row>
    <row r="3994" ht="15.75" customHeight="1">
      <c r="A3994" s="1">
        <v>5830.6714</v>
      </c>
      <c r="B3994" s="1">
        <v>20.94</v>
      </c>
      <c r="C3994" s="1">
        <v>21.99</v>
      </c>
      <c r="D3994" s="1">
        <v>23.04</v>
      </c>
      <c r="E3994" s="1">
        <v>22.99</v>
      </c>
      <c r="F3994" s="1">
        <v>24.3</v>
      </c>
    </row>
    <row r="3995" ht="15.75" customHeight="1">
      <c r="A3995" s="1">
        <v>5830.8242</v>
      </c>
      <c r="B3995" s="1">
        <v>19.9</v>
      </c>
      <c r="C3995" s="1">
        <v>20.34</v>
      </c>
      <c r="D3995" s="1">
        <v>21.59</v>
      </c>
      <c r="E3995" s="1">
        <v>20.84</v>
      </c>
      <c r="F3995" s="1">
        <v>23.23</v>
      </c>
    </row>
    <row r="3996" ht="15.75" customHeight="1">
      <c r="A3996" s="1">
        <v>5830.9766</v>
      </c>
      <c r="B3996" s="1">
        <v>18.37</v>
      </c>
      <c r="C3996" s="1">
        <v>18.54</v>
      </c>
      <c r="D3996" s="1">
        <v>19.75</v>
      </c>
      <c r="E3996" s="1">
        <v>18.86</v>
      </c>
      <c r="F3996" s="1">
        <v>20.53</v>
      </c>
    </row>
    <row r="3997" ht="15.75" customHeight="1">
      <c r="A3997" s="1">
        <v>5831.1289</v>
      </c>
      <c r="B3997" s="1">
        <v>16.85</v>
      </c>
      <c r="C3997" s="1">
        <v>16.8</v>
      </c>
      <c r="D3997" s="1">
        <v>17.94</v>
      </c>
      <c r="E3997" s="1">
        <v>17.47</v>
      </c>
      <c r="F3997" s="1">
        <v>18.24</v>
      </c>
    </row>
    <row r="3998" ht="15.75" customHeight="1">
      <c r="A3998" s="1">
        <v>5831.2813</v>
      </c>
      <c r="B3998" s="1">
        <v>15.37</v>
      </c>
      <c r="C3998" s="1">
        <v>15.35</v>
      </c>
      <c r="D3998" s="1">
        <v>16.58</v>
      </c>
      <c r="E3998" s="1">
        <v>16.25</v>
      </c>
      <c r="F3998" s="1">
        <v>16.31</v>
      </c>
    </row>
    <row r="3999" ht="15.75" customHeight="1">
      <c r="A3999" s="1">
        <v>5831.4336</v>
      </c>
      <c r="B3999" s="1">
        <v>13.91</v>
      </c>
      <c r="C3999" s="1">
        <v>14.25</v>
      </c>
      <c r="D3999" s="1">
        <v>15.21</v>
      </c>
      <c r="E3999" s="1">
        <v>15.01</v>
      </c>
      <c r="F3999" s="1">
        <v>14.52</v>
      </c>
    </row>
    <row r="4000" ht="15.75" customHeight="1">
      <c r="A4000" s="1">
        <v>5831.5859</v>
      </c>
      <c r="B4000" s="1">
        <v>12.8</v>
      </c>
      <c r="C4000" s="1">
        <v>13.18</v>
      </c>
      <c r="D4000" s="1">
        <v>13.93</v>
      </c>
      <c r="E4000" s="1">
        <v>14.0</v>
      </c>
      <c r="F4000" s="1">
        <v>13.22</v>
      </c>
    </row>
    <row r="4001" ht="15.75" customHeight="1">
      <c r="A4001" s="1">
        <v>5831.7383</v>
      </c>
      <c r="B4001" s="1">
        <v>12.33</v>
      </c>
      <c r="C4001" s="1">
        <v>12.69</v>
      </c>
      <c r="D4001" s="1">
        <v>13.35</v>
      </c>
      <c r="E4001" s="1">
        <v>13.34</v>
      </c>
      <c r="F4001" s="1">
        <v>12.84</v>
      </c>
    </row>
    <row r="4002" ht="15.75" customHeight="1">
      <c r="A4002" s="1">
        <v>5831.8906</v>
      </c>
      <c r="B4002" s="1">
        <v>12.1</v>
      </c>
      <c r="C4002" s="1">
        <v>12.78</v>
      </c>
      <c r="D4002" s="1">
        <v>13.29</v>
      </c>
      <c r="E4002" s="1">
        <v>13.06</v>
      </c>
      <c r="F4002" s="1">
        <v>12.48</v>
      </c>
    </row>
    <row r="4003" ht="15.75" customHeight="1">
      <c r="A4003" s="1">
        <v>5832.043</v>
      </c>
      <c r="B4003" s="1">
        <v>12.34</v>
      </c>
      <c r="C4003" s="1">
        <v>12.73</v>
      </c>
      <c r="D4003" s="1">
        <v>13.2</v>
      </c>
      <c r="E4003" s="1">
        <v>12.89</v>
      </c>
      <c r="F4003" s="1">
        <v>12.15</v>
      </c>
    </row>
    <row r="4004" ht="15.75" customHeight="1">
      <c r="A4004" s="1">
        <v>5832.1958</v>
      </c>
      <c r="B4004" s="1">
        <v>11.88</v>
      </c>
      <c r="C4004" s="1">
        <v>11.97</v>
      </c>
      <c r="D4004" s="1">
        <v>12.29</v>
      </c>
      <c r="E4004" s="1">
        <v>11.59</v>
      </c>
      <c r="F4004" s="1">
        <v>11.33</v>
      </c>
    </row>
    <row r="4005" ht="15.75" customHeight="1">
      <c r="A4005" s="1">
        <v>5832.3481</v>
      </c>
      <c r="B4005" s="1">
        <v>10.75</v>
      </c>
      <c r="C4005" s="1">
        <v>10.54</v>
      </c>
      <c r="D4005" s="1">
        <v>10.73</v>
      </c>
      <c r="E4005" s="1">
        <v>10.13</v>
      </c>
      <c r="F4005" s="1">
        <v>10.16</v>
      </c>
    </row>
    <row r="4006" ht="15.75" customHeight="1">
      <c r="A4006" s="1">
        <v>5832.5005</v>
      </c>
      <c r="B4006" s="1">
        <v>9.641</v>
      </c>
      <c r="C4006" s="1">
        <v>9.265</v>
      </c>
      <c r="D4006" s="1">
        <v>9.285</v>
      </c>
      <c r="E4006" s="1">
        <v>8.891</v>
      </c>
      <c r="F4006" s="1">
        <v>9.059</v>
      </c>
    </row>
    <row r="4007" ht="15.75" customHeight="1">
      <c r="A4007" s="1">
        <v>5832.6528</v>
      </c>
      <c r="B4007" s="1">
        <v>8.901</v>
      </c>
      <c r="C4007" s="1">
        <v>8.476</v>
      </c>
      <c r="D4007" s="1">
        <v>8.444</v>
      </c>
      <c r="E4007" s="1">
        <v>8.126</v>
      </c>
      <c r="F4007" s="1">
        <v>8.494</v>
      </c>
    </row>
    <row r="4008" ht="15.75" customHeight="1">
      <c r="A4008" s="1">
        <v>5832.8052</v>
      </c>
      <c r="B4008" s="1">
        <v>8.682</v>
      </c>
      <c r="C4008" s="1">
        <v>8.325</v>
      </c>
      <c r="D4008" s="1">
        <v>8.297</v>
      </c>
      <c r="E4008" s="1">
        <v>8.121</v>
      </c>
      <c r="F4008" s="1">
        <v>8.413</v>
      </c>
    </row>
    <row r="4009" ht="15.75" customHeight="1">
      <c r="A4009" s="1">
        <v>5832.9575</v>
      </c>
      <c r="B4009" s="1">
        <v>9.078</v>
      </c>
      <c r="C4009" s="1">
        <v>8.915</v>
      </c>
      <c r="D4009" s="1">
        <v>8.916</v>
      </c>
      <c r="E4009" s="1">
        <v>8.768</v>
      </c>
      <c r="F4009" s="1">
        <v>8.943</v>
      </c>
    </row>
    <row r="4010" ht="15.75" customHeight="1">
      <c r="A4010" s="1">
        <v>5833.1099</v>
      </c>
      <c r="B4010" s="1">
        <v>10.12</v>
      </c>
      <c r="C4010" s="1">
        <v>10.19</v>
      </c>
      <c r="D4010" s="1">
        <v>10.08</v>
      </c>
      <c r="E4010" s="1">
        <v>10.02</v>
      </c>
      <c r="F4010" s="1">
        <v>10.19</v>
      </c>
    </row>
    <row r="4011" ht="15.75" customHeight="1">
      <c r="A4011" s="1">
        <v>5833.2622</v>
      </c>
      <c r="B4011" s="1">
        <v>11.42</v>
      </c>
      <c r="C4011" s="1">
        <v>11.44</v>
      </c>
      <c r="D4011" s="1">
        <v>11.47</v>
      </c>
      <c r="E4011" s="1">
        <v>11.61</v>
      </c>
      <c r="F4011" s="1">
        <v>11.54</v>
      </c>
    </row>
    <row r="4012" ht="15.75" customHeight="1">
      <c r="A4012" s="1">
        <v>5833.4146</v>
      </c>
      <c r="B4012" s="1">
        <v>13.21</v>
      </c>
      <c r="C4012" s="1">
        <v>13.14</v>
      </c>
      <c r="D4012" s="1">
        <v>13.19</v>
      </c>
      <c r="E4012" s="1">
        <v>13.25</v>
      </c>
      <c r="F4012" s="1">
        <v>13.43</v>
      </c>
    </row>
    <row r="4013" ht="15.75" customHeight="1">
      <c r="A4013" s="1">
        <v>5833.5674</v>
      </c>
      <c r="B4013" s="1">
        <v>15.03</v>
      </c>
      <c r="C4013" s="1">
        <v>14.57</v>
      </c>
      <c r="D4013" s="1">
        <v>14.54</v>
      </c>
      <c r="E4013" s="1">
        <v>14.47</v>
      </c>
      <c r="F4013" s="1">
        <v>14.82</v>
      </c>
    </row>
    <row r="4014" ht="15.75" customHeight="1">
      <c r="A4014" s="1">
        <v>5833.7197</v>
      </c>
      <c r="B4014" s="1">
        <v>16.45</v>
      </c>
      <c r="C4014" s="1">
        <v>15.77</v>
      </c>
      <c r="D4014" s="1">
        <v>15.83</v>
      </c>
      <c r="E4014" s="1">
        <v>15.72</v>
      </c>
      <c r="F4014" s="1">
        <v>16.17</v>
      </c>
    </row>
    <row r="4015" ht="15.75" customHeight="1">
      <c r="A4015" s="1">
        <v>5833.8721</v>
      </c>
      <c r="B4015" s="1">
        <v>17.24</v>
      </c>
      <c r="C4015" s="1">
        <v>16.69</v>
      </c>
      <c r="D4015" s="1">
        <v>16.93</v>
      </c>
      <c r="E4015" s="1">
        <v>16.78</v>
      </c>
      <c r="F4015" s="1">
        <v>17.29</v>
      </c>
    </row>
    <row r="4016" ht="15.75" customHeight="1">
      <c r="A4016" s="1">
        <v>5834.0244</v>
      </c>
      <c r="B4016" s="1">
        <v>16.98</v>
      </c>
      <c r="C4016" s="1">
        <v>16.79</v>
      </c>
      <c r="D4016" s="1">
        <v>17.34</v>
      </c>
      <c r="E4016" s="1">
        <v>16.62</v>
      </c>
      <c r="F4016" s="1">
        <v>17.56</v>
      </c>
    </row>
    <row r="4017" ht="15.75" customHeight="1">
      <c r="A4017" s="1">
        <v>5834.1768</v>
      </c>
      <c r="B4017" s="1">
        <v>15.98</v>
      </c>
      <c r="C4017" s="1">
        <v>15.96</v>
      </c>
      <c r="D4017" s="1">
        <v>16.53</v>
      </c>
      <c r="E4017" s="1">
        <v>15.91</v>
      </c>
      <c r="F4017" s="1">
        <v>16.68</v>
      </c>
    </row>
    <row r="4018" ht="15.75" customHeight="1">
      <c r="A4018" s="1">
        <v>5834.3291</v>
      </c>
      <c r="B4018" s="1">
        <v>15.21</v>
      </c>
      <c r="C4018" s="1">
        <v>15.2</v>
      </c>
      <c r="D4018" s="1">
        <v>15.66</v>
      </c>
      <c r="E4018" s="1">
        <v>15.62</v>
      </c>
      <c r="F4018" s="1">
        <v>15.48</v>
      </c>
    </row>
    <row r="4019" ht="15.75" customHeight="1">
      <c r="A4019" s="1">
        <v>5834.4814</v>
      </c>
      <c r="B4019" s="1">
        <v>14.55</v>
      </c>
      <c r="C4019" s="1">
        <v>14.48</v>
      </c>
      <c r="D4019" s="1">
        <v>14.9</v>
      </c>
      <c r="E4019" s="1">
        <v>15.09</v>
      </c>
      <c r="F4019" s="1">
        <v>14.51</v>
      </c>
    </row>
    <row r="4020" ht="15.75" customHeight="1">
      <c r="A4020" s="1">
        <v>5834.6338</v>
      </c>
      <c r="B4020" s="1">
        <v>14.48</v>
      </c>
      <c r="C4020" s="1">
        <v>14.4</v>
      </c>
      <c r="D4020" s="1">
        <v>14.77</v>
      </c>
      <c r="E4020" s="1">
        <v>15.28</v>
      </c>
      <c r="F4020" s="1">
        <v>13.98</v>
      </c>
    </row>
    <row r="4021" ht="15.75" customHeight="1">
      <c r="A4021" s="1">
        <v>5834.7866</v>
      </c>
      <c r="B4021" s="1">
        <v>14.73</v>
      </c>
      <c r="C4021" s="1">
        <v>14.62</v>
      </c>
      <c r="D4021" s="1">
        <v>15.1</v>
      </c>
      <c r="E4021" s="1">
        <v>15.61</v>
      </c>
      <c r="F4021" s="1">
        <v>14.14</v>
      </c>
    </row>
    <row r="4022" ht="15.75" customHeight="1">
      <c r="A4022" s="1">
        <v>5834.939</v>
      </c>
      <c r="B4022" s="1">
        <v>14.77</v>
      </c>
      <c r="C4022" s="1">
        <v>14.93</v>
      </c>
      <c r="D4022" s="1">
        <v>15.6</v>
      </c>
      <c r="E4022" s="1">
        <v>15.82</v>
      </c>
      <c r="F4022" s="1">
        <v>14.32</v>
      </c>
    </row>
    <row r="4023" ht="15.75" customHeight="1">
      <c r="A4023" s="1">
        <v>5835.0913</v>
      </c>
      <c r="B4023" s="1">
        <v>14.85</v>
      </c>
      <c r="C4023" s="1">
        <v>15.07</v>
      </c>
      <c r="D4023" s="1">
        <v>15.87</v>
      </c>
      <c r="E4023" s="1">
        <v>15.91</v>
      </c>
      <c r="F4023" s="1">
        <v>14.51</v>
      </c>
    </row>
    <row r="4024" ht="15.75" customHeight="1">
      <c r="A4024" s="1">
        <v>5835.2437</v>
      </c>
      <c r="B4024" s="1">
        <v>14.7</v>
      </c>
      <c r="C4024" s="1">
        <v>15.07</v>
      </c>
      <c r="D4024" s="1">
        <v>15.88</v>
      </c>
      <c r="E4024" s="1">
        <v>15.76</v>
      </c>
      <c r="F4024" s="1">
        <v>15.07</v>
      </c>
    </row>
    <row r="4025" ht="15.75" customHeight="1">
      <c r="A4025" s="1">
        <v>5835.396</v>
      </c>
      <c r="B4025" s="1">
        <v>14.57</v>
      </c>
      <c r="C4025" s="1">
        <v>14.95</v>
      </c>
      <c r="D4025" s="1">
        <v>15.78</v>
      </c>
      <c r="E4025" s="1">
        <v>15.6</v>
      </c>
      <c r="F4025" s="1">
        <v>15.59</v>
      </c>
    </row>
    <row r="4026" ht="15.75" customHeight="1">
      <c r="A4026" s="1">
        <v>5835.5483</v>
      </c>
      <c r="B4026" s="1">
        <v>14.7</v>
      </c>
      <c r="C4026" s="1">
        <v>15.1</v>
      </c>
      <c r="D4026" s="1">
        <v>15.92</v>
      </c>
      <c r="E4026" s="1">
        <v>15.68</v>
      </c>
      <c r="F4026" s="1">
        <v>15.8</v>
      </c>
    </row>
    <row r="4027" ht="15.75" customHeight="1">
      <c r="A4027" s="1">
        <v>5835.7007</v>
      </c>
      <c r="B4027" s="1">
        <v>15.21</v>
      </c>
      <c r="C4027" s="1">
        <v>15.76</v>
      </c>
      <c r="D4027" s="1">
        <v>16.6</v>
      </c>
      <c r="E4027" s="1">
        <v>16.31</v>
      </c>
      <c r="F4027" s="1">
        <v>16.18</v>
      </c>
    </row>
    <row r="4028" ht="15.75" customHeight="1">
      <c r="A4028" s="1">
        <v>5835.853</v>
      </c>
      <c r="B4028" s="1">
        <v>16.72</v>
      </c>
      <c r="C4028" s="1">
        <v>17.4</v>
      </c>
      <c r="D4028" s="1">
        <v>18.34</v>
      </c>
      <c r="E4028" s="1">
        <v>17.84</v>
      </c>
      <c r="F4028" s="1">
        <v>17.71</v>
      </c>
    </row>
    <row r="4029" ht="15.75" customHeight="1">
      <c r="A4029" s="1">
        <v>5836.0054</v>
      </c>
      <c r="B4029" s="1">
        <v>20.07</v>
      </c>
      <c r="C4029" s="1">
        <v>20.83</v>
      </c>
      <c r="D4029" s="1">
        <v>21.99</v>
      </c>
      <c r="E4029" s="1">
        <v>21.58</v>
      </c>
      <c r="F4029" s="1">
        <v>21.36</v>
      </c>
    </row>
    <row r="4030" ht="15.75" customHeight="1">
      <c r="A4030" s="1">
        <v>5836.1582</v>
      </c>
      <c r="B4030" s="1">
        <v>25.0</v>
      </c>
      <c r="C4030" s="1">
        <v>26.23</v>
      </c>
      <c r="D4030" s="1">
        <v>28.09</v>
      </c>
      <c r="E4030" s="1">
        <v>27.22</v>
      </c>
      <c r="F4030" s="1">
        <v>26.66</v>
      </c>
    </row>
    <row r="4031" ht="15.75" customHeight="1">
      <c r="A4031" s="1">
        <v>5836.3105</v>
      </c>
      <c r="B4031" s="1">
        <v>31.77</v>
      </c>
      <c r="C4031" s="1">
        <v>33.39</v>
      </c>
      <c r="D4031" s="1">
        <v>36.37</v>
      </c>
      <c r="E4031" s="1">
        <v>35.46</v>
      </c>
      <c r="F4031" s="1">
        <v>34.58</v>
      </c>
    </row>
    <row r="4032" ht="15.75" customHeight="1">
      <c r="A4032" s="1">
        <v>5836.4629</v>
      </c>
      <c r="B4032" s="1">
        <v>37.49</v>
      </c>
      <c r="C4032" s="1">
        <v>39.61</v>
      </c>
      <c r="D4032" s="1">
        <v>43.42</v>
      </c>
      <c r="E4032" s="1">
        <v>42.94</v>
      </c>
      <c r="F4032" s="1">
        <v>42.24</v>
      </c>
    </row>
    <row r="4033" ht="15.75" customHeight="1">
      <c r="A4033" s="1">
        <v>5836.6152</v>
      </c>
      <c r="B4033" s="1">
        <v>39.27</v>
      </c>
      <c r="C4033" s="1">
        <v>41.99</v>
      </c>
      <c r="D4033" s="1">
        <v>45.23</v>
      </c>
      <c r="E4033" s="1">
        <v>45.08</v>
      </c>
      <c r="F4033" s="1">
        <v>44.15</v>
      </c>
    </row>
    <row r="4034" ht="15.75" customHeight="1">
      <c r="A4034" s="1">
        <v>5836.7676</v>
      </c>
      <c r="B4034" s="1">
        <v>37.24</v>
      </c>
      <c r="C4034" s="1">
        <v>38.27</v>
      </c>
      <c r="D4034" s="1">
        <v>40.95</v>
      </c>
      <c r="E4034" s="1">
        <v>40.77</v>
      </c>
      <c r="F4034" s="1">
        <v>39.65</v>
      </c>
    </row>
    <row r="4035" ht="15.75" customHeight="1">
      <c r="A4035" s="1">
        <v>5836.9199</v>
      </c>
      <c r="B4035" s="1">
        <v>33.33</v>
      </c>
      <c r="C4035" s="1">
        <v>34.23</v>
      </c>
      <c r="D4035" s="1">
        <v>37.51</v>
      </c>
      <c r="E4035" s="1">
        <v>37.61</v>
      </c>
      <c r="F4035" s="1">
        <v>36.61</v>
      </c>
    </row>
    <row r="4036" ht="15.75" customHeight="1">
      <c r="A4036" s="1">
        <v>5837.0723</v>
      </c>
      <c r="B4036" s="1">
        <v>30.67</v>
      </c>
      <c r="C4036" s="1">
        <v>31.93</v>
      </c>
      <c r="D4036" s="1">
        <v>34.34</v>
      </c>
      <c r="E4036" s="1">
        <v>34.89</v>
      </c>
      <c r="F4036" s="1">
        <v>33.29</v>
      </c>
    </row>
    <row r="4037" ht="15.75" customHeight="1">
      <c r="A4037" s="1">
        <v>5837.2246</v>
      </c>
      <c r="B4037" s="1">
        <v>29.07</v>
      </c>
      <c r="C4037" s="1">
        <v>30.11</v>
      </c>
      <c r="D4037" s="1">
        <v>32.12</v>
      </c>
      <c r="E4037" s="1">
        <v>31.64</v>
      </c>
      <c r="F4037" s="1">
        <v>30.63</v>
      </c>
    </row>
    <row r="4038" ht="15.75" customHeight="1">
      <c r="A4038" s="1">
        <v>5837.377</v>
      </c>
      <c r="B4038" s="1">
        <v>30.12</v>
      </c>
      <c r="C4038" s="1">
        <v>31.35</v>
      </c>
      <c r="D4038" s="1">
        <v>33.41</v>
      </c>
      <c r="E4038" s="1">
        <v>32.39</v>
      </c>
      <c r="F4038" s="1">
        <v>31.82</v>
      </c>
    </row>
    <row r="4039" ht="15.75" customHeight="1">
      <c r="A4039" s="1">
        <v>5837.5298</v>
      </c>
      <c r="B4039" s="1">
        <v>34.34</v>
      </c>
      <c r="C4039" s="1">
        <v>36.62</v>
      </c>
      <c r="D4039" s="1">
        <v>38.28</v>
      </c>
      <c r="E4039" s="1">
        <v>36.46</v>
      </c>
      <c r="F4039" s="1">
        <v>36.1</v>
      </c>
    </row>
    <row r="4040" ht="15.75" customHeight="1">
      <c r="A4040" s="1">
        <v>5837.6821</v>
      </c>
      <c r="B4040" s="1">
        <v>41.17</v>
      </c>
      <c r="C4040" s="1">
        <v>42.62</v>
      </c>
      <c r="D4040" s="1">
        <v>44.27</v>
      </c>
      <c r="E4040" s="1">
        <v>40.89</v>
      </c>
      <c r="F4040" s="1">
        <v>40.72</v>
      </c>
    </row>
    <row r="4041" ht="15.75" customHeight="1">
      <c r="A4041" s="1">
        <v>5837.8345</v>
      </c>
      <c r="B4041" s="1">
        <v>49.14</v>
      </c>
      <c r="C4041" s="1">
        <v>50.87</v>
      </c>
      <c r="D4041" s="1">
        <v>52.32</v>
      </c>
      <c r="E4041" s="1">
        <v>47.03</v>
      </c>
      <c r="F4041" s="1">
        <v>47.8</v>
      </c>
    </row>
    <row r="4042" ht="15.75" customHeight="1">
      <c r="A4042" s="1">
        <v>5837.9868</v>
      </c>
      <c r="B4042" s="1">
        <v>56.47</v>
      </c>
      <c r="C4042" s="1">
        <v>58.12</v>
      </c>
      <c r="D4042" s="1">
        <v>59.05</v>
      </c>
      <c r="E4042" s="1">
        <v>52.86</v>
      </c>
      <c r="F4042" s="1">
        <v>53.9</v>
      </c>
    </row>
    <row r="4043" ht="15.75" customHeight="1">
      <c r="A4043" s="1">
        <v>5838.1392</v>
      </c>
      <c r="B4043" s="1">
        <v>60.7</v>
      </c>
      <c r="C4043" s="1">
        <v>61.02</v>
      </c>
      <c r="D4043" s="1">
        <v>61.43</v>
      </c>
      <c r="E4043" s="1">
        <v>55.91</v>
      </c>
      <c r="F4043" s="1">
        <v>56.06</v>
      </c>
    </row>
    <row r="4044" ht="15.75" customHeight="1">
      <c r="A4044" s="1">
        <v>5838.2915</v>
      </c>
      <c r="B4044" s="1">
        <v>61.51</v>
      </c>
      <c r="C4044" s="1">
        <v>60.97</v>
      </c>
      <c r="D4044" s="1">
        <v>61.71</v>
      </c>
      <c r="E4044" s="1">
        <v>56.31</v>
      </c>
      <c r="F4044" s="1">
        <v>56.19</v>
      </c>
    </row>
    <row r="4045" ht="15.75" customHeight="1">
      <c r="A4045" s="1">
        <v>5838.4438</v>
      </c>
      <c r="B4045" s="1">
        <v>60.51</v>
      </c>
      <c r="C4045" s="1">
        <v>60.38</v>
      </c>
      <c r="D4045" s="1">
        <v>61.64</v>
      </c>
      <c r="E4045" s="1">
        <v>56.62</v>
      </c>
      <c r="F4045" s="1">
        <v>56.28</v>
      </c>
    </row>
    <row r="4046" ht="15.75" customHeight="1">
      <c r="A4046" s="1">
        <v>5838.5962</v>
      </c>
      <c r="B4046" s="1">
        <v>60.32</v>
      </c>
      <c r="C4046" s="1">
        <v>59.96</v>
      </c>
      <c r="D4046" s="1">
        <v>61.5</v>
      </c>
      <c r="E4046" s="1">
        <v>57.01</v>
      </c>
      <c r="F4046" s="1">
        <v>55.84</v>
      </c>
    </row>
    <row r="4047" ht="15.75" customHeight="1">
      <c r="A4047" s="1">
        <v>5838.749</v>
      </c>
      <c r="B4047" s="1">
        <v>60.61</v>
      </c>
      <c r="C4047" s="1">
        <v>60.05</v>
      </c>
      <c r="D4047" s="1">
        <v>61.87</v>
      </c>
      <c r="E4047" s="1">
        <v>56.81</v>
      </c>
      <c r="F4047" s="1">
        <v>56.01</v>
      </c>
    </row>
    <row r="4048" ht="15.75" customHeight="1">
      <c r="A4048" s="1">
        <v>5838.9014</v>
      </c>
      <c r="B4048" s="1">
        <v>62.14</v>
      </c>
      <c r="C4048" s="1">
        <v>61.1</v>
      </c>
      <c r="D4048" s="1">
        <v>62.87</v>
      </c>
      <c r="E4048" s="1">
        <v>57.36</v>
      </c>
      <c r="F4048" s="1">
        <v>56.51</v>
      </c>
    </row>
    <row r="4049" ht="15.75" customHeight="1">
      <c r="A4049" s="1">
        <v>5839.0537</v>
      </c>
      <c r="B4049" s="1">
        <v>65.16</v>
      </c>
      <c r="C4049" s="1">
        <v>63.96</v>
      </c>
      <c r="D4049" s="1">
        <v>65.52</v>
      </c>
      <c r="E4049" s="1">
        <v>58.88</v>
      </c>
      <c r="F4049" s="1">
        <v>58.25</v>
      </c>
    </row>
    <row r="4050" ht="15.75" customHeight="1">
      <c r="A4050" s="1">
        <v>5839.2061</v>
      </c>
      <c r="B4050" s="1">
        <v>71.13</v>
      </c>
      <c r="C4050" s="1">
        <v>68.51</v>
      </c>
      <c r="D4050" s="1">
        <v>70.03</v>
      </c>
      <c r="E4050" s="1">
        <v>62.45</v>
      </c>
      <c r="F4050" s="1">
        <v>62.27</v>
      </c>
    </row>
    <row r="4051" ht="15.75" customHeight="1">
      <c r="A4051" s="1">
        <v>5839.3584</v>
      </c>
      <c r="B4051" s="1">
        <v>78.26</v>
      </c>
      <c r="C4051" s="1">
        <v>74.74</v>
      </c>
      <c r="D4051" s="1">
        <v>76.46</v>
      </c>
      <c r="E4051" s="1">
        <v>68.16</v>
      </c>
      <c r="F4051" s="1">
        <v>67.28</v>
      </c>
    </row>
    <row r="4052" ht="15.75" customHeight="1">
      <c r="A4052" s="1">
        <v>5839.5107</v>
      </c>
      <c r="B4052" s="1">
        <v>85.17</v>
      </c>
      <c r="C4052" s="1">
        <v>82.66</v>
      </c>
      <c r="D4052" s="1">
        <v>84.62</v>
      </c>
      <c r="E4052" s="1">
        <v>74.84</v>
      </c>
      <c r="F4052" s="1">
        <v>73.3</v>
      </c>
    </row>
    <row r="4053" ht="15.75" customHeight="1">
      <c r="A4053" s="1">
        <v>5839.6631</v>
      </c>
      <c r="B4053" s="1">
        <v>94.19</v>
      </c>
      <c r="C4053" s="1">
        <v>91.82</v>
      </c>
      <c r="D4053" s="1">
        <v>94.71</v>
      </c>
      <c r="E4053" s="1">
        <v>83.26</v>
      </c>
      <c r="F4053" s="1">
        <v>81.26</v>
      </c>
    </row>
    <row r="4054" ht="15.75" customHeight="1">
      <c r="A4054" s="1">
        <v>5839.8154</v>
      </c>
      <c r="B4054" s="1">
        <v>104.2</v>
      </c>
      <c r="C4054" s="1">
        <v>101.9</v>
      </c>
      <c r="D4054" s="1">
        <v>106.2</v>
      </c>
      <c r="E4054" s="1">
        <v>93.95</v>
      </c>
      <c r="F4054" s="1">
        <v>91.04</v>
      </c>
    </row>
    <row r="4055" ht="15.75" customHeight="1">
      <c r="A4055" s="1">
        <v>5839.9678</v>
      </c>
      <c r="B4055" s="1">
        <v>110.7</v>
      </c>
      <c r="C4055" s="1">
        <v>111.0</v>
      </c>
      <c r="D4055" s="1">
        <v>116.7</v>
      </c>
      <c r="E4055" s="1">
        <v>103.1</v>
      </c>
      <c r="F4055" s="1">
        <v>99.15</v>
      </c>
    </row>
    <row r="4056" ht="15.75" customHeight="1">
      <c r="A4056" s="1">
        <v>5840.1206</v>
      </c>
      <c r="B4056" s="1">
        <v>112.9</v>
      </c>
      <c r="C4056" s="1">
        <v>114.3</v>
      </c>
      <c r="D4056" s="1">
        <v>120.2</v>
      </c>
      <c r="E4056" s="1">
        <v>103.9</v>
      </c>
      <c r="F4056" s="1">
        <v>99.95</v>
      </c>
    </row>
    <row r="4057" ht="15.75" customHeight="1">
      <c r="A4057" s="1">
        <v>5840.2729</v>
      </c>
      <c r="B4057" s="1">
        <v>107.3</v>
      </c>
      <c r="C4057" s="1">
        <v>106.4</v>
      </c>
      <c r="D4057" s="1">
        <v>112.1</v>
      </c>
      <c r="E4057" s="1">
        <v>97.37</v>
      </c>
      <c r="F4057" s="1">
        <v>93.37</v>
      </c>
    </row>
    <row r="4058" ht="15.75" customHeight="1">
      <c r="A4058" s="1">
        <v>5840.4253</v>
      </c>
      <c r="B4058" s="1">
        <v>94.25</v>
      </c>
      <c r="C4058" s="1">
        <v>93.11</v>
      </c>
      <c r="D4058" s="1">
        <v>98.75</v>
      </c>
      <c r="E4058" s="1">
        <v>86.39</v>
      </c>
      <c r="F4058" s="1">
        <v>82.6</v>
      </c>
    </row>
    <row r="4059" ht="15.75" customHeight="1">
      <c r="A4059" s="1">
        <v>5840.5776</v>
      </c>
      <c r="B4059" s="1">
        <v>81.08</v>
      </c>
      <c r="C4059" s="1">
        <v>81.1</v>
      </c>
      <c r="D4059" s="1">
        <v>86.58</v>
      </c>
      <c r="E4059" s="1">
        <v>75.56</v>
      </c>
      <c r="F4059" s="1">
        <v>72.88</v>
      </c>
    </row>
    <row r="4060" ht="15.75" customHeight="1">
      <c r="A4060" s="1">
        <v>5840.73</v>
      </c>
      <c r="B4060" s="1">
        <v>71.28</v>
      </c>
      <c r="C4060" s="1">
        <v>72.11</v>
      </c>
      <c r="D4060" s="1">
        <v>76.42</v>
      </c>
      <c r="E4060" s="1">
        <v>67.11</v>
      </c>
      <c r="F4060" s="1">
        <v>64.17</v>
      </c>
    </row>
    <row r="4061" ht="15.75" customHeight="1">
      <c r="A4061" s="1">
        <v>5840.8823</v>
      </c>
      <c r="B4061" s="1">
        <v>65.56</v>
      </c>
      <c r="C4061" s="1">
        <v>65.94</v>
      </c>
      <c r="D4061" s="1">
        <v>69.9</v>
      </c>
      <c r="E4061" s="1">
        <v>62.87</v>
      </c>
      <c r="F4061" s="1">
        <v>59.26</v>
      </c>
    </row>
    <row r="4062" ht="15.75" customHeight="1">
      <c r="A4062" s="1">
        <v>5841.0347</v>
      </c>
      <c r="B4062" s="1">
        <v>63.36</v>
      </c>
      <c r="C4062" s="1">
        <v>64.33</v>
      </c>
      <c r="D4062" s="1">
        <v>68.33</v>
      </c>
      <c r="E4062" s="1">
        <v>61.8</v>
      </c>
      <c r="F4062" s="1">
        <v>57.92</v>
      </c>
    </row>
    <row r="4063" ht="15.75" customHeight="1">
      <c r="A4063" s="1">
        <v>5841.187</v>
      </c>
      <c r="B4063" s="1">
        <v>63.37</v>
      </c>
      <c r="C4063" s="1">
        <v>63.72</v>
      </c>
      <c r="D4063" s="1">
        <v>67.64</v>
      </c>
      <c r="E4063" s="1">
        <v>61.44</v>
      </c>
      <c r="F4063" s="1">
        <v>56.97</v>
      </c>
    </row>
    <row r="4064" ht="15.75" customHeight="1">
      <c r="A4064" s="1">
        <v>5841.3394</v>
      </c>
      <c r="B4064" s="1">
        <v>63.73</v>
      </c>
      <c r="C4064" s="1">
        <v>63.0</v>
      </c>
      <c r="D4064" s="1">
        <v>67.37</v>
      </c>
      <c r="E4064" s="1">
        <v>62.57</v>
      </c>
      <c r="F4064" s="1">
        <v>56.19</v>
      </c>
    </row>
    <row r="4065" ht="15.75" customHeight="1">
      <c r="A4065" s="1">
        <v>5841.4922</v>
      </c>
      <c r="B4065" s="1">
        <v>62.35</v>
      </c>
      <c r="C4065" s="1">
        <v>61.62</v>
      </c>
      <c r="D4065" s="1">
        <v>65.98</v>
      </c>
      <c r="E4065" s="1">
        <v>61.6</v>
      </c>
      <c r="F4065" s="1">
        <v>56.62</v>
      </c>
    </row>
    <row r="4066" ht="15.75" customHeight="1">
      <c r="A4066" s="1">
        <v>5841.6445</v>
      </c>
      <c r="B4066" s="1">
        <v>58.29</v>
      </c>
      <c r="C4066" s="1">
        <v>57.06</v>
      </c>
      <c r="D4066" s="1">
        <v>60.87</v>
      </c>
      <c r="E4066" s="1">
        <v>56.88</v>
      </c>
      <c r="F4066" s="1">
        <v>53.78</v>
      </c>
    </row>
    <row r="4067" ht="15.75" customHeight="1">
      <c r="A4067" s="1">
        <v>5841.7969</v>
      </c>
      <c r="B4067" s="1">
        <v>52.37</v>
      </c>
      <c r="C4067" s="1">
        <v>50.59</v>
      </c>
      <c r="D4067" s="1">
        <v>53.85</v>
      </c>
      <c r="E4067" s="1">
        <v>50.81</v>
      </c>
      <c r="F4067" s="1">
        <v>48.5</v>
      </c>
    </row>
    <row r="4068" ht="15.75" customHeight="1">
      <c r="A4068" s="1">
        <v>5841.9492</v>
      </c>
      <c r="B4068" s="1">
        <v>45.55</v>
      </c>
      <c r="C4068" s="1">
        <v>44.66</v>
      </c>
      <c r="D4068" s="1">
        <v>47.78</v>
      </c>
      <c r="E4068" s="1">
        <v>45.33</v>
      </c>
      <c r="F4068" s="1">
        <v>43.87</v>
      </c>
    </row>
    <row r="4069" ht="15.75" customHeight="1">
      <c r="A4069" s="1">
        <v>5842.1016</v>
      </c>
      <c r="B4069" s="1">
        <v>40.49</v>
      </c>
      <c r="C4069" s="1">
        <v>40.16</v>
      </c>
      <c r="D4069" s="1">
        <v>42.42</v>
      </c>
      <c r="E4069" s="1">
        <v>40.05</v>
      </c>
      <c r="F4069" s="1">
        <v>39.46</v>
      </c>
    </row>
    <row r="4070" ht="15.75" customHeight="1">
      <c r="A4070" s="1">
        <v>5842.2539</v>
      </c>
      <c r="B4070" s="1">
        <v>36.62</v>
      </c>
      <c r="C4070" s="1">
        <v>36.34</v>
      </c>
      <c r="D4070" s="1">
        <v>38.15</v>
      </c>
      <c r="E4070" s="1">
        <v>36.02</v>
      </c>
      <c r="F4070" s="1">
        <v>35.58</v>
      </c>
    </row>
    <row r="4071" ht="15.75" customHeight="1">
      <c r="A4071" s="1">
        <v>5842.4063</v>
      </c>
      <c r="B4071" s="1">
        <v>34.75</v>
      </c>
      <c r="C4071" s="1">
        <v>34.89</v>
      </c>
      <c r="D4071" s="1">
        <v>36.5</v>
      </c>
      <c r="E4071" s="1">
        <v>34.64</v>
      </c>
      <c r="F4071" s="1">
        <v>34.1</v>
      </c>
    </row>
    <row r="4072" ht="15.75" customHeight="1">
      <c r="A4072" s="1">
        <v>5842.5586</v>
      </c>
      <c r="B4072" s="1">
        <v>35.52</v>
      </c>
      <c r="C4072" s="1">
        <v>35.81</v>
      </c>
      <c r="D4072" s="1">
        <v>37.34</v>
      </c>
      <c r="E4072" s="1">
        <v>35.26</v>
      </c>
      <c r="F4072" s="1">
        <v>34.81</v>
      </c>
    </row>
    <row r="4073" ht="15.75" customHeight="1">
      <c r="A4073" s="1">
        <v>5842.7114</v>
      </c>
      <c r="B4073" s="1">
        <v>38.71</v>
      </c>
      <c r="C4073" s="1">
        <v>38.52</v>
      </c>
      <c r="D4073" s="1">
        <v>39.97</v>
      </c>
      <c r="E4073" s="1">
        <v>37.54</v>
      </c>
      <c r="F4073" s="1">
        <v>37.08</v>
      </c>
    </row>
    <row r="4074" ht="15.75" customHeight="1">
      <c r="A4074" s="1">
        <v>5842.8638</v>
      </c>
      <c r="B4074" s="1">
        <v>42.15</v>
      </c>
      <c r="C4074" s="1">
        <v>41.97</v>
      </c>
      <c r="D4074" s="1">
        <v>43.46</v>
      </c>
      <c r="E4074" s="1">
        <v>40.71</v>
      </c>
      <c r="F4074" s="1">
        <v>39.92</v>
      </c>
    </row>
    <row r="4075" ht="15.75" customHeight="1">
      <c r="A4075" s="1">
        <v>5843.0161</v>
      </c>
      <c r="B4075" s="1">
        <v>45.98</v>
      </c>
      <c r="C4075" s="1">
        <v>45.49</v>
      </c>
      <c r="D4075" s="1">
        <v>46.96</v>
      </c>
      <c r="E4075" s="1">
        <v>43.79</v>
      </c>
      <c r="F4075" s="1">
        <v>42.85</v>
      </c>
    </row>
    <row r="4076" ht="15.75" customHeight="1">
      <c r="A4076" s="1">
        <v>5843.1685</v>
      </c>
      <c r="B4076" s="1">
        <v>47.95</v>
      </c>
      <c r="C4076" s="1">
        <v>47.21</v>
      </c>
      <c r="D4076" s="1">
        <v>48.71</v>
      </c>
      <c r="E4076" s="1">
        <v>45.53</v>
      </c>
      <c r="F4076" s="1">
        <v>44.71</v>
      </c>
    </row>
    <row r="4077" ht="15.75" customHeight="1">
      <c r="A4077" s="1">
        <v>5843.3208</v>
      </c>
      <c r="B4077" s="1">
        <v>48.4</v>
      </c>
      <c r="C4077" s="1">
        <v>47.51</v>
      </c>
      <c r="D4077" s="1">
        <v>49.26</v>
      </c>
      <c r="E4077" s="1">
        <v>46.0</v>
      </c>
      <c r="F4077" s="1">
        <v>45.22</v>
      </c>
    </row>
    <row r="4078" ht="15.75" customHeight="1">
      <c r="A4078" s="1">
        <v>5843.4731</v>
      </c>
      <c r="B4078" s="1">
        <v>48.76</v>
      </c>
      <c r="C4078" s="1">
        <v>47.63</v>
      </c>
      <c r="D4078" s="1">
        <v>49.48</v>
      </c>
      <c r="E4078" s="1">
        <v>46.42</v>
      </c>
      <c r="F4078" s="1">
        <v>45.68</v>
      </c>
    </row>
    <row r="4079" ht="15.75" customHeight="1">
      <c r="A4079" s="1">
        <v>5843.6255</v>
      </c>
      <c r="B4079" s="1">
        <v>50.16</v>
      </c>
      <c r="C4079" s="1">
        <v>48.65</v>
      </c>
      <c r="D4079" s="1">
        <v>50.68</v>
      </c>
      <c r="E4079" s="1">
        <v>47.72</v>
      </c>
      <c r="F4079" s="1">
        <v>46.76</v>
      </c>
    </row>
    <row r="4080" ht="15.75" customHeight="1">
      <c r="A4080" s="1">
        <v>5843.7778</v>
      </c>
      <c r="B4080" s="1">
        <v>52.95</v>
      </c>
      <c r="C4080" s="1">
        <v>51.48</v>
      </c>
      <c r="D4080" s="1">
        <v>53.68</v>
      </c>
      <c r="E4080" s="1">
        <v>50.9</v>
      </c>
      <c r="F4080" s="1">
        <v>49.37</v>
      </c>
    </row>
    <row r="4081" ht="15.75" customHeight="1">
      <c r="A4081" s="1">
        <v>5843.9302</v>
      </c>
      <c r="B4081" s="1">
        <v>56.57</v>
      </c>
      <c r="C4081" s="1">
        <v>55.8</v>
      </c>
      <c r="D4081" s="1">
        <v>58.15</v>
      </c>
      <c r="E4081" s="1">
        <v>55.28</v>
      </c>
      <c r="F4081" s="1">
        <v>53.36</v>
      </c>
    </row>
    <row r="4082" ht="15.75" customHeight="1">
      <c r="A4082" s="1">
        <v>5844.083</v>
      </c>
      <c r="B4082" s="1">
        <v>60.84</v>
      </c>
      <c r="C4082" s="1">
        <v>60.86</v>
      </c>
      <c r="D4082" s="1">
        <v>63.39</v>
      </c>
      <c r="E4082" s="1">
        <v>59.61</v>
      </c>
      <c r="F4082" s="1">
        <v>57.75</v>
      </c>
    </row>
    <row r="4083" ht="15.75" customHeight="1">
      <c r="A4083" s="1">
        <v>5844.2354</v>
      </c>
      <c r="B4083" s="1">
        <v>65.88</v>
      </c>
      <c r="C4083" s="1">
        <v>66.32</v>
      </c>
      <c r="D4083" s="1">
        <v>69.29</v>
      </c>
      <c r="E4083" s="1">
        <v>64.4</v>
      </c>
      <c r="F4083" s="1">
        <v>62.59</v>
      </c>
    </row>
    <row r="4084" ht="15.75" customHeight="1">
      <c r="A4084" s="1">
        <v>5844.3877</v>
      </c>
      <c r="B4084" s="1">
        <v>72.4</v>
      </c>
      <c r="C4084" s="1">
        <v>72.63</v>
      </c>
      <c r="D4084" s="1">
        <v>76.15</v>
      </c>
      <c r="E4084" s="1">
        <v>69.91</v>
      </c>
      <c r="F4084" s="1">
        <v>68.49</v>
      </c>
    </row>
    <row r="4085" ht="15.75" customHeight="1">
      <c r="A4085" s="1">
        <v>5844.54</v>
      </c>
      <c r="B4085" s="1">
        <v>80.75</v>
      </c>
      <c r="C4085" s="1">
        <v>81.3</v>
      </c>
      <c r="D4085" s="1">
        <v>85.73</v>
      </c>
      <c r="E4085" s="1">
        <v>77.27</v>
      </c>
      <c r="F4085" s="1">
        <v>76.19</v>
      </c>
    </row>
    <row r="4086" ht="15.75" customHeight="1">
      <c r="A4086" s="1">
        <v>5844.6924</v>
      </c>
      <c r="B4086" s="1">
        <v>93.12</v>
      </c>
      <c r="C4086" s="1">
        <v>92.75</v>
      </c>
      <c r="D4086" s="1">
        <v>98.55</v>
      </c>
      <c r="E4086" s="1">
        <v>86.28</v>
      </c>
      <c r="F4086" s="1">
        <v>86.55</v>
      </c>
    </row>
    <row r="4087" ht="15.75" customHeight="1">
      <c r="A4087" s="1">
        <v>5844.8447</v>
      </c>
      <c r="B4087" s="1">
        <v>108.8</v>
      </c>
      <c r="C4087" s="1">
        <v>108.3</v>
      </c>
      <c r="D4087" s="1">
        <v>116.7</v>
      </c>
      <c r="E4087" s="1">
        <v>101.0</v>
      </c>
      <c r="F4087" s="1">
        <v>101.9</v>
      </c>
    </row>
    <row r="4088" ht="15.75" customHeight="1">
      <c r="A4088" s="1">
        <v>5844.9971</v>
      </c>
      <c r="B4088" s="1">
        <v>124.9</v>
      </c>
      <c r="C4088" s="1">
        <v>124.7</v>
      </c>
      <c r="D4088" s="1">
        <v>134.9</v>
      </c>
      <c r="E4088" s="1">
        <v>117.6</v>
      </c>
      <c r="F4088" s="1">
        <v>118.0</v>
      </c>
    </row>
    <row r="4089" ht="15.75" customHeight="1">
      <c r="A4089" s="1">
        <v>5845.1494</v>
      </c>
      <c r="B4089" s="1">
        <v>133.9</v>
      </c>
      <c r="C4089" s="1">
        <v>131.5</v>
      </c>
      <c r="D4089" s="1">
        <v>142.8</v>
      </c>
      <c r="E4089" s="1">
        <v>128.4</v>
      </c>
      <c r="F4089" s="1">
        <v>125.9</v>
      </c>
    </row>
    <row r="4090" ht="15.75" customHeight="1">
      <c r="A4090" s="1">
        <v>5845.3018</v>
      </c>
      <c r="B4090" s="1">
        <v>127.3</v>
      </c>
      <c r="C4090" s="1">
        <v>125.4</v>
      </c>
      <c r="D4090" s="1">
        <v>137.0</v>
      </c>
      <c r="E4090" s="1">
        <v>125.0</v>
      </c>
      <c r="F4090" s="1">
        <v>121.9</v>
      </c>
    </row>
    <row r="4091" ht="15.75" customHeight="1">
      <c r="A4091" s="1">
        <v>5845.4546</v>
      </c>
      <c r="B4091" s="1">
        <v>109.9</v>
      </c>
      <c r="C4091" s="1">
        <v>112.1</v>
      </c>
      <c r="D4091" s="1">
        <v>123.2</v>
      </c>
      <c r="E4091" s="1">
        <v>114.0</v>
      </c>
      <c r="F4091" s="1">
        <v>110.5</v>
      </c>
    </row>
    <row r="4092" ht="15.75" customHeight="1">
      <c r="A4092" s="1">
        <v>5845.6069</v>
      </c>
      <c r="B4092" s="1">
        <v>99.1</v>
      </c>
      <c r="C4092" s="1">
        <v>99.85</v>
      </c>
      <c r="D4092" s="1">
        <v>109.8</v>
      </c>
      <c r="E4092" s="1">
        <v>104.8</v>
      </c>
      <c r="F4092" s="1">
        <v>100.4</v>
      </c>
    </row>
    <row r="4093" ht="15.75" customHeight="1">
      <c r="A4093" s="1">
        <v>5845.7593</v>
      </c>
      <c r="B4093" s="1">
        <v>89.07</v>
      </c>
      <c r="C4093" s="1">
        <v>90.5</v>
      </c>
      <c r="D4093" s="1">
        <v>99.26</v>
      </c>
      <c r="E4093" s="1">
        <v>96.31</v>
      </c>
      <c r="F4093" s="1">
        <v>91.17</v>
      </c>
    </row>
    <row r="4094" ht="15.75" customHeight="1">
      <c r="A4094" s="1">
        <v>5845.9116</v>
      </c>
      <c r="B4094" s="1">
        <v>84.51</v>
      </c>
      <c r="C4094" s="1">
        <v>86.24</v>
      </c>
      <c r="D4094" s="1">
        <v>94.62</v>
      </c>
      <c r="E4094" s="1">
        <v>90.41</v>
      </c>
      <c r="F4094" s="1">
        <v>87.05</v>
      </c>
    </row>
    <row r="4095" ht="15.75" customHeight="1">
      <c r="A4095" s="1">
        <v>5846.064</v>
      </c>
      <c r="B4095" s="1">
        <v>83.57</v>
      </c>
      <c r="C4095" s="1">
        <v>85.97</v>
      </c>
      <c r="D4095" s="1">
        <v>94.39</v>
      </c>
      <c r="E4095" s="1">
        <v>89.71</v>
      </c>
      <c r="F4095" s="1">
        <v>86.7</v>
      </c>
    </row>
    <row r="4096" ht="15.75" customHeight="1">
      <c r="A4096" s="1">
        <v>5846.2163</v>
      </c>
      <c r="B4096" s="1">
        <v>85.0</v>
      </c>
      <c r="C4096" s="1">
        <v>87.76</v>
      </c>
      <c r="D4096" s="1">
        <v>96.22</v>
      </c>
      <c r="E4096" s="1">
        <v>91.14</v>
      </c>
      <c r="F4096" s="1">
        <v>88.46</v>
      </c>
    </row>
    <row r="4097" ht="15.75" customHeight="1">
      <c r="A4097" s="1">
        <v>5846.3687</v>
      </c>
      <c r="B4097" s="1">
        <v>86.49</v>
      </c>
      <c r="C4097" s="1">
        <v>89.49</v>
      </c>
      <c r="D4097" s="1">
        <v>98.48</v>
      </c>
      <c r="E4097" s="1">
        <v>91.96</v>
      </c>
      <c r="F4097" s="1">
        <v>90.45</v>
      </c>
    </row>
    <row r="4098" ht="15.75" customHeight="1">
      <c r="A4098" s="1">
        <v>5846.521</v>
      </c>
      <c r="B4098" s="1">
        <v>87.78</v>
      </c>
      <c r="C4098" s="1">
        <v>90.22</v>
      </c>
      <c r="D4098" s="1">
        <v>99.49</v>
      </c>
      <c r="E4098" s="1">
        <v>93.46</v>
      </c>
      <c r="F4098" s="1">
        <v>91.02</v>
      </c>
    </row>
    <row r="4099" ht="15.75" customHeight="1">
      <c r="A4099" s="1">
        <v>5846.6733</v>
      </c>
      <c r="B4099" s="1">
        <v>87.11</v>
      </c>
      <c r="C4099" s="1">
        <v>88.79</v>
      </c>
      <c r="D4099" s="1">
        <v>98.29</v>
      </c>
      <c r="E4099" s="1">
        <v>92.39</v>
      </c>
      <c r="F4099" s="1">
        <v>89.37</v>
      </c>
    </row>
    <row r="4100" ht="15.75" customHeight="1">
      <c r="A4100" s="1">
        <v>5846.8262</v>
      </c>
      <c r="B4100" s="1">
        <v>83.17</v>
      </c>
      <c r="C4100" s="1">
        <v>84.92</v>
      </c>
      <c r="D4100" s="1">
        <v>94.37</v>
      </c>
      <c r="E4100" s="1">
        <v>89.1</v>
      </c>
      <c r="F4100" s="1">
        <v>85.63</v>
      </c>
    </row>
    <row r="4101" ht="15.75" customHeight="1">
      <c r="A4101" s="1">
        <v>5846.9785</v>
      </c>
      <c r="B4101" s="1">
        <v>77.1</v>
      </c>
      <c r="C4101" s="1">
        <v>78.69</v>
      </c>
      <c r="D4101" s="1">
        <v>87.45</v>
      </c>
      <c r="E4101" s="1">
        <v>83.03</v>
      </c>
      <c r="F4101" s="1">
        <v>79.54</v>
      </c>
    </row>
    <row r="4102" ht="15.75" customHeight="1">
      <c r="A4102" s="1">
        <v>5847.1309</v>
      </c>
      <c r="B4102" s="1">
        <v>69.08</v>
      </c>
      <c r="C4102" s="1">
        <v>70.23</v>
      </c>
      <c r="D4102" s="1">
        <v>77.63</v>
      </c>
      <c r="E4102" s="1">
        <v>73.78</v>
      </c>
      <c r="F4102" s="1">
        <v>70.33</v>
      </c>
    </row>
    <row r="4103" ht="15.75" customHeight="1">
      <c r="A4103" s="1">
        <v>5847.2832</v>
      </c>
      <c r="B4103" s="1">
        <v>59.44</v>
      </c>
      <c r="C4103" s="1">
        <v>60.45</v>
      </c>
      <c r="D4103" s="1">
        <v>66.22</v>
      </c>
      <c r="E4103" s="1">
        <v>63.22</v>
      </c>
      <c r="F4103" s="1">
        <v>60.05</v>
      </c>
    </row>
    <row r="4104" ht="15.75" customHeight="1">
      <c r="A4104" s="1">
        <v>5847.4355</v>
      </c>
      <c r="B4104" s="1">
        <v>52.0</v>
      </c>
      <c r="C4104" s="1">
        <v>52.41</v>
      </c>
      <c r="D4104" s="1">
        <v>56.87</v>
      </c>
      <c r="E4104" s="1">
        <v>54.16</v>
      </c>
      <c r="F4104" s="1">
        <v>52.15</v>
      </c>
    </row>
    <row r="4105" ht="15.75" customHeight="1">
      <c r="A4105" s="1">
        <v>5847.5879</v>
      </c>
      <c r="B4105" s="1">
        <v>46.61</v>
      </c>
      <c r="C4105" s="1">
        <v>46.96</v>
      </c>
      <c r="D4105" s="1">
        <v>50.46</v>
      </c>
      <c r="E4105" s="1">
        <v>48.38</v>
      </c>
      <c r="F4105" s="1">
        <v>47.12</v>
      </c>
    </row>
    <row r="4106" ht="15.75" customHeight="1">
      <c r="A4106" s="1">
        <v>5847.7402</v>
      </c>
      <c r="B4106" s="1">
        <v>44.52</v>
      </c>
      <c r="C4106" s="1">
        <v>45.1</v>
      </c>
      <c r="D4106" s="1">
        <v>48.09</v>
      </c>
      <c r="E4106" s="1">
        <v>46.54</v>
      </c>
      <c r="F4106" s="1">
        <v>45.75</v>
      </c>
    </row>
    <row r="4107" ht="15.75" customHeight="1">
      <c r="A4107" s="1">
        <v>5847.8926</v>
      </c>
      <c r="B4107" s="1">
        <v>45.97</v>
      </c>
      <c r="C4107" s="1">
        <v>46.14</v>
      </c>
      <c r="D4107" s="1">
        <v>48.97</v>
      </c>
      <c r="E4107" s="1">
        <v>47.73</v>
      </c>
      <c r="F4107" s="1">
        <v>46.49</v>
      </c>
    </row>
    <row r="4108" ht="15.75" customHeight="1">
      <c r="A4108" s="1">
        <v>5848.0454</v>
      </c>
      <c r="B4108" s="1">
        <v>48.58</v>
      </c>
      <c r="C4108" s="1">
        <v>48.77</v>
      </c>
      <c r="D4108" s="1">
        <v>51.5</v>
      </c>
      <c r="E4108" s="1">
        <v>49.98</v>
      </c>
      <c r="F4108" s="1">
        <v>48.7</v>
      </c>
    </row>
    <row r="4109" ht="15.75" customHeight="1">
      <c r="A4109" s="1">
        <v>5848.1978</v>
      </c>
      <c r="B4109" s="1">
        <v>50.39</v>
      </c>
      <c r="C4109" s="1">
        <v>51.16</v>
      </c>
      <c r="D4109" s="1">
        <v>53.44</v>
      </c>
      <c r="E4109" s="1">
        <v>51.62</v>
      </c>
      <c r="F4109" s="1">
        <v>50.79</v>
      </c>
    </row>
    <row r="4110" ht="15.75" customHeight="1">
      <c r="A4110" s="1">
        <v>5848.3501</v>
      </c>
      <c r="B4110" s="1">
        <v>51.75</v>
      </c>
      <c r="C4110" s="1">
        <v>53.07</v>
      </c>
      <c r="D4110" s="1">
        <v>55.82</v>
      </c>
      <c r="E4110" s="1">
        <v>53.66</v>
      </c>
      <c r="F4110" s="1">
        <v>53.45</v>
      </c>
    </row>
    <row r="4111" ht="15.75" customHeight="1">
      <c r="A4111" s="1">
        <v>5848.5024</v>
      </c>
      <c r="B4111" s="1">
        <v>54.64</v>
      </c>
      <c r="C4111" s="1">
        <v>55.62</v>
      </c>
      <c r="D4111" s="1">
        <v>58.35</v>
      </c>
      <c r="E4111" s="1">
        <v>55.71</v>
      </c>
      <c r="F4111" s="1">
        <v>56.57</v>
      </c>
    </row>
    <row r="4112" ht="15.75" customHeight="1">
      <c r="A4112" s="1">
        <v>5848.6548</v>
      </c>
      <c r="B4112" s="1">
        <v>60.85</v>
      </c>
      <c r="C4112" s="1">
        <v>62.09</v>
      </c>
      <c r="D4112" s="1">
        <v>64.88</v>
      </c>
      <c r="E4112" s="1">
        <v>61.56</v>
      </c>
      <c r="F4112" s="1">
        <v>63.7</v>
      </c>
    </row>
    <row r="4113" ht="15.75" customHeight="1">
      <c r="A4113" s="1">
        <v>5848.8071</v>
      </c>
      <c r="B4113" s="1">
        <v>70.07</v>
      </c>
      <c r="C4113" s="1">
        <v>71.4</v>
      </c>
      <c r="D4113" s="1">
        <v>74.89</v>
      </c>
      <c r="E4113" s="1">
        <v>69.9</v>
      </c>
      <c r="F4113" s="1">
        <v>71.27</v>
      </c>
    </row>
    <row r="4114" ht="15.75" customHeight="1">
      <c r="A4114" s="1">
        <v>5848.9595</v>
      </c>
      <c r="B4114" s="1">
        <v>81.67</v>
      </c>
      <c r="C4114" s="1">
        <v>83.16</v>
      </c>
      <c r="D4114" s="1">
        <v>86.9</v>
      </c>
      <c r="E4114" s="1">
        <v>79.38</v>
      </c>
      <c r="F4114" s="1">
        <v>80.66</v>
      </c>
    </row>
    <row r="4115" ht="15.75" customHeight="1">
      <c r="A4115" s="1">
        <v>5849.1118</v>
      </c>
      <c r="B4115" s="1">
        <v>94.86</v>
      </c>
      <c r="C4115" s="1">
        <v>98.26</v>
      </c>
      <c r="D4115" s="1">
        <v>102.9</v>
      </c>
      <c r="E4115" s="1">
        <v>91.18</v>
      </c>
      <c r="F4115" s="1">
        <v>92.53</v>
      </c>
    </row>
    <row r="4116" ht="15.75" customHeight="1">
      <c r="A4116" s="1">
        <v>5849.2642</v>
      </c>
      <c r="B4116" s="1">
        <v>108.7</v>
      </c>
      <c r="C4116" s="1">
        <v>112.9</v>
      </c>
      <c r="D4116" s="1">
        <v>119.5</v>
      </c>
      <c r="E4116" s="1">
        <v>101.6</v>
      </c>
      <c r="F4116" s="1">
        <v>102.8</v>
      </c>
    </row>
    <row r="4117" ht="15.75" customHeight="1">
      <c r="A4117" s="1">
        <v>5849.417</v>
      </c>
      <c r="B4117" s="1">
        <v>124.5</v>
      </c>
      <c r="C4117" s="1">
        <v>129.3</v>
      </c>
      <c r="D4117" s="1">
        <v>139.3</v>
      </c>
      <c r="E4117" s="1">
        <v>115.4</v>
      </c>
      <c r="F4117" s="1">
        <v>110.7</v>
      </c>
    </row>
    <row r="4118" ht="15.75" customHeight="1">
      <c r="A4118" s="1">
        <v>5849.5693</v>
      </c>
      <c r="B4118" s="1">
        <v>142.6</v>
      </c>
      <c r="C4118" s="1">
        <v>146.3</v>
      </c>
      <c r="D4118" s="1">
        <v>164.0</v>
      </c>
      <c r="E4118" s="1">
        <v>134.1</v>
      </c>
      <c r="F4118" s="1">
        <v>120.7</v>
      </c>
    </row>
    <row r="4119" ht="15.75" customHeight="1">
      <c r="A4119" s="1">
        <v>5849.7217</v>
      </c>
      <c r="B4119" s="1">
        <v>156.1</v>
      </c>
      <c r="C4119" s="1">
        <v>156.7</v>
      </c>
      <c r="D4119" s="1">
        <v>180.2</v>
      </c>
      <c r="E4119" s="1">
        <v>152.0</v>
      </c>
      <c r="F4119" s="1">
        <v>131.3</v>
      </c>
    </row>
    <row r="4120" ht="15.75" customHeight="1">
      <c r="A4120" s="1">
        <v>5849.874</v>
      </c>
      <c r="B4120" s="1">
        <v>150.0</v>
      </c>
      <c r="C4120" s="1">
        <v>147.4</v>
      </c>
      <c r="D4120" s="1">
        <v>163.7</v>
      </c>
      <c r="E4120" s="1">
        <v>148.5</v>
      </c>
      <c r="F4120" s="1">
        <v>130.7</v>
      </c>
    </row>
    <row r="4121" ht="15.75" customHeight="1">
      <c r="A4121" s="1">
        <v>5850.0264</v>
      </c>
      <c r="B4121" s="1">
        <v>116.8</v>
      </c>
      <c r="C4121" s="1">
        <v>111.0</v>
      </c>
      <c r="D4121" s="1">
        <v>119.5</v>
      </c>
      <c r="E4121" s="1">
        <v>109.6</v>
      </c>
      <c r="F4121" s="1">
        <v>102.3</v>
      </c>
    </row>
    <row r="4122" ht="15.75" customHeight="1">
      <c r="A4122" s="1">
        <v>5850.1787</v>
      </c>
      <c r="B4122" s="1">
        <v>82.3</v>
      </c>
      <c r="C4122" s="1">
        <v>77.43</v>
      </c>
      <c r="D4122" s="1">
        <v>83.54</v>
      </c>
      <c r="E4122" s="1">
        <v>78.07</v>
      </c>
      <c r="F4122" s="1">
        <v>73.85</v>
      </c>
    </row>
    <row r="4123" ht="15.75" customHeight="1">
      <c r="A4123" s="1">
        <v>5850.3311</v>
      </c>
      <c r="B4123" s="1">
        <v>58.6</v>
      </c>
      <c r="C4123" s="1">
        <v>55.71</v>
      </c>
      <c r="D4123" s="1">
        <v>60.34</v>
      </c>
      <c r="E4123" s="1">
        <v>57.5</v>
      </c>
      <c r="F4123" s="1">
        <v>55.05</v>
      </c>
    </row>
    <row r="4124" ht="15.75" customHeight="1">
      <c r="A4124" s="1">
        <v>5850.4834</v>
      </c>
      <c r="B4124" s="1">
        <v>44.83</v>
      </c>
      <c r="C4124" s="1">
        <v>43.98</v>
      </c>
      <c r="D4124" s="1">
        <v>46.94</v>
      </c>
      <c r="E4124" s="1">
        <v>44.9</v>
      </c>
      <c r="F4124" s="1">
        <v>43.18</v>
      </c>
    </row>
    <row r="4125" ht="15.75" customHeight="1">
      <c r="A4125" s="1">
        <v>5850.6357</v>
      </c>
      <c r="B4125" s="1">
        <v>36.31</v>
      </c>
      <c r="C4125" s="1">
        <v>35.81</v>
      </c>
      <c r="D4125" s="1">
        <v>37.87</v>
      </c>
      <c r="E4125" s="1">
        <v>37.04</v>
      </c>
      <c r="F4125" s="1">
        <v>36.26</v>
      </c>
    </row>
    <row r="4126" ht="15.75" customHeight="1">
      <c r="A4126" s="1">
        <v>5850.7886</v>
      </c>
      <c r="B4126" s="1">
        <v>32.4</v>
      </c>
      <c r="C4126" s="1">
        <v>32.42</v>
      </c>
      <c r="D4126" s="1">
        <v>34.09</v>
      </c>
      <c r="E4126" s="1">
        <v>33.54</v>
      </c>
      <c r="F4126" s="1">
        <v>33.04</v>
      </c>
    </row>
    <row r="4127" ht="15.75" customHeight="1">
      <c r="A4127" s="1">
        <v>5850.9409</v>
      </c>
      <c r="B4127" s="1">
        <v>31.01</v>
      </c>
      <c r="C4127" s="1">
        <v>31.09</v>
      </c>
      <c r="D4127" s="1">
        <v>32.46</v>
      </c>
      <c r="E4127" s="1">
        <v>31.99</v>
      </c>
      <c r="F4127" s="1">
        <v>31.83</v>
      </c>
    </row>
    <row r="4128" ht="15.75" customHeight="1">
      <c r="A4128" s="1">
        <v>5851.0933</v>
      </c>
      <c r="B4128" s="1">
        <v>31.14</v>
      </c>
      <c r="C4128" s="1">
        <v>30.73</v>
      </c>
      <c r="D4128" s="1">
        <v>31.88</v>
      </c>
      <c r="E4128" s="1">
        <v>31.63</v>
      </c>
      <c r="F4128" s="1">
        <v>31.63</v>
      </c>
    </row>
    <row r="4129" ht="15.75" customHeight="1">
      <c r="A4129" s="1">
        <v>5851.2456</v>
      </c>
      <c r="B4129" s="1">
        <v>31.65</v>
      </c>
      <c r="C4129" s="1">
        <v>30.78</v>
      </c>
      <c r="D4129" s="1">
        <v>31.86</v>
      </c>
      <c r="E4129" s="1">
        <v>31.78</v>
      </c>
      <c r="F4129" s="1">
        <v>31.85</v>
      </c>
    </row>
    <row r="4130" ht="15.75" customHeight="1">
      <c r="A4130" s="1">
        <v>5851.3979</v>
      </c>
      <c r="B4130" s="1">
        <v>31.83</v>
      </c>
      <c r="C4130" s="1">
        <v>30.8</v>
      </c>
      <c r="D4130" s="1">
        <v>31.77</v>
      </c>
      <c r="E4130" s="1">
        <v>31.24</v>
      </c>
      <c r="F4130" s="1">
        <v>31.39</v>
      </c>
    </row>
    <row r="4131" ht="15.75" customHeight="1">
      <c r="A4131" s="1">
        <v>5851.5503</v>
      </c>
      <c r="B4131" s="1">
        <v>31.58</v>
      </c>
      <c r="C4131" s="1">
        <v>30.59</v>
      </c>
      <c r="D4131" s="1">
        <v>31.47</v>
      </c>
      <c r="E4131" s="1">
        <v>30.86</v>
      </c>
      <c r="F4131" s="1">
        <v>31.12</v>
      </c>
    </row>
    <row r="4132" ht="15.75" customHeight="1">
      <c r="A4132" s="1">
        <v>5851.7026</v>
      </c>
      <c r="B4132" s="1">
        <v>30.81</v>
      </c>
      <c r="C4132" s="1">
        <v>30.16</v>
      </c>
      <c r="D4132" s="1">
        <v>31.12</v>
      </c>
      <c r="E4132" s="1">
        <v>30.2</v>
      </c>
      <c r="F4132" s="1">
        <v>30.43</v>
      </c>
    </row>
    <row r="4133" ht="15.75" customHeight="1">
      <c r="A4133" s="1">
        <v>5851.855</v>
      </c>
      <c r="B4133" s="1">
        <v>29.62</v>
      </c>
      <c r="C4133" s="1">
        <v>29.36</v>
      </c>
      <c r="D4133" s="1">
        <v>30.31</v>
      </c>
      <c r="E4133" s="1">
        <v>29.57</v>
      </c>
      <c r="F4133" s="1">
        <v>29.9</v>
      </c>
    </row>
    <row r="4134" ht="15.75" customHeight="1">
      <c r="A4134" s="1">
        <v>5852.0078</v>
      </c>
      <c r="B4134" s="1">
        <v>28.67</v>
      </c>
      <c r="C4134" s="1">
        <v>28.76</v>
      </c>
      <c r="D4134" s="1">
        <v>29.66</v>
      </c>
      <c r="E4134" s="1">
        <v>29.07</v>
      </c>
      <c r="F4134" s="1">
        <v>29.33</v>
      </c>
    </row>
    <row r="4135" ht="15.75" customHeight="1">
      <c r="A4135" s="1">
        <v>5852.1602</v>
      </c>
      <c r="B4135" s="1">
        <v>29.07</v>
      </c>
      <c r="C4135" s="1">
        <v>29.3</v>
      </c>
      <c r="D4135" s="1">
        <v>30.14</v>
      </c>
      <c r="E4135" s="1">
        <v>29.55</v>
      </c>
      <c r="F4135" s="1">
        <v>29.79</v>
      </c>
    </row>
    <row r="4136" ht="15.75" customHeight="1">
      <c r="A4136" s="1">
        <v>5852.3125</v>
      </c>
      <c r="B4136" s="1">
        <v>31.92</v>
      </c>
      <c r="C4136" s="1">
        <v>32.13</v>
      </c>
      <c r="D4136" s="1">
        <v>33.02</v>
      </c>
      <c r="E4136" s="1">
        <v>32.48</v>
      </c>
      <c r="F4136" s="1">
        <v>33.23</v>
      </c>
    </row>
    <row r="4137" ht="15.75" customHeight="1">
      <c r="A4137" s="1">
        <v>5852.4648</v>
      </c>
      <c r="B4137" s="1">
        <v>38.52</v>
      </c>
      <c r="C4137" s="1">
        <v>38.71</v>
      </c>
      <c r="D4137" s="1">
        <v>39.96</v>
      </c>
      <c r="E4137" s="1">
        <v>40.05</v>
      </c>
      <c r="F4137" s="1">
        <v>40.16</v>
      </c>
    </row>
    <row r="4138" ht="15.75" customHeight="1">
      <c r="A4138" s="1">
        <v>5852.6172</v>
      </c>
      <c r="B4138" s="1">
        <v>49.82</v>
      </c>
      <c r="C4138" s="1">
        <v>50.17</v>
      </c>
      <c r="D4138" s="1">
        <v>52.46</v>
      </c>
      <c r="E4138" s="1">
        <v>51.92</v>
      </c>
      <c r="F4138" s="1">
        <v>52.05</v>
      </c>
    </row>
    <row r="4139" ht="15.75" customHeight="1">
      <c r="A4139" s="1">
        <v>5852.7695</v>
      </c>
      <c r="B4139" s="1">
        <v>66.13</v>
      </c>
      <c r="C4139" s="1">
        <v>66.88</v>
      </c>
      <c r="D4139" s="1">
        <v>71.46</v>
      </c>
      <c r="E4139" s="1">
        <v>71.42</v>
      </c>
      <c r="F4139" s="1">
        <v>70.22</v>
      </c>
    </row>
    <row r="4140" ht="15.75" customHeight="1">
      <c r="A4140" s="1">
        <v>5852.9219</v>
      </c>
      <c r="B4140" s="1">
        <v>83.05</v>
      </c>
      <c r="C4140" s="1">
        <v>84.49</v>
      </c>
      <c r="D4140" s="1">
        <v>91.62</v>
      </c>
      <c r="E4140" s="1">
        <v>90.99</v>
      </c>
      <c r="F4140" s="1">
        <v>89.82</v>
      </c>
    </row>
    <row r="4141" ht="15.75" customHeight="1">
      <c r="A4141" s="1">
        <v>5853.0742</v>
      </c>
      <c r="B4141" s="1">
        <v>90.48</v>
      </c>
      <c r="C4141" s="1">
        <v>92.25</v>
      </c>
      <c r="D4141" s="1">
        <v>99.94</v>
      </c>
      <c r="E4141" s="1">
        <v>99.01</v>
      </c>
      <c r="F4141" s="1">
        <v>98.51</v>
      </c>
    </row>
    <row r="4142" ht="15.75" customHeight="1">
      <c r="A4142" s="1">
        <v>5853.2266</v>
      </c>
      <c r="B4142" s="1">
        <v>81.72</v>
      </c>
      <c r="C4142" s="1">
        <v>82.76</v>
      </c>
      <c r="D4142" s="1">
        <v>90.51</v>
      </c>
      <c r="E4142" s="1">
        <v>90.29</v>
      </c>
      <c r="F4142" s="1">
        <v>88.5</v>
      </c>
    </row>
    <row r="4143" ht="15.75" customHeight="1">
      <c r="A4143" s="1">
        <v>5853.3794</v>
      </c>
      <c r="B4143" s="1">
        <v>64.51</v>
      </c>
      <c r="C4143" s="1">
        <v>67.4</v>
      </c>
      <c r="D4143" s="1">
        <v>74.54</v>
      </c>
      <c r="E4143" s="1">
        <v>73.77</v>
      </c>
      <c r="F4143" s="1">
        <v>72.82</v>
      </c>
    </row>
    <row r="4144" ht="15.75" customHeight="1">
      <c r="A4144" s="1">
        <v>5853.5317</v>
      </c>
      <c r="B4144" s="1">
        <v>53.83</v>
      </c>
      <c r="C4144" s="1">
        <v>56.72</v>
      </c>
      <c r="D4144" s="1">
        <v>62.73</v>
      </c>
      <c r="E4144" s="1">
        <v>61.71</v>
      </c>
      <c r="F4144" s="1">
        <v>61.73</v>
      </c>
    </row>
    <row r="4145" ht="15.75" customHeight="1">
      <c r="A4145" s="1">
        <v>5853.6841</v>
      </c>
      <c r="B4145" s="1">
        <v>45.95</v>
      </c>
      <c r="C4145" s="1">
        <v>48.66</v>
      </c>
      <c r="D4145" s="1">
        <v>53.24</v>
      </c>
      <c r="E4145" s="1">
        <v>53.09</v>
      </c>
      <c r="F4145" s="1">
        <v>51.98</v>
      </c>
    </row>
    <row r="4146" ht="15.75" customHeight="1">
      <c r="A4146" s="1">
        <v>5853.8364</v>
      </c>
      <c r="B4146" s="1">
        <v>42.58</v>
      </c>
      <c r="C4146" s="1">
        <v>45.57</v>
      </c>
      <c r="D4146" s="1">
        <v>49.6</v>
      </c>
      <c r="E4146" s="1">
        <v>49.54</v>
      </c>
      <c r="F4146" s="1">
        <v>48.14</v>
      </c>
    </row>
    <row r="4147" ht="15.75" customHeight="1">
      <c r="A4147" s="1">
        <v>5853.9888</v>
      </c>
      <c r="B4147" s="1">
        <v>43.75</v>
      </c>
      <c r="C4147" s="1">
        <v>47.67</v>
      </c>
      <c r="D4147" s="1">
        <v>51.78</v>
      </c>
      <c r="E4147" s="1">
        <v>51.1</v>
      </c>
      <c r="F4147" s="1">
        <v>49.5</v>
      </c>
    </row>
    <row r="4148" ht="15.75" customHeight="1">
      <c r="A4148" s="1">
        <v>5854.1411</v>
      </c>
      <c r="B4148" s="1">
        <v>49.55</v>
      </c>
      <c r="C4148" s="1">
        <v>54.77</v>
      </c>
      <c r="D4148" s="1">
        <v>59.8</v>
      </c>
      <c r="E4148" s="1">
        <v>59.12</v>
      </c>
      <c r="F4148" s="1">
        <v>56.2</v>
      </c>
    </row>
    <row r="4149" ht="15.75" customHeight="1">
      <c r="A4149" s="1">
        <v>5854.2935</v>
      </c>
      <c r="B4149" s="1">
        <v>59.89</v>
      </c>
      <c r="C4149" s="1">
        <v>65.85</v>
      </c>
      <c r="D4149" s="1">
        <v>73.12</v>
      </c>
      <c r="E4149" s="1">
        <v>71.35</v>
      </c>
      <c r="F4149" s="1">
        <v>67.09</v>
      </c>
    </row>
    <row r="4150" ht="15.75" customHeight="1">
      <c r="A4150" s="1">
        <v>5854.4458</v>
      </c>
      <c r="B4150" s="1">
        <v>73.7</v>
      </c>
      <c r="C4150" s="1">
        <v>81.0</v>
      </c>
      <c r="D4150" s="1">
        <v>93.0</v>
      </c>
      <c r="E4150" s="1">
        <v>90.01</v>
      </c>
      <c r="F4150" s="1">
        <v>81.18</v>
      </c>
    </row>
    <row r="4151" ht="15.75" customHeight="1">
      <c r="A4151" s="1">
        <v>5854.5981</v>
      </c>
      <c r="B4151" s="1">
        <v>85.45</v>
      </c>
      <c r="C4151" s="1">
        <v>94.99</v>
      </c>
      <c r="D4151" s="1">
        <v>111.6</v>
      </c>
      <c r="E4151" s="1">
        <v>110.1</v>
      </c>
      <c r="F4151" s="1">
        <v>97.77</v>
      </c>
    </row>
    <row r="4152" ht="15.75" customHeight="1">
      <c r="A4152" s="1">
        <v>5854.751</v>
      </c>
      <c r="B4152" s="1">
        <v>85.69</v>
      </c>
      <c r="C4152" s="1">
        <v>95.3</v>
      </c>
      <c r="D4152" s="1">
        <v>111.9</v>
      </c>
      <c r="E4152" s="1">
        <v>112.5</v>
      </c>
      <c r="F4152" s="1">
        <v>103.3</v>
      </c>
    </row>
    <row r="4153" ht="15.75" customHeight="1">
      <c r="A4153" s="1">
        <v>5854.9033</v>
      </c>
      <c r="B4153" s="1">
        <v>72.78</v>
      </c>
      <c r="C4153" s="1">
        <v>78.52</v>
      </c>
      <c r="D4153" s="1">
        <v>92.05</v>
      </c>
      <c r="E4153" s="1">
        <v>92.2</v>
      </c>
      <c r="F4153" s="1">
        <v>85.6</v>
      </c>
    </row>
    <row r="4154" ht="15.75" customHeight="1">
      <c r="A4154" s="1">
        <v>5855.0557</v>
      </c>
      <c r="B4154" s="1">
        <v>55.84</v>
      </c>
      <c r="C4154" s="1">
        <v>57.67</v>
      </c>
      <c r="D4154" s="1">
        <v>67.05</v>
      </c>
      <c r="E4154" s="1">
        <v>67.62</v>
      </c>
      <c r="F4154" s="1">
        <v>63.03</v>
      </c>
    </row>
    <row r="4155" ht="15.75" customHeight="1">
      <c r="A4155" s="1">
        <v>5855.208</v>
      </c>
      <c r="B4155" s="1">
        <v>42.78</v>
      </c>
      <c r="C4155" s="1">
        <v>45.01</v>
      </c>
      <c r="D4155" s="1">
        <v>51.98</v>
      </c>
      <c r="E4155" s="1">
        <v>52.79</v>
      </c>
      <c r="F4155" s="1">
        <v>50.1</v>
      </c>
    </row>
    <row r="4156" ht="15.75" customHeight="1">
      <c r="A4156" s="1">
        <v>5855.3604</v>
      </c>
      <c r="B4156" s="1">
        <v>35.41</v>
      </c>
      <c r="C4156" s="1">
        <v>37.07</v>
      </c>
      <c r="D4156" s="1">
        <v>41.34</v>
      </c>
      <c r="E4156" s="1">
        <v>41.85</v>
      </c>
      <c r="F4156" s="1">
        <v>39.79</v>
      </c>
    </row>
    <row r="4157" ht="15.75" customHeight="1">
      <c r="A4157" s="1">
        <v>5855.5127</v>
      </c>
      <c r="B4157" s="1">
        <v>30.89</v>
      </c>
      <c r="C4157" s="1">
        <v>32.28</v>
      </c>
      <c r="D4157" s="1">
        <v>35.16</v>
      </c>
      <c r="E4157" s="1">
        <v>34.99</v>
      </c>
      <c r="F4157" s="1">
        <v>33.6</v>
      </c>
    </row>
    <row r="4158" ht="15.75" customHeight="1">
      <c r="A4158" s="1">
        <v>5855.665</v>
      </c>
      <c r="B4158" s="1">
        <v>30.15</v>
      </c>
      <c r="C4158" s="1">
        <v>31.8</v>
      </c>
      <c r="D4158" s="1">
        <v>34.13</v>
      </c>
      <c r="E4158" s="1">
        <v>34.15</v>
      </c>
      <c r="F4158" s="1">
        <v>33.28</v>
      </c>
    </row>
    <row r="4159" ht="15.75" customHeight="1">
      <c r="A4159" s="1">
        <v>5855.8174</v>
      </c>
      <c r="B4159" s="1">
        <v>34.11</v>
      </c>
      <c r="C4159" s="1">
        <v>36.18</v>
      </c>
      <c r="D4159" s="1">
        <v>38.32</v>
      </c>
      <c r="E4159" s="1">
        <v>38.1</v>
      </c>
      <c r="F4159" s="1">
        <v>37.24</v>
      </c>
    </row>
    <row r="4160" ht="15.75" customHeight="1">
      <c r="A4160" s="1">
        <v>5855.9702</v>
      </c>
      <c r="B4160" s="1">
        <v>41.83</v>
      </c>
      <c r="C4160" s="1">
        <v>45.74</v>
      </c>
      <c r="D4160" s="1">
        <v>47.45</v>
      </c>
      <c r="E4160" s="1">
        <v>46.89</v>
      </c>
      <c r="F4160" s="1">
        <v>45.89</v>
      </c>
    </row>
    <row r="4161" ht="15.75" customHeight="1">
      <c r="A4161" s="1">
        <v>5856.1226</v>
      </c>
      <c r="B4161" s="1">
        <v>53.78</v>
      </c>
      <c r="C4161" s="1">
        <v>58.52</v>
      </c>
      <c r="D4161" s="1">
        <v>61.92</v>
      </c>
      <c r="E4161" s="1">
        <v>61.14</v>
      </c>
      <c r="F4161" s="1">
        <v>60.39</v>
      </c>
    </row>
    <row r="4162" ht="15.75" customHeight="1">
      <c r="A4162" s="1">
        <v>5856.2749</v>
      </c>
      <c r="B4162" s="1">
        <v>74.74</v>
      </c>
      <c r="C4162" s="1">
        <v>84.53</v>
      </c>
      <c r="D4162" s="1">
        <v>89.56</v>
      </c>
      <c r="E4162" s="1">
        <v>87.66</v>
      </c>
      <c r="F4162" s="1">
        <v>86.26</v>
      </c>
    </row>
    <row r="4163" ht="15.75" customHeight="1">
      <c r="A4163" s="1">
        <v>5856.4272</v>
      </c>
      <c r="B4163" s="1">
        <v>102.5</v>
      </c>
      <c r="C4163" s="1">
        <v>120.1</v>
      </c>
      <c r="D4163" s="1">
        <v>125.1</v>
      </c>
      <c r="E4163" s="1">
        <v>120.2</v>
      </c>
      <c r="F4163" s="1">
        <v>116.8</v>
      </c>
    </row>
    <row r="4164" ht="15.75" customHeight="1">
      <c r="A4164" s="1">
        <v>5856.5796</v>
      </c>
      <c r="B4164" s="1">
        <v>126.3</v>
      </c>
      <c r="C4164" s="1">
        <v>141.7</v>
      </c>
      <c r="D4164" s="1">
        <v>146.1</v>
      </c>
      <c r="E4164" s="1">
        <v>138.4</v>
      </c>
      <c r="F4164" s="1">
        <v>133.8</v>
      </c>
    </row>
    <row r="4165" ht="15.75" customHeight="1">
      <c r="A4165" s="1">
        <v>5856.7319</v>
      </c>
      <c r="B4165" s="1">
        <v>127.4</v>
      </c>
      <c r="C4165" s="1">
        <v>137.2</v>
      </c>
      <c r="D4165" s="1">
        <v>147.9</v>
      </c>
      <c r="E4165" s="1">
        <v>137.0</v>
      </c>
      <c r="F4165" s="1">
        <v>130.5</v>
      </c>
    </row>
    <row r="4166" ht="15.75" customHeight="1">
      <c r="A4166" s="1">
        <v>5856.8843</v>
      </c>
      <c r="B4166" s="1">
        <v>111.2</v>
      </c>
      <c r="C4166" s="1">
        <v>118.9</v>
      </c>
      <c r="D4166" s="1">
        <v>135.4</v>
      </c>
      <c r="E4166" s="1">
        <v>123.0</v>
      </c>
      <c r="F4166" s="1">
        <v>115.4</v>
      </c>
    </row>
    <row r="4167" ht="15.75" customHeight="1">
      <c r="A4167" s="1">
        <v>5857.0366</v>
      </c>
      <c r="B4167" s="1">
        <v>95.0</v>
      </c>
      <c r="C4167" s="1">
        <v>103.5</v>
      </c>
      <c r="D4167" s="1">
        <v>119.7</v>
      </c>
      <c r="E4167" s="1">
        <v>107.6</v>
      </c>
      <c r="F4167" s="1">
        <v>100.2</v>
      </c>
    </row>
    <row r="4168" ht="15.75" customHeight="1">
      <c r="A4168" s="1">
        <v>5857.189</v>
      </c>
      <c r="B4168" s="1">
        <v>84.82</v>
      </c>
      <c r="C4168" s="1">
        <v>92.74</v>
      </c>
      <c r="D4168" s="1">
        <v>106.9</v>
      </c>
      <c r="E4168" s="1">
        <v>97.7</v>
      </c>
      <c r="F4168" s="1">
        <v>91.42</v>
      </c>
    </row>
    <row r="4169" ht="15.75" customHeight="1">
      <c r="A4169" s="1">
        <v>5857.3418</v>
      </c>
      <c r="B4169" s="1">
        <v>80.68</v>
      </c>
      <c r="C4169" s="1">
        <v>89.23</v>
      </c>
      <c r="D4169" s="1">
        <v>102.2</v>
      </c>
      <c r="E4169" s="1">
        <v>94.25</v>
      </c>
      <c r="F4169" s="1">
        <v>88.58</v>
      </c>
    </row>
    <row r="4170" ht="15.75" customHeight="1">
      <c r="A4170" s="1">
        <v>5857.4941</v>
      </c>
      <c r="B4170" s="1">
        <v>82.12</v>
      </c>
      <c r="C4170" s="1">
        <v>90.52</v>
      </c>
      <c r="D4170" s="1">
        <v>103.2</v>
      </c>
      <c r="E4170" s="1">
        <v>96.09</v>
      </c>
      <c r="F4170" s="1">
        <v>90.72</v>
      </c>
    </row>
    <row r="4171" ht="15.75" customHeight="1">
      <c r="A4171" s="1">
        <v>5857.6465</v>
      </c>
      <c r="B4171" s="1">
        <v>85.71</v>
      </c>
      <c r="C4171" s="1">
        <v>93.34</v>
      </c>
      <c r="D4171" s="1">
        <v>106.4</v>
      </c>
      <c r="E4171" s="1">
        <v>100.5</v>
      </c>
      <c r="F4171" s="1">
        <v>94.88</v>
      </c>
    </row>
    <row r="4172" ht="15.75" customHeight="1">
      <c r="A4172" s="1">
        <v>5857.7988</v>
      </c>
      <c r="B4172" s="1">
        <v>88.89</v>
      </c>
      <c r="C4172" s="1">
        <v>97.03</v>
      </c>
      <c r="D4172" s="1">
        <v>110.3</v>
      </c>
      <c r="E4172" s="1">
        <v>104.6</v>
      </c>
      <c r="F4172" s="1">
        <v>101.9</v>
      </c>
    </row>
    <row r="4173" ht="15.75" customHeight="1">
      <c r="A4173" s="1">
        <v>5857.9512</v>
      </c>
      <c r="B4173" s="1">
        <v>88.92</v>
      </c>
      <c r="C4173" s="1">
        <v>95.72</v>
      </c>
      <c r="D4173" s="1">
        <v>108.2</v>
      </c>
      <c r="E4173" s="1">
        <v>103.6</v>
      </c>
      <c r="F4173" s="1">
        <v>103.3</v>
      </c>
    </row>
    <row r="4174" ht="15.75" customHeight="1">
      <c r="A4174" s="1">
        <v>5858.1035</v>
      </c>
      <c r="B4174" s="1">
        <v>82.92</v>
      </c>
      <c r="C4174" s="1">
        <v>88.84</v>
      </c>
      <c r="D4174" s="1">
        <v>99.97</v>
      </c>
      <c r="E4174" s="1">
        <v>96.69</v>
      </c>
      <c r="F4174" s="1">
        <v>98.19</v>
      </c>
    </row>
    <row r="4175" ht="15.75" customHeight="1">
      <c r="A4175" s="1">
        <v>5858.2559</v>
      </c>
      <c r="B4175" s="1">
        <v>73.86</v>
      </c>
      <c r="C4175" s="1">
        <v>78.89</v>
      </c>
      <c r="D4175" s="1">
        <v>88.14</v>
      </c>
      <c r="E4175" s="1">
        <v>85.88</v>
      </c>
      <c r="F4175" s="1">
        <v>88.67</v>
      </c>
    </row>
    <row r="4176" ht="15.75" customHeight="1">
      <c r="A4176" s="1">
        <v>5858.4082</v>
      </c>
      <c r="B4176" s="1">
        <v>65.7</v>
      </c>
      <c r="C4176" s="1">
        <v>69.67</v>
      </c>
      <c r="D4176" s="1">
        <v>77.11</v>
      </c>
      <c r="E4176" s="1">
        <v>75.21</v>
      </c>
      <c r="F4176" s="1">
        <v>79.43</v>
      </c>
    </row>
    <row r="4177" ht="15.75" customHeight="1">
      <c r="A4177" s="1">
        <v>5858.5605</v>
      </c>
      <c r="B4177" s="1">
        <v>59.64</v>
      </c>
      <c r="C4177" s="1">
        <v>62.5</v>
      </c>
      <c r="D4177" s="1">
        <v>67.97</v>
      </c>
      <c r="E4177" s="1">
        <v>66.35</v>
      </c>
      <c r="F4177" s="1">
        <v>71.16</v>
      </c>
    </row>
    <row r="4178" ht="15.75" customHeight="1">
      <c r="A4178" s="1">
        <v>5858.7134</v>
      </c>
      <c r="B4178" s="1">
        <v>55.28</v>
      </c>
      <c r="C4178" s="1">
        <v>57.25</v>
      </c>
      <c r="D4178" s="1">
        <v>61.47</v>
      </c>
      <c r="E4178" s="1">
        <v>60.39</v>
      </c>
      <c r="F4178" s="1">
        <v>63.89</v>
      </c>
    </row>
    <row r="4179" ht="15.75" customHeight="1">
      <c r="A4179" s="1">
        <v>5858.8657</v>
      </c>
      <c r="B4179" s="1">
        <v>53.42</v>
      </c>
      <c r="C4179" s="1">
        <v>55.3</v>
      </c>
      <c r="D4179" s="1">
        <v>58.93</v>
      </c>
      <c r="E4179" s="1">
        <v>57.53</v>
      </c>
      <c r="F4179" s="1">
        <v>60.96</v>
      </c>
    </row>
    <row r="4180" ht="15.75" customHeight="1">
      <c r="A4180" s="1">
        <v>5859.0181</v>
      </c>
      <c r="B4180" s="1">
        <v>54.58</v>
      </c>
      <c r="C4180" s="1">
        <v>56.06</v>
      </c>
      <c r="D4180" s="1">
        <v>59.36</v>
      </c>
      <c r="E4180" s="1">
        <v>57.42</v>
      </c>
      <c r="F4180" s="1">
        <v>60.53</v>
      </c>
    </row>
    <row r="4181" ht="15.75" customHeight="1">
      <c r="A4181" s="1">
        <v>5859.1704</v>
      </c>
      <c r="B4181" s="1">
        <v>57.22</v>
      </c>
      <c r="C4181" s="1">
        <v>57.41</v>
      </c>
      <c r="D4181" s="1">
        <v>60.03</v>
      </c>
      <c r="E4181" s="1">
        <v>58.36</v>
      </c>
      <c r="F4181" s="1">
        <v>61.09</v>
      </c>
    </row>
    <row r="4182" ht="15.75" customHeight="1">
      <c r="A4182" s="1">
        <v>5859.3228</v>
      </c>
      <c r="B4182" s="1">
        <v>60.23</v>
      </c>
      <c r="C4182" s="1">
        <v>59.16</v>
      </c>
      <c r="D4182" s="1">
        <v>61.97</v>
      </c>
      <c r="E4182" s="1">
        <v>59.4</v>
      </c>
      <c r="F4182" s="1">
        <v>60.47</v>
      </c>
    </row>
    <row r="4183" ht="15.75" customHeight="1">
      <c r="A4183" s="1">
        <v>5859.4751</v>
      </c>
      <c r="B4183" s="1">
        <v>61.02</v>
      </c>
      <c r="C4183" s="1">
        <v>58.3</v>
      </c>
      <c r="D4183" s="1">
        <v>60.27</v>
      </c>
      <c r="E4183" s="1">
        <v>57.02</v>
      </c>
      <c r="F4183" s="1">
        <v>56.94</v>
      </c>
    </row>
    <row r="4184" ht="15.75" customHeight="1">
      <c r="A4184" s="1">
        <v>5859.6274</v>
      </c>
      <c r="B4184" s="1">
        <v>56.77</v>
      </c>
      <c r="C4184" s="1">
        <v>53.06</v>
      </c>
      <c r="D4184" s="1">
        <v>54.39</v>
      </c>
      <c r="E4184" s="1">
        <v>51.21</v>
      </c>
      <c r="F4184" s="1">
        <v>50.39</v>
      </c>
    </row>
    <row r="4185" ht="15.75" customHeight="1">
      <c r="A4185" s="1">
        <v>5859.7798</v>
      </c>
      <c r="B4185" s="1">
        <v>48.13</v>
      </c>
      <c r="C4185" s="1">
        <v>45.53</v>
      </c>
      <c r="D4185" s="1">
        <v>46.4</v>
      </c>
      <c r="E4185" s="1">
        <v>43.59</v>
      </c>
      <c r="F4185" s="1">
        <v>42.23</v>
      </c>
    </row>
    <row r="4186" ht="15.75" customHeight="1">
      <c r="A4186" s="1">
        <v>5859.9326</v>
      </c>
      <c r="B4186" s="1">
        <v>40.2</v>
      </c>
      <c r="C4186" s="1">
        <v>38.42</v>
      </c>
      <c r="D4186" s="1">
        <v>39.02</v>
      </c>
      <c r="E4186" s="1">
        <v>36.54</v>
      </c>
      <c r="F4186" s="1">
        <v>34.94</v>
      </c>
    </row>
    <row r="4187" ht="15.75" customHeight="1">
      <c r="A4187" s="1">
        <v>5860.085</v>
      </c>
      <c r="B4187" s="1">
        <v>34.98</v>
      </c>
      <c r="C4187" s="1">
        <v>33.19</v>
      </c>
      <c r="D4187" s="1">
        <v>33.3</v>
      </c>
      <c r="E4187" s="1">
        <v>31.29</v>
      </c>
      <c r="F4187" s="1">
        <v>29.73</v>
      </c>
    </row>
    <row r="4188" ht="15.75" customHeight="1">
      <c r="A4188" s="1">
        <v>5860.2373</v>
      </c>
      <c r="B4188" s="1">
        <v>29.86</v>
      </c>
      <c r="C4188" s="1">
        <v>29.5</v>
      </c>
      <c r="D4188" s="1">
        <v>29.4</v>
      </c>
      <c r="E4188" s="1">
        <v>27.8</v>
      </c>
      <c r="F4188" s="1">
        <v>26.77</v>
      </c>
    </row>
    <row r="4189" ht="15.75" customHeight="1">
      <c r="A4189" s="1">
        <v>5860.3896</v>
      </c>
      <c r="B4189" s="1">
        <v>28.0</v>
      </c>
      <c r="C4189" s="1">
        <v>27.96</v>
      </c>
      <c r="D4189" s="1">
        <v>27.88</v>
      </c>
      <c r="E4189" s="1">
        <v>26.3</v>
      </c>
      <c r="F4189" s="1">
        <v>25.62</v>
      </c>
    </row>
    <row r="4190" ht="15.75" customHeight="1">
      <c r="A4190" s="1">
        <v>5860.542</v>
      </c>
      <c r="B4190" s="1">
        <v>27.95</v>
      </c>
      <c r="C4190" s="1">
        <v>28.3</v>
      </c>
      <c r="D4190" s="1">
        <v>28.32</v>
      </c>
      <c r="E4190" s="1">
        <v>26.78</v>
      </c>
      <c r="F4190" s="1">
        <v>25.98</v>
      </c>
    </row>
    <row r="4191" ht="15.75" customHeight="1">
      <c r="A4191" s="1">
        <v>5860.6943</v>
      </c>
      <c r="B4191" s="1">
        <v>30.38</v>
      </c>
      <c r="C4191" s="1">
        <v>30.59</v>
      </c>
      <c r="D4191" s="1">
        <v>30.7</v>
      </c>
      <c r="E4191" s="1">
        <v>29.01</v>
      </c>
      <c r="F4191" s="1">
        <v>28.07</v>
      </c>
    </row>
    <row r="4192" ht="15.75" customHeight="1">
      <c r="A4192" s="1">
        <v>5860.8467</v>
      </c>
      <c r="B4192" s="1">
        <v>37.56</v>
      </c>
      <c r="C4192" s="1">
        <v>35.62</v>
      </c>
      <c r="D4192" s="1">
        <v>35.76</v>
      </c>
      <c r="E4192" s="1">
        <v>33.53</v>
      </c>
      <c r="F4192" s="1">
        <v>33.39</v>
      </c>
    </row>
    <row r="4193" ht="15.75" customHeight="1">
      <c r="A4193" s="1">
        <v>5860.999</v>
      </c>
      <c r="B4193" s="1">
        <v>47.21</v>
      </c>
      <c r="C4193" s="1">
        <v>44.21</v>
      </c>
      <c r="D4193" s="1">
        <v>45.0</v>
      </c>
      <c r="E4193" s="1">
        <v>41.93</v>
      </c>
      <c r="F4193" s="1">
        <v>41.97</v>
      </c>
    </row>
    <row r="4194" ht="15.75" customHeight="1">
      <c r="A4194" s="1">
        <v>5861.1514</v>
      </c>
      <c r="B4194" s="1">
        <v>61.96</v>
      </c>
      <c r="C4194" s="1">
        <v>57.35</v>
      </c>
      <c r="D4194" s="1">
        <v>58.5</v>
      </c>
      <c r="E4194" s="1">
        <v>54.82</v>
      </c>
      <c r="F4194" s="1">
        <v>54.64</v>
      </c>
    </row>
    <row r="4195" ht="15.75" customHeight="1">
      <c r="A4195" s="1">
        <v>5861.3042</v>
      </c>
      <c r="B4195" s="1">
        <v>83.45</v>
      </c>
      <c r="C4195" s="1">
        <v>76.51</v>
      </c>
      <c r="D4195" s="1">
        <v>79.44</v>
      </c>
      <c r="E4195" s="1">
        <v>74.95</v>
      </c>
      <c r="F4195" s="1">
        <v>74.69</v>
      </c>
    </row>
    <row r="4196" ht="15.75" customHeight="1">
      <c r="A4196" s="1">
        <v>5861.4565</v>
      </c>
      <c r="B4196" s="1">
        <v>107.7</v>
      </c>
      <c r="C4196" s="1">
        <v>102.2</v>
      </c>
      <c r="D4196" s="1">
        <v>108.3</v>
      </c>
      <c r="E4196" s="1">
        <v>103.0</v>
      </c>
      <c r="F4196" s="1">
        <v>101.4</v>
      </c>
    </row>
    <row r="4197" ht="15.75" customHeight="1">
      <c r="A4197" s="1">
        <v>5861.6089</v>
      </c>
      <c r="B4197" s="1">
        <v>118.7</v>
      </c>
      <c r="C4197" s="1">
        <v>133.2</v>
      </c>
      <c r="D4197" s="1">
        <v>144.0</v>
      </c>
      <c r="E4197" s="1">
        <v>136.9</v>
      </c>
      <c r="F4197" s="1">
        <v>133.0</v>
      </c>
    </row>
    <row r="4198" ht="15.75" customHeight="1">
      <c r="A4198" s="1">
        <v>5861.7612</v>
      </c>
      <c r="B4198" s="1">
        <v>124.3</v>
      </c>
      <c r="C4198" s="1">
        <v>158.3</v>
      </c>
      <c r="D4198" s="1">
        <v>174.7</v>
      </c>
      <c r="E4198" s="1">
        <v>167.6</v>
      </c>
      <c r="F4198" s="1">
        <v>165.6</v>
      </c>
    </row>
    <row r="4199" ht="15.75" customHeight="1">
      <c r="A4199" s="1">
        <v>5861.9136</v>
      </c>
      <c r="B4199" s="1">
        <v>126.2</v>
      </c>
      <c r="C4199" s="1">
        <v>165.8</v>
      </c>
      <c r="D4199" s="1">
        <v>185.9</v>
      </c>
      <c r="E4199" s="1">
        <v>182.9</v>
      </c>
      <c r="F4199" s="1">
        <v>172.1</v>
      </c>
    </row>
    <row r="4200" ht="15.75" customHeight="1">
      <c r="A4200" s="1">
        <v>5862.0659</v>
      </c>
      <c r="B4200" s="1">
        <v>125.8</v>
      </c>
      <c r="C4200" s="1">
        <v>156.4</v>
      </c>
      <c r="D4200" s="1">
        <v>175.8</v>
      </c>
      <c r="E4200" s="1">
        <v>175.4</v>
      </c>
      <c r="F4200" s="1">
        <v>158.9</v>
      </c>
    </row>
    <row r="4201" ht="15.75" customHeight="1">
      <c r="A4201" s="1">
        <v>5862.2183</v>
      </c>
      <c r="B4201" s="1">
        <v>122.1</v>
      </c>
      <c r="C4201" s="1">
        <v>141.4</v>
      </c>
      <c r="D4201" s="1">
        <v>157.2</v>
      </c>
      <c r="E4201" s="1">
        <v>151.8</v>
      </c>
      <c r="F4201" s="1">
        <v>147.6</v>
      </c>
    </row>
    <row r="4202" ht="15.75" customHeight="1">
      <c r="A4202" s="1">
        <v>5862.3706</v>
      </c>
      <c r="B4202" s="1">
        <v>114.3</v>
      </c>
      <c r="C4202" s="1">
        <v>127.8</v>
      </c>
      <c r="D4202" s="1">
        <v>140.8</v>
      </c>
      <c r="E4202" s="1">
        <v>130.4</v>
      </c>
      <c r="F4202" s="1">
        <v>138.7</v>
      </c>
    </row>
    <row r="4203" ht="15.75" customHeight="1">
      <c r="A4203" s="1">
        <v>5862.5229</v>
      </c>
      <c r="B4203" s="1">
        <v>108.5</v>
      </c>
      <c r="C4203" s="1">
        <v>117.0</v>
      </c>
      <c r="D4203" s="1">
        <v>128.4</v>
      </c>
      <c r="E4203" s="1">
        <v>115.1</v>
      </c>
      <c r="F4203" s="1">
        <v>129.3</v>
      </c>
    </row>
    <row r="4204" ht="15.75" customHeight="1">
      <c r="A4204" s="1">
        <v>5862.6758</v>
      </c>
      <c r="B4204" s="1">
        <v>102.1</v>
      </c>
      <c r="C4204" s="1">
        <v>109.1</v>
      </c>
      <c r="D4204" s="1">
        <v>119.7</v>
      </c>
      <c r="E4204" s="1">
        <v>105.1</v>
      </c>
      <c r="F4204" s="1">
        <v>119.8</v>
      </c>
    </row>
    <row r="4205" ht="15.75" customHeight="1">
      <c r="A4205" s="1">
        <v>5862.8281</v>
      </c>
      <c r="B4205" s="1">
        <v>96.03</v>
      </c>
      <c r="C4205" s="1">
        <v>103.7</v>
      </c>
      <c r="D4205" s="1">
        <v>114.1</v>
      </c>
      <c r="E4205" s="1">
        <v>100.4</v>
      </c>
      <c r="F4205" s="1">
        <v>111.0</v>
      </c>
    </row>
    <row r="4206" ht="15.75" customHeight="1">
      <c r="A4206" s="1">
        <v>5862.9805</v>
      </c>
      <c r="B4206" s="1">
        <v>92.86</v>
      </c>
      <c r="C4206" s="1">
        <v>100.8</v>
      </c>
      <c r="D4206" s="1">
        <v>111.0</v>
      </c>
      <c r="E4206" s="1">
        <v>96.61</v>
      </c>
      <c r="F4206" s="1">
        <v>103.6</v>
      </c>
    </row>
    <row r="4207" ht="15.75" customHeight="1">
      <c r="A4207" s="1">
        <v>5863.1328</v>
      </c>
      <c r="B4207" s="1">
        <v>88.86</v>
      </c>
      <c r="C4207" s="1">
        <v>97.92</v>
      </c>
      <c r="D4207" s="1">
        <v>107.9</v>
      </c>
      <c r="E4207" s="1">
        <v>93.17</v>
      </c>
      <c r="F4207" s="1">
        <v>96.59</v>
      </c>
    </row>
    <row r="4208" ht="15.75" customHeight="1">
      <c r="A4208" s="1">
        <v>5863.2852</v>
      </c>
      <c r="B4208" s="1">
        <v>86.72</v>
      </c>
      <c r="C4208" s="1">
        <v>93.41</v>
      </c>
      <c r="D4208" s="1">
        <v>102.6</v>
      </c>
      <c r="E4208" s="1">
        <v>90.7</v>
      </c>
      <c r="F4208" s="1">
        <v>90.82</v>
      </c>
    </row>
    <row r="4209" ht="15.75" customHeight="1">
      <c r="A4209" s="1">
        <v>5863.4375</v>
      </c>
      <c r="B4209" s="1">
        <v>82.64</v>
      </c>
      <c r="C4209" s="1">
        <v>86.46</v>
      </c>
      <c r="D4209" s="1">
        <v>94.44</v>
      </c>
      <c r="E4209" s="1">
        <v>86.32</v>
      </c>
      <c r="F4209" s="1">
        <v>85.23</v>
      </c>
    </row>
    <row r="4210" ht="15.75" customHeight="1">
      <c r="A4210" s="1">
        <v>5863.5898</v>
      </c>
      <c r="B4210" s="1">
        <v>77.54</v>
      </c>
      <c r="C4210" s="1">
        <v>79.61</v>
      </c>
      <c r="D4210" s="1">
        <v>86.28</v>
      </c>
      <c r="E4210" s="1">
        <v>81.49</v>
      </c>
      <c r="F4210" s="1">
        <v>79.18</v>
      </c>
    </row>
    <row r="4211" ht="15.75" customHeight="1">
      <c r="A4211" s="1">
        <v>5863.7422</v>
      </c>
      <c r="B4211" s="1">
        <v>74.6</v>
      </c>
      <c r="C4211" s="1">
        <v>75.31</v>
      </c>
      <c r="D4211" s="1">
        <v>81.03</v>
      </c>
      <c r="E4211" s="1">
        <v>78.75</v>
      </c>
      <c r="F4211" s="1">
        <v>76.62</v>
      </c>
    </row>
    <row r="4212" ht="15.75" customHeight="1">
      <c r="A4212" s="1">
        <v>5863.895</v>
      </c>
      <c r="B4212" s="1">
        <v>75.0</v>
      </c>
      <c r="C4212" s="1">
        <v>75.36</v>
      </c>
      <c r="D4212" s="1">
        <v>80.73</v>
      </c>
      <c r="E4212" s="1">
        <v>79.58</v>
      </c>
      <c r="F4212" s="1">
        <v>78.03</v>
      </c>
    </row>
    <row r="4213" ht="15.75" customHeight="1">
      <c r="A4213" s="1">
        <v>5864.0474</v>
      </c>
      <c r="B4213" s="1">
        <v>79.12</v>
      </c>
      <c r="C4213" s="1">
        <v>80.17</v>
      </c>
      <c r="D4213" s="1">
        <v>85.71</v>
      </c>
      <c r="E4213" s="1">
        <v>84.1</v>
      </c>
      <c r="F4213" s="1">
        <v>82.63</v>
      </c>
    </row>
    <row r="4214" ht="15.75" customHeight="1">
      <c r="A4214" s="1">
        <v>5864.1997</v>
      </c>
      <c r="B4214" s="1">
        <v>87.0</v>
      </c>
      <c r="C4214" s="1">
        <v>90.23</v>
      </c>
      <c r="D4214" s="1">
        <v>96.2</v>
      </c>
      <c r="E4214" s="1">
        <v>91.9</v>
      </c>
      <c r="F4214" s="1">
        <v>88.64</v>
      </c>
    </row>
    <row r="4215" ht="15.75" customHeight="1">
      <c r="A4215" s="1">
        <v>5864.3521</v>
      </c>
      <c r="B4215" s="1">
        <v>97.6</v>
      </c>
      <c r="C4215" s="1">
        <v>103.2</v>
      </c>
      <c r="D4215" s="1">
        <v>109.1</v>
      </c>
      <c r="E4215" s="1">
        <v>102.2</v>
      </c>
      <c r="F4215" s="1">
        <v>96.97</v>
      </c>
    </row>
    <row r="4216" ht="15.75" customHeight="1">
      <c r="A4216" s="1">
        <v>5864.5044</v>
      </c>
      <c r="B4216" s="1">
        <v>111.0</v>
      </c>
      <c r="C4216" s="1">
        <v>117.9</v>
      </c>
      <c r="D4216" s="1">
        <v>125.1</v>
      </c>
      <c r="E4216" s="1">
        <v>114.3</v>
      </c>
      <c r="F4216" s="1">
        <v>106.6</v>
      </c>
    </row>
    <row r="4217" ht="15.75" customHeight="1">
      <c r="A4217" s="1">
        <v>5864.6567</v>
      </c>
      <c r="B4217" s="1">
        <v>128.0</v>
      </c>
      <c r="C4217" s="1">
        <v>137.4</v>
      </c>
      <c r="D4217" s="1">
        <v>146.5</v>
      </c>
      <c r="E4217" s="1">
        <v>130.6</v>
      </c>
      <c r="F4217" s="1">
        <v>120.0</v>
      </c>
    </row>
    <row r="4218" ht="15.75" customHeight="1">
      <c r="A4218" s="1">
        <v>5864.8091</v>
      </c>
      <c r="B4218" s="1">
        <v>148.3</v>
      </c>
      <c r="C4218" s="1">
        <v>160.9</v>
      </c>
      <c r="D4218" s="1">
        <v>173.5</v>
      </c>
      <c r="E4218" s="1">
        <v>153.8</v>
      </c>
      <c r="F4218" s="1">
        <v>139.3</v>
      </c>
    </row>
    <row r="4219" ht="15.75" customHeight="1">
      <c r="A4219" s="1">
        <v>5864.9614</v>
      </c>
      <c r="B4219" s="1">
        <v>170.9</v>
      </c>
      <c r="C4219" s="1">
        <v>186.4</v>
      </c>
      <c r="D4219" s="1">
        <v>204.6</v>
      </c>
      <c r="E4219" s="1">
        <v>181.0</v>
      </c>
      <c r="F4219" s="1">
        <v>159.0</v>
      </c>
    </row>
    <row r="4220" ht="15.75" customHeight="1">
      <c r="A4220" s="1">
        <v>5865.1138</v>
      </c>
      <c r="B4220" s="1">
        <v>191.7</v>
      </c>
      <c r="C4220" s="1">
        <v>209.7</v>
      </c>
      <c r="D4220" s="1">
        <v>234.7</v>
      </c>
      <c r="E4220" s="1">
        <v>201.4</v>
      </c>
      <c r="F4220" s="1">
        <v>180.6</v>
      </c>
    </row>
    <row r="4221" ht="15.75" customHeight="1">
      <c r="A4221" s="1">
        <v>5865.2666</v>
      </c>
      <c r="B4221" s="1">
        <v>207.2</v>
      </c>
      <c r="C4221" s="1">
        <v>224.3</v>
      </c>
      <c r="D4221" s="1">
        <v>256.5</v>
      </c>
      <c r="E4221" s="1">
        <v>215.9</v>
      </c>
      <c r="F4221" s="1">
        <v>194.6</v>
      </c>
    </row>
    <row r="4222" ht="15.75" customHeight="1">
      <c r="A4222" s="1">
        <v>5865.4189</v>
      </c>
      <c r="B4222" s="1">
        <v>219.7</v>
      </c>
      <c r="C4222" s="1">
        <v>234.7</v>
      </c>
      <c r="D4222" s="1">
        <v>278.3</v>
      </c>
      <c r="E4222" s="1">
        <v>229.2</v>
      </c>
      <c r="F4222" s="1">
        <v>209.4</v>
      </c>
    </row>
    <row r="4223" ht="15.75" customHeight="1">
      <c r="A4223" s="1">
        <v>5865.5713</v>
      </c>
      <c r="B4223" s="1">
        <v>233.0</v>
      </c>
      <c r="C4223" s="1">
        <v>251.2</v>
      </c>
      <c r="D4223" s="1">
        <v>304.8</v>
      </c>
      <c r="E4223" s="1">
        <v>242.8</v>
      </c>
      <c r="F4223" s="1">
        <v>226.9</v>
      </c>
    </row>
    <row r="4224" ht="15.75" customHeight="1">
      <c r="A4224" s="1">
        <v>5865.7236</v>
      </c>
      <c r="B4224" s="1">
        <v>248.7</v>
      </c>
      <c r="C4224" s="1">
        <v>271.2</v>
      </c>
      <c r="D4224" s="1">
        <v>338.0</v>
      </c>
      <c r="E4224" s="1">
        <v>264.5</v>
      </c>
      <c r="F4224" s="1">
        <v>250.5</v>
      </c>
    </row>
    <row r="4225" ht="15.75" customHeight="1">
      <c r="A4225" s="1">
        <v>5865.876</v>
      </c>
      <c r="B4225" s="1">
        <v>267.3</v>
      </c>
      <c r="C4225" s="1">
        <v>298.7</v>
      </c>
      <c r="D4225" s="1">
        <v>375.4</v>
      </c>
      <c r="E4225" s="1">
        <v>289.8</v>
      </c>
      <c r="F4225" s="1">
        <v>277.8</v>
      </c>
    </row>
    <row r="4226" ht="15.75" customHeight="1">
      <c r="A4226" s="1">
        <v>5866.0283</v>
      </c>
      <c r="B4226" s="1">
        <v>293.0</v>
      </c>
      <c r="C4226" s="1">
        <v>329.9</v>
      </c>
      <c r="D4226" s="1">
        <v>421.7</v>
      </c>
      <c r="E4226" s="1">
        <v>322.3</v>
      </c>
      <c r="F4226" s="1">
        <v>307.4</v>
      </c>
    </row>
    <row r="4227" ht="15.75" customHeight="1">
      <c r="A4227" s="1">
        <v>5866.1807</v>
      </c>
      <c r="B4227" s="1">
        <v>311.8</v>
      </c>
      <c r="C4227" s="1">
        <v>353.9</v>
      </c>
      <c r="D4227" s="1">
        <v>459.5</v>
      </c>
      <c r="E4227" s="1">
        <v>356.6</v>
      </c>
      <c r="F4227" s="1">
        <v>337.3</v>
      </c>
    </row>
    <row r="4228" ht="15.75" customHeight="1">
      <c r="A4228" s="1">
        <v>5866.333</v>
      </c>
      <c r="B4228" s="1">
        <v>328.0</v>
      </c>
      <c r="C4228" s="1">
        <v>377.2</v>
      </c>
      <c r="D4228" s="1">
        <v>495.1</v>
      </c>
      <c r="E4228" s="1">
        <v>390.4</v>
      </c>
      <c r="F4228" s="1">
        <v>379.6</v>
      </c>
    </row>
    <row r="4229" ht="15.75" customHeight="1">
      <c r="A4229" s="1">
        <v>5866.4854</v>
      </c>
      <c r="B4229" s="1">
        <v>340.3</v>
      </c>
      <c r="C4229" s="1">
        <v>397.4</v>
      </c>
      <c r="D4229" s="1">
        <v>523.9</v>
      </c>
      <c r="E4229" s="1">
        <v>416.9</v>
      </c>
      <c r="F4229" s="1">
        <v>396.8</v>
      </c>
    </row>
    <row r="4230" ht="15.75" customHeight="1">
      <c r="A4230" s="1">
        <v>5866.6382</v>
      </c>
      <c r="B4230" s="1">
        <v>343.2</v>
      </c>
      <c r="C4230" s="1">
        <v>404.7</v>
      </c>
      <c r="D4230" s="1">
        <v>531.8</v>
      </c>
      <c r="E4230" s="1">
        <v>421.0</v>
      </c>
      <c r="F4230" s="1">
        <v>405.8</v>
      </c>
    </row>
    <row r="4231" ht="15.75" customHeight="1">
      <c r="A4231" s="1">
        <v>5866.7905</v>
      </c>
      <c r="B4231" s="1">
        <v>333.8</v>
      </c>
      <c r="C4231" s="1">
        <v>393.6</v>
      </c>
      <c r="D4231" s="1">
        <v>516.2</v>
      </c>
      <c r="E4231" s="1">
        <v>413.8</v>
      </c>
      <c r="F4231" s="1">
        <v>400.5</v>
      </c>
    </row>
    <row r="4232" ht="15.75" customHeight="1">
      <c r="A4232" s="1">
        <v>5866.9429</v>
      </c>
      <c r="B4232" s="1">
        <v>313.2</v>
      </c>
      <c r="C4232" s="1">
        <v>372.9</v>
      </c>
      <c r="D4232" s="1">
        <v>485.1</v>
      </c>
      <c r="E4232" s="1">
        <v>397.0</v>
      </c>
      <c r="F4232" s="1">
        <v>378.6</v>
      </c>
    </row>
    <row r="4233" ht="15.75" customHeight="1">
      <c r="A4233" s="1">
        <v>5867.0952</v>
      </c>
      <c r="B4233" s="1">
        <v>287.7</v>
      </c>
      <c r="C4233" s="1">
        <v>344.8</v>
      </c>
      <c r="D4233" s="1">
        <v>440.0</v>
      </c>
      <c r="E4233" s="1">
        <v>367.1</v>
      </c>
      <c r="F4233" s="1">
        <v>355.2</v>
      </c>
    </row>
    <row r="4234" ht="15.75" customHeight="1">
      <c r="A4234" s="1">
        <v>5867.2476</v>
      </c>
      <c r="B4234" s="1">
        <v>261.7</v>
      </c>
      <c r="C4234" s="1">
        <v>309.7</v>
      </c>
      <c r="D4234" s="1">
        <v>386.3</v>
      </c>
      <c r="E4234" s="1">
        <v>327.0</v>
      </c>
      <c r="F4234" s="1">
        <v>316.0</v>
      </c>
    </row>
    <row r="4235" ht="15.75" customHeight="1">
      <c r="A4235" s="1">
        <v>5867.3999</v>
      </c>
      <c r="B4235" s="1">
        <v>237.9</v>
      </c>
      <c r="C4235" s="1">
        <v>271.3</v>
      </c>
      <c r="D4235" s="1">
        <v>332.6</v>
      </c>
      <c r="E4235" s="1">
        <v>285.3</v>
      </c>
      <c r="F4235" s="1">
        <v>278.0</v>
      </c>
    </row>
    <row r="4236" ht="15.75" customHeight="1">
      <c r="A4236" s="1">
        <v>5867.5522</v>
      </c>
      <c r="B4236" s="1">
        <v>217.3</v>
      </c>
      <c r="C4236" s="1">
        <v>235.6</v>
      </c>
      <c r="D4236" s="1">
        <v>284.7</v>
      </c>
      <c r="E4236" s="1">
        <v>248.6</v>
      </c>
      <c r="F4236" s="1">
        <v>242.3</v>
      </c>
    </row>
    <row r="4237" ht="15.75" customHeight="1">
      <c r="A4237" s="1">
        <v>5867.7046</v>
      </c>
      <c r="B4237" s="1">
        <v>201.4</v>
      </c>
      <c r="C4237" s="1">
        <v>209.9</v>
      </c>
      <c r="D4237" s="1">
        <v>250.5</v>
      </c>
      <c r="E4237" s="1">
        <v>223.6</v>
      </c>
      <c r="F4237" s="1">
        <v>215.5</v>
      </c>
    </row>
    <row r="4238" ht="15.75" customHeight="1">
      <c r="A4238" s="1">
        <v>5867.8574</v>
      </c>
      <c r="B4238" s="1">
        <v>188.6</v>
      </c>
      <c r="C4238" s="1">
        <v>190.5</v>
      </c>
      <c r="D4238" s="1">
        <v>224.7</v>
      </c>
      <c r="E4238" s="1">
        <v>203.7</v>
      </c>
      <c r="F4238" s="1">
        <v>195.3</v>
      </c>
    </row>
    <row r="4239" ht="15.75" customHeight="1">
      <c r="A4239" s="1">
        <v>5868.0098</v>
      </c>
      <c r="B4239" s="1">
        <v>174.8</v>
      </c>
      <c r="C4239" s="1">
        <v>178.6</v>
      </c>
      <c r="D4239" s="1">
        <v>207.7</v>
      </c>
      <c r="E4239" s="1">
        <v>191.6</v>
      </c>
      <c r="F4239" s="1">
        <v>181.5</v>
      </c>
    </row>
    <row r="4240" ht="15.75" customHeight="1">
      <c r="A4240" s="1">
        <v>5868.1621</v>
      </c>
      <c r="B4240" s="1">
        <v>161.7</v>
      </c>
      <c r="C4240" s="1">
        <v>171.3</v>
      </c>
      <c r="D4240" s="1">
        <v>197.0</v>
      </c>
      <c r="E4240" s="1">
        <v>185.1</v>
      </c>
      <c r="F4240" s="1">
        <v>166.9</v>
      </c>
    </row>
    <row r="4241" ht="15.75" customHeight="1">
      <c r="A4241" s="1">
        <v>5868.3145</v>
      </c>
      <c r="B4241" s="1">
        <v>155.0</v>
      </c>
      <c r="C4241" s="1">
        <v>166.7</v>
      </c>
      <c r="D4241" s="1">
        <v>189.6</v>
      </c>
      <c r="E4241" s="1">
        <v>178.3</v>
      </c>
      <c r="F4241" s="1">
        <v>157.0</v>
      </c>
    </row>
    <row r="4242" ht="15.75" customHeight="1">
      <c r="A4242" s="1">
        <v>5868.4668</v>
      </c>
      <c r="B4242" s="1">
        <v>152.6</v>
      </c>
      <c r="C4242" s="1">
        <v>166.1</v>
      </c>
      <c r="D4242" s="1">
        <v>187.0</v>
      </c>
      <c r="E4242" s="1">
        <v>173.7</v>
      </c>
      <c r="F4242" s="1">
        <v>157.6</v>
      </c>
    </row>
    <row r="4243" ht="15.75" customHeight="1">
      <c r="A4243" s="1">
        <v>5868.6191</v>
      </c>
      <c r="B4243" s="1">
        <v>154.4</v>
      </c>
      <c r="C4243" s="1">
        <v>170.7</v>
      </c>
      <c r="D4243" s="1">
        <v>190.8</v>
      </c>
      <c r="E4243" s="1">
        <v>174.8</v>
      </c>
      <c r="F4243" s="1">
        <v>163.5</v>
      </c>
    </row>
    <row r="4244" ht="15.75" customHeight="1">
      <c r="A4244" s="1">
        <v>5868.7715</v>
      </c>
      <c r="B4244" s="1">
        <v>159.2</v>
      </c>
      <c r="C4244" s="1">
        <v>181.1</v>
      </c>
      <c r="D4244" s="1">
        <v>200.6</v>
      </c>
      <c r="E4244" s="1">
        <v>181.5</v>
      </c>
      <c r="F4244" s="1">
        <v>172.7</v>
      </c>
    </row>
    <row r="4245" ht="15.75" customHeight="1">
      <c r="A4245" s="1">
        <v>5868.9238</v>
      </c>
      <c r="B4245" s="1">
        <v>165.3</v>
      </c>
      <c r="C4245" s="1">
        <v>187.6</v>
      </c>
      <c r="D4245" s="1">
        <v>209.0</v>
      </c>
      <c r="E4245" s="1">
        <v>187.4</v>
      </c>
      <c r="F4245" s="1">
        <v>185.2</v>
      </c>
    </row>
    <row r="4246" ht="15.75" customHeight="1">
      <c r="A4246" s="1">
        <v>5869.0762</v>
      </c>
      <c r="B4246" s="1">
        <v>171.2</v>
      </c>
      <c r="C4246" s="1">
        <v>194.8</v>
      </c>
      <c r="D4246" s="1">
        <v>215.2</v>
      </c>
      <c r="E4246" s="1">
        <v>190.8</v>
      </c>
      <c r="F4246" s="1">
        <v>199.3</v>
      </c>
    </row>
    <row r="4247" ht="15.75" customHeight="1">
      <c r="A4247" s="1">
        <v>5869.229</v>
      </c>
      <c r="B4247" s="1">
        <v>177.1</v>
      </c>
      <c r="C4247" s="1">
        <v>200.7</v>
      </c>
      <c r="D4247" s="1">
        <v>223.2</v>
      </c>
      <c r="E4247" s="1">
        <v>194.3</v>
      </c>
      <c r="F4247" s="1">
        <v>208.9</v>
      </c>
    </row>
    <row r="4248" ht="15.75" customHeight="1">
      <c r="A4248" s="1">
        <v>5869.3813</v>
      </c>
      <c r="B4248" s="1">
        <v>182.6</v>
      </c>
      <c r="C4248" s="1">
        <v>205.7</v>
      </c>
      <c r="D4248" s="1">
        <v>232.1</v>
      </c>
      <c r="E4248" s="1">
        <v>199.5</v>
      </c>
      <c r="F4248" s="1">
        <v>215.8</v>
      </c>
    </row>
    <row r="4249" ht="15.75" customHeight="1">
      <c r="A4249" s="1">
        <v>5869.5337</v>
      </c>
      <c r="B4249" s="1">
        <v>187.3</v>
      </c>
      <c r="C4249" s="1">
        <v>207.5</v>
      </c>
      <c r="D4249" s="1">
        <v>238.3</v>
      </c>
      <c r="E4249" s="1">
        <v>206.1</v>
      </c>
      <c r="F4249" s="1">
        <v>221.8</v>
      </c>
    </row>
    <row r="4250" ht="15.75" customHeight="1">
      <c r="A4250" s="1">
        <v>5869.686</v>
      </c>
      <c r="B4250" s="1">
        <v>189.5</v>
      </c>
      <c r="C4250" s="1">
        <v>209.1</v>
      </c>
      <c r="D4250" s="1">
        <v>242.8</v>
      </c>
      <c r="E4250" s="1">
        <v>212.3</v>
      </c>
      <c r="F4250" s="1">
        <v>225.0</v>
      </c>
    </row>
    <row r="4251" ht="15.75" customHeight="1">
      <c r="A4251" s="1">
        <v>5869.8384</v>
      </c>
      <c r="B4251" s="1">
        <v>190.9</v>
      </c>
      <c r="C4251" s="1">
        <v>210.7</v>
      </c>
      <c r="D4251" s="1">
        <v>245.6</v>
      </c>
      <c r="E4251" s="1">
        <v>218.0</v>
      </c>
      <c r="F4251" s="1">
        <v>225.0</v>
      </c>
    </row>
    <row r="4252" ht="15.75" customHeight="1">
      <c r="A4252" s="1">
        <v>5869.9907</v>
      </c>
      <c r="B4252" s="1">
        <v>190.6</v>
      </c>
      <c r="C4252" s="1">
        <v>210.2</v>
      </c>
      <c r="D4252" s="1">
        <v>246.1</v>
      </c>
      <c r="E4252" s="1">
        <v>221.4</v>
      </c>
      <c r="F4252" s="1">
        <v>221.4</v>
      </c>
    </row>
    <row r="4253" ht="15.75" customHeight="1">
      <c r="A4253" s="1">
        <v>5870.1431</v>
      </c>
      <c r="B4253" s="1">
        <v>184.9</v>
      </c>
      <c r="C4253" s="1">
        <v>204.2</v>
      </c>
      <c r="D4253" s="1">
        <v>240.0</v>
      </c>
      <c r="E4253" s="1">
        <v>220.3</v>
      </c>
      <c r="F4253" s="1">
        <v>213.5</v>
      </c>
    </row>
    <row r="4254" ht="15.75" customHeight="1">
      <c r="A4254" s="1">
        <v>5870.2954</v>
      </c>
      <c r="B4254" s="1">
        <v>178.8</v>
      </c>
      <c r="C4254" s="1">
        <v>197.7</v>
      </c>
      <c r="D4254" s="1">
        <v>231.0</v>
      </c>
      <c r="E4254" s="1">
        <v>215.6</v>
      </c>
      <c r="F4254" s="1">
        <v>202.9</v>
      </c>
    </row>
    <row r="4255" ht="15.75" customHeight="1">
      <c r="A4255" s="1">
        <v>5870.4478</v>
      </c>
      <c r="B4255" s="1">
        <v>173.1</v>
      </c>
      <c r="C4255" s="1">
        <v>191.0</v>
      </c>
      <c r="D4255" s="1">
        <v>223.8</v>
      </c>
      <c r="E4255" s="1">
        <v>210.3</v>
      </c>
      <c r="F4255" s="1">
        <v>194.7</v>
      </c>
    </row>
    <row r="4256" ht="15.75" customHeight="1">
      <c r="A4256" s="1">
        <v>5870.6006</v>
      </c>
      <c r="B4256" s="1">
        <v>167.6</v>
      </c>
      <c r="C4256" s="1">
        <v>186.3</v>
      </c>
      <c r="D4256" s="1">
        <v>218.1</v>
      </c>
      <c r="E4256" s="1">
        <v>206.0</v>
      </c>
      <c r="F4256" s="1">
        <v>188.4</v>
      </c>
    </row>
    <row r="4257" ht="15.75" customHeight="1">
      <c r="A4257" s="1">
        <v>5870.7529</v>
      </c>
      <c r="B4257" s="1">
        <v>162.7</v>
      </c>
      <c r="C4257" s="1">
        <v>186.4</v>
      </c>
      <c r="D4257" s="1">
        <v>219.0</v>
      </c>
      <c r="E4257" s="1">
        <v>206.4</v>
      </c>
      <c r="F4257" s="1">
        <v>188.7</v>
      </c>
    </row>
    <row r="4258" ht="15.75" customHeight="1">
      <c r="A4258" s="1">
        <v>5870.9053</v>
      </c>
      <c r="B4258" s="1">
        <v>158.5</v>
      </c>
      <c r="C4258" s="1">
        <v>186.5</v>
      </c>
      <c r="D4258" s="1">
        <v>221.8</v>
      </c>
      <c r="E4258" s="1">
        <v>207.1</v>
      </c>
      <c r="F4258" s="1">
        <v>191.5</v>
      </c>
    </row>
    <row r="4259" ht="15.75" customHeight="1">
      <c r="A4259" s="1">
        <v>5871.0576</v>
      </c>
      <c r="B4259" s="1">
        <v>154.0</v>
      </c>
      <c r="C4259" s="1">
        <v>185.3</v>
      </c>
      <c r="D4259" s="1">
        <v>223.9</v>
      </c>
      <c r="E4259" s="1">
        <v>207.0</v>
      </c>
      <c r="F4259" s="1">
        <v>191.6</v>
      </c>
    </row>
    <row r="4260" ht="15.75" customHeight="1">
      <c r="A4260" s="1">
        <v>5871.21</v>
      </c>
      <c r="B4260" s="1">
        <v>148.9</v>
      </c>
      <c r="C4260" s="1">
        <v>180.9</v>
      </c>
      <c r="D4260" s="1">
        <v>221.7</v>
      </c>
      <c r="E4260" s="1">
        <v>200.9</v>
      </c>
      <c r="F4260" s="1">
        <v>196.3</v>
      </c>
    </row>
    <row r="4261" ht="15.75" customHeight="1">
      <c r="A4261" s="1">
        <v>5871.3623</v>
      </c>
      <c r="B4261" s="1">
        <v>144.0</v>
      </c>
      <c r="C4261" s="1">
        <v>174.1</v>
      </c>
      <c r="D4261" s="1">
        <v>214.8</v>
      </c>
      <c r="E4261" s="1">
        <v>193.6</v>
      </c>
      <c r="F4261" s="1">
        <v>199.6</v>
      </c>
    </row>
    <row r="4262" ht="15.75" customHeight="1">
      <c r="A4262" s="1">
        <v>5871.5146</v>
      </c>
      <c r="B4262" s="1">
        <v>142.2</v>
      </c>
      <c r="C4262" s="1">
        <v>163.8</v>
      </c>
      <c r="D4262" s="1">
        <v>202.3</v>
      </c>
      <c r="E4262" s="1">
        <v>188.0</v>
      </c>
      <c r="F4262" s="1">
        <v>193.1</v>
      </c>
    </row>
    <row r="4263" ht="15.75" customHeight="1">
      <c r="A4263" s="1">
        <v>5871.667</v>
      </c>
      <c r="B4263" s="1">
        <v>141.9</v>
      </c>
      <c r="C4263" s="1">
        <v>153.2</v>
      </c>
      <c r="D4263" s="1">
        <v>188.8</v>
      </c>
      <c r="E4263" s="1">
        <v>181.2</v>
      </c>
      <c r="F4263" s="1">
        <v>183.5</v>
      </c>
    </row>
    <row r="4264" ht="15.75" customHeight="1">
      <c r="A4264" s="1">
        <v>5871.8198</v>
      </c>
      <c r="B4264" s="1">
        <v>135.2</v>
      </c>
      <c r="C4264" s="1">
        <v>143.0</v>
      </c>
      <c r="D4264" s="1">
        <v>174.8</v>
      </c>
      <c r="E4264" s="1">
        <v>169.9</v>
      </c>
      <c r="F4264" s="1">
        <v>170.1</v>
      </c>
    </row>
    <row r="4265" ht="15.75" customHeight="1">
      <c r="A4265" s="1">
        <v>5871.9722</v>
      </c>
      <c r="B4265" s="1">
        <v>125.5</v>
      </c>
      <c r="C4265" s="1">
        <v>131.2</v>
      </c>
      <c r="D4265" s="1">
        <v>158.0</v>
      </c>
      <c r="E4265" s="1">
        <v>155.3</v>
      </c>
      <c r="F4265" s="1">
        <v>152.6</v>
      </c>
    </row>
    <row r="4266" ht="15.75" customHeight="1">
      <c r="A4266" s="1">
        <v>5872.1245</v>
      </c>
      <c r="B4266" s="1">
        <v>113.5</v>
      </c>
      <c r="C4266" s="1">
        <v>118.2</v>
      </c>
      <c r="D4266" s="1">
        <v>139.0</v>
      </c>
      <c r="E4266" s="1">
        <v>137.7</v>
      </c>
      <c r="F4266" s="1">
        <v>132.6</v>
      </c>
    </row>
    <row r="4267" ht="15.75" customHeight="1">
      <c r="A4267" s="1">
        <v>5872.2769</v>
      </c>
      <c r="B4267" s="1">
        <v>101.5</v>
      </c>
      <c r="C4267" s="1">
        <v>106.7</v>
      </c>
      <c r="D4267" s="1">
        <v>123.7</v>
      </c>
      <c r="E4267" s="1">
        <v>124.3</v>
      </c>
      <c r="F4267" s="1">
        <v>116.8</v>
      </c>
    </row>
    <row r="4268" ht="15.75" customHeight="1">
      <c r="A4268" s="1">
        <v>5872.4292</v>
      </c>
      <c r="B4268" s="1">
        <v>92.01</v>
      </c>
      <c r="C4268" s="1">
        <v>97.13</v>
      </c>
      <c r="D4268" s="1">
        <v>109.4</v>
      </c>
      <c r="E4268" s="1">
        <v>109.8</v>
      </c>
      <c r="F4268" s="1">
        <v>99.89</v>
      </c>
    </row>
    <row r="4269" ht="15.75" customHeight="1">
      <c r="A4269" s="1">
        <v>5872.5815</v>
      </c>
      <c r="B4269" s="1">
        <v>86.51</v>
      </c>
      <c r="C4269" s="1">
        <v>91.46</v>
      </c>
      <c r="D4269" s="1">
        <v>101.2</v>
      </c>
      <c r="E4269" s="1">
        <v>99.49</v>
      </c>
      <c r="F4269" s="1">
        <v>91.75</v>
      </c>
    </row>
    <row r="4270" ht="15.75" customHeight="1">
      <c r="A4270" s="1">
        <v>5872.7339</v>
      </c>
      <c r="B4270" s="1">
        <v>84.9</v>
      </c>
      <c r="C4270" s="1">
        <v>92.05</v>
      </c>
      <c r="D4270" s="1">
        <v>101.2</v>
      </c>
      <c r="E4270" s="1">
        <v>97.68</v>
      </c>
      <c r="F4270" s="1">
        <v>91.19</v>
      </c>
    </row>
    <row r="4271" ht="15.75" customHeight="1">
      <c r="A4271" s="1">
        <v>5872.8862</v>
      </c>
      <c r="B4271" s="1">
        <v>87.82</v>
      </c>
      <c r="C4271" s="1">
        <v>95.51</v>
      </c>
      <c r="D4271" s="1">
        <v>103.1</v>
      </c>
      <c r="E4271" s="1">
        <v>98.14</v>
      </c>
      <c r="F4271" s="1">
        <v>91.82</v>
      </c>
    </row>
    <row r="4272" ht="15.75" customHeight="1">
      <c r="A4272" s="1">
        <v>5873.0386</v>
      </c>
      <c r="B4272" s="1">
        <v>89.4</v>
      </c>
      <c r="C4272" s="1">
        <v>95.21</v>
      </c>
      <c r="D4272" s="1">
        <v>105.0</v>
      </c>
      <c r="E4272" s="1">
        <v>99.1</v>
      </c>
      <c r="F4272" s="1">
        <v>93.27</v>
      </c>
    </row>
    <row r="4273" ht="15.75" customHeight="1">
      <c r="A4273" s="1">
        <v>5873.1914</v>
      </c>
      <c r="B4273" s="1">
        <v>90.42</v>
      </c>
      <c r="C4273" s="1">
        <v>96.15</v>
      </c>
      <c r="D4273" s="1">
        <v>105.7</v>
      </c>
      <c r="E4273" s="1">
        <v>99.51</v>
      </c>
      <c r="F4273" s="1">
        <v>96.0</v>
      </c>
    </row>
    <row r="4274" ht="15.75" customHeight="1">
      <c r="A4274" s="1">
        <v>5873.3438</v>
      </c>
      <c r="B4274" s="1">
        <v>89.68</v>
      </c>
      <c r="C4274" s="1">
        <v>94.94</v>
      </c>
      <c r="D4274" s="1">
        <v>105.3</v>
      </c>
      <c r="E4274" s="1">
        <v>98.7</v>
      </c>
      <c r="F4274" s="1">
        <v>96.44</v>
      </c>
    </row>
    <row r="4275" ht="15.75" customHeight="1">
      <c r="A4275" s="1">
        <v>5873.4961</v>
      </c>
      <c r="B4275" s="1">
        <v>88.84</v>
      </c>
      <c r="C4275" s="1">
        <v>93.33</v>
      </c>
      <c r="D4275" s="1">
        <v>104.2</v>
      </c>
      <c r="E4275" s="1">
        <v>97.83</v>
      </c>
      <c r="F4275" s="1">
        <v>97.44</v>
      </c>
    </row>
    <row r="4276" ht="15.75" customHeight="1">
      <c r="A4276" s="1">
        <v>5873.6484</v>
      </c>
      <c r="B4276" s="1">
        <v>85.75</v>
      </c>
      <c r="C4276" s="1">
        <v>92.11</v>
      </c>
      <c r="D4276" s="1">
        <v>104.2</v>
      </c>
      <c r="E4276" s="1">
        <v>100.1</v>
      </c>
      <c r="F4276" s="1">
        <v>99.67</v>
      </c>
    </row>
    <row r="4277" ht="15.75" customHeight="1">
      <c r="A4277" s="1">
        <v>5873.8008</v>
      </c>
      <c r="B4277" s="1">
        <v>86.22</v>
      </c>
      <c r="C4277" s="1">
        <v>92.95</v>
      </c>
      <c r="D4277" s="1">
        <v>107.4</v>
      </c>
      <c r="E4277" s="1">
        <v>108.0</v>
      </c>
      <c r="F4277" s="1">
        <v>109.9</v>
      </c>
    </row>
    <row r="4278" ht="15.75" customHeight="1">
      <c r="A4278" s="1">
        <v>5873.9531</v>
      </c>
      <c r="B4278" s="1">
        <v>89.12</v>
      </c>
      <c r="C4278" s="1">
        <v>98.47</v>
      </c>
      <c r="D4278" s="1">
        <v>115.5</v>
      </c>
      <c r="E4278" s="1">
        <v>120.4</v>
      </c>
      <c r="F4278" s="1">
        <v>124.9</v>
      </c>
    </row>
    <row r="4279" ht="15.75" customHeight="1">
      <c r="A4279" s="1">
        <v>5874.1055</v>
      </c>
      <c r="B4279" s="1">
        <v>93.02</v>
      </c>
      <c r="C4279" s="1">
        <v>104.0</v>
      </c>
      <c r="D4279" s="1">
        <v>125.8</v>
      </c>
      <c r="E4279" s="1">
        <v>137.9</v>
      </c>
      <c r="F4279" s="1">
        <v>144.1</v>
      </c>
    </row>
    <row r="4280" ht="15.75" customHeight="1">
      <c r="A4280" s="1">
        <v>5874.2578</v>
      </c>
      <c r="B4280" s="1">
        <v>100.3</v>
      </c>
      <c r="C4280" s="1">
        <v>110.2</v>
      </c>
      <c r="D4280" s="1">
        <v>134.4</v>
      </c>
      <c r="E4280" s="1">
        <v>152.0</v>
      </c>
      <c r="F4280" s="1">
        <v>170.3</v>
      </c>
    </row>
    <row r="4281" ht="15.75" customHeight="1">
      <c r="A4281" s="1">
        <v>5874.4102</v>
      </c>
      <c r="B4281" s="1">
        <v>101.6</v>
      </c>
      <c r="C4281" s="1">
        <v>107.5</v>
      </c>
      <c r="D4281" s="1">
        <v>127.9</v>
      </c>
      <c r="E4281" s="1">
        <v>144.2</v>
      </c>
      <c r="F4281" s="1">
        <v>165.4</v>
      </c>
    </row>
    <row r="4282" ht="15.75" customHeight="1">
      <c r="A4282" s="1">
        <v>5874.563</v>
      </c>
      <c r="B4282" s="1">
        <v>90.14</v>
      </c>
      <c r="C4282" s="1">
        <v>90.52</v>
      </c>
      <c r="D4282" s="1">
        <v>104.7</v>
      </c>
      <c r="E4282" s="1">
        <v>120.7</v>
      </c>
      <c r="F4282" s="1">
        <v>136.9</v>
      </c>
    </row>
    <row r="4283" ht="15.75" customHeight="1">
      <c r="A4283" s="1">
        <v>5874.7153</v>
      </c>
      <c r="B4283" s="1">
        <v>72.85</v>
      </c>
      <c r="C4283" s="1">
        <v>70.54</v>
      </c>
      <c r="D4283" s="1">
        <v>79.73</v>
      </c>
      <c r="E4283" s="1">
        <v>93.08</v>
      </c>
      <c r="F4283" s="1">
        <v>104.9</v>
      </c>
    </row>
    <row r="4284" ht="15.75" customHeight="1">
      <c r="A4284" s="1">
        <v>5874.8677</v>
      </c>
      <c r="B4284" s="1">
        <v>56.22</v>
      </c>
      <c r="C4284" s="1">
        <v>54.83</v>
      </c>
      <c r="D4284" s="1">
        <v>61.45</v>
      </c>
      <c r="E4284" s="1">
        <v>70.77</v>
      </c>
      <c r="F4284" s="1">
        <v>78.52</v>
      </c>
    </row>
    <row r="4285" ht="15.75" customHeight="1">
      <c r="A4285" s="1">
        <v>5875.02</v>
      </c>
      <c r="B4285" s="1">
        <v>46.52</v>
      </c>
      <c r="C4285" s="1">
        <v>45.94</v>
      </c>
      <c r="D4285" s="1">
        <v>49.47</v>
      </c>
      <c r="E4285" s="1">
        <v>57.06</v>
      </c>
      <c r="F4285" s="1">
        <v>61.43</v>
      </c>
    </row>
    <row r="4286" ht="15.75" customHeight="1">
      <c r="A4286" s="1">
        <v>5875.1724</v>
      </c>
      <c r="B4286" s="1">
        <v>39.39</v>
      </c>
      <c r="C4286" s="1">
        <v>38.7</v>
      </c>
      <c r="D4286" s="1">
        <v>41.29</v>
      </c>
      <c r="E4286" s="1">
        <v>46.75</v>
      </c>
      <c r="F4286" s="1">
        <v>48.5</v>
      </c>
    </row>
    <row r="4287" ht="15.75" customHeight="1">
      <c r="A4287" s="1">
        <v>5875.3247</v>
      </c>
      <c r="B4287" s="1">
        <v>36.6</v>
      </c>
      <c r="C4287" s="1">
        <v>36.21</v>
      </c>
      <c r="D4287" s="1">
        <v>37.9</v>
      </c>
      <c r="E4287" s="1">
        <v>42.47</v>
      </c>
      <c r="F4287" s="1">
        <v>42.64</v>
      </c>
    </row>
    <row r="4288" ht="15.75" customHeight="1">
      <c r="A4288" s="1">
        <v>5875.4771</v>
      </c>
      <c r="B4288" s="1">
        <v>35.71</v>
      </c>
      <c r="C4288" s="1">
        <v>34.08</v>
      </c>
      <c r="D4288" s="1">
        <v>35.92</v>
      </c>
      <c r="E4288" s="1">
        <v>39.52</v>
      </c>
      <c r="F4288" s="1">
        <v>38.53</v>
      </c>
    </row>
    <row r="4289" ht="15.75" customHeight="1">
      <c r="A4289" s="1">
        <v>5875.6294</v>
      </c>
      <c r="B4289" s="1">
        <v>34.36</v>
      </c>
      <c r="C4289" s="1">
        <v>32.58</v>
      </c>
      <c r="D4289" s="1">
        <v>34.37</v>
      </c>
      <c r="E4289" s="1">
        <v>37.05</v>
      </c>
      <c r="F4289" s="1">
        <v>36.51</v>
      </c>
    </row>
    <row r="4290" ht="15.75" customHeight="1">
      <c r="A4290" s="1">
        <v>5875.7822</v>
      </c>
      <c r="B4290" s="1">
        <v>29.26</v>
      </c>
      <c r="C4290" s="1">
        <v>27.62</v>
      </c>
      <c r="D4290" s="1">
        <v>28.51</v>
      </c>
      <c r="E4290" s="1">
        <v>30.63</v>
      </c>
      <c r="F4290" s="1">
        <v>30.76</v>
      </c>
    </row>
    <row r="4291" ht="15.75" customHeight="1">
      <c r="A4291" s="1">
        <v>5875.9346</v>
      </c>
      <c r="B4291" s="1">
        <v>21.63</v>
      </c>
      <c r="C4291" s="1">
        <v>20.07</v>
      </c>
      <c r="D4291" s="1">
        <v>20.47</v>
      </c>
      <c r="E4291" s="1">
        <v>21.76</v>
      </c>
      <c r="F4291" s="1">
        <v>22.11</v>
      </c>
    </row>
    <row r="4292" ht="15.75" customHeight="1">
      <c r="A4292" s="1">
        <v>5876.0869</v>
      </c>
      <c r="B4292" s="1">
        <v>15.59</v>
      </c>
      <c r="C4292" s="1">
        <v>14.92</v>
      </c>
      <c r="D4292" s="1">
        <v>15.31</v>
      </c>
      <c r="E4292" s="1">
        <v>16.37</v>
      </c>
      <c r="F4292" s="1">
        <v>16.71</v>
      </c>
    </row>
    <row r="4293" ht="15.75" customHeight="1">
      <c r="A4293" s="1">
        <v>5876.2393</v>
      </c>
      <c r="B4293" s="1">
        <v>12.22</v>
      </c>
      <c r="C4293" s="1">
        <v>12.04</v>
      </c>
      <c r="D4293" s="1">
        <v>12.12</v>
      </c>
      <c r="E4293" s="1">
        <v>12.86</v>
      </c>
      <c r="F4293" s="1">
        <v>13.34</v>
      </c>
    </row>
    <row r="4294" ht="15.75" customHeight="1">
      <c r="A4294" s="1">
        <v>5876.3916</v>
      </c>
      <c r="B4294" s="1">
        <v>10.7</v>
      </c>
      <c r="C4294" s="1">
        <v>10.68</v>
      </c>
      <c r="D4294" s="1">
        <v>10.67</v>
      </c>
      <c r="E4294" s="1">
        <v>11.08</v>
      </c>
      <c r="F4294" s="1">
        <v>11.34</v>
      </c>
    </row>
    <row r="4295" ht="15.75" customHeight="1">
      <c r="A4295" s="1">
        <v>5876.5439</v>
      </c>
      <c r="B4295" s="1">
        <v>10.55</v>
      </c>
      <c r="C4295" s="1">
        <v>10.61</v>
      </c>
      <c r="D4295" s="1">
        <v>10.54</v>
      </c>
      <c r="E4295" s="1">
        <v>10.89</v>
      </c>
      <c r="F4295" s="1">
        <v>10.68</v>
      </c>
    </row>
    <row r="4296" ht="15.75" customHeight="1">
      <c r="A4296" s="1">
        <v>5876.6963</v>
      </c>
      <c r="B4296" s="1">
        <v>11.24</v>
      </c>
      <c r="C4296" s="1">
        <v>11.76</v>
      </c>
      <c r="D4296" s="1">
        <v>11.62</v>
      </c>
      <c r="E4296" s="1">
        <v>12.07</v>
      </c>
      <c r="F4296" s="1">
        <v>11.48</v>
      </c>
    </row>
    <row r="4297" ht="15.75" customHeight="1">
      <c r="A4297" s="1">
        <v>5876.8486</v>
      </c>
      <c r="B4297" s="1">
        <v>12.96</v>
      </c>
      <c r="C4297" s="1">
        <v>13.59</v>
      </c>
      <c r="D4297" s="1">
        <v>13.33</v>
      </c>
      <c r="E4297" s="1">
        <v>13.84</v>
      </c>
      <c r="F4297" s="1">
        <v>12.83</v>
      </c>
    </row>
    <row r="4298" ht="15.75" customHeight="1">
      <c r="A4298" s="1">
        <v>5877.001</v>
      </c>
      <c r="B4298" s="1">
        <v>14.61</v>
      </c>
      <c r="C4298" s="1">
        <v>15.43</v>
      </c>
      <c r="D4298" s="1">
        <v>15.42</v>
      </c>
      <c r="E4298" s="1">
        <v>16.24</v>
      </c>
      <c r="F4298" s="1">
        <v>14.44</v>
      </c>
    </row>
    <row r="4299" ht="15.75" customHeight="1">
      <c r="A4299" s="1">
        <v>5877.1538</v>
      </c>
      <c r="B4299" s="1">
        <v>16.31</v>
      </c>
      <c r="C4299" s="1">
        <v>17.71</v>
      </c>
      <c r="D4299" s="1">
        <v>18.2</v>
      </c>
      <c r="E4299" s="1">
        <v>20.0</v>
      </c>
      <c r="F4299" s="1">
        <v>15.46</v>
      </c>
    </row>
    <row r="4300" ht="15.75" customHeight="1">
      <c r="A4300" s="1">
        <v>5877.3062</v>
      </c>
      <c r="B4300" s="1">
        <v>17.1</v>
      </c>
      <c r="C4300" s="1">
        <v>18.88</v>
      </c>
      <c r="D4300" s="1">
        <v>19.98</v>
      </c>
      <c r="E4300" s="1">
        <v>22.57</v>
      </c>
      <c r="F4300" s="1">
        <v>17.23</v>
      </c>
    </row>
    <row r="4301" ht="15.75" customHeight="1">
      <c r="A4301" s="1">
        <v>5877.4585</v>
      </c>
      <c r="B4301" s="1">
        <v>16.28</v>
      </c>
      <c r="C4301" s="1">
        <v>18.41</v>
      </c>
      <c r="D4301" s="1">
        <v>19.99</v>
      </c>
      <c r="E4301" s="1">
        <v>22.55</v>
      </c>
      <c r="F4301" s="1">
        <v>20.36</v>
      </c>
    </row>
    <row r="4302" ht="15.75" customHeight="1">
      <c r="A4302" s="1">
        <v>5877.6108</v>
      </c>
      <c r="B4302" s="1">
        <v>14.53</v>
      </c>
      <c r="C4302" s="1">
        <v>16.66</v>
      </c>
      <c r="D4302" s="1">
        <v>18.34</v>
      </c>
      <c r="E4302" s="1">
        <v>20.67</v>
      </c>
      <c r="F4302" s="1">
        <v>21.15</v>
      </c>
    </row>
    <row r="4303" ht="15.75" customHeight="1">
      <c r="A4303" s="1">
        <v>5877.7632</v>
      </c>
      <c r="B4303" s="1">
        <v>13.59</v>
      </c>
      <c r="C4303" s="1">
        <v>15.03</v>
      </c>
      <c r="D4303" s="1">
        <v>16.67</v>
      </c>
      <c r="E4303" s="1">
        <v>18.44</v>
      </c>
      <c r="F4303" s="1">
        <v>20.37</v>
      </c>
    </row>
    <row r="4304" ht="15.75" customHeight="1">
      <c r="A4304" s="1">
        <v>5877.9155</v>
      </c>
      <c r="B4304" s="1">
        <v>12.7</v>
      </c>
      <c r="C4304" s="1">
        <v>13.67</v>
      </c>
      <c r="D4304" s="1">
        <v>14.93</v>
      </c>
      <c r="E4304" s="1">
        <v>15.88</v>
      </c>
      <c r="F4304" s="1">
        <v>18.18</v>
      </c>
    </row>
    <row r="4305" ht="15.75" customHeight="1">
      <c r="A4305" s="1">
        <v>5878.0679</v>
      </c>
      <c r="B4305" s="1">
        <v>10.91</v>
      </c>
      <c r="C4305" s="1">
        <v>12.08</v>
      </c>
      <c r="D4305" s="1">
        <v>12.95</v>
      </c>
      <c r="E4305" s="1">
        <v>13.39</v>
      </c>
      <c r="F4305" s="1">
        <v>15.13</v>
      </c>
    </row>
    <row r="4306" ht="15.75" customHeight="1">
      <c r="A4306" s="1">
        <v>5878.2202</v>
      </c>
      <c r="B4306" s="1">
        <v>8.951</v>
      </c>
      <c r="C4306" s="1">
        <v>10.27</v>
      </c>
      <c r="D4306" s="1">
        <v>10.85</v>
      </c>
      <c r="E4306" s="1">
        <v>10.77</v>
      </c>
      <c r="F4306" s="1">
        <v>12.11</v>
      </c>
    </row>
    <row r="4307" ht="15.75" customHeight="1">
      <c r="A4307" s="1">
        <v>5878.3726</v>
      </c>
      <c r="B4307" s="1">
        <v>7.381</v>
      </c>
      <c r="C4307" s="1">
        <v>8.526</v>
      </c>
      <c r="D4307" s="1">
        <v>8.846</v>
      </c>
      <c r="E4307" s="1">
        <v>8.998</v>
      </c>
      <c r="F4307" s="1">
        <v>9.56</v>
      </c>
    </row>
    <row r="4308" ht="15.75" customHeight="1">
      <c r="A4308" s="1">
        <v>5878.5254</v>
      </c>
      <c r="B4308" s="1">
        <v>6.314</v>
      </c>
      <c r="C4308" s="1">
        <v>7.336</v>
      </c>
      <c r="D4308" s="1">
        <v>7.583</v>
      </c>
      <c r="E4308" s="1">
        <v>7.865</v>
      </c>
      <c r="F4308" s="1">
        <v>8.06</v>
      </c>
    </row>
    <row r="4309" ht="15.75" customHeight="1">
      <c r="A4309" s="1">
        <v>5878.6777</v>
      </c>
      <c r="B4309" s="1">
        <v>5.794</v>
      </c>
      <c r="C4309" s="1">
        <v>6.719</v>
      </c>
      <c r="D4309" s="1">
        <v>6.957</v>
      </c>
      <c r="E4309" s="1">
        <v>7.329</v>
      </c>
      <c r="F4309" s="1">
        <v>7.323</v>
      </c>
    </row>
    <row r="4310" ht="15.75" customHeight="1">
      <c r="A4310" s="1">
        <v>5878.8301</v>
      </c>
      <c r="B4310" s="1">
        <v>5.698</v>
      </c>
      <c r="C4310" s="1">
        <v>6.388</v>
      </c>
      <c r="D4310" s="1">
        <v>6.627</v>
      </c>
      <c r="E4310" s="1">
        <v>7.211</v>
      </c>
      <c r="F4310" s="1">
        <v>6.969</v>
      </c>
    </row>
    <row r="4311" ht="15.75" customHeight="1">
      <c r="A4311" s="1">
        <v>5878.9824</v>
      </c>
      <c r="B4311" s="1">
        <v>5.726</v>
      </c>
      <c r="C4311" s="1">
        <v>6.218</v>
      </c>
      <c r="D4311" s="1">
        <v>6.607</v>
      </c>
      <c r="E4311" s="1">
        <v>7.263</v>
      </c>
      <c r="F4311" s="1">
        <v>7.001</v>
      </c>
    </row>
    <row r="4312" ht="15.75" customHeight="1">
      <c r="A4312" s="1">
        <v>5879.1348</v>
      </c>
      <c r="B4312" s="1">
        <v>5.544</v>
      </c>
      <c r="C4312" s="1">
        <v>5.952</v>
      </c>
      <c r="D4312" s="1">
        <v>6.378</v>
      </c>
      <c r="E4312" s="1">
        <v>6.746</v>
      </c>
      <c r="F4312" s="1">
        <v>6.858</v>
      </c>
    </row>
    <row r="4313" ht="15.75" customHeight="1">
      <c r="A4313" s="1">
        <v>5879.2871</v>
      </c>
      <c r="B4313" s="1">
        <v>5.008</v>
      </c>
      <c r="C4313" s="1">
        <v>5.078</v>
      </c>
      <c r="D4313" s="1">
        <v>5.37</v>
      </c>
      <c r="E4313" s="1">
        <v>5.626</v>
      </c>
      <c r="F4313" s="1">
        <v>5.68</v>
      </c>
    </row>
    <row r="4314" ht="15.75" customHeight="1">
      <c r="A4314" s="1">
        <v>5879.4395</v>
      </c>
      <c r="B4314" s="1">
        <v>4.096</v>
      </c>
      <c r="C4314" s="1">
        <v>4.154</v>
      </c>
      <c r="D4314" s="1">
        <v>4.356</v>
      </c>
      <c r="E4314" s="1">
        <v>4.491</v>
      </c>
      <c r="F4314" s="1">
        <v>4.59</v>
      </c>
    </row>
    <row r="4315" ht="15.75" customHeight="1">
      <c r="A4315" s="1">
        <v>5879.5918</v>
      </c>
      <c r="B4315" s="1">
        <v>3.497</v>
      </c>
      <c r="C4315" s="1">
        <v>3.605</v>
      </c>
      <c r="D4315" s="1">
        <v>3.768</v>
      </c>
      <c r="E4315" s="1">
        <v>3.72</v>
      </c>
      <c r="F4315" s="1">
        <v>3.921</v>
      </c>
    </row>
    <row r="4316" ht="15.75" customHeight="1">
      <c r="A4316" s="1">
        <v>5879.7441</v>
      </c>
      <c r="B4316" s="1">
        <v>3.038</v>
      </c>
      <c r="C4316" s="1">
        <v>3.119</v>
      </c>
      <c r="D4316" s="1">
        <v>3.168</v>
      </c>
      <c r="E4316" s="1">
        <v>3.124</v>
      </c>
      <c r="F4316" s="1">
        <v>3.206</v>
      </c>
    </row>
    <row r="4317" ht="15.75" customHeight="1">
      <c r="A4317" s="1">
        <v>5879.897</v>
      </c>
      <c r="B4317" s="1">
        <v>2.754</v>
      </c>
      <c r="C4317" s="1">
        <v>2.863</v>
      </c>
      <c r="D4317" s="1">
        <v>2.904</v>
      </c>
      <c r="E4317" s="1">
        <v>2.927</v>
      </c>
      <c r="F4317" s="1">
        <v>2.984</v>
      </c>
    </row>
    <row r="4318" ht="15.75" customHeight="1">
      <c r="A4318" s="1">
        <v>5880.0493</v>
      </c>
      <c r="B4318" s="1">
        <v>2.738</v>
      </c>
      <c r="C4318" s="1">
        <v>2.855</v>
      </c>
      <c r="D4318" s="1">
        <v>2.887</v>
      </c>
      <c r="E4318" s="1">
        <v>2.909</v>
      </c>
      <c r="F4318" s="1">
        <v>2.948</v>
      </c>
    </row>
    <row r="4319" ht="15.75" customHeight="1">
      <c r="A4319" s="1">
        <v>5880.2017</v>
      </c>
      <c r="B4319" s="1">
        <v>2.875</v>
      </c>
      <c r="C4319" s="1">
        <v>2.995</v>
      </c>
      <c r="D4319" s="1">
        <v>3.01</v>
      </c>
      <c r="E4319" s="1">
        <v>3.051</v>
      </c>
      <c r="F4319" s="1">
        <v>3.065</v>
      </c>
    </row>
    <row r="4320" ht="15.75" customHeight="1">
      <c r="A4320" s="1">
        <v>5880.354</v>
      </c>
      <c r="B4320" s="1">
        <v>3.172</v>
      </c>
      <c r="C4320" s="1">
        <v>3.284</v>
      </c>
      <c r="D4320" s="1">
        <v>3.281</v>
      </c>
      <c r="E4320" s="1">
        <v>3.375</v>
      </c>
      <c r="F4320" s="1">
        <v>3.373</v>
      </c>
    </row>
    <row r="4321" ht="15.75" customHeight="1">
      <c r="A4321" s="1">
        <v>5880.5063</v>
      </c>
      <c r="B4321" s="1">
        <v>3.645</v>
      </c>
      <c r="C4321" s="1">
        <v>3.743</v>
      </c>
      <c r="D4321" s="1">
        <v>3.731</v>
      </c>
      <c r="E4321" s="1">
        <v>3.926</v>
      </c>
      <c r="F4321" s="1">
        <v>3.887</v>
      </c>
    </row>
    <row r="4322" ht="15.75" customHeight="1">
      <c r="A4322" s="1">
        <v>5880.6587</v>
      </c>
      <c r="B4322" s="1">
        <v>4.255</v>
      </c>
      <c r="C4322" s="1">
        <v>4.342</v>
      </c>
      <c r="D4322" s="1">
        <v>4.314</v>
      </c>
      <c r="E4322" s="1">
        <v>4.487</v>
      </c>
      <c r="F4322" s="1">
        <v>4.404</v>
      </c>
    </row>
    <row r="4323" ht="15.75" customHeight="1">
      <c r="A4323" s="1">
        <v>5880.811</v>
      </c>
      <c r="B4323" s="1">
        <v>4.966</v>
      </c>
      <c r="C4323" s="1">
        <v>4.979</v>
      </c>
      <c r="D4323" s="1">
        <v>5.033</v>
      </c>
      <c r="E4323" s="1">
        <v>5.249</v>
      </c>
      <c r="F4323" s="1">
        <v>5.122</v>
      </c>
    </row>
    <row r="4324" ht="15.75" customHeight="1">
      <c r="A4324" s="1">
        <v>5880.9634</v>
      </c>
      <c r="B4324" s="1">
        <v>5.76</v>
      </c>
      <c r="C4324" s="1">
        <v>5.917</v>
      </c>
      <c r="D4324" s="1">
        <v>6.014</v>
      </c>
      <c r="E4324" s="1">
        <v>6.214</v>
      </c>
      <c r="F4324" s="1">
        <v>6.042</v>
      </c>
    </row>
    <row r="4325" ht="15.75" customHeight="1">
      <c r="A4325" s="1">
        <v>5881.1162</v>
      </c>
      <c r="B4325" s="1">
        <v>6.923</v>
      </c>
      <c r="C4325" s="1">
        <v>7.305</v>
      </c>
      <c r="D4325" s="1">
        <v>7.377</v>
      </c>
      <c r="E4325" s="1">
        <v>7.408</v>
      </c>
      <c r="F4325" s="1">
        <v>7.231</v>
      </c>
    </row>
    <row r="4326" ht="15.75" customHeight="1">
      <c r="A4326" s="1">
        <v>5881.2686</v>
      </c>
      <c r="B4326" s="1">
        <v>8.716</v>
      </c>
      <c r="C4326" s="1">
        <v>9.405</v>
      </c>
      <c r="D4326" s="1">
        <v>9.385</v>
      </c>
      <c r="E4326" s="1">
        <v>9.047</v>
      </c>
      <c r="F4326" s="1">
        <v>8.957</v>
      </c>
    </row>
    <row r="4327" ht="15.75" customHeight="1">
      <c r="A4327" s="1">
        <v>5881.4209</v>
      </c>
      <c r="B4327" s="1">
        <v>11.58</v>
      </c>
      <c r="C4327" s="1">
        <v>12.94</v>
      </c>
      <c r="D4327" s="1">
        <v>12.97</v>
      </c>
      <c r="E4327" s="1">
        <v>12.6</v>
      </c>
      <c r="F4327" s="1">
        <v>12.22</v>
      </c>
    </row>
    <row r="4328" ht="15.75" customHeight="1">
      <c r="A4328" s="1">
        <v>5881.5732</v>
      </c>
      <c r="B4328" s="1">
        <v>16.2</v>
      </c>
      <c r="C4328" s="1">
        <v>18.72</v>
      </c>
      <c r="D4328" s="1">
        <v>19.05</v>
      </c>
      <c r="E4328" s="1">
        <v>20.07</v>
      </c>
      <c r="F4328" s="1">
        <v>17.45</v>
      </c>
    </row>
    <row r="4329" ht="15.75" customHeight="1">
      <c r="A4329" s="1">
        <v>5881.7256</v>
      </c>
      <c r="B4329" s="1">
        <v>22.62</v>
      </c>
      <c r="C4329" s="1">
        <v>27.52</v>
      </c>
      <c r="D4329" s="1">
        <v>28.98</v>
      </c>
      <c r="E4329" s="1">
        <v>33.15</v>
      </c>
      <c r="F4329" s="1">
        <v>25.63</v>
      </c>
    </row>
    <row r="4330" ht="15.75" customHeight="1">
      <c r="A4330" s="1">
        <v>5881.8779</v>
      </c>
      <c r="B4330" s="1">
        <v>27.6</v>
      </c>
      <c r="C4330" s="1">
        <v>41.93</v>
      </c>
      <c r="D4330" s="1">
        <v>43.85</v>
      </c>
      <c r="E4330" s="1">
        <v>43.66</v>
      </c>
      <c r="F4330" s="1">
        <v>34.15</v>
      </c>
    </row>
    <row r="4331" ht="15.75" customHeight="1">
      <c r="A4331" s="1">
        <v>5882.0303</v>
      </c>
      <c r="B4331" s="1">
        <v>32.82</v>
      </c>
      <c r="C4331" s="1">
        <v>49.89</v>
      </c>
      <c r="D4331" s="1">
        <v>50.07</v>
      </c>
      <c r="E4331" s="1">
        <v>50.14</v>
      </c>
      <c r="F4331" s="1">
        <v>39.36</v>
      </c>
    </row>
    <row r="4332" ht="15.75" customHeight="1">
      <c r="A4332" s="1">
        <v>5882.1826</v>
      </c>
      <c r="B4332" s="1">
        <v>36.64</v>
      </c>
      <c r="C4332" s="1">
        <v>42.91</v>
      </c>
      <c r="D4332" s="1">
        <v>44.5</v>
      </c>
      <c r="E4332" s="1">
        <v>48.03</v>
      </c>
      <c r="F4332" s="1">
        <v>36.52</v>
      </c>
    </row>
    <row r="4333" ht="15.75" customHeight="1">
      <c r="A4333" s="1">
        <v>5882.335</v>
      </c>
      <c r="B4333" s="1">
        <v>29.54</v>
      </c>
      <c r="C4333" s="1">
        <v>30.1</v>
      </c>
      <c r="D4333" s="1">
        <v>33.05</v>
      </c>
      <c r="E4333" s="1">
        <v>36.88</v>
      </c>
      <c r="F4333" s="1">
        <v>27.58</v>
      </c>
    </row>
    <row r="4334" ht="15.75" customHeight="1">
      <c r="A4334" s="1">
        <v>5882.4878</v>
      </c>
      <c r="B4334" s="1">
        <v>20.5</v>
      </c>
      <c r="C4334" s="1">
        <v>19.95</v>
      </c>
      <c r="D4334" s="1">
        <v>22.51</v>
      </c>
      <c r="E4334" s="1">
        <v>25.11</v>
      </c>
      <c r="F4334" s="1">
        <v>20.86</v>
      </c>
    </row>
    <row r="4335" ht="15.75" customHeight="1">
      <c r="A4335" s="1">
        <v>5882.6401</v>
      </c>
      <c r="B4335" s="1">
        <v>14.19</v>
      </c>
      <c r="C4335" s="1">
        <v>13.37</v>
      </c>
      <c r="D4335" s="1">
        <v>14.98</v>
      </c>
      <c r="E4335" s="1">
        <v>16.28</v>
      </c>
      <c r="F4335" s="1">
        <v>14.71</v>
      </c>
    </row>
    <row r="4336" ht="15.75" customHeight="1">
      <c r="A4336" s="1">
        <v>5882.7925</v>
      </c>
      <c r="B4336" s="1">
        <v>10.15</v>
      </c>
      <c r="C4336" s="1">
        <v>9.913</v>
      </c>
      <c r="D4336" s="1">
        <v>11.14</v>
      </c>
      <c r="E4336" s="1">
        <v>12.01</v>
      </c>
      <c r="F4336" s="1">
        <v>11.54</v>
      </c>
    </row>
    <row r="4337" ht="15.75" customHeight="1">
      <c r="A4337" s="1">
        <v>5882.9448</v>
      </c>
      <c r="B4337" s="1">
        <v>7.844</v>
      </c>
      <c r="C4337" s="1">
        <v>7.83</v>
      </c>
      <c r="D4337" s="1">
        <v>8.326</v>
      </c>
      <c r="E4337" s="1">
        <v>8.863</v>
      </c>
      <c r="F4337" s="1">
        <v>8.984</v>
      </c>
    </row>
    <row r="4338" ht="15.75" customHeight="1">
      <c r="A4338" s="1">
        <v>5883.0972</v>
      </c>
      <c r="B4338" s="1">
        <v>6.805</v>
      </c>
      <c r="C4338" s="1">
        <v>6.757</v>
      </c>
      <c r="D4338" s="1">
        <v>7.084</v>
      </c>
      <c r="E4338" s="1">
        <v>7.339</v>
      </c>
      <c r="F4338" s="1">
        <v>7.522</v>
      </c>
    </row>
    <row r="4339" ht="15.75" customHeight="1">
      <c r="A4339" s="1">
        <v>5883.2495</v>
      </c>
      <c r="B4339" s="1">
        <v>6.661</v>
      </c>
      <c r="C4339" s="1">
        <v>6.737</v>
      </c>
      <c r="D4339" s="1">
        <v>6.976</v>
      </c>
      <c r="E4339" s="1">
        <v>7.142</v>
      </c>
      <c r="F4339" s="1">
        <v>7.174</v>
      </c>
    </row>
    <row r="4340" ht="15.75" customHeight="1">
      <c r="A4340" s="1">
        <v>5883.4019</v>
      </c>
      <c r="B4340" s="1">
        <v>7.476</v>
      </c>
      <c r="C4340" s="1">
        <v>7.699</v>
      </c>
      <c r="D4340" s="1">
        <v>7.896</v>
      </c>
      <c r="E4340" s="1">
        <v>8.03</v>
      </c>
      <c r="F4340" s="1">
        <v>8.054</v>
      </c>
    </row>
    <row r="4341" ht="15.75" customHeight="1">
      <c r="A4341" s="1">
        <v>5883.5542</v>
      </c>
      <c r="B4341" s="1">
        <v>9.965</v>
      </c>
      <c r="C4341" s="1">
        <v>10.03</v>
      </c>
      <c r="D4341" s="1">
        <v>10.14</v>
      </c>
      <c r="E4341" s="1">
        <v>10.21</v>
      </c>
      <c r="F4341" s="1">
        <v>10.28</v>
      </c>
    </row>
    <row r="4342" ht="15.75" customHeight="1">
      <c r="A4342" s="1">
        <v>5883.7065</v>
      </c>
      <c r="B4342" s="1">
        <v>13.75</v>
      </c>
      <c r="C4342" s="1">
        <v>13.89</v>
      </c>
      <c r="D4342" s="1">
        <v>14.19</v>
      </c>
      <c r="E4342" s="1">
        <v>14.03</v>
      </c>
      <c r="F4342" s="1">
        <v>13.71</v>
      </c>
    </row>
    <row r="4343" ht="15.75" customHeight="1">
      <c r="A4343" s="1">
        <v>5883.8594</v>
      </c>
      <c r="B4343" s="1">
        <v>20.64</v>
      </c>
      <c r="C4343" s="1">
        <v>21.17</v>
      </c>
      <c r="D4343" s="1">
        <v>21.68</v>
      </c>
      <c r="E4343" s="1">
        <v>20.74</v>
      </c>
      <c r="F4343" s="1">
        <v>20.55</v>
      </c>
    </row>
    <row r="4344" ht="15.75" customHeight="1">
      <c r="A4344" s="1">
        <v>5884.0117</v>
      </c>
      <c r="B4344" s="1">
        <v>31.64</v>
      </c>
      <c r="C4344" s="1">
        <v>32.33</v>
      </c>
      <c r="D4344" s="1">
        <v>33.25</v>
      </c>
      <c r="E4344" s="1">
        <v>30.79</v>
      </c>
      <c r="F4344" s="1">
        <v>32.52</v>
      </c>
    </row>
    <row r="4345" ht="15.75" customHeight="1">
      <c r="A4345" s="1">
        <v>5884.1641</v>
      </c>
      <c r="B4345" s="1">
        <v>47.12</v>
      </c>
      <c r="C4345" s="1">
        <v>44.47</v>
      </c>
      <c r="D4345" s="1">
        <v>44.01</v>
      </c>
      <c r="E4345" s="1">
        <v>43.35</v>
      </c>
      <c r="F4345" s="1">
        <v>42.59</v>
      </c>
    </row>
    <row r="4346" ht="15.75" customHeight="1">
      <c r="A4346" s="1">
        <v>5884.3164</v>
      </c>
      <c r="B4346" s="1">
        <v>52.01</v>
      </c>
      <c r="C4346" s="1">
        <v>51.1</v>
      </c>
      <c r="D4346" s="1">
        <v>50.76</v>
      </c>
      <c r="E4346" s="1">
        <v>50.43</v>
      </c>
      <c r="F4346" s="1">
        <v>50.23</v>
      </c>
    </row>
    <row r="4347" ht="15.75" customHeight="1">
      <c r="A4347" s="1">
        <v>5884.4688</v>
      </c>
      <c r="B4347" s="1">
        <v>53.72</v>
      </c>
      <c r="C4347" s="1">
        <v>54.78</v>
      </c>
      <c r="D4347" s="1">
        <v>57.59</v>
      </c>
      <c r="E4347" s="1">
        <v>57.7</v>
      </c>
      <c r="F4347" s="1">
        <v>59.24</v>
      </c>
    </row>
    <row r="4348" ht="15.75" customHeight="1">
      <c r="A4348" s="1">
        <v>5884.6211</v>
      </c>
      <c r="B4348" s="1">
        <v>58.07</v>
      </c>
      <c r="C4348" s="1">
        <v>57.98</v>
      </c>
      <c r="D4348" s="1">
        <v>64.07</v>
      </c>
      <c r="E4348" s="1">
        <v>66.0</v>
      </c>
      <c r="F4348" s="1">
        <v>68.23</v>
      </c>
    </row>
    <row r="4349" ht="15.75" customHeight="1">
      <c r="A4349" s="1">
        <v>5884.7734</v>
      </c>
      <c r="B4349" s="1">
        <v>64.22</v>
      </c>
      <c r="C4349" s="1">
        <v>62.1</v>
      </c>
      <c r="D4349" s="1">
        <v>69.76</v>
      </c>
      <c r="E4349" s="1">
        <v>73.35</v>
      </c>
      <c r="F4349" s="1">
        <v>74.76</v>
      </c>
    </row>
    <row r="4350" ht="15.75" customHeight="1">
      <c r="A4350" s="1">
        <v>5884.9258</v>
      </c>
      <c r="B4350" s="1">
        <v>66.54</v>
      </c>
      <c r="C4350" s="1">
        <v>64.07</v>
      </c>
      <c r="D4350" s="1">
        <v>73.0</v>
      </c>
      <c r="E4350" s="1">
        <v>79.06</v>
      </c>
      <c r="F4350" s="1">
        <v>81.24</v>
      </c>
    </row>
    <row r="4351" ht="15.75" customHeight="1">
      <c r="A4351" s="1">
        <v>5885.0786</v>
      </c>
      <c r="B4351" s="1">
        <v>67.08</v>
      </c>
      <c r="C4351" s="1">
        <v>64.56</v>
      </c>
      <c r="D4351" s="1">
        <v>74.09</v>
      </c>
      <c r="E4351" s="1">
        <v>77.62</v>
      </c>
      <c r="F4351" s="1">
        <v>86.41</v>
      </c>
    </row>
    <row r="4352" ht="15.75" customHeight="1">
      <c r="A4352" s="1">
        <v>5885.231</v>
      </c>
      <c r="B4352" s="1">
        <v>64.44</v>
      </c>
      <c r="C4352" s="1">
        <v>61.01</v>
      </c>
      <c r="D4352" s="1">
        <v>69.31</v>
      </c>
      <c r="E4352" s="1">
        <v>69.7</v>
      </c>
      <c r="F4352" s="1">
        <v>81.19</v>
      </c>
    </row>
    <row r="4353" ht="15.75" customHeight="1">
      <c r="A4353" s="1">
        <v>5885.3833</v>
      </c>
      <c r="B4353" s="1">
        <v>54.04</v>
      </c>
      <c r="C4353" s="1">
        <v>52.82</v>
      </c>
      <c r="D4353" s="1">
        <v>58.58</v>
      </c>
      <c r="E4353" s="1">
        <v>57.39</v>
      </c>
      <c r="F4353" s="1">
        <v>65.95</v>
      </c>
    </row>
    <row r="4354" ht="15.75" customHeight="1">
      <c r="A4354" s="1">
        <v>5885.5356</v>
      </c>
      <c r="B4354" s="1">
        <v>42.41</v>
      </c>
      <c r="C4354" s="1">
        <v>41.62</v>
      </c>
      <c r="D4354" s="1">
        <v>45.48</v>
      </c>
      <c r="E4354" s="1">
        <v>45.31</v>
      </c>
      <c r="F4354" s="1">
        <v>51.4</v>
      </c>
    </row>
    <row r="4355" ht="15.75" customHeight="1">
      <c r="A4355" s="1">
        <v>5885.688</v>
      </c>
      <c r="B4355" s="1">
        <v>35.14</v>
      </c>
      <c r="C4355" s="1">
        <v>33.69</v>
      </c>
      <c r="D4355" s="1">
        <v>36.9</v>
      </c>
      <c r="E4355" s="1">
        <v>36.15</v>
      </c>
      <c r="F4355" s="1">
        <v>40.82</v>
      </c>
    </row>
    <row r="4356" ht="15.75" customHeight="1">
      <c r="A4356" s="1">
        <v>5885.8403</v>
      </c>
      <c r="B4356" s="1">
        <v>29.39</v>
      </c>
      <c r="C4356" s="1">
        <v>28.39</v>
      </c>
      <c r="D4356" s="1">
        <v>30.47</v>
      </c>
      <c r="E4356" s="1">
        <v>30.13</v>
      </c>
      <c r="F4356" s="1">
        <v>33.11</v>
      </c>
    </row>
    <row r="4357" ht="15.75" customHeight="1">
      <c r="A4357" s="1">
        <v>5885.9927</v>
      </c>
      <c r="B4357" s="1">
        <v>26.39</v>
      </c>
      <c r="C4357" s="1">
        <v>24.97</v>
      </c>
      <c r="D4357" s="1">
        <v>26.61</v>
      </c>
      <c r="E4357" s="1">
        <v>26.75</v>
      </c>
      <c r="F4357" s="1">
        <v>29.42</v>
      </c>
    </row>
    <row r="4358" ht="15.75" customHeight="1">
      <c r="A4358" s="1">
        <v>5886.145</v>
      </c>
      <c r="B4358" s="1">
        <v>25.31</v>
      </c>
      <c r="C4358" s="1">
        <v>24.14</v>
      </c>
      <c r="D4358" s="1">
        <v>25.54</v>
      </c>
      <c r="E4358" s="1">
        <v>25.73</v>
      </c>
      <c r="F4358" s="1">
        <v>28.75</v>
      </c>
    </row>
    <row r="4359" ht="15.75" customHeight="1">
      <c r="A4359" s="1">
        <v>5886.2974</v>
      </c>
      <c r="B4359" s="1">
        <v>26.01</v>
      </c>
      <c r="C4359" s="1">
        <v>25.87</v>
      </c>
      <c r="D4359" s="1">
        <v>27.2</v>
      </c>
      <c r="E4359" s="1">
        <v>27.55</v>
      </c>
      <c r="F4359" s="1">
        <v>31.14</v>
      </c>
    </row>
    <row r="4360" ht="15.75" customHeight="1">
      <c r="A4360" s="1">
        <v>5886.4502</v>
      </c>
      <c r="B4360" s="1">
        <v>29.99</v>
      </c>
      <c r="C4360" s="1">
        <v>30.37</v>
      </c>
      <c r="D4360" s="1">
        <v>31.81</v>
      </c>
      <c r="E4360" s="1">
        <v>32.54</v>
      </c>
      <c r="F4360" s="1">
        <v>36.55</v>
      </c>
    </row>
    <row r="4361" ht="15.75" customHeight="1">
      <c r="A4361" s="1">
        <v>5886.6025</v>
      </c>
      <c r="B4361" s="1">
        <v>36.74</v>
      </c>
      <c r="C4361" s="1">
        <v>37.89</v>
      </c>
      <c r="D4361" s="1">
        <v>39.74</v>
      </c>
      <c r="E4361" s="1">
        <v>41.02</v>
      </c>
      <c r="F4361" s="1">
        <v>45.71</v>
      </c>
    </row>
    <row r="4362" ht="15.75" customHeight="1">
      <c r="A4362" s="1">
        <v>5886.7549</v>
      </c>
      <c r="B4362" s="1">
        <v>48.11</v>
      </c>
      <c r="C4362" s="1">
        <v>49.73</v>
      </c>
      <c r="D4362" s="1">
        <v>52.97</v>
      </c>
      <c r="E4362" s="1">
        <v>55.45</v>
      </c>
      <c r="F4362" s="1">
        <v>59.92</v>
      </c>
    </row>
    <row r="4363" ht="15.75" customHeight="1">
      <c r="A4363" s="1">
        <v>5886.9072</v>
      </c>
      <c r="B4363" s="1">
        <v>64.59</v>
      </c>
      <c r="C4363" s="1">
        <v>67.22</v>
      </c>
      <c r="D4363" s="1">
        <v>73.19</v>
      </c>
      <c r="E4363" s="1">
        <v>78.23</v>
      </c>
      <c r="F4363" s="1">
        <v>80.87</v>
      </c>
    </row>
    <row r="4364" ht="15.75" customHeight="1">
      <c r="A4364" s="1">
        <v>5887.0596</v>
      </c>
      <c r="B4364" s="1">
        <v>81.48</v>
      </c>
      <c r="C4364" s="1">
        <v>85.94</v>
      </c>
      <c r="D4364" s="1">
        <v>94.51</v>
      </c>
      <c r="E4364" s="1">
        <v>101.4</v>
      </c>
      <c r="F4364" s="1">
        <v>104.9</v>
      </c>
    </row>
    <row r="4365" ht="15.75" customHeight="1">
      <c r="A4365" s="1">
        <v>5887.2119</v>
      </c>
      <c r="B4365" s="1">
        <v>89.27</v>
      </c>
      <c r="C4365" s="1">
        <v>92.73</v>
      </c>
      <c r="D4365" s="1">
        <v>101.1</v>
      </c>
      <c r="E4365" s="1">
        <v>107.0</v>
      </c>
      <c r="F4365" s="1">
        <v>115.2</v>
      </c>
    </row>
    <row r="4366" ht="15.75" customHeight="1">
      <c r="A4366" s="1">
        <v>5887.3643</v>
      </c>
      <c r="B4366" s="1">
        <v>78.07</v>
      </c>
      <c r="C4366" s="1">
        <v>78.22</v>
      </c>
      <c r="D4366" s="1">
        <v>87.16</v>
      </c>
      <c r="E4366" s="1">
        <v>94.23</v>
      </c>
      <c r="F4366" s="1">
        <v>104.2</v>
      </c>
    </row>
    <row r="4367" ht="15.75" customHeight="1">
      <c r="A4367" s="1">
        <v>5887.5166</v>
      </c>
      <c r="B4367" s="1">
        <v>57.0</v>
      </c>
      <c r="C4367" s="1">
        <v>57.71</v>
      </c>
      <c r="D4367" s="1">
        <v>65.47</v>
      </c>
      <c r="E4367" s="1">
        <v>71.9</v>
      </c>
      <c r="F4367" s="1">
        <v>80.58</v>
      </c>
    </row>
    <row r="4368" ht="15.75" customHeight="1">
      <c r="A4368" s="1">
        <v>5887.6689</v>
      </c>
      <c r="B4368" s="1">
        <v>41.65</v>
      </c>
      <c r="C4368" s="1">
        <v>42.17</v>
      </c>
      <c r="D4368" s="1">
        <v>47.96</v>
      </c>
      <c r="E4368" s="1">
        <v>52.14</v>
      </c>
      <c r="F4368" s="1">
        <v>58.64</v>
      </c>
    </row>
    <row r="4369" ht="15.75" customHeight="1">
      <c r="A4369" s="1">
        <v>5887.8218</v>
      </c>
      <c r="B4369" s="1">
        <v>33.22</v>
      </c>
      <c r="C4369" s="1">
        <v>33.17</v>
      </c>
      <c r="D4369" s="1">
        <v>37.23</v>
      </c>
      <c r="E4369" s="1">
        <v>40.05</v>
      </c>
      <c r="F4369" s="1">
        <v>46.04</v>
      </c>
    </row>
    <row r="4370" ht="15.75" customHeight="1">
      <c r="A4370" s="1">
        <v>5887.9741</v>
      </c>
      <c r="B4370" s="1">
        <v>28.1</v>
      </c>
      <c r="C4370" s="1">
        <v>28.2</v>
      </c>
      <c r="D4370" s="1">
        <v>31.23</v>
      </c>
      <c r="E4370" s="1">
        <v>33.4</v>
      </c>
      <c r="F4370" s="1">
        <v>38.01</v>
      </c>
    </row>
    <row r="4371" ht="15.75" customHeight="1">
      <c r="A4371" s="1">
        <v>5888.1265</v>
      </c>
      <c r="B4371" s="1">
        <v>26.28</v>
      </c>
      <c r="C4371" s="1">
        <v>26.31</v>
      </c>
      <c r="D4371" s="1">
        <v>28.75</v>
      </c>
      <c r="E4371" s="1">
        <v>30.53</v>
      </c>
      <c r="F4371" s="1">
        <v>33.84</v>
      </c>
    </row>
    <row r="4372" ht="15.75" customHeight="1">
      <c r="A4372" s="1">
        <v>5888.2788</v>
      </c>
      <c r="B4372" s="1">
        <v>25.81</v>
      </c>
      <c r="C4372" s="1">
        <v>25.83</v>
      </c>
      <c r="D4372" s="1">
        <v>27.93</v>
      </c>
      <c r="E4372" s="1">
        <v>29.22</v>
      </c>
      <c r="F4372" s="1">
        <v>31.55</v>
      </c>
    </row>
    <row r="4373" ht="15.75" customHeight="1">
      <c r="A4373" s="1">
        <v>5888.4312</v>
      </c>
      <c r="B4373" s="1">
        <v>25.31</v>
      </c>
      <c r="C4373" s="1">
        <v>25.52</v>
      </c>
      <c r="D4373" s="1">
        <v>27.33</v>
      </c>
      <c r="E4373" s="1">
        <v>28.19</v>
      </c>
      <c r="F4373" s="1">
        <v>29.91</v>
      </c>
    </row>
    <row r="4374" ht="15.75" customHeight="1">
      <c r="A4374" s="1">
        <v>5888.5835</v>
      </c>
      <c r="B4374" s="1">
        <v>24.17</v>
      </c>
      <c r="C4374" s="1">
        <v>24.46</v>
      </c>
      <c r="D4374" s="1">
        <v>26.0</v>
      </c>
      <c r="E4374" s="1">
        <v>26.59</v>
      </c>
      <c r="F4374" s="1">
        <v>28.09</v>
      </c>
    </row>
    <row r="4375" ht="15.75" customHeight="1">
      <c r="A4375" s="1">
        <v>5888.7358</v>
      </c>
      <c r="B4375" s="1">
        <v>22.56</v>
      </c>
      <c r="C4375" s="1">
        <v>22.9</v>
      </c>
      <c r="D4375" s="1">
        <v>24.17</v>
      </c>
      <c r="E4375" s="1">
        <v>24.84</v>
      </c>
      <c r="F4375" s="1">
        <v>26.31</v>
      </c>
    </row>
    <row r="4376" ht="15.75" customHeight="1">
      <c r="A4376" s="1">
        <v>5888.8882</v>
      </c>
      <c r="B4376" s="1">
        <v>21.22</v>
      </c>
      <c r="C4376" s="1">
        <v>21.53</v>
      </c>
      <c r="D4376" s="1">
        <v>22.72</v>
      </c>
      <c r="E4376" s="1">
        <v>23.62</v>
      </c>
      <c r="F4376" s="1">
        <v>25.02</v>
      </c>
    </row>
    <row r="4377" ht="15.75" customHeight="1">
      <c r="A4377" s="1">
        <v>5889.041</v>
      </c>
      <c r="B4377" s="1">
        <v>20.62</v>
      </c>
      <c r="C4377" s="1">
        <v>20.9</v>
      </c>
      <c r="D4377" s="1">
        <v>22.15</v>
      </c>
      <c r="E4377" s="1">
        <v>23.18</v>
      </c>
      <c r="F4377" s="1">
        <v>24.64</v>
      </c>
    </row>
    <row r="4378" ht="15.75" customHeight="1">
      <c r="A4378" s="1">
        <v>5889.1934</v>
      </c>
      <c r="B4378" s="1">
        <v>21.09</v>
      </c>
      <c r="C4378" s="1">
        <v>21.02</v>
      </c>
      <c r="D4378" s="1">
        <v>22.39</v>
      </c>
      <c r="E4378" s="1">
        <v>23.65</v>
      </c>
      <c r="F4378" s="1">
        <v>25.16</v>
      </c>
    </row>
    <row r="4379" ht="15.75" customHeight="1">
      <c r="A4379" s="1">
        <v>5889.3457</v>
      </c>
      <c r="B4379" s="1">
        <v>21.74</v>
      </c>
      <c r="C4379" s="1">
        <v>21.37</v>
      </c>
      <c r="D4379" s="1">
        <v>22.77</v>
      </c>
      <c r="E4379" s="1">
        <v>24.4</v>
      </c>
      <c r="F4379" s="1">
        <v>25.97</v>
      </c>
    </row>
    <row r="4380" ht="15.75" customHeight="1">
      <c r="A4380" s="1">
        <v>5889.498</v>
      </c>
      <c r="B4380" s="1">
        <v>22.36</v>
      </c>
      <c r="C4380" s="1">
        <v>21.53</v>
      </c>
      <c r="D4380" s="1">
        <v>23.02</v>
      </c>
      <c r="E4380" s="1">
        <v>24.63</v>
      </c>
      <c r="F4380" s="1">
        <v>26.29</v>
      </c>
    </row>
    <row r="4381" ht="15.75" customHeight="1">
      <c r="A4381" s="1">
        <v>5889.6504</v>
      </c>
      <c r="B4381" s="1">
        <v>22.18</v>
      </c>
      <c r="C4381" s="1">
        <v>21.33</v>
      </c>
      <c r="D4381" s="1">
        <v>22.63</v>
      </c>
      <c r="E4381" s="1">
        <v>24.32</v>
      </c>
      <c r="F4381" s="1">
        <v>25.94</v>
      </c>
    </row>
    <row r="4382" ht="15.75" customHeight="1">
      <c r="A4382" s="1">
        <v>5889.8027</v>
      </c>
      <c r="B4382" s="1">
        <v>21.4</v>
      </c>
      <c r="C4382" s="1">
        <v>21.09</v>
      </c>
      <c r="D4382" s="1">
        <v>22.74</v>
      </c>
      <c r="E4382" s="1">
        <v>24.28</v>
      </c>
      <c r="F4382" s="1">
        <v>25.84</v>
      </c>
    </row>
    <row r="4383" ht="15.75" customHeight="1">
      <c r="A4383" s="1">
        <v>5889.9551</v>
      </c>
      <c r="B4383" s="1">
        <v>20.8</v>
      </c>
      <c r="C4383" s="1">
        <v>20.91</v>
      </c>
      <c r="D4383" s="1">
        <v>21.95</v>
      </c>
      <c r="E4383" s="1">
        <v>23.32</v>
      </c>
      <c r="F4383" s="1">
        <v>24.71</v>
      </c>
    </row>
    <row r="4384" ht="15.75" customHeight="1">
      <c r="A4384" s="1">
        <v>5890.1074</v>
      </c>
      <c r="B4384" s="1">
        <v>20.42</v>
      </c>
      <c r="C4384" s="1">
        <v>20.95</v>
      </c>
      <c r="D4384" s="1">
        <v>21.84</v>
      </c>
      <c r="E4384" s="1">
        <v>23.05</v>
      </c>
      <c r="F4384" s="1">
        <v>24.39</v>
      </c>
    </row>
    <row r="4385" ht="15.75" customHeight="1">
      <c r="A4385" s="1">
        <v>5890.2598</v>
      </c>
      <c r="B4385" s="1">
        <v>21.07</v>
      </c>
      <c r="C4385" s="1">
        <v>22.36</v>
      </c>
      <c r="D4385" s="1">
        <v>23.03</v>
      </c>
      <c r="E4385" s="1">
        <v>24.11</v>
      </c>
      <c r="F4385" s="1">
        <v>25.35</v>
      </c>
    </row>
    <row r="4386" ht="15.75" customHeight="1">
      <c r="A4386" s="1">
        <v>5890.4126</v>
      </c>
      <c r="B4386" s="1">
        <v>22.08</v>
      </c>
      <c r="C4386" s="1">
        <v>24.15</v>
      </c>
      <c r="D4386" s="1">
        <v>24.49</v>
      </c>
      <c r="E4386" s="1">
        <v>25.64</v>
      </c>
      <c r="F4386" s="1">
        <v>26.84</v>
      </c>
    </row>
    <row r="4387" ht="15.75" customHeight="1">
      <c r="A4387" s="1">
        <v>5890.5649</v>
      </c>
      <c r="B4387" s="1">
        <v>23.78</v>
      </c>
      <c r="C4387" s="1">
        <v>25.69</v>
      </c>
      <c r="D4387" s="1">
        <v>26.41</v>
      </c>
      <c r="E4387" s="1">
        <v>27.86</v>
      </c>
      <c r="F4387" s="1">
        <v>28.98</v>
      </c>
    </row>
    <row r="4388" ht="15.75" customHeight="1">
      <c r="A4388" s="1">
        <v>5890.7173</v>
      </c>
      <c r="B4388" s="1">
        <v>26.24</v>
      </c>
      <c r="C4388" s="1">
        <v>27.73</v>
      </c>
      <c r="D4388" s="1">
        <v>28.73</v>
      </c>
      <c r="E4388" s="1">
        <v>30.62</v>
      </c>
      <c r="F4388" s="1">
        <v>31.65</v>
      </c>
    </row>
    <row r="4389" ht="15.75" customHeight="1">
      <c r="A4389" s="1">
        <v>5890.8696</v>
      </c>
      <c r="B4389" s="1">
        <v>29.5</v>
      </c>
      <c r="C4389" s="1">
        <v>30.49</v>
      </c>
      <c r="D4389" s="1">
        <v>32.16</v>
      </c>
      <c r="E4389" s="1">
        <v>34.91</v>
      </c>
      <c r="F4389" s="1">
        <v>35.94</v>
      </c>
    </row>
    <row r="4390" ht="15.75" customHeight="1">
      <c r="A4390" s="1">
        <v>5891.022</v>
      </c>
      <c r="B4390" s="1">
        <v>31.99</v>
      </c>
      <c r="C4390" s="1">
        <v>32.44</v>
      </c>
      <c r="D4390" s="1">
        <v>34.96</v>
      </c>
      <c r="E4390" s="1">
        <v>38.56</v>
      </c>
      <c r="F4390" s="1">
        <v>40.06</v>
      </c>
    </row>
    <row r="4391" ht="15.75" customHeight="1">
      <c r="A4391" s="1">
        <v>5891.1743</v>
      </c>
      <c r="B4391" s="1">
        <v>32.76</v>
      </c>
      <c r="C4391" s="1">
        <v>33.03</v>
      </c>
      <c r="D4391" s="1">
        <v>36.38</v>
      </c>
      <c r="E4391" s="1">
        <v>40.69</v>
      </c>
      <c r="F4391" s="1">
        <v>42.3</v>
      </c>
    </row>
    <row r="4392" ht="15.75" customHeight="1">
      <c r="A4392" s="1">
        <v>5891.3267</v>
      </c>
      <c r="B4392" s="1">
        <v>31.61</v>
      </c>
      <c r="C4392" s="1">
        <v>31.8</v>
      </c>
      <c r="D4392" s="1">
        <v>35.55</v>
      </c>
      <c r="E4392" s="1">
        <v>40.16</v>
      </c>
      <c r="F4392" s="1">
        <v>41.47</v>
      </c>
    </row>
    <row r="4393" ht="15.75" customHeight="1">
      <c r="A4393" s="1">
        <v>5891.479</v>
      </c>
      <c r="B4393" s="1">
        <v>28.66</v>
      </c>
      <c r="C4393" s="1">
        <v>29.29</v>
      </c>
      <c r="D4393" s="1">
        <v>32.88</v>
      </c>
      <c r="E4393" s="1">
        <v>37.23</v>
      </c>
      <c r="F4393" s="1">
        <v>38.42</v>
      </c>
    </row>
    <row r="4394" ht="15.75" customHeight="1">
      <c r="A4394" s="1">
        <v>5891.6313</v>
      </c>
      <c r="B4394" s="1">
        <v>25.6</v>
      </c>
      <c r="C4394" s="1">
        <v>26.74</v>
      </c>
      <c r="D4394" s="1">
        <v>29.91</v>
      </c>
      <c r="E4394" s="1">
        <v>33.78</v>
      </c>
      <c r="F4394" s="1">
        <v>35.05</v>
      </c>
    </row>
    <row r="4395" ht="15.75" customHeight="1">
      <c r="A4395" s="1">
        <v>5891.7842</v>
      </c>
      <c r="B4395" s="1">
        <v>23.65</v>
      </c>
      <c r="C4395" s="1">
        <v>24.7</v>
      </c>
      <c r="D4395" s="1">
        <v>27.1</v>
      </c>
      <c r="E4395" s="1">
        <v>30.41</v>
      </c>
      <c r="F4395" s="1">
        <v>32.04</v>
      </c>
    </row>
    <row r="4396" ht="15.75" customHeight="1">
      <c r="A4396" s="1">
        <v>5891.9365</v>
      </c>
      <c r="B4396" s="1">
        <v>21.92</v>
      </c>
      <c r="C4396" s="1">
        <v>23.06</v>
      </c>
      <c r="D4396" s="1">
        <v>24.9</v>
      </c>
      <c r="E4396" s="1">
        <v>27.72</v>
      </c>
      <c r="F4396" s="1">
        <v>28.69</v>
      </c>
    </row>
    <row r="4397" ht="15.75" customHeight="1">
      <c r="A4397" s="1">
        <v>5892.0889</v>
      </c>
      <c r="B4397" s="1">
        <v>21.46</v>
      </c>
      <c r="C4397" s="1">
        <v>22.68</v>
      </c>
      <c r="D4397" s="1">
        <v>24.18</v>
      </c>
      <c r="E4397" s="1">
        <v>26.59</v>
      </c>
      <c r="F4397" s="1">
        <v>27.43</v>
      </c>
    </row>
    <row r="4398" ht="15.75" customHeight="1">
      <c r="A4398" s="1">
        <v>5892.2412</v>
      </c>
      <c r="B4398" s="1">
        <v>22.42</v>
      </c>
      <c r="C4398" s="1">
        <v>23.91</v>
      </c>
      <c r="D4398" s="1">
        <v>25.21</v>
      </c>
      <c r="E4398" s="1">
        <v>27.43</v>
      </c>
      <c r="F4398" s="1">
        <v>28.21</v>
      </c>
    </row>
    <row r="4399" ht="15.75" customHeight="1">
      <c r="A4399" s="1">
        <v>5892.3936</v>
      </c>
      <c r="B4399" s="1">
        <v>24.52</v>
      </c>
      <c r="C4399" s="1">
        <v>26.62</v>
      </c>
      <c r="D4399" s="1">
        <v>27.81</v>
      </c>
      <c r="E4399" s="1">
        <v>30.13</v>
      </c>
      <c r="F4399" s="1">
        <v>30.79</v>
      </c>
    </row>
    <row r="4400" ht="15.75" customHeight="1">
      <c r="A4400" s="1">
        <v>5892.5459</v>
      </c>
      <c r="B4400" s="1">
        <v>27.84</v>
      </c>
      <c r="C4400" s="1">
        <v>30.87</v>
      </c>
      <c r="D4400" s="1">
        <v>31.78</v>
      </c>
      <c r="E4400" s="1">
        <v>34.33</v>
      </c>
      <c r="F4400" s="1">
        <v>34.99</v>
      </c>
    </row>
    <row r="4401" ht="15.75" customHeight="1">
      <c r="A4401" s="1">
        <v>5892.6982</v>
      </c>
      <c r="B4401" s="1">
        <v>32.36</v>
      </c>
      <c r="C4401" s="1">
        <v>35.53</v>
      </c>
      <c r="D4401" s="1">
        <v>37.05</v>
      </c>
      <c r="E4401" s="1">
        <v>39.53</v>
      </c>
      <c r="F4401" s="1">
        <v>40.35</v>
      </c>
    </row>
    <row r="4402" ht="15.75" customHeight="1">
      <c r="A4402" s="1">
        <v>5892.8506</v>
      </c>
      <c r="B4402" s="1">
        <v>38.58</v>
      </c>
      <c r="C4402" s="1">
        <v>42.41</v>
      </c>
      <c r="D4402" s="1">
        <v>44.77</v>
      </c>
      <c r="E4402" s="1">
        <v>47.35</v>
      </c>
      <c r="F4402" s="1">
        <v>47.68</v>
      </c>
    </row>
    <row r="4403" ht="15.75" customHeight="1">
      <c r="A4403" s="1">
        <v>5893.0034</v>
      </c>
      <c r="B4403" s="1">
        <v>45.08</v>
      </c>
      <c r="C4403" s="1">
        <v>49.86</v>
      </c>
      <c r="D4403" s="1">
        <v>53.14</v>
      </c>
      <c r="E4403" s="1">
        <v>56.19</v>
      </c>
      <c r="F4403" s="1">
        <v>55.63</v>
      </c>
    </row>
    <row r="4404" ht="15.75" customHeight="1">
      <c r="A4404" s="1">
        <v>5893.1558</v>
      </c>
      <c r="B4404" s="1">
        <v>49.82</v>
      </c>
      <c r="C4404" s="1">
        <v>54.78</v>
      </c>
      <c r="D4404" s="1">
        <v>59.27</v>
      </c>
      <c r="E4404" s="1">
        <v>63.39</v>
      </c>
      <c r="F4404" s="1">
        <v>62.25</v>
      </c>
    </row>
    <row r="4405" ht="15.75" customHeight="1">
      <c r="A4405" s="1">
        <v>5893.3081</v>
      </c>
      <c r="B4405" s="1">
        <v>50.98</v>
      </c>
      <c r="C4405" s="1">
        <v>55.45</v>
      </c>
      <c r="D4405" s="1">
        <v>61.49</v>
      </c>
      <c r="E4405" s="1">
        <v>66.3</v>
      </c>
      <c r="F4405" s="1">
        <v>64.76</v>
      </c>
    </row>
    <row r="4406" ht="15.75" customHeight="1">
      <c r="A4406" s="1">
        <v>5893.4604</v>
      </c>
      <c r="B4406" s="1">
        <v>48.6</v>
      </c>
      <c r="C4406" s="1">
        <v>52.3</v>
      </c>
      <c r="D4406" s="1">
        <v>59.58</v>
      </c>
      <c r="E4406" s="1">
        <v>64.44</v>
      </c>
      <c r="F4406" s="1">
        <v>62.65</v>
      </c>
    </row>
    <row r="4407" ht="15.75" customHeight="1">
      <c r="A4407" s="1">
        <v>5893.6128</v>
      </c>
      <c r="B4407" s="1">
        <v>44.94</v>
      </c>
      <c r="C4407" s="1">
        <v>47.86</v>
      </c>
      <c r="D4407" s="1">
        <v>55.57</v>
      </c>
      <c r="E4407" s="1">
        <v>60.53</v>
      </c>
      <c r="F4407" s="1">
        <v>59.38</v>
      </c>
    </row>
    <row r="4408" ht="15.75" customHeight="1">
      <c r="A4408" s="1">
        <v>5893.7651</v>
      </c>
      <c r="B4408" s="1">
        <v>42.14</v>
      </c>
      <c r="C4408" s="1">
        <v>44.73</v>
      </c>
      <c r="D4408" s="1">
        <v>52.39</v>
      </c>
      <c r="E4408" s="1">
        <v>57.93</v>
      </c>
      <c r="F4408" s="1">
        <v>57.6</v>
      </c>
    </row>
    <row r="4409" ht="15.75" customHeight="1">
      <c r="A4409" s="1">
        <v>5893.9175</v>
      </c>
      <c r="B4409" s="1">
        <v>41.44</v>
      </c>
      <c r="C4409" s="1">
        <v>44.05</v>
      </c>
      <c r="D4409" s="1">
        <v>52.03</v>
      </c>
      <c r="E4409" s="1">
        <v>58.49</v>
      </c>
      <c r="F4409" s="1">
        <v>58.35</v>
      </c>
    </row>
    <row r="4410" ht="15.75" customHeight="1">
      <c r="A4410" s="1">
        <v>5894.0698</v>
      </c>
      <c r="B4410" s="1">
        <v>43.16</v>
      </c>
      <c r="C4410" s="1">
        <v>45.85</v>
      </c>
      <c r="D4410" s="1">
        <v>55.2</v>
      </c>
      <c r="E4410" s="1">
        <v>62.7</v>
      </c>
      <c r="F4410" s="1">
        <v>59.88</v>
      </c>
    </row>
    <row r="4411" ht="15.75" customHeight="1">
      <c r="A4411" s="1">
        <v>5894.2222</v>
      </c>
      <c r="B4411" s="1">
        <v>46.6</v>
      </c>
      <c r="C4411" s="1">
        <v>49.42</v>
      </c>
      <c r="D4411" s="1">
        <v>61.08</v>
      </c>
      <c r="E4411" s="1">
        <v>69.5</v>
      </c>
      <c r="F4411" s="1">
        <v>61.65</v>
      </c>
    </row>
    <row r="4412" ht="15.75" customHeight="1">
      <c r="A4412" s="1">
        <v>5894.375</v>
      </c>
      <c r="B4412" s="1">
        <v>49.71</v>
      </c>
      <c r="C4412" s="1">
        <v>51.97</v>
      </c>
      <c r="D4412" s="1">
        <v>67.13</v>
      </c>
      <c r="E4412" s="1">
        <v>75.69</v>
      </c>
      <c r="F4412" s="1">
        <v>64.35</v>
      </c>
    </row>
    <row r="4413" ht="15.75" customHeight="1">
      <c r="A4413" s="1">
        <v>5894.5273</v>
      </c>
      <c r="B4413" s="1">
        <v>48.95</v>
      </c>
      <c r="C4413" s="1">
        <v>50.72</v>
      </c>
      <c r="D4413" s="1">
        <v>65.92</v>
      </c>
      <c r="E4413" s="1">
        <v>73.06</v>
      </c>
      <c r="F4413" s="1">
        <v>65.37</v>
      </c>
    </row>
    <row r="4414" ht="15.75" customHeight="1">
      <c r="A4414" s="1">
        <v>5894.6797</v>
      </c>
      <c r="B4414" s="1">
        <v>42.02</v>
      </c>
      <c r="C4414" s="1">
        <v>43.45</v>
      </c>
      <c r="D4414" s="1">
        <v>54.16</v>
      </c>
      <c r="E4414" s="1">
        <v>59.46</v>
      </c>
      <c r="F4414" s="1">
        <v>56.22</v>
      </c>
    </row>
    <row r="4415" ht="15.75" customHeight="1">
      <c r="A4415" s="1">
        <v>5894.832</v>
      </c>
      <c r="B4415" s="1">
        <v>31.61</v>
      </c>
      <c r="C4415" s="1">
        <v>31.78</v>
      </c>
      <c r="D4415" s="1">
        <v>37.73</v>
      </c>
      <c r="E4415" s="1">
        <v>41.51</v>
      </c>
      <c r="F4415" s="1">
        <v>39.64</v>
      </c>
    </row>
    <row r="4416" ht="15.75" customHeight="1">
      <c r="A4416" s="1">
        <v>5894.9844</v>
      </c>
      <c r="B4416" s="1">
        <v>21.1</v>
      </c>
      <c r="C4416" s="1">
        <v>21.13</v>
      </c>
      <c r="D4416" s="1">
        <v>24.76</v>
      </c>
      <c r="E4416" s="1">
        <v>27.03</v>
      </c>
      <c r="F4416" s="1">
        <v>26.32</v>
      </c>
    </row>
    <row r="4417" ht="15.75" customHeight="1">
      <c r="A4417" s="1">
        <v>5895.1367</v>
      </c>
      <c r="B4417" s="1">
        <v>15.58</v>
      </c>
      <c r="C4417" s="1">
        <v>15.92</v>
      </c>
      <c r="D4417" s="1">
        <v>18.24</v>
      </c>
      <c r="E4417" s="1">
        <v>20.11</v>
      </c>
      <c r="F4417" s="1">
        <v>19.93</v>
      </c>
    </row>
    <row r="4418" ht="15.75" customHeight="1">
      <c r="A4418" s="1">
        <v>5895.2891</v>
      </c>
      <c r="B4418" s="1">
        <v>12.35</v>
      </c>
      <c r="C4418" s="1">
        <v>12.7</v>
      </c>
      <c r="D4418" s="1">
        <v>13.99</v>
      </c>
      <c r="E4418" s="1">
        <v>15.08</v>
      </c>
      <c r="F4418" s="1">
        <v>15.1</v>
      </c>
    </row>
    <row r="4419" ht="15.75" customHeight="1">
      <c r="A4419" s="1">
        <v>5895.4414</v>
      </c>
      <c r="B4419" s="1">
        <v>11.25</v>
      </c>
      <c r="C4419" s="1">
        <v>11.66</v>
      </c>
      <c r="D4419" s="1">
        <v>12.55</v>
      </c>
      <c r="E4419" s="1">
        <v>13.26</v>
      </c>
      <c r="F4419" s="1">
        <v>13.31</v>
      </c>
    </row>
    <row r="4420" ht="15.75" customHeight="1">
      <c r="A4420" s="1">
        <v>5895.5938</v>
      </c>
      <c r="B4420" s="1">
        <v>12.44</v>
      </c>
      <c r="C4420" s="1">
        <v>13.08</v>
      </c>
      <c r="D4420" s="1">
        <v>13.89</v>
      </c>
      <c r="E4420" s="1">
        <v>14.5</v>
      </c>
      <c r="F4420" s="1">
        <v>14.6</v>
      </c>
    </row>
    <row r="4421" ht="15.75" customHeight="1">
      <c r="A4421" s="1">
        <v>5895.7466</v>
      </c>
      <c r="B4421" s="1">
        <v>15.81</v>
      </c>
      <c r="C4421" s="1">
        <v>17.28</v>
      </c>
      <c r="D4421" s="1">
        <v>17.73</v>
      </c>
      <c r="E4421" s="1">
        <v>18.33</v>
      </c>
      <c r="F4421" s="1">
        <v>18.48</v>
      </c>
    </row>
    <row r="4422" ht="15.75" customHeight="1">
      <c r="A4422" s="1">
        <v>5895.8989</v>
      </c>
      <c r="B4422" s="1">
        <v>20.7</v>
      </c>
      <c r="C4422" s="1">
        <v>22.52</v>
      </c>
      <c r="D4422" s="1">
        <v>23.95</v>
      </c>
      <c r="E4422" s="1">
        <v>24.56</v>
      </c>
      <c r="F4422" s="1">
        <v>25.13</v>
      </c>
    </row>
    <row r="4423" ht="15.75" customHeight="1">
      <c r="A4423" s="1">
        <v>5896.0513</v>
      </c>
      <c r="B4423" s="1">
        <v>28.05</v>
      </c>
      <c r="C4423" s="1">
        <v>31.84</v>
      </c>
      <c r="D4423" s="1">
        <v>34.02</v>
      </c>
      <c r="E4423" s="1">
        <v>34.69</v>
      </c>
      <c r="F4423" s="1">
        <v>35.95</v>
      </c>
    </row>
    <row r="4424" ht="15.75" customHeight="1">
      <c r="A4424" s="1">
        <v>5896.2036</v>
      </c>
      <c r="B4424" s="1">
        <v>33.6</v>
      </c>
      <c r="C4424" s="1">
        <v>39.45</v>
      </c>
      <c r="D4424" s="1">
        <v>40.17</v>
      </c>
      <c r="E4424" s="1">
        <v>41.28</v>
      </c>
      <c r="F4424" s="1">
        <v>42.44</v>
      </c>
    </row>
    <row r="4425" ht="15.75" customHeight="1">
      <c r="A4425" s="1">
        <v>5896.356</v>
      </c>
      <c r="B4425" s="1">
        <v>34.6</v>
      </c>
      <c r="C4425" s="1">
        <v>37.99</v>
      </c>
      <c r="D4425" s="1">
        <v>39.38</v>
      </c>
      <c r="E4425" s="1">
        <v>40.64</v>
      </c>
      <c r="F4425" s="1">
        <v>42.47</v>
      </c>
    </row>
    <row r="4426" ht="15.75" customHeight="1">
      <c r="A4426" s="1">
        <v>5896.5083</v>
      </c>
      <c r="B4426" s="1">
        <v>32.76</v>
      </c>
      <c r="C4426" s="1">
        <v>36.24</v>
      </c>
      <c r="D4426" s="1">
        <v>40.21</v>
      </c>
      <c r="E4426" s="1">
        <v>41.73</v>
      </c>
      <c r="F4426" s="1">
        <v>44.01</v>
      </c>
    </row>
    <row r="4427" ht="15.75" customHeight="1">
      <c r="A4427" s="1">
        <v>5896.6606</v>
      </c>
      <c r="B4427" s="1">
        <v>31.78</v>
      </c>
      <c r="C4427" s="1">
        <v>36.46</v>
      </c>
      <c r="D4427" s="1">
        <v>40.24</v>
      </c>
      <c r="E4427" s="1">
        <v>41.79</v>
      </c>
      <c r="F4427" s="1">
        <v>44.67</v>
      </c>
    </row>
    <row r="4428" ht="15.75" customHeight="1">
      <c r="A4428" s="1">
        <v>5896.813</v>
      </c>
      <c r="B4428" s="1">
        <v>32.81</v>
      </c>
      <c r="C4428" s="1">
        <v>37.69</v>
      </c>
      <c r="D4428" s="1">
        <v>42.63</v>
      </c>
      <c r="E4428" s="1">
        <v>45.24</v>
      </c>
      <c r="F4428" s="1">
        <v>47.61</v>
      </c>
    </row>
    <row r="4429" ht="15.75" customHeight="1">
      <c r="A4429" s="1">
        <v>5896.9658</v>
      </c>
      <c r="B4429" s="1">
        <v>36.68</v>
      </c>
      <c r="C4429" s="1">
        <v>44.24</v>
      </c>
      <c r="D4429" s="1">
        <v>50.78</v>
      </c>
      <c r="E4429" s="1">
        <v>54.9</v>
      </c>
      <c r="F4429" s="1">
        <v>57.27</v>
      </c>
    </row>
    <row r="4430" ht="15.75" customHeight="1">
      <c r="A4430" s="1">
        <v>5897.1182</v>
      </c>
      <c r="B4430" s="1">
        <v>43.32</v>
      </c>
      <c r="C4430" s="1">
        <v>52.01</v>
      </c>
      <c r="D4430" s="1">
        <v>60.76</v>
      </c>
      <c r="E4430" s="1">
        <v>67.07</v>
      </c>
      <c r="F4430" s="1">
        <v>68.89</v>
      </c>
    </row>
    <row r="4431" ht="15.75" customHeight="1">
      <c r="A4431" s="1">
        <v>5897.2705</v>
      </c>
      <c r="B4431" s="1">
        <v>51.04</v>
      </c>
      <c r="C4431" s="1">
        <v>62.95</v>
      </c>
      <c r="D4431" s="1">
        <v>75.94</v>
      </c>
      <c r="E4431" s="1">
        <v>86.13</v>
      </c>
      <c r="F4431" s="1">
        <v>85.71</v>
      </c>
    </row>
    <row r="4432" ht="15.75" customHeight="1">
      <c r="A4432" s="1">
        <v>5897.4229</v>
      </c>
      <c r="B4432" s="1">
        <v>55.44</v>
      </c>
      <c r="C4432" s="1">
        <v>69.75</v>
      </c>
      <c r="D4432" s="1">
        <v>84.76</v>
      </c>
      <c r="E4432" s="1">
        <v>97.41</v>
      </c>
      <c r="F4432" s="1">
        <v>96.67</v>
      </c>
    </row>
    <row r="4433" ht="15.75" customHeight="1">
      <c r="A4433" s="1">
        <v>5897.5752</v>
      </c>
      <c r="B4433" s="1">
        <v>53.18</v>
      </c>
      <c r="C4433" s="1">
        <v>66.04</v>
      </c>
      <c r="D4433" s="1">
        <v>79.78</v>
      </c>
      <c r="E4433" s="1">
        <v>92.1</v>
      </c>
      <c r="F4433" s="1">
        <v>93.38</v>
      </c>
    </row>
    <row r="4434" ht="15.75" customHeight="1">
      <c r="A4434" s="1">
        <v>5897.7275</v>
      </c>
      <c r="B4434" s="1">
        <v>45.61</v>
      </c>
      <c r="C4434" s="1">
        <v>52.78</v>
      </c>
      <c r="D4434" s="1">
        <v>63.71</v>
      </c>
      <c r="E4434" s="1">
        <v>74.03</v>
      </c>
      <c r="F4434" s="1">
        <v>77.7</v>
      </c>
    </row>
    <row r="4435" ht="15.75" customHeight="1">
      <c r="A4435" s="1">
        <v>5897.8799</v>
      </c>
      <c r="B4435" s="1">
        <v>36.03</v>
      </c>
      <c r="C4435" s="1">
        <v>40.31</v>
      </c>
      <c r="D4435" s="1">
        <v>48.26</v>
      </c>
      <c r="E4435" s="1">
        <v>55.71</v>
      </c>
      <c r="F4435" s="1">
        <v>58.84</v>
      </c>
    </row>
    <row r="4436" ht="15.75" customHeight="1">
      <c r="A4436" s="1">
        <v>5898.0322</v>
      </c>
      <c r="B4436" s="1">
        <v>30.0</v>
      </c>
      <c r="C4436" s="1">
        <v>33.15</v>
      </c>
      <c r="D4436" s="1">
        <v>39.24</v>
      </c>
      <c r="E4436" s="1">
        <v>45.04</v>
      </c>
      <c r="F4436" s="1">
        <v>48.67</v>
      </c>
    </row>
    <row r="4437" ht="15.75" customHeight="1">
      <c r="A4437" s="1">
        <v>5898.1846</v>
      </c>
      <c r="B4437" s="1">
        <v>25.87</v>
      </c>
      <c r="C4437" s="1">
        <v>28.19</v>
      </c>
      <c r="D4437" s="1">
        <v>32.31</v>
      </c>
      <c r="E4437" s="1">
        <v>36.33</v>
      </c>
      <c r="F4437" s="1">
        <v>39.48</v>
      </c>
    </row>
    <row r="4438" ht="15.75" customHeight="1">
      <c r="A4438" s="1">
        <v>5898.3374</v>
      </c>
      <c r="B4438" s="1">
        <v>23.83</v>
      </c>
      <c r="C4438" s="1">
        <v>26.04</v>
      </c>
      <c r="D4438" s="1">
        <v>29.13</v>
      </c>
      <c r="E4438" s="1">
        <v>32.15</v>
      </c>
      <c r="F4438" s="1">
        <v>34.95</v>
      </c>
    </row>
    <row r="4439" ht="15.75" customHeight="1">
      <c r="A4439" s="1">
        <v>5898.4897</v>
      </c>
      <c r="B4439" s="1">
        <v>24.41</v>
      </c>
      <c r="C4439" s="1">
        <v>26.6</v>
      </c>
      <c r="D4439" s="1">
        <v>29.2</v>
      </c>
      <c r="E4439" s="1">
        <v>31.64</v>
      </c>
      <c r="F4439" s="1">
        <v>34.38</v>
      </c>
    </row>
    <row r="4440" ht="15.75" customHeight="1">
      <c r="A4440" s="1">
        <v>5898.6421</v>
      </c>
      <c r="B4440" s="1">
        <v>27.4</v>
      </c>
      <c r="C4440" s="1">
        <v>30.61</v>
      </c>
      <c r="D4440" s="1">
        <v>33.1</v>
      </c>
      <c r="E4440" s="1">
        <v>35.55</v>
      </c>
      <c r="F4440" s="1">
        <v>38.51</v>
      </c>
    </row>
    <row r="4441" ht="15.75" customHeight="1">
      <c r="A4441" s="1">
        <v>5898.7944</v>
      </c>
      <c r="B4441" s="1">
        <v>32.37</v>
      </c>
      <c r="C4441" s="1">
        <v>38.01</v>
      </c>
      <c r="D4441" s="1">
        <v>39.93</v>
      </c>
      <c r="E4441" s="1">
        <v>42.68</v>
      </c>
      <c r="F4441" s="1">
        <v>46.57</v>
      </c>
    </row>
    <row r="4442" ht="15.75" customHeight="1">
      <c r="A4442" s="1">
        <v>5898.9468</v>
      </c>
      <c r="B4442" s="1">
        <v>39.82</v>
      </c>
      <c r="C4442" s="1">
        <v>47.48</v>
      </c>
      <c r="D4442" s="1">
        <v>49.72</v>
      </c>
      <c r="E4442" s="1">
        <v>52.96</v>
      </c>
      <c r="F4442" s="1">
        <v>58.2</v>
      </c>
    </row>
    <row r="4443" ht="15.75" customHeight="1">
      <c r="A4443" s="1">
        <v>5899.0991</v>
      </c>
      <c r="B4443" s="1">
        <v>51.66</v>
      </c>
      <c r="C4443" s="1">
        <v>63.9</v>
      </c>
      <c r="D4443" s="1">
        <v>67.23</v>
      </c>
      <c r="E4443" s="1">
        <v>70.85</v>
      </c>
      <c r="F4443" s="1">
        <v>78.2</v>
      </c>
    </row>
    <row r="4444" ht="15.75" customHeight="1">
      <c r="A4444" s="1">
        <v>5899.2515</v>
      </c>
      <c r="B4444" s="1">
        <v>70.87</v>
      </c>
      <c r="C4444" s="1">
        <v>93.39</v>
      </c>
      <c r="D4444" s="1">
        <v>98.59</v>
      </c>
      <c r="E4444" s="1">
        <v>105.4</v>
      </c>
      <c r="F4444" s="1">
        <v>116.6</v>
      </c>
    </row>
    <row r="4445" ht="15.75" customHeight="1">
      <c r="A4445" s="1">
        <v>5899.4038</v>
      </c>
      <c r="B4445" s="1">
        <v>102.5</v>
      </c>
      <c r="C4445" s="1">
        <v>140.9</v>
      </c>
      <c r="D4445" s="1">
        <v>148.0</v>
      </c>
      <c r="E4445" s="1">
        <v>162.0</v>
      </c>
      <c r="F4445" s="1">
        <v>182.3</v>
      </c>
    </row>
    <row r="4446" ht="15.75" customHeight="1">
      <c r="A4446" s="1">
        <v>5899.5562</v>
      </c>
      <c r="B4446" s="1">
        <v>149.2</v>
      </c>
      <c r="C4446" s="1">
        <v>212.1</v>
      </c>
      <c r="D4446" s="1">
        <v>219.6</v>
      </c>
      <c r="E4446" s="1">
        <v>234.8</v>
      </c>
      <c r="F4446" s="1">
        <v>263.6</v>
      </c>
    </row>
    <row r="4447" ht="15.75" customHeight="1">
      <c r="A4447" s="1">
        <v>5899.709</v>
      </c>
      <c r="B4447" s="1">
        <v>208.1</v>
      </c>
      <c r="C4447" s="1">
        <v>308.5</v>
      </c>
      <c r="D4447" s="1">
        <v>312.4</v>
      </c>
      <c r="E4447" s="1">
        <v>319.7</v>
      </c>
      <c r="F4447" s="1">
        <v>388.7</v>
      </c>
    </row>
    <row r="4448" ht="15.75" customHeight="1">
      <c r="A4448" s="1">
        <v>5899.8613</v>
      </c>
      <c r="B4448" s="1">
        <v>259.8</v>
      </c>
      <c r="C4448" s="1">
        <v>393.5</v>
      </c>
      <c r="D4448" s="1">
        <v>409.2</v>
      </c>
      <c r="E4448" s="1">
        <v>412.8</v>
      </c>
      <c r="F4448" s="1">
        <v>564.2</v>
      </c>
    </row>
    <row r="4449" ht="15.75" customHeight="1">
      <c r="A4449" s="1">
        <v>5900.0137</v>
      </c>
      <c r="B4449" s="1">
        <v>273.0</v>
      </c>
      <c r="C4449" s="1">
        <v>404.5</v>
      </c>
      <c r="D4449" s="1">
        <v>472.5</v>
      </c>
      <c r="E4449" s="1">
        <v>482.2</v>
      </c>
      <c r="F4449" s="1">
        <v>628.4</v>
      </c>
    </row>
    <row r="4450" ht="15.75" customHeight="1">
      <c r="A4450" s="1">
        <v>5900.166</v>
      </c>
      <c r="B4450" s="1">
        <v>239.7</v>
      </c>
      <c r="C4450" s="1">
        <v>336.8</v>
      </c>
      <c r="D4450" s="1">
        <v>428.7</v>
      </c>
      <c r="E4450" s="1">
        <v>419.8</v>
      </c>
      <c r="F4450" s="1">
        <v>538.9</v>
      </c>
    </row>
    <row r="4451" ht="15.75" customHeight="1">
      <c r="A4451" s="1">
        <v>5900.3184</v>
      </c>
      <c r="B4451" s="1">
        <v>200.9</v>
      </c>
      <c r="C4451" s="1">
        <v>262.0</v>
      </c>
      <c r="D4451" s="1">
        <v>322.7</v>
      </c>
      <c r="E4451" s="1">
        <v>291.1</v>
      </c>
      <c r="F4451" s="1">
        <v>397.5</v>
      </c>
    </row>
    <row r="4452" ht="15.75" customHeight="1">
      <c r="A4452" s="1">
        <v>5900.4707</v>
      </c>
      <c r="B4452" s="1">
        <v>172.4</v>
      </c>
      <c r="C4452" s="1">
        <v>214.9</v>
      </c>
      <c r="D4452" s="1">
        <v>253.2</v>
      </c>
      <c r="E4452" s="1">
        <v>231.8</v>
      </c>
      <c r="F4452" s="1">
        <v>281.2</v>
      </c>
    </row>
    <row r="4453" ht="15.75" customHeight="1">
      <c r="A4453" s="1">
        <v>5900.623</v>
      </c>
      <c r="B4453" s="1">
        <v>158.6</v>
      </c>
      <c r="C4453" s="1">
        <v>187.5</v>
      </c>
      <c r="D4453" s="1">
        <v>213.3</v>
      </c>
      <c r="E4453" s="1">
        <v>194.8</v>
      </c>
      <c r="F4453" s="1">
        <v>220.2</v>
      </c>
    </row>
    <row r="4454" ht="15.75" customHeight="1">
      <c r="A4454" s="1">
        <v>5900.7754</v>
      </c>
      <c r="B4454" s="1">
        <v>158.7</v>
      </c>
      <c r="C4454" s="1">
        <v>182.2</v>
      </c>
      <c r="D4454" s="1">
        <v>203.9</v>
      </c>
      <c r="E4454" s="1">
        <v>184.9</v>
      </c>
      <c r="F4454" s="1">
        <v>198.2</v>
      </c>
    </row>
    <row r="4455" ht="15.75" customHeight="1">
      <c r="A4455" s="1">
        <v>5900.9282</v>
      </c>
      <c r="B4455" s="1">
        <v>174.8</v>
      </c>
      <c r="C4455" s="1">
        <v>199.8</v>
      </c>
      <c r="D4455" s="1">
        <v>223.6</v>
      </c>
      <c r="E4455" s="1">
        <v>200.9</v>
      </c>
      <c r="F4455" s="1">
        <v>205.5</v>
      </c>
    </row>
    <row r="4456" ht="15.75" customHeight="1">
      <c r="A4456" s="1">
        <v>5901.0806</v>
      </c>
      <c r="B4456" s="1">
        <v>212.2</v>
      </c>
      <c r="C4456" s="1">
        <v>245.8</v>
      </c>
      <c r="D4456" s="1">
        <v>280.6</v>
      </c>
      <c r="E4456" s="1">
        <v>257.4</v>
      </c>
      <c r="F4456" s="1">
        <v>244.5</v>
      </c>
    </row>
    <row r="4457" ht="15.75" customHeight="1">
      <c r="A4457" s="1">
        <v>5901.2329</v>
      </c>
      <c r="B4457" s="1">
        <v>266.9</v>
      </c>
      <c r="C4457" s="1">
        <v>331.1</v>
      </c>
      <c r="D4457" s="1">
        <v>395.2</v>
      </c>
      <c r="E4457" s="1">
        <v>344.4</v>
      </c>
      <c r="F4457" s="1">
        <v>306.0</v>
      </c>
    </row>
    <row r="4458" ht="15.75" customHeight="1">
      <c r="A4458" s="1">
        <v>5901.3853</v>
      </c>
      <c r="B4458" s="1">
        <v>362.8</v>
      </c>
      <c r="C4458" s="1">
        <v>480.8</v>
      </c>
      <c r="D4458" s="1">
        <v>609.1</v>
      </c>
      <c r="E4458" s="1">
        <v>521.4</v>
      </c>
      <c r="F4458" s="1">
        <v>404.2</v>
      </c>
    </row>
    <row r="4459" ht="15.75" customHeight="1">
      <c r="A4459" s="1">
        <v>5901.5376</v>
      </c>
      <c r="B4459" s="1">
        <v>484.1</v>
      </c>
      <c r="C4459" s="1">
        <v>716.7</v>
      </c>
      <c r="D4459" s="1">
        <v>876.9</v>
      </c>
      <c r="E4459" s="1">
        <v>766.9</v>
      </c>
      <c r="F4459" s="1">
        <v>624.1</v>
      </c>
    </row>
    <row r="4460" ht="15.75" customHeight="1">
      <c r="A4460" s="1">
        <v>5901.6899</v>
      </c>
      <c r="B4460" s="1">
        <v>526.9</v>
      </c>
      <c r="C4460" s="1">
        <v>828.3</v>
      </c>
      <c r="D4460" s="1">
        <v>945.4</v>
      </c>
      <c r="E4460" s="1">
        <v>847.9</v>
      </c>
      <c r="F4460" s="1">
        <v>764.6</v>
      </c>
    </row>
    <row r="4461" ht="15.75" customHeight="1">
      <c r="A4461" s="1">
        <v>5901.8423</v>
      </c>
      <c r="B4461" s="1">
        <v>485.7</v>
      </c>
      <c r="C4461" s="1">
        <v>688.1</v>
      </c>
      <c r="D4461" s="1">
        <v>785.6</v>
      </c>
      <c r="E4461" s="1">
        <v>660.2</v>
      </c>
      <c r="F4461" s="1">
        <v>554.2</v>
      </c>
    </row>
    <row r="4462" ht="15.75" customHeight="1">
      <c r="A4462" s="1">
        <v>5901.9946</v>
      </c>
      <c r="B4462" s="1">
        <v>407.5</v>
      </c>
      <c r="C4462" s="1">
        <v>477.4</v>
      </c>
      <c r="D4462" s="1">
        <v>597.7</v>
      </c>
      <c r="E4462" s="1">
        <v>468.6</v>
      </c>
      <c r="F4462" s="1">
        <v>430.4</v>
      </c>
    </row>
    <row r="4463" ht="15.75" customHeight="1">
      <c r="A4463" s="1">
        <v>5902.147</v>
      </c>
      <c r="B4463" s="1">
        <v>334.4</v>
      </c>
      <c r="C4463" s="1">
        <v>417.5</v>
      </c>
      <c r="D4463" s="1">
        <v>462.7</v>
      </c>
      <c r="E4463" s="1">
        <v>358.3</v>
      </c>
      <c r="F4463" s="1">
        <v>344.5</v>
      </c>
    </row>
    <row r="4464" ht="15.75" customHeight="1">
      <c r="A4464" s="1">
        <v>5902.2998</v>
      </c>
      <c r="B4464" s="1">
        <v>286.6</v>
      </c>
      <c r="C4464" s="1">
        <v>338.0</v>
      </c>
      <c r="D4464" s="1">
        <v>343.1</v>
      </c>
      <c r="E4464" s="1">
        <v>297.1</v>
      </c>
      <c r="F4464" s="1">
        <v>260.9</v>
      </c>
    </row>
    <row r="4465" ht="15.75" customHeight="1">
      <c r="A4465" s="1">
        <v>5902.4521</v>
      </c>
      <c r="B4465" s="1">
        <v>257.9</v>
      </c>
      <c r="C4465" s="1">
        <v>331.5</v>
      </c>
      <c r="D4465" s="1">
        <v>317.8</v>
      </c>
      <c r="E4465" s="1">
        <v>290.8</v>
      </c>
      <c r="F4465" s="1">
        <v>226.6</v>
      </c>
    </row>
    <row r="4466" ht="15.75" customHeight="1">
      <c r="A4466" s="1">
        <v>5902.6045</v>
      </c>
      <c r="B4466" s="1">
        <v>244.0</v>
      </c>
      <c r="C4466" s="1">
        <v>330.2</v>
      </c>
      <c r="D4466" s="1">
        <v>285.5</v>
      </c>
      <c r="E4466" s="1">
        <v>282.7</v>
      </c>
      <c r="F4466" s="1">
        <v>199.0</v>
      </c>
    </row>
    <row r="4467" ht="15.75" customHeight="1">
      <c r="A4467" s="1">
        <v>5902.7568</v>
      </c>
      <c r="B4467" s="1">
        <v>235.8</v>
      </c>
      <c r="C4467" s="1">
        <v>329.0</v>
      </c>
      <c r="D4467" s="1">
        <v>287.3</v>
      </c>
      <c r="E4467" s="1">
        <v>273.3</v>
      </c>
      <c r="F4467" s="1">
        <v>181.8</v>
      </c>
    </row>
    <row r="4468" ht="15.75" customHeight="1">
      <c r="A4468" s="1">
        <v>5902.9092</v>
      </c>
      <c r="B4468" s="1">
        <v>223.4</v>
      </c>
      <c r="C4468" s="1">
        <v>313.3</v>
      </c>
      <c r="D4468" s="1">
        <v>252.8</v>
      </c>
      <c r="E4468" s="1">
        <v>220.6</v>
      </c>
      <c r="F4468" s="1">
        <v>175.3</v>
      </c>
    </row>
    <row r="4469" ht="15.75" customHeight="1">
      <c r="A4469" s="1">
        <v>5903.0615</v>
      </c>
      <c r="B4469" s="1">
        <v>201.0</v>
      </c>
      <c r="C4469" s="1">
        <v>246.3</v>
      </c>
      <c r="D4469" s="1">
        <v>191.2</v>
      </c>
      <c r="E4469" s="1">
        <v>165.3</v>
      </c>
      <c r="F4469" s="1">
        <v>149.1</v>
      </c>
    </row>
    <row r="4470" ht="15.75" customHeight="1">
      <c r="A4470" s="1">
        <v>5903.2139</v>
      </c>
      <c r="B4470" s="1">
        <v>171.4</v>
      </c>
      <c r="C4470" s="1">
        <v>184.2</v>
      </c>
      <c r="D4470" s="1">
        <v>143.7</v>
      </c>
      <c r="E4470" s="1">
        <v>122.9</v>
      </c>
      <c r="F4470" s="1">
        <v>121.3</v>
      </c>
    </row>
    <row r="4471" ht="15.75" customHeight="1">
      <c r="A4471" s="1">
        <v>5903.3662</v>
      </c>
      <c r="B4471" s="1">
        <v>145.1</v>
      </c>
      <c r="C4471" s="1">
        <v>150.2</v>
      </c>
      <c r="D4471" s="1">
        <v>114.9</v>
      </c>
      <c r="E4471" s="1">
        <v>95.51</v>
      </c>
      <c r="F4471" s="1">
        <v>99.27</v>
      </c>
    </row>
    <row r="4472" ht="15.75" customHeight="1">
      <c r="A4472" s="1">
        <v>5903.5186</v>
      </c>
      <c r="B4472" s="1">
        <v>126.2</v>
      </c>
      <c r="C4472" s="1">
        <v>124.9</v>
      </c>
      <c r="D4472" s="1">
        <v>92.92</v>
      </c>
      <c r="E4472" s="1">
        <v>77.22</v>
      </c>
      <c r="F4472" s="1">
        <v>86.58</v>
      </c>
    </row>
    <row r="4473" ht="15.75" customHeight="1">
      <c r="A4473" s="1">
        <v>5903.6714</v>
      </c>
      <c r="B4473" s="1">
        <v>113.9</v>
      </c>
      <c r="C4473" s="1">
        <v>111.5</v>
      </c>
      <c r="D4473" s="1">
        <v>80.41</v>
      </c>
      <c r="E4473" s="1">
        <v>66.82</v>
      </c>
      <c r="F4473" s="1">
        <v>77.53</v>
      </c>
    </row>
    <row r="4474" ht="15.75" customHeight="1">
      <c r="A4474" s="1">
        <v>5903.8237</v>
      </c>
      <c r="B4474" s="1">
        <v>106.9</v>
      </c>
      <c r="C4474" s="1">
        <v>108.0</v>
      </c>
      <c r="D4474" s="1">
        <v>75.34</v>
      </c>
      <c r="E4474" s="1">
        <v>61.12</v>
      </c>
      <c r="F4474" s="1">
        <v>68.1</v>
      </c>
    </row>
    <row r="4475" ht="15.75" customHeight="1">
      <c r="A4475" s="1">
        <v>5903.9761</v>
      </c>
      <c r="B4475" s="1">
        <v>104.0</v>
      </c>
      <c r="C4475" s="1">
        <v>106.8</v>
      </c>
      <c r="D4475" s="1">
        <v>72.72</v>
      </c>
      <c r="E4475" s="1">
        <v>57.69</v>
      </c>
      <c r="F4475" s="1">
        <v>60.48</v>
      </c>
    </row>
    <row r="4476" ht="15.75" customHeight="1">
      <c r="A4476" s="1">
        <v>5904.1284</v>
      </c>
      <c r="B4476" s="1">
        <v>101.9</v>
      </c>
      <c r="C4476" s="1">
        <v>102.0</v>
      </c>
      <c r="D4476" s="1">
        <v>69.18</v>
      </c>
      <c r="E4476" s="1">
        <v>54.29</v>
      </c>
      <c r="F4476" s="1">
        <v>54.35</v>
      </c>
    </row>
    <row r="4477" ht="15.75" customHeight="1">
      <c r="A4477" s="1">
        <v>5904.2808</v>
      </c>
      <c r="B4477" s="1">
        <v>100.2</v>
      </c>
      <c r="C4477" s="1">
        <v>96.78</v>
      </c>
      <c r="D4477" s="1">
        <v>65.52</v>
      </c>
      <c r="E4477" s="1">
        <v>50.11</v>
      </c>
      <c r="F4477" s="1">
        <v>48.71</v>
      </c>
    </row>
    <row r="4478" ht="15.75" customHeight="1">
      <c r="A4478" s="1">
        <v>5904.4331</v>
      </c>
      <c r="B4478" s="1">
        <v>98.52</v>
      </c>
      <c r="C4478" s="1">
        <v>90.58</v>
      </c>
      <c r="D4478" s="1">
        <v>62.3</v>
      </c>
      <c r="E4478" s="1">
        <v>46.74</v>
      </c>
      <c r="F4478" s="1">
        <v>45.6</v>
      </c>
    </row>
    <row r="4479" ht="15.75" customHeight="1">
      <c r="A4479" s="1">
        <v>5904.5854</v>
      </c>
      <c r="B4479" s="1">
        <v>97.54</v>
      </c>
      <c r="C4479" s="1">
        <v>84.79</v>
      </c>
      <c r="D4479" s="1">
        <v>59.38</v>
      </c>
      <c r="E4479" s="1">
        <v>44.3</v>
      </c>
      <c r="F4479" s="1">
        <v>43.19</v>
      </c>
    </row>
    <row r="4480" ht="15.75" customHeight="1">
      <c r="A4480" s="1">
        <v>5904.7378</v>
      </c>
      <c r="B4480" s="1">
        <v>98.42</v>
      </c>
      <c r="C4480" s="1">
        <v>77.83</v>
      </c>
      <c r="D4480" s="1">
        <v>56.06</v>
      </c>
      <c r="E4480" s="1">
        <v>42.06</v>
      </c>
      <c r="F4480" s="1">
        <v>41.41</v>
      </c>
    </row>
    <row r="4481" ht="15.75" customHeight="1">
      <c r="A4481" s="1">
        <v>5904.8906</v>
      </c>
      <c r="B4481" s="1">
        <v>100.5</v>
      </c>
      <c r="C4481" s="1">
        <v>75.12</v>
      </c>
      <c r="D4481" s="1">
        <v>55.35</v>
      </c>
      <c r="E4481" s="1">
        <v>40.79</v>
      </c>
      <c r="F4481" s="1">
        <v>41.0</v>
      </c>
    </row>
    <row r="4482" ht="15.75" customHeight="1">
      <c r="A4482" s="1">
        <v>5905.043</v>
      </c>
      <c r="B4482" s="1">
        <v>102.9</v>
      </c>
      <c r="C4482" s="1">
        <v>74.33</v>
      </c>
      <c r="D4482" s="1">
        <v>55.88</v>
      </c>
      <c r="E4482" s="1">
        <v>41.22</v>
      </c>
      <c r="F4482" s="1">
        <v>42.75</v>
      </c>
    </row>
    <row r="4483" ht="15.75" customHeight="1">
      <c r="A4483" s="1">
        <v>5905.1953</v>
      </c>
      <c r="B4483" s="1">
        <v>104.2</v>
      </c>
      <c r="C4483" s="1">
        <v>74.92</v>
      </c>
      <c r="D4483" s="1">
        <v>57.03</v>
      </c>
      <c r="E4483" s="1">
        <v>42.66</v>
      </c>
      <c r="F4483" s="1">
        <v>44.38</v>
      </c>
    </row>
    <row r="4484" ht="15.75" customHeight="1">
      <c r="A4484" s="1">
        <v>5905.3477</v>
      </c>
      <c r="B4484" s="1">
        <v>106.2</v>
      </c>
      <c r="C4484" s="1">
        <v>76.09</v>
      </c>
      <c r="D4484" s="1">
        <v>58.06</v>
      </c>
      <c r="E4484" s="1">
        <v>44.0</v>
      </c>
      <c r="F4484" s="1">
        <v>45.13</v>
      </c>
    </row>
    <row r="4485" ht="15.75" customHeight="1">
      <c r="A4485" s="1">
        <v>5905.5</v>
      </c>
      <c r="B4485" s="1">
        <v>107.6</v>
      </c>
      <c r="C4485" s="1">
        <v>77.91</v>
      </c>
      <c r="D4485" s="1">
        <v>58.64</v>
      </c>
      <c r="E4485" s="1">
        <v>44.97</v>
      </c>
      <c r="F4485" s="1">
        <v>46.46</v>
      </c>
    </row>
    <row r="4486" ht="15.75" customHeight="1">
      <c r="A4486" s="1">
        <v>5905.6523</v>
      </c>
      <c r="B4486" s="1">
        <v>107.9</v>
      </c>
      <c r="C4486" s="1">
        <v>79.94</v>
      </c>
      <c r="D4486" s="1">
        <v>59.67</v>
      </c>
      <c r="E4486" s="1">
        <v>46.11</v>
      </c>
      <c r="F4486" s="1">
        <v>47.53</v>
      </c>
    </row>
    <row r="4487" ht="15.75" customHeight="1">
      <c r="A4487" s="1">
        <v>5905.8047</v>
      </c>
      <c r="B4487" s="1">
        <v>108.0</v>
      </c>
      <c r="C4487" s="1">
        <v>81.52</v>
      </c>
      <c r="D4487" s="1">
        <v>60.1</v>
      </c>
      <c r="E4487" s="1">
        <v>46.97</v>
      </c>
      <c r="F4487" s="1">
        <v>48.25</v>
      </c>
    </row>
    <row r="4488" ht="15.75" customHeight="1">
      <c r="A4488" s="1">
        <v>5905.957</v>
      </c>
      <c r="B4488" s="1">
        <v>108.0</v>
      </c>
      <c r="C4488" s="1">
        <v>82.74</v>
      </c>
      <c r="D4488" s="1">
        <v>60.17</v>
      </c>
      <c r="E4488" s="1">
        <v>47.54</v>
      </c>
      <c r="F4488" s="1">
        <v>48.45</v>
      </c>
    </row>
    <row r="4489" ht="15.75" customHeight="1">
      <c r="A4489" s="1">
        <v>5906.1094</v>
      </c>
      <c r="B4489" s="1">
        <v>108.1</v>
      </c>
      <c r="C4489" s="1">
        <v>83.77</v>
      </c>
      <c r="D4489" s="1">
        <v>60.2</v>
      </c>
      <c r="E4489" s="1">
        <v>47.87</v>
      </c>
      <c r="F4489" s="1">
        <v>48.44</v>
      </c>
    </row>
    <row r="4490" ht="15.75" customHeight="1">
      <c r="A4490" s="1">
        <v>5906.2622</v>
      </c>
      <c r="B4490" s="1">
        <v>108.1</v>
      </c>
      <c r="C4490" s="1">
        <v>84.54</v>
      </c>
      <c r="D4490" s="1">
        <v>60.27</v>
      </c>
      <c r="E4490" s="1">
        <v>47.89</v>
      </c>
      <c r="F4490" s="1">
        <v>48.56</v>
      </c>
    </row>
    <row r="4491" ht="15.75" customHeight="1">
      <c r="A4491" s="1">
        <v>5906.4146</v>
      </c>
      <c r="B4491" s="1">
        <v>108.2</v>
      </c>
      <c r="C4491" s="1">
        <v>85.04</v>
      </c>
      <c r="D4491" s="1">
        <v>60.39</v>
      </c>
      <c r="E4491" s="1">
        <v>47.81</v>
      </c>
      <c r="F4491" s="1">
        <v>48.74</v>
      </c>
    </row>
    <row r="4492" ht="15.75" customHeight="1">
      <c r="A4492" s="1">
        <v>5906.5669</v>
      </c>
      <c r="B4492" s="1">
        <v>108.4</v>
      </c>
      <c r="C4492" s="1">
        <v>85.34</v>
      </c>
      <c r="D4492" s="1">
        <v>60.52</v>
      </c>
      <c r="E4492" s="1">
        <v>47.83</v>
      </c>
      <c r="F4492" s="1">
        <v>48.92</v>
      </c>
    </row>
    <row r="4493" ht="15.75" customHeight="1">
      <c r="A4493" s="1">
        <v>5906.7192</v>
      </c>
      <c r="B4493" s="1">
        <v>108.6</v>
      </c>
      <c r="C4493" s="1">
        <v>85.5</v>
      </c>
      <c r="D4493" s="1">
        <v>60.64</v>
      </c>
      <c r="E4493" s="1">
        <v>47.9</v>
      </c>
      <c r="F4493" s="1">
        <v>49.11</v>
      </c>
    </row>
    <row r="4494" ht="15.75" customHeight="1">
      <c r="A4494" s="1">
        <v>5906.8716</v>
      </c>
      <c r="B4494" s="1">
        <v>108.7</v>
      </c>
      <c r="C4494" s="1">
        <v>85.51</v>
      </c>
      <c r="D4494" s="1">
        <v>60.73</v>
      </c>
      <c r="E4494" s="1">
        <v>47.93</v>
      </c>
      <c r="F4494" s="1">
        <v>49.28</v>
      </c>
    </row>
    <row r="4495" ht="15.75" customHeight="1">
      <c r="A4495" s="1">
        <v>5907.0239</v>
      </c>
      <c r="B4495" s="1">
        <v>108.8</v>
      </c>
      <c r="C4495" s="1">
        <v>85.53</v>
      </c>
      <c r="D4495" s="1">
        <v>60.8</v>
      </c>
      <c r="E4495" s="1">
        <v>47.98</v>
      </c>
      <c r="F4495" s="1">
        <v>49.42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0.71"/>
    <col customWidth="1" min="10" max="10" width="15.86"/>
    <col customWidth="1" min="11" max="11" width="10.0"/>
    <col customWidth="1" min="12" max="18" width="8.71"/>
    <col customWidth="1" min="19" max="19" width="18.14"/>
    <col customWidth="1" min="20" max="24" width="8.71"/>
    <col customWidth="1" min="25" max="25" width="11.0"/>
    <col customWidth="1" min="26" max="31" width="8.71"/>
    <col customWidth="1" min="32" max="32" width="15.43"/>
    <col customWidth="1" min="33" max="33" width="21.86"/>
    <col customWidth="1" min="34" max="35" width="15.43"/>
    <col customWidth="1" min="36" max="36" width="21.86"/>
    <col customWidth="1" min="37" max="38" width="15.43"/>
    <col customWidth="1" min="39" max="39" width="21.86"/>
    <col customWidth="1" min="40" max="41" width="15.43"/>
    <col customWidth="1" min="42" max="42" width="21.86"/>
    <col customWidth="1" min="43" max="44" width="15.43"/>
    <col customWidth="1" min="45" max="45" width="21.86"/>
    <col customWidth="1" min="46" max="47" width="15.43"/>
    <col customWidth="1" min="48" max="48" width="21.86"/>
    <col customWidth="1" min="49" max="50" width="8.71"/>
  </cols>
  <sheetData>
    <row r="1">
      <c r="A1" s="1" t="s">
        <v>29</v>
      </c>
      <c r="B1" s="1" t="s">
        <v>30</v>
      </c>
      <c r="C1" s="1" t="s">
        <v>31</v>
      </c>
      <c r="D1" s="1" t="s">
        <v>30</v>
      </c>
      <c r="E1" s="11">
        <v>43133.0</v>
      </c>
      <c r="F1" s="12">
        <v>0.5830208333333333</v>
      </c>
      <c r="I1" s="1" t="s">
        <v>108</v>
      </c>
      <c r="J1" s="21">
        <v>42736.419444444444</v>
      </c>
      <c r="K1" s="22">
        <v>0.05902777777777778</v>
      </c>
      <c r="L1" s="1" t="s">
        <v>109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113</v>
      </c>
      <c r="J2" s="1" t="s">
        <v>114</v>
      </c>
      <c r="K2" s="1" t="s">
        <v>115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AF2" s="1" t="s">
        <v>203</v>
      </c>
      <c r="AG2" s="1" t="s">
        <v>204</v>
      </c>
      <c r="AH2" s="1" t="s">
        <v>205</v>
      </c>
      <c r="AJ2" s="1" t="s">
        <v>206</v>
      </c>
      <c r="AK2" s="1" t="s">
        <v>207</v>
      </c>
      <c r="AM2" s="1" t="s">
        <v>208</v>
      </c>
      <c r="AN2" s="1" t="s">
        <v>209</v>
      </c>
      <c r="AP2" s="1" t="s">
        <v>210</v>
      </c>
      <c r="AQ2" s="1" t="s">
        <v>211</v>
      </c>
      <c r="AS2" s="1" t="s">
        <v>212</v>
      </c>
      <c r="AT2" s="1" t="s">
        <v>213</v>
      </c>
      <c r="AV2" s="1" t="s">
        <v>214</v>
      </c>
    </row>
    <row r="3">
      <c r="A3" s="1" t="s">
        <v>72</v>
      </c>
      <c r="B3" s="1" t="s">
        <v>73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73</v>
      </c>
      <c r="H3" s="1" t="s">
        <v>73</v>
      </c>
      <c r="I3" s="1" t="s">
        <v>166</v>
      </c>
      <c r="J3" s="1" t="s">
        <v>166</v>
      </c>
      <c r="K3" s="1" t="s">
        <v>166</v>
      </c>
      <c r="L3" s="1" t="s">
        <v>167</v>
      </c>
      <c r="M3" s="1" t="s">
        <v>168</v>
      </c>
      <c r="N3" s="1" t="s">
        <v>169</v>
      </c>
      <c r="O3" s="1" t="s">
        <v>170</v>
      </c>
      <c r="P3" s="1" t="s">
        <v>171</v>
      </c>
      <c r="R3" s="1" t="s">
        <v>74</v>
      </c>
      <c r="T3" s="1" t="s">
        <v>73</v>
      </c>
      <c r="U3" s="1" t="s">
        <v>73</v>
      </c>
      <c r="V3" s="1" t="s">
        <v>73</v>
      </c>
      <c r="W3" s="1" t="s">
        <v>73</v>
      </c>
      <c r="X3" s="1" t="s">
        <v>73</v>
      </c>
    </row>
    <row r="4">
      <c r="I4" s="1" t="s">
        <v>173</v>
      </c>
      <c r="J4" s="1" t="s">
        <v>174</v>
      </c>
      <c r="K4" s="1" t="s">
        <v>175</v>
      </c>
    </row>
    <row r="5">
      <c r="A5" s="1">
        <v>5574.9825</v>
      </c>
      <c r="B5" s="1">
        <v>272.2705</v>
      </c>
      <c r="C5" s="1">
        <v>302.0356</v>
      </c>
      <c r="D5" s="1">
        <v>413.7392</v>
      </c>
      <c r="E5" s="1">
        <v>292.4842</v>
      </c>
      <c r="F5" s="1">
        <v>271.66</v>
      </c>
      <c r="G5" s="1">
        <v>291.7903</v>
      </c>
      <c r="H5" s="1">
        <v>221.9146</v>
      </c>
      <c r="I5" s="1">
        <v>289.1915</v>
      </c>
      <c r="J5" s="1">
        <v>379.9535</v>
      </c>
      <c r="K5" s="1">
        <v>252.9301</v>
      </c>
      <c r="L5" s="1">
        <f t="shared" ref="L5:L334" si="3">(F5+G5+H5)/3</f>
        <v>261.7883</v>
      </c>
      <c r="M5" s="1">
        <f t="shared" ref="M5:N5" si="1">(H5+I5)/2</f>
        <v>255.55305</v>
      </c>
      <c r="N5" s="1">
        <f t="shared" si="1"/>
        <v>334.5725</v>
      </c>
      <c r="O5" s="1">
        <f t="shared" ref="O5:P5" si="2">(E5+W5)/2</f>
        <v>293.84805</v>
      </c>
      <c r="P5" s="1">
        <f t="shared" si="2"/>
        <v>254.1543</v>
      </c>
      <c r="Q5" s="1">
        <f t="shared" ref="Q5:Q334" si="6">(1/(1/B5)+(1/T5)+(1/C5)+(1/U5))</f>
        <v>272.2810959</v>
      </c>
      <c r="R5" s="1">
        <f t="shared" ref="R5:R334" si="7">G5/145.9555</f>
        <v>1.999173036</v>
      </c>
      <c r="S5" s="1">
        <f t="shared" ref="S5:S334" si="8">(T5+U5+V5+B5+C5+D5)/6</f>
        <v>314.8527333</v>
      </c>
      <c r="T5" s="1">
        <v>268.7348</v>
      </c>
      <c r="U5" s="1">
        <v>280.5922</v>
      </c>
      <c r="V5" s="1">
        <v>351.7441</v>
      </c>
      <c r="W5" s="1">
        <v>295.2119</v>
      </c>
      <c r="X5" s="1">
        <v>236.6486</v>
      </c>
      <c r="Y5" s="1">
        <f t="shared" ref="Y5:Y334" si="9">(B5-I5)^2</f>
        <v>286.320241</v>
      </c>
      <c r="Z5" s="1">
        <f t="shared" ref="Z5:Z334" si="10">(C5-I5)^2</f>
        <v>164.9709048</v>
      </c>
      <c r="AA5" s="1">
        <f t="shared" ref="AA5:AA334" si="11">(D5-I5)^2</f>
        <v>15512.12958</v>
      </c>
      <c r="AB5" s="1">
        <f t="shared" ref="AB5:AB334" si="12">(T5-I5)^2</f>
        <v>418.4765749</v>
      </c>
      <c r="AC5" s="1">
        <f t="shared" ref="AC5:AC334" si="13">(U5-I5)^2</f>
        <v>73.94796049</v>
      </c>
      <c r="AD5" s="1">
        <f t="shared" ref="AD5:AD334" si="14">(V5-I5)^2</f>
        <v>3912.827767</v>
      </c>
      <c r="AF5" s="1">
        <f t="shared" ref="AF5:AF334" si="15">(B5-H5)/((B5*H5)^0.5)</f>
        <v>0.2048599819</v>
      </c>
      <c r="AG5" s="17" t="str">
        <f t="shared" ref="AG5:AG334" si="16">IF(AF5&gt;0.1,"SUB-VERTICAL",IF(AF5&lt;0,"SUB-HORIZONTAL","MERGULHO"))</f>
        <v>SUB-VERTICAL</v>
      </c>
      <c r="AH5" s="1">
        <f t="shared" ref="AH5:AH334" si="17">(C5-H5)/((C5*H5)^0.5)</f>
        <v>0.3094741336</v>
      </c>
      <c r="AJ5" s="17" t="str">
        <f t="shared" ref="AJ5:AJ334" si="18">IF(AH5&gt;0.1,"SUB-VERTICAL",IF(AH5&lt;0,"SUB-HORIZONTAL","MERGULHO"))</f>
        <v>SUB-VERTICAL</v>
      </c>
      <c r="AK5" s="1">
        <f t="shared" ref="AK5:AK334" si="19">(D5-C5)/((C5*D5)^0.5)</f>
        <v>0.3159910392</v>
      </c>
      <c r="AM5" s="17" t="str">
        <f t="shared" ref="AM5:AM334" si="20">IF(AK5&gt;0.1,"SUB-VERTICAL",IF(AK5&lt;0,"SUB-HORIZONTAL","MERGULHO"))</f>
        <v>SUB-VERTICAL</v>
      </c>
      <c r="AN5" s="1">
        <f t="shared" ref="AN5:AN334" si="21">(E5-D5)/((D5*E5)^0.5)</f>
        <v>-0.3485660745</v>
      </c>
      <c r="AP5" s="23" t="str">
        <f t="shared" ref="AP5:AP334" si="22">IF(AN5&gt;0.1,"SUB-VERTICAL",IF(AN5&lt;0,"SUB-HORIZONTAL","MERGULHO"))</f>
        <v>SUB-HORIZONTAL</v>
      </c>
      <c r="AQ5" s="1">
        <f t="shared" ref="AQ5:AQ334" si="23">(X5-W5)/((W5*X5)^0.5)</f>
        <v>-0.2215677978</v>
      </c>
      <c r="AS5" s="23" t="str">
        <f t="shared" ref="AS5:AS334" si="24">IF(AQ5&gt;0.1,"SUB-VERTICAL",IF(AQ5&lt;0,"SUB-HORIZONTAL","MERGULHO"))</f>
        <v>SUB-HORIZONTAL</v>
      </c>
      <c r="AT5" s="1">
        <f t="shared" ref="AT5:AT334" si="25">(G5-X5)/((G5*X5)^0.5)</f>
        <v>0.2098421639</v>
      </c>
      <c r="AV5" s="17" t="str">
        <f t="shared" ref="AV5:AV334" si="26">IF(AT5&gt;0.1,"SUB-VERTICAL",IF(AT5&lt;0,"SUB-HORIZONTAL","MERGULHO"))</f>
        <v>SUB-VERTICAL</v>
      </c>
    </row>
    <row r="6">
      <c r="A6" s="1">
        <v>5575.0587</v>
      </c>
      <c r="B6" s="1">
        <v>244.2342</v>
      </c>
      <c r="C6" s="1">
        <v>258.602</v>
      </c>
      <c r="D6" s="1">
        <v>337.6454</v>
      </c>
      <c r="E6" s="1">
        <v>267.3022</v>
      </c>
      <c r="F6" s="1">
        <v>249.0079</v>
      </c>
      <c r="G6" s="1">
        <v>263.5609</v>
      </c>
      <c r="H6" s="1">
        <v>200.8569</v>
      </c>
      <c r="I6" s="1">
        <v>289.1915</v>
      </c>
      <c r="J6" s="1">
        <v>379.9535</v>
      </c>
      <c r="K6" s="1">
        <v>252.9301</v>
      </c>
      <c r="L6" s="1">
        <f t="shared" si="3"/>
        <v>237.8085667</v>
      </c>
      <c r="M6" s="1">
        <f t="shared" ref="M6:N6" si="4">(H6+I6)/2</f>
        <v>245.0242</v>
      </c>
      <c r="N6" s="1">
        <f t="shared" si="4"/>
        <v>334.5725</v>
      </c>
      <c r="O6" s="1">
        <f t="shared" ref="O6:P6" si="5">(E6+W6)/2</f>
        <v>263.6736</v>
      </c>
      <c r="P6" s="1">
        <f t="shared" si="5"/>
        <v>234.18755</v>
      </c>
      <c r="Q6" s="1">
        <f t="shared" si="6"/>
        <v>244.2464236</v>
      </c>
      <c r="R6" s="1">
        <f t="shared" si="7"/>
        <v>1.80576203</v>
      </c>
      <c r="S6" s="1">
        <f t="shared" si="8"/>
        <v>270.7600667</v>
      </c>
      <c r="T6" s="1">
        <v>231.4431</v>
      </c>
      <c r="U6" s="1">
        <v>247.774</v>
      </c>
      <c r="V6" s="1">
        <v>304.8617</v>
      </c>
      <c r="W6" s="1">
        <v>260.045</v>
      </c>
      <c r="X6" s="1">
        <v>219.3672</v>
      </c>
      <c r="Y6" s="1">
        <f t="shared" si="9"/>
        <v>2021.158823</v>
      </c>
      <c r="Z6" s="1">
        <f t="shared" si="10"/>
        <v>935.7175103</v>
      </c>
      <c r="AA6" s="1">
        <f t="shared" si="11"/>
        <v>2347.780425</v>
      </c>
      <c r="AB6" s="1">
        <f t="shared" si="12"/>
        <v>3334.877703</v>
      </c>
      <c r="AC6" s="1">
        <f t="shared" si="13"/>
        <v>1715.409306</v>
      </c>
      <c r="AD6" s="1">
        <f t="shared" si="14"/>
        <v>245.555168</v>
      </c>
      <c r="AF6" s="1">
        <f t="shared" si="15"/>
        <v>0.1958465382</v>
      </c>
      <c r="AG6" s="17" t="str">
        <f t="shared" si="16"/>
        <v>SUB-VERTICAL</v>
      </c>
      <c r="AH6" s="1">
        <f t="shared" si="17"/>
        <v>0.2533703669</v>
      </c>
      <c r="AJ6" s="17" t="str">
        <f t="shared" si="18"/>
        <v>SUB-VERTICAL</v>
      </c>
      <c r="AK6" s="1">
        <f t="shared" si="19"/>
        <v>0.2674972087</v>
      </c>
      <c r="AM6" s="17" t="str">
        <f t="shared" si="20"/>
        <v>SUB-VERTICAL</v>
      </c>
      <c r="AN6" s="1">
        <f t="shared" si="21"/>
        <v>-0.2341479909</v>
      </c>
      <c r="AP6" s="23" t="str">
        <f t="shared" si="22"/>
        <v>SUB-HORIZONTAL</v>
      </c>
      <c r="AQ6" s="1">
        <f t="shared" si="23"/>
        <v>-0.1703128266</v>
      </c>
      <c r="AS6" s="23" t="str">
        <f t="shared" si="24"/>
        <v>SUB-HORIZONTAL</v>
      </c>
      <c r="AT6" s="1">
        <f t="shared" si="25"/>
        <v>0.1837951412</v>
      </c>
      <c r="AV6" s="17" t="str">
        <f t="shared" si="26"/>
        <v>SUB-VERTICAL</v>
      </c>
    </row>
    <row r="7">
      <c r="A7" s="1">
        <v>5575.1349</v>
      </c>
      <c r="B7" s="1">
        <v>198.2799</v>
      </c>
      <c r="C7" s="1">
        <v>216.3792</v>
      </c>
      <c r="D7" s="1">
        <v>269.1673</v>
      </c>
      <c r="E7" s="1">
        <v>231.3244</v>
      </c>
      <c r="F7" s="1">
        <v>216.5693</v>
      </c>
      <c r="G7" s="1">
        <v>230.409</v>
      </c>
      <c r="H7" s="1">
        <v>181.7894</v>
      </c>
      <c r="I7" s="1">
        <v>232.98</v>
      </c>
      <c r="J7" s="1">
        <v>305.5817</v>
      </c>
      <c r="K7" s="1">
        <v>221.4059</v>
      </c>
      <c r="L7" s="1">
        <f t="shared" si="3"/>
        <v>209.5892333</v>
      </c>
      <c r="M7" s="1">
        <f t="shared" ref="M7:N7" si="27">(H7+I7)/2</f>
        <v>207.3847</v>
      </c>
      <c r="N7" s="1">
        <f t="shared" si="27"/>
        <v>269.28085</v>
      </c>
      <c r="O7" s="1">
        <f t="shared" ref="O7:P7" si="28">(E7+W7)/2</f>
        <v>232.5859</v>
      </c>
      <c r="P7" s="1">
        <f t="shared" si="28"/>
        <v>212.7445</v>
      </c>
      <c r="Q7" s="1">
        <f t="shared" si="6"/>
        <v>198.293938</v>
      </c>
      <c r="R7" s="1">
        <f t="shared" si="7"/>
        <v>1.578624992</v>
      </c>
      <c r="S7" s="1">
        <f t="shared" si="8"/>
        <v>229.27115</v>
      </c>
      <c r="T7" s="1">
        <v>207.2651</v>
      </c>
      <c r="U7" s="1">
        <v>217.7824</v>
      </c>
      <c r="V7" s="1">
        <v>266.753</v>
      </c>
      <c r="W7" s="1">
        <v>233.8474</v>
      </c>
      <c r="X7" s="1">
        <v>208.9197</v>
      </c>
      <c r="Y7" s="1">
        <f t="shared" si="9"/>
        <v>1204.09694</v>
      </c>
      <c r="Z7" s="1">
        <f t="shared" si="10"/>
        <v>275.5865606</v>
      </c>
      <c r="AA7" s="1">
        <f t="shared" si="11"/>
        <v>1309.520681</v>
      </c>
      <c r="AB7" s="1">
        <f t="shared" si="12"/>
        <v>661.256082</v>
      </c>
      <c r="AC7" s="1">
        <f t="shared" si="13"/>
        <v>230.9670458</v>
      </c>
      <c r="AD7" s="1">
        <f t="shared" si="14"/>
        <v>1140.615529</v>
      </c>
      <c r="AF7" s="1">
        <f t="shared" si="15"/>
        <v>0.08685807502</v>
      </c>
      <c r="AG7" s="16" t="str">
        <f t="shared" si="16"/>
        <v>MERGULHO</v>
      </c>
      <c r="AH7" s="1">
        <f t="shared" si="17"/>
        <v>0.1744038297</v>
      </c>
      <c r="AJ7" s="17" t="str">
        <f t="shared" si="18"/>
        <v>SUB-VERTICAL</v>
      </c>
      <c r="AK7" s="1">
        <f t="shared" si="19"/>
        <v>0.2187344187</v>
      </c>
      <c r="AM7" s="17" t="str">
        <f t="shared" si="20"/>
        <v>SUB-VERTICAL</v>
      </c>
      <c r="AN7" s="1">
        <f t="shared" si="21"/>
        <v>-0.1516570273</v>
      </c>
      <c r="AP7" s="23" t="str">
        <f t="shared" si="22"/>
        <v>SUB-HORIZONTAL</v>
      </c>
      <c r="AQ7" s="1">
        <f t="shared" si="23"/>
        <v>-0.1127784807</v>
      </c>
      <c r="AS7" s="23" t="str">
        <f t="shared" si="24"/>
        <v>SUB-HORIZONTAL</v>
      </c>
      <c r="AT7" s="1">
        <f t="shared" si="25"/>
        <v>0.09794513126</v>
      </c>
      <c r="AV7" s="16" t="str">
        <f t="shared" si="26"/>
        <v>MERGULHO</v>
      </c>
    </row>
    <row r="8">
      <c r="A8" s="1">
        <v>5575.2111</v>
      </c>
      <c r="B8" s="1">
        <v>161.8855</v>
      </c>
      <c r="C8" s="1">
        <v>185.2102</v>
      </c>
      <c r="D8" s="1">
        <v>230.8411</v>
      </c>
      <c r="E8" s="1">
        <v>214.3378</v>
      </c>
      <c r="F8" s="1">
        <v>201.1833</v>
      </c>
      <c r="G8" s="1">
        <v>214.9433</v>
      </c>
      <c r="H8" s="1">
        <v>169.652</v>
      </c>
      <c r="I8" s="1">
        <v>232.98</v>
      </c>
      <c r="J8" s="1">
        <v>305.5817</v>
      </c>
      <c r="K8" s="1">
        <v>221.4059</v>
      </c>
      <c r="L8" s="1">
        <f t="shared" si="3"/>
        <v>195.2595333</v>
      </c>
      <c r="M8" s="1">
        <f t="shared" ref="M8:N8" si="29">(H8+I8)/2</f>
        <v>201.316</v>
      </c>
      <c r="N8" s="1">
        <f t="shared" si="29"/>
        <v>269.28085</v>
      </c>
      <c r="O8" s="1">
        <f t="shared" ref="O8:P8" si="30">(E8+W8)/2</f>
        <v>214.7815</v>
      </c>
      <c r="P8" s="1">
        <f t="shared" si="30"/>
        <v>200.10245</v>
      </c>
      <c r="Q8" s="1">
        <f t="shared" si="6"/>
        <v>161.901275</v>
      </c>
      <c r="R8" s="1">
        <f t="shared" si="7"/>
        <v>1.472663243</v>
      </c>
      <c r="S8" s="1">
        <f t="shared" si="8"/>
        <v>200.0791333</v>
      </c>
      <c r="T8" s="1">
        <v>190.3048</v>
      </c>
      <c r="U8" s="1">
        <v>195.2725</v>
      </c>
      <c r="V8" s="1">
        <v>236.9607</v>
      </c>
      <c r="W8" s="1">
        <v>215.2252</v>
      </c>
      <c r="X8" s="1">
        <v>199.0216</v>
      </c>
      <c r="Y8" s="1">
        <f t="shared" si="9"/>
        <v>5054.42793</v>
      </c>
      <c r="Z8" s="1">
        <f t="shared" si="10"/>
        <v>2281.953792</v>
      </c>
      <c r="AA8" s="1">
        <f t="shared" si="11"/>
        <v>4.57489321</v>
      </c>
      <c r="AB8" s="1">
        <f t="shared" si="12"/>
        <v>1821.172695</v>
      </c>
      <c r="AC8" s="1">
        <f t="shared" si="13"/>
        <v>1421.855556</v>
      </c>
      <c r="AD8" s="1">
        <f t="shared" si="14"/>
        <v>15.84597249</v>
      </c>
      <c r="AF8" s="1">
        <f t="shared" si="15"/>
        <v>-0.04686427245</v>
      </c>
      <c r="AG8" s="23" t="str">
        <f t="shared" si="16"/>
        <v>SUB-HORIZONTAL</v>
      </c>
      <c r="AH8" s="1">
        <f t="shared" si="17"/>
        <v>0.08777026463</v>
      </c>
      <c r="AJ8" s="16" t="str">
        <f t="shared" si="18"/>
        <v>MERGULHO</v>
      </c>
      <c r="AK8" s="1">
        <f t="shared" si="19"/>
        <v>0.220683578</v>
      </c>
      <c r="AM8" s="17" t="str">
        <f t="shared" si="20"/>
        <v>SUB-VERTICAL</v>
      </c>
      <c r="AN8" s="1">
        <f t="shared" si="21"/>
        <v>-0.07419332635</v>
      </c>
      <c r="AP8" s="23" t="str">
        <f t="shared" si="22"/>
        <v>SUB-HORIZONTAL</v>
      </c>
      <c r="AQ8" s="1">
        <f t="shared" si="23"/>
        <v>-0.07829154203</v>
      </c>
      <c r="AS8" s="23" t="str">
        <f t="shared" si="24"/>
        <v>SUB-HORIZONTAL</v>
      </c>
      <c r="AT8" s="1">
        <f t="shared" si="25"/>
        <v>0.07697990553</v>
      </c>
      <c r="AV8" s="16" t="str">
        <f t="shared" si="26"/>
        <v>MERGULHO</v>
      </c>
    </row>
    <row r="9">
      <c r="A9" s="1">
        <v>5575.2873</v>
      </c>
      <c r="B9" s="1">
        <v>154.5627</v>
      </c>
      <c r="C9" s="1">
        <v>175.0008</v>
      </c>
      <c r="D9" s="1">
        <v>217.0409</v>
      </c>
      <c r="E9" s="1">
        <v>205.246</v>
      </c>
      <c r="F9" s="1">
        <v>192.7874</v>
      </c>
      <c r="G9" s="1">
        <v>204.9922</v>
      </c>
      <c r="H9" s="1">
        <v>158.5866</v>
      </c>
      <c r="I9" s="1">
        <v>190.5112</v>
      </c>
      <c r="J9" s="1">
        <v>241.216</v>
      </c>
      <c r="K9" s="1">
        <v>197.9129</v>
      </c>
      <c r="L9" s="1">
        <f t="shared" si="3"/>
        <v>185.4554</v>
      </c>
      <c r="M9" s="1">
        <f t="shared" ref="M9:N9" si="31">(H9+I9)/2</f>
        <v>174.5489</v>
      </c>
      <c r="N9" s="1">
        <f t="shared" si="31"/>
        <v>215.8636</v>
      </c>
      <c r="O9" s="1">
        <f t="shared" ref="O9:P9" si="32">(E9+W9)/2</f>
        <v>202.4558</v>
      </c>
      <c r="P9" s="1">
        <f t="shared" si="32"/>
        <v>191.0454</v>
      </c>
      <c r="Q9" s="1">
        <f t="shared" si="6"/>
        <v>154.5797059</v>
      </c>
      <c r="R9" s="1">
        <f t="shared" si="7"/>
        <v>1.404484243</v>
      </c>
      <c r="S9" s="1">
        <f t="shared" si="8"/>
        <v>185.9222</v>
      </c>
      <c r="T9" s="1">
        <v>174.3644</v>
      </c>
      <c r="U9" s="1">
        <v>179.9694</v>
      </c>
      <c r="V9" s="1">
        <v>214.595</v>
      </c>
      <c r="W9" s="1">
        <v>199.6656</v>
      </c>
      <c r="X9" s="1">
        <v>189.3034</v>
      </c>
      <c r="Y9" s="1">
        <f t="shared" si="9"/>
        <v>1292.294652</v>
      </c>
      <c r="Z9" s="1">
        <f t="shared" si="10"/>
        <v>240.5725082</v>
      </c>
      <c r="AA9" s="1">
        <f t="shared" si="11"/>
        <v>703.8249821</v>
      </c>
      <c r="AB9" s="1">
        <f t="shared" si="12"/>
        <v>260.7191502</v>
      </c>
      <c r="AC9" s="1">
        <f t="shared" si="13"/>
        <v>111.1295472</v>
      </c>
      <c r="AD9" s="1">
        <f t="shared" si="14"/>
        <v>580.0294224</v>
      </c>
      <c r="AF9" s="1">
        <f t="shared" si="15"/>
        <v>-0.02570168446</v>
      </c>
      <c r="AG9" s="23" t="str">
        <f t="shared" si="16"/>
        <v>SUB-HORIZONTAL</v>
      </c>
      <c r="AH9" s="1">
        <f t="shared" si="17"/>
        <v>0.09852954101</v>
      </c>
      <c r="AJ9" s="16" t="str">
        <f t="shared" si="18"/>
        <v>MERGULHO</v>
      </c>
      <c r="AK9" s="1">
        <f t="shared" si="19"/>
        <v>0.2157113181</v>
      </c>
      <c r="AM9" s="17" t="str">
        <f t="shared" si="20"/>
        <v>SUB-VERTICAL</v>
      </c>
      <c r="AN9" s="1">
        <f t="shared" si="21"/>
        <v>-0.05588382466</v>
      </c>
      <c r="AP9" s="23" t="str">
        <f t="shared" si="22"/>
        <v>SUB-HORIZONTAL</v>
      </c>
      <c r="AQ9" s="1">
        <f t="shared" si="23"/>
        <v>-0.0532992551</v>
      </c>
      <c r="AS9" s="23" t="str">
        <f t="shared" si="24"/>
        <v>SUB-HORIZONTAL</v>
      </c>
      <c r="AT9" s="1">
        <f t="shared" si="25"/>
        <v>0.07964194383</v>
      </c>
      <c r="AV9" s="16" t="str">
        <f t="shared" si="26"/>
        <v>MERGULHO</v>
      </c>
    </row>
    <row r="10">
      <c r="A10" s="1">
        <v>5575.3635</v>
      </c>
      <c r="B10" s="1">
        <v>147.7557</v>
      </c>
      <c r="C10" s="1">
        <v>179.7718</v>
      </c>
      <c r="D10" s="1">
        <v>213.0172</v>
      </c>
      <c r="E10" s="1">
        <v>199.9811</v>
      </c>
      <c r="F10" s="1">
        <v>188.4116</v>
      </c>
      <c r="G10" s="1">
        <v>199.6382</v>
      </c>
      <c r="H10" s="1">
        <v>143.0686</v>
      </c>
      <c r="I10" s="1">
        <v>190.5112</v>
      </c>
      <c r="J10" s="1">
        <v>241.216</v>
      </c>
      <c r="K10" s="1">
        <v>197.9129</v>
      </c>
      <c r="L10" s="1">
        <f t="shared" si="3"/>
        <v>177.0394667</v>
      </c>
      <c r="M10" s="1">
        <f t="shared" ref="M10:N10" si="33">(H10+I10)/2</f>
        <v>166.7899</v>
      </c>
      <c r="N10" s="1">
        <f t="shared" si="33"/>
        <v>215.8636</v>
      </c>
      <c r="O10" s="1">
        <f t="shared" ref="O10:P10" si="34">(E10+W10)/2</f>
        <v>193.73</v>
      </c>
      <c r="P10" s="1">
        <f t="shared" si="34"/>
        <v>184.40665</v>
      </c>
      <c r="Q10" s="1">
        <f t="shared" si="6"/>
        <v>147.7734606</v>
      </c>
      <c r="R10" s="1">
        <f t="shared" si="7"/>
        <v>1.36780183</v>
      </c>
      <c r="S10" s="1">
        <f t="shared" si="8"/>
        <v>177.5356667</v>
      </c>
      <c r="T10" s="1">
        <v>160.7515</v>
      </c>
      <c r="U10" s="1">
        <v>167.3019</v>
      </c>
      <c r="V10" s="1">
        <v>196.6159</v>
      </c>
      <c r="W10" s="1">
        <v>187.4789</v>
      </c>
      <c r="X10" s="1">
        <v>180.4017</v>
      </c>
      <c r="Y10" s="1">
        <f t="shared" si="9"/>
        <v>1828.03278</v>
      </c>
      <c r="Z10" s="1">
        <f t="shared" si="10"/>
        <v>115.3347124</v>
      </c>
      <c r="AA10" s="1">
        <f t="shared" si="11"/>
        <v>506.520036</v>
      </c>
      <c r="AB10" s="1">
        <f t="shared" si="12"/>
        <v>885.6397441</v>
      </c>
      <c r="AC10" s="1">
        <f t="shared" si="13"/>
        <v>538.6716065</v>
      </c>
      <c r="AD10" s="1">
        <f t="shared" si="14"/>
        <v>37.26736209</v>
      </c>
      <c r="AF10" s="1">
        <f t="shared" si="15"/>
        <v>0.03223739449</v>
      </c>
      <c r="AG10" s="16" t="str">
        <f t="shared" si="16"/>
        <v>MERGULHO</v>
      </c>
      <c r="AH10" s="1">
        <f t="shared" si="17"/>
        <v>0.2288605741</v>
      </c>
      <c r="AJ10" s="17" t="str">
        <f t="shared" si="18"/>
        <v>SUB-VERTICAL</v>
      </c>
      <c r="AK10" s="1">
        <f t="shared" si="19"/>
        <v>0.1698882893</v>
      </c>
      <c r="AM10" s="17" t="str">
        <f t="shared" si="20"/>
        <v>SUB-VERTICAL</v>
      </c>
      <c r="AN10" s="1">
        <f t="shared" si="21"/>
        <v>-0.06316054531</v>
      </c>
      <c r="AP10" s="23" t="str">
        <f t="shared" si="22"/>
        <v>SUB-HORIZONTAL</v>
      </c>
      <c r="AQ10" s="1">
        <f t="shared" si="23"/>
        <v>-0.03848264882</v>
      </c>
      <c r="AS10" s="23" t="str">
        <f t="shared" si="24"/>
        <v>SUB-HORIZONTAL</v>
      </c>
      <c r="AT10" s="1">
        <f t="shared" si="25"/>
        <v>0.1013640422</v>
      </c>
      <c r="AV10" s="17" t="str">
        <f t="shared" si="26"/>
        <v>SUB-VERTICAL</v>
      </c>
    </row>
    <row r="11">
      <c r="A11" s="1">
        <v>5575.4397</v>
      </c>
      <c r="B11" s="1">
        <v>148.0392</v>
      </c>
      <c r="C11" s="1">
        <v>169.9331</v>
      </c>
      <c r="D11" s="1">
        <v>198.7945</v>
      </c>
      <c r="E11" s="1">
        <v>189.3501</v>
      </c>
      <c r="F11" s="1">
        <v>178.8564</v>
      </c>
      <c r="G11" s="1">
        <v>188.6397</v>
      </c>
      <c r="H11" s="1">
        <v>134.8949</v>
      </c>
      <c r="I11" s="1">
        <v>164.3285</v>
      </c>
      <c r="J11" s="1">
        <v>198.9601</v>
      </c>
      <c r="K11" s="1">
        <v>181.6959</v>
      </c>
      <c r="L11" s="1">
        <f t="shared" si="3"/>
        <v>167.4636667</v>
      </c>
      <c r="M11" s="1">
        <f t="shared" ref="M11:N11" si="35">(H11+I11)/2</f>
        <v>149.6117</v>
      </c>
      <c r="N11" s="1">
        <f t="shared" si="35"/>
        <v>181.6443</v>
      </c>
      <c r="O11" s="1">
        <f t="shared" ref="O11:P11" si="36">(E11+W11)/2</f>
        <v>183.6071</v>
      </c>
      <c r="P11" s="1">
        <f t="shared" si="36"/>
        <v>175.9538</v>
      </c>
      <c r="Q11" s="1">
        <f t="shared" si="6"/>
        <v>148.0582189</v>
      </c>
      <c r="R11" s="1">
        <f t="shared" si="7"/>
        <v>1.29244667</v>
      </c>
      <c r="S11" s="1">
        <f t="shared" si="8"/>
        <v>166.8078</v>
      </c>
      <c r="T11" s="1">
        <v>149.7859</v>
      </c>
      <c r="U11" s="1">
        <v>154.8459</v>
      </c>
      <c r="V11" s="1">
        <v>179.4482</v>
      </c>
      <c r="W11" s="1">
        <v>177.8641</v>
      </c>
      <c r="X11" s="1">
        <v>173.0512</v>
      </c>
      <c r="Y11" s="1">
        <f t="shared" si="9"/>
        <v>265.3412945</v>
      </c>
      <c r="Z11" s="1">
        <f t="shared" si="10"/>
        <v>31.41154116</v>
      </c>
      <c r="AA11" s="1">
        <f t="shared" si="11"/>
        <v>1187.905156</v>
      </c>
      <c r="AB11" s="1">
        <f t="shared" si="12"/>
        <v>211.4872148</v>
      </c>
      <c r="AC11" s="1">
        <f t="shared" si="13"/>
        <v>89.91970276</v>
      </c>
      <c r="AD11" s="1">
        <f t="shared" si="14"/>
        <v>228.6053281</v>
      </c>
      <c r="AF11" s="1">
        <f t="shared" si="15"/>
        <v>0.09301464496</v>
      </c>
      <c r="AG11" s="16" t="str">
        <f t="shared" si="16"/>
        <v>MERGULHO</v>
      </c>
      <c r="AH11" s="1">
        <f t="shared" si="17"/>
        <v>0.2314222075</v>
      </c>
      <c r="AJ11" s="17" t="str">
        <f t="shared" si="18"/>
        <v>SUB-VERTICAL</v>
      </c>
      <c r="AK11" s="1">
        <f t="shared" si="19"/>
        <v>0.1570276826</v>
      </c>
      <c r="AM11" s="17" t="str">
        <f t="shared" si="20"/>
        <v>SUB-VERTICAL</v>
      </c>
      <c r="AN11" s="1">
        <f t="shared" si="21"/>
        <v>-0.04867875035</v>
      </c>
      <c r="AP11" s="23" t="str">
        <f t="shared" si="22"/>
        <v>SUB-HORIZONTAL</v>
      </c>
      <c r="AQ11" s="1">
        <f t="shared" si="23"/>
        <v>-0.02743313123</v>
      </c>
      <c r="AS11" s="23" t="str">
        <f t="shared" si="24"/>
        <v>SUB-HORIZONTAL</v>
      </c>
      <c r="AT11" s="1">
        <f t="shared" si="25"/>
        <v>0.08627807985</v>
      </c>
      <c r="AV11" s="16" t="str">
        <f t="shared" si="26"/>
        <v>MERGULHO</v>
      </c>
    </row>
    <row r="12">
      <c r="A12" s="1">
        <v>5575.5159</v>
      </c>
      <c r="B12" s="1">
        <v>149.4117</v>
      </c>
      <c r="C12" s="1">
        <v>145.5879</v>
      </c>
      <c r="D12" s="1">
        <v>171.2837</v>
      </c>
      <c r="E12" s="1">
        <v>171.9228</v>
      </c>
      <c r="F12" s="1">
        <v>162.9519</v>
      </c>
      <c r="G12" s="1">
        <v>170.4498</v>
      </c>
      <c r="H12" s="1">
        <v>125.2556</v>
      </c>
      <c r="I12" s="1">
        <v>164.3285</v>
      </c>
      <c r="J12" s="1">
        <v>198.9601</v>
      </c>
      <c r="K12" s="1">
        <v>181.6959</v>
      </c>
      <c r="L12" s="1">
        <f t="shared" si="3"/>
        <v>152.8857667</v>
      </c>
      <c r="M12" s="1">
        <f t="shared" ref="M12:N12" si="37">(H12+I12)/2</f>
        <v>144.79205</v>
      </c>
      <c r="N12" s="1">
        <f t="shared" si="37"/>
        <v>181.6443</v>
      </c>
      <c r="O12" s="1">
        <f t="shared" ref="O12:P12" si="38">(E12+W12)/2</f>
        <v>170.84095</v>
      </c>
      <c r="P12" s="1">
        <f t="shared" si="38"/>
        <v>166.0553</v>
      </c>
      <c r="Q12" s="1">
        <f t="shared" si="6"/>
        <v>149.432201</v>
      </c>
      <c r="R12" s="1">
        <f t="shared" si="7"/>
        <v>1.167820329</v>
      </c>
      <c r="S12" s="1">
        <f t="shared" si="8"/>
        <v>154.52585</v>
      </c>
      <c r="T12" s="1">
        <v>146.2072</v>
      </c>
      <c r="U12" s="1">
        <v>147.2162</v>
      </c>
      <c r="V12" s="1">
        <v>167.4484</v>
      </c>
      <c r="W12" s="1">
        <v>169.7591</v>
      </c>
      <c r="X12" s="1">
        <v>169.1587</v>
      </c>
      <c r="Y12" s="1">
        <f t="shared" si="9"/>
        <v>222.5109222</v>
      </c>
      <c r="Z12" s="1">
        <f t="shared" si="10"/>
        <v>351.2100884</v>
      </c>
      <c r="AA12" s="1">
        <f t="shared" si="11"/>
        <v>48.37480704</v>
      </c>
      <c r="AB12" s="1">
        <f t="shared" si="12"/>
        <v>328.3815137</v>
      </c>
      <c r="AC12" s="1">
        <f t="shared" si="13"/>
        <v>292.8308113</v>
      </c>
      <c r="AD12" s="1">
        <f t="shared" si="14"/>
        <v>9.73377601</v>
      </c>
      <c r="AF12" s="1">
        <f t="shared" si="15"/>
        <v>0.176577734</v>
      </c>
      <c r="AG12" s="17" t="str">
        <f t="shared" si="16"/>
        <v>SUB-VERTICAL</v>
      </c>
      <c r="AH12" s="1">
        <f t="shared" si="17"/>
        <v>0.1505654382</v>
      </c>
      <c r="AJ12" s="17" t="str">
        <f t="shared" si="18"/>
        <v>SUB-VERTICAL</v>
      </c>
      <c r="AK12" s="1">
        <f t="shared" si="19"/>
        <v>0.1627202057</v>
      </c>
      <c r="AM12" s="17" t="str">
        <f t="shared" si="20"/>
        <v>SUB-VERTICAL</v>
      </c>
      <c r="AN12" s="1">
        <f t="shared" si="21"/>
        <v>0.003724294896</v>
      </c>
      <c r="AP12" s="16" t="str">
        <f t="shared" si="22"/>
        <v>MERGULHO</v>
      </c>
      <c r="AQ12" s="1">
        <f t="shared" si="23"/>
        <v>-0.00354304756</v>
      </c>
      <c r="AS12" s="23" t="str">
        <f t="shared" si="24"/>
        <v>SUB-HORIZONTAL</v>
      </c>
      <c r="AT12" s="1">
        <f t="shared" si="25"/>
        <v>0.007603515992</v>
      </c>
      <c r="AV12" s="16" t="str">
        <f t="shared" si="26"/>
        <v>MERGULHO</v>
      </c>
    </row>
    <row r="13">
      <c r="A13" s="1">
        <v>5575.5921</v>
      </c>
      <c r="B13" s="1">
        <v>144.7914</v>
      </c>
      <c r="C13" s="1">
        <v>130.0799</v>
      </c>
      <c r="D13" s="1">
        <v>149.3136</v>
      </c>
      <c r="E13" s="1">
        <v>147.3416</v>
      </c>
      <c r="F13" s="1">
        <v>140.3855</v>
      </c>
      <c r="G13" s="1">
        <v>146.8832</v>
      </c>
      <c r="H13" s="1">
        <v>121.2716</v>
      </c>
      <c r="I13" s="1">
        <v>147.9652</v>
      </c>
      <c r="J13" s="1">
        <v>171.7307</v>
      </c>
      <c r="K13" s="1">
        <v>169.1796</v>
      </c>
      <c r="L13" s="1">
        <f t="shared" si="3"/>
        <v>136.1801</v>
      </c>
      <c r="M13" s="1">
        <f t="shared" ref="M13:N13" si="39">(H13+I13)/2</f>
        <v>134.6184</v>
      </c>
      <c r="N13" s="1">
        <f t="shared" si="39"/>
        <v>159.84795</v>
      </c>
      <c r="O13" s="1">
        <f t="shared" ref="O13:P13" si="40">(E13+W13)/2</f>
        <v>154.36065</v>
      </c>
      <c r="P13" s="1">
        <f t="shared" si="40"/>
        <v>152.1528</v>
      </c>
      <c r="Q13" s="1">
        <f t="shared" si="6"/>
        <v>144.8132563</v>
      </c>
      <c r="R13" s="1">
        <f t="shared" si="7"/>
        <v>1.006356047</v>
      </c>
      <c r="S13" s="1">
        <f t="shared" si="8"/>
        <v>144.3668833</v>
      </c>
      <c r="T13" s="1">
        <v>140.3365</v>
      </c>
      <c r="U13" s="1">
        <v>141.9851</v>
      </c>
      <c r="V13" s="1">
        <v>159.6948</v>
      </c>
      <c r="W13" s="1">
        <v>161.3797</v>
      </c>
      <c r="X13" s="1">
        <v>163.9201</v>
      </c>
      <c r="Y13" s="1">
        <f t="shared" si="9"/>
        <v>10.07300644</v>
      </c>
      <c r="Z13" s="1">
        <f t="shared" si="10"/>
        <v>319.8839561</v>
      </c>
      <c r="AA13" s="1">
        <f t="shared" si="11"/>
        <v>1.81818256</v>
      </c>
      <c r="AB13" s="1">
        <f t="shared" si="12"/>
        <v>58.19706369</v>
      </c>
      <c r="AC13" s="1">
        <f t="shared" si="13"/>
        <v>35.76159601</v>
      </c>
      <c r="AD13" s="1">
        <f t="shared" si="14"/>
        <v>137.5835162</v>
      </c>
      <c r="AF13" s="1">
        <f t="shared" si="15"/>
        <v>0.1774935955</v>
      </c>
      <c r="AG13" s="17" t="str">
        <f t="shared" si="16"/>
        <v>SUB-VERTICAL</v>
      </c>
      <c r="AH13" s="1">
        <f t="shared" si="17"/>
        <v>0.07013058261</v>
      </c>
      <c r="AJ13" s="16" t="str">
        <f t="shared" si="18"/>
        <v>MERGULHO</v>
      </c>
      <c r="AK13" s="1">
        <f t="shared" si="19"/>
        <v>0.138009206</v>
      </c>
      <c r="AM13" s="17" t="str">
        <f t="shared" si="20"/>
        <v>SUB-VERTICAL</v>
      </c>
      <c r="AN13" s="1">
        <f t="shared" si="21"/>
        <v>-0.01329518964</v>
      </c>
      <c r="AP13" s="23" t="str">
        <f t="shared" si="22"/>
        <v>SUB-HORIZONTAL</v>
      </c>
      <c r="AQ13" s="1">
        <f t="shared" si="23"/>
        <v>0.0156192993</v>
      </c>
      <c r="AS13" s="16" t="str">
        <f t="shared" si="24"/>
        <v>MERGULHO</v>
      </c>
      <c r="AT13" s="1">
        <f t="shared" si="25"/>
        <v>-0.1097964773</v>
      </c>
      <c r="AV13" s="23" t="str">
        <f t="shared" si="26"/>
        <v>SUB-HORIZONTAL</v>
      </c>
    </row>
    <row r="14">
      <c r="A14" s="1">
        <v>5575.6683</v>
      </c>
      <c r="B14" s="1">
        <v>141.9917</v>
      </c>
      <c r="C14" s="1">
        <v>126.1878</v>
      </c>
      <c r="D14" s="1">
        <v>141.1382</v>
      </c>
      <c r="E14" s="1">
        <v>133.764</v>
      </c>
      <c r="F14" s="1">
        <v>127.9555</v>
      </c>
      <c r="G14" s="1">
        <v>134.0241</v>
      </c>
      <c r="H14" s="1">
        <v>113.7666</v>
      </c>
      <c r="I14" s="1">
        <v>147.9652</v>
      </c>
      <c r="J14" s="1">
        <v>171.7307</v>
      </c>
      <c r="K14" s="1">
        <v>169.1796</v>
      </c>
      <c r="L14" s="1">
        <f t="shared" si="3"/>
        <v>125.2487333</v>
      </c>
      <c r="M14" s="1">
        <f t="shared" ref="M14:N14" si="41">(H14+I14)/2</f>
        <v>130.8659</v>
      </c>
      <c r="N14" s="1">
        <f t="shared" si="41"/>
        <v>159.84795</v>
      </c>
      <c r="O14" s="1">
        <f t="shared" ref="O14:P14" si="42">(E14+W14)/2</f>
        <v>143.26965</v>
      </c>
      <c r="P14" s="1">
        <f t="shared" si="42"/>
        <v>142.0863</v>
      </c>
      <c r="Q14" s="1">
        <f t="shared" si="6"/>
        <v>142.0144105</v>
      </c>
      <c r="R14" s="1">
        <f t="shared" si="7"/>
        <v>0.9182531662</v>
      </c>
      <c r="S14" s="1">
        <f t="shared" si="8"/>
        <v>138.8692</v>
      </c>
      <c r="T14" s="1">
        <v>133.6108</v>
      </c>
      <c r="U14" s="1">
        <v>136.9606</v>
      </c>
      <c r="V14" s="1">
        <v>153.3261</v>
      </c>
      <c r="W14" s="1">
        <v>152.7753</v>
      </c>
      <c r="X14" s="1">
        <v>156.2171</v>
      </c>
      <c r="Y14" s="1">
        <f t="shared" si="9"/>
        <v>35.68270225</v>
      </c>
      <c r="Z14" s="1">
        <f t="shared" si="10"/>
        <v>474.2551508</v>
      </c>
      <c r="AA14" s="1">
        <f t="shared" si="11"/>
        <v>46.607929</v>
      </c>
      <c r="AB14" s="1">
        <f t="shared" si="12"/>
        <v>206.0487994</v>
      </c>
      <c r="AC14" s="1">
        <f t="shared" si="13"/>
        <v>121.1012212</v>
      </c>
      <c r="AD14" s="1">
        <f t="shared" si="14"/>
        <v>28.73924881</v>
      </c>
      <c r="AF14" s="1">
        <f t="shared" si="15"/>
        <v>0.2220734402</v>
      </c>
      <c r="AG14" s="17" t="str">
        <f t="shared" si="16"/>
        <v>SUB-VERTICAL</v>
      </c>
      <c r="AH14" s="1">
        <f t="shared" si="17"/>
        <v>0.103668659</v>
      </c>
      <c r="AJ14" s="17" t="str">
        <f t="shared" si="18"/>
        <v>SUB-VERTICAL</v>
      </c>
      <c r="AK14" s="1">
        <f t="shared" si="19"/>
        <v>0.1120267768</v>
      </c>
      <c r="AM14" s="17" t="str">
        <f t="shared" si="20"/>
        <v>SUB-VERTICAL</v>
      </c>
      <c r="AN14" s="1">
        <f t="shared" si="21"/>
        <v>-0.05366893798</v>
      </c>
      <c r="AP14" s="23" t="str">
        <f t="shared" si="22"/>
        <v>SUB-HORIZONTAL</v>
      </c>
      <c r="AQ14" s="1">
        <f t="shared" si="23"/>
        <v>0.02227895273</v>
      </c>
      <c r="AS14" s="16" t="str">
        <f t="shared" si="24"/>
        <v>MERGULHO</v>
      </c>
      <c r="AT14" s="1">
        <f t="shared" si="25"/>
        <v>-0.1533770137</v>
      </c>
      <c r="AV14" s="23" t="str">
        <f t="shared" si="26"/>
        <v>SUB-HORIZONTAL</v>
      </c>
    </row>
    <row r="15">
      <c r="A15" s="1">
        <v>5575.7445</v>
      </c>
      <c r="B15" s="1">
        <v>135.0677</v>
      </c>
      <c r="C15" s="1">
        <v>130.6984</v>
      </c>
      <c r="D15" s="1">
        <v>145.8697</v>
      </c>
      <c r="E15" s="1">
        <v>142.1967</v>
      </c>
      <c r="F15" s="1">
        <v>136.1207</v>
      </c>
      <c r="G15" s="1">
        <v>142.3432</v>
      </c>
      <c r="H15" s="1">
        <v>103.9366</v>
      </c>
      <c r="I15" s="1">
        <v>135.5864</v>
      </c>
      <c r="J15" s="1">
        <v>154.8061</v>
      </c>
      <c r="K15" s="1">
        <v>156.1092</v>
      </c>
      <c r="L15" s="1">
        <f t="shared" si="3"/>
        <v>127.4668333</v>
      </c>
      <c r="M15" s="1">
        <f t="shared" ref="M15:N15" si="43">(H15+I15)/2</f>
        <v>119.7615</v>
      </c>
      <c r="N15" s="1">
        <f t="shared" si="43"/>
        <v>145.19625</v>
      </c>
      <c r="O15" s="1">
        <f t="shared" ref="O15:P15" si="44">(E15+W15)/2</f>
        <v>143.21965</v>
      </c>
      <c r="P15" s="1">
        <f t="shared" si="44"/>
        <v>142.7121</v>
      </c>
      <c r="Q15" s="1">
        <f t="shared" si="6"/>
        <v>135.0906999</v>
      </c>
      <c r="R15" s="1">
        <f t="shared" si="7"/>
        <v>0.9752506757</v>
      </c>
      <c r="S15" s="1">
        <f t="shared" si="8"/>
        <v>136.8084333</v>
      </c>
      <c r="T15" s="1">
        <v>128.2201</v>
      </c>
      <c r="U15" s="1">
        <v>132.4579</v>
      </c>
      <c r="V15" s="1">
        <v>148.5368</v>
      </c>
      <c r="W15" s="1">
        <v>144.2426</v>
      </c>
      <c r="X15" s="1">
        <v>149.3035</v>
      </c>
      <c r="Y15" s="1">
        <f t="shared" si="9"/>
        <v>0.26904969</v>
      </c>
      <c r="Z15" s="1">
        <f t="shared" si="10"/>
        <v>23.892544</v>
      </c>
      <c r="AA15" s="1">
        <f t="shared" si="11"/>
        <v>105.7462589</v>
      </c>
      <c r="AB15" s="1">
        <f t="shared" si="12"/>
        <v>54.26237569</v>
      </c>
      <c r="AC15" s="1">
        <f t="shared" si="13"/>
        <v>9.78751225</v>
      </c>
      <c r="AD15" s="1">
        <f t="shared" si="14"/>
        <v>167.7128602</v>
      </c>
      <c r="AF15" s="1">
        <f t="shared" si="15"/>
        <v>0.2627450006</v>
      </c>
      <c r="AG15" s="17" t="str">
        <f t="shared" si="16"/>
        <v>SUB-VERTICAL</v>
      </c>
      <c r="AH15" s="1">
        <f t="shared" si="17"/>
        <v>0.2296127142</v>
      </c>
      <c r="AJ15" s="17" t="str">
        <f t="shared" si="18"/>
        <v>SUB-VERTICAL</v>
      </c>
      <c r="AK15" s="1">
        <f t="shared" si="19"/>
        <v>0.1098765756</v>
      </c>
      <c r="AM15" s="17" t="str">
        <f t="shared" si="20"/>
        <v>SUB-VERTICAL</v>
      </c>
      <c r="AN15" s="1">
        <f t="shared" si="21"/>
        <v>-0.02550313822</v>
      </c>
      <c r="AP15" s="23" t="str">
        <f t="shared" si="22"/>
        <v>SUB-HORIZONTAL</v>
      </c>
      <c r="AQ15" s="1">
        <f t="shared" si="23"/>
        <v>0.03448625147</v>
      </c>
      <c r="AS15" s="16" t="str">
        <f t="shared" si="24"/>
        <v>MERGULHO</v>
      </c>
      <c r="AT15" s="1">
        <f t="shared" si="25"/>
        <v>-0.04774463769</v>
      </c>
      <c r="AV15" s="23" t="str">
        <f t="shared" si="26"/>
        <v>SUB-HORIZONTAL</v>
      </c>
    </row>
    <row r="16">
      <c r="A16" s="1">
        <v>5575.8207</v>
      </c>
      <c r="B16" s="1">
        <v>130.266</v>
      </c>
      <c r="C16" s="1">
        <v>134.4763</v>
      </c>
      <c r="D16" s="1">
        <v>154.4576</v>
      </c>
      <c r="E16" s="1">
        <v>151.4387</v>
      </c>
      <c r="F16" s="1">
        <v>144.6739</v>
      </c>
      <c r="G16" s="1">
        <v>148.7505</v>
      </c>
      <c r="H16" s="1">
        <v>98.3472</v>
      </c>
      <c r="I16" s="1">
        <v>135.5864</v>
      </c>
      <c r="J16" s="1">
        <v>154.8061</v>
      </c>
      <c r="K16" s="1">
        <v>156.1092</v>
      </c>
      <c r="L16" s="1">
        <f t="shared" si="3"/>
        <v>130.5905333</v>
      </c>
      <c r="M16" s="1">
        <f t="shared" ref="M16:N16" si="45">(H16+I16)/2</f>
        <v>116.9668</v>
      </c>
      <c r="N16" s="1">
        <f t="shared" si="45"/>
        <v>145.19625</v>
      </c>
      <c r="O16" s="1">
        <f t="shared" ref="O16:P16" si="46">(E16+W16)/2</f>
        <v>143.4642</v>
      </c>
      <c r="P16" s="1">
        <f t="shared" si="46"/>
        <v>142.6945</v>
      </c>
      <c r="Q16" s="1">
        <f t="shared" si="6"/>
        <v>130.2893912</v>
      </c>
      <c r="R16" s="1">
        <f t="shared" si="7"/>
        <v>1.019149672</v>
      </c>
      <c r="S16" s="1">
        <f t="shared" si="8"/>
        <v>135.6527667</v>
      </c>
      <c r="T16" s="1">
        <v>123.2936</v>
      </c>
      <c r="U16" s="1">
        <v>127.4831</v>
      </c>
      <c r="V16" s="1">
        <v>143.94</v>
      </c>
      <c r="W16" s="1">
        <v>135.4897</v>
      </c>
      <c r="X16" s="1">
        <v>140.7151</v>
      </c>
      <c r="Y16" s="1">
        <f t="shared" si="9"/>
        <v>28.30665616</v>
      </c>
      <c r="Z16" s="1">
        <f t="shared" si="10"/>
        <v>1.23232201</v>
      </c>
      <c r="AA16" s="1">
        <f t="shared" si="11"/>
        <v>356.1221894</v>
      </c>
      <c r="AB16" s="1">
        <f t="shared" si="12"/>
        <v>151.1129318</v>
      </c>
      <c r="AC16" s="1">
        <f t="shared" si="13"/>
        <v>65.66347089</v>
      </c>
      <c r="AD16" s="1">
        <f t="shared" si="14"/>
        <v>69.78263296</v>
      </c>
      <c r="AF16" s="1">
        <f t="shared" si="15"/>
        <v>0.2820005899</v>
      </c>
      <c r="AG16" s="17" t="str">
        <f t="shared" si="16"/>
        <v>SUB-VERTICAL</v>
      </c>
      <c r="AH16" s="1">
        <f t="shared" si="17"/>
        <v>0.3141617211</v>
      </c>
      <c r="AJ16" s="17" t="str">
        <f t="shared" si="18"/>
        <v>SUB-VERTICAL</v>
      </c>
      <c r="AK16" s="1">
        <f t="shared" si="19"/>
        <v>0.1386424497</v>
      </c>
      <c r="AM16" s="17" t="str">
        <f t="shared" si="20"/>
        <v>SUB-VERTICAL</v>
      </c>
      <c r="AN16" s="1">
        <f t="shared" si="21"/>
        <v>-0.01973902285</v>
      </c>
      <c r="AP16" s="23" t="str">
        <f t="shared" si="22"/>
        <v>SUB-HORIZONTAL</v>
      </c>
      <c r="AQ16" s="1">
        <f t="shared" si="23"/>
        <v>0.03784391414</v>
      </c>
      <c r="AS16" s="16" t="str">
        <f t="shared" si="24"/>
        <v>MERGULHO</v>
      </c>
      <c r="AT16" s="1">
        <f t="shared" si="25"/>
        <v>0.05554026298</v>
      </c>
      <c r="AV16" s="16" t="str">
        <f t="shared" si="26"/>
        <v>MERGULHO</v>
      </c>
    </row>
    <row r="17">
      <c r="A17" s="1">
        <v>5575.8969</v>
      </c>
      <c r="B17" s="1">
        <v>122.2248</v>
      </c>
      <c r="C17" s="1">
        <v>135.6659</v>
      </c>
      <c r="D17" s="1">
        <v>156.9107</v>
      </c>
      <c r="E17" s="1">
        <v>142.3192</v>
      </c>
      <c r="F17" s="1">
        <v>136.368</v>
      </c>
      <c r="G17" s="1">
        <v>141.0962</v>
      </c>
      <c r="H17" s="1">
        <v>93.9267</v>
      </c>
      <c r="I17" s="1">
        <v>124.0972</v>
      </c>
      <c r="J17" s="1">
        <v>144.246</v>
      </c>
      <c r="K17" s="1">
        <v>142.6062</v>
      </c>
      <c r="L17" s="1">
        <f t="shared" si="3"/>
        <v>123.7969667</v>
      </c>
      <c r="M17" s="1">
        <f t="shared" ref="M17:N17" si="47">(H17+I17)/2</f>
        <v>109.01195</v>
      </c>
      <c r="N17" s="1">
        <f t="shared" si="47"/>
        <v>134.1716</v>
      </c>
      <c r="O17" s="1">
        <f t="shared" ref="O17:P17" si="48">(E17+W17)/2</f>
        <v>135.68825</v>
      </c>
      <c r="P17" s="1">
        <f t="shared" si="48"/>
        <v>135.57215</v>
      </c>
      <c r="Q17" s="1">
        <f t="shared" si="6"/>
        <v>122.2487032</v>
      </c>
      <c r="R17" s="1">
        <f t="shared" si="7"/>
        <v>0.9667069758</v>
      </c>
      <c r="S17" s="1">
        <f t="shared" si="8"/>
        <v>132.6253167</v>
      </c>
      <c r="T17" s="1">
        <v>119.3947</v>
      </c>
      <c r="U17" s="1">
        <v>122.6002</v>
      </c>
      <c r="V17" s="1">
        <v>138.9556</v>
      </c>
      <c r="W17" s="1">
        <v>129.0573</v>
      </c>
      <c r="X17" s="1">
        <v>134.7763</v>
      </c>
      <c r="Y17" s="1">
        <f t="shared" si="9"/>
        <v>3.50588176</v>
      </c>
      <c r="Z17" s="1">
        <f t="shared" si="10"/>
        <v>133.8348197</v>
      </c>
      <c r="AA17" s="1">
        <f t="shared" si="11"/>
        <v>1076.725782</v>
      </c>
      <c r="AB17" s="1">
        <f t="shared" si="12"/>
        <v>22.11350625</v>
      </c>
      <c r="AC17" s="1">
        <f t="shared" si="13"/>
        <v>2.241009</v>
      </c>
      <c r="AD17" s="1">
        <f t="shared" si="14"/>
        <v>220.7720506</v>
      </c>
      <c r="AF17" s="1">
        <f t="shared" si="15"/>
        <v>0.2641089248</v>
      </c>
      <c r="AG17" s="17" t="str">
        <f t="shared" si="16"/>
        <v>SUB-VERTICAL</v>
      </c>
      <c r="AH17" s="1">
        <f t="shared" si="17"/>
        <v>0.369755156</v>
      </c>
      <c r="AJ17" s="17" t="str">
        <f t="shared" si="18"/>
        <v>SUB-VERTICAL</v>
      </c>
      <c r="AK17" s="1">
        <f t="shared" si="19"/>
        <v>0.145609938</v>
      </c>
      <c r="AM17" s="17" t="str">
        <f t="shared" si="20"/>
        <v>SUB-VERTICAL</v>
      </c>
      <c r="AN17" s="1">
        <f t="shared" si="21"/>
        <v>-0.09764317949</v>
      </c>
      <c r="AP17" s="23" t="str">
        <f t="shared" si="22"/>
        <v>SUB-HORIZONTAL</v>
      </c>
      <c r="AQ17" s="1">
        <f t="shared" si="23"/>
        <v>0.04336327196</v>
      </c>
      <c r="AS17" s="16" t="str">
        <f t="shared" si="24"/>
        <v>MERGULHO</v>
      </c>
      <c r="AT17" s="1">
        <f t="shared" si="25"/>
        <v>0.04582957005</v>
      </c>
      <c r="AV17" s="16" t="str">
        <f t="shared" si="26"/>
        <v>MERGULHO</v>
      </c>
    </row>
    <row r="18">
      <c r="A18" s="1">
        <v>5575.9731</v>
      </c>
      <c r="B18" s="1">
        <v>115.9625</v>
      </c>
      <c r="C18" s="1">
        <v>134.9199</v>
      </c>
      <c r="D18" s="1">
        <v>153.1231</v>
      </c>
      <c r="E18" s="1">
        <v>131.8428</v>
      </c>
      <c r="F18" s="1">
        <v>126.833</v>
      </c>
      <c r="G18" s="1">
        <v>132.1896</v>
      </c>
      <c r="H18" s="1">
        <v>90.3795</v>
      </c>
      <c r="I18" s="1">
        <v>124.0972</v>
      </c>
      <c r="J18" s="1">
        <v>144.246</v>
      </c>
      <c r="K18" s="1">
        <v>142.6062</v>
      </c>
      <c r="L18" s="1">
        <f t="shared" si="3"/>
        <v>116.4673667</v>
      </c>
      <c r="M18" s="1">
        <f t="shared" ref="M18:N18" si="49">(H18+I18)/2</f>
        <v>107.23835</v>
      </c>
      <c r="N18" s="1">
        <f t="shared" si="49"/>
        <v>134.1716</v>
      </c>
      <c r="O18" s="1">
        <f t="shared" ref="O18:P18" si="50">(E18+W18)/2</f>
        <v>128.45855</v>
      </c>
      <c r="P18" s="1">
        <f t="shared" si="50"/>
        <v>130.24225</v>
      </c>
      <c r="Q18" s="1">
        <f t="shared" si="6"/>
        <v>115.9871036</v>
      </c>
      <c r="R18" s="1">
        <f t="shared" si="7"/>
        <v>0.9056842668</v>
      </c>
      <c r="S18" s="1">
        <f t="shared" si="8"/>
        <v>128.56905</v>
      </c>
      <c r="T18" s="1">
        <v>114.6388</v>
      </c>
      <c r="U18" s="1">
        <v>118.0813</v>
      </c>
      <c r="V18" s="1">
        <v>134.6887</v>
      </c>
      <c r="W18" s="1">
        <v>125.0743</v>
      </c>
      <c r="X18" s="1">
        <v>133.6515</v>
      </c>
      <c r="Y18" s="1">
        <f t="shared" si="9"/>
        <v>66.17334409</v>
      </c>
      <c r="Z18" s="1">
        <f t="shared" si="10"/>
        <v>117.1308353</v>
      </c>
      <c r="AA18" s="1">
        <f t="shared" si="11"/>
        <v>842.5028708</v>
      </c>
      <c r="AB18" s="1">
        <f t="shared" si="12"/>
        <v>89.46133056</v>
      </c>
      <c r="AC18" s="1">
        <f t="shared" si="13"/>
        <v>36.19105281</v>
      </c>
      <c r="AD18" s="1">
        <f t="shared" si="14"/>
        <v>112.1798723</v>
      </c>
      <c r="AF18" s="1">
        <f t="shared" si="15"/>
        <v>0.2498950876</v>
      </c>
      <c r="AG18" s="17" t="str">
        <f t="shared" si="16"/>
        <v>SUB-VERTICAL</v>
      </c>
      <c r="AH18" s="1">
        <f t="shared" si="17"/>
        <v>0.4033491448</v>
      </c>
      <c r="AJ18" s="17" t="str">
        <f t="shared" si="18"/>
        <v>SUB-VERTICAL</v>
      </c>
      <c r="AK18" s="1">
        <f t="shared" si="19"/>
        <v>0.126645388</v>
      </c>
      <c r="AM18" s="17" t="str">
        <f t="shared" si="20"/>
        <v>SUB-VERTICAL</v>
      </c>
      <c r="AN18" s="1">
        <f t="shared" si="21"/>
        <v>-0.1497715005</v>
      </c>
      <c r="AP18" s="23" t="str">
        <f t="shared" si="22"/>
        <v>SUB-HORIZONTAL</v>
      </c>
      <c r="AQ18" s="1">
        <f t="shared" si="23"/>
        <v>0.06633986414</v>
      </c>
      <c r="AS18" s="16" t="str">
        <f t="shared" si="24"/>
        <v>MERGULHO</v>
      </c>
      <c r="AT18" s="1">
        <f t="shared" si="25"/>
        <v>-0.01099846566</v>
      </c>
      <c r="AV18" s="23" t="str">
        <f t="shared" si="26"/>
        <v>SUB-HORIZONTAL</v>
      </c>
    </row>
    <row r="19">
      <c r="A19" s="1">
        <v>5576.0493</v>
      </c>
      <c r="B19" s="1">
        <v>107.6091</v>
      </c>
      <c r="C19" s="1">
        <v>132.4768</v>
      </c>
      <c r="D19" s="1">
        <v>146.3292</v>
      </c>
      <c r="E19" s="1">
        <v>129.5309</v>
      </c>
      <c r="F19" s="1">
        <v>124.8763</v>
      </c>
      <c r="G19" s="1">
        <v>128.3608</v>
      </c>
      <c r="H19" s="1">
        <v>87.5612</v>
      </c>
      <c r="I19" s="1">
        <v>114.9717</v>
      </c>
      <c r="J19" s="1">
        <v>134.7964</v>
      </c>
      <c r="K19" s="1">
        <v>134.0557</v>
      </c>
      <c r="L19" s="1">
        <f t="shared" si="3"/>
        <v>113.5994333</v>
      </c>
      <c r="M19" s="1">
        <f t="shared" ref="M19:N19" si="51">(H19+I19)/2</f>
        <v>101.26645</v>
      </c>
      <c r="N19" s="1">
        <f t="shared" si="51"/>
        <v>124.88405</v>
      </c>
      <c r="O19" s="1">
        <f t="shared" ref="O19:P19" si="52">(E19+W19)/2</f>
        <v>124.9881</v>
      </c>
      <c r="P19" s="1">
        <f t="shared" si="52"/>
        <v>128.7265</v>
      </c>
      <c r="Q19" s="1">
        <f t="shared" si="6"/>
        <v>107.6344069</v>
      </c>
      <c r="R19" s="1">
        <f t="shared" si="7"/>
        <v>0.8794516137</v>
      </c>
      <c r="S19" s="1">
        <f t="shared" si="8"/>
        <v>123.56095</v>
      </c>
      <c r="T19" s="1">
        <v>110.0984</v>
      </c>
      <c r="U19" s="1">
        <v>115.2661</v>
      </c>
      <c r="V19" s="1">
        <v>129.5861</v>
      </c>
      <c r="W19" s="1">
        <v>120.4453</v>
      </c>
      <c r="X19" s="1">
        <v>132.5767</v>
      </c>
      <c r="Y19" s="1">
        <f t="shared" si="9"/>
        <v>54.20787876</v>
      </c>
      <c r="Z19" s="1">
        <f t="shared" si="10"/>
        <v>306.428526</v>
      </c>
      <c r="AA19" s="1">
        <f t="shared" si="11"/>
        <v>983.2928062</v>
      </c>
      <c r="AB19" s="1">
        <f t="shared" si="12"/>
        <v>23.74905289</v>
      </c>
      <c r="AC19" s="1">
        <f t="shared" si="13"/>
        <v>0.08667136</v>
      </c>
      <c r="AD19" s="1">
        <f t="shared" si="14"/>
        <v>213.5806874</v>
      </c>
      <c r="AF19" s="1">
        <f t="shared" si="15"/>
        <v>0.2065325634</v>
      </c>
      <c r="AG19" s="17" t="str">
        <f t="shared" si="16"/>
        <v>SUB-VERTICAL</v>
      </c>
      <c r="AH19" s="1">
        <f t="shared" si="17"/>
        <v>0.4170339759</v>
      </c>
      <c r="AJ19" s="17" t="str">
        <f t="shared" si="18"/>
        <v>SUB-VERTICAL</v>
      </c>
      <c r="AK19" s="1">
        <f t="shared" si="19"/>
        <v>0.09949233191</v>
      </c>
      <c r="AM19" s="16" t="str">
        <f t="shared" si="20"/>
        <v>MERGULHO</v>
      </c>
      <c r="AN19" s="1">
        <f t="shared" si="21"/>
        <v>-0.122014977</v>
      </c>
      <c r="AP19" s="23" t="str">
        <f t="shared" si="22"/>
        <v>SUB-HORIZONTAL</v>
      </c>
      <c r="AQ19" s="1">
        <f t="shared" si="23"/>
        <v>0.09600246658</v>
      </c>
      <c r="AS19" s="16" t="str">
        <f t="shared" si="24"/>
        <v>MERGULHO</v>
      </c>
      <c r="AT19" s="1">
        <f t="shared" si="25"/>
        <v>-0.03231770342</v>
      </c>
      <c r="AV19" s="23" t="str">
        <f t="shared" si="26"/>
        <v>SUB-HORIZONTAL</v>
      </c>
    </row>
    <row r="20">
      <c r="A20" s="1">
        <v>5576.1255</v>
      </c>
      <c r="B20" s="1">
        <v>107.2979</v>
      </c>
      <c r="C20" s="1">
        <v>125.2765</v>
      </c>
      <c r="D20" s="1">
        <v>135.2405</v>
      </c>
      <c r="E20" s="1">
        <v>126.9248</v>
      </c>
      <c r="F20" s="1">
        <v>122.6799</v>
      </c>
      <c r="G20" s="1">
        <v>125.9829</v>
      </c>
      <c r="H20" s="1">
        <v>86.1738</v>
      </c>
      <c r="I20" s="1">
        <v>114.9717</v>
      </c>
      <c r="J20" s="1">
        <v>134.7964</v>
      </c>
      <c r="K20" s="1">
        <v>134.0557</v>
      </c>
      <c r="L20" s="1">
        <f t="shared" si="3"/>
        <v>111.6122</v>
      </c>
      <c r="M20" s="1">
        <f t="shared" ref="M20:N20" si="53">(H20+I20)/2</f>
        <v>100.57275</v>
      </c>
      <c r="N20" s="1">
        <f t="shared" si="53"/>
        <v>124.88405</v>
      </c>
      <c r="O20" s="1">
        <f t="shared" ref="O20:P20" si="54">(E20+W20)/2</f>
        <v>120.4658</v>
      </c>
      <c r="P20" s="1">
        <f t="shared" si="54"/>
        <v>125.24485</v>
      </c>
      <c r="Q20" s="1">
        <f t="shared" si="6"/>
        <v>107.3242579</v>
      </c>
      <c r="R20" s="1">
        <f t="shared" si="7"/>
        <v>0.8631596617</v>
      </c>
      <c r="S20" s="1">
        <f t="shared" si="8"/>
        <v>118.0398833</v>
      </c>
      <c r="T20" s="1">
        <v>106.4133</v>
      </c>
      <c r="U20" s="1">
        <v>111.3804</v>
      </c>
      <c r="V20" s="1">
        <v>122.6307</v>
      </c>
      <c r="W20" s="1">
        <v>114.0068</v>
      </c>
      <c r="X20" s="1">
        <v>127.8098</v>
      </c>
      <c r="Y20" s="1">
        <f t="shared" si="9"/>
        <v>58.88720644</v>
      </c>
      <c r="Z20" s="1">
        <f t="shared" si="10"/>
        <v>106.188903</v>
      </c>
      <c r="AA20" s="1">
        <f t="shared" si="11"/>
        <v>410.8242534</v>
      </c>
      <c r="AB20" s="1">
        <f t="shared" si="12"/>
        <v>73.24621056</v>
      </c>
      <c r="AC20" s="1">
        <f t="shared" si="13"/>
        <v>12.89743569</v>
      </c>
      <c r="AD20" s="1">
        <f t="shared" si="14"/>
        <v>58.660281</v>
      </c>
      <c r="AF20" s="1">
        <f t="shared" si="15"/>
        <v>0.2196822568</v>
      </c>
      <c r="AG20" s="17" t="str">
        <f t="shared" si="16"/>
        <v>SUB-VERTICAL</v>
      </c>
      <c r="AH20" s="1">
        <f t="shared" si="17"/>
        <v>0.3763434121</v>
      </c>
      <c r="AJ20" s="17" t="str">
        <f t="shared" si="18"/>
        <v>SUB-VERTICAL</v>
      </c>
      <c r="AK20" s="1">
        <f t="shared" si="19"/>
        <v>0.07655005891</v>
      </c>
      <c r="AM20" s="16" t="str">
        <f t="shared" si="20"/>
        <v>MERGULHO</v>
      </c>
      <c r="AN20" s="1">
        <f t="shared" si="21"/>
        <v>-0.06347053886</v>
      </c>
      <c r="AP20" s="23" t="str">
        <f t="shared" si="22"/>
        <v>SUB-HORIZONTAL</v>
      </c>
      <c r="AQ20" s="1">
        <f t="shared" si="23"/>
        <v>0.1143473311</v>
      </c>
      <c r="AS20" s="17" t="str">
        <f t="shared" si="24"/>
        <v>SUB-VERTICAL</v>
      </c>
      <c r="AT20" s="1">
        <f t="shared" si="25"/>
        <v>-0.0143971622</v>
      </c>
      <c r="AV20" s="23" t="str">
        <f t="shared" si="26"/>
        <v>SUB-HORIZONTAL</v>
      </c>
    </row>
    <row r="21" ht="15.75" customHeight="1">
      <c r="A21" s="1">
        <v>5576.2017</v>
      </c>
      <c r="B21" s="1">
        <v>106.5888</v>
      </c>
      <c r="C21" s="1">
        <v>112.6309</v>
      </c>
      <c r="D21" s="1">
        <v>121.693</v>
      </c>
      <c r="E21" s="1">
        <v>115.4466</v>
      </c>
      <c r="F21" s="1">
        <v>111.8992</v>
      </c>
      <c r="G21" s="1">
        <v>115.2712</v>
      </c>
      <c r="H21" s="1">
        <v>85.0474</v>
      </c>
      <c r="I21" s="1">
        <v>107.4455</v>
      </c>
      <c r="J21" s="1">
        <v>124.1925</v>
      </c>
      <c r="K21" s="1">
        <v>127.5054</v>
      </c>
      <c r="L21" s="1">
        <f t="shared" si="3"/>
        <v>104.0726</v>
      </c>
      <c r="M21" s="1">
        <f t="shared" ref="M21:N21" si="55">(H21+I21)/2</f>
        <v>96.24645</v>
      </c>
      <c r="N21" s="1">
        <f t="shared" si="55"/>
        <v>115.819</v>
      </c>
      <c r="O21" s="1">
        <f t="shared" ref="O21:P21" si="56">(E21+W21)/2</f>
        <v>111.23995</v>
      </c>
      <c r="P21" s="1">
        <f t="shared" si="56"/>
        <v>117.10315</v>
      </c>
      <c r="Q21" s="1">
        <f t="shared" si="6"/>
        <v>106.6167354</v>
      </c>
      <c r="R21" s="1">
        <f t="shared" si="7"/>
        <v>0.7897694845</v>
      </c>
      <c r="S21" s="1">
        <f t="shared" si="8"/>
        <v>111.3237167</v>
      </c>
      <c r="T21" s="1">
        <v>103.2692</v>
      </c>
      <c r="U21" s="1">
        <v>106.6851</v>
      </c>
      <c r="V21" s="1">
        <v>117.0753</v>
      </c>
      <c r="W21" s="1">
        <v>107.0333</v>
      </c>
      <c r="X21" s="1">
        <v>122.3071</v>
      </c>
      <c r="Y21" s="1">
        <f t="shared" si="9"/>
        <v>0.73393489</v>
      </c>
      <c r="Z21" s="1">
        <f t="shared" si="10"/>
        <v>26.88837316</v>
      </c>
      <c r="AA21" s="1">
        <f t="shared" si="11"/>
        <v>202.9912563</v>
      </c>
      <c r="AB21" s="1">
        <f t="shared" si="12"/>
        <v>17.44148169</v>
      </c>
      <c r="AC21" s="1">
        <f t="shared" si="13"/>
        <v>0.57820816</v>
      </c>
      <c r="AD21" s="1">
        <f t="shared" si="14"/>
        <v>92.73304804</v>
      </c>
      <c r="AF21" s="1">
        <f t="shared" si="15"/>
        <v>0.2262494948</v>
      </c>
      <c r="AG21" s="17" t="str">
        <f t="shared" si="16"/>
        <v>SUB-VERTICAL</v>
      </c>
      <c r="AH21" s="1">
        <f t="shared" si="17"/>
        <v>0.2818318517</v>
      </c>
      <c r="AJ21" s="17" t="str">
        <f t="shared" si="18"/>
        <v>SUB-VERTICAL</v>
      </c>
      <c r="AK21" s="1">
        <f t="shared" si="19"/>
        <v>0.07740468976</v>
      </c>
      <c r="AM21" s="16" t="str">
        <f t="shared" si="20"/>
        <v>MERGULHO</v>
      </c>
      <c r="AN21" s="1">
        <f t="shared" si="21"/>
        <v>-0.05269949085</v>
      </c>
      <c r="AP21" s="23" t="str">
        <f t="shared" si="22"/>
        <v>SUB-HORIZONTAL</v>
      </c>
      <c r="AQ21" s="1">
        <f t="shared" si="23"/>
        <v>0.1334940187</v>
      </c>
      <c r="AS21" s="17" t="str">
        <f t="shared" si="24"/>
        <v>SUB-VERTICAL</v>
      </c>
      <c r="AT21" s="1">
        <f t="shared" si="25"/>
        <v>-0.05925614805</v>
      </c>
      <c r="AV21" s="23" t="str">
        <f t="shared" si="26"/>
        <v>SUB-HORIZONTAL</v>
      </c>
    </row>
    <row r="22" ht="15.75" customHeight="1">
      <c r="A22" s="1">
        <v>5576.2779</v>
      </c>
      <c r="B22" s="1">
        <v>98.1512</v>
      </c>
      <c r="C22" s="1">
        <v>99.2429</v>
      </c>
      <c r="D22" s="1">
        <v>108.0141</v>
      </c>
      <c r="E22" s="1">
        <v>105.6345</v>
      </c>
      <c r="F22" s="1">
        <v>102.5756</v>
      </c>
      <c r="G22" s="1">
        <v>105.6312</v>
      </c>
      <c r="H22" s="1">
        <v>85.5036</v>
      </c>
      <c r="I22" s="1">
        <v>107.4455</v>
      </c>
      <c r="J22" s="1">
        <v>124.1925</v>
      </c>
      <c r="K22" s="1">
        <v>127.5054</v>
      </c>
      <c r="L22" s="1">
        <f t="shared" si="3"/>
        <v>97.90346667</v>
      </c>
      <c r="M22" s="1">
        <f t="shared" ref="M22:N22" si="57">(H22+I22)/2</f>
        <v>96.47455</v>
      </c>
      <c r="N22" s="1">
        <f t="shared" si="57"/>
        <v>115.819</v>
      </c>
      <c r="O22" s="1">
        <f t="shared" ref="O22:P22" si="58">(E22+W22)/2</f>
        <v>104.01985</v>
      </c>
      <c r="P22" s="1">
        <f t="shared" si="58"/>
        <v>110.32045</v>
      </c>
      <c r="Q22" s="1">
        <f t="shared" si="6"/>
        <v>98.180845</v>
      </c>
      <c r="R22" s="1">
        <f t="shared" si="7"/>
        <v>0.7237219563</v>
      </c>
      <c r="S22" s="1">
        <f t="shared" si="8"/>
        <v>103.9230333</v>
      </c>
      <c r="T22" s="1">
        <v>100.8109</v>
      </c>
      <c r="U22" s="1">
        <v>103.6361</v>
      </c>
      <c r="V22" s="1">
        <v>113.683</v>
      </c>
      <c r="W22" s="1">
        <v>102.4052</v>
      </c>
      <c r="X22" s="1">
        <v>118.0653</v>
      </c>
      <c r="Y22" s="1">
        <f t="shared" si="9"/>
        <v>86.38401249</v>
      </c>
      <c r="Z22" s="1">
        <f t="shared" si="10"/>
        <v>67.28264676</v>
      </c>
      <c r="AA22" s="1">
        <f t="shared" si="11"/>
        <v>0.32330596</v>
      </c>
      <c r="AB22" s="1">
        <f t="shared" si="12"/>
        <v>44.01791716</v>
      </c>
      <c r="AC22" s="1">
        <f t="shared" si="13"/>
        <v>14.51152836</v>
      </c>
      <c r="AD22" s="1">
        <f t="shared" si="14"/>
        <v>38.90640625</v>
      </c>
      <c r="AF22" s="1">
        <f t="shared" si="15"/>
        <v>0.1380600781</v>
      </c>
      <c r="AG22" s="17" t="str">
        <f t="shared" si="16"/>
        <v>SUB-VERTICAL</v>
      </c>
      <c r="AH22" s="1">
        <f t="shared" si="17"/>
        <v>0.1491498027</v>
      </c>
      <c r="AJ22" s="17" t="str">
        <f t="shared" si="18"/>
        <v>SUB-VERTICAL</v>
      </c>
      <c r="AK22" s="1">
        <f t="shared" si="19"/>
        <v>0.08471670679</v>
      </c>
      <c r="AM22" s="16" t="str">
        <f t="shared" si="20"/>
        <v>MERGULHO</v>
      </c>
      <c r="AN22" s="1">
        <f t="shared" si="21"/>
        <v>-0.02227721232</v>
      </c>
      <c r="AP22" s="23" t="str">
        <f t="shared" si="22"/>
        <v>SUB-HORIZONTAL</v>
      </c>
      <c r="AQ22" s="1">
        <f t="shared" si="23"/>
        <v>0.1424204614</v>
      </c>
      <c r="AS22" s="17" t="str">
        <f t="shared" si="24"/>
        <v>SUB-VERTICAL</v>
      </c>
      <c r="AT22" s="1">
        <f t="shared" si="25"/>
        <v>-0.1113415112</v>
      </c>
      <c r="AV22" s="23" t="str">
        <f t="shared" si="26"/>
        <v>SUB-HORIZONTAL</v>
      </c>
    </row>
    <row r="23" ht="15.75" customHeight="1">
      <c r="A23" s="1">
        <v>5576.3541</v>
      </c>
      <c r="B23" s="1">
        <v>88.3386</v>
      </c>
      <c r="C23" s="1">
        <v>86.0355</v>
      </c>
      <c r="D23" s="1">
        <v>93.8654</v>
      </c>
      <c r="E23" s="1">
        <v>100.8344</v>
      </c>
      <c r="F23" s="1">
        <v>98.0166</v>
      </c>
      <c r="G23" s="1">
        <v>101.1253</v>
      </c>
      <c r="H23" s="1">
        <v>88.0405</v>
      </c>
      <c r="I23" s="1">
        <v>102.1354</v>
      </c>
      <c r="J23" s="1">
        <v>115.4728</v>
      </c>
      <c r="K23" s="1">
        <v>119.608</v>
      </c>
      <c r="L23" s="1">
        <f t="shared" si="3"/>
        <v>95.72746667</v>
      </c>
      <c r="M23" s="1">
        <f t="shared" ref="M23:N23" si="59">(H23+I23)/2</f>
        <v>95.08795</v>
      </c>
      <c r="N23" s="1">
        <f t="shared" si="59"/>
        <v>108.8041</v>
      </c>
      <c r="O23" s="1">
        <f t="shared" ref="O23:P23" si="60">(E23+W23)/2</f>
        <v>100.5718</v>
      </c>
      <c r="P23" s="1">
        <f t="shared" si="60"/>
        <v>106.51085</v>
      </c>
      <c r="Q23" s="1">
        <f t="shared" si="6"/>
        <v>88.37007103</v>
      </c>
      <c r="R23" s="1">
        <f t="shared" si="7"/>
        <v>0.692850218</v>
      </c>
      <c r="S23" s="1">
        <f t="shared" si="8"/>
        <v>96.90403333</v>
      </c>
      <c r="T23" s="1">
        <v>99.3898</v>
      </c>
      <c r="U23" s="1">
        <v>102.1813</v>
      </c>
      <c r="V23" s="1">
        <v>111.6136</v>
      </c>
      <c r="W23" s="1">
        <v>100.3092</v>
      </c>
      <c r="X23" s="1">
        <v>115.0051</v>
      </c>
      <c r="Y23" s="1">
        <f t="shared" si="9"/>
        <v>190.3516902</v>
      </c>
      <c r="Z23" s="1">
        <f t="shared" si="10"/>
        <v>259.20678</v>
      </c>
      <c r="AA23" s="1">
        <f t="shared" si="11"/>
        <v>68.3929</v>
      </c>
      <c r="AB23" s="1">
        <f t="shared" si="12"/>
        <v>7.53831936</v>
      </c>
      <c r="AC23" s="1">
        <f t="shared" si="13"/>
        <v>0.00210681</v>
      </c>
      <c r="AD23" s="1">
        <f t="shared" si="14"/>
        <v>89.83627524</v>
      </c>
      <c r="AF23" s="1">
        <f t="shared" si="15"/>
        <v>0.003380223913</v>
      </c>
      <c r="AG23" s="16" t="str">
        <f t="shared" si="16"/>
        <v>MERGULHO</v>
      </c>
      <c r="AH23" s="1">
        <f t="shared" si="17"/>
        <v>-0.02303744351</v>
      </c>
      <c r="AJ23" s="23" t="str">
        <f t="shared" si="18"/>
        <v>SUB-HORIZONTAL</v>
      </c>
      <c r="AK23" s="1">
        <f t="shared" si="19"/>
        <v>0.08712937613</v>
      </c>
      <c r="AM23" s="16" t="str">
        <f t="shared" si="20"/>
        <v>MERGULHO</v>
      </c>
      <c r="AN23" s="1">
        <f t="shared" si="21"/>
        <v>0.07163303263</v>
      </c>
      <c r="AP23" s="16" t="str">
        <f t="shared" si="22"/>
        <v>MERGULHO</v>
      </c>
      <c r="AQ23" s="1">
        <f t="shared" si="23"/>
        <v>0.1368255664</v>
      </c>
      <c r="AS23" s="17" t="str">
        <f t="shared" si="24"/>
        <v>SUB-VERTICAL</v>
      </c>
      <c r="AT23" s="1">
        <f t="shared" si="25"/>
        <v>-0.1287048008</v>
      </c>
      <c r="AV23" s="23" t="str">
        <f t="shared" si="26"/>
        <v>SUB-HORIZONTAL</v>
      </c>
    </row>
    <row r="24" ht="15.75" customHeight="1">
      <c r="A24" s="1">
        <v>5576.4303</v>
      </c>
      <c r="B24" s="1">
        <v>85.3061</v>
      </c>
      <c r="C24" s="1">
        <v>78.6694</v>
      </c>
      <c r="D24" s="1">
        <v>86.7631</v>
      </c>
      <c r="E24" s="1">
        <v>90.5188</v>
      </c>
      <c r="F24" s="1">
        <v>88.0732</v>
      </c>
      <c r="G24" s="1">
        <v>90.8582</v>
      </c>
      <c r="H24" s="1">
        <v>87.1258</v>
      </c>
      <c r="I24" s="1">
        <v>102.1354</v>
      </c>
      <c r="J24" s="1">
        <v>115.4728</v>
      </c>
      <c r="K24" s="1">
        <v>119.608</v>
      </c>
      <c r="L24" s="1">
        <f t="shared" si="3"/>
        <v>88.68573333</v>
      </c>
      <c r="M24" s="1">
        <f t="shared" ref="M24:N24" si="61">(H24+I24)/2</f>
        <v>94.6306</v>
      </c>
      <c r="N24" s="1">
        <f t="shared" si="61"/>
        <v>108.8041</v>
      </c>
      <c r="O24" s="1">
        <f t="shared" ref="O24:P24" si="62">(E24+W24)/2</f>
        <v>95.42165</v>
      </c>
      <c r="P24" s="1">
        <f t="shared" si="62"/>
        <v>100.29095</v>
      </c>
      <c r="Q24" s="1">
        <f t="shared" si="6"/>
        <v>85.33870423</v>
      </c>
      <c r="R24" s="1">
        <f t="shared" si="7"/>
        <v>0.6225061748</v>
      </c>
      <c r="S24" s="1">
        <f t="shared" si="8"/>
        <v>93.75731667</v>
      </c>
      <c r="T24" s="1">
        <v>99.1989</v>
      </c>
      <c r="U24" s="1">
        <v>101.9155</v>
      </c>
      <c r="V24" s="1">
        <v>110.6909</v>
      </c>
      <c r="W24" s="1">
        <v>100.3245</v>
      </c>
      <c r="X24" s="1">
        <v>112.5087</v>
      </c>
      <c r="Y24" s="1">
        <f t="shared" si="9"/>
        <v>283.2253385</v>
      </c>
      <c r="Z24" s="1">
        <f t="shared" si="10"/>
        <v>550.653156</v>
      </c>
      <c r="AA24" s="1">
        <f t="shared" si="11"/>
        <v>236.3076073</v>
      </c>
      <c r="AB24" s="1">
        <f t="shared" si="12"/>
        <v>8.62303225</v>
      </c>
      <c r="AC24" s="1">
        <f t="shared" si="13"/>
        <v>0.04835601</v>
      </c>
      <c r="AD24" s="1">
        <f t="shared" si="14"/>
        <v>73.19658025</v>
      </c>
      <c r="AF24" s="1">
        <f t="shared" si="15"/>
        <v>-0.02110747881</v>
      </c>
      <c r="AG24" s="23" t="str">
        <f t="shared" si="16"/>
        <v>SUB-HORIZONTAL</v>
      </c>
      <c r="AH24" s="1">
        <f t="shared" si="17"/>
        <v>-0.1021431411</v>
      </c>
      <c r="AJ24" s="23" t="str">
        <f t="shared" si="18"/>
        <v>SUB-HORIZONTAL</v>
      </c>
      <c r="AK24" s="1">
        <f t="shared" si="19"/>
        <v>0.09796628819</v>
      </c>
      <c r="AM24" s="16" t="str">
        <f t="shared" si="20"/>
        <v>MERGULHO</v>
      </c>
      <c r="AN24" s="1">
        <f t="shared" si="21"/>
        <v>0.04237931862</v>
      </c>
      <c r="AP24" s="16" t="str">
        <f t="shared" si="22"/>
        <v>MERGULHO</v>
      </c>
      <c r="AQ24" s="1">
        <f t="shared" si="23"/>
        <v>0.1146833747</v>
      </c>
      <c r="AS24" s="17" t="str">
        <f t="shared" si="24"/>
        <v>SUB-VERTICAL</v>
      </c>
      <c r="AT24" s="1">
        <f t="shared" si="25"/>
        <v>-0.2141375418</v>
      </c>
      <c r="AV24" s="23" t="str">
        <f t="shared" si="26"/>
        <v>SUB-HORIZONTAL</v>
      </c>
    </row>
    <row r="25" ht="15.75" customHeight="1">
      <c r="A25" s="1">
        <v>5576.5065</v>
      </c>
      <c r="B25" s="1">
        <v>88.7999</v>
      </c>
      <c r="C25" s="1">
        <v>77.9176</v>
      </c>
      <c r="D25" s="1">
        <v>87.039</v>
      </c>
      <c r="E25" s="1">
        <v>89.2507</v>
      </c>
      <c r="F25" s="1">
        <v>86.9296</v>
      </c>
      <c r="G25" s="1">
        <v>89.6627</v>
      </c>
      <c r="H25" s="1">
        <v>88.9456</v>
      </c>
      <c r="I25" s="1">
        <v>100.4883</v>
      </c>
      <c r="J25" s="1">
        <v>112.1539</v>
      </c>
      <c r="K25" s="1">
        <v>114.0152</v>
      </c>
      <c r="L25" s="1">
        <f t="shared" si="3"/>
        <v>88.51263333</v>
      </c>
      <c r="M25" s="1">
        <f t="shared" ref="M25:N25" si="63">(H25+I25)/2</f>
        <v>94.71695</v>
      </c>
      <c r="N25" s="1">
        <f t="shared" si="63"/>
        <v>106.3211</v>
      </c>
      <c r="O25" s="1">
        <f t="shared" ref="O25:P25" si="64">(E25+W25)/2</f>
        <v>95.90455</v>
      </c>
      <c r="P25" s="1">
        <f t="shared" si="64"/>
        <v>98.916</v>
      </c>
      <c r="Q25" s="1">
        <f t="shared" si="6"/>
        <v>88.83238972</v>
      </c>
      <c r="R25" s="1">
        <f t="shared" si="7"/>
        <v>0.6143153221</v>
      </c>
      <c r="S25" s="1">
        <f t="shared" si="8"/>
        <v>94.76118333</v>
      </c>
      <c r="T25" s="1">
        <v>100.5518</v>
      </c>
      <c r="U25" s="1">
        <v>102.981</v>
      </c>
      <c r="V25" s="1">
        <v>111.2778</v>
      </c>
      <c r="W25" s="1">
        <v>102.5584</v>
      </c>
      <c r="X25" s="1">
        <v>110.9024</v>
      </c>
      <c r="Y25" s="1">
        <f t="shared" si="9"/>
        <v>136.6186946</v>
      </c>
      <c r="Z25" s="1">
        <f t="shared" si="10"/>
        <v>509.4364985</v>
      </c>
      <c r="AA25" s="1">
        <f t="shared" si="11"/>
        <v>180.8836705</v>
      </c>
      <c r="AB25" s="1">
        <f t="shared" si="12"/>
        <v>0.00403225</v>
      </c>
      <c r="AC25" s="1">
        <f t="shared" si="13"/>
        <v>6.21355329</v>
      </c>
      <c r="AD25" s="1">
        <f t="shared" si="14"/>
        <v>116.4133103</v>
      </c>
      <c r="AF25" s="1">
        <f t="shared" si="15"/>
        <v>-0.001639423208</v>
      </c>
      <c r="AG25" s="23" t="str">
        <f t="shared" si="16"/>
        <v>SUB-HORIZONTAL</v>
      </c>
      <c r="AH25" s="1">
        <f t="shared" si="17"/>
        <v>-0.1324697569</v>
      </c>
      <c r="AJ25" s="23" t="str">
        <f t="shared" si="18"/>
        <v>SUB-HORIZONTAL</v>
      </c>
      <c r="AK25" s="1">
        <f t="shared" si="19"/>
        <v>0.1107609753</v>
      </c>
      <c r="AM25" s="17" t="str">
        <f t="shared" si="20"/>
        <v>SUB-VERTICAL</v>
      </c>
      <c r="AN25" s="1">
        <f t="shared" si="21"/>
        <v>0.02509362803</v>
      </c>
      <c r="AP25" s="16" t="str">
        <f t="shared" si="22"/>
        <v>MERGULHO</v>
      </c>
      <c r="AQ25" s="1">
        <f t="shared" si="23"/>
        <v>0.0782380837</v>
      </c>
      <c r="AS25" s="16" t="str">
        <f t="shared" si="24"/>
        <v>MERGULHO</v>
      </c>
      <c r="AT25" s="1">
        <f t="shared" si="25"/>
        <v>-0.2129962707</v>
      </c>
      <c r="AV25" s="23" t="str">
        <f t="shared" si="26"/>
        <v>SUB-HORIZONTAL</v>
      </c>
    </row>
    <row r="26" ht="15.75" customHeight="1">
      <c r="A26" s="1">
        <v>5576.5827</v>
      </c>
      <c r="B26" s="1">
        <v>98.3664</v>
      </c>
      <c r="C26" s="1">
        <v>89.1375</v>
      </c>
      <c r="D26" s="1">
        <v>97.7771</v>
      </c>
      <c r="E26" s="1">
        <v>98.9909</v>
      </c>
      <c r="F26" s="1">
        <v>96.3157</v>
      </c>
      <c r="G26" s="1">
        <v>98.0506</v>
      </c>
      <c r="H26" s="1">
        <v>96.9366</v>
      </c>
      <c r="I26" s="1">
        <v>100.4883</v>
      </c>
      <c r="J26" s="1">
        <v>112.1539</v>
      </c>
      <c r="K26" s="1">
        <v>114.0152</v>
      </c>
      <c r="L26" s="1">
        <f t="shared" si="3"/>
        <v>97.10096667</v>
      </c>
      <c r="M26" s="1">
        <f t="shared" ref="M26:N26" si="65">(H26+I26)/2</f>
        <v>98.71245</v>
      </c>
      <c r="N26" s="1">
        <f t="shared" si="65"/>
        <v>106.3211</v>
      </c>
      <c r="O26" s="1">
        <f t="shared" ref="O26:P26" si="66">(E26+W26)/2</f>
        <v>102.94805</v>
      </c>
      <c r="P26" s="1">
        <f t="shared" si="66"/>
        <v>104.0181</v>
      </c>
      <c r="Q26" s="1">
        <f t="shared" si="6"/>
        <v>98.39673727</v>
      </c>
      <c r="R26" s="1">
        <f t="shared" si="7"/>
        <v>0.6717842082</v>
      </c>
      <c r="S26" s="1">
        <f t="shared" si="8"/>
        <v>101.38115</v>
      </c>
      <c r="T26" s="1">
        <v>103.7329</v>
      </c>
      <c r="U26" s="1">
        <v>105.5019</v>
      </c>
      <c r="V26" s="1">
        <v>113.7711</v>
      </c>
      <c r="W26" s="1">
        <v>106.9052</v>
      </c>
      <c r="X26" s="1">
        <v>111.7205</v>
      </c>
      <c r="Y26" s="1">
        <f t="shared" si="9"/>
        <v>4.50245961</v>
      </c>
      <c r="Z26" s="1">
        <f t="shared" si="10"/>
        <v>128.8406606</v>
      </c>
      <c r="AA26" s="1">
        <f t="shared" si="11"/>
        <v>7.35060544</v>
      </c>
      <c r="AB26" s="1">
        <f t="shared" si="12"/>
        <v>10.52742916</v>
      </c>
      <c r="AC26" s="1">
        <f t="shared" si="13"/>
        <v>25.13618496</v>
      </c>
      <c r="AD26" s="1">
        <f t="shared" si="14"/>
        <v>176.4327758</v>
      </c>
      <c r="AF26" s="1">
        <f t="shared" si="15"/>
        <v>0.01464225657</v>
      </c>
      <c r="AG26" s="16" t="str">
        <f t="shared" si="16"/>
        <v>MERGULHO</v>
      </c>
      <c r="AH26" s="1">
        <f t="shared" si="17"/>
        <v>-0.08390162507</v>
      </c>
      <c r="AJ26" s="23" t="str">
        <f t="shared" si="18"/>
        <v>SUB-HORIZONTAL</v>
      </c>
      <c r="AK26" s="1">
        <f t="shared" si="19"/>
        <v>0.09254326867</v>
      </c>
      <c r="AM26" s="16" t="str">
        <f t="shared" si="20"/>
        <v>MERGULHO</v>
      </c>
      <c r="AN26" s="1">
        <f t="shared" si="21"/>
        <v>0.01233760667</v>
      </c>
      <c r="AP26" s="16" t="str">
        <f t="shared" si="22"/>
        <v>MERGULHO</v>
      </c>
      <c r="AQ26" s="1">
        <f t="shared" si="23"/>
        <v>0.04406131952</v>
      </c>
      <c r="AS26" s="16" t="str">
        <f t="shared" si="24"/>
        <v>MERGULHO</v>
      </c>
      <c r="AT26" s="1">
        <f t="shared" si="25"/>
        <v>-0.1306092015</v>
      </c>
      <c r="AV26" s="23" t="str">
        <f t="shared" si="26"/>
        <v>SUB-HORIZONTAL</v>
      </c>
    </row>
    <row r="27" ht="15.75" customHeight="1">
      <c r="A27" s="1">
        <v>5576.6589</v>
      </c>
      <c r="B27" s="1">
        <v>113.7769</v>
      </c>
      <c r="C27" s="1">
        <v>122.8452</v>
      </c>
      <c r="D27" s="1">
        <v>121.1356</v>
      </c>
      <c r="E27" s="1">
        <v>114.0287</v>
      </c>
      <c r="F27" s="1">
        <v>110.9065</v>
      </c>
      <c r="G27" s="1">
        <v>108.6325</v>
      </c>
      <c r="H27" s="1">
        <v>109.4185</v>
      </c>
      <c r="I27" s="1">
        <v>104.1334</v>
      </c>
      <c r="J27" s="1">
        <v>114.8234</v>
      </c>
      <c r="K27" s="1">
        <v>113.7242</v>
      </c>
      <c r="L27" s="1">
        <f t="shared" si="3"/>
        <v>109.6525</v>
      </c>
      <c r="M27" s="1">
        <f t="shared" ref="M27:N27" si="67">(H27+I27)/2</f>
        <v>106.77595</v>
      </c>
      <c r="N27" s="1">
        <f t="shared" si="67"/>
        <v>109.4784</v>
      </c>
      <c r="O27" s="1">
        <f t="shared" ref="O27:P27" si="68">(E27+W27)/2</f>
        <v>113.44255</v>
      </c>
      <c r="P27" s="1">
        <f t="shared" si="68"/>
        <v>113.53955</v>
      </c>
      <c r="Q27" s="1">
        <f t="shared" si="6"/>
        <v>113.8033654</v>
      </c>
      <c r="R27" s="1">
        <f t="shared" si="7"/>
        <v>0.7442850732</v>
      </c>
      <c r="S27" s="1">
        <f t="shared" si="8"/>
        <v>115.74985</v>
      </c>
      <c r="T27" s="1">
        <v>108.5415</v>
      </c>
      <c r="U27" s="1">
        <v>109.7452</v>
      </c>
      <c r="V27" s="1">
        <v>118.4547</v>
      </c>
      <c r="W27" s="1">
        <v>112.8564</v>
      </c>
      <c r="X27" s="1">
        <v>116.1726</v>
      </c>
      <c r="Y27" s="1">
        <f t="shared" si="9"/>
        <v>92.99709225</v>
      </c>
      <c r="Z27" s="1">
        <f t="shared" si="10"/>
        <v>350.1314592</v>
      </c>
      <c r="AA27" s="1">
        <f t="shared" si="11"/>
        <v>289.0748048</v>
      </c>
      <c r="AB27" s="1">
        <f t="shared" si="12"/>
        <v>19.43134561</v>
      </c>
      <c r="AC27" s="1">
        <f t="shared" si="13"/>
        <v>31.49229924</v>
      </c>
      <c r="AD27" s="1">
        <f t="shared" si="14"/>
        <v>205.0996337</v>
      </c>
      <c r="AF27" s="1">
        <f t="shared" si="15"/>
        <v>0.0390620165</v>
      </c>
      <c r="AG27" s="16" t="str">
        <f t="shared" si="16"/>
        <v>MERGULHO</v>
      </c>
      <c r="AH27" s="1">
        <f t="shared" si="17"/>
        <v>0.1158096665</v>
      </c>
      <c r="AJ27" s="17" t="str">
        <f t="shared" si="18"/>
        <v>SUB-VERTICAL</v>
      </c>
      <c r="AK27" s="1">
        <f t="shared" si="19"/>
        <v>-0.01401456157</v>
      </c>
      <c r="AM27" s="23" t="str">
        <f t="shared" si="20"/>
        <v>SUB-HORIZONTAL</v>
      </c>
      <c r="AN27" s="1">
        <f t="shared" si="21"/>
        <v>-0.06046961738</v>
      </c>
      <c r="AP27" s="23" t="str">
        <f t="shared" si="22"/>
        <v>SUB-HORIZONTAL</v>
      </c>
      <c r="AQ27" s="1">
        <f t="shared" si="23"/>
        <v>0.02896181427</v>
      </c>
      <c r="AS27" s="16" t="str">
        <f t="shared" si="24"/>
        <v>MERGULHO</v>
      </c>
      <c r="AT27" s="1">
        <f t="shared" si="25"/>
        <v>-0.06711898248</v>
      </c>
      <c r="AV27" s="23" t="str">
        <f t="shared" si="26"/>
        <v>SUB-HORIZONTAL</v>
      </c>
    </row>
    <row r="28" ht="15.75" customHeight="1">
      <c r="A28" s="1">
        <v>5576.7351</v>
      </c>
      <c r="B28" s="1">
        <v>128.2065</v>
      </c>
      <c r="C28" s="1">
        <v>159.7517</v>
      </c>
      <c r="D28" s="1">
        <v>137.4979</v>
      </c>
      <c r="E28" s="1">
        <v>119.0002</v>
      </c>
      <c r="F28" s="1">
        <v>116.1821</v>
      </c>
      <c r="G28" s="1">
        <v>113.8406</v>
      </c>
      <c r="H28" s="1">
        <v>115.6339</v>
      </c>
      <c r="I28" s="1">
        <v>104.1334</v>
      </c>
      <c r="J28" s="1">
        <v>114.8234</v>
      </c>
      <c r="K28" s="1">
        <v>113.7242</v>
      </c>
      <c r="L28" s="1">
        <f t="shared" si="3"/>
        <v>115.2188667</v>
      </c>
      <c r="M28" s="1">
        <f t="shared" ref="M28:N28" si="69">(H28+I28)/2</f>
        <v>109.88365</v>
      </c>
      <c r="N28" s="1">
        <f t="shared" si="69"/>
        <v>109.4784</v>
      </c>
      <c r="O28" s="1">
        <f t="shared" ref="O28:P28" si="70">(E28+W28)/2</f>
        <v>119.10755</v>
      </c>
      <c r="P28" s="1">
        <f t="shared" si="70"/>
        <v>119.18775</v>
      </c>
      <c r="Q28" s="1">
        <f t="shared" si="6"/>
        <v>128.2302871</v>
      </c>
      <c r="R28" s="1">
        <f t="shared" si="7"/>
        <v>0.7799678669</v>
      </c>
      <c r="S28" s="1">
        <f t="shared" si="8"/>
        <v>129.8498167</v>
      </c>
      <c r="T28" s="1">
        <v>114.2472</v>
      </c>
      <c r="U28" s="1">
        <v>113.9674</v>
      </c>
      <c r="V28" s="1">
        <v>125.4282</v>
      </c>
      <c r="W28" s="1">
        <v>119.2149</v>
      </c>
      <c r="X28" s="1">
        <v>122.1934</v>
      </c>
      <c r="Y28" s="1">
        <f t="shared" si="9"/>
        <v>579.5141436</v>
      </c>
      <c r="Z28" s="1">
        <f t="shared" si="10"/>
        <v>3093.395295</v>
      </c>
      <c r="AA28" s="1">
        <f t="shared" si="11"/>
        <v>1113.18986</v>
      </c>
      <c r="AB28" s="1">
        <f t="shared" si="12"/>
        <v>102.2889504</v>
      </c>
      <c r="AC28" s="1">
        <f t="shared" si="13"/>
        <v>96.707556</v>
      </c>
      <c r="AD28" s="1">
        <f t="shared" si="14"/>
        <v>453.468507</v>
      </c>
      <c r="AF28" s="1">
        <f t="shared" si="15"/>
        <v>0.1032588989</v>
      </c>
      <c r="AG28" s="17" t="str">
        <f t="shared" si="16"/>
        <v>SUB-VERTICAL</v>
      </c>
      <c r="AH28" s="1">
        <f t="shared" si="17"/>
        <v>0.3246000009</v>
      </c>
      <c r="AJ28" s="17" t="str">
        <f t="shared" si="18"/>
        <v>SUB-VERTICAL</v>
      </c>
      <c r="AK28" s="1">
        <f t="shared" si="19"/>
        <v>-0.1501527891</v>
      </c>
      <c r="AM28" s="23" t="str">
        <f t="shared" si="20"/>
        <v>SUB-HORIZONTAL</v>
      </c>
      <c r="AN28" s="1">
        <f t="shared" si="21"/>
        <v>-0.1446091766</v>
      </c>
      <c r="AP28" s="23" t="str">
        <f t="shared" si="22"/>
        <v>SUB-HORIZONTAL</v>
      </c>
      <c r="AQ28" s="1">
        <f t="shared" si="23"/>
        <v>0.0246779148</v>
      </c>
      <c r="AS28" s="16" t="str">
        <f t="shared" si="24"/>
        <v>MERGULHO</v>
      </c>
      <c r="AT28" s="1">
        <f t="shared" si="25"/>
        <v>-0.07082060299</v>
      </c>
      <c r="AV28" s="23" t="str">
        <f t="shared" si="26"/>
        <v>SUB-HORIZONTAL</v>
      </c>
    </row>
    <row r="29" ht="15.75" customHeight="1">
      <c r="A29" s="1">
        <v>5576.8113</v>
      </c>
      <c r="B29" s="1">
        <v>134.0016</v>
      </c>
      <c r="C29" s="1">
        <v>160.8905</v>
      </c>
      <c r="D29" s="1">
        <v>142.6561</v>
      </c>
      <c r="E29" s="1">
        <v>122.0761</v>
      </c>
      <c r="F29" s="1">
        <v>118.929</v>
      </c>
      <c r="G29" s="1">
        <v>113.9308</v>
      </c>
      <c r="H29" s="1">
        <v>121.8131</v>
      </c>
      <c r="I29" s="1">
        <v>112.2975</v>
      </c>
      <c r="J29" s="1">
        <v>122.6891</v>
      </c>
      <c r="K29" s="1">
        <v>119.2337</v>
      </c>
      <c r="L29" s="1">
        <f t="shared" si="3"/>
        <v>118.2243</v>
      </c>
      <c r="M29" s="1">
        <f t="shared" ref="M29:N29" si="71">(H29+I29)/2</f>
        <v>117.0553</v>
      </c>
      <c r="N29" s="1">
        <f t="shared" si="71"/>
        <v>117.4933</v>
      </c>
      <c r="O29" s="1">
        <f t="shared" ref="O29:P29" si="72">(E29+W29)/2</f>
        <v>121.9998</v>
      </c>
      <c r="P29" s="1">
        <f t="shared" si="72"/>
        <v>121.3383</v>
      </c>
      <c r="Q29" s="1">
        <f t="shared" si="6"/>
        <v>134.0249251</v>
      </c>
      <c r="R29" s="1">
        <f t="shared" si="7"/>
        <v>0.7805858635</v>
      </c>
      <c r="S29" s="1">
        <f t="shared" si="8"/>
        <v>133.4808</v>
      </c>
      <c r="T29" s="1">
        <v>116.7848</v>
      </c>
      <c r="U29" s="1">
        <v>117.0016</v>
      </c>
      <c r="V29" s="1">
        <v>129.5502</v>
      </c>
      <c r="W29" s="1">
        <v>121.9235</v>
      </c>
      <c r="X29" s="1">
        <v>123.7476</v>
      </c>
      <c r="Y29" s="1">
        <f t="shared" si="9"/>
        <v>471.0679568</v>
      </c>
      <c r="Z29" s="1">
        <f t="shared" si="10"/>
        <v>2361.279649</v>
      </c>
      <c r="AA29" s="1">
        <f t="shared" si="11"/>
        <v>921.644594</v>
      </c>
      <c r="AB29" s="1">
        <f t="shared" si="12"/>
        <v>20.13586129</v>
      </c>
      <c r="AC29" s="1">
        <f t="shared" si="13"/>
        <v>22.12855681</v>
      </c>
      <c r="AD29" s="1">
        <f t="shared" si="14"/>
        <v>297.6556573</v>
      </c>
      <c r="AF29" s="1">
        <f t="shared" si="15"/>
        <v>0.09539997741</v>
      </c>
      <c r="AG29" s="16" t="str">
        <f t="shared" si="16"/>
        <v>MERGULHO</v>
      </c>
      <c r="AH29" s="1">
        <f t="shared" si="17"/>
        <v>0.2791344646</v>
      </c>
      <c r="AJ29" s="17" t="str">
        <f t="shared" si="18"/>
        <v>SUB-VERTICAL</v>
      </c>
      <c r="AK29" s="1">
        <f t="shared" si="19"/>
        <v>-0.1203597019</v>
      </c>
      <c r="AM29" s="23" t="str">
        <f t="shared" si="20"/>
        <v>SUB-HORIZONTAL</v>
      </c>
      <c r="AN29" s="1">
        <f t="shared" si="21"/>
        <v>-0.1559498186</v>
      </c>
      <c r="AP29" s="23" t="str">
        <f t="shared" si="22"/>
        <v>SUB-HORIZONTAL</v>
      </c>
      <c r="AQ29" s="1">
        <f t="shared" si="23"/>
        <v>0.0148503449</v>
      </c>
      <c r="AS29" s="16" t="str">
        <f t="shared" si="24"/>
        <v>MERGULHO</v>
      </c>
      <c r="AT29" s="1">
        <f t="shared" si="25"/>
        <v>-0.08267628948</v>
      </c>
      <c r="AV29" s="23" t="str">
        <f t="shared" si="26"/>
        <v>SUB-HORIZONTAL</v>
      </c>
    </row>
    <row r="30" ht="15.75" customHeight="1">
      <c r="A30" s="1">
        <v>5576.8875</v>
      </c>
      <c r="B30" s="1">
        <v>130.4962</v>
      </c>
      <c r="C30" s="1">
        <v>139.3424</v>
      </c>
      <c r="D30" s="1">
        <v>136.3836</v>
      </c>
      <c r="E30" s="1">
        <v>121.2787</v>
      </c>
      <c r="F30" s="1">
        <v>117.7751</v>
      </c>
      <c r="G30" s="1">
        <v>115.5339</v>
      </c>
      <c r="H30" s="1">
        <v>125.2268</v>
      </c>
      <c r="I30" s="1">
        <v>112.2975</v>
      </c>
      <c r="J30" s="1">
        <v>122.6891</v>
      </c>
      <c r="K30" s="1">
        <v>119.2337</v>
      </c>
      <c r="L30" s="1">
        <f t="shared" si="3"/>
        <v>119.5119333</v>
      </c>
      <c r="M30" s="1">
        <f t="shared" ref="M30:N30" si="73">(H30+I30)/2</f>
        <v>118.76215</v>
      </c>
      <c r="N30" s="1">
        <f t="shared" si="73"/>
        <v>117.4933</v>
      </c>
      <c r="O30" s="1">
        <f t="shared" ref="O30:P30" si="74">(E30+W30)/2</f>
        <v>121.58355</v>
      </c>
      <c r="P30" s="1">
        <f t="shared" si="74"/>
        <v>120.7699</v>
      </c>
      <c r="Q30" s="1">
        <f t="shared" si="6"/>
        <v>130.5198703</v>
      </c>
      <c r="R30" s="1">
        <f t="shared" si="7"/>
        <v>0.7915693482</v>
      </c>
      <c r="S30" s="1">
        <f t="shared" si="8"/>
        <v>129.8015667</v>
      </c>
      <c r="T30" s="1">
        <v>120.9902</v>
      </c>
      <c r="U30" s="1">
        <v>121.5276</v>
      </c>
      <c r="V30" s="1">
        <v>130.0694</v>
      </c>
      <c r="W30" s="1">
        <v>121.8884</v>
      </c>
      <c r="X30" s="1">
        <v>123.7647</v>
      </c>
      <c r="Y30" s="1">
        <f t="shared" si="9"/>
        <v>331.1926817</v>
      </c>
      <c r="Z30" s="1">
        <f t="shared" si="10"/>
        <v>731.426616</v>
      </c>
      <c r="AA30" s="1">
        <f t="shared" si="11"/>
        <v>580.1402132</v>
      </c>
      <c r="AB30" s="1">
        <f t="shared" si="12"/>
        <v>75.56303329</v>
      </c>
      <c r="AC30" s="1">
        <f t="shared" si="13"/>
        <v>85.19474601</v>
      </c>
      <c r="AD30" s="1">
        <f t="shared" si="14"/>
        <v>315.8404296</v>
      </c>
      <c r="AF30" s="1">
        <f t="shared" si="15"/>
        <v>0.04122053204</v>
      </c>
      <c r="AG30" s="16" t="str">
        <f t="shared" si="16"/>
        <v>MERGULHO</v>
      </c>
      <c r="AH30" s="1">
        <f t="shared" si="17"/>
        <v>0.1068584963</v>
      </c>
      <c r="AJ30" s="17" t="str">
        <f t="shared" si="18"/>
        <v>SUB-VERTICAL</v>
      </c>
      <c r="AK30" s="1">
        <f t="shared" si="19"/>
        <v>-0.02146312188</v>
      </c>
      <c r="AM30" s="23" t="str">
        <f t="shared" si="20"/>
        <v>SUB-HORIZONTAL</v>
      </c>
      <c r="AN30" s="1">
        <f t="shared" si="21"/>
        <v>-0.1174476991</v>
      </c>
      <c r="AP30" s="23" t="str">
        <f t="shared" si="22"/>
        <v>SUB-HORIZONTAL</v>
      </c>
      <c r="AQ30" s="1">
        <f t="shared" si="23"/>
        <v>0.01527645882</v>
      </c>
      <c r="AS30" s="16" t="str">
        <f t="shared" si="24"/>
        <v>MERGULHO</v>
      </c>
      <c r="AT30" s="1">
        <f t="shared" si="25"/>
        <v>-0.06883176965</v>
      </c>
      <c r="AV30" s="23" t="str">
        <f t="shared" si="26"/>
        <v>SUB-HORIZONTAL</v>
      </c>
    </row>
    <row r="31" ht="15.75" customHeight="1">
      <c r="A31" s="1">
        <v>5576.9637</v>
      </c>
      <c r="B31" s="1">
        <v>129.2493</v>
      </c>
      <c r="C31" s="1">
        <v>134.2964</v>
      </c>
      <c r="D31" s="1">
        <v>136.612</v>
      </c>
      <c r="E31" s="1">
        <v>117.9398</v>
      </c>
      <c r="F31" s="1">
        <v>114.5369</v>
      </c>
      <c r="G31" s="1">
        <v>115.71</v>
      </c>
      <c r="H31" s="1">
        <v>128.3928</v>
      </c>
      <c r="I31" s="1">
        <v>121.2385</v>
      </c>
      <c r="J31" s="1">
        <v>130.0324</v>
      </c>
      <c r="K31" s="1">
        <v>124.7039</v>
      </c>
      <c r="L31" s="1">
        <f t="shared" si="3"/>
        <v>119.5465667</v>
      </c>
      <c r="M31" s="1">
        <f t="shared" ref="M31:N31" si="75">(H31+I31)/2</f>
        <v>124.81565</v>
      </c>
      <c r="N31" s="1">
        <f t="shared" si="75"/>
        <v>125.63545</v>
      </c>
      <c r="O31" s="1">
        <f t="shared" ref="O31:P31" si="76">(E31+W31)/2</f>
        <v>122.29845</v>
      </c>
      <c r="P31" s="1">
        <f t="shared" si="76"/>
        <v>120.8511</v>
      </c>
      <c r="Q31" s="1">
        <f t="shared" si="6"/>
        <v>129.2725525</v>
      </c>
      <c r="R31" s="1">
        <f t="shared" si="7"/>
        <v>0.7927758803</v>
      </c>
      <c r="S31" s="1">
        <f t="shared" si="8"/>
        <v>131.12035</v>
      </c>
      <c r="T31" s="1">
        <v>126.2676</v>
      </c>
      <c r="U31" s="1">
        <v>126.7969</v>
      </c>
      <c r="V31" s="1">
        <v>133.4999</v>
      </c>
      <c r="W31" s="1">
        <v>126.6571</v>
      </c>
      <c r="X31" s="1">
        <v>127.1653</v>
      </c>
      <c r="Y31" s="1">
        <f t="shared" si="9"/>
        <v>64.17291664</v>
      </c>
      <c r="Z31" s="1">
        <f t="shared" si="10"/>
        <v>170.5087524</v>
      </c>
      <c r="AA31" s="1">
        <f t="shared" si="11"/>
        <v>236.3445023</v>
      </c>
      <c r="AB31" s="1">
        <f t="shared" si="12"/>
        <v>25.29184681</v>
      </c>
      <c r="AC31" s="1">
        <f t="shared" si="13"/>
        <v>30.89581056</v>
      </c>
      <c r="AD31" s="1">
        <f t="shared" si="14"/>
        <v>150.34193</v>
      </c>
      <c r="AF31" s="1">
        <f t="shared" si="15"/>
        <v>0.006648794842</v>
      </c>
      <c r="AG31" s="16" t="str">
        <f t="shared" si="16"/>
        <v>MERGULHO</v>
      </c>
      <c r="AH31" s="1">
        <f t="shared" si="17"/>
        <v>0.04495876818</v>
      </c>
      <c r="AJ31" s="16" t="str">
        <f t="shared" si="18"/>
        <v>MERGULHO</v>
      </c>
      <c r="AK31" s="1">
        <f t="shared" si="19"/>
        <v>0.01709570168</v>
      </c>
      <c r="AM31" s="16" t="str">
        <f t="shared" si="20"/>
        <v>MERGULHO</v>
      </c>
      <c r="AN31" s="1">
        <f t="shared" si="21"/>
        <v>-0.1471027773</v>
      </c>
      <c r="AP31" s="23" t="str">
        <f t="shared" si="22"/>
        <v>SUB-HORIZONTAL</v>
      </c>
      <c r="AQ31" s="1">
        <f t="shared" si="23"/>
        <v>0.004004382739</v>
      </c>
      <c r="AS31" s="16" t="str">
        <f t="shared" si="24"/>
        <v>MERGULHO</v>
      </c>
      <c r="AT31" s="1">
        <f t="shared" si="25"/>
        <v>-0.09443581015</v>
      </c>
      <c r="AV31" s="23" t="str">
        <f t="shared" si="26"/>
        <v>SUB-HORIZONTAL</v>
      </c>
    </row>
    <row r="32" ht="15.75" customHeight="1">
      <c r="A32" s="1">
        <v>5577.0399</v>
      </c>
      <c r="B32" s="1">
        <v>136.1939</v>
      </c>
      <c r="C32" s="1">
        <v>138.5899</v>
      </c>
      <c r="D32" s="1">
        <v>138.3134</v>
      </c>
      <c r="E32" s="1">
        <v>116.1513</v>
      </c>
      <c r="F32" s="1">
        <v>112.9145</v>
      </c>
      <c r="G32" s="1">
        <v>117.1369</v>
      </c>
      <c r="H32" s="1">
        <v>133.4535</v>
      </c>
      <c r="I32" s="1">
        <v>121.2385</v>
      </c>
      <c r="J32" s="1">
        <v>130.0324</v>
      </c>
      <c r="K32" s="1">
        <v>124.7039</v>
      </c>
      <c r="L32" s="1">
        <f t="shared" si="3"/>
        <v>121.1683</v>
      </c>
      <c r="M32" s="1">
        <f t="shared" ref="M32:N32" si="77">(H32+I32)/2</f>
        <v>127.346</v>
      </c>
      <c r="N32" s="1">
        <f t="shared" si="77"/>
        <v>125.63545</v>
      </c>
      <c r="O32" s="1">
        <f t="shared" ref="O32:P32" si="78">(E32+W32)/2</f>
        <v>123.9867</v>
      </c>
      <c r="P32" s="1">
        <f t="shared" si="78"/>
        <v>121.48145</v>
      </c>
      <c r="Q32" s="1">
        <f t="shared" si="6"/>
        <v>136.2164006</v>
      </c>
      <c r="R32" s="1">
        <f t="shared" si="7"/>
        <v>0.8025521477</v>
      </c>
      <c r="S32" s="1">
        <f t="shared" si="8"/>
        <v>135.5259</v>
      </c>
      <c r="T32" s="1">
        <v>131.3553</v>
      </c>
      <c r="U32" s="1">
        <v>130.3426</v>
      </c>
      <c r="V32" s="1">
        <v>138.3603</v>
      </c>
      <c r="W32" s="1">
        <v>131.8221</v>
      </c>
      <c r="X32" s="1">
        <v>130.0484</v>
      </c>
      <c r="Y32" s="1">
        <f t="shared" si="9"/>
        <v>223.6639892</v>
      </c>
      <c r="Z32" s="1">
        <f t="shared" si="10"/>
        <v>301.071082</v>
      </c>
      <c r="AA32" s="1">
        <f t="shared" si="11"/>
        <v>291.55221</v>
      </c>
      <c r="AB32" s="1">
        <f t="shared" si="12"/>
        <v>102.3496422</v>
      </c>
      <c r="AC32" s="1">
        <f t="shared" si="13"/>
        <v>82.88463681</v>
      </c>
      <c r="AD32" s="1">
        <f t="shared" si="14"/>
        <v>293.1560352</v>
      </c>
      <c r="AF32" s="1">
        <f t="shared" si="15"/>
        <v>0.020326853</v>
      </c>
      <c r="AG32" s="16" t="str">
        <f t="shared" si="16"/>
        <v>MERGULHO</v>
      </c>
      <c r="AH32" s="1">
        <f t="shared" si="17"/>
        <v>0.03776835439</v>
      </c>
      <c r="AJ32" s="16" t="str">
        <f t="shared" si="18"/>
        <v>MERGULHO</v>
      </c>
      <c r="AK32" s="1">
        <f t="shared" si="19"/>
        <v>-0.001997088065</v>
      </c>
      <c r="AM32" s="23" t="str">
        <f t="shared" si="20"/>
        <v>SUB-HORIZONTAL</v>
      </c>
      <c r="AN32" s="1">
        <f t="shared" si="21"/>
        <v>-0.1748504459</v>
      </c>
      <c r="AP32" s="23" t="str">
        <f t="shared" si="22"/>
        <v>SUB-HORIZONTAL</v>
      </c>
      <c r="AQ32" s="1">
        <f t="shared" si="23"/>
        <v>-0.01354670103</v>
      </c>
      <c r="AS32" s="23" t="str">
        <f t="shared" si="24"/>
        <v>SUB-HORIZONTAL</v>
      </c>
      <c r="AT32" s="1">
        <f t="shared" si="25"/>
        <v>-0.1046109942</v>
      </c>
      <c r="AV32" s="23" t="str">
        <f t="shared" si="26"/>
        <v>SUB-HORIZONTAL</v>
      </c>
    </row>
    <row r="33" ht="15.75" customHeight="1">
      <c r="A33" s="1">
        <v>5577.1161</v>
      </c>
      <c r="B33" s="1">
        <v>141.0775</v>
      </c>
      <c r="C33" s="1">
        <v>138.1625</v>
      </c>
      <c r="D33" s="1">
        <v>136.0739</v>
      </c>
      <c r="E33" s="1">
        <v>119.3918</v>
      </c>
      <c r="F33" s="1">
        <v>116.0475</v>
      </c>
      <c r="G33" s="1">
        <v>121.6923</v>
      </c>
      <c r="H33" s="1">
        <v>138.9303</v>
      </c>
      <c r="I33" s="1">
        <v>129.5685</v>
      </c>
      <c r="J33" s="1">
        <v>136.3844</v>
      </c>
      <c r="K33" s="1">
        <v>128.1468</v>
      </c>
      <c r="L33" s="1">
        <f t="shared" si="3"/>
        <v>125.5567</v>
      </c>
      <c r="M33" s="1">
        <f t="shared" ref="M33:N33" si="79">(H33+I33)/2</f>
        <v>134.2494</v>
      </c>
      <c r="N33" s="1">
        <f t="shared" si="79"/>
        <v>132.97645</v>
      </c>
      <c r="O33" s="1">
        <f t="shared" ref="O33:P33" si="80">(E33+W33)/2</f>
        <v>128.46155</v>
      </c>
      <c r="P33" s="1">
        <f t="shared" si="80"/>
        <v>124.603</v>
      </c>
      <c r="Q33" s="1">
        <f t="shared" si="6"/>
        <v>141.0994988</v>
      </c>
      <c r="R33" s="1">
        <f t="shared" si="7"/>
        <v>0.8337630305</v>
      </c>
      <c r="S33" s="1">
        <f t="shared" si="8"/>
        <v>138.03915</v>
      </c>
      <c r="T33" s="1">
        <v>135.6563</v>
      </c>
      <c r="U33" s="1">
        <v>135.3299</v>
      </c>
      <c r="V33" s="1">
        <v>141.9348</v>
      </c>
      <c r="W33" s="1">
        <v>137.5313</v>
      </c>
      <c r="X33" s="1">
        <v>133.1585</v>
      </c>
      <c r="Y33" s="1">
        <f t="shared" si="9"/>
        <v>132.457081</v>
      </c>
      <c r="Z33" s="1">
        <f t="shared" si="10"/>
        <v>73.856836</v>
      </c>
      <c r="AA33" s="1">
        <f t="shared" si="11"/>
        <v>42.32022916</v>
      </c>
      <c r="AB33" s="1">
        <f t="shared" si="12"/>
        <v>37.06130884</v>
      </c>
      <c r="AC33" s="1">
        <f t="shared" si="13"/>
        <v>33.19372996</v>
      </c>
      <c r="AD33" s="1">
        <f t="shared" si="14"/>
        <v>152.9253757</v>
      </c>
      <c r="AF33" s="1">
        <f t="shared" si="15"/>
        <v>0.01533716657</v>
      </c>
      <c r="AG33" s="16" t="str">
        <f t="shared" si="16"/>
        <v>MERGULHO</v>
      </c>
      <c r="AH33" s="1">
        <f t="shared" si="17"/>
        <v>-0.005541846974</v>
      </c>
      <c r="AJ33" s="23" t="str">
        <f t="shared" si="18"/>
        <v>SUB-HORIZONTAL</v>
      </c>
      <c r="AK33" s="1">
        <f t="shared" si="19"/>
        <v>-0.01523255539</v>
      </c>
      <c r="AM33" s="23" t="str">
        <f t="shared" si="20"/>
        <v>SUB-HORIZONTAL</v>
      </c>
      <c r="AN33" s="1">
        <f t="shared" si="21"/>
        <v>-0.1308808341</v>
      </c>
      <c r="AP33" s="23" t="str">
        <f t="shared" si="22"/>
        <v>SUB-HORIZONTAL</v>
      </c>
      <c r="AQ33" s="1">
        <f t="shared" si="23"/>
        <v>-0.03231278516</v>
      </c>
      <c r="AS33" s="23" t="str">
        <f t="shared" si="24"/>
        <v>SUB-HORIZONTAL</v>
      </c>
      <c r="AT33" s="1">
        <f t="shared" si="25"/>
        <v>-0.09007484343</v>
      </c>
      <c r="AV33" s="23" t="str">
        <f t="shared" si="26"/>
        <v>SUB-HORIZONTAL</v>
      </c>
    </row>
    <row r="34" ht="15.75" customHeight="1">
      <c r="A34" s="1">
        <v>5577.1923</v>
      </c>
      <c r="B34" s="1">
        <v>141.1296</v>
      </c>
      <c r="C34" s="1">
        <v>142.0553</v>
      </c>
      <c r="D34" s="1">
        <v>142.1868</v>
      </c>
      <c r="E34" s="1">
        <v>124.8685</v>
      </c>
      <c r="F34" s="1">
        <v>121.2083</v>
      </c>
      <c r="G34" s="1">
        <v>127.8113</v>
      </c>
      <c r="H34" s="1">
        <v>142.2105</v>
      </c>
      <c r="I34" s="1">
        <v>129.5685</v>
      </c>
      <c r="J34" s="1">
        <v>136.3844</v>
      </c>
      <c r="K34" s="1">
        <v>128.1468</v>
      </c>
      <c r="L34" s="1">
        <f t="shared" si="3"/>
        <v>130.4100333</v>
      </c>
      <c r="M34" s="1">
        <f t="shared" ref="M34:N34" si="81">(H34+I34)/2</f>
        <v>135.8895</v>
      </c>
      <c r="N34" s="1">
        <f t="shared" si="81"/>
        <v>132.97645</v>
      </c>
      <c r="O34" s="1">
        <f t="shared" ref="O34:P34" si="82">(E34+W34)/2</f>
        <v>134.0157</v>
      </c>
      <c r="P34" s="1">
        <f t="shared" si="82"/>
        <v>128.43955</v>
      </c>
      <c r="Q34" s="1">
        <f t="shared" si="6"/>
        <v>141.1509634</v>
      </c>
      <c r="R34" s="1">
        <f t="shared" si="7"/>
        <v>0.8756867675</v>
      </c>
      <c r="S34" s="1">
        <f t="shared" si="8"/>
        <v>142.0485167</v>
      </c>
      <c r="T34" s="1">
        <v>140.0732</v>
      </c>
      <c r="U34" s="1">
        <v>139.1836</v>
      </c>
      <c r="V34" s="1">
        <v>147.6626</v>
      </c>
      <c r="W34" s="1">
        <v>143.1629</v>
      </c>
      <c r="X34" s="1">
        <v>135.6708</v>
      </c>
      <c r="Y34" s="1">
        <f t="shared" si="9"/>
        <v>133.6590332</v>
      </c>
      <c r="Z34" s="1">
        <f t="shared" si="10"/>
        <v>155.9201742</v>
      </c>
      <c r="AA34" s="1">
        <f t="shared" si="11"/>
        <v>159.2214949</v>
      </c>
      <c r="AB34" s="1">
        <f t="shared" si="12"/>
        <v>110.3487221</v>
      </c>
      <c r="AC34" s="1">
        <f t="shared" si="13"/>
        <v>92.45014801</v>
      </c>
      <c r="AD34" s="1">
        <f t="shared" si="14"/>
        <v>327.3964548</v>
      </c>
      <c r="AF34" s="1">
        <f t="shared" si="15"/>
        <v>-0.007629755656</v>
      </c>
      <c r="AG34" s="23" t="str">
        <f t="shared" si="16"/>
        <v>SUB-HORIZONTAL</v>
      </c>
      <c r="AH34" s="1">
        <f t="shared" si="17"/>
        <v>-0.00109193595</v>
      </c>
      <c r="AJ34" s="23" t="str">
        <f t="shared" si="18"/>
        <v>SUB-HORIZONTAL</v>
      </c>
      <c r="AK34" s="1">
        <f t="shared" si="19"/>
        <v>0.000925267679</v>
      </c>
      <c r="AM34" s="16" t="str">
        <f t="shared" si="20"/>
        <v>MERGULHO</v>
      </c>
      <c r="AN34" s="1">
        <f t="shared" si="21"/>
        <v>-0.1299718112</v>
      </c>
      <c r="AP34" s="23" t="str">
        <f t="shared" si="22"/>
        <v>SUB-HORIZONTAL</v>
      </c>
      <c r="AQ34" s="1">
        <f t="shared" si="23"/>
        <v>-0.05375825078</v>
      </c>
      <c r="AS34" s="23" t="str">
        <f t="shared" si="24"/>
        <v>SUB-HORIZONTAL</v>
      </c>
      <c r="AT34" s="1">
        <f t="shared" si="25"/>
        <v>-0.05968526126</v>
      </c>
      <c r="AV34" s="23" t="str">
        <f t="shared" si="26"/>
        <v>SUB-HORIZONTAL</v>
      </c>
    </row>
    <row r="35" ht="15.75" customHeight="1">
      <c r="A35" s="1">
        <v>5577.2685</v>
      </c>
      <c r="B35" s="1">
        <v>139.2524</v>
      </c>
      <c r="C35" s="1">
        <v>148.0156</v>
      </c>
      <c r="D35" s="1">
        <v>151.1409</v>
      </c>
      <c r="E35" s="1">
        <v>132.5707</v>
      </c>
      <c r="F35" s="1">
        <v>128.4525</v>
      </c>
      <c r="G35" s="1">
        <v>133.9788</v>
      </c>
      <c r="H35" s="1">
        <v>145.5897</v>
      </c>
      <c r="I35" s="1">
        <v>138.5377</v>
      </c>
      <c r="J35" s="1">
        <v>146.1417</v>
      </c>
      <c r="K35" s="1">
        <v>133.7942</v>
      </c>
      <c r="L35" s="1">
        <f t="shared" si="3"/>
        <v>136.007</v>
      </c>
      <c r="M35" s="1">
        <f t="shared" ref="M35:N35" si="83">(H35+I35)/2</f>
        <v>142.0637</v>
      </c>
      <c r="N35" s="1">
        <f t="shared" si="83"/>
        <v>142.3397</v>
      </c>
      <c r="O35" s="1">
        <f t="shared" ref="O35:P35" si="84">(E35+W35)/2</f>
        <v>139.4464</v>
      </c>
      <c r="P35" s="1">
        <f t="shared" si="84"/>
        <v>132.8627</v>
      </c>
      <c r="Q35" s="1">
        <f t="shared" si="6"/>
        <v>139.2729582</v>
      </c>
      <c r="R35" s="1">
        <f t="shared" si="7"/>
        <v>0.9179427976</v>
      </c>
      <c r="S35" s="1">
        <f t="shared" si="8"/>
        <v>146.7306333</v>
      </c>
      <c r="T35" s="1">
        <v>145.1312</v>
      </c>
      <c r="U35" s="1">
        <v>144.6792</v>
      </c>
      <c r="V35" s="1">
        <v>152.1645</v>
      </c>
      <c r="W35" s="1">
        <v>146.3221</v>
      </c>
      <c r="X35" s="1">
        <v>137.2729</v>
      </c>
      <c r="Y35" s="1">
        <f t="shared" si="9"/>
        <v>0.51079609</v>
      </c>
      <c r="Z35" s="1">
        <f t="shared" si="10"/>
        <v>89.83058841</v>
      </c>
      <c r="AA35" s="1">
        <f t="shared" si="11"/>
        <v>158.8406502</v>
      </c>
      <c r="AB35" s="1">
        <f t="shared" si="12"/>
        <v>43.47424225</v>
      </c>
      <c r="AC35" s="1">
        <f t="shared" si="13"/>
        <v>37.71802225</v>
      </c>
      <c r="AD35" s="1">
        <f t="shared" si="14"/>
        <v>185.6896782</v>
      </c>
      <c r="AF35" s="1">
        <f t="shared" si="15"/>
        <v>-0.04450795052</v>
      </c>
      <c r="AG35" s="23" t="str">
        <f t="shared" si="16"/>
        <v>SUB-HORIZONTAL</v>
      </c>
      <c r="AH35" s="1">
        <f t="shared" si="17"/>
        <v>0.01652547015</v>
      </c>
      <c r="AJ35" s="16" t="str">
        <f t="shared" si="18"/>
        <v>MERGULHO</v>
      </c>
      <c r="AK35" s="1">
        <f t="shared" si="19"/>
        <v>0.02089522081</v>
      </c>
      <c r="AM35" s="16" t="str">
        <f t="shared" si="20"/>
        <v>MERGULHO</v>
      </c>
      <c r="AN35" s="1">
        <f t="shared" si="21"/>
        <v>-0.1311903239</v>
      </c>
      <c r="AP35" s="23" t="str">
        <f t="shared" si="22"/>
        <v>SUB-HORIZONTAL</v>
      </c>
      <c r="AQ35" s="1">
        <f t="shared" si="23"/>
        <v>-0.06385028202</v>
      </c>
      <c r="AS35" s="23" t="str">
        <f t="shared" si="24"/>
        <v>SUB-HORIZONTAL</v>
      </c>
      <c r="AT35" s="1">
        <f t="shared" si="25"/>
        <v>-0.0242899339</v>
      </c>
      <c r="AV35" s="23" t="str">
        <f t="shared" si="26"/>
        <v>SUB-HORIZONTAL</v>
      </c>
    </row>
    <row r="36" ht="15.75" customHeight="1">
      <c r="A36" s="1">
        <v>5577.3447</v>
      </c>
      <c r="B36" s="1">
        <v>141.9922</v>
      </c>
      <c r="C36" s="1">
        <v>149.9123</v>
      </c>
      <c r="D36" s="1">
        <v>159.1375</v>
      </c>
      <c r="E36" s="1">
        <v>141.6611</v>
      </c>
      <c r="F36" s="1">
        <v>137.0183</v>
      </c>
      <c r="G36" s="1">
        <v>141.8687</v>
      </c>
      <c r="H36" s="1">
        <v>148.2479</v>
      </c>
      <c r="I36" s="1">
        <v>138.5377</v>
      </c>
      <c r="J36" s="1">
        <v>146.1417</v>
      </c>
      <c r="K36" s="1">
        <v>133.7942</v>
      </c>
      <c r="L36" s="1">
        <f t="shared" si="3"/>
        <v>142.3783</v>
      </c>
      <c r="M36" s="1">
        <f t="shared" ref="M36:N36" si="85">(H36+I36)/2</f>
        <v>143.3928</v>
      </c>
      <c r="N36" s="1">
        <f t="shared" si="85"/>
        <v>142.3397</v>
      </c>
      <c r="O36" s="1">
        <f t="shared" ref="O36:P36" si="86">(E36+W36)/2</f>
        <v>145.37545</v>
      </c>
      <c r="P36" s="1">
        <f t="shared" si="86"/>
        <v>138.17105</v>
      </c>
      <c r="Q36" s="1">
        <f t="shared" si="6"/>
        <v>142.012134</v>
      </c>
      <c r="R36" s="1">
        <f t="shared" si="7"/>
        <v>0.9719996848</v>
      </c>
      <c r="S36" s="1">
        <f t="shared" si="8"/>
        <v>151.4986</v>
      </c>
      <c r="T36" s="1">
        <v>149.7818</v>
      </c>
      <c r="U36" s="1">
        <v>151.8136</v>
      </c>
      <c r="V36" s="1">
        <v>156.3542</v>
      </c>
      <c r="W36" s="1">
        <v>149.0898</v>
      </c>
      <c r="X36" s="1">
        <v>139.3238</v>
      </c>
      <c r="Y36" s="1">
        <f t="shared" si="9"/>
        <v>11.93357025</v>
      </c>
      <c r="Z36" s="1">
        <f t="shared" si="10"/>
        <v>129.3815252</v>
      </c>
      <c r="AA36" s="1">
        <f t="shared" si="11"/>
        <v>424.35176</v>
      </c>
      <c r="AB36" s="1">
        <f t="shared" si="12"/>
        <v>126.4297848</v>
      </c>
      <c r="AC36" s="1">
        <f t="shared" si="13"/>
        <v>176.2495208</v>
      </c>
      <c r="AD36" s="1">
        <f t="shared" si="14"/>
        <v>317.4276723</v>
      </c>
      <c r="AF36" s="1">
        <f t="shared" si="15"/>
        <v>-0.04311708523</v>
      </c>
      <c r="AG36" s="23" t="str">
        <f t="shared" si="16"/>
        <v>SUB-HORIZONTAL</v>
      </c>
      <c r="AH36" s="1">
        <f t="shared" si="17"/>
        <v>0.01116464191</v>
      </c>
      <c r="AJ36" s="16" t="str">
        <f t="shared" si="18"/>
        <v>MERGULHO</v>
      </c>
      <c r="AK36" s="1">
        <f t="shared" si="19"/>
        <v>0.0597270261</v>
      </c>
      <c r="AM36" s="16" t="str">
        <f t="shared" si="20"/>
        <v>MERGULHO</v>
      </c>
      <c r="AN36" s="1">
        <f t="shared" si="21"/>
        <v>-0.1163966298</v>
      </c>
      <c r="AP36" s="23" t="str">
        <f t="shared" si="22"/>
        <v>SUB-HORIZONTAL</v>
      </c>
      <c r="AQ36" s="1">
        <f t="shared" si="23"/>
        <v>-0.06776104552</v>
      </c>
      <c r="AS36" s="23" t="str">
        <f t="shared" si="24"/>
        <v>SUB-HORIZONTAL</v>
      </c>
      <c r="AT36" s="1">
        <f t="shared" si="25"/>
        <v>0.01810150863</v>
      </c>
      <c r="AV36" s="16" t="str">
        <f t="shared" si="26"/>
        <v>MERGULHO</v>
      </c>
    </row>
    <row r="37" ht="15.75" customHeight="1">
      <c r="A37" s="1">
        <v>5577.4209</v>
      </c>
      <c r="B37" s="1">
        <v>151.7248</v>
      </c>
      <c r="C37" s="1">
        <v>159.5545</v>
      </c>
      <c r="D37" s="1">
        <v>167.3277</v>
      </c>
      <c r="E37" s="1">
        <v>149.5073</v>
      </c>
      <c r="F37" s="1">
        <v>144.4146</v>
      </c>
      <c r="G37" s="1">
        <v>149.5065</v>
      </c>
      <c r="H37" s="1">
        <v>157.683</v>
      </c>
      <c r="I37" s="1">
        <v>147.8948</v>
      </c>
      <c r="J37" s="1">
        <v>155.6265</v>
      </c>
      <c r="K37" s="1">
        <v>139.3315</v>
      </c>
      <c r="L37" s="1">
        <f t="shared" si="3"/>
        <v>150.5347</v>
      </c>
      <c r="M37" s="1">
        <f t="shared" ref="M37:N37" si="87">(H37+I37)/2</f>
        <v>152.7889</v>
      </c>
      <c r="N37" s="1">
        <f t="shared" si="87"/>
        <v>151.76065</v>
      </c>
      <c r="O37" s="1">
        <f t="shared" ref="O37:P37" si="88">(E37+W37)/2</f>
        <v>151.0178</v>
      </c>
      <c r="P37" s="1">
        <f t="shared" si="88"/>
        <v>143.42855</v>
      </c>
      <c r="Q37" s="1">
        <f t="shared" si="6"/>
        <v>151.7439265</v>
      </c>
      <c r="R37" s="1">
        <f t="shared" si="7"/>
        <v>1.024329333</v>
      </c>
      <c r="S37" s="1">
        <f t="shared" si="8"/>
        <v>158.7766167</v>
      </c>
      <c r="T37" s="1">
        <v>153.9112</v>
      </c>
      <c r="U37" s="1">
        <v>157.1886</v>
      </c>
      <c r="V37" s="1">
        <v>162.9529</v>
      </c>
      <c r="W37" s="1">
        <v>152.5283</v>
      </c>
      <c r="X37" s="1">
        <v>142.4425</v>
      </c>
      <c r="Y37" s="1">
        <f t="shared" si="9"/>
        <v>14.6689</v>
      </c>
      <c r="Z37" s="1">
        <f t="shared" si="10"/>
        <v>135.9486041</v>
      </c>
      <c r="AA37" s="1">
        <f t="shared" si="11"/>
        <v>377.6376024</v>
      </c>
      <c r="AB37" s="1">
        <f t="shared" si="12"/>
        <v>36.19706896</v>
      </c>
      <c r="AC37" s="1">
        <f t="shared" si="13"/>
        <v>86.37471844</v>
      </c>
      <c r="AD37" s="1">
        <f t="shared" si="14"/>
        <v>226.7463756</v>
      </c>
      <c r="AF37" s="1">
        <f t="shared" si="15"/>
        <v>-0.03852071621</v>
      </c>
      <c r="AG37" s="23" t="str">
        <f t="shared" si="16"/>
        <v>SUB-HORIZONTAL</v>
      </c>
      <c r="AH37" s="1">
        <f t="shared" si="17"/>
        <v>0.01179893655</v>
      </c>
      <c r="AJ37" s="16" t="str">
        <f t="shared" si="18"/>
        <v>MERGULHO</v>
      </c>
      <c r="AK37" s="1">
        <f t="shared" si="19"/>
        <v>0.04757309347</v>
      </c>
      <c r="AM37" s="16" t="str">
        <f t="shared" si="20"/>
        <v>MERGULHO</v>
      </c>
      <c r="AN37" s="1">
        <f t="shared" si="21"/>
        <v>-0.1126684522</v>
      </c>
      <c r="AP37" s="23" t="str">
        <f t="shared" si="22"/>
        <v>SUB-HORIZONTAL</v>
      </c>
      <c r="AQ37" s="1">
        <f t="shared" si="23"/>
        <v>-0.06842508464</v>
      </c>
      <c r="AS37" s="23" t="str">
        <f t="shared" si="24"/>
        <v>SUB-HORIZONTAL</v>
      </c>
      <c r="AT37" s="1">
        <f t="shared" si="25"/>
        <v>0.04840618537</v>
      </c>
      <c r="AV37" s="16" t="str">
        <f t="shared" si="26"/>
        <v>MERGULHO</v>
      </c>
    </row>
    <row r="38" ht="15.75" customHeight="1">
      <c r="A38" s="1">
        <v>5577.4971</v>
      </c>
      <c r="B38" s="1">
        <v>156.3501</v>
      </c>
      <c r="C38" s="1">
        <v>167.5897</v>
      </c>
      <c r="D38" s="1">
        <v>166.5333</v>
      </c>
      <c r="E38" s="1">
        <v>149.7973</v>
      </c>
      <c r="F38" s="1">
        <v>144.6803</v>
      </c>
      <c r="G38" s="1">
        <v>150.0856</v>
      </c>
      <c r="H38" s="1">
        <v>162.6526</v>
      </c>
      <c r="I38" s="1">
        <v>147.8948</v>
      </c>
      <c r="J38" s="1">
        <v>155.6265</v>
      </c>
      <c r="K38" s="1">
        <v>139.3315</v>
      </c>
      <c r="L38" s="1">
        <f t="shared" si="3"/>
        <v>152.4728333</v>
      </c>
      <c r="M38" s="1">
        <f t="shared" ref="M38:N38" si="89">(H38+I38)/2</f>
        <v>155.2737</v>
      </c>
      <c r="N38" s="1">
        <f t="shared" si="89"/>
        <v>151.76065</v>
      </c>
      <c r="O38" s="1">
        <f t="shared" ref="O38:P38" si="90">(E38+W38)/2</f>
        <v>153.1975</v>
      </c>
      <c r="P38" s="1">
        <f t="shared" si="90"/>
        <v>146.8703</v>
      </c>
      <c r="Q38" s="1">
        <f t="shared" si="6"/>
        <v>156.3684655</v>
      </c>
      <c r="R38" s="1">
        <f t="shared" si="7"/>
        <v>1.028296981</v>
      </c>
      <c r="S38" s="1">
        <f t="shared" si="8"/>
        <v>163.8509833</v>
      </c>
      <c r="T38" s="1">
        <v>161.6443</v>
      </c>
      <c r="U38" s="1">
        <v>160.9758</v>
      </c>
      <c r="V38" s="1">
        <v>170.0127</v>
      </c>
      <c r="W38" s="1">
        <v>156.5977</v>
      </c>
      <c r="X38" s="1">
        <v>149.0603</v>
      </c>
      <c r="Y38" s="1">
        <f t="shared" si="9"/>
        <v>71.49209809</v>
      </c>
      <c r="Z38" s="1">
        <f t="shared" si="10"/>
        <v>387.889086</v>
      </c>
      <c r="AA38" s="1">
        <f t="shared" si="11"/>
        <v>347.3936823</v>
      </c>
      <c r="AB38" s="1">
        <f t="shared" si="12"/>
        <v>189.0487503</v>
      </c>
      <c r="AC38" s="1">
        <f t="shared" si="13"/>
        <v>171.112561</v>
      </c>
      <c r="AD38" s="1">
        <f t="shared" si="14"/>
        <v>489.2015004</v>
      </c>
      <c r="AF38" s="1">
        <f t="shared" si="15"/>
        <v>-0.03952148619</v>
      </c>
      <c r="AG38" s="23" t="str">
        <f t="shared" si="16"/>
        <v>SUB-HORIZONTAL</v>
      </c>
      <c r="AH38" s="1">
        <f t="shared" si="17"/>
        <v>0.02990320631</v>
      </c>
      <c r="AJ38" s="16" t="str">
        <f t="shared" si="18"/>
        <v>MERGULHO</v>
      </c>
      <c r="AK38" s="1">
        <f t="shared" si="19"/>
        <v>-0.006323451424</v>
      </c>
      <c r="AM38" s="23" t="str">
        <f t="shared" si="20"/>
        <v>SUB-HORIZONTAL</v>
      </c>
      <c r="AN38" s="1">
        <f t="shared" si="21"/>
        <v>-0.105961752</v>
      </c>
      <c r="AP38" s="23" t="str">
        <f t="shared" si="22"/>
        <v>SUB-HORIZONTAL</v>
      </c>
      <c r="AQ38" s="1">
        <f t="shared" si="23"/>
        <v>-0.04933417594</v>
      </c>
      <c r="AS38" s="23" t="str">
        <f t="shared" si="24"/>
        <v>SUB-HORIZONTAL</v>
      </c>
      <c r="AT38" s="1">
        <f t="shared" si="25"/>
        <v>0.006854889352</v>
      </c>
      <c r="AV38" s="16" t="str">
        <f t="shared" si="26"/>
        <v>MERGULHO</v>
      </c>
    </row>
    <row r="39" ht="15.75" customHeight="1">
      <c r="A39" s="1">
        <v>5577.5733</v>
      </c>
      <c r="B39" s="1">
        <v>158.4854</v>
      </c>
      <c r="C39" s="1">
        <v>163.4912</v>
      </c>
      <c r="D39" s="1">
        <v>169.0038</v>
      </c>
      <c r="E39" s="1">
        <v>152.5234</v>
      </c>
      <c r="F39" s="1">
        <v>147.2373</v>
      </c>
      <c r="G39" s="1">
        <v>152.8008</v>
      </c>
      <c r="H39" s="1">
        <v>169.2382</v>
      </c>
      <c r="I39" s="1">
        <v>159.3144</v>
      </c>
      <c r="J39" s="1">
        <v>166.3589</v>
      </c>
      <c r="K39" s="1">
        <v>146.865</v>
      </c>
      <c r="L39" s="1">
        <f t="shared" si="3"/>
        <v>156.4254333</v>
      </c>
      <c r="M39" s="1">
        <f t="shared" ref="M39:N39" si="91">(H39+I39)/2</f>
        <v>164.2763</v>
      </c>
      <c r="N39" s="1">
        <f t="shared" si="91"/>
        <v>162.83665</v>
      </c>
      <c r="O39" s="1">
        <f t="shared" ref="O39:P39" si="92">(E39+W39)/2</f>
        <v>155.9566</v>
      </c>
      <c r="P39" s="1">
        <f t="shared" si="92"/>
        <v>149.38935</v>
      </c>
      <c r="Q39" s="1">
        <f t="shared" si="6"/>
        <v>158.5037186</v>
      </c>
      <c r="R39" s="1">
        <f t="shared" si="7"/>
        <v>1.046899911</v>
      </c>
      <c r="S39" s="1">
        <f t="shared" si="8"/>
        <v>165.5992333</v>
      </c>
      <c r="T39" s="1">
        <v>165.9595</v>
      </c>
      <c r="U39" s="1">
        <v>161.9043</v>
      </c>
      <c r="V39" s="1">
        <v>174.7512</v>
      </c>
      <c r="W39" s="1">
        <v>159.3898</v>
      </c>
      <c r="X39" s="1">
        <v>151.5414</v>
      </c>
      <c r="Y39" s="1">
        <f t="shared" si="9"/>
        <v>0.687241</v>
      </c>
      <c r="Z39" s="1">
        <f t="shared" si="10"/>
        <v>17.44565824</v>
      </c>
      <c r="AA39" s="1">
        <f t="shared" si="11"/>
        <v>93.88447236</v>
      </c>
      <c r="AB39" s="1">
        <f t="shared" si="12"/>
        <v>44.15735401</v>
      </c>
      <c r="AC39" s="1">
        <f t="shared" si="13"/>
        <v>6.70758201</v>
      </c>
      <c r="AD39" s="1">
        <f t="shared" si="14"/>
        <v>238.2947942</v>
      </c>
      <c r="AF39" s="1">
        <f t="shared" si="15"/>
        <v>-0.06565650172</v>
      </c>
      <c r="AG39" s="23" t="str">
        <f t="shared" si="16"/>
        <v>SUB-HORIZONTAL</v>
      </c>
      <c r="AH39" s="1">
        <f t="shared" si="17"/>
        <v>-0.03454974192</v>
      </c>
      <c r="AJ39" s="23" t="str">
        <f t="shared" si="18"/>
        <v>SUB-HORIZONTAL</v>
      </c>
      <c r="AK39" s="1">
        <f t="shared" si="19"/>
        <v>0.03316355318</v>
      </c>
      <c r="AM39" s="16" t="str">
        <f t="shared" si="20"/>
        <v>MERGULHO</v>
      </c>
      <c r="AN39" s="1">
        <f t="shared" si="21"/>
        <v>-0.102648185</v>
      </c>
      <c r="AP39" s="23" t="str">
        <f t="shared" si="22"/>
        <v>SUB-HORIZONTAL</v>
      </c>
      <c r="AQ39" s="1">
        <f t="shared" si="23"/>
        <v>-0.05049928378</v>
      </c>
      <c r="AS39" s="23" t="str">
        <f t="shared" si="24"/>
        <v>SUB-HORIZONTAL</v>
      </c>
      <c r="AT39" s="1">
        <f t="shared" si="25"/>
        <v>0.008276280996</v>
      </c>
      <c r="AV39" s="16" t="str">
        <f t="shared" si="26"/>
        <v>MERGULHO</v>
      </c>
    </row>
    <row r="40" ht="15.75" customHeight="1">
      <c r="A40" s="1">
        <v>5577.6495</v>
      </c>
      <c r="B40" s="1">
        <v>162.7162</v>
      </c>
      <c r="C40" s="1">
        <v>155.887</v>
      </c>
      <c r="D40" s="1">
        <v>167.0266</v>
      </c>
      <c r="E40" s="1">
        <v>151.8456</v>
      </c>
      <c r="F40" s="1">
        <v>146.5569</v>
      </c>
      <c r="G40" s="1">
        <v>151.9376</v>
      </c>
      <c r="H40" s="1">
        <v>170.1448</v>
      </c>
      <c r="I40" s="1">
        <v>159.3144</v>
      </c>
      <c r="J40" s="1">
        <v>166.3589</v>
      </c>
      <c r="K40" s="1">
        <v>146.865</v>
      </c>
      <c r="L40" s="1">
        <f t="shared" si="3"/>
        <v>156.2131</v>
      </c>
      <c r="M40" s="1">
        <f t="shared" ref="M40:N40" si="93">(H40+I40)/2</f>
        <v>164.7296</v>
      </c>
      <c r="N40" s="1">
        <f t="shared" si="93"/>
        <v>162.83665</v>
      </c>
      <c r="O40" s="1">
        <f t="shared" ref="O40:P40" si="94">(E40+W40)/2</f>
        <v>157.85225</v>
      </c>
      <c r="P40" s="1">
        <f t="shared" si="94"/>
        <v>151.0109</v>
      </c>
      <c r="Q40" s="1">
        <f t="shared" si="6"/>
        <v>162.7344505</v>
      </c>
      <c r="R40" s="1">
        <f t="shared" si="7"/>
        <v>1.04098578</v>
      </c>
      <c r="S40" s="1">
        <f t="shared" si="8"/>
        <v>167.5644667</v>
      </c>
      <c r="T40" s="1">
        <v>172.6414</v>
      </c>
      <c r="U40" s="1">
        <v>165.4745</v>
      </c>
      <c r="V40" s="1">
        <v>181.6411</v>
      </c>
      <c r="W40" s="1">
        <v>163.8589</v>
      </c>
      <c r="X40" s="1">
        <v>155.4649</v>
      </c>
      <c r="Y40" s="1">
        <f t="shared" si="9"/>
        <v>11.57224324</v>
      </c>
      <c r="Z40" s="1">
        <f t="shared" si="10"/>
        <v>11.74707076</v>
      </c>
      <c r="AA40" s="1">
        <f t="shared" si="11"/>
        <v>59.47802884</v>
      </c>
      <c r="AB40" s="1">
        <f t="shared" si="12"/>
        <v>177.608929</v>
      </c>
      <c r="AC40" s="1">
        <f t="shared" si="13"/>
        <v>37.94683201</v>
      </c>
      <c r="AD40" s="1">
        <f t="shared" si="14"/>
        <v>498.4815329</v>
      </c>
      <c r="AF40" s="1">
        <f t="shared" si="15"/>
        <v>-0.04464596731</v>
      </c>
      <c r="AG40" s="23" t="str">
        <f t="shared" si="16"/>
        <v>SUB-HORIZONTAL</v>
      </c>
      <c r="AH40" s="1">
        <f t="shared" si="17"/>
        <v>-0.08754638716</v>
      </c>
      <c r="AJ40" s="23" t="str">
        <f t="shared" si="18"/>
        <v>SUB-HORIZONTAL</v>
      </c>
      <c r="AK40" s="1">
        <f t="shared" si="19"/>
        <v>0.06903539698</v>
      </c>
      <c r="AM40" s="16" t="str">
        <f t="shared" si="20"/>
        <v>MERGULHO</v>
      </c>
      <c r="AN40" s="1">
        <f t="shared" si="21"/>
        <v>-0.09532492098</v>
      </c>
      <c r="AP40" s="23" t="str">
        <f t="shared" si="22"/>
        <v>SUB-HORIZONTAL</v>
      </c>
      <c r="AQ40" s="1">
        <f t="shared" si="23"/>
        <v>-0.05259176806</v>
      </c>
      <c r="AS40" s="23" t="str">
        <f t="shared" si="24"/>
        <v>SUB-HORIZONTAL</v>
      </c>
      <c r="AT40" s="1">
        <f t="shared" si="25"/>
        <v>-0.02295057609</v>
      </c>
      <c r="AV40" s="23" t="str">
        <f t="shared" si="26"/>
        <v>SUB-HORIZONTAL</v>
      </c>
    </row>
    <row r="41" ht="15.75" customHeight="1">
      <c r="A41" s="1">
        <v>5577.7257</v>
      </c>
      <c r="B41" s="1">
        <v>177.1386</v>
      </c>
      <c r="C41" s="1">
        <v>167.1369</v>
      </c>
      <c r="D41" s="1">
        <v>176.4966</v>
      </c>
      <c r="E41" s="1">
        <v>167.2099</v>
      </c>
      <c r="F41" s="1">
        <v>160.7079</v>
      </c>
      <c r="G41" s="1">
        <v>167.2086</v>
      </c>
      <c r="H41" s="1">
        <v>188.1432</v>
      </c>
      <c r="I41" s="1">
        <v>173.0968</v>
      </c>
      <c r="J41" s="1">
        <v>180.7286</v>
      </c>
      <c r="K41" s="1">
        <v>155.8235</v>
      </c>
      <c r="L41" s="1">
        <f t="shared" si="3"/>
        <v>172.0199</v>
      </c>
      <c r="M41" s="1">
        <f t="shared" ref="M41:N41" si="95">(H41+I41)/2</f>
        <v>180.62</v>
      </c>
      <c r="N41" s="1">
        <f t="shared" si="95"/>
        <v>176.9127</v>
      </c>
      <c r="O41" s="1">
        <f t="shared" ref="O41:P41" si="96">(E41+W41)/2</f>
        <v>169.61445</v>
      </c>
      <c r="P41" s="1">
        <f t="shared" si="96"/>
        <v>162.30565</v>
      </c>
      <c r="Q41" s="1">
        <f t="shared" si="6"/>
        <v>177.1556729</v>
      </c>
      <c r="R41" s="1">
        <f t="shared" si="7"/>
        <v>1.14561356</v>
      </c>
      <c r="S41" s="1">
        <f t="shared" si="8"/>
        <v>178.9999833</v>
      </c>
      <c r="T41" s="1">
        <v>186.7501</v>
      </c>
      <c r="U41" s="1">
        <v>174.3665</v>
      </c>
      <c r="V41" s="1">
        <v>192.1112</v>
      </c>
      <c r="W41" s="1">
        <v>172.019</v>
      </c>
      <c r="X41" s="1">
        <v>163.9034</v>
      </c>
      <c r="Y41" s="1">
        <f t="shared" si="9"/>
        <v>16.33614724</v>
      </c>
      <c r="Z41" s="1">
        <f t="shared" si="10"/>
        <v>35.52040801</v>
      </c>
      <c r="AA41" s="1">
        <f t="shared" si="11"/>
        <v>11.55864004</v>
      </c>
      <c r="AB41" s="1">
        <f t="shared" si="12"/>
        <v>186.4126009</v>
      </c>
      <c r="AC41" s="1">
        <f t="shared" si="13"/>
        <v>1.61213809</v>
      </c>
      <c r="AD41" s="1">
        <f t="shared" si="14"/>
        <v>361.5474074</v>
      </c>
      <c r="AF41" s="1">
        <f t="shared" si="15"/>
        <v>-0.06028002088</v>
      </c>
      <c r="AG41" s="23" t="str">
        <f t="shared" si="16"/>
        <v>SUB-HORIZONTAL</v>
      </c>
      <c r="AH41" s="1">
        <f t="shared" si="17"/>
        <v>-0.118459291</v>
      </c>
      <c r="AJ41" s="23" t="str">
        <f t="shared" si="18"/>
        <v>SUB-HORIZONTAL</v>
      </c>
      <c r="AK41" s="1">
        <f t="shared" si="19"/>
        <v>0.05449511653</v>
      </c>
      <c r="AM41" s="16" t="str">
        <f t="shared" si="20"/>
        <v>MERGULHO</v>
      </c>
      <c r="AN41" s="1">
        <f t="shared" si="21"/>
        <v>-0.05405828341</v>
      </c>
      <c r="AP41" s="23" t="str">
        <f t="shared" si="22"/>
        <v>SUB-HORIZONTAL</v>
      </c>
      <c r="AQ41" s="1">
        <f t="shared" si="23"/>
        <v>-0.0483324091</v>
      </c>
      <c r="AS41" s="23" t="str">
        <f t="shared" si="24"/>
        <v>SUB-HORIZONTAL</v>
      </c>
      <c r="AT41" s="1">
        <f t="shared" si="25"/>
        <v>0.01996523643</v>
      </c>
      <c r="AV41" s="16" t="str">
        <f t="shared" si="26"/>
        <v>MERGULHO</v>
      </c>
    </row>
    <row r="42" ht="15.75" customHeight="1">
      <c r="A42" s="1">
        <v>5577.8019</v>
      </c>
      <c r="B42" s="1">
        <v>212.3747</v>
      </c>
      <c r="C42" s="1">
        <v>192.2101</v>
      </c>
      <c r="D42" s="1">
        <v>209.2508</v>
      </c>
      <c r="E42" s="1">
        <v>188.2556</v>
      </c>
      <c r="F42" s="1">
        <v>180.0811</v>
      </c>
      <c r="G42" s="1">
        <v>188.1577</v>
      </c>
      <c r="H42" s="1">
        <v>210.9015</v>
      </c>
      <c r="I42" s="1">
        <v>173.0968</v>
      </c>
      <c r="J42" s="1">
        <v>180.7286</v>
      </c>
      <c r="K42" s="1">
        <v>155.8235</v>
      </c>
      <c r="L42" s="1">
        <f t="shared" si="3"/>
        <v>193.0467667</v>
      </c>
      <c r="M42" s="1">
        <f t="shared" ref="M42:N42" si="97">(H42+I42)/2</f>
        <v>191.99915</v>
      </c>
      <c r="N42" s="1">
        <f t="shared" si="97"/>
        <v>176.9127</v>
      </c>
      <c r="O42" s="1">
        <f t="shared" ref="O42:P42" si="98">(E42+W42)/2</f>
        <v>182.7316</v>
      </c>
      <c r="P42" s="1">
        <f t="shared" si="98"/>
        <v>174.19735</v>
      </c>
      <c r="Q42" s="1">
        <f t="shared" si="6"/>
        <v>212.3901219</v>
      </c>
      <c r="R42" s="1">
        <f t="shared" si="7"/>
        <v>1.289144294</v>
      </c>
      <c r="S42" s="1">
        <f t="shared" si="8"/>
        <v>202.1857333</v>
      </c>
      <c r="T42" s="1">
        <v>201.5652</v>
      </c>
      <c r="U42" s="1">
        <v>190.1842</v>
      </c>
      <c r="V42" s="1">
        <v>207.5294</v>
      </c>
      <c r="W42" s="1">
        <v>177.2076</v>
      </c>
      <c r="X42" s="1">
        <v>168.3136</v>
      </c>
      <c r="Y42" s="1">
        <f t="shared" si="9"/>
        <v>1542.753428</v>
      </c>
      <c r="Z42" s="1">
        <f t="shared" si="10"/>
        <v>365.3182369</v>
      </c>
      <c r="AA42" s="1">
        <f t="shared" si="11"/>
        <v>1307.111716</v>
      </c>
      <c r="AB42" s="1">
        <f t="shared" si="12"/>
        <v>810.4497986</v>
      </c>
      <c r="AC42" s="1">
        <f t="shared" si="13"/>
        <v>291.9792388</v>
      </c>
      <c r="AD42" s="1">
        <f t="shared" si="14"/>
        <v>1185.603943</v>
      </c>
      <c r="AF42" s="1">
        <f t="shared" si="15"/>
        <v>0.006960981614</v>
      </c>
      <c r="AG42" s="16" t="str">
        <f t="shared" si="16"/>
        <v>MERGULHO</v>
      </c>
      <c r="AH42" s="1">
        <f t="shared" si="17"/>
        <v>-0.09283546027</v>
      </c>
      <c r="AJ42" s="23" t="str">
        <f t="shared" si="18"/>
        <v>SUB-HORIZONTAL</v>
      </c>
      <c r="AK42" s="1">
        <f t="shared" si="19"/>
        <v>0.0849700287</v>
      </c>
      <c r="AM42" s="16" t="str">
        <f t="shared" si="20"/>
        <v>MERGULHO</v>
      </c>
      <c r="AN42" s="1">
        <f t="shared" si="21"/>
        <v>-0.105782177</v>
      </c>
      <c r="AP42" s="23" t="str">
        <f t="shared" si="22"/>
        <v>SUB-HORIZONTAL</v>
      </c>
      <c r="AQ42" s="1">
        <f t="shared" si="23"/>
        <v>-0.05149870979</v>
      </c>
      <c r="AS42" s="23" t="str">
        <f t="shared" si="24"/>
        <v>SUB-HORIZONTAL</v>
      </c>
      <c r="AT42" s="1">
        <f t="shared" si="25"/>
        <v>0.1115092268</v>
      </c>
      <c r="AV42" s="17" t="str">
        <f t="shared" si="26"/>
        <v>SUB-VERTICAL</v>
      </c>
    </row>
    <row r="43" ht="15.75" customHeight="1">
      <c r="A43" s="1">
        <v>5577.8781</v>
      </c>
      <c r="B43" s="1">
        <v>272.3007</v>
      </c>
      <c r="C43" s="1">
        <v>244.3912</v>
      </c>
      <c r="D43" s="1">
        <v>277.1377</v>
      </c>
      <c r="E43" s="1">
        <v>222.2635</v>
      </c>
      <c r="F43" s="1">
        <v>210.8105</v>
      </c>
      <c r="G43" s="1">
        <v>213.784</v>
      </c>
      <c r="H43" s="1">
        <v>238.787</v>
      </c>
      <c r="I43" s="1">
        <v>196.3159</v>
      </c>
      <c r="J43" s="1">
        <v>204.0181</v>
      </c>
      <c r="K43" s="1">
        <v>166.2408</v>
      </c>
      <c r="L43" s="1">
        <f t="shared" si="3"/>
        <v>221.1271667</v>
      </c>
      <c r="M43" s="1">
        <f t="shared" ref="M43:N43" si="99">(H43+I43)/2</f>
        <v>217.55145</v>
      </c>
      <c r="N43" s="1">
        <f t="shared" si="99"/>
        <v>200.167</v>
      </c>
      <c r="O43" s="1">
        <f t="shared" ref="O43:P43" si="100">(E43+W43)/2</f>
        <v>204.64435</v>
      </c>
      <c r="P43" s="1">
        <f t="shared" si="100"/>
        <v>198.3804</v>
      </c>
      <c r="Q43" s="1">
        <f t="shared" si="6"/>
        <v>272.313719</v>
      </c>
      <c r="R43" s="1">
        <f t="shared" si="7"/>
        <v>1.464720411</v>
      </c>
      <c r="S43" s="1">
        <f t="shared" si="8"/>
        <v>246.8683</v>
      </c>
      <c r="T43" s="1">
        <v>228.2563</v>
      </c>
      <c r="U43" s="1">
        <v>219.9659</v>
      </c>
      <c r="V43" s="1">
        <v>239.158</v>
      </c>
      <c r="W43" s="1">
        <v>187.0252</v>
      </c>
      <c r="X43" s="1">
        <v>185.9503</v>
      </c>
      <c r="Y43" s="1">
        <f t="shared" si="9"/>
        <v>5773.689831</v>
      </c>
      <c r="Z43" s="1">
        <f t="shared" si="10"/>
        <v>2311.23447</v>
      </c>
      <c r="AA43" s="1">
        <f t="shared" si="11"/>
        <v>6532.163355</v>
      </c>
      <c r="AB43" s="1">
        <f t="shared" si="12"/>
        <v>1020.189152</v>
      </c>
      <c r="AC43" s="1">
        <f t="shared" si="13"/>
        <v>559.3225</v>
      </c>
      <c r="AD43" s="1">
        <f t="shared" si="14"/>
        <v>1835.445532</v>
      </c>
      <c r="AF43" s="1">
        <f t="shared" si="15"/>
        <v>0.1314294405</v>
      </c>
      <c r="AG43" s="17" t="str">
        <f t="shared" si="16"/>
        <v>SUB-VERTICAL</v>
      </c>
      <c r="AH43" s="1">
        <f t="shared" si="17"/>
        <v>0.02319879911</v>
      </c>
      <c r="AJ43" s="16" t="str">
        <f t="shared" si="18"/>
        <v>MERGULHO</v>
      </c>
      <c r="AK43" s="1">
        <f t="shared" si="19"/>
        <v>0.1258271334</v>
      </c>
      <c r="AM43" s="17" t="str">
        <f t="shared" si="20"/>
        <v>SUB-VERTICAL</v>
      </c>
      <c r="AN43" s="1">
        <f t="shared" si="21"/>
        <v>-0.2210987683</v>
      </c>
      <c r="AP43" s="23" t="str">
        <f t="shared" si="22"/>
        <v>SUB-HORIZONTAL</v>
      </c>
      <c r="AQ43" s="1">
        <f t="shared" si="23"/>
        <v>-0.005763941406</v>
      </c>
      <c r="AS43" s="23" t="str">
        <f t="shared" si="24"/>
        <v>SUB-HORIZONTAL</v>
      </c>
      <c r="AT43" s="1">
        <f t="shared" si="25"/>
        <v>0.1395998337</v>
      </c>
      <c r="AV43" s="17" t="str">
        <f t="shared" si="26"/>
        <v>SUB-VERTICAL</v>
      </c>
    </row>
    <row r="44" ht="15.75" customHeight="1">
      <c r="A44" s="1">
        <v>5577.9543</v>
      </c>
      <c r="B44" s="1">
        <v>367.5573</v>
      </c>
      <c r="C44" s="1">
        <v>332.3091</v>
      </c>
      <c r="D44" s="1">
        <v>315.5591</v>
      </c>
      <c r="E44" s="1">
        <v>260.6434</v>
      </c>
      <c r="F44" s="1">
        <v>250.485</v>
      </c>
      <c r="G44" s="1">
        <v>248.0046</v>
      </c>
      <c r="H44" s="1">
        <v>259.6697</v>
      </c>
      <c r="I44" s="1">
        <v>196.3159</v>
      </c>
      <c r="J44" s="1">
        <v>204.0181</v>
      </c>
      <c r="K44" s="1">
        <v>166.2408</v>
      </c>
      <c r="L44" s="1">
        <f t="shared" si="3"/>
        <v>252.7197667</v>
      </c>
      <c r="M44" s="1">
        <f t="shared" ref="M44:N44" si="101">(H44+I44)/2</f>
        <v>227.9928</v>
      </c>
      <c r="N44" s="1">
        <f t="shared" si="101"/>
        <v>200.167</v>
      </c>
      <c r="O44" s="1">
        <f t="shared" ref="O44:P44" si="102">(E44+W44)/2</f>
        <v>231.4733</v>
      </c>
      <c r="P44" s="1">
        <f t="shared" si="102"/>
        <v>228.71</v>
      </c>
      <c r="Q44" s="1">
        <f t="shared" si="6"/>
        <v>367.5679993</v>
      </c>
      <c r="R44" s="1">
        <f t="shared" si="7"/>
        <v>1.699179544</v>
      </c>
      <c r="S44" s="1">
        <f t="shared" si="8"/>
        <v>301.40275</v>
      </c>
      <c r="T44" s="1">
        <v>266.5917</v>
      </c>
      <c r="U44" s="1">
        <v>253.8731</v>
      </c>
      <c r="V44" s="1">
        <v>272.5262</v>
      </c>
      <c r="W44" s="1">
        <v>202.3032</v>
      </c>
      <c r="X44" s="1">
        <v>206.935</v>
      </c>
      <c r="Y44" s="1">
        <f t="shared" si="9"/>
        <v>29323.61707</v>
      </c>
      <c r="Z44" s="1">
        <f t="shared" si="10"/>
        <v>18494.15045</v>
      </c>
      <c r="AA44" s="1">
        <f t="shared" si="11"/>
        <v>14218.94075</v>
      </c>
      <c r="AB44" s="1">
        <f t="shared" si="12"/>
        <v>4938.688066</v>
      </c>
      <c r="AC44" s="1">
        <f t="shared" si="13"/>
        <v>3312.831272</v>
      </c>
      <c r="AD44" s="1">
        <f t="shared" si="14"/>
        <v>5808.009826</v>
      </c>
      <c r="AF44" s="1">
        <f t="shared" si="15"/>
        <v>0.3492194048</v>
      </c>
      <c r="AG44" s="17" t="str">
        <f t="shared" si="16"/>
        <v>SUB-VERTICAL</v>
      </c>
      <c r="AH44" s="1">
        <f t="shared" si="17"/>
        <v>0.2472808546</v>
      </c>
      <c r="AJ44" s="17" t="str">
        <f t="shared" si="18"/>
        <v>SUB-VERTICAL</v>
      </c>
      <c r="AK44" s="1">
        <f t="shared" si="19"/>
        <v>-0.05172533831</v>
      </c>
      <c r="AM44" s="23" t="str">
        <f t="shared" si="20"/>
        <v>SUB-HORIZONTAL</v>
      </c>
      <c r="AN44" s="1">
        <f t="shared" si="21"/>
        <v>-0.1914841377</v>
      </c>
      <c r="AP44" s="23" t="str">
        <f t="shared" si="22"/>
        <v>SUB-HORIZONTAL</v>
      </c>
      <c r="AQ44" s="1">
        <f t="shared" si="23"/>
        <v>0.0226376555</v>
      </c>
      <c r="AS44" s="16" t="str">
        <f t="shared" si="24"/>
        <v>MERGULHO</v>
      </c>
      <c r="AT44" s="1">
        <f t="shared" si="25"/>
        <v>0.1812899083</v>
      </c>
      <c r="AV44" s="17" t="str">
        <f t="shared" si="26"/>
        <v>SUB-VERTICAL</v>
      </c>
    </row>
    <row r="45" ht="15.75" customHeight="1">
      <c r="A45" s="1">
        <v>5578.0305</v>
      </c>
      <c r="B45" s="1">
        <v>412.836</v>
      </c>
      <c r="C45" s="1">
        <v>377.4962</v>
      </c>
      <c r="D45" s="1">
        <v>323.8444</v>
      </c>
      <c r="E45" s="1">
        <v>272.2748</v>
      </c>
      <c r="F45" s="1">
        <v>264.2265</v>
      </c>
      <c r="G45" s="1">
        <v>259.4824</v>
      </c>
      <c r="H45" s="1">
        <v>264.8272</v>
      </c>
      <c r="I45" s="1">
        <v>240.4338</v>
      </c>
      <c r="J45" s="1">
        <v>245.4019</v>
      </c>
      <c r="K45" s="1">
        <v>189.1862</v>
      </c>
      <c r="L45" s="1">
        <f t="shared" si="3"/>
        <v>262.8453667</v>
      </c>
      <c r="M45" s="1">
        <f t="shared" ref="M45:N45" si="103">(H45+I45)/2</f>
        <v>252.6305</v>
      </c>
      <c r="N45" s="1">
        <f t="shared" si="103"/>
        <v>242.91785</v>
      </c>
      <c r="O45" s="1">
        <f t="shared" ref="O45:P45" si="104">(E45+W45)/2</f>
        <v>242.6149</v>
      </c>
      <c r="P45" s="1">
        <f t="shared" si="104"/>
        <v>240.91995</v>
      </c>
      <c r="Q45" s="1">
        <f t="shared" si="6"/>
        <v>412.8458338</v>
      </c>
      <c r="R45" s="1">
        <f t="shared" si="7"/>
        <v>1.777818582</v>
      </c>
      <c r="S45" s="1">
        <f t="shared" si="8"/>
        <v>326.6103</v>
      </c>
      <c r="T45" s="1">
        <v>285.8839</v>
      </c>
      <c r="U45" s="1">
        <v>271.2344</v>
      </c>
      <c r="V45" s="1">
        <v>288.3669</v>
      </c>
      <c r="W45" s="1">
        <v>212.955</v>
      </c>
      <c r="X45" s="1">
        <v>217.6134</v>
      </c>
      <c r="Y45" s="1">
        <f t="shared" si="9"/>
        <v>29722.51856</v>
      </c>
      <c r="Z45" s="1">
        <f t="shared" si="10"/>
        <v>18786.10149</v>
      </c>
      <c r="AA45" s="1">
        <f t="shared" si="11"/>
        <v>6957.328192</v>
      </c>
      <c r="AB45" s="1">
        <f t="shared" si="12"/>
        <v>2065.71159</v>
      </c>
      <c r="AC45" s="1">
        <f t="shared" si="13"/>
        <v>948.6769604</v>
      </c>
      <c r="AD45" s="1">
        <f t="shared" si="14"/>
        <v>2297.582076</v>
      </c>
      <c r="AF45" s="1">
        <f t="shared" si="15"/>
        <v>0.4476282244</v>
      </c>
      <c r="AG45" s="17" t="str">
        <f t="shared" si="16"/>
        <v>SUB-VERTICAL</v>
      </c>
      <c r="AH45" s="1">
        <f t="shared" si="17"/>
        <v>0.3563418687</v>
      </c>
      <c r="AJ45" s="17" t="str">
        <f t="shared" si="18"/>
        <v>SUB-VERTICAL</v>
      </c>
      <c r="AK45" s="1">
        <f t="shared" si="19"/>
        <v>-0.1534474971</v>
      </c>
      <c r="AM45" s="23" t="str">
        <f t="shared" si="20"/>
        <v>SUB-HORIZONTAL</v>
      </c>
      <c r="AN45" s="1">
        <f t="shared" si="21"/>
        <v>-0.1736688159</v>
      </c>
      <c r="AP45" s="23" t="str">
        <f t="shared" si="22"/>
        <v>SUB-HORIZONTAL</v>
      </c>
      <c r="AQ45" s="1">
        <f t="shared" si="23"/>
        <v>0.02163964038</v>
      </c>
      <c r="AS45" s="16" t="str">
        <f t="shared" si="24"/>
        <v>MERGULHO</v>
      </c>
      <c r="AT45" s="1">
        <f t="shared" si="25"/>
        <v>0.176195908</v>
      </c>
      <c r="AV45" s="17" t="str">
        <f t="shared" si="26"/>
        <v>SUB-VERTICAL</v>
      </c>
    </row>
    <row r="46" ht="15.75" customHeight="1">
      <c r="A46" s="1">
        <v>5578.1067</v>
      </c>
      <c r="B46" s="1">
        <v>372.9043</v>
      </c>
      <c r="C46" s="1">
        <v>357.8871</v>
      </c>
      <c r="D46" s="1">
        <v>343.1403</v>
      </c>
      <c r="E46" s="1">
        <v>296.8025</v>
      </c>
      <c r="F46" s="1">
        <v>286.6045</v>
      </c>
      <c r="G46" s="1">
        <v>288.2695</v>
      </c>
      <c r="H46" s="1">
        <v>290.7104</v>
      </c>
      <c r="I46" s="1">
        <v>240.4338</v>
      </c>
      <c r="J46" s="1">
        <v>245.4019</v>
      </c>
      <c r="K46" s="1">
        <v>189.1862</v>
      </c>
      <c r="L46" s="1">
        <f t="shared" si="3"/>
        <v>288.5281333</v>
      </c>
      <c r="M46" s="1">
        <f t="shared" ref="M46:N46" si="105">(H46+I46)/2</f>
        <v>265.5721</v>
      </c>
      <c r="N46" s="1">
        <f t="shared" si="105"/>
        <v>242.91785</v>
      </c>
      <c r="O46" s="1">
        <f t="shared" ref="O46:P46" si="106">(E46+W46)/2</f>
        <v>254.54005</v>
      </c>
      <c r="P46" s="1">
        <f t="shared" si="106"/>
        <v>250.20355</v>
      </c>
      <c r="Q46" s="1">
        <f t="shared" si="6"/>
        <v>372.9145918</v>
      </c>
      <c r="R46" s="1">
        <f t="shared" si="7"/>
        <v>1.975050615</v>
      </c>
      <c r="S46" s="1">
        <f t="shared" si="8"/>
        <v>314.2572167</v>
      </c>
      <c r="T46" s="1">
        <v>273.0538</v>
      </c>
      <c r="U46" s="1">
        <v>260.7357</v>
      </c>
      <c r="V46" s="1">
        <v>277.8221</v>
      </c>
      <c r="W46" s="1">
        <v>212.2776</v>
      </c>
      <c r="X46" s="1">
        <v>213.8026</v>
      </c>
      <c r="Y46" s="1">
        <f t="shared" si="9"/>
        <v>17548.43337</v>
      </c>
      <c r="Z46" s="1">
        <f t="shared" si="10"/>
        <v>13795.27768</v>
      </c>
      <c r="AA46" s="1">
        <f t="shared" si="11"/>
        <v>10548.62514</v>
      </c>
      <c r="AB46" s="1">
        <f t="shared" si="12"/>
        <v>1064.0644</v>
      </c>
      <c r="AC46" s="1">
        <f t="shared" si="13"/>
        <v>412.1671436</v>
      </c>
      <c r="AD46" s="1">
        <f t="shared" si="14"/>
        <v>1397.884977</v>
      </c>
      <c r="AF46" s="1">
        <f t="shared" si="15"/>
        <v>0.2496379501</v>
      </c>
      <c r="AG46" s="17" t="str">
        <f t="shared" si="16"/>
        <v>SUB-VERTICAL</v>
      </c>
      <c r="AH46" s="1">
        <f t="shared" si="17"/>
        <v>0.2082645532</v>
      </c>
      <c r="AJ46" s="17" t="str">
        <f t="shared" si="18"/>
        <v>SUB-VERTICAL</v>
      </c>
      <c r="AK46" s="1">
        <f t="shared" si="19"/>
        <v>-0.04208127644</v>
      </c>
      <c r="AM46" s="23" t="str">
        <f t="shared" si="20"/>
        <v>SUB-HORIZONTAL</v>
      </c>
      <c r="AN46" s="1">
        <f t="shared" si="21"/>
        <v>-0.1451997171</v>
      </c>
      <c r="AP46" s="23" t="str">
        <f t="shared" si="22"/>
        <v>SUB-HORIZONTAL</v>
      </c>
      <c r="AQ46" s="1">
        <f t="shared" si="23"/>
        <v>0.007158322625</v>
      </c>
      <c r="AS46" s="16" t="str">
        <f t="shared" si="24"/>
        <v>MERGULHO</v>
      </c>
      <c r="AT46" s="1">
        <f t="shared" si="25"/>
        <v>0.2999559191</v>
      </c>
      <c r="AV46" s="17" t="str">
        <f t="shared" si="26"/>
        <v>SUB-VERTICAL</v>
      </c>
    </row>
    <row r="47" ht="15.75" customHeight="1">
      <c r="A47" s="1">
        <v>5578.1829</v>
      </c>
      <c r="B47" s="1">
        <v>285.2965</v>
      </c>
      <c r="C47" s="1">
        <v>284.2531</v>
      </c>
      <c r="D47" s="1">
        <v>298.4921</v>
      </c>
      <c r="E47" s="1">
        <v>263.101</v>
      </c>
      <c r="F47" s="1">
        <v>252.0005</v>
      </c>
      <c r="G47" s="1">
        <v>259.326</v>
      </c>
      <c r="H47" s="1">
        <v>265.8962</v>
      </c>
      <c r="I47" s="1">
        <v>267.9726</v>
      </c>
      <c r="J47" s="1">
        <v>271.8004</v>
      </c>
      <c r="K47" s="1">
        <v>208.2887</v>
      </c>
      <c r="L47" s="1">
        <f t="shared" si="3"/>
        <v>259.0742333</v>
      </c>
      <c r="M47" s="1">
        <f t="shared" ref="M47:N47" si="107">(H47+I47)/2</f>
        <v>266.9344</v>
      </c>
      <c r="N47" s="1">
        <f t="shared" si="107"/>
        <v>269.8865</v>
      </c>
      <c r="O47" s="1">
        <f t="shared" ref="O47:P47" si="108">(E47+W47)/2</f>
        <v>232.6474</v>
      </c>
      <c r="P47" s="1">
        <f t="shared" si="108"/>
        <v>225.077</v>
      </c>
      <c r="Q47" s="1">
        <f t="shared" si="6"/>
        <v>285.3083787</v>
      </c>
      <c r="R47" s="1">
        <f t="shared" si="7"/>
        <v>1.776747022</v>
      </c>
      <c r="S47" s="1">
        <f t="shared" si="8"/>
        <v>266.3554</v>
      </c>
      <c r="T47" s="1">
        <v>244.6079</v>
      </c>
      <c r="U47" s="1">
        <v>234.0554</v>
      </c>
      <c r="V47" s="1">
        <v>251.4274</v>
      </c>
      <c r="W47" s="1">
        <v>202.1938</v>
      </c>
      <c r="X47" s="1">
        <v>198.1535</v>
      </c>
      <c r="Y47" s="1">
        <f t="shared" si="9"/>
        <v>300.1175112</v>
      </c>
      <c r="Z47" s="1">
        <f t="shared" si="10"/>
        <v>265.0546803</v>
      </c>
      <c r="AA47" s="1">
        <f t="shared" si="11"/>
        <v>931.4398803</v>
      </c>
      <c r="AB47" s="1">
        <f t="shared" si="12"/>
        <v>545.9092061</v>
      </c>
      <c r="AC47" s="1">
        <f t="shared" si="13"/>
        <v>1150.376456</v>
      </c>
      <c r="AD47" s="1">
        <f t="shared" si="14"/>
        <v>273.743643</v>
      </c>
      <c r="AF47" s="1">
        <f t="shared" si="15"/>
        <v>0.07043753651</v>
      </c>
      <c r="AG47" s="16" t="str">
        <f t="shared" si="16"/>
        <v>MERGULHO</v>
      </c>
      <c r="AH47" s="1">
        <f t="shared" si="17"/>
        <v>0.06677142916</v>
      </c>
      <c r="AJ47" s="16" t="str">
        <f t="shared" si="18"/>
        <v>MERGULHO</v>
      </c>
      <c r="AK47" s="1">
        <f t="shared" si="19"/>
        <v>0.04888329415</v>
      </c>
      <c r="AM47" s="16" t="str">
        <f t="shared" si="20"/>
        <v>MERGULHO</v>
      </c>
      <c r="AN47" s="1">
        <f t="shared" si="21"/>
        <v>-0.1262892521</v>
      </c>
      <c r="AP47" s="23" t="str">
        <f t="shared" si="22"/>
        <v>SUB-HORIZONTAL</v>
      </c>
      <c r="AQ47" s="1">
        <f t="shared" si="23"/>
        <v>-0.02018500319</v>
      </c>
      <c r="AS47" s="23" t="str">
        <f t="shared" si="24"/>
        <v>SUB-HORIZONTAL</v>
      </c>
      <c r="AT47" s="1">
        <f t="shared" si="25"/>
        <v>0.2698561532</v>
      </c>
      <c r="AV47" s="17" t="str">
        <f t="shared" si="26"/>
        <v>SUB-VERTICAL</v>
      </c>
    </row>
    <row r="48" ht="15.75" customHeight="1">
      <c r="A48" s="1">
        <v>5578.2591</v>
      </c>
      <c r="B48" s="1">
        <v>212.612</v>
      </c>
      <c r="C48" s="1">
        <v>215.5946</v>
      </c>
      <c r="D48" s="1">
        <v>229.7936</v>
      </c>
      <c r="E48" s="1">
        <v>209.3979</v>
      </c>
      <c r="F48" s="1">
        <v>200.0676</v>
      </c>
      <c r="G48" s="1">
        <v>208.3989</v>
      </c>
      <c r="H48" s="1">
        <v>226.2562</v>
      </c>
      <c r="I48" s="1">
        <v>267.9726</v>
      </c>
      <c r="J48" s="1">
        <v>271.8004</v>
      </c>
      <c r="K48" s="1">
        <v>208.2887</v>
      </c>
      <c r="L48" s="1">
        <f t="shared" si="3"/>
        <v>211.5742333</v>
      </c>
      <c r="M48" s="1">
        <f t="shared" ref="M48:N48" si="109">(H48+I48)/2</f>
        <v>247.1144</v>
      </c>
      <c r="N48" s="1">
        <f t="shared" si="109"/>
        <v>269.8865</v>
      </c>
      <c r="O48" s="1">
        <f t="shared" ref="O48:P48" si="110">(E48+W48)/2</f>
        <v>198.57285</v>
      </c>
      <c r="P48" s="1">
        <f t="shared" si="110"/>
        <v>190.0044</v>
      </c>
      <c r="Q48" s="1">
        <f t="shared" si="6"/>
        <v>212.6259871</v>
      </c>
      <c r="R48" s="1">
        <f t="shared" si="7"/>
        <v>1.427824919</v>
      </c>
      <c r="S48" s="1">
        <f t="shared" si="8"/>
        <v>218.7633833</v>
      </c>
      <c r="T48" s="1">
        <v>217.3677</v>
      </c>
      <c r="U48" s="1">
        <v>210.6054</v>
      </c>
      <c r="V48" s="1">
        <v>226.607</v>
      </c>
      <c r="W48" s="1">
        <v>187.7478</v>
      </c>
      <c r="X48" s="1">
        <v>179.9412</v>
      </c>
      <c r="Y48" s="1">
        <f t="shared" si="9"/>
        <v>3064.796032</v>
      </c>
      <c r="Z48" s="1">
        <f t="shared" si="10"/>
        <v>2743.454884</v>
      </c>
      <c r="AA48" s="1">
        <f t="shared" si="11"/>
        <v>1457.636041</v>
      </c>
      <c r="AB48" s="1">
        <f t="shared" si="12"/>
        <v>2560.855904</v>
      </c>
      <c r="AC48" s="1">
        <f t="shared" si="13"/>
        <v>3290.995636</v>
      </c>
      <c r="AD48" s="1">
        <f t="shared" si="14"/>
        <v>1711.112863</v>
      </c>
      <c r="AF48" s="1">
        <f t="shared" si="15"/>
        <v>-0.06220910396</v>
      </c>
      <c r="AG48" s="23" t="str">
        <f t="shared" si="16"/>
        <v>SUB-HORIZONTAL</v>
      </c>
      <c r="AH48" s="1">
        <f t="shared" si="17"/>
        <v>-0.04827287899</v>
      </c>
      <c r="AJ48" s="23" t="str">
        <f t="shared" si="18"/>
        <v>SUB-HORIZONTAL</v>
      </c>
      <c r="AK48" s="1">
        <f t="shared" si="19"/>
        <v>0.06379253422</v>
      </c>
      <c r="AM48" s="16" t="str">
        <f t="shared" si="20"/>
        <v>MERGULHO</v>
      </c>
      <c r="AN48" s="1">
        <f t="shared" si="21"/>
        <v>-0.09297870432</v>
      </c>
      <c r="AP48" s="23" t="str">
        <f t="shared" si="22"/>
        <v>SUB-HORIZONTAL</v>
      </c>
      <c r="AQ48" s="1">
        <f t="shared" si="23"/>
        <v>-0.04247263375</v>
      </c>
      <c r="AS48" s="23" t="str">
        <f t="shared" si="24"/>
        <v>SUB-HORIZONTAL</v>
      </c>
      <c r="AT48" s="1">
        <f t="shared" si="25"/>
        <v>0.1469558163</v>
      </c>
      <c r="AV48" s="17" t="str">
        <f t="shared" si="26"/>
        <v>SUB-VERTICAL</v>
      </c>
    </row>
    <row r="49" ht="15.75" customHeight="1">
      <c r="A49" s="1">
        <v>5578.3353</v>
      </c>
      <c r="B49" s="1">
        <v>167.0933</v>
      </c>
      <c r="C49" s="1">
        <v>164.5711</v>
      </c>
      <c r="D49" s="1">
        <v>175.077</v>
      </c>
      <c r="E49" s="1">
        <v>159.4776</v>
      </c>
      <c r="F49" s="1">
        <v>153.5773</v>
      </c>
      <c r="G49" s="1">
        <v>159.3792</v>
      </c>
      <c r="H49" s="1">
        <v>181.5357</v>
      </c>
      <c r="I49" s="1">
        <v>237.2798</v>
      </c>
      <c r="J49" s="1">
        <v>245.3864</v>
      </c>
      <c r="K49" s="1">
        <v>192.7626</v>
      </c>
      <c r="L49" s="1">
        <f t="shared" si="3"/>
        <v>164.8307333</v>
      </c>
      <c r="M49" s="1">
        <f t="shared" ref="M49:N49" si="111">(H49+I49)/2</f>
        <v>209.40775</v>
      </c>
      <c r="N49" s="1">
        <f t="shared" si="111"/>
        <v>241.3331</v>
      </c>
      <c r="O49" s="1">
        <f t="shared" ref="O49:P49" si="112">(E49+W49)/2</f>
        <v>166.66145</v>
      </c>
      <c r="P49" s="1">
        <f t="shared" si="112"/>
        <v>159.62415</v>
      </c>
      <c r="Q49" s="1">
        <f t="shared" si="6"/>
        <v>167.1096657</v>
      </c>
      <c r="R49" s="1">
        <f t="shared" si="7"/>
        <v>1.091971183</v>
      </c>
      <c r="S49" s="1">
        <f t="shared" si="8"/>
        <v>183.72585</v>
      </c>
      <c r="T49" s="1">
        <v>196.2595</v>
      </c>
      <c r="U49" s="1">
        <v>192.5307</v>
      </c>
      <c r="V49" s="1">
        <v>206.8235</v>
      </c>
      <c r="W49" s="1">
        <v>173.8453</v>
      </c>
      <c r="X49" s="1">
        <v>165.671</v>
      </c>
      <c r="Y49" s="1">
        <f t="shared" si="9"/>
        <v>4926.144782</v>
      </c>
      <c r="Z49" s="1">
        <f t="shared" si="10"/>
        <v>5286.555056</v>
      </c>
      <c r="AA49" s="1">
        <f t="shared" si="11"/>
        <v>3869.188328</v>
      </c>
      <c r="AB49" s="1">
        <f t="shared" si="12"/>
        <v>1682.665012</v>
      </c>
      <c r="AC49" s="1">
        <f t="shared" si="13"/>
        <v>2002.481951</v>
      </c>
      <c r="AD49" s="1">
        <f t="shared" si="14"/>
        <v>927.5862097</v>
      </c>
      <c r="AF49" s="1">
        <f t="shared" si="15"/>
        <v>-0.08292373001</v>
      </c>
      <c r="AG49" s="23" t="str">
        <f t="shared" si="16"/>
        <v>SUB-HORIZONTAL</v>
      </c>
      <c r="AH49" s="1">
        <f t="shared" si="17"/>
        <v>-0.09814898574</v>
      </c>
      <c r="AJ49" s="23" t="str">
        <f t="shared" si="18"/>
        <v>SUB-HORIZONTAL</v>
      </c>
      <c r="AK49" s="1">
        <f t="shared" si="19"/>
        <v>0.06189305626</v>
      </c>
      <c r="AM49" s="16" t="str">
        <f t="shared" si="20"/>
        <v>MERGULHO</v>
      </c>
      <c r="AN49" s="1">
        <f t="shared" si="21"/>
        <v>-0.09335627199</v>
      </c>
      <c r="AP49" s="23" t="str">
        <f t="shared" si="22"/>
        <v>SUB-HORIZONTAL</v>
      </c>
      <c r="AQ49" s="1">
        <f t="shared" si="23"/>
        <v>-0.04816658419</v>
      </c>
      <c r="AS49" s="23" t="str">
        <f t="shared" si="24"/>
        <v>SUB-HORIZONTAL</v>
      </c>
      <c r="AT49" s="1">
        <f t="shared" si="25"/>
        <v>-0.03872004389</v>
      </c>
      <c r="AV49" s="23" t="str">
        <f t="shared" si="26"/>
        <v>SUB-HORIZONTAL</v>
      </c>
    </row>
    <row r="50" ht="15.75" customHeight="1">
      <c r="A50" s="1">
        <v>5578.4115</v>
      </c>
      <c r="B50" s="1">
        <v>145.3689</v>
      </c>
      <c r="C50" s="1">
        <v>150.8694</v>
      </c>
      <c r="D50" s="1">
        <v>162.4037</v>
      </c>
      <c r="E50" s="1">
        <v>147.2208</v>
      </c>
      <c r="F50" s="1">
        <v>142.6344</v>
      </c>
      <c r="G50" s="1">
        <v>147.4074</v>
      </c>
      <c r="H50" s="1">
        <v>171.0029</v>
      </c>
      <c r="I50" s="1">
        <v>237.2798</v>
      </c>
      <c r="J50" s="1">
        <v>245.3864</v>
      </c>
      <c r="K50" s="1">
        <v>192.7626</v>
      </c>
      <c r="L50" s="1">
        <f t="shared" si="3"/>
        <v>153.6815667</v>
      </c>
      <c r="M50" s="1">
        <f t="shared" ref="M50:N50" si="113">(H50+I50)/2</f>
        <v>204.14135</v>
      </c>
      <c r="N50" s="1">
        <f t="shared" si="113"/>
        <v>241.3331</v>
      </c>
      <c r="O50" s="1">
        <f t="shared" ref="O50:P50" si="114">(E50+W50)/2</f>
        <v>160.6429</v>
      </c>
      <c r="P50" s="1">
        <f t="shared" si="114"/>
        <v>151.87595</v>
      </c>
      <c r="Q50" s="1">
        <f t="shared" si="6"/>
        <v>145.3863824</v>
      </c>
      <c r="R50" s="1">
        <f t="shared" si="7"/>
        <v>1.009947553</v>
      </c>
      <c r="S50" s="1">
        <f t="shared" si="8"/>
        <v>170.7527833</v>
      </c>
      <c r="T50" s="1">
        <v>186.0998</v>
      </c>
      <c r="U50" s="1">
        <v>182.4586</v>
      </c>
      <c r="V50" s="1">
        <v>197.3163</v>
      </c>
      <c r="W50" s="1">
        <v>174.065</v>
      </c>
      <c r="X50" s="1">
        <v>161.1175</v>
      </c>
      <c r="Y50" s="1">
        <f t="shared" si="9"/>
        <v>8447.613539</v>
      </c>
      <c r="Z50" s="1">
        <f t="shared" si="10"/>
        <v>7466.757228</v>
      </c>
      <c r="AA50" s="1">
        <f t="shared" si="11"/>
        <v>5606.430351</v>
      </c>
      <c r="AB50" s="1">
        <f t="shared" si="12"/>
        <v>2619.3924</v>
      </c>
      <c r="AC50" s="1">
        <f t="shared" si="13"/>
        <v>3005.363969</v>
      </c>
      <c r="AD50" s="1">
        <f t="shared" si="14"/>
        <v>1597.081332</v>
      </c>
      <c r="AF50" s="1">
        <f t="shared" si="15"/>
        <v>-0.1625844065</v>
      </c>
      <c r="AG50" s="23" t="str">
        <f t="shared" si="16"/>
        <v>SUB-HORIZONTAL</v>
      </c>
      <c r="AH50" s="1">
        <f t="shared" si="17"/>
        <v>-0.1253478703</v>
      </c>
      <c r="AJ50" s="23" t="str">
        <f t="shared" si="18"/>
        <v>SUB-HORIZONTAL</v>
      </c>
      <c r="AK50" s="1">
        <f t="shared" si="19"/>
        <v>0.07368730983</v>
      </c>
      <c r="AM50" s="16" t="str">
        <f t="shared" si="20"/>
        <v>MERGULHO</v>
      </c>
      <c r="AN50" s="1">
        <f t="shared" si="21"/>
        <v>-0.09819111355</v>
      </c>
      <c r="AP50" s="23" t="str">
        <f t="shared" si="22"/>
        <v>SUB-HORIZONTAL</v>
      </c>
      <c r="AQ50" s="1">
        <f t="shared" si="23"/>
        <v>-0.07731412324</v>
      </c>
      <c r="AS50" s="23" t="str">
        <f t="shared" si="24"/>
        <v>SUB-HORIZONTAL</v>
      </c>
      <c r="AT50" s="1">
        <f t="shared" si="25"/>
        <v>-0.08896304148</v>
      </c>
      <c r="AV50" s="23" t="str">
        <f t="shared" si="26"/>
        <v>SUB-HORIZONTAL</v>
      </c>
    </row>
    <row r="51" ht="15.75" customHeight="1">
      <c r="A51" s="1">
        <v>5578.4877</v>
      </c>
      <c r="B51" s="1">
        <v>145.591</v>
      </c>
      <c r="C51" s="1">
        <v>170.2631</v>
      </c>
      <c r="D51" s="1">
        <v>184.0228</v>
      </c>
      <c r="E51" s="1">
        <v>163.3352</v>
      </c>
      <c r="F51" s="1">
        <v>158.047</v>
      </c>
      <c r="G51" s="1">
        <v>167.5273</v>
      </c>
      <c r="H51" s="1">
        <v>189.5884</v>
      </c>
      <c r="I51" s="1">
        <v>201.1102</v>
      </c>
      <c r="J51" s="1">
        <v>213.3283</v>
      </c>
      <c r="K51" s="1">
        <v>171.3224</v>
      </c>
      <c r="L51" s="1">
        <f t="shared" si="3"/>
        <v>171.7209</v>
      </c>
      <c r="M51" s="1">
        <f t="shared" ref="M51:N51" si="115">(H51+I51)/2</f>
        <v>195.3493</v>
      </c>
      <c r="N51" s="1">
        <f t="shared" si="115"/>
        <v>207.21925</v>
      </c>
      <c r="O51" s="1">
        <f t="shared" ref="O51:P51" si="116">(E51+W51)/2</f>
        <v>179.80645</v>
      </c>
      <c r="P51" s="1">
        <f t="shared" si="116"/>
        <v>163.9209</v>
      </c>
      <c r="Q51" s="1">
        <f t="shared" si="6"/>
        <v>145.6073855</v>
      </c>
      <c r="R51" s="1">
        <f t="shared" si="7"/>
        <v>1.147797103</v>
      </c>
      <c r="S51" s="1">
        <f t="shared" si="8"/>
        <v>181.74225</v>
      </c>
      <c r="T51" s="1">
        <v>190.396</v>
      </c>
      <c r="U51" s="1">
        <v>190.1124</v>
      </c>
      <c r="V51" s="1">
        <v>210.0682</v>
      </c>
      <c r="W51" s="1">
        <v>196.2777</v>
      </c>
      <c r="X51" s="1">
        <v>169.7948</v>
      </c>
      <c r="Y51" s="1">
        <f t="shared" si="9"/>
        <v>3082.381569</v>
      </c>
      <c r="Z51" s="1">
        <f t="shared" si="10"/>
        <v>951.5435784</v>
      </c>
      <c r="AA51" s="1">
        <f t="shared" si="11"/>
        <v>291.9792388</v>
      </c>
      <c r="AB51" s="1">
        <f t="shared" si="12"/>
        <v>114.7940816</v>
      </c>
      <c r="AC51" s="1">
        <f t="shared" si="13"/>
        <v>120.9516048</v>
      </c>
      <c r="AD51" s="1">
        <f t="shared" si="14"/>
        <v>80.245764</v>
      </c>
      <c r="AF51" s="1">
        <f t="shared" si="15"/>
        <v>-0.264821882</v>
      </c>
      <c r="AG51" s="23" t="str">
        <f t="shared" si="16"/>
        <v>SUB-HORIZONTAL</v>
      </c>
      <c r="AH51" s="1">
        <f t="shared" si="17"/>
        <v>-0.1075623038</v>
      </c>
      <c r="AJ51" s="23" t="str">
        <f t="shared" si="18"/>
        <v>SUB-HORIZONTAL</v>
      </c>
      <c r="AK51" s="1">
        <f t="shared" si="19"/>
        <v>0.07773433359</v>
      </c>
      <c r="AM51" s="16" t="str">
        <f t="shared" si="20"/>
        <v>MERGULHO</v>
      </c>
      <c r="AN51" s="1">
        <f t="shared" si="21"/>
        <v>-0.1193258121</v>
      </c>
      <c r="AP51" s="23" t="str">
        <f t="shared" si="22"/>
        <v>SUB-HORIZONTAL</v>
      </c>
      <c r="AQ51" s="1">
        <f t="shared" si="23"/>
        <v>-0.1450667454</v>
      </c>
      <c r="AS51" s="23" t="str">
        <f t="shared" si="24"/>
        <v>SUB-HORIZONTAL</v>
      </c>
      <c r="AT51" s="1">
        <f t="shared" si="25"/>
        <v>-0.01344442734</v>
      </c>
      <c r="AV51" s="23" t="str">
        <f t="shared" si="26"/>
        <v>SUB-HORIZONTAL</v>
      </c>
    </row>
    <row r="52" ht="15.75" customHeight="1">
      <c r="A52" s="1">
        <v>5578.5639</v>
      </c>
      <c r="B52" s="1">
        <v>185.2076</v>
      </c>
      <c r="C52" s="1">
        <v>228.0257</v>
      </c>
      <c r="D52" s="1">
        <v>232.5632</v>
      </c>
      <c r="E52" s="1">
        <v>193.9013</v>
      </c>
      <c r="F52" s="1">
        <v>186.6458</v>
      </c>
      <c r="G52" s="1">
        <v>189.0912</v>
      </c>
      <c r="H52" s="1">
        <v>217.6008</v>
      </c>
      <c r="I52" s="1">
        <v>201.1102</v>
      </c>
      <c r="J52" s="1">
        <v>213.3283</v>
      </c>
      <c r="K52" s="1">
        <v>171.3224</v>
      </c>
      <c r="L52" s="1">
        <f t="shared" si="3"/>
        <v>197.7792667</v>
      </c>
      <c r="M52" s="1">
        <f t="shared" ref="M52:N52" si="117">(H52+I52)/2</f>
        <v>209.3555</v>
      </c>
      <c r="N52" s="1">
        <f t="shared" si="117"/>
        <v>207.21925</v>
      </c>
      <c r="O52" s="1">
        <f t="shared" ref="O52:P52" si="118">(E52+W52)/2</f>
        <v>211.6011</v>
      </c>
      <c r="P52" s="1">
        <f t="shared" si="118"/>
        <v>190.3888</v>
      </c>
      <c r="Q52" s="1">
        <f t="shared" si="6"/>
        <v>185.2212838</v>
      </c>
      <c r="R52" s="1">
        <f t="shared" si="7"/>
        <v>1.295540079</v>
      </c>
      <c r="S52" s="1">
        <f t="shared" si="8"/>
        <v>220.2716</v>
      </c>
      <c r="T52" s="1">
        <v>211.0141</v>
      </c>
      <c r="U52" s="1">
        <v>219.333</v>
      </c>
      <c r="V52" s="1">
        <v>245.486</v>
      </c>
      <c r="W52" s="1">
        <v>229.3009</v>
      </c>
      <c r="X52" s="1">
        <v>194.1318</v>
      </c>
      <c r="Y52" s="1">
        <f t="shared" si="9"/>
        <v>252.8926868</v>
      </c>
      <c r="Z52" s="1">
        <f t="shared" si="10"/>
        <v>724.4441403</v>
      </c>
      <c r="AA52" s="1">
        <f t="shared" si="11"/>
        <v>989.291209</v>
      </c>
      <c r="AB52" s="1">
        <f t="shared" si="12"/>
        <v>98.08723521</v>
      </c>
      <c r="AC52" s="1">
        <f t="shared" si="13"/>
        <v>332.0704398</v>
      </c>
      <c r="AD52" s="1">
        <f t="shared" si="14"/>
        <v>1969.211626</v>
      </c>
      <c r="AF52" s="1">
        <f t="shared" si="15"/>
        <v>-0.1613593763</v>
      </c>
      <c r="AG52" s="23" t="str">
        <f t="shared" si="16"/>
        <v>SUB-HORIZONTAL</v>
      </c>
      <c r="AH52" s="1">
        <f t="shared" si="17"/>
        <v>0.04680042049</v>
      </c>
      <c r="AJ52" s="16" t="str">
        <f t="shared" si="18"/>
        <v>MERGULHO</v>
      </c>
      <c r="AK52" s="1">
        <f t="shared" si="19"/>
        <v>0.01970399288</v>
      </c>
      <c r="AM52" s="16" t="str">
        <f t="shared" si="20"/>
        <v>MERGULHO</v>
      </c>
      <c r="AN52" s="1">
        <f t="shared" si="21"/>
        <v>-0.1820632686</v>
      </c>
      <c r="AP52" s="23" t="str">
        <f t="shared" si="22"/>
        <v>SUB-HORIZONTAL</v>
      </c>
      <c r="AQ52" s="1">
        <f t="shared" si="23"/>
        <v>-0.1666901872</v>
      </c>
      <c r="AS52" s="23" t="str">
        <f t="shared" si="24"/>
        <v>SUB-HORIZONTAL</v>
      </c>
      <c r="AT52" s="1">
        <f t="shared" si="25"/>
        <v>-0.02630863014</v>
      </c>
      <c r="AV52" s="23" t="str">
        <f t="shared" si="26"/>
        <v>SUB-HORIZONTAL</v>
      </c>
    </row>
    <row r="53" ht="15.75" customHeight="1">
      <c r="A53" s="1">
        <v>5578.6401</v>
      </c>
      <c r="B53" s="1">
        <v>284.5828</v>
      </c>
      <c r="C53" s="1">
        <v>344.4867</v>
      </c>
      <c r="D53" s="1">
        <v>283.7743</v>
      </c>
      <c r="E53" s="1">
        <v>223.6463</v>
      </c>
      <c r="F53" s="1">
        <v>214.1918</v>
      </c>
      <c r="G53" s="1">
        <v>206.4063</v>
      </c>
      <c r="H53" s="1">
        <v>248.4923</v>
      </c>
      <c r="I53" s="1">
        <v>205.317</v>
      </c>
      <c r="J53" s="1">
        <v>229.3448</v>
      </c>
      <c r="K53" s="1">
        <v>183.5721</v>
      </c>
      <c r="L53" s="1">
        <f t="shared" si="3"/>
        <v>223.0301333</v>
      </c>
      <c r="M53" s="1">
        <f t="shared" ref="M53:N53" si="119">(H53+I53)/2</f>
        <v>226.90465</v>
      </c>
      <c r="N53" s="1">
        <f t="shared" si="119"/>
        <v>217.3309</v>
      </c>
      <c r="O53" s="1">
        <f t="shared" ref="O53:P53" si="120">(E53+W53)/2</f>
        <v>245.52625</v>
      </c>
      <c r="P53" s="1">
        <f t="shared" si="120"/>
        <v>222.37005</v>
      </c>
      <c r="Q53" s="1">
        <f t="shared" si="6"/>
        <v>284.5937276</v>
      </c>
      <c r="R53" s="1">
        <f t="shared" si="7"/>
        <v>1.414172813</v>
      </c>
      <c r="S53" s="1">
        <f t="shared" si="8"/>
        <v>283.4585667</v>
      </c>
      <c r="T53" s="1">
        <v>250.8247</v>
      </c>
      <c r="U53" s="1">
        <v>247.6554</v>
      </c>
      <c r="V53" s="1">
        <v>289.4275</v>
      </c>
      <c r="W53" s="1">
        <v>267.4062</v>
      </c>
      <c r="X53" s="1">
        <v>230.5483</v>
      </c>
      <c r="Y53" s="1">
        <f t="shared" si="9"/>
        <v>6283.06705</v>
      </c>
      <c r="Z53" s="1">
        <f t="shared" si="10"/>
        <v>19368.2054</v>
      </c>
      <c r="AA53" s="1">
        <f t="shared" si="11"/>
        <v>6155.547923</v>
      </c>
      <c r="AB53" s="1">
        <f t="shared" si="12"/>
        <v>2070.950759</v>
      </c>
      <c r="AC53" s="1">
        <f t="shared" si="13"/>
        <v>1792.540115</v>
      </c>
      <c r="AD53" s="1">
        <f t="shared" si="14"/>
        <v>7074.57621</v>
      </c>
      <c r="AF53" s="1">
        <f t="shared" si="15"/>
        <v>0.1357163299</v>
      </c>
      <c r="AG53" s="17" t="str">
        <f t="shared" si="16"/>
        <v>SUB-VERTICAL</v>
      </c>
      <c r="AH53" s="1">
        <f t="shared" si="17"/>
        <v>0.3280977113</v>
      </c>
      <c r="AJ53" s="17" t="str">
        <f t="shared" si="18"/>
        <v>SUB-VERTICAL</v>
      </c>
      <c r="AK53" s="1">
        <f t="shared" si="19"/>
        <v>-0.1941800645</v>
      </c>
      <c r="AM53" s="23" t="str">
        <f t="shared" si="20"/>
        <v>SUB-HORIZONTAL</v>
      </c>
      <c r="AN53" s="1">
        <f t="shared" si="21"/>
        <v>-0.2386763398</v>
      </c>
      <c r="AP53" s="23" t="str">
        <f t="shared" si="22"/>
        <v>SUB-HORIZONTAL</v>
      </c>
      <c r="AQ53" s="1">
        <f t="shared" si="23"/>
        <v>-0.1484444241</v>
      </c>
      <c r="AS53" s="23" t="str">
        <f t="shared" si="24"/>
        <v>SUB-HORIZONTAL</v>
      </c>
      <c r="AT53" s="1">
        <f t="shared" si="25"/>
        <v>-0.1106702291</v>
      </c>
      <c r="AV53" s="23" t="str">
        <f t="shared" si="26"/>
        <v>SUB-HORIZONTAL</v>
      </c>
    </row>
    <row r="54" ht="15.75" customHeight="1">
      <c r="A54" s="1">
        <v>5578.7163</v>
      </c>
      <c r="B54" s="1">
        <v>356.6383</v>
      </c>
      <c r="C54" s="1">
        <v>412.6135</v>
      </c>
      <c r="D54" s="1">
        <v>352.3995</v>
      </c>
      <c r="E54" s="1">
        <v>277.7834</v>
      </c>
      <c r="F54" s="1">
        <v>269.4407</v>
      </c>
      <c r="G54" s="1">
        <v>261.8212</v>
      </c>
      <c r="H54" s="1">
        <v>297.3618</v>
      </c>
      <c r="I54" s="1">
        <v>205.317</v>
      </c>
      <c r="J54" s="1">
        <v>229.3448</v>
      </c>
      <c r="K54" s="1">
        <v>183.5721</v>
      </c>
      <c r="L54" s="1">
        <f t="shared" si="3"/>
        <v>276.2079</v>
      </c>
      <c r="M54" s="1">
        <f t="shared" ref="M54:N54" si="121">(H54+I54)/2</f>
        <v>251.3394</v>
      </c>
      <c r="N54" s="1">
        <f t="shared" si="121"/>
        <v>217.3309</v>
      </c>
      <c r="O54" s="1">
        <f t="shared" ref="O54:P54" si="122">(E54+W54)/2</f>
        <v>298.5876</v>
      </c>
      <c r="P54" s="1">
        <f t="shared" si="122"/>
        <v>264.2078</v>
      </c>
      <c r="Q54" s="1">
        <f t="shared" si="6"/>
        <v>356.6475721</v>
      </c>
      <c r="R54" s="1">
        <f t="shared" si="7"/>
        <v>1.793842644</v>
      </c>
      <c r="S54" s="1">
        <f t="shared" si="8"/>
        <v>341.1395833</v>
      </c>
      <c r="T54" s="1">
        <v>300.8933</v>
      </c>
      <c r="U54" s="1">
        <v>283.679</v>
      </c>
      <c r="V54" s="1">
        <v>340.6139</v>
      </c>
      <c r="W54" s="1">
        <v>319.3918</v>
      </c>
      <c r="X54" s="1">
        <v>258.9749</v>
      </c>
      <c r="Y54" s="1">
        <f t="shared" si="9"/>
        <v>22898.13583</v>
      </c>
      <c r="Z54" s="1">
        <f t="shared" si="10"/>
        <v>42971.83891</v>
      </c>
      <c r="AA54" s="1">
        <f t="shared" si="11"/>
        <v>21633.26181</v>
      </c>
      <c r="AB54" s="1">
        <f t="shared" si="12"/>
        <v>9134.829122</v>
      </c>
      <c r="AC54" s="1">
        <f t="shared" si="13"/>
        <v>6140.603044</v>
      </c>
      <c r="AD54" s="1">
        <f t="shared" si="14"/>
        <v>18305.25115</v>
      </c>
      <c r="AF54" s="1">
        <f t="shared" si="15"/>
        <v>0.1820228767</v>
      </c>
      <c r="AG54" s="17" t="str">
        <f t="shared" si="16"/>
        <v>SUB-VERTICAL</v>
      </c>
      <c r="AH54" s="1">
        <f t="shared" si="17"/>
        <v>0.3290281344</v>
      </c>
      <c r="AJ54" s="17" t="str">
        <f t="shared" si="18"/>
        <v>SUB-VERTICAL</v>
      </c>
      <c r="AK54" s="1">
        <f t="shared" si="19"/>
        <v>-0.1579094496</v>
      </c>
      <c r="AM54" s="23" t="str">
        <f t="shared" si="20"/>
        <v>SUB-HORIZONTAL</v>
      </c>
      <c r="AN54" s="1">
        <f t="shared" si="21"/>
        <v>-0.2384853794</v>
      </c>
      <c r="AP54" s="23" t="str">
        <f t="shared" si="22"/>
        <v>SUB-HORIZONTAL</v>
      </c>
      <c r="AQ54" s="1">
        <f t="shared" si="23"/>
        <v>-0.2100717821</v>
      </c>
      <c r="AS54" s="23" t="str">
        <f t="shared" si="24"/>
        <v>SUB-HORIZONTAL</v>
      </c>
      <c r="AT54" s="1">
        <f t="shared" si="25"/>
        <v>0.01093073665</v>
      </c>
      <c r="AV54" s="16" t="str">
        <f t="shared" si="26"/>
        <v>MERGULHO</v>
      </c>
    </row>
    <row r="55" ht="15.75" customHeight="1">
      <c r="A55" s="1">
        <v>5578.7925</v>
      </c>
      <c r="B55" s="1">
        <v>372.7299</v>
      </c>
      <c r="C55" s="1">
        <v>395.4146</v>
      </c>
      <c r="D55" s="1">
        <v>379.2807</v>
      </c>
      <c r="E55" s="1">
        <v>276.2273</v>
      </c>
      <c r="F55" s="1">
        <v>267.1942</v>
      </c>
      <c r="G55" s="1">
        <v>277.8305</v>
      </c>
      <c r="H55" s="1">
        <v>320.1348</v>
      </c>
      <c r="I55" s="1">
        <v>265.6795</v>
      </c>
      <c r="J55" s="1">
        <v>304.8404</v>
      </c>
      <c r="K55" s="1">
        <v>230.7888</v>
      </c>
      <c r="L55" s="1">
        <f t="shared" si="3"/>
        <v>288.3865</v>
      </c>
      <c r="M55" s="1">
        <f t="shared" ref="M55:N55" si="123">(H55+I55)/2</f>
        <v>292.90715</v>
      </c>
      <c r="N55" s="1">
        <f t="shared" si="123"/>
        <v>285.25995</v>
      </c>
      <c r="O55" s="1">
        <f t="shared" ref="O55:P55" si="124">(E55+W55)/2</f>
        <v>317.19215</v>
      </c>
      <c r="P55" s="1">
        <f t="shared" si="124"/>
        <v>271.14495</v>
      </c>
      <c r="Q55" s="1">
        <f t="shared" si="6"/>
        <v>372.7382577</v>
      </c>
      <c r="R55" s="1">
        <f t="shared" si="7"/>
        <v>1.903528815</v>
      </c>
      <c r="S55" s="1">
        <f t="shared" si="8"/>
        <v>372.24</v>
      </c>
      <c r="T55" s="1">
        <v>354.5085</v>
      </c>
      <c r="U55" s="1">
        <v>332.4584</v>
      </c>
      <c r="V55" s="1">
        <v>399.0479</v>
      </c>
      <c r="W55" s="1">
        <v>358.157</v>
      </c>
      <c r="X55" s="1">
        <v>275.0957</v>
      </c>
      <c r="Y55" s="1">
        <f t="shared" si="9"/>
        <v>11459.78814</v>
      </c>
      <c r="Z55" s="1">
        <f t="shared" si="10"/>
        <v>16831.19617</v>
      </c>
      <c r="AA55" s="1">
        <f t="shared" si="11"/>
        <v>12905.23264</v>
      </c>
      <c r="AB55" s="1">
        <f t="shared" si="12"/>
        <v>7890.591241</v>
      </c>
      <c r="AC55" s="1">
        <f t="shared" si="13"/>
        <v>4459.421485</v>
      </c>
      <c r="AD55" s="1">
        <f t="shared" si="14"/>
        <v>17787.13012</v>
      </c>
      <c r="AF55" s="1">
        <f t="shared" si="15"/>
        <v>0.1522585626</v>
      </c>
      <c r="AG55" s="17" t="str">
        <f t="shared" si="16"/>
        <v>SUB-VERTICAL</v>
      </c>
      <c r="AH55" s="1">
        <f t="shared" si="17"/>
        <v>0.2115853835</v>
      </c>
      <c r="AJ55" s="17" t="str">
        <f t="shared" si="18"/>
        <v>SUB-VERTICAL</v>
      </c>
      <c r="AK55" s="1">
        <f t="shared" si="19"/>
        <v>-0.04166128282</v>
      </c>
      <c r="AM55" s="23" t="str">
        <f t="shared" si="20"/>
        <v>SUB-HORIZONTAL</v>
      </c>
      <c r="AN55" s="1">
        <f t="shared" si="21"/>
        <v>-0.3183821079</v>
      </c>
      <c r="AP55" s="23" t="str">
        <f t="shared" si="22"/>
        <v>SUB-HORIZONTAL</v>
      </c>
      <c r="AQ55" s="1">
        <f t="shared" si="23"/>
        <v>-0.2646184378</v>
      </c>
      <c r="AS55" s="23" t="str">
        <f t="shared" si="24"/>
        <v>SUB-HORIZONTAL</v>
      </c>
      <c r="AT55" s="1">
        <f t="shared" si="25"/>
        <v>0.009892218715</v>
      </c>
      <c r="AV55" s="16" t="str">
        <f t="shared" si="26"/>
        <v>MERGULHO</v>
      </c>
    </row>
    <row r="56" ht="15.75" customHeight="1">
      <c r="A56" s="1">
        <v>5578.8687</v>
      </c>
      <c r="B56" s="1">
        <v>397.6988</v>
      </c>
      <c r="C56" s="1">
        <v>349.9297</v>
      </c>
      <c r="D56" s="1">
        <v>401.1132</v>
      </c>
      <c r="E56" s="1">
        <v>300.0067</v>
      </c>
      <c r="F56" s="1">
        <v>285.4422</v>
      </c>
      <c r="G56" s="1">
        <v>293.9232</v>
      </c>
      <c r="H56" s="1">
        <v>339.3479</v>
      </c>
      <c r="I56" s="1">
        <v>265.6795</v>
      </c>
      <c r="J56" s="1">
        <v>304.8404</v>
      </c>
      <c r="K56" s="1">
        <v>230.7888</v>
      </c>
      <c r="L56" s="1">
        <f t="shared" si="3"/>
        <v>306.2377667</v>
      </c>
      <c r="M56" s="1">
        <f t="shared" ref="M56:N56" si="125">(H56+I56)/2</f>
        <v>302.5137</v>
      </c>
      <c r="N56" s="1">
        <f t="shared" si="125"/>
        <v>285.25995</v>
      </c>
      <c r="O56" s="1">
        <f t="shared" ref="O56:P56" si="126">(E56+W56)/2</f>
        <v>339.64075</v>
      </c>
      <c r="P56" s="1">
        <f t="shared" si="126"/>
        <v>284.48675</v>
      </c>
      <c r="Q56" s="1">
        <f t="shared" si="6"/>
        <v>397.706798</v>
      </c>
      <c r="R56" s="1">
        <f t="shared" si="7"/>
        <v>2.013786394</v>
      </c>
      <c r="S56" s="1">
        <f t="shared" si="8"/>
        <v>393.8517333</v>
      </c>
      <c r="T56" s="1">
        <v>406.4253</v>
      </c>
      <c r="U56" s="1">
        <v>373.1664</v>
      </c>
      <c r="V56" s="1">
        <v>434.777</v>
      </c>
      <c r="W56" s="1">
        <v>379.2748</v>
      </c>
      <c r="X56" s="1">
        <v>283.5313</v>
      </c>
      <c r="Y56" s="1">
        <f t="shared" si="9"/>
        <v>17429.09557</v>
      </c>
      <c r="Z56" s="1">
        <f t="shared" si="10"/>
        <v>7098.0962</v>
      </c>
      <c r="AA56" s="1">
        <f t="shared" si="11"/>
        <v>18342.2871</v>
      </c>
      <c r="AB56" s="1">
        <f t="shared" si="12"/>
        <v>19809.38022</v>
      </c>
      <c r="AC56" s="1">
        <f t="shared" si="13"/>
        <v>11553.43367</v>
      </c>
      <c r="AD56" s="1">
        <f t="shared" si="14"/>
        <v>28593.96451</v>
      </c>
      <c r="AF56" s="1">
        <f t="shared" si="15"/>
        <v>0.1588355955</v>
      </c>
      <c r="AG56" s="17" t="str">
        <f t="shared" si="16"/>
        <v>SUB-VERTICAL</v>
      </c>
      <c r="AH56" s="1">
        <f t="shared" si="17"/>
        <v>0.03070764871</v>
      </c>
      <c r="AJ56" s="16" t="str">
        <f t="shared" si="18"/>
        <v>MERGULHO</v>
      </c>
      <c r="AK56" s="1">
        <f t="shared" si="19"/>
        <v>0.1366174267</v>
      </c>
      <c r="AM56" s="17" t="str">
        <f t="shared" si="20"/>
        <v>SUB-VERTICAL</v>
      </c>
      <c r="AN56" s="1">
        <f t="shared" si="21"/>
        <v>-0.2914607799</v>
      </c>
      <c r="AP56" s="23" t="str">
        <f t="shared" si="22"/>
        <v>SUB-HORIZONTAL</v>
      </c>
      <c r="AQ56" s="1">
        <f t="shared" si="23"/>
        <v>-0.291965678</v>
      </c>
      <c r="AS56" s="23" t="str">
        <f t="shared" si="24"/>
        <v>SUB-HORIZONTAL</v>
      </c>
      <c r="AT56" s="1">
        <f t="shared" si="25"/>
        <v>0.03599792939</v>
      </c>
      <c r="AV56" s="16" t="str">
        <f t="shared" si="26"/>
        <v>MERGULHO</v>
      </c>
    </row>
    <row r="57" ht="15.75" customHeight="1">
      <c r="A57" s="1">
        <v>5578.9449</v>
      </c>
      <c r="B57" s="1">
        <v>381.452</v>
      </c>
      <c r="C57" s="1">
        <v>307.7982</v>
      </c>
      <c r="D57" s="1">
        <v>402.8221</v>
      </c>
      <c r="E57" s="1">
        <v>313.0877</v>
      </c>
      <c r="F57" s="1">
        <v>297.7354</v>
      </c>
      <c r="G57" s="1">
        <v>312.6296</v>
      </c>
      <c r="H57" s="1">
        <v>346.5491</v>
      </c>
      <c r="I57" s="1">
        <v>361.2406</v>
      </c>
      <c r="J57" s="1">
        <v>391.0371</v>
      </c>
      <c r="K57" s="1">
        <v>273.8649</v>
      </c>
      <c r="L57" s="1">
        <f t="shared" si="3"/>
        <v>318.9713667</v>
      </c>
      <c r="M57" s="1">
        <f t="shared" ref="M57:N57" si="127">(H57+I57)/2</f>
        <v>353.89485</v>
      </c>
      <c r="N57" s="1">
        <f t="shared" si="127"/>
        <v>376.13885</v>
      </c>
      <c r="O57" s="1">
        <f t="shared" ref="O57:P57" si="128">(E57+W57)/2</f>
        <v>354.9945</v>
      </c>
      <c r="P57" s="1">
        <f t="shared" si="128"/>
        <v>298.3804</v>
      </c>
      <c r="Q57" s="1">
        <f t="shared" si="6"/>
        <v>381.4600231</v>
      </c>
      <c r="R57" s="1">
        <f t="shared" si="7"/>
        <v>2.141951485</v>
      </c>
      <c r="S57" s="1">
        <f t="shared" si="8"/>
        <v>396.0468667</v>
      </c>
      <c r="T57" s="1">
        <v>460.3363</v>
      </c>
      <c r="U57" s="1">
        <v>384.3411</v>
      </c>
      <c r="V57" s="1">
        <v>439.5315</v>
      </c>
      <c r="W57" s="1">
        <v>396.9013</v>
      </c>
      <c r="X57" s="1">
        <v>299.0254</v>
      </c>
      <c r="Y57" s="1">
        <f t="shared" si="9"/>
        <v>408.50069</v>
      </c>
      <c r="Z57" s="1">
        <f t="shared" si="10"/>
        <v>2856.090118</v>
      </c>
      <c r="AA57" s="1">
        <f t="shared" si="11"/>
        <v>1729.021142</v>
      </c>
      <c r="AB57" s="1">
        <f t="shared" si="12"/>
        <v>9819.957758</v>
      </c>
      <c r="AC57" s="1">
        <f t="shared" si="13"/>
        <v>533.6331003</v>
      </c>
      <c r="AD57" s="1">
        <f t="shared" si="14"/>
        <v>6129.465023</v>
      </c>
      <c r="AF57" s="1">
        <f t="shared" si="15"/>
        <v>0.09599733511</v>
      </c>
      <c r="AG57" s="16" t="str">
        <f t="shared" si="16"/>
        <v>MERGULHO</v>
      </c>
      <c r="AH57" s="1">
        <f t="shared" si="17"/>
        <v>-0.1186496245</v>
      </c>
      <c r="AJ57" s="23" t="str">
        <f t="shared" si="18"/>
        <v>SUB-HORIZONTAL</v>
      </c>
      <c r="AK57" s="1">
        <f t="shared" si="19"/>
        <v>0.2698628909</v>
      </c>
      <c r="AM57" s="17" t="str">
        <f t="shared" si="20"/>
        <v>SUB-VERTICAL</v>
      </c>
      <c r="AN57" s="1">
        <f t="shared" si="21"/>
        <v>-0.2526790967</v>
      </c>
      <c r="AP57" s="23" t="str">
        <f t="shared" si="22"/>
        <v>SUB-HORIZONTAL</v>
      </c>
      <c r="AQ57" s="1">
        <f t="shared" si="23"/>
        <v>-0.2841060407</v>
      </c>
      <c r="AS57" s="23" t="str">
        <f t="shared" si="24"/>
        <v>SUB-HORIZONTAL</v>
      </c>
      <c r="AT57" s="1">
        <f t="shared" si="25"/>
        <v>0.04449425306</v>
      </c>
      <c r="AV57" s="16" t="str">
        <f t="shared" si="26"/>
        <v>MERGULHO</v>
      </c>
    </row>
    <row r="58" ht="15.75" customHeight="1">
      <c r="A58" s="1">
        <v>5579.0211</v>
      </c>
      <c r="B58" s="1">
        <v>388.9895</v>
      </c>
      <c r="C58" s="1">
        <v>355.1144</v>
      </c>
      <c r="D58" s="1">
        <v>474.4732</v>
      </c>
      <c r="E58" s="1">
        <v>351.6394</v>
      </c>
      <c r="F58" s="1">
        <v>334.2902</v>
      </c>
      <c r="G58" s="1">
        <v>345.7523</v>
      </c>
      <c r="H58" s="1">
        <v>378.5062</v>
      </c>
      <c r="I58" s="1">
        <v>361.2406</v>
      </c>
      <c r="J58" s="1">
        <v>391.0371</v>
      </c>
      <c r="K58" s="1">
        <v>273.8649</v>
      </c>
      <c r="L58" s="1">
        <f t="shared" si="3"/>
        <v>352.8495667</v>
      </c>
      <c r="M58" s="1">
        <f t="shared" ref="M58:N58" si="129">(H58+I58)/2</f>
        <v>369.8734</v>
      </c>
      <c r="N58" s="1">
        <f t="shared" si="129"/>
        <v>376.13885</v>
      </c>
      <c r="O58" s="1">
        <f t="shared" ref="O58:P58" si="130">(E58+W58)/2</f>
        <v>373.3398</v>
      </c>
      <c r="P58" s="1">
        <f t="shared" si="130"/>
        <v>329.4503</v>
      </c>
      <c r="Q58" s="1">
        <f t="shared" si="6"/>
        <v>388.9970759</v>
      </c>
      <c r="R58" s="1">
        <f t="shared" si="7"/>
        <v>2.368888463</v>
      </c>
      <c r="S58" s="1">
        <f t="shared" si="8"/>
        <v>417.5162333</v>
      </c>
      <c r="T58" s="1">
        <v>468.4702</v>
      </c>
      <c r="U58" s="1">
        <v>380.9083</v>
      </c>
      <c r="V58" s="1">
        <v>437.1418</v>
      </c>
      <c r="W58" s="1">
        <v>395.0402</v>
      </c>
      <c r="X58" s="1">
        <v>324.6104</v>
      </c>
      <c r="Y58" s="1">
        <f t="shared" si="9"/>
        <v>770.0014512</v>
      </c>
      <c r="Z58" s="1">
        <f t="shared" si="10"/>
        <v>37.53032644</v>
      </c>
      <c r="AA58" s="1">
        <f t="shared" si="11"/>
        <v>12821.6217</v>
      </c>
      <c r="AB58" s="1">
        <f t="shared" si="12"/>
        <v>11498.18712</v>
      </c>
      <c r="AC58" s="1">
        <f t="shared" si="13"/>
        <v>386.8184233</v>
      </c>
      <c r="AD58" s="1">
        <f t="shared" si="14"/>
        <v>5760.992161</v>
      </c>
      <c r="AF58" s="1">
        <f t="shared" si="15"/>
        <v>0.0273207474</v>
      </c>
      <c r="AG58" s="16" t="str">
        <f t="shared" si="16"/>
        <v>MERGULHO</v>
      </c>
      <c r="AH58" s="1">
        <f t="shared" si="17"/>
        <v>-0.06380327941</v>
      </c>
      <c r="AJ58" s="23" t="str">
        <f t="shared" si="18"/>
        <v>SUB-HORIZONTAL</v>
      </c>
      <c r="AK58" s="1">
        <f t="shared" si="19"/>
        <v>0.2907799508</v>
      </c>
      <c r="AM58" s="17" t="str">
        <f t="shared" si="20"/>
        <v>SUB-VERTICAL</v>
      </c>
      <c r="AN58" s="1">
        <f t="shared" si="21"/>
        <v>-0.300720669</v>
      </c>
      <c r="AP58" s="23" t="str">
        <f t="shared" si="22"/>
        <v>SUB-HORIZONTAL</v>
      </c>
      <c r="AQ58" s="1">
        <f t="shared" si="23"/>
        <v>-0.1966774614</v>
      </c>
      <c r="AS58" s="23" t="str">
        <f t="shared" si="24"/>
        <v>SUB-HORIZONTAL</v>
      </c>
      <c r="AT58" s="1">
        <f t="shared" si="25"/>
        <v>0.06310739604</v>
      </c>
      <c r="AV58" s="16" t="str">
        <f t="shared" si="26"/>
        <v>MERGULHO</v>
      </c>
    </row>
    <row r="59" ht="15.75" customHeight="1">
      <c r="A59" s="1">
        <v>5579.0973</v>
      </c>
      <c r="B59" s="1">
        <v>415.7861</v>
      </c>
      <c r="C59" s="1">
        <v>438.9806</v>
      </c>
      <c r="D59" s="1">
        <v>539.3312</v>
      </c>
      <c r="E59" s="1">
        <v>398.231</v>
      </c>
      <c r="F59" s="1">
        <v>375.5977</v>
      </c>
      <c r="G59" s="1">
        <v>385.5418</v>
      </c>
      <c r="H59" s="1">
        <v>413.7318</v>
      </c>
      <c r="I59" s="1">
        <v>434.0047</v>
      </c>
      <c r="J59" s="1">
        <v>436.9402</v>
      </c>
      <c r="K59" s="1">
        <v>304.5916</v>
      </c>
      <c r="L59" s="1">
        <f t="shared" si="3"/>
        <v>391.6237667</v>
      </c>
      <c r="M59" s="1">
        <f t="shared" ref="M59:N59" si="131">(H59+I59)/2</f>
        <v>423.86825</v>
      </c>
      <c r="N59" s="1">
        <f t="shared" si="131"/>
        <v>435.47245</v>
      </c>
      <c r="O59" s="1">
        <f t="shared" ref="O59:P59" si="132">(E59+W59)/2</f>
        <v>391.43805</v>
      </c>
      <c r="P59" s="1">
        <f t="shared" si="132"/>
        <v>353.70345</v>
      </c>
      <c r="Q59" s="1">
        <f t="shared" si="6"/>
        <v>415.793297</v>
      </c>
      <c r="R59" s="1">
        <f t="shared" si="7"/>
        <v>2.641502376</v>
      </c>
      <c r="S59" s="1">
        <f t="shared" si="8"/>
        <v>441.5594167</v>
      </c>
      <c r="T59" s="1">
        <v>445.5298</v>
      </c>
      <c r="U59" s="1">
        <v>373.902</v>
      </c>
      <c r="V59" s="1">
        <v>435.8268</v>
      </c>
      <c r="W59" s="1">
        <v>384.6451</v>
      </c>
      <c r="X59" s="1">
        <v>331.8092</v>
      </c>
      <c r="Y59" s="1">
        <f t="shared" si="9"/>
        <v>331.917386</v>
      </c>
      <c r="Z59" s="1">
        <f t="shared" si="10"/>
        <v>24.75958081</v>
      </c>
      <c r="AA59" s="1">
        <f t="shared" si="11"/>
        <v>11093.6716</v>
      </c>
      <c r="AB59" s="1">
        <f t="shared" si="12"/>
        <v>132.82793</v>
      </c>
      <c r="AC59" s="1">
        <f t="shared" si="13"/>
        <v>3612.334547</v>
      </c>
      <c r="AD59" s="1">
        <f t="shared" si="14"/>
        <v>3.32004841</v>
      </c>
      <c r="AF59" s="1">
        <f t="shared" si="15"/>
        <v>0.004953012586</v>
      </c>
      <c r="AG59" s="16" t="str">
        <f t="shared" si="16"/>
        <v>MERGULHO</v>
      </c>
      <c r="AH59" s="1">
        <f t="shared" si="17"/>
        <v>0.05924594445</v>
      </c>
      <c r="AJ59" s="16" t="str">
        <f t="shared" si="18"/>
        <v>MERGULHO</v>
      </c>
      <c r="AK59" s="1">
        <f t="shared" si="19"/>
        <v>0.2062384031</v>
      </c>
      <c r="AM59" s="17" t="str">
        <f t="shared" si="20"/>
        <v>SUB-VERTICAL</v>
      </c>
      <c r="AN59" s="1">
        <f t="shared" si="21"/>
        <v>-0.3044614594</v>
      </c>
      <c r="AP59" s="23" t="str">
        <f t="shared" si="22"/>
        <v>SUB-HORIZONTAL</v>
      </c>
      <c r="AQ59" s="1">
        <f t="shared" si="23"/>
        <v>-0.147895444</v>
      </c>
      <c r="AS59" s="23" t="str">
        <f t="shared" si="24"/>
        <v>SUB-HORIZONTAL</v>
      </c>
      <c r="AT59" s="1">
        <f t="shared" si="25"/>
        <v>0.1502304294</v>
      </c>
      <c r="AV59" s="17" t="str">
        <f t="shared" si="26"/>
        <v>SUB-VERTICAL</v>
      </c>
    </row>
    <row r="60" ht="15.75" customHeight="1">
      <c r="A60" s="1">
        <v>5579.1735</v>
      </c>
      <c r="B60" s="1">
        <v>439.3704</v>
      </c>
      <c r="C60" s="1">
        <v>457.9726</v>
      </c>
      <c r="D60" s="1">
        <v>555.8877</v>
      </c>
      <c r="E60" s="1">
        <v>426.2851</v>
      </c>
      <c r="F60" s="1">
        <v>399.9622</v>
      </c>
      <c r="G60" s="1">
        <v>414.2502</v>
      </c>
      <c r="H60" s="1">
        <v>441.2415</v>
      </c>
      <c r="I60" s="1">
        <v>434.0047</v>
      </c>
      <c r="J60" s="1">
        <v>436.9402</v>
      </c>
      <c r="K60" s="1">
        <v>304.5916</v>
      </c>
      <c r="L60" s="1">
        <f t="shared" si="3"/>
        <v>418.4846333</v>
      </c>
      <c r="M60" s="1">
        <f t="shared" ref="M60:N60" si="133">(H60+I60)/2</f>
        <v>437.6231</v>
      </c>
      <c r="N60" s="1">
        <f t="shared" si="133"/>
        <v>435.47245</v>
      </c>
      <c r="O60" s="1">
        <f t="shared" ref="O60:P60" si="134">(E60+W60)/2</f>
        <v>399.3297</v>
      </c>
      <c r="P60" s="1">
        <f t="shared" si="134"/>
        <v>361.6495</v>
      </c>
      <c r="Q60" s="1">
        <f t="shared" si="6"/>
        <v>439.3777635</v>
      </c>
      <c r="R60" s="1">
        <f t="shared" si="7"/>
        <v>2.838195203</v>
      </c>
      <c r="S60" s="1">
        <f t="shared" si="8"/>
        <v>443.1241333</v>
      </c>
      <c r="T60" s="1">
        <v>418.8109</v>
      </c>
      <c r="U60" s="1">
        <v>358.1384</v>
      </c>
      <c r="V60" s="1">
        <v>428.5648</v>
      </c>
      <c r="W60" s="1">
        <v>372.3743</v>
      </c>
      <c r="X60" s="1">
        <v>323.3368</v>
      </c>
      <c r="Y60" s="1">
        <f t="shared" si="9"/>
        <v>28.79073649</v>
      </c>
      <c r="Z60" s="1">
        <f t="shared" si="10"/>
        <v>574.4602304</v>
      </c>
      <c r="AA60" s="1">
        <f t="shared" si="11"/>
        <v>14855.46569</v>
      </c>
      <c r="AB60" s="1">
        <f t="shared" si="12"/>
        <v>230.8515584</v>
      </c>
      <c r="AC60" s="1">
        <f t="shared" si="13"/>
        <v>5755.695476</v>
      </c>
      <c r="AD60" s="1">
        <f t="shared" si="14"/>
        <v>29.59251201</v>
      </c>
      <c r="AF60" s="1">
        <f t="shared" si="15"/>
        <v>-0.00424955471</v>
      </c>
      <c r="AG60" s="23" t="str">
        <f t="shared" si="16"/>
        <v>SUB-HORIZONTAL</v>
      </c>
      <c r="AH60" s="1">
        <f t="shared" si="17"/>
        <v>0.03721916032</v>
      </c>
      <c r="AJ60" s="16" t="str">
        <f t="shared" si="18"/>
        <v>MERGULHO</v>
      </c>
      <c r="AK60" s="1">
        <f t="shared" si="19"/>
        <v>0.194060163</v>
      </c>
      <c r="AM60" s="17" t="str">
        <f t="shared" si="20"/>
        <v>SUB-VERTICAL</v>
      </c>
      <c r="AN60" s="1">
        <f t="shared" si="21"/>
        <v>-0.2662380387</v>
      </c>
      <c r="AP60" s="23" t="str">
        <f t="shared" si="22"/>
        <v>SUB-HORIZONTAL</v>
      </c>
      <c r="AQ60" s="1">
        <f t="shared" si="23"/>
        <v>-0.1413223672</v>
      </c>
      <c r="AS60" s="23" t="str">
        <f t="shared" si="24"/>
        <v>SUB-HORIZONTAL</v>
      </c>
      <c r="AT60" s="1">
        <f t="shared" si="25"/>
        <v>0.2484099392</v>
      </c>
      <c r="AV60" s="17" t="str">
        <f t="shared" si="26"/>
        <v>SUB-VERTICAL</v>
      </c>
    </row>
    <row r="61" ht="15.75" customHeight="1">
      <c r="A61" s="1">
        <v>5579.2497</v>
      </c>
      <c r="B61" s="1">
        <v>429.3161</v>
      </c>
      <c r="C61" s="1">
        <v>404.8034</v>
      </c>
      <c r="D61" s="1">
        <v>528.8337</v>
      </c>
      <c r="E61" s="1">
        <v>421.9393</v>
      </c>
      <c r="F61" s="1">
        <v>396.1419</v>
      </c>
      <c r="G61" s="1">
        <v>403.0627</v>
      </c>
      <c r="H61" s="1">
        <v>414.5379</v>
      </c>
      <c r="I61" s="1">
        <v>437.1225</v>
      </c>
      <c r="J61" s="1">
        <v>431.4464</v>
      </c>
      <c r="K61" s="1">
        <v>327.3524</v>
      </c>
      <c r="L61" s="1">
        <f t="shared" si="3"/>
        <v>404.5808333</v>
      </c>
      <c r="M61" s="1">
        <f t="shared" ref="M61:N61" si="135">(H61+I61)/2</f>
        <v>425.8302</v>
      </c>
      <c r="N61" s="1">
        <f t="shared" si="135"/>
        <v>434.28445</v>
      </c>
      <c r="O61" s="1">
        <f t="shared" ref="O61:P61" si="136">(E61+W61)/2</f>
        <v>387.79875</v>
      </c>
      <c r="P61" s="1">
        <f t="shared" si="136"/>
        <v>352.97965</v>
      </c>
      <c r="Q61" s="1">
        <f t="shared" si="6"/>
        <v>429.3241585</v>
      </c>
      <c r="R61" s="1">
        <f t="shared" si="7"/>
        <v>2.761545128</v>
      </c>
      <c r="S61" s="1">
        <f t="shared" si="8"/>
        <v>415.3096</v>
      </c>
      <c r="T61" s="1">
        <v>389.2354</v>
      </c>
      <c r="U61" s="1">
        <v>331.2371</v>
      </c>
      <c r="V61" s="1">
        <v>408.4319</v>
      </c>
      <c r="W61" s="1">
        <v>353.6582</v>
      </c>
      <c r="X61" s="1">
        <v>309.8174</v>
      </c>
      <c r="Y61" s="1">
        <f t="shared" si="9"/>
        <v>60.93988096</v>
      </c>
      <c r="Z61" s="1">
        <f t="shared" si="10"/>
        <v>1044.524225</v>
      </c>
      <c r="AA61" s="1">
        <f t="shared" si="11"/>
        <v>8410.944205</v>
      </c>
      <c r="AB61" s="1">
        <f t="shared" si="12"/>
        <v>2293.174346</v>
      </c>
      <c r="AC61" s="1">
        <f t="shared" si="13"/>
        <v>11211.71793</v>
      </c>
      <c r="AD61" s="1">
        <f t="shared" si="14"/>
        <v>823.1505284</v>
      </c>
      <c r="AF61" s="1">
        <f t="shared" si="15"/>
        <v>0.03503086252</v>
      </c>
      <c r="AG61" s="16" t="str">
        <f t="shared" si="16"/>
        <v>MERGULHO</v>
      </c>
      <c r="AH61" s="1">
        <f t="shared" si="17"/>
        <v>-0.02376344781</v>
      </c>
      <c r="AJ61" s="23" t="str">
        <f t="shared" si="18"/>
        <v>SUB-HORIZONTAL</v>
      </c>
      <c r="AK61" s="1">
        <f t="shared" si="19"/>
        <v>0.2680687301</v>
      </c>
      <c r="AM61" s="17" t="str">
        <f t="shared" si="20"/>
        <v>SUB-VERTICAL</v>
      </c>
      <c r="AN61" s="1">
        <f t="shared" si="21"/>
        <v>-0.2262926267</v>
      </c>
      <c r="AP61" s="23" t="str">
        <f t="shared" si="22"/>
        <v>SUB-HORIZONTAL</v>
      </c>
      <c r="AQ61" s="1">
        <f t="shared" si="23"/>
        <v>-0.132444431</v>
      </c>
      <c r="AS61" s="23" t="str">
        <f t="shared" si="24"/>
        <v>SUB-HORIZONTAL</v>
      </c>
      <c r="AT61" s="1">
        <f t="shared" si="25"/>
        <v>0.2638686184</v>
      </c>
      <c r="AV61" s="17" t="str">
        <f t="shared" si="26"/>
        <v>SUB-VERTICAL</v>
      </c>
    </row>
    <row r="62" ht="15.75" customHeight="1">
      <c r="A62" s="1">
        <v>5579.3259</v>
      </c>
      <c r="B62" s="1">
        <v>379.6276</v>
      </c>
      <c r="C62" s="1">
        <v>324.5244</v>
      </c>
      <c r="D62" s="1">
        <v>451.7822</v>
      </c>
      <c r="E62" s="1">
        <v>375.2179</v>
      </c>
      <c r="F62" s="1">
        <v>354.1053</v>
      </c>
      <c r="G62" s="1">
        <v>360.0053</v>
      </c>
      <c r="H62" s="1">
        <v>360.5083</v>
      </c>
      <c r="I62" s="1">
        <v>437.1225</v>
      </c>
      <c r="J62" s="1">
        <v>431.4464</v>
      </c>
      <c r="K62" s="1">
        <v>327.3524</v>
      </c>
      <c r="L62" s="1">
        <f t="shared" si="3"/>
        <v>358.2063</v>
      </c>
      <c r="M62" s="1">
        <f t="shared" ref="M62:N62" si="137">(H62+I62)/2</f>
        <v>398.8154</v>
      </c>
      <c r="N62" s="1">
        <f t="shared" si="137"/>
        <v>434.28445</v>
      </c>
      <c r="O62" s="1">
        <f t="shared" ref="O62:P62" si="138">(E62+W62)/2</f>
        <v>351.51565</v>
      </c>
      <c r="P62" s="1">
        <f t="shared" si="138"/>
        <v>325.4347</v>
      </c>
      <c r="Q62" s="1">
        <f t="shared" si="6"/>
        <v>379.63682</v>
      </c>
      <c r="R62" s="1">
        <f t="shared" si="7"/>
        <v>2.466541514</v>
      </c>
      <c r="S62" s="1">
        <f t="shared" si="8"/>
        <v>364.9442333</v>
      </c>
      <c r="T62" s="1">
        <v>355.8999</v>
      </c>
      <c r="U62" s="1">
        <v>300.4099</v>
      </c>
      <c r="V62" s="1">
        <v>377.4214</v>
      </c>
      <c r="W62" s="1">
        <v>327.8134</v>
      </c>
      <c r="X62" s="1">
        <v>296.7641</v>
      </c>
      <c r="Y62" s="1">
        <f t="shared" si="9"/>
        <v>3305.663526</v>
      </c>
      <c r="Z62" s="1">
        <f t="shared" si="10"/>
        <v>12678.33212</v>
      </c>
      <c r="AA62" s="1">
        <f t="shared" si="11"/>
        <v>214.9068041</v>
      </c>
      <c r="AB62" s="1">
        <f t="shared" si="12"/>
        <v>6597.110751</v>
      </c>
      <c r="AC62" s="1">
        <f t="shared" si="13"/>
        <v>18690.335</v>
      </c>
      <c r="AD62" s="1">
        <f t="shared" si="14"/>
        <v>3564.221341</v>
      </c>
      <c r="AF62" s="1">
        <f t="shared" si="15"/>
        <v>0.05168154213</v>
      </c>
      <c r="AG62" s="16" t="str">
        <f t="shared" si="16"/>
        <v>MERGULHO</v>
      </c>
      <c r="AH62" s="1">
        <f t="shared" si="17"/>
        <v>-0.1052027081</v>
      </c>
      <c r="AJ62" s="23" t="str">
        <f t="shared" si="18"/>
        <v>SUB-HORIZONTAL</v>
      </c>
      <c r="AK62" s="1">
        <f t="shared" si="19"/>
        <v>0.3323503766</v>
      </c>
      <c r="AM62" s="17" t="str">
        <f t="shared" si="20"/>
        <v>SUB-VERTICAL</v>
      </c>
      <c r="AN62" s="1">
        <f t="shared" si="21"/>
        <v>-0.1859601912</v>
      </c>
      <c r="AP62" s="23" t="str">
        <f t="shared" si="22"/>
        <v>SUB-HORIZONTAL</v>
      </c>
      <c r="AQ62" s="1">
        <f t="shared" si="23"/>
        <v>-0.09954805548</v>
      </c>
      <c r="AS62" s="23" t="str">
        <f t="shared" si="24"/>
        <v>SUB-HORIZONTAL</v>
      </c>
      <c r="AT62" s="1">
        <f t="shared" si="25"/>
        <v>0.1934817352</v>
      </c>
      <c r="AV62" s="17" t="str">
        <f t="shared" si="26"/>
        <v>SUB-VERTICAL</v>
      </c>
    </row>
    <row r="63" ht="15.75" customHeight="1">
      <c r="A63" s="1">
        <v>5579.4021</v>
      </c>
      <c r="B63" s="1">
        <v>329.6544</v>
      </c>
      <c r="C63" s="1">
        <v>265.5557</v>
      </c>
      <c r="D63" s="1">
        <v>379.4936</v>
      </c>
      <c r="E63" s="1">
        <v>329.0269</v>
      </c>
      <c r="F63" s="1">
        <v>312.8777</v>
      </c>
      <c r="G63" s="1">
        <v>321.3116</v>
      </c>
      <c r="H63" s="1">
        <v>317.7296</v>
      </c>
      <c r="I63" s="1">
        <v>385.4451</v>
      </c>
      <c r="J63" s="1">
        <v>401.5659</v>
      </c>
      <c r="K63" s="1">
        <v>309.2509</v>
      </c>
      <c r="L63" s="1">
        <f t="shared" si="3"/>
        <v>317.3063</v>
      </c>
      <c r="M63" s="1">
        <f t="shared" ref="M63:N63" si="139">(H63+I63)/2</f>
        <v>351.58735</v>
      </c>
      <c r="N63" s="1">
        <f t="shared" si="139"/>
        <v>393.5055</v>
      </c>
      <c r="O63" s="1">
        <f t="shared" ref="O63:P63" si="140">(E63+W63)/2</f>
        <v>315.21865</v>
      </c>
      <c r="P63" s="1">
        <f t="shared" si="140"/>
        <v>296.9468</v>
      </c>
      <c r="Q63" s="1">
        <f t="shared" si="6"/>
        <v>329.6648895</v>
      </c>
      <c r="R63" s="1">
        <f t="shared" si="7"/>
        <v>2.201435369</v>
      </c>
      <c r="S63" s="1">
        <f t="shared" si="8"/>
        <v>319.8780833</v>
      </c>
      <c r="T63" s="1">
        <v>324.8672</v>
      </c>
      <c r="U63" s="1">
        <v>274.2982</v>
      </c>
      <c r="V63" s="1">
        <v>345.3994</v>
      </c>
      <c r="W63" s="1">
        <v>301.4104</v>
      </c>
      <c r="X63" s="1">
        <v>281.0159</v>
      </c>
      <c r="Y63" s="1">
        <f t="shared" si="9"/>
        <v>3112.602206</v>
      </c>
      <c r="Z63" s="1">
        <f t="shared" si="10"/>
        <v>14373.46823</v>
      </c>
      <c r="AA63" s="1">
        <f t="shared" si="11"/>
        <v>35.42035225</v>
      </c>
      <c r="AB63" s="1">
        <f t="shared" si="12"/>
        <v>3669.681968</v>
      </c>
      <c r="AC63" s="1">
        <f t="shared" si="13"/>
        <v>12353.63338</v>
      </c>
      <c r="AD63" s="1">
        <f t="shared" si="14"/>
        <v>1603.658088</v>
      </c>
      <c r="AF63" s="1">
        <f t="shared" si="15"/>
        <v>0.03684621038</v>
      </c>
      <c r="AG63" s="16" t="str">
        <f t="shared" si="16"/>
        <v>MERGULHO</v>
      </c>
      <c r="AH63" s="1">
        <f t="shared" si="17"/>
        <v>-0.1796166737</v>
      </c>
      <c r="AJ63" s="23" t="str">
        <f t="shared" si="18"/>
        <v>SUB-HORIZONTAL</v>
      </c>
      <c r="AK63" s="1">
        <f t="shared" si="19"/>
        <v>0.3589121569</v>
      </c>
      <c r="AM63" s="17" t="str">
        <f t="shared" si="20"/>
        <v>SUB-VERTICAL</v>
      </c>
      <c r="AN63" s="1">
        <f t="shared" si="21"/>
        <v>-0.1428193251</v>
      </c>
      <c r="AP63" s="23" t="str">
        <f t="shared" si="22"/>
        <v>SUB-HORIZONTAL</v>
      </c>
      <c r="AQ63" s="1">
        <f t="shared" si="23"/>
        <v>-0.07007587015</v>
      </c>
      <c r="AS63" s="23" t="str">
        <f t="shared" si="24"/>
        <v>SUB-HORIZONTAL</v>
      </c>
      <c r="AT63" s="1">
        <f t="shared" si="25"/>
        <v>0.1341003945</v>
      </c>
      <c r="AV63" s="17" t="str">
        <f t="shared" si="26"/>
        <v>SUB-VERTICAL</v>
      </c>
    </row>
    <row r="64" ht="15.75" customHeight="1">
      <c r="A64" s="1">
        <v>5579.4783</v>
      </c>
      <c r="B64" s="1">
        <v>308.276</v>
      </c>
      <c r="C64" s="1">
        <v>261.0481</v>
      </c>
      <c r="D64" s="1">
        <v>357.2594</v>
      </c>
      <c r="E64" s="1">
        <v>304.2947</v>
      </c>
      <c r="F64" s="1">
        <v>289.0162</v>
      </c>
      <c r="G64" s="1">
        <v>299.4161</v>
      </c>
      <c r="H64" s="1">
        <v>289.6896</v>
      </c>
      <c r="I64" s="1">
        <v>385.4451</v>
      </c>
      <c r="J64" s="1">
        <v>401.5659</v>
      </c>
      <c r="K64" s="1">
        <v>309.2509</v>
      </c>
      <c r="L64" s="1">
        <f t="shared" si="3"/>
        <v>292.7073</v>
      </c>
      <c r="M64" s="1">
        <f t="shared" ref="M64:N64" si="141">(H64+I64)/2</f>
        <v>337.56735</v>
      </c>
      <c r="N64" s="1">
        <f t="shared" si="141"/>
        <v>393.5055</v>
      </c>
      <c r="O64" s="1">
        <f t="shared" ref="O64:P64" si="142">(E64+W64)/2</f>
        <v>291.94615</v>
      </c>
      <c r="P64" s="1">
        <f t="shared" si="142"/>
        <v>276.92935</v>
      </c>
      <c r="Q64" s="1">
        <f t="shared" si="6"/>
        <v>308.2870743</v>
      </c>
      <c r="R64" s="1">
        <f t="shared" si="7"/>
        <v>2.051420467</v>
      </c>
      <c r="S64" s="1">
        <f t="shared" si="8"/>
        <v>300.3043667</v>
      </c>
      <c r="T64" s="1">
        <v>300.1461</v>
      </c>
      <c r="U64" s="1">
        <v>255.6289</v>
      </c>
      <c r="V64" s="1">
        <v>319.4677</v>
      </c>
      <c r="W64" s="1">
        <v>279.5976</v>
      </c>
      <c r="X64" s="1">
        <v>264.8425</v>
      </c>
      <c r="Y64" s="1">
        <f t="shared" si="9"/>
        <v>5955.069995</v>
      </c>
      <c r="Z64" s="1">
        <f t="shared" si="10"/>
        <v>15474.61361</v>
      </c>
      <c r="AA64" s="1">
        <f t="shared" si="11"/>
        <v>794.4336845</v>
      </c>
      <c r="AB64" s="1">
        <f t="shared" si="12"/>
        <v>7275.919401</v>
      </c>
      <c r="AC64" s="1">
        <f t="shared" si="13"/>
        <v>16852.24578</v>
      </c>
      <c r="AD64" s="1">
        <f t="shared" si="14"/>
        <v>4353.017311</v>
      </c>
      <c r="AF64" s="1">
        <f t="shared" si="15"/>
        <v>0.06219550089</v>
      </c>
      <c r="AG64" s="16" t="str">
        <f t="shared" si="16"/>
        <v>MERGULHO</v>
      </c>
      <c r="AH64" s="1">
        <f t="shared" si="17"/>
        <v>-0.1041523416</v>
      </c>
      <c r="AJ64" s="23" t="str">
        <f t="shared" si="18"/>
        <v>SUB-HORIZONTAL</v>
      </c>
      <c r="AK64" s="1">
        <f t="shared" si="19"/>
        <v>0.315046009</v>
      </c>
      <c r="AM64" s="17" t="str">
        <f t="shared" si="20"/>
        <v>SUB-VERTICAL</v>
      </c>
      <c r="AN64" s="1">
        <f t="shared" si="21"/>
        <v>-0.1606377048</v>
      </c>
      <c r="AP64" s="23" t="str">
        <f t="shared" si="22"/>
        <v>SUB-HORIZONTAL</v>
      </c>
      <c r="AQ64" s="1">
        <f t="shared" si="23"/>
        <v>-0.05422275729</v>
      </c>
      <c r="AS64" s="23" t="str">
        <f t="shared" si="24"/>
        <v>SUB-HORIZONTAL</v>
      </c>
      <c r="AT64" s="1">
        <f t="shared" si="25"/>
        <v>0.1227759177</v>
      </c>
      <c r="AV64" s="17" t="str">
        <f t="shared" si="26"/>
        <v>SUB-VERTICAL</v>
      </c>
    </row>
    <row r="65" ht="15.75" customHeight="1">
      <c r="A65" s="1">
        <v>5579.5545</v>
      </c>
      <c r="B65" s="1">
        <v>292.2373</v>
      </c>
      <c r="C65" s="1">
        <v>257.3274</v>
      </c>
      <c r="D65" s="1">
        <v>334.9797</v>
      </c>
      <c r="E65" s="1">
        <v>282.8887</v>
      </c>
      <c r="F65" s="1">
        <v>268.4208</v>
      </c>
      <c r="G65" s="1">
        <v>280.3131</v>
      </c>
      <c r="H65" s="1">
        <v>269.2582</v>
      </c>
      <c r="I65" s="1">
        <v>326.3262</v>
      </c>
      <c r="J65" s="1">
        <v>346.7581</v>
      </c>
      <c r="K65" s="1">
        <v>281.0239</v>
      </c>
      <c r="L65" s="1">
        <f t="shared" si="3"/>
        <v>272.6640333</v>
      </c>
      <c r="M65" s="1">
        <f t="shared" ref="M65:N65" si="143">(H65+I65)/2</f>
        <v>297.7922</v>
      </c>
      <c r="N65" s="1">
        <f t="shared" si="143"/>
        <v>336.54215</v>
      </c>
      <c r="O65" s="1">
        <f t="shared" ref="O65:P65" si="144">(E65+W65)/2</f>
        <v>273.975</v>
      </c>
      <c r="P65" s="1">
        <f t="shared" si="144"/>
        <v>260.78625</v>
      </c>
      <c r="Q65" s="1">
        <f t="shared" si="6"/>
        <v>292.2488967</v>
      </c>
      <c r="R65" s="1">
        <f t="shared" si="7"/>
        <v>1.920538109</v>
      </c>
      <c r="S65" s="1">
        <f t="shared" si="8"/>
        <v>284.59085</v>
      </c>
      <c r="T65" s="1">
        <v>276.9893</v>
      </c>
      <c r="U65" s="1">
        <v>243.8825</v>
      </c>
      <c r="V65" s="1">
        <v>302.1289</v>
      </c>
      <c r="W65" s="1">
        <v>265.0613</v>
      </c>
      <c r="X65" s="1">
        <v>253.1517</v>
      </c>
      <c r="Y65" s="1">
        <f t="shared" si="9"/>
        <v>1162.053103</v>
      </c>
      <c r="Z65" s="1">
        <f t="shared" si="10"/>
        <v>4760.834401</v>
      </c>
      <c r="AA65" s="1">
        <f t="shared" si="11"/>
        <v>74.88306225</v>
      </c>
      <c r="AB65" s="1">
        <f t="shared" si="12"/>
        <v>2434.129702</v>
      </c>
      <c r="AC65" s="1">
        <f t="shared" si="13"/>
        <v>6796.96367</v>
      </c>
      <c r="AD65" s="1">
        <f t="shared" si="14"/>
        <v>585.5093273</v>
      </c>
      <c r="AF65" s="1">
        <f t="shared" si="15"/>
        <v>0.08191826068</v>
      </c>
      <c r="AG65" s="16" t="str">
        <f t="shared" si="16"/>
        <v>MERGULHO</v>
      </c>
      <c r="AH65" s="1">
        <f t="shared" si="17"/>
        <v>-0.0453254454</v>
      </c>
      <c r="AJ65" s="23" t="str">
        <f t="shared" si="18"/>
        <v>SUB-HORIZONTAL</v>
      </c>
      <c r="AK65" s="1">
        <f t="shared" si="19"/>
        <v>0.2644856191</v>
      </c>
      <c r="AM65" s="17" t="str">
        <f t="shared" si="20"/>
        <v>SUB-VERTICAL</v>
      </c>
      <c r="AN65" s="1">
        <f t="shared" si="21"/>
        <v>-0.1692176463</v>
      </c>
      <c r="AP65" s="23" t="str">
        <f t="shared" si="22"/>
        <v>SUB-HORIZONTAL</v>
      </c>
      <c r="AQ65" s="1">
        <f t="shared" si="23"/>
        <v>-0.04597625464</v>
      </c>
      <c r="AS65" s="23" t="str">
        <f t="shared" si="24"/>
        <v>SUB-HORIZONTAL</v>
      </c>
      <c r="AT65" s="1">
        <f t="shared" si="25"/>
        <v>0.1019623955</v>
      </c>
      <c r="AV65" s="17" t="str">
        <f t="shared" si="26"/>
        <v>SUB-VERTICAL</v>
      </c>
    </row>
    <row r="66" ht="15.75" customHeight="1">
      <c r="A66" s="1">
        <v>5579.6307</v>
      </c>
      <c r="B66" s="1">
        <v>262.4262</v>
      </c>
      <c r="C66" s="1">
        <v>227.7157</v>
      </c>
      <c r="D66" s="1">
        <v>299.5516</v>
      </c>
      <c r="E66" s="1">
        <v>259.5175</v>
      </c>
      <c r="F66" s="1">
        <v>247.0827</v>
      </c>
      <c r="G66" s="1">
        <v>259.1052</v>
      </c>
      <c r="H66" s="1">
        <v>246.662</v>
      </c>
      <c r="I66" s="1">
        <v>326.3262</v>
      </c>
      <c r="J66" s="1">
        <v>346.7581</v>
      </c>
      <c r="K66" s="1">
        <v>281.0239</v>
      </c>
      <c r="L66" s="1">
        <f t="shared" si="3"/>
        <v>250.9499667</v>
      </c>
      <c r="M66" s="1">
        <f t="shared" ref="M66:N66" si="145">(H66+I66)/2</f>
        <v>286.4941</v>
      </c>
      <c r="N66" s="1">
        <f t="shared" si="145"/>
        <v>336.54215</v>
      </c>
      <c r="O66" s="1">
        <f t="shared" ref="O66:P66" si="146">(E66+W66)/2</f>
        <v>257.82195</v>
      </c>
      <c r="P66" s="1">
        <f t="shared" si="146"/>
        <v>244.1059</v>
      </c>
      <c r="Q66" s="1">
        <f t="shared" si="6"/>
        <v>262.4387537</v>
      </c>
      <c r="R66" s="1">
        <f t="shared" si="7"/>
        <v>1.775234232</v>
      </c>
      <c r="S66" s="1">
        <f t="shared" si="8"/>
        <v>261.64755</v>
      </c>
      <c r="T66" s="1">
        <v>255.2088</v>
      </c>
      <c r="U66" s="1">
        <v>235.6316</v>
      </c>
      <c r="V66" s="1">
        <v>289.3514</v>
      </c>
      <c r="W66" s="1">
        <v>256.1264</v>
      </c>
      <c r="X66" s="1">
        <v>241.1291</v>
      </c>
      <c r="Y66" s="1">
        <f t="shared" si="9"/>
        <v>4083.21</v>
      </c>
      <c r="Z66" s="1">
        <f t="shared" si="10"/>
        <v>9724.03071</v>
      </c>
      <c r="AA66" s="1">
        <f t="shared" si="11"/>
        <v>716.8792052</v>
      </c>
      <c r="AB66" s="1">
        <f t="shared" si="12"/>
        <v>5057.684583</v>
      </c>
      <c r="AC66" s="1">
        <f t="shared" si="13"/>
        <v>8225.510469</v>
      </c>
      <c r="AD66" s="1">
        <f t="shared" si="14"/>
        <v>1367.135835</v>
      </c>
      <c r="AF66" s="1">
        <f t="shared" si="15"/>
        <v>0.06196082846</v>
      </c>
      <c r="AG66" s="16" t="str">
        <f t="shared" si="16"/>
        <v>MERGULHO</v>
      </c>
      <c r="AH66" s="1">
        <f t="shared" si="17"/>
        <v>-0.07994232931</v>
      </c>
      <c r="AJ66" s="23" t="str">
        <f t="shared" si="18"/>
        <v>SUB-HORIZONTAL</v>
      </c>
      <c r="AK66" s="1">
        <f t="shared" si="19"/>
        <v>0.2750484667</v>
      </c>
      <c r="AM66" s="17" t="str">
        <f t="shared" si="20"/>
        <v>SUB-VERTICAL</v>
      </c>
      <c r="AN66" s="1">
        <f t="shared" si="21"/>
        <v>-0.1435856119</v>
      </c>
      <c r="AP66" s="23" t="str">
        <f t="shared" si="22"/>
        <v>SUB-HORIZONTAL</v>
      </c>
      <c r="AQ66" s="1">
        <f t="shared" si="23"/>
        <v>-0.06034775156</v>
      </c>
      <c r="AS66" s="23" t="str">
        <f t="shared" si="24"/>
        <v>SUB-HORIZONTAL</v>
      </c>
      <c r="AT66" s="1">
        <f t="shared" si="25"/>
        <v>0.07191717151</v>
      </c>
      <c r="AV66" s="16" t="str">
        <f t="shared" si="26"/>
        <v>MERGULHO</v>
      </c>
    </row>
    <row r="67" ht="15.75" customHeight="1">
      <c r="A67" s="1">
        <v>5579.7069</v>
      </c>
      <c r="B67" s="1">
        <v>244.8144</v>
      </c>
      <c r="C67" s="1">
        <v>222.5092</v>
      </c>
      <c r="D67" s="1">
        <v>284.0475</v>
      </c>
      <c r="E67" s="1">
        <v>247.5678</v>
      </c>
      <c r="F67" s="1">
        <v>236.4057</v>
      </c>
      <c r="G67" s="1">
        <v>250.0391</v>
      </c>
      <c r="H67" s="1">
        <v>227.0841</v>
      </c>
      <c r="I67" s="1">
        <v>278.1492</v>
      </c>
      <c r="J67" s="1">
        <v>303.6491</v>
      </c>
      <c r="K67" s="1">
        <v>252.0739</v>
      </c>
      <c r="L67" s="1">
        <f t="shared" si="3"/>
        <v>237.8429667</v>
      </c>
      <c r="M67" s="1">
        <f t="shared" ref="M67:N67" si="147">(H67+I67)/2</f>
        <v>252.61665</v>
      </c>
      <c r="N67" s="1">
        <f t="shared" si="147"/>
        <v>290.89915</v>
      </c>
      <c r="O67" s="1">
        <f t="shared" ref="O67:P67" si="148">(E67+W67)/2</f>
        <v>249.08595</v>
      </c>
      <c r="P67" s="1">
        <f t="shared" si="148"/>
        <v>234.93015</v>
      </c>
      <c r="Q67" s="1">
        <f t="shared" si="6"/>
        <v>244.8273986</v>
      </c>
      <c r="R67" s="1">
        <f t="shared" si="7"/>
        <v>1.713118725</v>
      </c>
      <c r="S67" s="1">
        <f t="shared" si="8"/>
        <v>250.4106333</v>
      </c>
      <c r="T67" s="1">
        <v>241.2811</v>
      </c>
      <c r="U67" s="1">
        <v>229.3659</v>
      </c>
      <c r="V67" s="1">
        <v>280.4457</v>
      </c>
      <c r="W67" s="1">
        <v>250.6041</v>
      </c>
      <c r="X67" s="1">
        <v>233.4546</v>
      </c>
      <c r="Y67" s="1">
        <f t="shared" si="9"/>
        <v>1111.208891</v>
      </c>
      <c r="Z67" s="1">
        <f t="shared" si="10"/>
        <v>3095.8096</v>
      </c>
      <c r="AA67" s="1">
        <f t="shared" si="11"/>
        <v>34.78994289</v>
      </c>
      <c r="AB67" s="1">
        <f t="shared" si="12"/>
        <v>1359.256798</v>
      </c>
      <c r="AC67" s="1">
        <f t="shared" si="13"/>
        <v>2379.810359</v>
      </c>
      <c r="AD67" s="1">
        <f t="shared" si="14"/>
        <v>5.27391225</v>
      </c>
      <c r="AF67" s="1">
        <f t="shared" si="15"/>
        <v>0.07519764519</v>
      </c>
      <c r="AG67" s="16" t="str">
        <f t="shared" si="16"/>
        <v>MERGULHO</v>
      </c>
      <c r="AH67" s="1">
        <f t="shared" si="17"/>
        <v>-0.02035233563</v>
      </c>
      <c r="AJ67" s="23" t="str">
        <f t="shared" si="18"/>
        <v>SUB-HORIZONTAL</v>
      </c>
      <c r="AK67" s="1">
        <f t="shared" si="19"/>
        <v>0.2447800521</v>
      </c>
      <c r="AM67" s="17" t="str">
        <f t="shared" si="20"/>
        <v>SUB-VERTICAL</v>
      </c>
      <c r="AN67" s="1">
        <f t="shared" si="21"/>
        <v>-0.1375652348</v>
      </c>
      <c r="AP67" s="23" t="str">
        <f t="shared" si="22"/>
        <v>SUB-HORIZONTAL</v>
      </c>
      <c r="AQ67" s="1">
        <f t="shared" si="23"/>
        <v>-0.07090162007</v>
      </c>
      <c r="AS67" s="23" t="str">
        <f t="shared" si="24"/>
        <v>SUB-HORIZONTAL</v>
      </c>
      <c r="AT67" s="1">
        <f t="shared" si="25"/>
        <v>0.06864314944</v>
      </c>
      <c r="AV67" s="16" t="str">
        <f t="shared" si="26"/>
        <v>MERGULHO</v>
      </c>
    </row>
    <row r="68" ht="15.75" customHeight="1">
      <c r="A68" s="1">
        <v>5579.7831</v>
      </c>
      <c r="B68" s="1">
        <v>256.795</v>
      </c>
      <c r="C68" s="1">
        <v>261.0797</v>
      </c>
      <c r="D68" s="1">
        <v>322.7029</v>
      </c>
      <c r="E68" s="1">
        <v>285.3151</v>
      </c>
      <c r="F68" s="1">
        <v>269.6091</v>
      </c>
      <c r="G68" s="1">
        <v>284.8376</v>
      </c>
      <c r="H68" s="1">
        <v>227.2241</v>
      </c>
      <c r="I68" s="1">
        <v>278.1492</v>
      </c>
      <c r="J68" s="1">
        <v>303.6491</v>
      </c>
      <c r="K68" s="1">
        <v>252.0739</v>
      </c>
      <c r="L68" s="1">
        <f t="shared" si="3"/>
        <v>260.5569333</v>
      </c>
      <c r="M68" s="1">
        <f t="shared" ref="M68:N68" si="149">(H68+I68)/2</f>
        <v>252.68665</v>
      </c>
      <c r="N68" s="1">
        <f t="shared" si="149"/>
        <v>290.89915</v>
      </c>
      <c r="O68" s="1">
        <f t="shared" ref="O68:P68" si="150">(E68+W68)/2</f>
        <v>264.5184</v>
      </c>
      <c r="P68" s="1">
        <f t="shared" si="150"/>
        <v>252.09975</v>
      </c>
      <c r="Q68" s="1">
        <f t="shared" si="6"/>
        <v>256.8077035</v>
      </c>
      <c r="R68" s="1">
        <f t="shared" si="7"/>
        <v>1.951537284</v>
      </c>
      <c r="S68" s="1">
        <f t="shared" si="8"/>
        <v>260.3403333</v>
      </c>
      <c r="T68" s="1">
        <v>228.6058</v>
      </c>
      <c r="U68" s="1">
        <v>222.2785</v>
      </c>
      <c r="V68" s="1">
        <v>270.5801</v>
      </c>
      <c r="W68" s="1">
        <v>243.7217</v>
      </c>
      <c r="X68" s="1">
        <v>234.5904</v>
      </c>
      <c r="Y68" s="1">
        <f t="shared" si="9"/>
        <v>456.0018576</v>
      </c>
      <c r="Z68" s="1">
        <f t="shared" si="10"/>
        <v>291.3678303</v>
      </c>
      <c r="AA68" s="1">
        <f t="shared" si="11"/>
        <v>1985.032184</v>
      </c>
      <c r="AB68" s="1">
        <f t="shared" si="12"/>
        <v>2454.548484</v>
      </c>
      <c r="AC68" s="1">
        <f t="shared" si="13"/>
        <v>3121.535118</v>
      </c>
      <c r="AD68" s="1">
        <f t="shared" si="14"/>
        <v>57.29127481</v>
      </c>
      <c r="AF68" s="1">
        <f t="shared" si="15"/>
        <v>0.1224176575</v>
      </c>
      <c r="AG68" s="17" t="str">
        <f t="shared" si="16"/>
        <v>SUB-VERTICAL</v>
      </c>
      <c r="AH68" s="1">
        <f t="shared" si="17"/>
        <v>0.1390006293</v>
      </c>
      <c r="AJ68" s="17" t="str">
        <f t="shared" si="18"/>
        <v>SUB-VERTICAL</v>
      </c>
      <c r="AK68" s="1">
        <f t="shared" si="19"/>
        <v>0.2123030631</v>
      </c>
      <c r="AM68" s="17" t="str">
        <f t="shared" si="20"/>
        <v>SUB-VERTICAL</v>
      </c>
      <c r="AN68" s="1">
        <f t="shared" si="21"/>
        <v>-0.1232157141</v>
      </c>
      <c r="AP68" s="23" t="str">
        <f t="shared" si="22"/>
        <v>SUB-HORIZONTAL</v>
      </c>
      <c r="AQ68" s="1">
        <f t="shared" si="23"/>
        <v>-0.03818830602</v>
      </c>
      <c r="AS68" s="23" t="str">
        <f t="shared" si="24"/>
        <v>SUB-HORIZONTAL</v>
      </c>
      <c r="AT68" s="1">
        <f t="shared" si="25"/>
        <v>0.1943829143</v>
      </c>
      <c r="AV68" s="17" t="str">
        <f t="shared" si="26"/>
        <v>SUB-VERTICAL</v>
      </c>
    </row>
    <row r="69" ht="15.75" customHeight="1">
      <c r="A69" s="1">
        <v>5579.8593</v>
      </c>
      <c r="B69" s="1">
        <v>238.6445</v>
      </c>
      <c r="C69" s="1">
        <v>276.9934</v>
      </c>
      <c r="D69" s="1">
        <v>296.2648</v>
      </c>
      <c r="E69" s="1">
        <v>254.0625</v>
      </c>
      <c r="F69" s="1">
        <v>241.5083</v>
      </c>
      <c r="G69" s="1">
        <v>253.3114</v>
      </c>
      <c r="H69" s="1">
        <v>205.1998</v>
      </c>
      <c r="I69" s="1">
        <v>240.9211</v>
      </c>
      <c r="J69" s="1">
        <v>279.5021</v>
      </c>
      <c r="K69" s="1">
        <v>236.9901</v>
      </c>
      <c r="L69" s="1">
        <f t="shared" si="3"/>
        <v>233.3398333</v>
      </c>
      <c r="M69" s="1">
        <f t="shared" ref="M69:N69" si="151">(H69+I69)/2</f>
        <v>223.06045</v>
      </c>
      <c r="N69" s="1">
        <f t="shared" si="151"/>
        <v>260.2116</v>
      </c>
      <c r="O69" s="1">
        <f t="shared" ref="O69:P69" si="152">(E69+W69)/2</f>
        <v>242.06075</v>
      </c>
      <c r="P69" s="1">
        <f t="shared" si="152"/>
        <v>233.83875</v>
      </c>
      <c r="Q69" s="1">
        <f t="shared" si="6"/>
        <v>238.65763</v>
      </c>
      <c r="R69" s="1">
        <f t="shared" si="7"/>
        <v>1.735538572</v>
      </c>
      <c r="S69" s="1">
        <f t="shared" si="8"/>
        <v>247.76955</v>
      </c>
      <c r="T69" s="1">
        <v>209.5797</v>
      </c>
      <c r="U69" s="1">
        <v>210.598</v>
      </c>
      <c r="V69" s="1">
        <v>254.5369</v>
      </c>
      <c r="W69" s="1">
        <v>230.059</v>
      </c>
      <c r="X69" s="1">
        <v>226.1692</v>
      </c>
      <c r="Y69" s="1">
        <f t="shared" si="9"/>
        <v>5.18290756</v>
      </c>
      <c r="Z69" s="1">
        <f t="shared" si="10"/>
        <v>1301.210827</v>
      </c>
      <c r="AA69" s="1">
        <f t="shared" si="11"/>
        <v>3062.92513</v>
      </c>
      <c r="AB69" s="1">
        <f t="shared" si="12"/>
        <v>982.283354</v>
      </c>
      <c r="AC69" s="1">
        <f t="shared" si="13"/>
        <v>919.4903936</v>
      </c>
      <c r="AD69" s="1">
        <f t="shared" si="14"/>
        <v>185.3900096</v>
      </c>
      <c r="AF69" s="1">
        <f t="shared" si="15"/>
        <v>0.1511343294</v>
      </c>
      <c r="AG69" s="17" t="str">
        <f t="shared" si="16"/>
        <v>SUB-VERTICAL</v>
      </c>
      <c r="AH69" s="1">
        <f t="shared" si="17"/>
        <v>0.3011359144</v>
      </c>
      <c r="AJ69" s="17" t="str">
        <f t="shared" si="18"/>
        <v>SUB-VERTICAL</v>
      </c>
      <c r="AK69" s="1">
        <f t="shared" si="19"/>
        <v>0.06727264877</v>
      </c>
      <c r="AM69" s="16" t="str">
        <f t="shared" si="20"/>
        <v>MERGULHO</v>
      </c>
      <c r="AN69" s="1">
        <f t="shared" si="21"/>
        <v>-0.1538246053</v>
      </c>
      <c r="AP69" s="23" t="str">
        <f t="shared" si="22"/>
        <v>SUB-HORIZONTAL</v>
      </c>
      <c r="AQ69" s="1">
        <f t="shared" si="23"/>
        <v>-0.01705261265</v>
      </c>
      <c r="AS69" s="23" t="str">
        <f t="shared" si="24"/>
        <v>SUB-HORIZONTAL</v>
      </c>
      <c r="AT69" s="1">
        <f t="shared" si="25"/>
        <v>0.1133968388</v>
      </c>
      <c r="AV69" s="17" t="str">
        <f t="shared" si="26"/>
        <v>SUB-VERTICAL</v>
      </c>
    </row>
    <row r="70" ht="15.75" customHeight="1">
      <c r="A70" s="1">
        <v>5579.9355</v>
      </c>
      <c r="B70" s="1">
        <v>193.3675</v>
      </c>
      <c r="C70" s="1">
        <v>223.2444</v>
      </c>
      <c r="D70" s="1">
        <v>245.1106</v>
      </c>
      <c r="E70" s="1">
        <v>211.3651</v>
      </c>
      <c r="F70" s="1">
        <v>203.2906</v>
      </c>
      <c r="G70" s="1">
        <v>211.3729</v>
      </c>
      <c r="H70" s="1">
        <v>180.7644</v>
      </c>
      <c r="I70" s="1">
        <v>240.9211</v>
      </c>
      <c r="J70" s="1">
        <v>279.5021</v>
      </c>
      <c r="K70" s="1">
        <v>236.9901</v>
      </c>
      <c r="L70" s="1">
        <f t="shared" si="3"/>
        <v>198.4759667</v>
      </c>
      <c r="M70" s="1">
        <f t="shared" ref="M70:N70" si="153">(H70+I70)/2</f>
        <v>210.84275</v>
      </c>
      <c r="N70" s="1">
        <f t="shared" si="153"/>
        <v>260.2116</v>
      </c>
      <c r="O70" s="1">
        <f t="shared" ref="O70:P70" si="154">(E70+W70)/2</f>
        <v>210.1786</v>
      </c>
      <c r="P70" s="1">
        <f t="shared" si="154"/>
        <v>204.6694</v>
      </c>
      <c r="Q70" s="1">
        <f t="shared" si="6"/>
        <v>193.3823222</v>
      </c>
      <c r="R70" s="1">
        <f t="shared" si="7"/>
        <v>1.448200993</v>
      </c>
      <c r="S70" s="1">
        <f t="shared" si="8"/>
        <v>213.31465</v>
      </c>
      <c r="T70" s="1">
        <v>193.2063</v>
      </c>
      <c r="U70" s="1">
        <v>193.5364</v>
      </c>
      <c r="V70" s="1">
        <v>231.4227</v>
      </c>
      <c r="W70" s="1">
        <v>208.9921</v>
      </c>
      <c r="X70" s="1">
        <v>206.0482</v>
      </c>
      <c r="Y70" s="1">
        <f t="shared" si="9"/>
        <v>2261.344873</v>
      </c>
      <c r="Z70" s="1">
        <f t="shared" si="10"/>
        <v>312.4657229</v>
      </c>
      <c r="AA70" s="1">
        <f t="shared" si="11"/>
        <v>17.55191025</v>
      </c>
      <c r="AB70" s="1">
        <f t="shared" si="12"/>
        <v>2276.702139</v>
      </c>
      <c r="AC70" s="1">
        <f t="shared" si="13"/>
        <v>2245.309794</v>
      </c>
      <c r="AD70" s="1">
        <f t="shared" si="14"/>
        <v>90.21960256</v>
      </c>
      <c r="AF70" s="1">
        <f t="shared" si="15"/>
        <v>0.06741075465</v>
      </c>
      <c r="AG70" s="16" t="str">
        <f t="shared" si="16"/>
        <v>MERGULHO</v>
      </c>
      <c r="AH70" s="1">
        <f t="shared" si="17"/>
        <v>0.2114646458</v>
      </c>
      <c r="AJ70" s="17" t="str">
        <f t="shared" si="18"/>
        <v>SUB-VERTICAL</v>
      </c>
      <c r="AK70" s="1">
        <f t="shared" si="19"/>
        <v>0.09347640095</v>
      </c>
      <c r="AM70" s="16" t="str">
        <f t="shared" si="20"/>
        <v>MERGULHO</v>
      </c>
      <c r="AN70" s="1">
        <f t="shared" si="21"/>
        <v>-0.148258015</v>
      </c>
      <c r="AP70" s="23" t="str">
        <f t="shared" si="22"/>
        <v>SUB-HORIZONTAL</v>
      </c>
      <c r="AQ70" s="1">
        <f t="shared" si="23"/>
        <v>-0.01418644916</v>
      </c>
      <c r="AS70" s="23" t="str">
        <f t="shared" si="24"/>
        <v>SUB-HORIZONTAL</v>
      </c>
      <c r="AT70" s="1">
        <f t="shared" si="25"/>
        <v>0.02551444223</v>
      </c>
      <c r="AV70" s="16" t="str">
        <f t="shared" si="26"/>
        <v>MERGULHO</v>
      </c>
    </row>
    <row r="71" ht="15.75" customHeight="1">
      <c r="A71" s="1">
        <v>5580.0117</v>
      </c>
      <c r="B71" s="1">
        <v>153.3614</v>
      </c>
      <c r="C71" s="1">
        <v>168.983</v>
      </c>
      <c r="D71" s="1">
        <v>199.7323</v>
      </c>
      <c r="E71" s="1">
        <v>183.4217</v>
      </c>
      <c r="F71" s="1">
        <v>177.531</v>
      </c>
      <c r="G71" s="1">
        <v>183.7346</v>
      </c>
      <c r="H71" s="1">
        <v>163.606</v>
      </c>
      <c r="I71" s="1">
        <v>212.8851</v>
      </c>
      <c r="J71" s="1">
        <v>252.2986</v>
      </c>
      <c r="K71" s="1">
        <v>223.5881</v>
      </c>
      <c r="L71" s="1">
        <f t="shared" si="3"/>
        <v>174.9572</v>
      </c>
      <c r="M71" s="1">
        <f t="shared" ref="M71:N71" si="155">(H71+I71)/2</f>
        <v>188.24555</v>
      </c>
      <c r="N71" s="1">
        <f t="shared" si="155"/>
        <v>232.59185</v>
      </c>
      <c r="O71" s="1">
        <f t="shared" ref="O71:P71" si="156">(E71+W71)/2</f>
        <v>186.7791</v>
      </c>
      <c r="P71" s="1">
        <f t="shared" si="156"/>
        <v>183.0113</v>
      </c>
      <c r="Q71" s="1">
        <f t="shared" si="6"/>
        <v>153.378556</v>
      </c>
      <c r="R71" s="1">
        <f t="shared" si="7"/>
        <v>1.258839852</v>
      </c>
      <c r="S71" s="1">
        <f t="shared" si="8"/>
        <v>181.1334667</v>
      </c>
      <c r="T71" s="1">
        <v>179.7988</v>
      </c>
      <c r="U71" s="1">
        <v>176.1657</v>
      </c>
      <c r="V71" s="1">
        <v>208.7596</v>
      </c>
      <c r="W71" s="1">
        <v>190.1365</v>
      </c>
      <c r="X71" s="1">
        <v>188.4916</v>
      </c>
      <c r="Y71" s="1">
        <f t="shared" si="9"/>
        <v>3543.070862</v>
      </c>
      <c r="Z71" s="1">
        <f t="shared" si="10"/>
        <v>1927.394384</v>
      </c>
      <c r="AA71" s="1">
        <f t="shared" si="11"/>
        <v>172.9961478</v>
      </c>
      <c r="AB71" s="1">
        <f t="shared" si="12"/>
        <v>1094.703248</v>
      </c>
      <c r="AC71" s="1">
        <f t="shared" si="13"/>
        <v>1348.314336</v>
      </c>
      <c r="AD71" s="1">
        <f t="shared" si="14"/>
        <v>17.01975025</v>
      </c>
      <c r="AF71" s="1">
        <f t="shared" si="15"/>
        <v>-0.06467513747</v>
      </c>
      <c r="AG71" s="23" t="str">
        <f t="shared" si="16"/>
        <v>SUB-HORIZONTAL</v>
      </c>
      <c r="AH71" s="1">
        <f t="shared" si="17"/>
        <v>0.03233842878</v>
      </c>
      <c r="AJ71" s="16" t="str">
        <f t="shared" si="18"/>
        <v>MERGULHO</v>
      </c>
      <c r="AK71" s="1">
        <f t="shared" si="19"/>
        <v>0.1673746085</v>
      </c>
      <c r="AM71" s="17" t="str">
        <f t="shared" si="20"/>
        <v>SUB-VERTICAL</v>
      </c>
      <c r="AN71" s="1">
        <f t="shared" si="21"/>
        <v>-0.08521585947</v>
      </c>
      <c r="AP71" s="23" t="str">
        <f t="shared" si="22"/>
        <v>SUB-HORIZONTAL</v>
      </c>
      <c r="AQ71" s="1">
        <f t="shared" si="23"/>
        <v>-0.008688819043</v>
      </c>
      <c r="AS71" s="23" t="str">
        <f t="shared" si="24"/>
        <v>SUB-HORIZONTAL</v>
      </c>
      <c r="AT71" s="1">
        <f t="shared" si="25"/>
        <v>-0.02556181438</v>
      </c>
      <c r="AV71" s="23" t="str">
        <f t="shared" si="26"/>
        <v>SUB-HORIZONTAL</v>
      </c>
    </row>
    <row r="72" ht="15.75" customHeight="1">
      <c r="A72" s="1">
        <v>5580.0879</v>
      </c>
      <c r="B72" s="1">
        <v>133.358</v>
      </c>
      <c r="C72" s="1">
        <v>149.8186</v>
      </c>
      <c r="D72" s="1">
        <v>178.2238</v>
      </c>
      <c r="E72" s="1">
        <v>166.8473</v>
      </c>
      <c r="F72" s="1">
        <v>161.895</v>
      </c>
      <c r="G72" s="1">
        <v>168.6253</v>
      </c>
      <c r="H72" s="1">
        <v>153.2523</v>
      </c>
      <c r="I72" s="1">
        <v>212.8851</v>
      </c>
      <c r="J72" s="1">
        <v>252.2986</v>
      </c>
      <c r="K72" s="1">
        <v>223.5881</v>
      </c>
      <c r="L72" s="1">
        <f t="shared" si="3"/>
        <v>161.2575333</v>
      </c>
      <c r="M72" s="1">
        <f t="shared" ref="M72:N72" si="157">(H72+I72)/2</f>
        <v>183.0687</v>
      </c>
      <c r="N72" s="1">
        <f t="shared" si="157"/>
        <v>232.59185</v>
      </c>
      <c r="O72" s="1">
        <f t="shared" ref="O72:P72" si="158">(E72+W72)/2</f>
        <v>171.11755</v>
      </c>
      <c r="P72" s="1">
        <f t="shared" si="158"/>
        <v>169.1957</v>
      </c>
      <c r="Q72" s="1">
        <f t="shared" si="6"/>
        <v>133.3767014</v>
      </c>
      <c r="R72" s="1">
        <f t="shared" si="7"/>
        <v>1.155319943</v>
      </c>
      <c r="S72" s="1">
        <f t="shared" si="8"/>
        <v>164.4329333</v>
      </c>
      <c r="T72" s="1">
        <v>168.6087</v>
      </c>
      <c r="U72" s="1">
        <v>164.048</v>
      </c>
      <c r="V72" s="1">
        <v>192.5405</v>
      </c>
      <c r="W72" s="1">
        <v>175.3878</v>
      </c>
      <c r="X72" s="1">
        <v>176.4964</v>
      </c>
      <c r="Y72" s="1">
        <f t="shared" si="9"/>
        <v>6324.559634</v>
      </c>
      <c r="Z72" s="1">
        <f t="shared" si="10"/>
        <v>3977.383422</v>
      </c>
      <c r="AA72" s="1">
        <f t="shared" si="11"/>
        <v>1201.405718</v>
      </c>
      <c r="AB72" s="1">
        <f t="shared" si="12"/>
        <v>1960.399597</v>
      </c>
      <c r="AC72" s="1">
        <f t="shared" si="13"/>
        <v>2385.062336</v>
      </c>
      <c r="AD72" s="1">
        <f t="shared" si="14"/>
        <v>413.9027492</v>
      </c>
      <c r="AF72" s="1">
        <f t="shared" si="15"/>
        <v>-0.1391603862</v>
      </c>
      <c r="AG72" s="23" t="str">
        <f t="shared" si="16"/>
        <v>SUB-HORIZONTAL</v>
      </c>
      <c r="AH72" s="1">
        <f t="shared" si="17"/>
        <v>-0.02266083876</v>
      </c>
      <c r="AJ72" s="23" t="str">
        <f t="shared" si="18"/>
        <v>SUB-HORIZONTAL</v>
      </c>
      <c r="AK72" s="1">
        <f t="shared" si="19"/>
        <v>0.1738329637</v>
      </c>
      <c r="AM72" s="17" t="str">
        <f t="shared" si="20"/>
        <v>SUB-VERTICAL</v>
      </c>
      <c r="AN72" s="1">
        <f t="shared" si="21"/>
        <v>-0.0659729995</v>
      </c>
      <c r="AP72" s="23" t="str">
        <f t="shared" si="22"/>
        <v>SUB-HORIZONTAL</v>
      </c>
      <c r="AQ72" s="1">
        <f t="shared" si="23"/>
        <v>0.006300967771</v>
      </c>
      <c r="AS72" s="16" t="str">
        <f t="shared" si="24"/>
        <v>MERGULHO</v>
      </c>
      <c r="AT72" s="1">
        <f t="shared" si="25"/>
        <v>-0.04562534239</v>
      </c>
      <c r="AV72" s="23" t="str">
        <f t="shared" si="26"/>
        <v>SUB-HORIZONTAL</v>
      </c>
    </row>
    <row r="73" ht="15.75" customHeight="1">
      <c r="A73" s="1">
        <v>5580.1641</v>
      </c>
      <c r="B73" s="1">
        <v>130.7809</v>
      </c>
      <c r="C73" s="1">
        <v>145.8206</v>
      </c>
      <c r="D73" s="1">
        <v>170.9018</v>
      </c>
      <c r="E73" s="1">
        <v>162.7993</v>
      </c>
      <c r="F73" s="1">
        <v>158.0223</v>
      </c>
      <c r="G73" s="1">
        <v>164.267</v>
      </c>
      <c r="H73" s="1">
        <v>150.4657</v>
      </c>
      <c r="I73" s="1">
        <v>183.0819</v>
      </c>
      <c r="J73" s="1">
        <v>213.3213</v>
      </c>
      <c r="K73" s="1">
        <v>191.6112</v>
      </c>
      <c r="L73" s="1">
        <f t="shared" si="3"/>
        <v>157.585</v>
      </c>
      <c r="M73" s="1">
        <f t="shared" ref="M73:N73" si="159">(H73+I73)/2</f>
        <v>166.7738</v>
      </c>
      <c r="N73" s="1">
        <f t="shared" si="159"/>
        <v>198.2016</v>
      </c>
      <c r="O73" s="1">
        <f t="shared" ref="O73:P73" si="160">(E73+W73)/2</f>
        <v>166.08285</v>
      </c>
      <c r="P73" s="1">
        <f t="shared" si="160"/>
        <v>165.80055</v>
      </c>
      <c r="Q73" s="1">
        <f t="shared" si="6"/>
        <v>130.8002969</v>
      </c>
      <c r="R73" s="1">
        <f t="shared" si="7"/>
        <v>1.125459472</v>
      </c>
      <c r="S73" s="1">
        <f t="shared" si="8"/>
        <v>158.3300833</v>
      </c>
      <c r="T73" s="1">
        <v>161.366</v>
      </c>
      <c r="U73" s="1">
        <v>157.6784</v>
      </c>
      <c r="V73" s="1">
        <v>183.4328</v>
      </c>
      <c r="W73" s="1">
        <v>169.3664</v>
      </c>
      <c r="X73" s="1">
        <v>173.5788</v>
      </c>
      <c r="Y73" s="1">
        <f t="shared" si="9"/>
        <v>2735.394601</v>
      </c>
      <c r="Z73" s="1">
        <f t="shared" si="10"/>
        <v>1388.404478</v>
      </c>
      <c r="AA73" s="1">
        <f t="shared" si="11"/>
        <v>148.354836</v>
      </c>
      <c r="AB73" s="1">
        <f t="shared" si="12"/>
        <v>471.5803128</v>
      </c>
      <c r="AC73" s="1">
        <f t="shared" si="13"/>
        <v>645.3378122</v>
      </c>
      <c r="AD73" s="1">
        <f t="shared" si="14"/>
        <v>0.12313081</v>
      </c>
      <c r="AF73" s="1">
        <f t="shared" si="15"/>
        <v>-0.1403266285</v>
      </c>
      <c r="AG73" s="23" t="str">
        <f t="shared" si="16"/>
        <v>SUB-HORIZONTAL</v>
      </c>
      <c r="AH73" s="1">
        <f t="shared" si="17"/>
        <v>-0.03135933702</v>
      </c>
      <c r="AJ73" s="23" t="str">
        <f t="shared" si="18"/>
        <v>SUB-HORIZONTAL</v>
      </c>
      <c r="AK73" s="1">
        <f t="shared" si="19"/>
        <v>0.1588786542</v>
      </c>
      <c r="AM73" s="17" t="str">
        <f t="shared" si="20"/>
        <v>SUB-VERTICAL</v>
      </c>
      <c r="AN73" s="1">
        <f t="shared" si="21"/>
        <v>-0.04857574328</v>
      </c>
      <c r="AP73" s="23" t="str">
        <f t="shared" si="22"/>
        <v>SUB-HORIZONTAL</v>
      </c>
      <c r="AQ73" s="1">
        <f t="shared" si="23"/>
        <v>0.02456787734</v>
      </c>
      <c r="AS73" s="16" t="str">
        <f t="shared" si="24"/>
        <v>MERGULHO</v>
      </c>
      <c r="AT73" s="1">
        <f t="shared" si="25"/>
        <v>-0.05514550725</v>
      </c>
      <c r="AV73" s="23" t="str">
        <f t="shared" si="26"/>
        <v>SUB-HORIZONTAL</v>
      </c>
    </row>
    <row r="74" ht="15.75" customHeight="1">
      <c r="A74" s="1">
        <v>5580.2403</v>
      </c>
      <c r="B74" s="1">
        <v>138.261</v>
      </c>
      <c r="C74" s="1">
        <v>141.1817</v>
      </c>
      <c r="D74" s="1">
        <v>165.5588</v>
      </c>
      <c r="E74" s="1">
        <v>158.1128</v>
      </c>
      <c r="F74" s="1">
        <v>153.5286</v>
      </c>
      <c r="G74" s="1">
        <v>158.7037</v>
      </c>
      <c r="H74" s="1">
        <v>149.7504</v>
      </c>
      <c r="I74" s="1">
        <v>183.0819</v>
      </c>
      <c r="J74" s="1">
        <v>213.3213</v>
      </c>
      <c r="K74" s="1">
        <v>191.6112</v>
      </c>
      <c r="L74" s="1">
        <f t="shared" si="3"/>
        <v>153.9942333</v>
      </c>
      <c r="M74" s="1">
        <f t="shared" ref="M74:N74" si="161">(H74+I74)/2</f>
        <v>166.41615</v>
      </c>
      <c r="N74" s="1">
        <f t="shared" si="161"/>
        <v>198.2016</v>
      </c>
      <c r="O74" s="1">
        <f t="shared" ref="O74:P74" si="162">(E74+W74)/2</f>
        <v>164.53215</v>
      </c>
      <c r="P74" s="1">
        <f t="shared" si="162"/>
        <v>163.79465</v>
      </c>
      <c r="Q74" s="1">
        <f t="shared" si="6"/>
        <v>138.2808731</v>
      </c>
      <c r="R74" s="1">
        <f t="shared" si="7"/>
        <v>1.08734306</v>
      </c>
      <c r="S74" s="1">
        <f t="shared" si="8"/>
        <v>156.2376333</v>
      </c>
      <c r="T74" s="1">
        <v>157.5878</v>
      </c>
      <c r="U74" s="1">
        <v>155.1752</v>
      </c>
      <c r="V74" s="1">
        <v>179.6613</v>
      </c>
      <c r="W74" s="1">
        <v>170.9515</v>
      </c>
      <c r="X74" s="1">
        <v>174.0607</v>
      </c>
      <c r="Y74" s="1">
        <f t="shared" si="9"/>
        <v>2008.913077</v>
      </c>
      <c r="Z74" s="1">
        <f t="shared" si="10"/>
        <v>1755.62676</v>
      </c>
      <c r="AA74" s="1">
        <f t="shared" si="11"/>
        <v>307.0590336</v>
      </c>
      <c r="AB74" s="1">
        <f t="shared" si="12"/>
        <v>649.9491348</v>
      </c>
      <c r="AC74" s="1">
        <f t="shared" si="13"/>
        <v>778.7839049</v>
      </c>
      <c r="AD74" s="1">
        <f t="shared" si="14"/>
        <v>11.70050436</v>
      </c>
      <c r="AF74" s="1">
        <f t="shared" si="15"/>
        <v>-0.07984790156</v>
      </c>
      <c r="AG74" s="23" t="str">
        <f t="shared" si="16"/>
        <v>SUB-HORIZONTAL</v>
      </c>
      <c r="AH74" s="1">
        <f t="shared" si="17"/>
        <v>-0.05893071887</v>
      </c>
      <c r="AJ74" s="23" t="str">
        <f t="shared" si="18"/>
        <v>SUB-HORIZONTAL</v>
      </c>
      <c r="AK74" s="1">
        <f t="shared" si="19"/>
        <v>0.1594471278</v>
      </c>
      <c r="AM74" s="17" t="str">
        <f t="shared" si="20"/>
        <v>SUB-VERTICAL</v>
      </c>
      <c r="AN74" s="1">
        <f t="shared" si="21"/>
        <v>-0.04602177683</v>
      </c>
      <c r="AP74" s="23" t="str">
        <f t="shared" si="22"/>
        <v>SUB-HORIZONTAL</v>
      </c>
      <c r="AQ74" s="1">
        <f t="shared" si="23"/>
        <v>0.0180244424</v>
      </c>
      <c r="AS74" s="16" t="str">
        <f t="shared" si="24"/>
        <v>MERGULHO</v>
      </c>
      <c r="AT74" s="1">
        <f t="shared" si="25"/>
        <v>-0.09239798396</v>
      </c>
      <c r="AV74" s="23" t="str">
        <f t="shared" si="26"/>
        <v>SUB-HORIZONTAL</v>
      </c>
    </row>
    <row r="75" ht="15.75" customHeight="1">
      <c r="A75" s="1">
        <v>5580.3165</v>
      </c>
      <c r="B75" s="1">
        <v>151.8688</v>
      </c>
      <c r="C75" s="1">
        <v>147.7213</v>
      </c>
      <c r="D75" s="1">
        <v>169.892</v>
      </c>
      <c r="E75" s="1">
        <v>160.1848</v>
      </c>
      <c r="F75" s="1">
        <v>155.3231</v>
      </c>
      <c r="G75" s="1">
        <v>160.587</v>
      </c>
      <c r="H75" s="1">
        <v>156.3863</v>
      </c>
      <c r="I75" s="1">
        <v>164.0121</v>
      </c>
      <c r="J75" s="1">
        <v>187.4903</v>
      </c>
      <c r="K75" s="1">
        <v>174.8744</v>
      </c>
      <c r="L75" s="1">
        <f t="shared" si="3"/>
        <v>157.4321333</v>
      </c>
      <c r="M75" s="1">
        <f t="shared" ref="M75:N75" si="163">(H75+I75)/2</f>
        <v>160.1992</v>
      </c>
      <c r="N75" s="1">
        <f t="shared" si="163"/>
        <v>175.7512</v>
      </c>
      <c r="O75" s="1">
        <f t="shared" ref="O75:P75" si="164">(E75+W75)/2</f>
        <v>167.4309</v>
      </c>
      <c r="P75" s="1">
        <f t="shared" si="164"/>
        <v>164.34655</v>
      </c>
      <c r="Q75" s="1">
        <f t="shared" si="6"/>
        <v>151.8882601</v>
      </c>
      <c r="R75" s="1">
        <f t="shared" si="7"/>
        <v>1.100246308</v>
      </c>
      <c r="S75" s="1">
        <f t="shared" si="8"/>
        <v>160.803</v>
      </c>
      <c r="T75" s="1">
        <v>159.7363</v>
      </c>
      <c r="U75" s="1">
        <v>155.5135</v>
      </c>
      <c r="V75" s="1">
        <v>180.0861</v>
      </c>
      <c r="W75" s="1">
        <v>174.677</v>
      </c>
      <c r="X75" s="1">
        <v>173.37</v>
      </c>
      <c r="Y75" s="1">
        <f t="shared" si="9"/>
        <v>147.4597349</v>
      </c>
      <c r="Z75" s="1">
        <f t="shared" si="10"/>
        <v>265.3901646</v>
      </c>
      <c r="AA75" s="1">
        <f t="shared" si="11"/>
        <v>34.57322401</v>
      </c>
      <c r="AB75" s="1">
        <f t="shared" si="12"/>
        <v>18.28246564</v>
      </c>
      <c r="AC75" s="1">
        <f t="shared" si="13"/>
        <v>72.22620196</v>
      </c>
      <c r="AD75" s="1">
        <f t="shared" si="14"/>
        <v>258.373476</v>
      </c>
      <c r="AF75" s="1">
        <f t="shared" si="15"/>
        <v>-0.02931328755</v>
      </c>
      <c r="AG75" s="23" t="str">
        <f t="shared" si="16"/>
        <v>SUB-HORIZONTAL</v>
      </c>
      <c r="AH75" s="1">
        <f t="shared" si="17"/>
        <v>-0.05700955542</v>
      </c>
      <c r="AJ75" s="23" t="str">
        <f t="shared" si="18"/>
        <v>SUB-HORIZONTAL</v>
      </c>
      <c r="AK75" s="1">
        <f t="shared" si="19"/>
        <v>0.1399495094</v>
      </c>
      <c r="AM75" s="17" t="str">
        <f t="shared" si="20"/>
        <v>SUB-VERTICAL</v>
      </c>
      <c r="AN75" s="1">
        <f t="shared" si="21"/>
        <v>-0.05884327845</v>
      </c>
      <c r="AP75" s="23" t="str">
        <f t="shared" si="22"/>
        <v>SUB-HORIZONTAL</v>
      </c>
      <c r="AQ75" s="1">
        <f t="shared" si="23"/>
        <v>-0.007510532863</v>
      </c>
      <c r="AS75" s="23" t="str">
        <f t="shared" si="24"/>
        <v>SUB-HORIZONTAL</v>
      </c>
      <c r="AT75" s="1">
        <f t="shared" si="25"/>
        <v>-0.07661091015</v>
      </c>
      <c r="AV75" s="23" t="str">
        <f t="shared" si="26"/>
        <v>SUB-HORIZONTAL</v>
      </c>
    </row>
    <row r="76" ht="15.75" customHeight="1">
      <c r="A76" s="1">
        <v>5580.3927</v>
      </c>
      <c r="B76" s="1">
        <v>170.1454</v>
      </c>
      <c r="C76" s="1">
        <v>156.6212</v>
      </c>
      <c r="D76" s="1">
        <v>189.863</v>
      </c>
      <c r="E76" s="1">
        <v>179.7467</v>
      </c>
      <c r="F76" s="1">
        <v>173.9733</v>
      </c>
      <c r="G76" s="1">
        <v>179.996</v>
      </c>
      <c r="H76" s="1">
        <v>168.0816</v>
      </c>
      <c r="I76" s="1">
        <v>164.0121</v>
      </c>
      <c r="J76" s="1">
        <v>187.4903</v>
      </c>
      <c r="K76" s="1">
        <v>174.8744</v>
      </c>
      <c r="L76" s="1">
        <f t="shared" si="3"/>
        <v>174.0169667</v>
      </c>
      <c r="M76" s="1">
        <f t="shared" ref="M76:N76" si="165">(H76+I76)/2</f>
        <v>166.04685</v>
      </c>
      <c r="N76" s="1">
        <f t="shared" si="165"/>
        <v>175.7512</v>
      </c>
      <c r="O76" s="1">
        <f t="shared" ref="O76:P76" si="166">(E76+W76)/2</f>
        <v>179.5824</v>
      </c>
      <c r="P76" s="1">
        <f t="shared" si="166"/>
        <v>175.9017</v>
      </c>
      <c r="Q76" s="1">
        <f t="shared" si="6"/>
        <v>170.1639327</v>
      </c>
      <c r="R76" s="1">
        <f t="shared" si="7"/>
        <v>1.233225195</v>
      </c>
      <c r="S76" s="1">
        <f t="shared" si="8"/>
        <v>171.9415833</v>
      </c>
      <c r="T76" s="1">
        <v>170.5776</v>
      </c>
      <c r="U76" s="1">
        <v>159.099</v>
      </c>
      <c r="V76" s="1">
        <v>185.3433</v>
      </c>
      <c r="W76" s="1">
        <v>179.4181</v>
      </c>
      <c r="X76" s="1">
        <v>177.8301</v>
      </c>
      <c r="Y76" s="1">
        <f t="shared" si="9"/>
        <v>37.61736889</v>
      </c>
      <c r="Z76" s="1">
        <f t="shared" si="10"/>
        <v>54.62540281</v>
      </c>
      <c r="AA76" s="1">
        <f t="shared" si="11"/>
        <v>668.2690308</v>
      </c>
      <c r="AB76" s="1">
        <f t="shared" si="12"/>
        <v>43.10579025</v>
      </c>
      <c r="AC76" s="1">
        <f t="shared" si="13"/>
        <v>24.13855161</v>
      </c>
      <c r="AD76" s="1">
        <f t="shared" si="14"/>
        <v>455.0200934</v>
      </c>
      <c r="AF76" s="1">
        <f t="shared" si="15"/>
        <v>0.01220386558</v>
      </c>
      <c r="AG76" s="16" t="str">
        <f t="shared" si="16"/>
        <v>MERGULHO</v>
      </c>
      <c r="AH76" s="1">
        <f t="shared" si="17"/>
        <v>-0.07063409996</v>
      </c>
      <c r="AJ76" s="23" t="str">
        <f t="shared" si="18"/>
        <v>SUB-HORIZONTAL</v>
      </c>
      <c r="AK76" s="1">
        <f t="shared" si="19"/>
        <v>0.192769841</v>
      </c>
      <c r="AM76" s="17" t="str">
        <f t="shared" si="20"/>
        <v>SUB-VERTICAL</v>
      </c>
      <c r="AN76" s="1">
        <f t="shared" si="21"/>
        <v>-0.05476096183</v>
      </c>
      <c r="AP76" s="23" t="str">
        <f t="shared" si="22"/>
        <v>SUB-HORIZONTAL</v>
      </c>
      <c r="AQ76" s="1">
        <f t="shared" si="23"/>
        <v>-0.008890265584</v>
      </c>
      <c r="AS76" s="23" t="str">
        <f t="shared" si="24"/>
        <v>SUB-HORIZONTAL</v>
      </c>
      <c r="AT76" s="1">
        <f t="shared" si="25"/>
        <v>0.01210610226</v>
      </c>
      <c r="AV76" s="16" t="str">
        <f t="shared" si="26"/>
        <v>MERGULHO</v>
      </c>
    </row>
    <row r="77" ht="15.75" customHeight="1">
      <c r="A77" s="1">
        <v>5580.4689</v>
      </c>
      <c r="B77" s="1">
        <v>188.5485</v>
      </c>
      <c r="C77" s="1">
        <v>172.1227</v>
      </c>
      <c r="D77" s="1">
        <v>205.7178</v>
      </c>
      <c r="E77" s="1">
        <v>196.7893</v>
      </c>
      <c r="F77" s="1">
        <v>189.9555</v>
      </c>
      <c r="G77" s="1">
        <v>197.3566</v>
      </c>
      <c r="H77" s="1">
        <v>183.8644</v>
      </c>
      <c r="I77" s="1">
        <v>163.5033</v>
      </c>
      <c r="J77" s="1">
        <v>182.6722</v>
      </c>
      <c r="K77" s="1">
        <v>176.1596</v>
      </c>
      <c r="L77" s="1">
        <f t="shared" si="3"/>
        <v>190.3921667</v>
      </c>
      <c r="M77" s="1">
        <f t="shared" ref="M77:N77" si="167">(H77+I77)/2</f>
        <v>173.68385</v>
      </c>
      <c r="N77" s="1">
        <f t="shared" si="167"/>
        <v>173.08775</v>
      </c>
      <c r="O77" s="1">
        <f t="shared" ref="O77:P77" si="168">(E77+W77)/2</f>
        <v>193.42205</v>
      </c>
      <c r="P77" s="1">
        <f t="shared" si="168"/>
        <v>190.5694</v>
      </c>
      <c r="Q77" s="1">
        <f t="shared" si="6"/>
        <v>188.565523</v>
      </c>
      <c r="R77" s="1">
        <f t="shared" si="7"/>
        <v>1.352169668</v>
      </c>
      <c r="S77" s="1">
        <f t="shared" si="8"/>
        <v>187.25055</v>
      </c>
      <c r="T77" s="1">
        <v>187.8233</v>
      </c>
      <c r="U77" s="1">
        <v>169.8076</v>
      </c>
      <c r="V77" s="1">
        <v>199.4834</v>
      </c>
      <c r="W77" s="1">
        <v>190.0548</v>
      </c>
      <c r="X77" s="1">
        <v>191.1833</v>
      </c>
      <c r="Y77" s="1">
        <f t="shared" si="9"/>
        <v>627.262043</v>
      </c>
      <c r="Z77" s="1">
        <f t="shared" si="10"/>
        <v>74.29405636</v>
      </c>
      <c r="AA77" s="1">
        <f t="shared" si="11"/>
        <v>1782.06401</v>
      </c>
      <c r="AB77" s="1">
        <f t="shared" si="12"/>
        <v>591.4624</v>
      </c>
      <c r="AC77" s="1">
        <f t="shared" si="13"/>
        <v>39.74419849</v>
      </c>
      <c r="AD77" s="1">
        <f t="shared" si="14"/>
        <v>1294.567596</v>
      </c>
      <c r="AF77" s="1">
        <f t="shared" si="15"/>
        <v>0.02515740219</v>
      </c>
      <c r="AG77" s="16" t="str">
        <f t="shared" si="16"/>
        <v>MERGULHO</v>
      </c>
      <c r="AH77" s="1">
        <f t="shared" si="17"/>
        <v>-0.06600290954</v>
      </c>
      <c r="AJ77" s="23" t="str">
        <f t="shared" si="18"/>
        <v>SUB-HORIZONTAL</v>
      </c>
      <c r="AK77" s="1">
        <f t="shared" si="19"/>
        <v>0.1785339968</v>
      </c>
      <c r="AM77" s="17" t="str">
        <f t="shared" si="20"/>
        <v>SUB-VERTICAL</v>
      </c>
      <c r="AN77" s="1">
        <f t="shared" si="21"/>
        <v>-0.04437535362</v>
      </c>
      <c r="AP77" s="23" t="str">
        <f t="shared" si="22"/>
        <v>SUB-HORIZONTAL</v>
      </c>
      <c r="AQ77" s="1">
        <f t="shared" si="23"/>
        <v>0.005920210724</v>
      </c>
      <c r="AS77" s="16" t="str">
        <f t="shared" si="24"/>
        <v>MERGULHO</v>
      </c>
      <c r="AT77" s="1">
        <f t="shared" si="25"/>
        <v>0.0317809283</v>
      </c>
      <c r="AV77" s="16" t="str">
        <f t="shared" si="26"/>
        <v>MERGULHO</v>
      </c>
    </row>
    <row r="78" ht="15.75" customHeight="1">
      <c r="A78" s="1">
        <v>5580.5451</v>
      </c>
      <c r="B78" s="1">
        <v>203.7023</v>
      </c>
      <c r="C78" s="1">
        <v>191.5665</v>
      </c>
      <c r="D78" s="1">
        <v>216.583</v>
      </c>
      <c r="E78" s="1">
        <v>215.9746</v>
      </c>
      <c r="F78" s="1">
        <v>208.3418</v>
      </c>
      <c r="G78" s="1">
        <v>216.8715</v>
      </c>
      <c r="H78" s="1">
        <v>201.574</v>
      </c>
      <c r="I78" s="1">
        <v>163.5033</v>
      </c>
      <c r="J78" s="1">
        <v>182.6722</v>
      </c>
      <c r="K78" s="1">
        <v>176.1596</v>
      </c>
      <c r="L78" s="1">
        <f t="shared" si="3"/>
        <v>208.9291</v>
      </c>
      <c r="M78" s="1">
        <f t="shared" ref="M78:N78" si="169">(H78+I78)/2</f>
        <v>182.53865</v>
      </c>
      <c r="N78" s="1">
        <f t="shared" si="169"/>
        <v>173.08775</v>
      </c>
      <c r="O78" s="1">
        <f t="shared" ref="O78:P78" si="170">(E78+W78)/2</f>
        <v>211.5925</v>
      </c>
      <c r="P78" s="1">
        <f t="shared" si="170"/>
        <v>210.1386</v>
      </c>
      <c r="Q78" s="1">
        <f t="shared" si="6"/>
        <v>203.7176611</v>
      </c>
      <c r="R78" s="1">
        <f t="shared" si="7"/>
        <v>1.485874119</v>
      </c>
      <c r="S78" s="1">
        <f t="shared" si="8"/>
        <v>204.6328</v>
      </c>
      <c r="T78" s="1">
        <v>208.7929</v>
      </c>
      <c r="U78" s="1">
        <v>186.8611</v>
      </c>
      <c r="V78" s="1">
        <v>220.291</v>
      </c>
      <c r="W78" s="1">
        <v>207.2104</v>
      </c>
      <c r="X78" s="1">
        <v>211.9354</v>
      </c>
      <c r="Y78" s="1">
        <f t="shared" si="9"/>
        <v>1615.959601</v>
      </c>
      <c r="Z78" s="1">
        <f t="shared" si="10"/>
        <v>787.5431942</v>
      </c>
      <c r="AA78" s="1">
        <f t="shared" si="11"/>
        <v>2817.454552</v>
      </c>
      <c r="AB78" s="1">
        <f t="shared" si="12"/>
        <v>2051.147868</v>
      </c>
      <c r="AC78" s="1">
        <f t="shared" si="13"/>
        <v>545.5868208</v>
      </c>
      <c r="AD78" s="1">
        <f t="shared" si="14"/>
        <v>3224.842871</v>
      </c>
      <c r="AF78" s="1">
        <f t="shared" si="15"/>
        <v>0.01050310293</v>
      </c>
      <c r="AG78" s="16" t="str">
        <f t="shared" si="16"/>
        <v>MERGULHO</v>
      </c>
      <c r="AH78" s="1">
        <f t="shared" si="17"/>
        <v>-0.05092705464</v>
      </c>
      <c r="AJ78" s="23" t="str">
        <f t="shared" si="18"/>
        <v>SUB-HORIZONTAL</v>
      </c>
      <c r="AK78" s="1">
        <f t="shared" si="19"/>
        <v>0.1228158968</v>
      </c>
      <c r="AM78" s="17" t="str">
        <f t="shared" si="20"/>
        <v>SUB-VERTICAL</v>
      </c>
      <c r="AN78" s="1">
        <f t="shared" si="21"/>
        <v>-0.002813038549</v>
      </c>
      <c r="AP78" s="23" t="str">
        <f t="shared" si="22"/>
        <v>SUB-HORIZONTAL</v>
      </c>
      <c r="AQ78" s="1">
        <f t="shared" si="23"/>
        <v>0.02254728666</v>
      </c>
      <c r="AS78" s="16" t="str">
        <f t="shared" si="24"/>
        <v>MERGULHO</v>
      </c>
      <c r="AT78" s="1">
        <f t="shared" si="25"/>
        <v>0.0230240095</v>
      </c>
      <c r="AV78" s="16" t="str">
        <f t="shared" si="26"/>
        <v>MERGULHO</v>
      </c>
    </row>
    <row r="79" ht="15.75" customHeight="1">
      <c r="A79" s="1">
        <v>5580.6213</v>
      </c>
      <c r="B79" s="1">
        <v>234.8372</v>
      </c>
      <c r="C79" s="1">
        <v>232.9697</v>
      </c>
      <c r="D79" s="1">
        <v>214.3013</v>
      </c>
      <c r="E79" s="1">
        <v>210.5773</v>
      </c>
      <c r="F79" s="1">
        <v>203.5715</v>
      </c>
      <c r="G79" s="1">
        <v>216.4332</v>
      </c>
      <c r="H79" s="1">
        <v>236.5912</v>
      </c>
      <c r="I79" s="1">
        <v>186.9857</v>
      </c>
      <c r="J79" s="1">
        <v>199.8113</v>
      </c>
      <c r="K79" s="1">
        <v>192.6234</v>
      </c>
      <c r="L79" s="1">
        <f t="shared" si="3"/>
        <v>218.8653</v>
      </c>
      <c r="M79" s="1">
        <f t="shared" ref="M79:N79" si="171">(H79+I79)/2</f>
        <v>211.78845</v>
      </c>
      <c r="N79" s="1">
        <f t="shared" si="171"/>
        <v>193.3985</v>
      </c>
      <c r="O79" s="1">
        <f t="shared" ref="O79:P79" si="172">(E79+W79)/2</f>
        <v>219.53985</v>
      </c>
      <c r="P79" s="1">
        <f t="shared" si="172"/>
        <v>221.16705</v>
      </c>
      <c r="Q79" s="1">
        <f t="shared" si="6"/>
        <v>234.8506126</v>
      </c>
      <c r="R79" s="1">
        <f t="shared" si="7"/>
        <v>1.482871149</v>
      </c>
      <c r="S79" s="1">
        <f t="shared" si="8"/>
        <v>227.95895</v>
      </c>
      <c r="T79" s="1">
        <v>231.8246</v>
      </c>
      <c r="U79" s="1">
        <v>208.0472</v>
      </c>
      <c r="V79" s="1">
        <v>245.7737</v>
      </c>
      <c r="W79" s="1">
        <v>228.5024</v>
      </c>
      <c r="X79" s="1">
        <v>238.7626</v>
      </c>
      <c r="Y79" s="1">
        <f t="shared" si="9"/>
        <v>2289.766052</v>
      </c>
      <c r="Z79" s="1">
        <f t="shared" si="10"/>
        <v>2114.528256</v>
      </c>
      <c r="AA79" s="1">
        <f t="shared" si="11"/>
        <v>746.1420034</v>
      </c>
      <c r="AB79" s="1">
        <f t="shared" si="12"/>
        <v>2010.526953</v>
      </c>
      <c r="AC79" s="1">
        <f t="shared" si="13"/>
        <v>443.5867823</v>
      </c>
      <c r="AD79" s="1">
        <f t="shared" si="14"/>
        <v>3456.028944</v>
      </c>
      <c r="AF79" s="1">
        <f t="shared" si="15"/>
        <v>-0.007441266332</v>
      </c>
      <c r="AG79" s="23" t="str">
        <f t="shared" si="16"/>
        <v>SUB-HORIZONTAL</v>
      </c>
      <c r="AH79" s="1">
        <f t="shared" si="17"/>
        <v>-0.01542550802</v>
      </c>
      <c r="AJ79" s="23" t="str">
        <f t="shared" si="18"/>
        <v>SUB-HORIZONTAL</v>
      </c>
      <c r="AK79" s="1">
        <f t="shared" si="19"/>
        <v>-0.08354971538</v>
      </c>
      <c r="AM79" s="23" t="str">
        <f t="shared" si="20"/>
        <v>SUB-HORIZONTAL</v>
      </c>
      <c r="AN79" s="1">
        <f t="shared" si="21"/>
        <v>-0.01753038657</v>
      </c>
      <c r="AP79" s="23" t="str">
        <f t="shared" si="22"/>
        <v>SUB-HORIZONTAL</v>
      </c>
      <c r="AQ79" s="1">
        <f t="shared" si="23"/>
        <v>0.0439265701</v>
      </c>
      <c r="AS79" s="16" t="str">
        <f t="shared" si="24"/>
        <v>MERGULHO</v>
      </c>
      <c r="AT79" s="1">
        <f t="shared" si="25"/>
        <v>-0.09822724501</v>
      </c>
      <c r="AV79" s="23" t="str">
        <f t="shared" si="26"/>
        <v>SUB-HORIZONTAL</v>
      </c>
    </row>
    <row r="80" ht="15.75" customHeight="1">
      <c r="A80" s="1">
        <v>5580.6975</v>
      </c>
      <c r="B80" s="1">
        <v>268.4663</v>
      </c>
      <c r="C80" s="1">
        <v>245.0318</v>
      </c>
      <c r="D80" s="1">
        <v>247.1462</v>
      </c>
      <c r="E80" s="1">
        <v>236.8495</v>
      </c>
      <c r="F80" s="1">
        <v>228.8722</v>
      </c>
      <c r="G80" s="1">
        <v>240.5461</v>
      </c>
      <c r="H80" s="1">
        <v>253.3736</v>
      </c>
      <c r="I80" s="1">
        <v>186.9857</v>
      </c>
      <c r="J80" s="1">
        <v>199.8113</v>
      </c>
      <c r="K80" s="1">
        <v>192.6234</v>
      </c>
      <c r="L80" s="1">
        <f t="shared" si="3"/>
        <v>240.9306333</v>
      </c>
      <c r="M80" s="1">
        <f t="shared" ref="M80:N80" si="173">(H80+I80)/2</f>
        <v>220.17965</v>
      </c>
      <c r="N80" s="1">
        <f t="shared" si="173"/>
        <v>193.3985</v>
      </c>
      <c r="O80" s="1">
        <f t="shared" ref="O80:P80" si="174">(E80+W80)/2</f>
        <v>245.7634</v>
      </c>
      <c r="P80" s="1">
        <f t="shared" si="174"/>
        <v>251.5361</v>
      </c>
      <c r="Q80" s="1">
        <f t="shared" si="6"/>
        <v>268.4785206</v>
      </c>
      <c r="R80" s="1">
        <f t="shared" si="7"/>
        <v>1.648078353</v>
      </c>
      <c r="S80" s="1">
        <f t="shared" si="8"/>
        <v>255.0895333</v>
      </c>
      <c r="T80" s="1">
        <v>256.7695</v>
      </c>
      <c r="U80" s="1">
        <v>235.5752</v>
      </c>
      <c r="V80" s="1">
        <v>277.5482</v>
      </c>
      <c r="W80" s="1">
        <v>254.6773</v>
      </c>
      <c r="X80" s="1">
        <v>274.2</v>
      </c>
      <c r="Y80" s="1">
        <f t="shared" si="9"/>
        <v>6639.088176</v>
      </c>
      <c r="Z80" s="1">
        <f t="shared" si="10"/>
        <v>3369.349725</v>
      </c>
      <c r="AA80" s="1">
        <f t="shared" si="11"/>
        <v>3619.28576</v>
      </c>
      <c r="AB80" s="1">
        <f t="shared" si="12"/>
        <v>4869.778742</v>
      </c>
      <c r="AC80" s="1">
        <f t="shared" si="13"/>
        <v>2360.93951</v>
      </c>
      <c r="AD80" s="1">
        <f t="shared" si="14"/>
        <v>8201.566406</v>
      </c>
      <c r="AF80" s="1">
        <f t="shared" si="15"/>
        <v>0.05786838603</v>
      </c>
      <c r="AG80" s="16" t="str">
        <f t="shared" si="16"/>
        <v>MERGULHO</v>
      </c>
      <c r="AH80" s="1">
        <f t="shared" si="17"/>
        <v>-0.03347864459</v>
      </c>
      <c r="AJ80" s="23" t="str">
        <f t="shared" si="18"/>
        <v>SUB-HORIZONTAL</v>
      </c>
      <c r="AK80" s="1">
        <f t="shared" si="19"/>
        <v>0.008592092745</v>
      </c>
      <c r="AM80" s="16" t="str">
        <f t="shared" si="20"/>
        <v>MERGULHO</v>
      </c>
      <c r="AN80" s="1">
        <f t="shared" si="21"/>
        <v>-0.04255835714</v>
      </c>
      <c r="AP80" s="23" t="str">
        <f t="shared" si="22"/>
        <v>SUB-HORIZONTAL</v>
      </c>
      <c r="AQ80" s="1">
        <f t="shared" si="23"/>
        <v>0.07387730375</v>
      </c>
      <c r="AS80" s="16" t="str">
        <f t="shared" si="24"/>
        <v>MERGULHO</v>
      </c>
      <c r="AT80" s="1">
        <f t="shared" si="25"/>
        <v>-0.1310395867</v>
      </c>
      <c r="AV80" s="23" t="str">
        <f t="shared" si="26"/>
        <v>SUB-HORIZONTAL</v>
      </c>
    </row>
    <row r="81" ht="15.75" customHeight="1">
      <c r="A81" s="1">
        <v>5580.7737</v>
      </c>
      <c r="B81" s="1">
        <v>264.0682</v>
      </c>
      <c r="C81" s="1">
        <v>261.1604</v>
      </c>
      <c r="D81" s="1">
        <v>277.5011</v>
      </c>
      <c r="E81" s="1">
        <v>229.8559</v>
      </c>
      <c r="F81" s="1">
        <v>224.2389</v>
      </c>
      <c r="G81" s="1">
        <v>247.5467</v>
      </c>
      <c r="H81" s="1">
        <v>246.3966</v>
      </c>
      <c r="I81" s="1">
        <v>227.6092</v>
      </c>
      <c r="J81" s="1">
        <v>243.1044</v>
      </c>
      <c r="K81" s="1">
        <v>237.15</v>
      </c>
      <c r="L81" s="1">
        <f t="shared" si="3"/>
        <v>239.3940667</v>
      </c>
      <c r="M81" s="1">
        <f t="shared" ref="M81:N81" si="175">(H81+I81)/2</f>
        <v>237.0029</v>
      </c>
      <c r="N81" s="1">
        <f t="shared" si="175"/>
        <v>235.3568</v>
      </c>
      <c r="O81" s="1">
        <f t="shared" ref="O81:P81" si="176">(E81+W81)/2</f>
        <v>262.42195</v>
      </c>
      <c r="P81" s="1">
        <f t="shared" si="176"/>
        <v>273.00615</v>
      </c>
      <c r="Q81" s="1">
        <f t="shared" si="6"/>
        <v>264.0790013</v>
      </c>
      <c r="R81" s="1">
        <f t="shared" si="7"/>
        <v>1.696042287</v>
      </c>
      <c r="S81" s="1">
        <f t="shared" si="8"/>
        <v>283.6890333</v>
      </c>
      <c r="T81" s="1">
        <v>299.0107</v>
      </c>
      <c r="U81" s="1">
        <v>275.6425</v>
      </c>
      <c r="V81" s="1">
        <v>324.7513</v>
      </c>
      <c r="W81" s="1">
        <v>294.988</v>
      </c>
      <c r="X81" s="1">
        <v>321.7734</v>
      </c>
      <c r="Y81" s="1">
        <f t="shared" si="9"/>
        <v>1329.258681</v>
      </c>
      <c r="Z81" s="1">
        <f t="shared" si="10"/>
        <v>1125.683021</v>
      </c>
      <c r="AA81" s="1">
        <f t="shared" si="11"/>
        <v>2489.201686</v>
      </c>
      <c r="AB81" s="1">
        <f t="shared" si="12"/>
        <v>5098.174202</v>
      </c>
      <c r="AC81" s="1">
        <f t="shared" si="13"/>
        <v>2307.197909</v>
      </c>
      <c r="AD81" s="1">
        <f t="shared" si="14"/>
        <v>9436.587592</v>
      </c>
      <c r="AF81" s="1">
        <f t="shared" si="15"/>
        <v>0.06927881726</v>
      </c>
      <c r="AG81" s="16" t="str">
        <f t="shared" si="16"/>
        <v>MERGULHO</v>
      </c>
      <c r="AH81" s="1">
        <f t="shared" si="17"/>
        <v>0.05820055625</v>
      </c>
      <c r="AJ81" s="16" t="str">
        <f t="shared" si="18"/>
        <v>MERGULHO</v>
      </c>
      <c r="AK81" s="1">
        <f t="shared" si="19"/>
        <v>0.06069943377</v>
      </c>
      <c r="AM81" s="16" t="str">
        <f t="shared" si="20"/>
        <v>MERGULHO</v>
      </c>
      <c r="AN81" s="1">
        <f t="shared" si="21"/>
        <v>-0.1886509393</v>
      </c>
      <c r="AP81" s="23" t="str">
        <f t="shared" si="22"/>
        <v>SUB-HORIZONTAL</v>
      </c>
      <c r="AQ81" s="1">
        <f t="shared" si="23"/>
        <v>0.08694025144</v>
      </c>
      <c r="AS81" s="16" t="str">
        <f t="shared" si="24"/>
        <v>MERGULHO</v>
      </c>
      <c r="AT81" s="1">
        <f t="shared" si="25"/>
        <v>-0.2630004627</v>
      </c>
      <c r="AV81" s="23" t="str">
        <f t="shared" si="26"/>
        <v>SUB-HORIZONTAL</v>
      </c>
    </row>
    <row r="82" ht="15.75" customHeight="1">
      <c r="A82" s="1">
        <v>5580.8499</v>
      </c>
      <c r="B82" s="1">
        <v>278.7315</v>
      </c>
      <c r="C82" s="1">
        <v>306.4663</v>
      </c>
      <c r="D82" s="1">
        <v>370.0581</v>
      </c>
      <c r="E82" s="1">
        <v>303.1191</v>
      </c>
      <c r="F82" s="1">
        <v>293.3513</v>
      </c>
      <c r="G82" s="1">
        <v>310.8654</v>
      </c>
      <c r="H82" s="1">
        <v>281.8531</v>
      </c>
      <c r="I82" s="1">
        <v>227.6092</v>
      </c>
      <c r="J82" s="1">
        <v>243.1044</v>
      </c>
      <c r="K82" s="1">
        <v>237.15</v>
      </c>
      <c r="L82" s="1">
        <f t="shared" si="3"/>
        <v>295.3566</v>
      </c>
      <c r="M82" s="1">
        <f t="shared" ref="M82:N82" si="177">(H82+I82)/2</f>
        <v>254.73115</v>
      </c>
      <c r="N82" s="1">
        <f t="shared" si="177"/>
        <v>235.3568</v>
      </c>
      <c r="O82" s="1">
        <f t="shared" ref="O82:P82" si="178">(E82+W82)/2</f>
        <v>332.34475</v>
      </c>
      <c r="P82" s="1">
        <f t="shared" si="178"/>
        <v>341.7872</v>
      </c>
      <c r="Q82" s="1">
        <f t="shared" si="6"/>
        <v>278.740481</v>
      </c>
      <c r="R82" s="1">
        <f t="shared" si="7"/>
        <v>2.129864239</v>
      </c>
      <c r="S82" s="1">
        <f t="shared" si="8"/>
        <v>343.3393667</v>
      </c>
      <c r="T82" s="1">
        <v>359.5279</v>
      </c>
      <c r="U82" s="1">
        <v>340.5301</v>
      </c>
      <c r="V82" s="1">
        <v>404.7223</v>
      </c>
      <c r="W82" s="1">
        <v>361.5704</v>
      </c>
      <c r="X82" s="1">
        <v>390.2231</v>
      </c>
      <c r="Y82" s="1">
        <f t="shared" si="9"/>
        <v>2613.489557</v>
      </c>
      <c r="Z82" s="1">
        <f t="shared" si="10"/>
        <v>6218.44222</v>
      </c>
      <c r="AA82" s="1">
        <f t="shared" si="11"/>
        <v>20291.68911</v>
      </c>
      <c r="AB82" s="1">
        <f t="shared" si="12"/>
        <v>17402.54341</v>
      </c>
      <c r="AC82" s="1">
        <f t="shared" si="13"/>
        <v>12751.12966</v>
      </c>
      <c r="AD82" s="1">
        <f t="shared" si="14"/>
        <v>31369.05019</v>
      </c>
      <c r="AF82" s="1">
        <f t="shared" si="15"/>
        <v>-0.01113711792</v>
      </c>
      <c r="AG82" s="23" t="str">
        <f t="shared" si="16"/>
        <v>SUB-HORIZONTAL</v>
      </c>
      <c r="AH82" s="1">
        <f t="shared" si="17"/>
        <v>0.08374623861</v>
      </c>
      <c r="AJ82" s="16" t="str">
        <f t="shared" si="18"/>
        <v>MERGULHO</v>
      </c>
      <c r="AK82" s="1">
        <f t="shared" si="19"/>
        <v>0.1888316544</v>
      </c>
      <c r="AM82" s="17" t="str">
        <f t="shared" si="20"/>
        <v>SUB-VERTICAL</v>
      </c>
      <c r="AN82" s="1">
        <f t="shared" si="21"/>
        <v>-0.1998653974</v>
      </c>
      <c r="AP82" s="23" t="str">
        <f t="shared" si="22"/>
        <v>SUB-HORIZONTAL</v>
      </c>
      <c r="AQ82" s="1">
        <f t="shared" si="23"/>
        <v>0.07628034181</v>
      </c>
      <c r="AS82" s="16" t="str">
        <f t="shared" si="24"/>
        <v>MERGULHO</v>
      </c>
      <c r="AT82" s="1">
        <f t="shared" si="25"/>
        <v>-0.2278486142</v>
      </c>
      <c r="AV82" s="23" t="str">
        <f t="shared" si="26"/>
        <v>SUB-HORIZONTAL</v>
      </c>
    </row>
    <row r="83" ht="15.75" customHeight="1">
      <c r="A83" s="1">
        <v>5580.9261</v>
      </c>
      <c r="B83" s="1">
        <v>346.4059</v>
      </c>
      <c r="C83" s="1">
        <v>445.0212</v>
      </c>
      <c r="D83" s="1">
        <v>539.548</v>
      </c>
      <c r="E83" s="1">
        <v>431.7433</v>
      </c>
      <c r="F83" s="1">
        <v>412.7807</v>
      </c>
      <c r="G83" s="1">
        <v>423.7464</v>
      </c>
      <c r="H83" s="1">
        <v>382.0515</v>
      </c>
      <c r="I83" s="1">
        <v>295.3251</v>
      </c>
      <c r="J83" s="1">
        <v>327.8003</v>
      </c>
      <c r="K83" s="1">
        <v>319.6898</v>
      </c>
      <c r="L83" s="1">
        <f t="shared" si="3"/>
        <v>406.1928667</v>
      </c>
      <c r="M83" s="1">
        <f t="shared" ref="M83:N83" si="179">(H83+I83)/2</f>
        <v>338.6883</v>
      </c>
      <c r="N83" s="1">
        <f t="shared" si="179"/>
        <v>311.5627</v>
      </c>
      <c r="O83" s="1">
        <f t="shared" ref="O83:P83" si="180">(E83+W83)/2</f>
        <v>456.0908</v>
      </c>
      <c r="P83" s="1">
        <f t="shared" si="180"/>
        <v>445.74695</v>
      </c>
      <c r="Q83" s="1">
        <f t="shared" si="6"/>
        <v>346.4124815</v>
      </c>
      <c r="R83" s="1">
        <f t="shared" si="7"/>
        <v>2.9032575</v>
      </c>
      <c r="S83" s="1">
        <f t="shared" si="8"/>
        <v>466.8172333</v>
      </c>
      <c r="T83" s="1">
        <v>470.0765</v>
      </c>
      <c r="U83" s="1">
        <v>453.0924</v>
      </c>
      <c r="V83" s="1">
        <v>546.7594</v>
      </c>
      <c r="W83" s="1">
        <v>480.4383</v>
      </c>
      <c r="X83" s="1">
        <v>478.7132</v>
      </c>
      <c r="Y83" s="1">
        <f t="shared" si="9"/>
        <v>2609.248129</v>
      </c>
      <c r="Z83" s="1">
        <f t="shared" si="10"/>
        <v>22408.92236</v>
      </c>
      <c r="AA83" s="1">
        <f t="shared" si="11"/>
        <v>59644.82488</v>
      </c>
      <c r="AB83" s="1">
        <f t="shared" si="12"/>
        <v>30538.0518</v>
      </c>
      <c r="AC83" s="1">
        <f t="shared" si="13"/>
        <v>24890.52095</v>
      </c>
      <c r="AD83" s="1">
        <f t="shared" si="14"/>
        <v>63219.20722</v>
      </c>
      <c r="AF83" s="1">
        <f t="shared" si="15"/>
        <v>-0.09798336148</v>
      </c>
      <c r="AG83" s="23" t="str">
        <f t="shared" si="16"/>
        <v>SUB-HORIZONTAL</v>
      </c>
      <c r="AH83" s="1">
        <f t="shared" si="17"/>
        <v>0.1527145158</v>
      </c>
      <c r="AJ83" s="17" t="str">
        <f t="shared" si="18"/>
        <v>SUB-VERTICAL</v>
      </c>
      <c r="AK83" s="1">
        <f t="shared" si="19"/>
        <v>0.1929076997</v>
      </c>
      <c r="AM83" s="17" t="str">
        <f t="shared" si="20"/>
        <v>SUB-VERTICAL</v>
      </c>
      <c r="AN83" s="1">
        <f t="shared" si="21"/>
        <v>-0.2233622874</v>
      </c>
      <c r="AP83" s="23" t="str">
        <f t="shared" si="22"/>
        <v>SUB-HORIZONTAL</v>
      </c>
      <c r="AQ83" s="1">
        <f t="shared" si="23"/>
        <v>-0.003597143497</v>
      </c>
      <c r="AS83" s="23" t="str">
        <f t="shared" si="24"/>
        <v>SUB-HORIZONTAL</v>
      </c>
      <c r="AT83" s="1">
        <f t="shared" si="25"/>
        <v>-0.1220421197</v>
      </c>
      <c r="AV83" s="23" t="str">
        <f t="shared" si="26"/>
        <v>SUB-HORIZONTAL</v>
      </c>
    </row>
    <row r="84" ht="15.75" customHeight="1">
      <c r="A84" s="1">
        <v>5581.0023</v>
      </c>
      <c r="B84" s="1">
        <v>515.9935</v>
      </c>
      <c r="C84" s="1">
        <v>678.8842</v>
      </c>
      <c r="D84" s="1">
        <v>857.6448</v>
      </c>
      <c r="E84" s="1">
        <v>580.2955</v>
      </c>
      <c r="F84" s="1">
        <v>547.6121</v>
      </c>
      <c r="G84" s="1">
        <v>563.2166</v>
      </c>
      <c r="H84" s="1">
        <v>543.7844</v>
      </c>
      <c r="I84" s="1">
        <v>295.3251</v>
      </c>
      <c r="J84" s="1">
        <v>327.8003</v>
      </c>
      <c r="K84" s="1">
        <v>319.6898</v>
      </c>
      <c r="L84" s="1">
        <f t="shared" si="3"/>
        <v>551.5377</v>
      </c>
      <c r="M84" s="1">
        <f t="shared" ref="M84:N84" si="181">(H84+I84)/2</f>
        <v>419.55475</v>
      </c>
      <c r="N84" s="1">
        <f t="shared" si="181"/>
        <v>311.5627</v>
      </c>
      <c r="O84" s="1">
        <f t="shared" ref="O84:P84" si="182">(E84+W84)/2</f>
        <v>629.1621</v>
      </c>
      <c r="P84" s="1">
        <f t="shared" si="182"/>
        <v>571.63865</v>
      </c>
      <c r="Q84" s="1">
        <f t="shared" si="6"/>
        <v>515.9978002</v>
      </c>
      <c r="R84" s="1">
        <f t="shared" si="7"/>
        <v>3.858824094</v>
      </c>
      <c r="S84" s="1">
        <f t="shared" si="8"/>
        <v>706.4134667</v>
      </c>
      <c r="T84" s="1">
        <v>759.2965</v>
      </c>
      <c r="U84" s="1">
        <v>662.1561</v>
      </c>
      <c r="V84" s="1">
        <v>764.5057</v>
      </c>
      <c r="W84" s="1">
        <v>678.0287</v>
      </c>
      <c r="X84" s="1">
        <v>595.6652</v>
      </c>
      <c r="Y84" s="1">
        <f t="shared" si="9"/>
        <v>48694.54276</v>
      </c>
      <c r="Z84" s="1">
        <f t="shared" si="10"/>
        <v>147117.5832</v>
      </c>
      <c r="AA84" s="1">
        <f t="shared" si="11"/>
        <v>316203.445</v>
      </c>
      <c r="AB84" s="1">
        <f t="shared" si="12"/>
        <v>215269.46</v>
      </c>
      <c r="AC84" s="1">
        <f t="shared" si="13"/>
        <v>134564.9826</v>
      </c>
      <c r="AD84" s="1">
        <f t="shared" si="14"/>
        <v>220130.4354</v>
      </c>
      <c r="AF84" s="1">
        <f t="shared" si="15"/>
        <v>-0.05246469154</v>
      </c>
      <c r="AG84" s="23" t="str">
        <f t="shared" si="16"/>
        <v>SUB-HORIZONTAL</v>
      </c>
      <c r="AH84" s="1">
        <f t="shared" si="17"/>
        <v>0.2223532508</v>
      </c>
      <c r="AJ84" s="17" t="str">
        <f t="shared" si="18"/>
        <v>SUB-VERTICAL</v>
      </c>
      <c r="AK84" s="1">
        <f t="shared" si="19"/>
        <v>0.2342719129</v>
      </c>
      <c r="AM84" s="17" t="str">
        <f t="shared" si="20"/>
        <v>SUB-VERTICAL</v>
      </c>
      <c r="AN84" s="1">
        <f t="shared" si="21"/>
        <v>-0.3931413669</v>
      </c>
      <c r="AP84" s="23" t="str">
        <f t="shared" si="22"/>
        <v>SUB-HORIZONTAL</v>
      </c>
      <c r="AQ84" s="1">
        <f t="shared" si="23"/>
        <v>-0.1296013844</v>
      </c>
      <c r="AS84" s="23" t="str">
        <f t="shared" si="24"/>
        <v>SUB-HORIZONTAL</v>
      </c>
      <c r="AT84" s="1">
        <f t="shared" si="25"/>
        <v>-0.05602180872</v>
      </c>
      <c r="AV84" s="23" t="str">
        <f t="shared" si="26"/>
        <v>SUB-HORIZONTAL</v>
      </c>
    </row>
    <row r="85" ht="15.75" customHeight="1">
      <c r="A85" s="1">
        <v>5581.0785</v>
      </c>
      <c r="B85" s="1">
        <v>801.8865</v>
      </c>
      <c r="C85" s="1">
        <v>1074.4752</v>
      </c>
      <c r="D85" s="1">
        <v>1288.1257</v>
      </c>
      <c r="E85" s="1">
        <v>676.6855</v>
      </c>
      <c r="F85" s="1">
        <v>663.414</v>
      </c>
      <c r="G85" s="1">
        <v>653.2498</v>
      </c>
      <c r="H85" s="1">
        <v>609.5341</v>
      </c>
      <c r="I85" s="1">
        <v>520.7882</v>
      </c>
      <c r="J85" s="1">
        <v>542.4273</v>
      </c>
      <c r="K85" s="1">
        <v>468.1454</v>
      </c>
      <c r="L85" s="1">
        <f t="shared" si="3"/>
        <v>642.0659667</v>
      </c>
      <c r="M85" s="1">
        <f t="shared" ref="M85:N85" si="183">(H85+I85)/2</f>
        <v>565.16115</v>
      </c>
      <c r="N85" s="1">
        <f t="shared" si="183"/>
        <v>531.60775</v>
      </c>
      <c r="O85" s="1">
        <f t="shared" ref="O85:P85" si="184">(E85+W85)/2</f>
        <v>822.63015</v>
      </c>
      <c r="P85" s="1">
        <f t="shared" si="184"/>
        <v>704.28695</v>
      </c>
      <c r="Q85" s="1">
        <f t="shared" si="6"/>
        <v>801.8895598</v>
      </c>
      <c r="R85" s="1">
        <f t="shared" si="7"/>
        <v>4.475677861</v>
      </c>
      <c r="S85" s="1">
        <f t="shared" si="8"/>
        <v>1002.247817</v>
      </c>
      <c r="T85" s="1">
        <v>1007.233</v>
      </c>
      <c r="U85" s="1">
        <v>880.0674</v>
      </c>
      <c r="V85" s="1">
        <v>961.6991</v>
      </c>
      <c r="W85" s="1">
        <v>968.5748</v>
      </c>
      <c r="X85" s="1">
        <v>745.1599</v>
      </c>
      <c r="Y85" s="1">
        <f t="shared" si="9"/>
        <v>79016.25426</v>
      </c>
      <c r="Z85" s="1">
        <f t="shared" si="10"/>
        <v>306569.294</v>
      </c>
      <c r="AA85" s="1">
        <f t="shared" si="11"/>
        <v>588806.8389</v>
      </c>
      <c r="AB85" s="1">
        <f t="shared" si="12"/>
        <v>236628.5434</v>
      </c>
      <c r="AC85" s="1">
        <f t="shared" si="13"/>
        <v>129081.5436</v>
      </c>
      <c r="AD85" s="1">
        <f t="shared" si="14"/>
        <v>194402.4217</v>
      </c>
      <c r="AF85" s="1">
        <f t="shared" si="15"/>
        <v>0.275132665</v>
      </c>
      <c r="AG85" s="17" t="str">
        <f t="shared" si="16"/>
        <v>SUB-VERTICAL</v>
      </c>
      <c r="AH85" s="1">
        <f t="shared" si="17"/>
        <v>0.5745141602</v>
      </c>
      <c r="AJ85" s="17" t="str">
        <f t="shared" si="18"/>
        <v>SUB-VERTICAL</v>
      </c>
      <c r="AK85" s="1">
        <f t="shared" si="19"/>
        <v>0.1816044947</v>
      </c>
      <c r="AM85" s="17" t="str">
        <f t="shared" si="20"/>
        <v>SUB-VERTICAL</v>
      </c>
      <c r="AN85" s="1">
        <f t="shared" si="21"/>
        <v>-0.6549097119</v>
      </c>
      <c r="AP85" s="23" t="str">
        <f t="shared" si="22"/>
        <v>SUB-HORIZONTAL</v>
      </c>
      <c r="AQ85" s="1">
        <f t="shared" si="23"/>
        <v>-0.2629788447</v>
      </c>
      <c r="AS85" s="23" t="str">
        <f t="shared" si="24"/>
        <v>SUB-HORIZONTAL</v>
      </c>
      <c r="AT85" s="1">
        <f t="shared" si="25"/>
        <v>-0.131734297</v>
      </c>
      <c r="AV85" s="23" t="str">
        <f t="shared" si="26"/>
        <v>SUB-HORIZONTAL</v>
      </c>
    </row>
    <row r="86" ht="15.75" customHeight="1">
      <c r="A86" s="1">
        <v>5581.1547</v>
      </c>
      <c r="B86" s="1">
        <v>1039.2368</v>
      </c>
      <c r="C86" s="1">
        <v>1069.1127</v>
      </c>
      <c r="D86" s="1">
        <v>1403.1847</v>
      </c>
      <c r="E86" s="1">
        <v>664.7947</v>
      </c>
      <c r="F86" s="1">
        <v>639.3735</v>
      </c>
      <c r="G86" s="1">
        <v>649.8528</v>
      </c>
      <c r="H86" s="1">
        <v>594.5243</v>
      </c>
      <c r="I86" s="1">
        <v>520.7882</v>
      </c>
      <c r="J86" s="1">
        <v>542.4273</v>
      </c>
      <c r="K86" s="1">
        <v>468.1454</v>
      </c>
      <c r="L86" s="1">
        <f t="shared" si="3"/>
        <v>627.9168667</v>
      </c>
      <c r="M86" s="1">
        <f t="shared" ref="M86:N86" si="185">(H86+I86)/2</f>
        <v>557.65625</v>
      </c>
      <c r="N86" s="1">
        <f t="shared" si="185"/>
        <v>531.60775</v>
      </c>
      <c r="O86" s="1">
        <f t="shared" ref="O86:P86" si="186">(E86+W86)/2</f>
        <v>874.7618</v>
      </c>
      <c r="P86" s="1">
        <f t="shared" si="186"/>
        <v>766.07495</v>
      </c>
      <c r="Q86" s="1">
        <f t="shared" si="6"/>
        <v>1039.239626</v>
      </c>
      <c r="R86" s="1">
        <f t="shared" si="7"/>
        <v>4.452403644</v>
      </c>
      <c r="S86" s="1">
        <f t="shared" si="8"/>
        <v>1123.630533</v>
      </c>
      <c r="T86" s="1">
        <v>1156.2897</v>
      </c>
      <c r="U86" s="1">
        <v>974.4163</v>
      </c>
      <c r="V86" s="1">
        <v>1099.543</v>
      </c>
      <c r="W86" s="1">
        <v>1084.7289</v>
      </c>
      <c r="X86" s="1">
        <v>892.7764</v>
      </c>
      <c r="Y86" s="1">
        <f t="shared" si="9"/>
        <v>268788.9508</v>
      </c>
      <c r="Z86" s="1">
        <f t="shared" si="10"/>
        <v>300659.7573</v>
      </c>
      <c r="AA86" s="1">
        <f t="shared" si="11"/>
        <v>778623.5832</v>
      </c>
      <c r="AB86" s="1">
        <f t="shared" si="12"/>
        <v>403862.1565</v>
      </c>
      <c r="AC86" s="1">
        <f t="shared" si="13"/>
        <v>205778.4531</v>
      </c>
      <c r="AD86" s="1">
        <f t="shared" si="14"/>
        <v>334957.1185</v>
      </c>
      <c r="AF86" s="1">
        <f t="shared" si="15"/>
        <v>0.5657665581</v>
      </c>
      <c r="AG86" s="17" t="str">
        <f t="shared" si="16"/>
        <v>SUB-VERTICAL</v>
      </c>
      <c r="AH86" s="1">
        <f t="shared" si="17"/>
        <v>0.5952790103</v>
      </c>
      <c r="AJ86" s="17" t="str">
        <f t="shared" si="18"/>
        <v>SUB-VERTICAL</v>
      </c>
      <c r="AK86" s="1">
        <f t="shared" si="19"/>
        <v>0.2727538645</v>
      </c>
      <c r="AM86" s="17" t="str">
        <f t="shared" si="20"/>
        <v>SUB-VERTICAL</v>
      </c>
      <c r="AN86" s="1">
        <f t="shared" si="21"/>
        <v>-0.7645125374</v>
      </c>
      <c r="AP86" s="23" t="str">
        <f t="shared" si="22"/>
        <v>SUB-HORIZONTAL</v>
      </c>
      <c r="AQ86" s="1">
        <f t="shared" si="23"/>
        <v>-0.195057124</v>
      </c>
      <c r="AS86" s="23" t="str">
        <f t="shared" si="24"/>
        <v>SUB-HORIZONTAL</v>
      </c>
      <c r="AT86" s="1">
        <f t="shared" si="25"/>
        <v>-0.3189266863</v>
      </c>
      <c r="AV86" s="23" t="str">
        <f t="shared" si="26"/>
        <v>SUB-HORIZONTAL</v>
      </c>
    </row>
    <row r="87" ht="15.75" customHeight="1">
      <c r="A87" s="1">
        <v>5581.2309</v>
      </c>
      <c r="B87" s="1">
        <v>1033.7458</v>
      </c>
      <c r="C87" s="1">
        <v>1031.6194</v>
      </c>
      <c r="D87" s="1">
        <v>1243.823</v>
      </c>
      <c r="E87" s="1">
        <v>611.2242</v>
      </c>
      <c r="F87" s="1">
        <v>571.7587</v>
      </c>
      <c r="G87" s="1">
        <v>592.7784</v>
      </c>
      <c r="H87" s="1">
        <v>594.8344</v>
      </c>
      <c r="I87" s="1">
        <v>919.9544</v>
      </c>
      <c r="J87" s="1">
        <v>880.4827</v>
      </c>
      <c r="K87" s="1">
        <v>697.7151</v>
      </c>
      <c r="L87" s="1">
        <f t="shared" si="3"/>
        <v>586.4571667</v>
      </c>
      <c r="M87" s="1">
        <f t="shared" ref="M87:N87" si="187">(H87+I87)/2</f>
        <v>757.3944</v>
      </c>
      <c r="N87" s="1">
        <f t="shared" si="187"/>
        <v>900.21855</v>
      </c>
      <c r="O87" s="1">
        <f t="shared" ref="O87:P87" si="188">(E87+W87)/2</f>
        <v>825.56915</v>
      </c>
      <c r="P87" s="1">
        <f t="shared" si="188"/>
        <v>751.7996</v>
      </c>
      <c r="Q87" s="1">
        <f t="shared" si="6"/>
        <v>1033.748564</v>
      </c>
      <c r="R87" s="1">
        <f t="shared" si="7"/>
        <v>4.061363909</v>
      </c>
      <c r="S87" s="1">
        <f t="shared" si="8"/>
        <v>1119.208183</v>
      </c>
      <c r="T87" s="1">
        <v>1229.8741</v>
      </c>
      <c r="U87" s="1">
        <v>1019.1733</v>
      </c>
      <c r="V87" s="1">
        <v>1157.0135</v>
      </c>
      <c r="W87" s="1">
        <v>1039.9141</v>
      </c>
      <c r="X87" s="1">
        <v>931.8405</v>
      </c>
      <c r="Y87" s="1">
        <f t="shared" si="9"/>
        <v>12948.48271</v>
      </c>
      <c r="Z87" s="1">
        <f t="shared" si="10"/>
        <v>12469.07223</v>
      </c>
      <c r="AA87" s="1">
        <f t="shared" si="11"/>
        <v>104890.8701</v>
      </c>
      <c r="AB87" s="1">
        <f t="shared" si="12"/>
        <v>96050.22045</v>
      </c>
      <c r="AC87" s="1">
        <f t="shared" si="13"/>
        <v>9844.390117</v>
      </c>
      <c r="AD87" s="1">
        <f t="shared" si="14"/>
        <v>56197.01689</v>
      </c>
      <c r="AF87" s="1">
        <f t="shared" si="15"/>
        <v>0.5597214414</v>
      </c>
      <c r="AG87" s="17" t="str">
        <f t="shared" si="16"/>
        <v>SUB-VERTICAL</v>
      </c>
      <c r="AH87" s="1">
        <f t="shared" si="17"/>
        <v>0.5575835171</v>
      </c>
      <c r="AJ87" s="17" t="str">
        <f t="shared" si="18"/>
        <v>SUB-VERTICAL</v>
      </c>
      <c r="AK87" s="1">
        <f t="shared" si="19"/>
        <v>0.1873327487</v>
      </c>
      <c r="AM87" s="17" t="str">
        <f t="shared" si="20"/>
        <v>SUB-VERTICAL</v>
      </c>
      <c r="AN87" s="1">
        <f t="shared" si="21"/>
        <v>-0.7255190191</v>
      </c>
      <c r="AP87" s="23" t="str">
        <f t="shared" si="22"/>
        <v>SUB-HORIZONTAL</v>
      </c>
      <c r="AQ87" s="1">
        <f t="shared" si="23"/>
        <v>-0.1097867917</v>
      </c>
      <c r="AS87" s="23" t="str">
        <f t="shared" si="24"/>
        <v>SUB-HORIZONTAL</v>
      </c>
      <c r="AT87" s="1">
        <f t="shared" si="25"/>
        <v>-0.4562073431</v>
      </c>
      <c r="AV87" s="23" t="str">
        <f t="shared" si="26"/>
        <v>SUB-HORIZONTAL</v>
      </c>
    </row>
    <row r="88" ht="15.75" customHeight="1">
      <c r="A88" s="1">
        <v>5581.3071</v>
      </c>
      <c r="B88" s="1">
        <v>1047.7156</v>
      </c>
      <c r="C88" s="1">
        <v>1065.2152</v>
      </c>
      <c r="D88" s="1">
        <v>1479.6067</v>
      </c>
      <c r="E88" s="1">
        <v>667.1757</v>
      </c>
      <c r="F88" s="1">
        <v>603.1235</v>
      </c>
      <c r="G88" s="1">
        <v>624.4707</v>
      </c>
      <c r="H88" s="1">
        <v>662.9927</v>
      </c>
      <c r="I88" s="1">
        <v>919.9544</v>
      </c>
      <c r="J88" s="1">
        <v>880.4827</v>
      </c>
      <c r="K88" s="1">
        <v>697.7151</v>
      </c>
      <c r="L88" s="1">
        <f t="shared" si="3"/>
        <v>630.1956333</v>
      </c>
      <c r="M88" s="1">
        <f t="shared" ref="M88:N88" si="189">(H88+I88)/2</f>
        <v>791.47355</v>
      </c>
      <c r="N88" s="1">
        <f t="shared" si="189"/>
        <v>900.21855</v>
      </c>
      <c r="O88" s="1">
        <f t="shared" ref="O88:P88" si="190">(E88+W88)/2</f>
        <v>824.32765</v>
      </c>
      <c r="P88" s="1">
        <f t="shared" si="190"/>
        <v>736.48245</v>
      </c>
      <c r="Q88" s="1">
        <f t="shared" si="6"/>
        <v>1047.718352</v>
      </c>
      <c r="R88" s="1">
        <f t="shared" si="7"/>
        <v>4.278500639</v>
      </c>
      <c r="S88" s="1">
        <f t="shared" si="8"/>
        <v>1149.73335</v>
      </c>
      <c r="T88" s="1">
        <v>1195.2133</v>
      </c>
      <c r="U88" s="1">
        <v>1023.6471</v>
      </c>
      <c r="V88" s="1">
        <v>1087.0022</v>
      </c>
      <c r="W88" s="1">
        <v>981.4796</v>
      </c>
      <c r="X88" s="1">
        <v>869.8414</v>
      </c>
      <c r="Y88" s="1">
        <f t="shared" si="9"/>
        <v>16322.92423</v>
      </c>
      <c r="Z88" s="1">
        <f t="shared" si="10"/>
        <v>21100.70002</v>
      </c>
      <c r="AA88" s="1">
        <f t="shared" si="11"/>
        <v>313210.6969</v>
      </c>
      <c r="AB88" s="1">
        <f t="shared" si="12"/>
        <v>75767.46203</v>
      </c>
      <c r="AC88" s="1">
        <f t="shared" si="13"/>
        <v>10752.17603</v>
      </c>
      <c r="AD88" s="1">
        <f t="shared" si="14"/>
        <v>27904.96748</v>
      </c>
      <c r="AF88" s="1">
        <f t="shared" si="15"/>
        <v>0.4616065464</v>
      </c>
      <c r="AG88" s="17" t="str">
        <f t="shared" si="16"/>
        <v>SUB-VERTICAL</v>
      </c>
      <c r="AH88" s="1">
        <f t="shared" si="17"/>
        <v>0.4786227197</v>
      </c>
      <c r="AJ88" s="17" t="str">
        <f t="shared" si="18"/>
        <v>SUB-VERTICAL</v>
      </c>
      <c r="AK88" s="1">
        <f t="shared" si="19"/>
        <v>0.3300798524</v>
      </c>
      <c r="AM88" s="17" t="str">
        <f t="shared" si="20"/>
        <v>SUB-VERTICAL</v>
      </c>
      <c r="AN88" s="1">
        <f t="shared" si="21"/>
        <v>-0.817698558</v>
      </c>
      <c r="AP88" s="23" t="str">
        <f t="shared" si="22"/>
        <v>SUB-HORIZONTAL</v>
      </c>
      <c r="AQ88" s="1">
        <f t="shared" si="23"/>
        <v>-0.1208237052</v>
      </c>
      <c r="AS88" s="23" t="str">
        <f t="shared" si="24"/>
        <v>SUB-HORIZONTAL</v>
      </c>
      <c r="AT88" s="1">
        <f t="shared" si="25"/>
        <v>-0.3329251712</v>
      </c>
      <c r="AV88" s="23" t="str">
        <f t="shared" si="26"/>
        <v>SUB-HORIZONTAL</v>
      </c>
    </row>
    <row r="89" ht="15.75" customHeight="1">
      <c r="A89" s="1">
        <v>5581.3833</v>
      </c>
      <c r="B89" s="1">
        <v>935.3281</v>
      </c>
      <c r="C89" s="1">
        <v>979.4077</v>
      </c>
      <c r="D89" s="1">
        <v>1379.9121</v>
      </c>
      <c r="E89" s="1">
        <v>617.846</v>
      </c>
      <c r="F89" s="1">
        <v>565.6111</v>
      </c>
      <c r="G89" s="1">
        <v>573.5693</v>
      </c>
      <c r="H89" s="1">
        <v>662.9252</v>
      </c>
      <c r="I89" s="1">
        <v>1144.451</v>
      </c>
      <c r="J89" s="1">
        <v>1068.0208</v>
      </c>
      <c r="K89" s="1">
        <v>868.3505</v>
      </c>
      <c r="L89" s="1">
        <f t="shared" si="3"/>
        <v>600.7018667</v>
      </c>
      <c r="M89" s="1">
        <f t="shared" ref="M89:N89" si="191">(H89+I89)/2</f>
        <v>903.6881</v>
      </c>
      <c r="N89" s="1">
        <f t="shared" si="191"/>
        <v>1106.2359</v>
      </c>
      <c r="O89" s="1">
        <f t="shared" ref="O89:P89" si="192">(E89+W89)/2</f>
        <v>739.7392</v>
      </c>
      <c r="P89" s="1">
        <f t="shared" si="192"/>
        <v>650.19845</v>
      </c>
      <c r="Q89" s="1">
        <f t="shared" si="6"/>
        <v>935.3312652</v>
      </c>
      <c r="R89" s="1">
        <f t="shared" si="7"/>
        <v>3.929754617</v>
      </c>
      <c r="S89" s="1">
        <f t="shared" si="8"/>
        <v>1019.913833</v>
      </c>
      <c r="T89" s="1">
        <v>1003.3738</v>
      </c>
      <c r="U89" s="1">
        <v>871.4689</v>
      </c>
      <c r="V89" s="1">
        <v>949.9924</v>
      </c>
      <c r="W89" s="1">
        <v>861.6324</v>
      </c>
      <c r="X89" s="1">
        <v>734.7858</v>
      </c>
      <c r="Y89" s="1">
        <f t="shared" si="9"/>
        <v>43732.3873</v>
      </c>
      <c r="Z89" s="1">
        <f t="shared" si="10"/>
        <v>27239.29087</v>
      </c>
      <c r="AA89" s="1">
        <f t="shared" si="11"/>
        <v>55441.92961</v>
      </c>
      <c r="AB89" s="1">
        <f t="shared" si="12"/>
        <v>19902.77636</v>
      </c>
      <c r="AC89" s="1">
        <f t="shared" si="13"/>
        <v>74519.22692</v>
      </c>
      <c r="AD89" s="1">
        <f t="shared" si="14"/>
        <v>37814.14711</v>
      </c>
      <c r="AF89" s="1">
        <f t="shared" si="15"/>
        <v>0.3459373638</v>
      </c>
      <c r="AG89" s="17" t="str">
        <f t="shared" si="16"/>
        <v>SUB-VERTICAL</v>
      </c>
      <c r="AH89" s="1">
        <f t="shared" si="17"/>
        <v>0.3927676221</v>
      </c>
      <c r="AJ89" s="17" t="str">
        <f t="shared" si="18"/>
        <v>SUB-VERTICAL</v>
      </c>
      <c r="AK89" s="1">
        <f t="shared" si="19"/>
        <v>0.344508406</v>
      </c>
      <c r="AM89" s="17" t="str">
        <f t="shared" si="20"/>
        <v>SUB-VERTICAL</v>
      </c>
      <c r="AN89" s="1">
        <f t="shared" si="21"/>
        <v>-0.8253284418</v>
      </c>
      <c r="AP89" s="23" t="str">
        <f t="shared" si="22"/>
        <v>SUB-HORIZONTAL</v>
      </c>
      <c r="AQ89" s="1">
        <f t="shared" si="23"/>
        <v>-0.1594180317</v>
      </c>
      <c r="AS89" s="23" t="str">
        <f t="shared" si="24"/>
        <v>SUB-HORIZONTAL</v>
      </c>
      <c r="AT89" s="1">
        <f t="shared" si="25"/>
        <v>-0.2483339875</v>
      </c>
      <c r="AV89" s="23" t="str">
        <f t="shared" si="26"/>
        <v>SUB-HORIZONTAL</v>
      </c>
    </row>
    <row r="90" ht="15.75" customHeight="1">
      <c r="A90" s="1">
        <v>5581.4595</v>
      </c>
      <c r="B90" s="1">
        <v>758.4761</v>
      </c>
      <c r="C90" s="1">
        <v>723.1504</v>
      </c>
      <c r="D90" s="1">
        <v>988.6627</v>
      </c>
      <c r="E90" s="1">
        <v>511.4042</v>
      </c>
      <c r="F90" s="1">
        <v>480.6629</v>
      </c>
      <c r="G90" s="1">
        <v>464.1394</v>
      </c>
      <c r="H90" s="1">
        <v>611.1597</v>
      </c>
      <c r="I90" s="1">
        <v>1144.451</v>
      </c>
      <c r="J90" s="1">
        <v>1068.0208</v>
      </c>
      <c r="K90" s="1">
        <v>868.3505</v>
      </c>
      <c r="L90" s="1">
        <f t="shared" si="3"/>
        <v>518.654</v>
      </c>
      <c r="M90" s="1">
        <f t="shared" ref="M90:N90" si="193">(H90+I90)/2</f>
        <v>877.80535</v>
      </c>
      <c r="N90" s="1">
        <f t="shared" si="193"/>
        <v>1106.2359</v>
      </c>
      <c r="O90" s="1">
        <f t="shared" ref="O90:P90" si="194">(E90+W90)/2</f>
        <v>603.2711</v>
      </c>
      <c r="P90" s="1">
        <f t="shared" si="194"/>
        <v>527.38735</v>
      </c>
      <c r="Q90" s="1">
        <f t="shared" si="6"/>
        <v>758.4802789</v>
      </c>
      <c r="R90" s="1">
        <f t="shared" si="7"/>
        <v>3.180006235</v>
      </c>
      <c r="S90" s="1">
        <f t="shared" si="8"/>
        <v>786.7867167</v>
      </c>
      <c r="T90" s="1">
        <v>758.9992</v>
      </c>
      <c r="U90" s="1">
        <v>676.352</v>
      </c>
      <c r="V90" s="1">
        <v>815.0799</v>
      </c>
      <c r="W90" s="1">
        <v>695.138</v>
      </c>
      <c r="X90" s="1">
        <v>574.1118</v>
      </c>
      <c r="Y90" s="1">
        <f t="shared" si="9"/>
        <v>148976.6234</v>
      </c>
      <c r="Z90" s="1">
        <f t="shared" si="10"/>
        <v>177494.1956</v>
      </c>
      <c r="AA90" s="1">
        <f t="shared" si="11"/>
        <v>24269.99442</v>
      </c>
      <c r="AB90" s="1">
        <f t="shared" si="12"/>
        <v>148573.0901</v>
      </c>
      <c r="AC90" s="1">
        <f t="shared" si="13"/>
        <v>219116.6738</v>
      </c>
      <c r="AD90" s="1">
        <f t="shared" si="14"/>
        <v>108485.3215</v>
      </c>
      <c r="AF90" s="1">
        <f t="shared" si="15"/>
        <v>0.2163728635</v>
      </c>
      <c r="AG90" s="17" t="str">
        <f t="shared" si="16"/>
        <v>SUB-VERTICAL</v>
      </c>
      <c r="AH90" s="1">
        <f t="shared" si="17"/>
        <v>0.168457476</v>
      </c>
      <c r="AJ90" s="17" t="str">
        <f t="shared" si="18"/>
        <v>SUB-VERTICAL</v>
      </c>
      <c r="AK90" s="1">
        <f t="shared" si="19"/>
        <v>0.314012007</v>
      </c>
      <c r="AM90" s="17" t="str">
        <f t="shared" si="20"/>
        <v>SUB-VERTICAL</v>
      </c>
      <c r="AN90" s="1">
        <f t="shared" si="21"/>
        <v>-0.6711930517</v>
      </c>
      <c r="AP90" s="23" t="str">
        <f t="shared" si="22"/>
        <v>SUB-HORIZONTAL</v>
      </c>
      <c r="AQ90" s="1">
        <f t="shared" si="23"/>
        <v>-0.1915780047</v>
      </c>
      <c r="AS90" s="23" t="str">
        <f t="shared" si="24"/>
        <v>SUB-HORIZONTAL</v>
      </c>
      <c r="AT90" s="1">
        <f t="shared" si="25"/>
        <v>-0.2130400465</v>
      </c>
      <c r="AV90" s="23" t="str">
        <f t="shared" si="26"/>
        <v>SUB-HORIZONTAL</v>
      </c>
    </row>
    <row r="91" ht="15.75" customHeight="1">
      <c r="A91" s="1">
        <v>5581.5357</v>
      </c>
      <c r="B91" s="1">
        <v>559.63</v>
      </c>
      <c r="C91" s="1">
        <v>562.6732</v>
      </c>
      <c r="D91" s="1">
        <v>709.2905</v>
      </c>
      <c r="E91" s="1">
        <v>403.1908</v>
      </c>
      <c r="F91" s="1">
        <v>384.4682</v>
      </c>
      <c r="G91" s="1">
        <v>385.1412</v>
      </c>
      <c r="H91" s="1">
        <v>564.1857</v>
      </c>
      <c r="I91" s="1">
        <v>1034.7926</v>
      </c>
      <c r="J91" s="1">
        <v>979.3078</v>
      </c>
      <c r="K91" s="1">
        <v>765.2513</v>
      </c>
      <c r="L91" s="1">
        <f t="shared" si="3"/>
        <v>444.5983667</v>
      </c>
      <c r="M91" s="1">
        <f t="shared" ref="M91:N91" si="195">(H91+I91)/2</f>
        <v>799.48915</v>
      </c>
      <c r="N91" s="1">
        <f t="shared" si="195"/>
        <v>1007.0502</v>
      </c>
      <c r="O91" s="1">
        <f t="shared" ref="O91:P91" si="196">(E91+W91)/2</f>
        <v>484.3426</v>
      </c>
      <c r="P91" s="1">
        <f t="shared" si="196"/>
        <v>431.6234</v>
      </c>
      <c r="Q91" s="1">
        <f t="shared" si="6"/>
        <v>559.6353835</v>
      </c>
      <c r="R91" s="1">
        <f t="shared" si="7"/>
        <v>2.638757704</v>
      </c>
      <c r="S91" s="1">
        <f t="shared" si="8"/>
        <v>605.6962667</v>
      </c>
      <c r="T91" s="1">
        <v>573.7358</v>
      </c>
      <c r="U91" s="1">
        <v>536.6766</v>
      </c>
      <c r="V91" s="1">
        <v>692.1715</v>
      </c>
      <c r="W91" s="1">
        <v>565.4944</v>
      </c>
      <c r="X91" s="1">
        <v>478.7786</v>
      </c>
      <c r="Y91" s="1">
        <f t="shared" si="9"/>
        <v>225779.4964</v>
      </c>
      <c r="Z91" s="1">
        <f t="shared" si="10"/>
        <v>222896.7279</v>
      </c>
      <c r="AA91" s="1">
        <f t="shared" si="11"/>
        <v>105951.6171</v>
      </c>
      <c r="AB91" s="1">
        <f t="shared" si="12"/>
        <v>212573.3728</v>
      </c>
      <c r="AC91" s="1">
        <f t="shared" si="13"/>
        <v>248119.5495</v>
      </c>
      <c r="AD91" s="1">
        <f t="shared" si="14"/>
        <v>117389.2182</v>
      </c>
      <c r="AF91" s="1">
        <f t="shared" si="15"/>
        <v>-0.008107623755</v>
      </c>
      <c r="AG91" s="23" t="str">
        <f t="shared" si="16"/>
        <v>SUB-HORIZONTAL</v>
      </c>
      <c r="AH91" s="1">
        <f t="shared" si="17"/>
        <v>-0.002684455636</v>
      </c>
      <c r="AJ91" s="23" t="str">
        <f t="shared" si="18"/>
        <v>SUB-HORIZONTAL</v>
      </c>
      <c r="AK91" s="1">
        <f t="shared" si="19"/>
        <v>0.2320839091</v>
      </c>
      <c r="AM91" s="17" t="str">
        <f t="shared" si="20"/>
        <v>SUB-VERTICAL</v>
      </c>
      <c r="AN91" s="1">
        <f t="shared" si="21"/>
        <v>-0.5723945968</v>
      </c>
      <c r="AP91" s="23" t="str">
        <f t="shared" si="22"/>
        <v>SUB-HORIZONTAL</v>
      </c>
      <c r="AQ91" s="1">
        <f t="shared" si="23"/>
        <v>-0.1666543736</v>
      </c>
      <c r="AS91" s="23" t="str">
        <f t="shared" si="24"/>
        <v>SUB-HORIZONTAL</v>
      </c>
      <c r="AT91" s="1">
        <f t="shared" si="25"/>
        <v>-0.2180579834</v>
      </c>
      <c r="AV91" s="23" t="str">
        <f t="shared" si="26"/>
        <v>SUB-HORIZONTAL</v>
      </c>
    </row>
    <row r="92" ht="15.75" customHeight="1">
      <c r="A92" s="1">
        <v>5581.6119</v>
      </c>
      <c r="B92" s="1">
        <v>406.0007</v>
      </c>
      <c r="C92" s="1">
        <v>447.9662</v>
      </c>
      <c r="D92" s="1">
        <v>540.8618</v>
      </c>
      <c r="E92" s="1">
        <v>352.9025</v>
      </c>
      <c r="F92" s="1">
        <v>339.0969</v>
      </c>
      <c r="G92" s="1">
        <v>351.4859</v>
      </c>
      <c r="H92" s="1">
        <v>506.3126</v>
      </c>
      <c r="I92" s="1">
        <v>1034.7926</v>
      </c>
      <c r="J92" s="1">
        <v>979.3078</v>
      </c>
      <c r="K92" s="1">
        <v>765.2513</v>
      </c>
      <c r="L92" s="1">
        <f t="shared" si="3"/>
        <v>398.9651333</v>
      </c>
      <c r="M92" s="1">
        <f t="shared" ref="M92:N92" si="197">(H92+I92)/2</f>
        <v>770.5526</v>
      </c>
      <c r="N92" s="1">
        <f t="shared" si="197"/>
        <v>1007.0502</v>
      </c>
      <c r="O92" s="1">
        <f t="shared" ref="O92:P92" si="198">(E92+W92)/2</f>
        <v>417.2063</v>
      </c>
      <c r="P92" s="1">
        <f t="shared" si="198"/>
        <v>381.15635</v>
      </c>
      <c r="Q92" s="1">
        <f t="shared" si="6"/>
        <v>406.0072721</v>
      </c>
      <c r="R92" s="1">
        <f t="shared" si="7"/>
        <v>2.408171669</v>
      </c>
      <c r="S92" s="1">
        <f t="shared" si="8"/>
        <v>486.6981667</v>
      </c>
      <c r="T92" s="1">
        <v>462.7726</v>
      </c>
      <c r="U92" s="1">
        <v>458.9506</v>
      </c>
      <c r="V92" s="1">
        <v>603.6371</v>
      </c>
      <c r="W92" s="1">
        <v>481.5101</v>
      </c>
      <c r="X92" s="1">
        <v>423.2158</v>
      </c>
      <c r="Y92" s="1">
        <f t="shared" si="9"/>
        <v>395379.2535</v>
      </c>
      <c r="Z92" s="1">
        <f t="shared" si="10"/>
        <v>344365.2237</v>
      </c>
      <c r="AA92" s="1">
        <f t="shared" si="11"/>
        <v>243967.6352</v>
      </c>
      <c r="AB92" s="1">
        <f t="shared" si="12"/>
        <v>327206.8804</v>
      </c>
      <c r="AC92" s="1">
        <f t="shared" si="13"/>
        <v>331594.009</v>
      </c>
      <c r="AD92" s="1">
        <f t="shared" si="14"/>
        <v>185895.0652</v>
      </c>
      <c r="AF92" s="1">
        <f t="shared" si="15"/>
        <v>-0.2212481753</v>
      </c>
      <c r="AG92" s="23" t="str">
        <f t="shared" si="16"/>
        <v>SUB-HORIZONTAL</v>
      </c>
      <c r="AH92" s="1">
        <f t="shared" si="17"/>
        <v>-0.1225129716</v>
      </c>
      <c r="AJ92" s="23" t="str">
        <f t="shared" si="18"/>
        <v>SUB-HORIZONTAL</v>
      </c>
      <c r="AK92" s="1">
        <f t="shared" si="19"/>
        <v>0.1887249705</v>
      </c>
      <c r="AM92" s="17" t="str">
        <f t="shared" si="20"/>
        <v>SUB-VERTICAL</v>
      </c>
      <c r="AN92" s="1">
        <f t="shared" si="21"/>
        <v>-0.4302226756</v>
      </c>
      <c r="AP92" s="23" t="str">
        <f t="shared" si="22"/>
        <v>SUB-HORIZONTAL</v>
      </c>
      <c r="AQ92" s="1">
        <f t="shared" si="23"/>
        <v>-0.1291345503</v>
      </c>
      <c r="AS92" s="23" t="str">
        <f t="shared" si="24"/>
        <v>SUB-HORIZONTAL</v>
      </c>
      <c r="AT92" s="1">
        <f t="shared" si="25"/>
        <v>-0.185979611</v>
      </c>
      <c r="AV92" s="23" t="str">
        <f t="shared" si="26"/>
        <v>SUB-HORIZONTAL</v>
      </c>
    </row>
    <row r="93" ht="15.75" customHeight="1">
      <c r="A93" s="1">
        <v>5581.6881</v>
      </c>
      <c r="B93" s="1">
        <v>353.5434</v>
      </c>
      <c r="C93" s="1">
        <v>446.0331</v>
      </c>
      <c r="D93" s="1">
        <v>472.7209</v>
      </c>
      <c r="E93" s="1">
        <v>332.5149</v>
      </c>
      <c r="F93" s="1">
        <v>321.096</v>
      </c>
      <c r="G93" s="1">
        <v>333.7124</v>
      </c>
      <c r="H93" s="1">
        <v>456.2232</v>
      </c>
      <c r="I93" s="1">
        <v>695.3546</v>
      </c>
      <c r="J93" s="1">
        <v>766.726</v>
      </c>
      <c r="K93" s="1">
        <v>542.0069</v>
      </c>
      <c r="L93" s="1">
        <f t="shared" si="3"/>
        <v>370.3438667</v>
      </c>
      <c r="M93" s="1">
        <f t="shared" ref="M93:N93" si="199">(H93+I93)/2</f>
        <v>575.7889</v>
      </c>
      <c r="N93" s="1">
        <f t="shared" si="199"/>
        <v>731.0403</v>
      </c>
      <c r="O93" s="1">
        <f t="shared" ref="O93:P93" si="200">(E93+W93)/2</f>
        <v>389.59195</v>
      </c>
      <c r="P93" s="1">
        <f t="shared" si="200"/>
        <v>352.10295</v>
      </c>
      <c r="Q93" s="1">
        <f t="shared" si="6"/>
        <v>353.5503955</v>
      </c>
      <c r="R93" s="1">
        <f t="shared" si="7"/>
        <v>2.286398252</v>
      </c>
      <c r="S93" s="1">
        <f t="shared" si="8"/>
        <v>444.9658667</v>
      </c>
      <c r="T93" s="1">
        <v>419.9279</v>
      </c>
      <c r="U93" s="1">
        <v>421.5578</v>
      </c>
      <c r="V93" s="1">
        <v>556.0121</v>
      </c>
      <c r="W93" s="1">
        <v>446.669</v>
      </c>
      <c r="X93" s="1">
        <v>383.1099</v>
      </c>
      <c r="Y93" s="1">
        <f t="shared" si="9"/>
        <v>116834.8964</v>
      </c>
      <c r="Z93" s="1">
        <f t="shared" si="10"/>
        <v>62161.21036</v>
      </c>
      <c r="AA93" s="1">
        <f t="shared" si="11"/>
        <v>49565.76438</v>
      </c>
      <c r="AB93" s="1">
        <f t="shared" si="12"/>
        <v>75859.86707</v>
      </c>
      <c r="AC93" s="1">
        <f t="shared" si="13"/>
        <v>74964.68769</v>
      </c>
      <c r="AD93" s="1">
        <f t="shared" si="14"/>
        <v>19416.33231</v>
      </c>
      <c r="AF93" s="1">
        <f t="shared" si="15"/>
        <v>-0.2556671697</v>
      </c>
      <c r="AG93" s="23" t="str">
        <f t="shared" si="16"/>
        <v>SUB-HORIZONTAL</v>
      </c>
      <c r="AH93" s="1">
        <f t="shared" si="17"/>
        <v>-0.0225894792</v>
      </c>
      <c r="AJ93" s="23" t="str">
        <f t="shared" si="18"/>
        <v>SUB-HORIZONTAL</v>
      </c>
      <c r="AK93" s="1">
        <f t="shared" si="19"/>
        <v>0.05812016359</v>
      </c>
      <c r="AM93" s="16" t="str">
        <f t="shared" si="20"/>
        <v>MERGULHO</v>
      </c>
      <c r="AN93" s="1">
        <f t="shared" si="21"/>
        <v>-0.3536377689</v>
      </c>
      <c r="AP93" s="23" t="str">
        <f t="shared" si="22"/>
        <v>SUB-HORIZONTAL</v>
      </c>
      <c r="AQ93" s="1">
        <f t="shared" si="23"/>
        <v>-0.1536466676</v>
      </c>
      <c r="AS93" s="23" t="str">
        <f t="shared" si="24"/>
        <v>SUB-HORIZONTAL</v>
      </c>
      <c r="AT93" s="1">
        <f t="shared" si="25"/>
        <v>-0.138151979</v>
      </c>
      <c r="AV93" s="23" t="str">
        <f t="shared" si="26"/>
        <v>SUB-HORIZONTAL</v>
      </c>
    </row>
    <row r="94" ht="15.75" customHeight="1">
      <c r="A94" s="1">
        <v>5581.7643</v>
      </c>
      <c r="B94" s="1">
        <v>351.5662</v>
      </c>
      <c r="C94" s="1">
        <v>458.6676</v>
      </c>
      <c r="D94" s="1">
        <v>501.6991</v>
      </c>
      <c r="E94" s="1">
        <v>329.9853</v>
      </c>
      <c r="F94" s="1">
        <v>319.3913</v>
      </c>
      <c r="G94" s="1">
        <v>329.2165</v>
      </c>
      <c r="H94" s="1">
        <v>443.9205</v>
      </c>
      <c r="I94" s="1">
        <v>695.3546</v>
      </c>
      <c r="J94" s="1">
        <v>766.726</v>
      </c>
      <c r="K94" s="1">
        <v>542.0069</v>
      </c>
      <c r="L94" s="1">
        <f t="shared" si="3"/>
        <v>364.1761</v>
      </c>
      <c r="M94" s="1">
        <f t="shared" ref="M94:N94" si="201">(H94+I94)/2</f>
        <v>569.63755</v>
      </c>
      <c r="N94" s="1">
        <f t="shared" si="201"/>
        <v>731.0403</v>
      </c>
      <c r="O94" s="1">
        <f t="shared" ref="O94:P94" si="202">(E94+W94)/2</f>
        <v>382.92665</v>
      </c>
      <c r="P94" s="1">
        <f t="shared" si="202"/>
        <v>339.5982</v>
      </c>
      <c r="Q94" s="1">
        <f t="shared" si="6"/>
        <v>351.5732499</v>
      </c>
      <c r="R94" s="1">
        <f t="shared" si="7"/>
        <v>2.255595027</v>
      </c>
      <c r="S94" s="1">
        <f t="shared" si="8"/>
        <v>445.0212333</v>
      </c>
      <c r="T94" s="1">
        <v>415.8616</v>
      </c>
      <c r="U94" s="1">
        <v>405.6687</v>
      </c>
      <c r="V94" s="1">
        <v>536.6642</v>
      </c>
      <c r="W94" s="1">
        <v>435.868</v>
      </c>
      <c r="X94" s="1">
        <v>359.8051</v>
      </c>
      <c r="Y94" s="1">
        <f t="shared" si="9"/>
        <v>118190.464</v>
      </c>
      <c r="Z94" s="1">
        <f t="shared" si="10"/>
        <v>56020.73597</v>
      </c>
      <c r="AA94" s="1">
        <f t="shared" si="11"/>
        <v>37502.45268</v>
      </c>
      <c r="AB94" s="1">
        <f t="shared" si="12"/>
        <v>78116.33705</v>
      </c>
      <c r="AC94" s="1">
        <f t="shared" si="13"/>
        <v>83917.92066</v>
      </c>
      <c r="AD94" s="1">
        <f t="shared" si="14"/>
        <v>25182.64305</v>
      </c>
      <c r="AF94" s="1">
        <f t="shared" si="15"/>
        <v>-0.2337765596</v>
      </c>
      <c r="AG94" s="23" t="str">
        <f t="shared" si="16"/>
        <v>SUB-HORIZONTAL</v>
      </c>
      <c r="AH94" s="1">
        <f t="shared" si="17"/>
        <v>0.03268172665</v>
      </c>
      <c r="AJ94" s="16" t="str">
        <f t="shared" si="18"/>
        <v>MERGULHO</v>
      </c>
      <c r="AK94" s="1">
        <f t="shared" si="19"/>
        <v>0.0897048228</v>
      </c>
      <c r="AM94" s="16" t="str">
        <f t="shared" si="20"/>
        <v>MERGULHO</v>
      </c>
      <c r="AN94" s="1">
        <f t="shared" si="21"/>
        <v>-0.4220231176</v>
      </c>
      <c r="AP94" s="23" t="str">
        <f t="shared" si="22"/>
        <v>SUB-HORIZONTAL</v>
      </c>
      <c r="AQ94" s="1">
        <f t="shared" si="23"/>
        <v>-0.1920709698</v>
      </c>
      <c r="AS94" s="23" t="str">
        <f t="shared" si="24"/>
        <v>SUB-HORIZONTAL</v>
      </c>
      <c r="AT94" s="1">
        <f t="shared" si="25"/>
        <v>-0.08887613218</v>
      </c>
      <c r="AV94" s="23" t="str">
        <f t="shared" si="26"/>
        <v>SUB-HORIZONTAL</v>
      </c>
    </row>
    <row r="95" ht="15.75" customHeight="1">
      <c r="A95" s="1">
        <v>5581.8405</v>
      </c>
      <c r="B95" s="1">
        <v>356.668</v>
      </c>
      <c r="C95" s="1">
        <v>423.8164</v>
      </c>
      <c r="D95" s="1">
        <v>519.1217</v>
      </c>
      <c r="E95" s="1">
        <v>332.1964</v>
      </c>
      <c r="F95" s="1">
        <v>322.296</v>
      </c>
      <c r="G95" s="1">
        <v>335.662</v>
      </c>
      <c r="H95" s="1">
        <v>453.7095</v>
      </c>
      <c r="I95" s="1">
        <v>477.1975</v>
      </c>
      <c r="J95" s="1">
        <v>605.0803</v>
      </c>
      <c r="K95" s="1">
        <v>413.6631</v>
      </c>
      <c r="L95" s="1">
        <f t="shared" si="3"/>
        <v>370.5558333</v>
      </c>
      <c r="M95" s="1">
        <f t="shared" ref="M95:N95" si="203">(H95+I95)/2</f>
        <v>465.4535</v>
      </c>
      <c r="N95" s="1">
        <f t="shared" si="203"/>
        <v>541.1389</v>
      </c>
      <c r="O95" s="1">
        <f t="shared" ref="O95:P95" si="204">(E95+W95)/2</f>
        <v>378.6481</v>
      </c>
      <c r="P95" s="1">
        <f t="shared" si="204"/>
        <v>336.02955</v>
      </c>
      <c r="Q95" s="1">
        <f t="shared" si="6"/>
        <v>356.6752063</v>
      </c>
      <c r="R95" s="1">
        <f t="shared" si="7"/>
        <v>2.299755747</v>
      </c>
      <c r="S95" s="1">
        <f t="shared" si="8"/>
        <v>443.2177667</v>
      </c>
      <c r="T95" s="1">
        <v>426.0108</v>
      </c>
      <c r="U95" s="1">
        <v>400.0862</v>
      </c>
      <c r="V95" s="1">
        <v>533.6035</v>
      </c>
      <c r="W95" s="1">
        <v>425.0998</v>
      </c>
      <c r="X95" s="1">
        <v>349.7631</v>
      </c>
      <c r="Y95" s="1">
        <f t="shared" si="9"/>
        <v>14527.36037</v>
      </c>
      <c r="Z95" s="1">
        <f t="shared" si="10"/>
        <v>2849.541837</v>
      </c>
      <c r="AA95" s="1">
        <f t="shared" si="11"/>
        <v>1757.638546</v>
      </c>
      <c r="AB95" s="1">
        <f t="shared" si="12"/>
        <v>2620.078257</v>
      </c>
      <c r="AC95" s="1">
        <f t="shared" si="13"/>
        <v>5946.152588</v>
      </c>
      <c r="AD95" s="1">
        <f t="shared" si="14"/>
        <v>3181.636836</v>
      </c>
      <c r="AF95" s="1">
        <f t="shared" si="15"/>
        <v>-0.2412328742</v>
      </c>
      <c r="AG95" s="23" t="str">
        <f t="shared" si="16"/>
        <v>SUB-HORIZONTAL</v>
      </c>
      <c r="AH95" s="1">
        <f t="shared" si="17"/>
        <v>-0.06816997574</v>
      </c>
      <c r="AJ95" s="23" t="str">
        <f t="shared" si="18"/>
        <v>SUB-HORIZONTAL</v>
      </c>
      <c r="AK95" s="1">
        <f t="shared" si="19"/>
        <v>0.203185907</v>
      </c>
      <c r="AM95" s="17" t="str">
        <f t="shared" si="20"/>
        <v>SUB-VERTICAL</v>
      </c>
      <c r="AN95" s="1">
        <f t="shared" si="21"/>
        <v>-0.4501280051</v>
      </c>
      <c r="AP95" s="23" t="str">
        <f t="shared" si="22"/>
        <v>SUB-HORIZONTAL</v>
      </c>
      <c r="AQ95" s="1">
        <f t="shared" si="23"/>
        <v>-0.1953773198</v>
      </c>
      <c r="AS95" s="23" t="str">
        <f t="shared" si="24"/>
        <v>SUB-HORIZONTAL</v>
      </c>
      <c r="AT95" s="1">
        <f t="shared" si="25"/>
        <v>-0.04115427059</v>
      </c>
      <c r="AV95" s="23" t="str">
        <f t="shared" si="26"/>
        <v>SUB-HORIZONTAL</v>
      </c>
    </row>
    <row r="96" ht="15.75" customHeight="1">
      <c r="A96" s="1">
        <v>5581.9167</v>
      </c>
      <c r="B96" s="1">
        <v>403.49</v>
      </c>
      <c r="C96" s="1">
        <v>388.7556</v>
      </c>
      <c r="D96" s="1">
        <v>484.357</v>
      </c>
      <c r="E96" s="1">
        <v>328.9037</v>
      </c>
      <c r="F96" s="1">
        <v>319.9106</v>
      </c>
      <c r="G96" s="1">
        <v>334.9256</v>
      </c>
      <c r="H96" s="1">
        <v>474.837</v>
      </c>
      <c r="I96" s="1">
        <v>477.1975</v>
      </c>
      <c r="J96" s="1">
        <v>605.0803</v>
      </c>
      <c r="K96" s="1">
        <v>413.6631</v>
      </c>
      <c r="L96" s="1">
        <f t="shared" si="3"/>
        <v>376.5577333</v>
      </c>
      <c r="M96" s="1">
        <f t="shared" ref="M96:N96" si="205">(H96+I96)/2</f>
        <v>476.01725</v>
      </c>
      <c r="N96" s="1">
        <f t="shared" si="205"/>
        <v>541.1389</v>
      </c>
      <c r="O96" s="1">
        <f t="shared" ref="O96:P96" si="206">(E96+W96)/2</f>
        <v>375.0163</v>
      </c>
      <c r="P96" s="1">
        <f t="shared" si="206"/>
        <v>334.4699</v>
      </c>
      <c r="Q96" s="1">
        <f t="shared" si="6"/>
        <v>403.4973067</v>
      </c>
      <c r="R96" s="1">
        <f t="shared" si="7"/>
        <v>2.294710374</v>
      </c>
      <c r="S96" s="1">
        <f t="shared" si="8"/>
        <v>444.5572833</v>
      </c>
      <c r="T96" s="1">
        <v>444.7903</v>
      </c>
      <c r="U96" s="1">
        <v>402.2347</v>
      </c>
      <c r="V96" s="1">
        <v>543.7161</v>
      </c>
      <c r="W96" s="1">
        <v>421.1289</v>
      </c>
      <c r="X96" s="1">
        <v>349.0292</v>
      </c>
      <c r="Y96" s="1">
        <f t="shared" si="9"/>
        <v>5432.795556</v>
      </c>
      <c r="Z96" s="1">
        <f t="shared" si="10"/>
        <v>7821.969676</v>
      </c>
      <c r="AA96" s="1">
        <f t="shared" si="11"/>
        <v>51.25844025</v>
      </c>
      <c r="AB96" s="1">
        <f t="shared" si="12"/>
        <v>1050.226612</v>
      </c>
      <c r="AC96" s="1">
        <f t="shared" si="13"/>
        <v>5619.421384</v>
      </c>
      <c r="AD96" s="1">
        <f t="shared" si="14"/>
        <v>4424.724146</v>
      </c>
      <c r="AF96" s="1">
        <f t="shared" si="15"/>
        <v>-0.1629997929</v>
      </c>
      <c r="AG96" s="23" t="str">
        <f t="shared" si="16"/>
        <v>SUB-HORIZONTAL</v>
      </c>
      <c r="AH96" s="1">
        <f t="shared" si="17"/>
        <v>-0.2003543224</v>
      </c>
      <c r="AJ96" s="23" t="str">
        <f t="shared" si="18"/>
        <v>SUB-HORIZONTAL</v>
      </c>
      <c r="AK96" s="1">
        <f t="shared" si="19"/>
        <v>0.2203145262</v>
      </c>
      <c r="AM96" s="17" t="str">
        <f t="shared" si="20"/>
        <v>SUB-VERTICAL</v>
      </c>
      <c r="AN96" s="1">
        <f t="shared" si="21"/>
        <v>-0.3894778607</v>
      </c>
      <c r="AP96" s="23" t="str">
        <f t="shared" si="22"/>
        <v>SUB-HORIZONTAL</v>
      </c>
      <c r="AQ96" s="1">
        <f t="shared" si="23"/>
        <v>-0.1880594033</v>
      </c>
      <c r="AS96" s="23" t="str">
        <f t="shared" si="24"/>
        <v>SUB-HORIZONTAL</v>
      </c>
      <c r="AT96" s="1">
        <f t="shared" si="25"/>
        <v>-0.04125009274</v>
      </c>
      <c r="AV96" s="23" t="str">
        <f t="shared" si="26"/>
        <v>SUB-HORIZONTAL</v>
      </c>
    </row>
    <row r="97" ht="15.75" customHeight="1">
      <c r="A97" s="1">
        <v>5581.9929</v>
      </c>
      <c r="B97" s="1">
        <v>453.8287</v>
      </c>
      <c r="C97" s="1">
        <v>410.1525</v>
      </c>
      <c r="D97" s="1">
        <v>486.7028</v>
      </c>
      <c r="E97" s="1">
        <v>336.539</v>
      </c>
      <c r="F97" s="1">
        <v>327.8571</v>
      </c>
      <c r="G97" s="1">
        <v>340.485</v>
      </c>
      <c r="H97" s="1">
        <v>501.802</v>
      </c>
      <c r="I97" s="1">
        <v>431.3864</v>
      </c>
      <c r="J97" s="1">
        <v>547.9293</v>
      </c>
      <c r="K97" s="1">
        <v>363.865</v>
      </c>
      <c r="L97" s="1">
        <f t="shared" si="3"/>
        <v>390.0480333</v>
      </c>
      <c r="M97" s="1">
        <f t="shared" ref="M97:N97" si="207">(H97+I97)/2</f>
        <v>466.5942</v>
      </c>
      <c r="N97" s="1">
        <f t="shared" si="207"/>
        <v>489.65785</v>
      </c>
      <c r="O97" s="1">
        <f t="shared" ref="O97:P97" si="208">(E97+W97)/2</f>
        <v>381.74</v>
      </c>
      <c r="P97" s="1">
        <f t="shared" si="208"/>
        <v>340.03705</v>
      </c>
      <c r="Q97" s="1">
        <f t="shared" si="6"/>
        <v>453.8356884</v>
      </c>
      <c r="R97" s="1">
        <f t="shared" si="7"/>
        <v>2.332800066</v>
      </c>
      <c r="S97" s="1">
        <f t="shared" si="8"/>
        <v>466.7379</v>
      </c>
      <c r="T97" s="1">
        <v>470.9291</v>
      </c>
      <c r="U97" s="1">
        <v>412.07</v>
      </c>
      <c r="V97" s="1">
        <v>566.7443</v>
      </c>
      <c r="W97" s="1">
        <v>426.941</v>
      </c>
      <c r="X97" s="1">
        <v>352.217</v>
      </c>
      <c r="Y97" s="1">
        <f t="shared" si="9"/>
        <v>503.6568293</v>
      </c>
      <c r="Z97" s="1">
        <f t="shared" si="10"/>
        <v>450.8785092</v>
      </c>
      <c r="AA97" s="1">
        <f t="shared" si="11"/>
        <v>3059.904109</v>
      </c>
      <c r="AB97" s="1">
        <f t="shared" si="12"/>
        <v>1563.625123</v>
      </c>
      <c r="AC97" s="1">
        <f t="shared" si="13"/>
        <v>373.123309</v>
      </c>
      <c r="AD97" s="1">
        <f t="shared" si="14"/>
        <v>18321.76109</v>
      </c>
      <c r="AF97" s="1">
        <f t="shared" si="15"/>
        <v>-0.1005280877</v>
      </c>
      <c r="AG97" s="23" t="str">
        <f t="shared" si="16"/>
        <v>SUB-HORIZONTAL</v>
      </c>
      <c r="AH97" s="1">
        <f t="shared" si="17"/>
        <v>-0.2020185383</v>
      </c>
      <c r="AJ97" s="23" t="str">
        <f t="shared" si="18"/>
        <v>SUB-HORIZONTAL</v>
      </c>
      <c r="AK97" s="1">
        <f t="shared" si="19"/>
        <v>0.1713335025</v>
      </c>
      <c r="AM97" s="17" t="str">
        <f t="shared" si="20"/>
        <v>SUB-VERTICAL</v>
      </c>
      <c r="AN97" s="1">
        <f t="shared" si="21"/>
        <v>-0.3710356396</v>
      </c>
      <c r="AP97" s="23" t="str">
        <f t="shared" si="22"/>
        <v>SUB-HORIZONTAL</v>
      </c>
      <c r="AQ97" s="1">
        <f t="shared" si="23"/>
        <v>-0.1926952563</v>
      </c>
      <c r="AS97" s="23" t="str">
        <f t="shared" si="24"/>
        <v>SUB-HORIZONTAL</v>
      </c>
      <c r="AT97" s="1">
        <f t="shared" si="25"/>
        <v>-0.03387801106</v>
      </c>
      <c r="AV97" s="23" t="str">
        <f t="shared" si="26"/>
        <v>SUB-HORIZONTAL</v>
      </c>
    </row>
    <row r="98" ht="15.75" customHeight="1">
      <c r="A98" s="1">
        <v>5582.0691</v>
      </c>
      <c r="B98" s="1">
        <v>473.1146</v>
      </c>
      <c r="C98" s="1">
        <v>460.2591</v>
      </c>
      <c r="D98" s="1">
        <v>541.016</v>
      </c>
      <c r="E98" s="1">
        <v>358.2119</v>
      </c>
      <c r="F98" s="1">
        <v>349.4585</v>
      </c>
      <c r="G98" s="1">
        <v>358.1487</v>
      </c>
      <c r="H98" s="1">
        <v>540.9119</v>
      </c>
      <c r="I98" s="1">
        <v>431.3864</v>
      </c>
      <c r="J98" s="1">
        <v>547.9293</v>
      </c>
      <c r="K98" s="1">
        <v>363.865</v>
      </c>
      <c r="L98" s="1">
        <f t="shared" si="3"/>
        <v>416.1730333</v>
      </c>
      <c r="M98" s="1">
        <f t="shared" ref="M98:N98" si="209">(H98+I98)/2</f>
        <v>486.14915</v>
      </c>
      <c r="N98" s="1">
        <f t="shared" si="209"/>
        <v>489.65785</v>
      </c>
      <c r="O98" s="1">
        <f t="shared" ref="O98:P98" si="210">(E98+W98)/2</f>
        <v>398.91205</v>
      </c>
      <c r="P98" s="1">
        <f t="shared" si="210"/>
        <v>354.9281</v>
      </c>
      <c r="Q98" s="1">
        <f t="shared" si="6"/>
        <v>473.1211214</v>
      </c>
      <c r="R98" s="1">
        <f t="shared" si="7"/>
        <v>2.453821199</v>
      </c>
      <c r="S98" s="1">
        <f t="shared" si="8"/>
        <v>499.3235667</v>
      </c>
      <c r="T98" s="1">
        <v>503.3021</v>
      </c>
      <c r="U98" s="1">
        <v>423.3931</v>
      </c>
      <c r="V98" s="1">
        <v>594.8565</v>
      </c>
      <c r="W98" s="1">
        <v>439.6122</v>
      </c>
      <c r="X98" s="1">
        <v>360.3977</v>
      </c>
      <c r="Y98" s="1">
        <f t="shared" si="9"/>
        <v>1741.242675</v>
      </c>
      <c r="Z98" s="1">
        <f t="shared" si="10"/>
        <v>833.6328053</v>
      </c>
      <c r="AA98" s="1">
        <f t="shared" si="11"/>
        <v>12018.6492</v>
      </c>
      <c r="AB98" s="1">
        <f t="shared" si="12"/>
        <v>5171.867906</v>
      </c>
      <c r="AC98" s="1">
        <f t="shared" si="13"/>
        <v>63.89284489</v>
      </c>
      <c r="AD98" s="1">
        <f t="shared" si="14"/>
        <v>26722.47359</v>
      </c>
      <c r="AF98" s="1">
        <f t="shared" si="15"/>
        <v>-0.1340188711</v>
      </c>
      <c r="AG98" s="23" t="str">
        <f t="shared" si="16"/>
        <v>SUB-HORIZONTAL</v>
      </c>
      <c r="AH98" s="1">
        <f t="shared" si="17"/>
        <v>-0.1616422881</v>
      </c>
      <c r="AJ98" s="23" t="str">
        <f t="shared" si="18"/>
        <v>SUB-HORIZONTAL</v>
      </c>
      <c r="AK98" s="1">
        <f t="shared" si="19"/>
        <v>0.1618353506</v>
      </c>
      <c r="AM98" s="17" t="str">
        <f t="shared" si="20"/>
        <v>SUB-VERTICAL</v>
      </c>
      <c r="AN98" s="1">
        <f t="shared" si="21"/>
        <v>-0.4152511777</v>
      </c>
      <c r="AP98" s="23" t="str">
        <f t="shared" si="22"/>
        <v>SUB-HORIZONTAL</v>
      </c>
      <c r="AQ98" s="1">
        <f t="shared" si="23"/>
        <v>-0.1990117927</v>
      </c>
      <c r="AS98" s="23" t="str">
        <f t="shared" si="24"/>
        <v>SUB-HORIZONTAL</v>
      </c>
      <c r="AT98" s="1">
        <f t="shared" si="25"/>
        <v>-0.006259890847</v>
      </c>
      <c r="AV98" s="23" t="str">
        <f t="shared" si="26"/>
        <v>SUB-HORIZONTAL</v>
      </c>
    </row>
    <row r="99" ht="15.75" customHeight="1">
      <c r="A99" s="1">
        <v>5582.1453</v>
      </c>
      <c r="B99" s="1">
        <v>496.3062</v>
      </c>
      <c r="C99" s="1">
        <v>470.4284</v>
      </c>
      <c r="D99" s="1">
        <v>567.2252</v>
      </c>
      <c r="E99" s="1">
        <v>383.1929</v>
      </c>
      <c r="F99" s="1">
        <v>373.6865</v>
      </c>
      <c r="G99" s="1">
        <v>380.292</v>
      </c>
      <c r="H99" s="1">
        <v>600.7729</v>
      </c>
      <c r="I99" s="1">
        <v>460.8889</v>
      </c>
      <c r="J99" s="1">
        <v>559.8411</v>
      </c>
      <c r="K99" s="1">
        <v>354.8888</v>
      </c>
      <c r="L99" s="1">
        <f t="shared" si="3"/>
        <v>451.5838</v>
      </c>
      <c r="M99" s="1">
        <f t="shared" ref="M99:N99" si="211">(H99+I99)/2</f>
        <v>530.8309</v>
      </c>
      <c r="N99" s="1">
        <f t="shared" si="211"/>
        <v>510.365</v>
      </c>
      <c r="O99" s="1">
        <f t="shared" ref="O99:P99" si="212">(E99+W99)/2</f>
        <v>420.86725</v>
      </c>
      <c r="P99" s="1">
        <f t="shared" si="212"/>
        <v>373.9243</v>
      </c>
      <c r="Q99" s="1">
        <f t="shared" si="6"/>
        <v>496.3125023</v>
      </c>
      <c r="R99" s="1">
        <f t="shared" si="7"/>
        <v>2.605533878</v>
      </c>
      <c r="S99" s="1">
        <f t="shared" si="8"/>
        <v>522.4916667</v>
      </c>
      <c r="T99" s="1">
        <v>540.9618</v>
      </c>
      <c r="U99" s="1">
        <v>429.5568</v>
      </c>
      <c r="V99" s="1">
        <v>630.4716</v>
      </c>
      <c r="W99" s="1">
        <v>458.5416</v>
      </c>
      <c r="X99" s="1">
        <v>374.1621</v>
      </c>
      <c r="Y99" s="1">
        <f t="shared" si="9"/>
        <v>1254.385139</v>
      </c>
      <c r="Z99" s="1">
        <f t="shared" si="10"/>
        <v>91.00206025</v>
      </c>
      <c r="AA99" s="1">
        <f t="shared" si="11"/>
        <v>11307.4087</v>
      </c>
      <c r="AB99" s="1">
        <f t="shared" si="12"/>
        <v>6411.669314</v>
      </c>
      <c r="AC99" s="1">
        <f t="shared" si="13"/>
        <v>981.7004904</v>
      </c>
      <c r="AD99" s="1">
        <f t="shared" si="14"/>
        <v>28758.29214</v>
      </c>
      <c r="AF99" s="1">
        <f t="shared" si="15"/>
        <v>-0.1913144875</v>
      </c>
      <c r="AG99" s="23" t="str">
        <f t="shared" si="16"/>
        <v>SUB-HORIZONTAL</v>
      </c>
      <c r="AH99" s="1">
        <f t="shared" si="17"/>
        <v>-0.2451832386</v>
      </c>
      <c r="AJ99" s="23" t="str">
        <f t="shared" si="18"/>
        <v>SUB-HORIZONTAL</v>
      </c>
      <c r="AK99" s="1">
        <f t="shared" si="19"/>
        <v>0.187385713</v>
      </c>
      <c r="AM99" s="17" t="str">
        <f t="shared" si="20"/>
        <v>SUB-VERTICAL</v>
      </c>
      <c r="AN99" s="1">
        <f t="shared" si="21"/>
        <v>-0.3947367568</v>
      </c>
      <c r="AP99" s="23" t="str">
        <f t="shared" si="22"/>
        <v>SUB-HORIZONTAL</v>
      </c>
      <c r="AQ99" s="1">
        <f t="shared" si="23"/>
        <v>-0.2037125004</v>
      </c>
      <c r="AS99" s="23" t="str">
        <f t="shared" si="24"/>
        <v>SUB-HORIZONTAL</v>
      </c>
      <c r="AT99" s="1">
        <f t="shared" si="25"/>
        <v>0.01625043152</v>
      </c>
      <c r="AV99" s="16" t="str">
        <f t="shared" si="26"/>
        <v>MERGULHO</v>
      </c>
    </row>
    <row r="100" ht="15.75" customHeight="1">
      <c r="A100" s="1">
        <v>5582.2215</v>
      </c>
      <c r="B100" s="1">
        <v>545.3602</v>
      </c>
      <c r="C100" s="1">
        <v>441.7914</v>
      </c>
      <c r="D100" s="1">
        <v>572.6639</v>
      </c>
      <c r="E100" s="1">
        <v>397.2768</v>
      </c>
      <c r="F100" s="1">
        <v>387.5615</v>
      </c>
      <c r="G100" s="1">
        <v>396.933</v>
      </c>
      <c r="H100" s="1">
        <v>672.34</v>
      </c>
      <c r="I100" s="1">
        <v>460.8889</v>
      </c>
      <c r="J100" s="1">
        <v>559.8411</v>
      </c>
      <c r="K100" s="1">
        <v>354.8888</v>
      </c>
      <c r="L100" s="1">
        <f t="shared" si="3"/>
        <v>485.6115</v>
      </c>
      <c r="M100" s="1">
        <f t="shared" ref="M100:N100" si="213">(H100+I100)/2</f>
        <v>566.61445</v>
      </c>
      <c r="N100" s="1">
        <f t="shared" si="213"/>
        <v>510.365</v>
      </c>
      <c r="O100" s="1">
        <f t="shared" ref="O100:P100" si="214">(E100+W100)/2</f>
        <v>437.6892</v>
      </c>
      <c r="P100" s="1">
        <f t="shared" si="214"/>
        <v>388.94125</v>
      </c>
      <c r="Q100" s="1">
        <f t="shared" si="6"/>
        <v>545.3664204</v>
      </c>
      <c r="R100" s="1">
        <f t="shared" si="7"/>
        <v>2.719548081</v>
      </c>
      <c r="S100" s="1">
        <f t="shared" si="8"/>
        <v>542.3422</v>
      </c>
      <c r="T100" s="1">
        <v>583.2471</v>
      </c>
      <c r="U100" s="1">
        <v>445.9526</v>
      </c>
      <c r="V100" s="1">
        <v>665.038</v>
      </c>
      <c r="W100" s="1">
        <v>478.1016</v>
      </c>
      <c r="X100" s="1">
        <v>390.321</v>
      </c>
      <c r="Y100" s="1">
        <f t="shared" si="9"/>
        <v>7135.400524</v>
      </c>
      <c r="Z100" s="1">
        <f t="shared" si="10"/>
        <v>364.7145062</v>
      </c>
      <c r="AA100" s="1">
        <f t="shared" si="11"/>
        <v>12493.65063</v>
      </c>
      <c r="AB100" s="1">
        <f t="shared" si="12"/>
        <v>14971.52911</v>
      </c>
      <c r="AC100" s="1">
        <f t="shared" si="13"/>
        <v>223.0930577</v>
      </c>
      <c r="AD100" s="1">
        <f t="shared" si="14"/>
        <v>41676.85503</v>
      </c>
      <c r="AF100" s="1">
        <f t="shared" si="15"/>
        <v>-0.2097000064</v>
      </c>
      <c r="AG100" s="23" t="str">
        <f t="shared" si="16"/>
        <v>SUB-HORIZONTAL</v>
      </c>
      <c r="AH100" s="1">
        <f t="shared" si="17"/>
        <v>-0.4230185241</v>
      </c>
      <c r="AJ100" s="23" t="str">
        <f t="shared" si="18"/>
        <v>SUB-HORIZONTAL</v>
      </c>
      <c r="AK100" s="1">
        <f t="shared" si="19"/>
        <v>0.2601895599</v>
      </c>
      <c r="AM100" s="17" t="str">
        <f t="shared" si="20"/>
        <v>SUB-VERTICAL</v>
      </c>
      <c r="AN100" s="1">
        <f t="shared" si="21"/>
        <v>-0.3677063601</v>
      </c>
      <c r="AP100" s="23" t="str">
        <f t="shared" si="22"/>
        <v>SUB-HORIZONTAL</v>
      </c>
      <c r="AQ100" s="1">
        <f t="shared" si="23"/>
        <v>-0.2032017705</v>
      </c>
      <c r="AS100" s="23" t="str">
        <f t="shared" si="24"/>
        <v>SUB-HORIZONTAL</v>
      </c>
      <c r="AT100" s="1">
        <f t="shared" si="25"/>
        <v>0.0167982207</v>
      </c>
      <c r="AV100" s="16" t="str">
        <f t="shared" si="26"/>
        <v>MERGULHO</v>
      </c>
    </row>
    <row r="101" ht="15.75" customHeight="1">
      <c r="A101" s="1">
        <v>5582.2977</v>
      </c>
      <c r="B101" s="1">
        <v>618.2883</v>
      </c>
      <c r="C101" s="1">
        <v>387.4758</v>
      </c>
      <c r="D101" s="1">
        <v>551.3174</v>
      </c>
      <c r="E101" s="1">
        <v>420.4649</v>
      </c>
      <c r="F101" s="1">
        <v>410.2702</v>
      </c>
      <c r="G101" s="1">
        <v>420.2466</v>
      </c>
      <c r="H101" s="1">
        <v>753.3162</v>
      </c>
      <c r="I101" s="1">
        <v>520.9921</v>
      </c>
      <c r="J101" s="1">
        <v>609.0039</v>
      </c>
      <c r="K101" s="1">
        <v>368.7393</v>
      </c>
      <c r="L101" s="1">
        <f t="shared" si="3"/>
        <v>527.9443333</v>
      </c>
      <c r="M101" s="1">
        <f t="shared" ref="M101:N101" si="215">(H101+I101)/2</f>
        <v>637.15415</v>
      </c>
      <c r="N101" s="1">
        <f t="shared" si="215"/>
        <v>564.998</v>
      </c>
      <c r="O101" s="1">
        <f t="shared" ref="O101:P101" si="216">(E101+W101)/2</f>
        <v>460.44655</v>
      </c>
      <c r="P101" s="1">
        <f t="shared" si="216"/>
        <v>401.14985</v>
      </c>
      <c r="Q101" s="1">
        <f t="shared" si="6"/>
        <v>618.2945739</v>
      </c>
      <c r="R101" s="1">
        <f t="shared" si="7"/>
        <v>2.879278958</v>
      </c>
      <c r="S101" s="1">
        <f t="shared" si="8"/>
        <v>558.2079</v>
      </c>
      <c r="T101" s="1">
        <v>641.6483</v>
      </c>
      <c r="U101" s="1">
        <v>468.4665</v>
      </c>
      <c r="V101" s="1">
        <v>682.0511</v>
      </c>
      <c r="W101" s="1">
        <v>500.4282</v>
      </c>
      <c r="X101" s="1">
        <v>392.0295</v>
      </c>
      <c r="Y101" s="1">
        <f t="shared" si="9"/>
        <v>9466.550534</v>
      </c>
      <c r="Z101" s="1">
        <f t="shared" si="10"/>
        <v>17826.60237</v>
      </c>
      <c r="AA101" s="1">
        <f t="shared" si="11"/>
        <v>919.6238201</v>
      </c>
      <c r="AB101" s="1">
        <f t="shared" si="12"/>
        <v>14557.9186</v>
      </c>
      <c r="AC101" s="1">
        <f t="shared" si="13"/>
        <v>2758.938655</v>
      </c>
      <c r="AD101" s="1">
        <f t="shared" si="14"/>
        <v>25940.00148</v>
      </c>
      <c r="AF101" s="1">
        <f t="shared" si="15"/>
        <v>-0.1978514993</v>
      </c>
      <c r="AG101" s="23" t="str">
        <f t="shared" si="16"/>
        <v>SUB-HORIZONTAL</v>
      </c>
      <c r="AH101" s="1">
        <f t="shared" si="17"/>
        <v>-0.6771435062</v>
      </c>
      <c r="AJ101" s="23" t="str">
        <f t="shared" si="18"/>
        <v>SUB-HORIZONTAL</v>
      </c>
      <c r="AK101" s="1">
        <f t="shared" si="19"/>
        <v>0.3544875925</v>
      </c>
      <c r="AM101" s="17" t="str">
        <f t="shared" si="20"/>
        <v>SUB-VERTICAL</v>
      </c>
      <c r="AN101" s="1">
        <f t="shared" si="21"/>
        <v>-0.2717792534</v>
      </c>
      <c r="AP101" s="23" t="str">
        <f t="shared" si="22"/>
        <v>SUB-HORIZONTAL</v>
      </c>
      <c r="AQ101" s="1">
        <f t="shared" si="23"/>
        <v>-0.2447337202</v>
      </c>
      <c r="AS101" s="23" t="str">
        <f t="shared" si="24"/>
        <v>SUB-HORIZONTAL</v>
      </c>
      <c r="AT101" s="1">
        <f t="shared" si="25"/>
        <v>0.06951858099</v>
      </c>
      <c r="AV101" s="16" t="str">
        <f t="shared" si="26"/>
        <v>MERGULHO</v>
      </c>
    </row>
    <row r="102" ht="15.75" customHeight="1">
      <c r="A102" s="1">
        <v>5582.3739</v>
      </c>
      <c r="B102" s="1">
        <v>712.4839</v>
      </c>
      <c r="C102" s="1">
        <v>397.8827</v>
      </c>
      <c r="D102" s="1">
        <v>608.2162</v>
      </c>
      <c r="E102" s="1">
        <v>469.2344</v>
      </c>
      <c r="F102" s="1">
        <v>455.3875</v>
      </c>
      <c r="G102" s="1">
        <v>468.5294</v>
      </c>
      <c r="H102" s="1">
        <v>854.5427</v>
      </c>
      <c r="I102" s="1">
        <v>520.9921</v>
      </c>
      <c r="J102" s="1">
        <v>609.0039</v>
      </c>
      <c r="K102" s="1">
        <v>368.7393</v>
      </c>
      <c r="L102" s="1">
        <f t="shared" si="3"/>
        <v>592.8198667</v>
      </c>
      <c r="M102" s="1">
        <f t="shared" ref="M102:N102" si="217">(H102+I102)/2</f>
        <v>687.7674</v>
      </c>
      <c r="N102" s="1">
        <f t="shared" si="217"/>
        <v>564.998</v>
      </c>
      <c r="O102" s="1">
        <f t="shared" ref="O102:P102" si="218">(E102+W102)/2</f>
        <v>478.7522</v>
      </c>
      <c r="P102" s="1">
        <f t="shared" si="218"/>
        <v>424.01005</v>
      </c>
      <c r="Q102" s="1">
        <f t="shared" si="6"/>
        <v>712.4899017</v>
      </c>
      <c r="R102" s="1">
        <f t="shared" si="7"/>
        <v>3.210083895</v>
      </c>
      <c r="S102" s="1">
        <f t="shared" si="8"/>
        <v>599.5841</v>
      </c>
      <c r="T102" s="1">
        <v>706.1272</v>
      </c>
      <c r="U102" s="1">
        <v>482.5685</v>
      </c>
      <c r="V102" s="1">
        <v>690.2261</v>
      </c>
      <c r="W102" s="1">
        <v>488.27</v>
      </c>
      <c r="X102" s="1">
        <v>392.6326</v>
      </c>
      <c r="Y102" s="1">
        <f t="shared" si="9"/>
        <v>36669.10947</v>
      </c>
      <c r="Z102" s="1">
        <f t="shared" si="10"/>
        <v>15155.92437</v>
      </c>
      <c r="AA102" s="1">
        <f t="shared" si="11"/>
        <v>7608.043621</v>
      </c>
      <c r="AB102" s="1">
        <f t="shared" si="12"/>
        <v>34275.00525</v>
      </c>
      <c r="AC102" s="1">
        <f t="shared" si="13"/>
        <v>1476.373037</v>
      </c>
      <c r="AD102" s="1">
        <f t="shared" si="14"/>
        <v>28640.14676</v>
      </c>
      <c r="AF102" s="1">
        <f t="shared" si="15"/>
        <v>-0.1820596611</v>
      </c>
      <c r="AG102" s="23" t="str">
        <f t="shared" si="16"/>
        <v>SUB-HORIZONTAL</v>
      </c>
      <c r="AH102" s="1">
        <f t="shared" si="17"/>
        <v>-0.7831565055</v>
      </c>
      <c r="AJ102" s="23" t="str">
        <f t="shared" si="18"/>
        <v>SUB-HORIZONTAL</v>
      </c>
      <c r="AK102" s="1">
        <f t="shared" si="19"/>
        <v>0.427564785</v>
      </c>
      <c r="AM102" s="17" t="str">
        <f t="shared" si="20"/>
        <v>SUB-VERTICAL</v>
      </c>
      <c r="AN102" s="1">
        <f t="shared" si="21"/>
        <v>-0.2601561032</v>
      </c>
      <c r="AP102" s="23" t="str">
        <f t="shared" si="22"/>
        <v>SUB-HORIZONTAL</v>
      </c>
      <c r="AQ102" s="1">
        <f t="shared" si="23"/>
        <v>-0.2184261154</v>
      </c>
      <c r="AS102" s="23" t="str">
        <f t="shared" si="24"/>
        <v>SUB-HORIZONTAL</v>
      </c>
      <c r="AT102" s="1">
        <f t="shared" si="25"/>
        <v>0.1769546027</v>
      </c>
      <c r="AV102" s="17" t="str">
        <f t="shared" si="26"/>
        <v>SUB-VERTICAL</v>
      </c>
    </row>
    <row r="103" ht="15.75" customHeight="1">
      <c r="A103" s="1">
        <v>5582.4501</v>
      </c>
      <c r="B103" s="1">
        <v>849.9286</v>
      </c>
      <c r="C103" s="1">
        <v>505.898</v>
      </c>
      <c r="D103" s="1">
        <v>779.5103</v>
      </c>
      <c r="E103" s="1">
        <v>574.7661</v>
      </c>
      <c r="F103" s="1">
        <v>556.697</v>
      </c>
      <c r="G103" s="1">
        <v>566.0853</v>
      </c>
      <c r="H103" s="1">
        <v>984.5167</v>
      </c>
      <c r="I103" s="1">
        <v>608.1173</v>
      </c>
      <c r="J103" s="1">
        <v>662.6674</v>
      </c>
      <c r="K103" s="1">
        <v>388.3568</v>
      </c>
      <c r="L103" s="1">
        <f t="shared" si="3"/>
        <v>702.433</v>
      </c>
      <c r="M103" s="1">
        <f t="shared" ref="M103:N103" si="219">(H103+I103)/2</f>
        <v>796.317</v>
      </c>
      <c r="N103" s="1">
        <f t="shared" si="219"/>
        <v>635.39235</v>
      </c>
      <c r="O103" s="1">
        <f t="shared" ref="O103:P103" si="220">(E103+W103)/2</f>
        <v>525.76375</v>
      </c>
      <c r="P103" s="1">
        <f t="shared" si="220"/>
        <v>493.12425</v>
      </c>
      <c r="Q103" s="1">
        <f t="shared" si="6"/>
        <v>849.9338116</v>
      </c>
      <c r="R103" s="1">
        <f t="shared" si="7"/>
        <v>3.878478714</v>
      </c>
      <c r="S103" s="1">
        <f t="shared" si="8"/>
        <v>694.5916167</v>
      </c>
      <c r="T103" s="1">
        <v>804.877</v>
      </c>
      <c r="U103" s="1">
        <v>501.876</v>
      </c>
      <c r="V103" s="1">
        <v>725.4598</v>
      </c>
      <c r="W103" s="1">
        <v>476.7614</v>
      </c>
      <c r="X103" s="1">
        <v>429.5515</v>
      </c>
      <c r="Y103" s="1">
        <f t="shared" si="9"/>
        <v>58472.70481</v>
      </c>
      <c r="Z103" s="1">
        <f t="shared" si="10"/>
        <v>10448.78529</v>
      </c>
      <c r="AA103" s="1">
        <f t="shared" si="11"/>
        <v>29375.56045</v>
      </c>
      <c r="AB103" s="1">
        <f t="shared" si="12"/>
        <v>38714.37954</v>
      </c>
      <c r="AC103" s="1">
        <f t="shared" si="13"/>
        <v>11287.21383</v>
      </c>
      <c r="AD103" s="1">
        <f t="shared" si="14"/>
        <v>13769.26231</v>
      </c>
      <c r="AF103" s="1">
        <f t="shared" si="15"/>
        <v>-0.1471309018</v>
      </c>
      <c r="AG103" s="23" t="str">
        <f t="shared" si="16"/>
        <v>SUB-HORIZONTAL</v>
      </c>
      <c r="AH103" s="1">
        <f t="shared" si="17"/>
        <v>-0.6781825921</v>
      </c>
      <c r="AJ103" s="23" t="str">
        <f t="shared" si="18"/>
        <v>SUB-HORIZONTAL</v>
      </c>
      <c r="AK103" s="1">
        <f t="shared" si="19"/>
        <v>0.4357056649</v>
      </c>
      <c r="AM103" s="17" t="str">
        <f t="shared" si="20"/>
        <v>SUB-VERTICAL</v>
      </c>
      <c r="AN103" s="1">
        <f t="shared" si="21"/>
        <v>-0.3058828347</v>
      </c>
      <c r="AP103" s="23" t="str">
        <f t="shared" si="22"/>
        <v>SUB-HORIZONTAL</v>
      </c>
      <c r="AQ103" s="1">
        <f t="shared" si="23"/>
        <v>-0.1043217629</v>
      </c>
      <c r="AS103" s="23" t="str">
        <f t="shared" si="24"/>
        <v>SUB-HORIZONTAL</v>
      </c>
      <c r="AT103" s="1">
        <f t="shared" si="25"/>
        <v>0.2768800209</v>
      </c>
      <c r="AV103" s="17" t="str">
        <f t="shared" si="26"/>
        <v>SUB-VERTICAL</v>
      </c>
    </row>
    <row r="104" ht="15.75" customHeight="1">
      <c r="A104" s="1">
        <v>5582.5263</v>
      </c>
      <c r="B104" s="1">
        <v>1161.3947</v>
      </c>
      <c r="C104" s="1">
        <v>654.9106</v>
      </c>
      <c r="D104" s="1">
        <v>975.6472</v>
      </c>
      <c r="E104" s="1">
        <v>714.118</v>
      </c>
      <c r="F104" s="1">
        <v>691.7594</v>
      </c>
      <c r="G104" s="1">
        <v>700.0919</v>
      </c>
      <c r="H104" s="1">
        <v>1194.3003</v>
      </c>
      <c r="I104" s="1">
        <v>608.1173</v>
      </c>
      <c r="J104" s="1">
        <v>662.6674</v>
      </c>
      <c r="K104" s="1">
        <v>388.3568</v>
      </c>
      <c r="L104" s="1">
        <f t="shared" si="3"/>
        <v>862.0505333</v>
      </c>
      <c r="M104" s="1">
        <f t="shared" ref="M104:N104" si="221">(H104+I104)/2</f>
        <v>901.2088</v>
      </c>
      <c r="N104" s="1">
        <f t="shared" si="221"/>
        <v>635.39235</v>
      </c>
      <c r="O104" s="1">
        <f t="shared" ref="O104:P104" si="222">(E104+W104)/2</f>
        <v>612.8255</v>
      </c>
      <c r="P104" s="1">
        <f t="shared" si="222"/>
        <v>594.37345</v>
      </c>
      <c r="Q104" s="1">
        <f t="shared" si="6"/>
        <v>1161.399079</v>
      </c>
      <c r="R104" s="1">
        <f t="shared" si="7"/>
        <v>4.796611981</v>
      </c>
      <c r="S104" s="1">
        <f t="shared" si="8"/>
        <v>850.88325</v>
      </c>
      <c r="T104" s="1">
        <v>947.7072</v>
      </c>
      <c r="U104" s="1">
        <v>556.5111</v>
      </c>
      <c r="V104" s="1">
        <v>809.1287</v>
      </c>
      <c r="W104" s="1">
        <v>511.533</v>
      </c>
      <c r="X104" s="1">
        <v>496.9875</v>
      </c>
      <c r="Y104" s="1">
        <f t="shared" si="9"/>
        <v>306115.8814</v>
      </c>
      <c r="Z104" s="1">
        <f t="shared" si="10"/>
        <v>2189.612925</v>
      </c>
      <c r="AA104" s="1">
        <f t="shared" si="11"/>
        <v>135078.2274</v>
      </c>
      <c r="AB104" s="1">
        <f t="shared" si="12"/>
        <v>115321.3002</v>
      </c>
      <c r="AC104" s="1">
        <f t="shared" si="13"/>
        <v>2663.199878</v>
      </c>
      <c r="AD104" s="1">
        <f t="shared" si="14"/>
        <v>40405.58293</v>
      </c>
      <c r="AF104" s="1">
        <f t="shared" si="15"/>
        <v>-0.0279397891</v>
      </c>
      <c r="AG104" s="23" t="str">
        <f t="shared" si="16"/>
        <v>SUB-HORIZONTAL</v>
      </c>
      <c r="AH104" s="1">
        <f t="shared" si="17"/>
        <v>-0.6098947129</v>
      </c>
      <c r="AJ104" s="23" t="str">
        <f t="shared" si="18"/>
        <v>SUB-HORIZONTAL</v>
      </c>
      <c r="AK104" s="1">
        <f t="shared" si="19"/>
        <v>0.401246364</v>
      </c>
      <c r="AM104" s="17" t="str">
        <f t="shared" si="20"/>
        <v>SUB-VERTICAL</v>
      </c>
      <c r="AN104" s="1">
        <f t="shared" si="21"/>
        <v>-0.3133204878</v>
      </c>
      <c r="AP104" s="23" t="str">
        <f t="shared" si="22"/>
        <v>SUB-HORIZONTAL</v>
      </c>
      <c r="AQ104" s="1">
        <f t="shared" si="23"/>
        <v>-0.02884822481</v>
      </c>
      <c r="AS104" s="23" t="str">
        <f t="shared" si="24"/>
        <v>SUB-HORIZONTAL</v>
      </c>
      <c r="AT104" s="1">
        <f t="shared" si="25"/>
        <v>0.3443254095</v>
      </c>
      <c r="AV104" s="17" t="str">
        <f t="shared" si="26"/>
        <v>SUB-VERTICAL</v>
      </c>
    </row>
    <row r="105" ht="15.75" customHeight="1">
      <c r="A105" s="1">
        <v>5582.6025</v>
      </c>
      <c r="B105" s="1">
        <v>1522.4272</v>
      </c>
      <c r="C105" s="1">
        <v>694.8767</v>
      </c>
      <c r="D105" s="1">
        <v>1157.4481</v>
      </c>
      <c r="E105" s="1">
        <v>824.8038</v>
      </c>
      <c r="F105" s="1">
        <v>797.1466</v>
      </c>
      <c r="G105" s="1">
        <v>804.1201</v>
      </c>
      <c r="H105" s="1">
        <v>1413.1248</v>
      </c>
      <c r="I105" s="1">
        <v>755.9279</v>
      </c>
      <c r="J105" s="1">
        <v>722.0709</v>
      </c>
      <c r="K105" s="1">
        <v>423.1338</v>
      </c>
      <c r="L105" s="1">
        <f t="shared" si="3"/>
        <v>1004.797167</v>
      </c>
      <c r="M105" s="1">
        <f t="shared" ref="M105:N105" si="223">(H105+I105)/2</f>
        <v>1084.52635</v>
      </c>
      <c r="N105" s="1">
        <f t="shared" si="223"/>
        <v>738.9994</v>
      </c>
      <c r="O105" s="1">
        <f t="shared" ref="O105:P105" si="224">(E105+W105)/2</f>
        <v>702.56405</v>
      </c>
      <c r="P105" s="1">
        <f t="shared" si="224"/>
        <v>690.8087</v>
      </c>
      <c r="Q105" s="1">
        <f t="shared" si="6"/>
        <v>1522.431097</v>
      </c>
      <c r="R105" s="1">
        <f t="shared" si="7"/>
        <v>5.509351138</v>
      </c>
      <c r="S105" s="1">
        <f t="shared" si="8"/>
        <v>1005.604067</v>
      </c>
      <c r="T105" s="1">
        <v>1067.271</v>
      </c>
      <c r="U105" s="1">
        <v>657.3057</v>
      </c>
      <c r="V105" s="1">
        <v>934.2957</v>
      </c>
      <c r="W105" s="1">
        <v>580.3243</v>
      </c>
      <c r="X105" s="1">
        <v>584.4708</v>
      </c>
      <c r="Y105" s="1">
        <f t="shared" si="9"/>
        <v>587521.1769</v>
      </c>
      <c r="Z105" s="1">
        <f t="shared" si="10"/>
        <v>3727.249021</v>
      </c>
      <c r="AA105" s="1">
        <f t="shared" si="11"/>
        <v>161218.471</v>
      </c>
      <c r="AB105" s="1">
        <f t="shared" si="12"/>
        <v>96934.52592</v>
      </c>
      <c r="AC105" s="1">
        <f t="shared" si="13"/>
        <v>9726.338333</v>
      </c>
      <c r="AD105" s="1">
        <f t="shared" si="14"/>
        <v>31815.07208</v>
      </c>
      <c r="AF105" s="1">
        <f t="shared" si="15"/>
        <v>0.07451971266</v>
      </c>
      <c r="AG105" s="16" t="str">
        <f t="shared" si="16"/>
        <v>MERGULHO</v>
      </c>
      <c r="AH105" s="1">
        <f t="shared" si="17"/>
        <v>-0.7248203064</v>
      </c>
      <c r="AJ105" s="23" t="str">
        <f t="shared" si="18"/>
        <v>SUB-HORIZONTAL</v>
      </c>
      <c r="AK105" s="1">
        <f t="shared" si="19"/>
        <v>0.515791451</v>
      </c>
      <c r="AM105" s="17" t="str">
        <f t="shared" si="20"/>
        <v>SUB-VERTICAL</v>
      </c>
      <c r="AN105" s="1">
        <f t="shared" si="21"/>
        <v>-0.3404505156</v>
      </c>
      <c r="AP105" s="23" t="str">
        <f t="shared" si="22"/>
        <v>SUB-HORIZONTAL</v>
      </c>
      <c r="AQ105" s="1">
        <f t="shared" si="23"/>
        <v>0.007119752261</v>
      </c>
      <c r="AS105" s="16" t="str">
        <f t="shared" si="24"/>
        <v>MERGULHO</v>
      </c>
      <c r="AT105" s="1">
        <f t="shared" si="25"/>
        <v>0.3203966416</v>
      </c>
      <c r="AV105" s="17" t="str">
        <f t="shared" si="26"/>
        <v>SUB-VERTICAL</v>
      </c>
    </row>
    <row r="106" ht="15.75" customHeight="1">
      <c r="A106" s="1">
        <v>5582.6787</v>
      </c>
      <c r="B106" s="1">
        <v>1817.8593</v>
      </c>
      <c r="C106" s="1">
        <v>797.1878</v>
      </c>
      <c r="D106" s="1">
        <v>1392.6709</v>
      </c>
      <c r="E106" s="1">
        <v>987.8518</v>
      </c>
      <c r="F106" s="1">
        <v>949.0994</v>
      </c>
      <c r="G106" s="1">
        <v>964.1464</v>
      </c>
      <c r="H106" s="1">
        <v>1610.5852</v>
      </c>
      <c r="I106" s="1">
        <v>755.9279</v>
      </c>
      <c r="J106" s="1">
        <v>722.0709</v>
      </c>
      <c r="K106" s="1">
        <v>423.1338</v>
      </c>
      <c r="L106" s="1">
        <f t="shared" si="3"/>
        <v>1174.610333</v>
      </c>
      <c r="M106" s="1">
        <f t="shared" ref="M106:N106" si="225">(H106+I106)/2</f>
        <v>1183.25655</v>
      </c>
      <c r="N106" s="1">
        <f t="shared" si="225"/>
        <v>738.9994</v>
      </c>
      <c r="O106" s="1">
        <f t="shared" ref="O106:P106" si="226">(E106+W106)/2</f>
        <v>817.64745</v>
      </c>
      <c r="P106" s="1">
        <f t="shared" si="226"/>
        <v>836.58345</v>
      </c>
      <c r="Q106" s="1">
        <f t="shared" si="6"/>
        <v>1817.862508</v>
      </c>
      <c r="R106" s="1">
        <f t="shared" si="7"/>
        <v>6.605755864</v>
      </c>
      <c r="S106" s="1">
        <f t="shared" si="8"/>
        <v>1215.949583</v>
      </c>
      <c r="T106" s="1">
        <v>1316.5874</v>
      </c>
      <c r="U106" s="1">
        <v>837.5519</v>
      </c>
      <c r="V106" s="1">
        <v>1133.8402</v>
      </c>
      <c r="W106" s="1">
        <v>647.4431</v>
      </c>
      <c r="X106" s="1">
        <v>724.0675</v>
      </c>
      <c r="Y106" s="1">
        <f t="shared" si="9"/>
        <v>1127698.298</v>
      </c>
      <c r="Z106" s="1">
        <f t="shared" si="10"/>
        <v>1702.379348</v>
      </c>
      <c r="AA106" s="1">
        <f t="shared" si="11"/>
        <v>405441.648</v>
      </c>
      <c r="AB106" s="1">
        <f t="shared" si="12"/>
        <v>314339.0749</v>
      </c>
      <c r="AC106" s="1">
        <f t="shared" si="13"/>
        <v>6662.477376</v>
      </c>
      <c r="AD106" s="1">
        <f t="shared" si="14"/>
        <v>142817.7065</v>
      </c>
      <c r="AF106" s="1">
        <f t="shared" si="15"/>
        <v>0.1211359509</v>
      </c>
      <c r="AG106" s="17" t="str">
        <f t="shared" si="16"/>
        <v>SUB-VERTICAL</v>
      </c>
      <c r="AH106" s="1">
        <f t="shared" si="17"/>
        <v>-0.7178448782</v>
      </c>
      <c r="AJ106" s="23" t="str">
        <f t="shared" si="18"/>
        <v>SUB-HORIZONTAL</v>
      </c>
      <c r="AK106" s="1">
        <f t="shared" si="19"/>
        <v>0.5651514786</v>
      </c>
      <c r="AM106" s="17" t="str">
        <f t="shared" si="20"/>
        <v>SUB-VERTICAL</v>
      </c>
      <c r="AN106" s="1">
        <f t="shared" si="21"/>
        <v>-0.3451364651</v>
      </c>
      <c r="AP106" s="23" t="str">
        <f t="shared" si="22"/>
        <v>SUB-HORIZONTAL</v>
      </c>
      <c r="AQ106" s="1">
        <f t="shared" si="23"/>
        <v>0.1119120255</v>
      </c>
      <c r="AS106" s="17" t="str">
        <f t="shared" si="24"/>
        <v>SUB-VERTICAL</v>
      </c>
      <c r="AT106" s="1">
        <f t="shared" si="25"/>
        <v>0.2873379396</v>
      </c>
      <c r="AV106" s="17" t="str">
        <f t="shared" si="26"/>
        <v>SUB-VERTICAL</v>
      </c>
    </row>
    <row r="107" ht="15.75" customHeight="1">
      <c r="A107" s="1">
        <v>5582.7549</v>
      </c>
      <c r="B107" s="1">
        <v>1934.1796</v>
      </c>
      <c r="C107" s="1">
        <v>1008.3027</v>
      </c>
      <c r="D107" s="1">
        <v>1746.9451</v>
      </c>
      <c r="E107" s="1">
        <v>1385.1062</v>
      </c>
      <c r="F107" s="1">
        <v>1308.1849</v>
      </c>
      <c r="G107" s="1">
        <v>1335.8868</v>
      </c>
      <c r="H107" s="1">
        <v>1755.0193</v>
      </c>
      <c r="I107" s="1">
        <v>1025.2484</v>
      </c>
      <c r="J107" s="1">
        <v>886.2109</v>
      </c>
      <c r="K107" s="1">
        <v>545.6072</v>
      </c>
      <c r="L107" s="1">
        <f t="shared" si="3"/>
        <v>1466.363667</v>
      </c>
      <c r="M107" s="1">
        <f t="shared" ref="M107:N107" si="227">(H107+I107)/2</f>
        <v>1390.13385</v>
      </c>
      <c r="N107" s="1">
        <f t="shared" si="227"/>
        <v>955.72965</v>
      </c>
      <c r="O107" s="1">
        <f t="shared" ref="O107:P107" si="228">(E107+W107)/2</f>
        <v>1073.3163</v>
      </c>
      <c r="P107" s="1">
        <f t="shared" si="228"/>
        <v>1151.81165</v>
      </c>
      <c r="Q107" s="1">
        <f t="shared" si="6"/>
        <v>1934.18215</v>
      </c>
      <c r="R107" s="1">
        <f t="shared" si="7"/>
        <v>9.152699282</v>
      </c>
      <c r="S107" s="1">
        <f t="shared" si="8"/>
        <v>1484.0887</v>
      </c>
      <c r="T107" s="1">
        <v>1626.4382</v>
      </c>
      <c r="U107" s="1">
        <v>1060.552</v>
      </c>
      <c r="V107" s="1">
        <v>1528.1146</v>
      </c>
      <c r="W107" s="1">
        <v>761.5264</v>
      </c>
      <c r="X107" s="1">
        <v>995.4384</v>
      </c>
      <c r="Y107" s="1">
        <f t="shared" si="9"/>
        <v>826155.9263</v>
      </c>
      <c r="Z107" s="1">
        <f t="shared" si="10"/>
        <v>287.1567485</v>
      </c>
      <c r="AA107" s="1">
        <f t="shared" si="11"/>
        <v>520846.1268</v>
      </c>
      <c r="AB107" s="1">
        <f t="shared" si="12"/>
        <v>361429.1756</v>
      </c>
      <c r="AC107" s="1">
        <f t="shared" si="13"/>
        <v>1246.344173</v>
      </c>
      <c r="AD107" s="1">
        <f t="shared" si="14"/>
        <v>252874.4151</v>
      </c>
      <c r="AF107" s="1">
        <f t="shared" si="15"/>
        <v>0.09724167553</v>
      </c>
      <c r="AG107" s="16" t="str">
        <f t="shared" si="16"/>
        <v>MERGULHO</v>
      </c>
      <c r="AH107" s="1">
        <f t="shared" si="17"/>
        <v>-0.5613314724</v>
      </c>
      <c r="AJ107" s="23" t="str">
        <f t="shared" si="18"/>
        <v>SUB-HORIZONTAL</v>
      </c>
      <c r="AK107" s="1">
        <f t="shared" si="19"/>
        <v>0.5565435323</v>
      </c>
      <c r="AM107" s="17" t="str">
        <f t="shared" si="20"/>
        <v>SUB-VERTICAL</v>
      </c>
      <c r="AN107" s="1">
        <f t="shared" si="21"/>
        <v>-0.2326130573</v>
      </c>
      <c r="AP107" s="23" t="str">
        <f t="shared" si="22"/>
        <v>SUB-HORIZONTAL</v>
      </c>
      <c r="AQ107" s="1">
        <f t="shared" si="23"/>
        <v>0.2686598855</v>
      </c>
      <c r="AS107" s="17" t="str">
        <f t="shared" si="24"/>
        <v>SUB-VERTICAL</v>
      </c>
      <c r="AT107" s="1">
        <f t="shared" si="25"/>
        <v>0.2952291752</v>
      </c>
      <c r="AV107" s="17" t="str">
        <f t="shared" si="26"/>
        <v>SUB-VERTICAL</v>
      </c>
    </row>
    <row r="108" ht="15.75" customHeight="1">
      <c r="A108" s="1">
        <v>5582.8311</v>
      </c>
      <c r="B108" s="1">
        <v>1949.9945</v>
      </c>
      <c r="C108" s="1">
        <v>1214.2714</v>
      </c>
      <c r="D108" s="1">
        <v>1923.6234</v>
      </c>
      <c r="E108" s="1">
        <v>1613.3413</v>
      </c>
      <c r="F108" s="1">
        <v>1526.7588</v>
      </c>
      <c r="G108" s="1">
        <v>1535.1051</v>
      </c>
      <c r="H108" s="1">
        <v>1853.6932</v>
      </c>
      <c r="I108" s="1">
        <v>1025.2484</v>
      </c>
      <c r="J108" s="1">
        <v>886.2109</v>
      </c>
      <c r="K108" s="1">
        <v>545.6072</v>
      </c>
      <c r="L108" s="1">
        <f t="shared" si="3"/>
        <v>1638.519033</v>
      </c>
      <c r="M108" s="1">
        <f t="shared" ref="M108:N108" si="229">(H108+I108)/2</f>
        <v>1439.4708</v>
      </c>
      <c r="N108" s="1">
        <f t="shared" si="229"/>
        <v>955.72965</v>
      </c>
      <c r="O108" s="1">
        <f t="shared" ref="O108:P108" si="230">(E108+W108)/2</f>
        <v>1274.95955</v>
      </c>
      <c r="P108" s="1">
        <f t="shared" si="230"/>
        <v>1412.95875</v>
      </c>
      <c r="Q108" s="1">
        <f t="shared" si="6"/>
        <v>1949.996681</v>
      </c>
      <c r="R108" s="1">
        <f t="shared" si="7"/>
        <v>10.51762421</v>
      </c>
      <c r="S108" s="1">
        <f t="shared" si="8"/>
        <v>1667.303267</v>
      </c>
      <c r="T108" s="1">
        <v>1856.6827</v>
      </c>
      <c r="U108" s="1">
        <v>1220.4565</v>
      </c>
      <c r="V108" s="1">
        <v>1838.7911</v>
      </c>
      <c r="W108" s="1">
        <v>936.5778</v>
      </c>
      <c r="X108" s="1">
        <v>1299.1587</v>
      </c>
      <c r="Y108" s="1">
        <f t="shared" si="9"/>
        <v>855155.3495</v>
      </c>
      <c r="Z108" s="1">
        <f t="shared" si="10"/>
        <v>35729.69453</v>
      </c>
      <c r="AA108" s="1">
        <f t="shared" si="11"/>
        <v>807077.6406</v>
      </c>
      <c r="AB108" s="1">
        <f t="shared" si="12"/>
        <v>691282.9952</v>
      </c>
      <c r="AC108" s="1">
        <f t="shared" si="13"/>
        <v>38106.20231</v>
      </c>
      <c r="AD108" s="1">
        <f t="shared" si="14"/>
        <v>661851.7247</v>
      </c>
      <c r="AF108" s="1">
        <f t="shared" si="15"/>
        <v>0.05065199184</v>
      </c>
      <c r="AG108" s="16" t="str">
        <f t="shared" si="16"/>
        <v>MERGULHO</v>
      </c>
      <c r="AH108" s="1">
        <f t="shared" si="17"/>
        <v>-0.4261972344</v>
      </c>
      <c r="AJ108" s="23" t="str">
        <f t="shared" si="18"/>
        <v>SUB-HORIZONTAL</v>
      </c>
      <c r="AK108" s="1">
        <f t="shared" si="19"/>
        <v>0.4641345398</v>
      </c>
      <c r="AM108" s="17" t="str">
        <f t="shared" si="20"/>
        <v>SUB-VERTICAL</v>
      </c>
      <c r="AN108" s="1">
        <f t="shared" si="21"/>
        <v>-0.1761300955</v>
      </c>
      <c r="AP108" s="23" t="str">
        <f t="shared" si="22"/>
        <v>SUB-HORIZONTAL</v>
      </c>
      <c r="AQ108" s="1">
        <f t="shared" si="23"/>
        <v>0.3287016544</v>
      </c>
      <c r="AS108" s="17" t="str">
        <f t="shared" si="24"/>
        <v>SUB-VERTICAL</v>
      </c>
      <c r="AT108" s="1">
        <f t="shared" si="25"/>
        <v>0.1670756637</v>
      </c>
      <c r="AV108" s="17" t="str">
        <f t="shared" si="26"/>
        <v>SUB-VERTICAL</v>
      </c>
    </row>
    <row r="109" ht="15.75" customHeight="1">
      <c r="A109" s="1">
        <v>5582.9073</v>
      </c>
      <c r="B109" s="1">
        <v>1950.0</v>
      </c>
      <c r="C109" s="1">
        <v>1398.0919</v>
      </c>
      <c r="D109" s="1">
        <v>1949.991</v>
      </c>
      <c r="E109" s="1">
        <v>1449.2954</v>
      </c>
      <c r="F109" s="1">
        <v>1397.9821</v>
      </c>
      <c r="G109" s="1">
        <v>1396.2733</v>
      </c>
      <c r="H109" s="1">
        <v>1906.4534</v>
      </c>
      <c r="I109" s="1">
        <v>1419.4984</v>
      </c>
      <c r="J109" s="1">
        <v>1255.1272</v>
      </c>
      <c r="K109" s="1">
        <v>837.5093</v>
      </c>
      <c r="L109" s="1">
        <f t="shared" si="3"/>
        <v>1566.902933</v>
      </c>
      <c r="M109" s="1">
        <f t="shared" ref="M109:N109" si="231">(H109+I109)/2</f>
        <v>1662.9759</v>
      </c>
      <c r="N109" s="1">
        <f t="shared" si="231"/>
        <v>1337.3128</v>
      </c>
      <c r="O109" s="1">
        <f t="shared" ref="O109:P109" si="232">(E109+W109)/2</f>
        <v>1262.2336</v>
      </c>
      <c r="P109" s="1">
        <f t="shared" si="232"/>
        <v>1462.13275</v>
      </c>
      <c r="Q109" s="1">
        <f t="shared" si="6"/>
        <v>1950.001969</v>
      </c>
      <c r="R109" s="1">
        <f t="shared" si="7"/>
        <v>9.566431549</v>
      </c>
      <c r="S109" s="1">
        <f t="shared" si="8"/>
        <v>1755.131683</v>
      </c>
      <c r="T109" s="1">
        <v>1939.3599</v>
      </c>
      <c r="U109" s="1">
        <v>1354.8794</v>
      </c>
      <c r="V109" s="1">
        <v>1938.4679</v>
      </c>
      <c r="W109" s="1">
        <v>1075.1718</v>
      </c>
      <c r="X109" s="1">
        <v>1526.2834</v>
      </c>
      <c r="Y109" s="1">
        <f t="shared" si="9"/>
        <v>281431.9476</v>
      </c>
      <c r="Z109" s="1">
        <f t="shared" si="10"/>
        <v>458.2382423</v>
      </c>
      <c r="AA109" s="1">
        <f t="shared" si="11"/>
        <v>281422.3987</v>
      </c>
      <c r="AB109" s="1">
        <f t="shared" si="12"/>
        <v>270255.9792</v>
      </c>
      <c r="AC109" s="1">
        <f t="shared" si="13"/>
        <v>4175.615161</v>
      </c>
      <c r="AD109" s="1">
        <f t="shared" si="14"/>
        <v>269329.3419</v>
      </c>
      <c r="AF109" s="1">
        <f t="shared" si="15"/>
        <v>0.02258519525</v>
      </c>
      <c r="AG109" s="16" t="str">
        <f t="shared" si="16"/>
        <v>MERGULHO</v>
      </c>
      <c r="AH109" s="1">
        <f t="shared" si="17"/>
        <v>-0.3113807036</v>
      </c>
      <c r="AJ109" s="23" t="str">
        <f t="shared" si="18"/>
        <v>SUB-HORIZONTAL</v>
      </c>
      <c r="AK109" s="1">
        <f t="shared" si="19"/>
        <v>0.3342531607</v>
      </c>
      <c r="AM109" s="17" t="str">
        <f t="shared" si="20"/>
        <v>SUB-VERTICAL</v>
      </c>
      <c r="AN109" s="1">
        <f t="shared" si="21"/>
        <v>-0.2978372509</v>
      </c>
      <c r="AP109" s="23" t="str">
        <f t="shared" si="22"/>
        <v>SUB-HORIZONTAL</v>
      </c>
      <c r="AQ109" s="1">
        <f t="shared" si="23"/>
        <v>0.3521498209</v>
      </c>
      <c r="AS109" s="17" t="str">
        <f t="shared" si="24"/>
        <v>SUB-VERTICAL</v>
      </c>
      <c r="AT109" s="1">
        <f t="shared" si="25"/>
        <v>-0.0890582763</v>
      </c>
      <c r="AV109" s="23" t="str">
        <f t="shared" si="26"/>
        <v>SUB-HORIZONTAL</v>
      </c>
    </row>
    <row r="110" ht="15.75" customHeight="1">
      <c r="A110" s="1">
        <v>5582.9835</v>
      </c>
      <c r="B110" s="1">
        <v>1950.0</v>
      </c>
      <c r="C110" s="1">
        <v>1567.1659</v>
      </c>
      <c r="D110" s="1">
        <v>1950.0</v>
      </c>
      <c r="E110" s="1">
        <v>1288.6343</v>
      </c>
      <c r="F110" s="1">
        <v>1264.4655</v>
      </c>
      <c r="G110" s="1">
        <v>1258.3981</v>
      </c>
      <c r="H110" s="1">
        <v>1930.9105</v>
      </c>
      <c r="I110" s="1">
        <v>1419.4984</v>
      </c>
      <c r="J110" s="1">
        <v>1255.1272</v>
      </c>
      <c r="K110" s="1">
        <v>837.5093</v>
      </c>
      <c r="L110" s="1">
        <f t="shared" si="3"/>
        <v>1484.591367</v>
      </c>
      <c r="M110" s="1">
        <f t="shared" ref="M110:N110" si="233">(H110+I110)/2</f>
        <v>1675.20445</v>
      </c>
      <c r="N110" s="1">
        <f t="shared" si="233"/>
        <v>1337.3128</v>
      </c>
      <c r="O110" s="1">
        <f t="shared" ref="O110:P110" si="234">(E110+W110)/2</f>
        <v>1249.30385</v>
      </c>
      <c r="P110" s="1">
        <f t="shared" si="234"/>
        <v>1468.58265</v>
      </c>
      <c r="Q110" s="1">
        <f t="shared" si="6"/>
        <v>1950.001823</v>
      </c>
      <c r="R110" s="1">
        <f t="shared" si="7"/>
        <v>8.621792944</v>
      </c>
      <c r="S110" s="1">
        <f t="shared" si="8"/>
        <v>1809.106267</v>
      </c>
      <c r="T110" s="1">
        <v>1949.9965</v>
      </c>
      <c r="U110" s="1">
        <v>1487.5476</v>
      </c>
      <c r="V110" s="1">
        <v>1949.9276</v>
      </c>
      <c r="W110" s="1">
        <v>1209.9734</v>
      </c>
      <c r="X110" s="1">
        <v>1672.6998</v>
      </c>
      <c r="Y110" s="1">
        <f t="shared" si="9"/>
        <v>281431.9476</v>
      </c>
      <c r="Z110" s="1">
        <f t="shared" si="10"/>
        <v>21805.69056</v>
      </c>
      <c r="AA110" s="1">
        <f t="shared" si="11"/>
        <v>281431.9476</v>
      </c>
      <c r="AB110" s="1">
        <f t="shared" si="12"/>
        <v>281428.2341</v>
      </c>
      <c r="AC110" s="1">
        <f t="shared" si="13"/>
        <v>4630.693621</v>
      </c>
      <c r="AD110" s="1">
        <f t="shared" si="14"/>
        <v>281355.1362</v>
      </c>
      <c r="AF110" s="1">
        <f t="shared" si="15"/>
        <v>0.009837758916</v>
      </c>
      <c r="AG110" s="16" t="str">
        <f t="shared" si="16"/>
        <v>MERGULHO</v>
      </c>
      <c r="AH110" s="1">
        <f t="shared" si="17"/>
        <v>-0.2091019081</v>
      </c>
      <c r="AJ110" s="23" t="str">
        <f t="shared" si="18"/>
        <v>SUB-HORIZONTAL</v>
      </c>
      <c r="AK110" s="1">
        <f t="shared" si="19"/>
        <v>0.2189958184</v>
      </c>
      <c r="AM110" s="17" t="str">
        <f t="shared" si="20"/>
        <v>SUB-VERTICAL</v>
      </c>
      <c r="AN110" s="1">
        <f t="shared" si="21"/>
        <v>-0.4172146199</v>
      </c>
      <c r="AP110" s="23" t="str">
        <f t="shared" si="22"/>
        <v>SUB-HORIZONTAL</v>
      </c>
      <c r="AQ110" s="1">
        <f t="shared" si="23"/>
        <v>0.3252575334</v>
      </c>
      <c r="AS110" s="17" t="str">
        <f t="shared" si="24"/>
        <v>SUB-VERTICAL</v>
      </c>
      <c r="AT110" s="1">
        <f t="shared" si="25"/>
        <v>-0.2855608631</v>
      </c>
      <c r="AV110" s="23" t="str">
        <f t="shared" si="26"/>
        <v>SUB-HORIZONTAL</v>
      </c>
    </row>
    <row r="111" ht="15.75" customHeight="1">
      <c r="A111" s="1">
        <v>5583.0597</v>
      </c>
      <c r="B111" s="1">
        <v>1950.0</v>
      </c>
      <c r="C111" s="1">
        <v>1705.3448</v>
      </c>
      <c r="D111" s="1">
        <v>1950.0</v>
      </c>
      <c r="E111" s="1">
        <v>1161.6425</v>
      </c>
      <c r="F111" s="1">
        <v>1147.6313</v>
      </c>
      <c r="G111" s="1">
        <v>1144.0953</v>
      </c>
      <c r="H111" s="1">
        <v>1944.5005</v>
      </c>
      <c r="I111" s="1">
        <v>1784.299</v>
      </c>
      <c r="J111" s="1">
        <v>1710.2023</v>
      </c>
      <c r="K111" s="1">
        <v>1281.2502</v>
      </c>
      <c r="L111" s="1">
        <f t="shared" si="3"/>
        <v>1412.0757</v>
      </c>
      <c r="M111" s="1">
        <f t="shared" ref="M111:N111" si="235">(H111+I111)/2</f>
        <v>1864.39975</v>
      </c>
      <c r="N111" s="1">
        <f t="shared" si="235"/>
        <v>1747.25065</v>
      </c>
      <c r="O111" s="1">
        <f t="shared" ref="O111:P111" si="236">(E111+W111)/2</f>
        <v>1246.8649</v>
      </c>
      <c r="P111" s="1">
        <f t="shared" si="236"/>
        <v>1461.68875</v>
      </c>
      <c r="Q111" s="1">
        <f t="shared" si="6"/>
        <v>1950.001723</v>
      </c>
      <c r="R111" s="1">
        <f t="shared" si="7"/>
        <v>7.838658358</v>
      </c>
      <c r="S111" s="1">
        <f t="shared" si="8"/>
        <v>1851.5095</v>
      </c>
      <c r="T111" s="1">
        <v>1950.0</v>
      </c>
      <c r="U111" s="1">
        <v>1603.7122</v>
      </c>
      <c r="V111" s="1">
        <v>1950.0</v>
      </c>
      <c r="W111" s="1">
        <v>1332.0873</v>
      </c>
      <c r="X111" s="1">
        <v>1775.7462</v>
      </c>
      <c r="Y111" s="1">
        <f t="shared" si="9"/>
        <v>27456.8214</v>
      </c>
      <c r="Z111" s="1">
        <f t="shared" si="10"/>
        <v>6233.765698</v>
      </c>
      <c r="AA111" s="1">
        <f t="shared" si="11"/>
        <v>27456.8214</v>
      </c>
      <c r="AB111" s="1">
        <f t="shared" si="12"/>
        <v>27456.8214</v>
      </c>
      <c r="AC111" s="1">
        <f t="shared" si="13"/>
        <v>32611.59233</v>
      </c>
      <c r="AD111" s="1">
        <f t="shared" si="14"/>
        <v>27456.8214</v>
      </c>
      <c r="AF111" s="1">
        <f t="shared" si="15"/>
        <v>0.002824241765</v>
      </c>
      <c r="AG111" s="16" t="str">
        <f t="shared" si="16"/>
        <v>MERGULHO</v>
      </c>
      <c r="AH111" s="1">
        <f t="shared" si="17"/>
        <v>-0.1313320145</v>
      </c>
      <c r="AJ111" s="23" t="str">
        <f t="shared" si="18"/>
        <v>SUB-HORIZONTAL</v>
      </c>
      <c r="AK111" s="1">
        <f t="shared" si="19"/>
        <v>0.1341624698</v>
      </c>
      <c r="AM111" s="17" t="str">
        <f t="shared" si="20"/>
        <v>SUB-VERTICAL</v>
      </c>
      <c r="AN111" s="1">
        <f t="shared" si="21"/>
        <v>-0.5238050143</v>
      </c>
      <c r="AP111" s="23" t="str">
        <f t="shared" si="22"/>
        <v>SUB-HORIZONTAL</v>
      </c>
      <c r="AQ111" s="1">
        <f t="shared" si="23"/>
        <v>0.2884645219</v>
      </c>
      <c r="AS111" s="17" t="str">
        <f t="shared" si="24"/>
        <v>SUB-VERTICAL</v>
      </c>
      <c r="AT111" s="1">
        <f t="shared" si="25"/>
        <v>-0.4431549162</v>
      </c>
      <c r="AV111" s="23" t="str">
        <f t="shared" si="26"/>
        <v>SUB-HORIZONTAL</v>
      </c>
    </row>
    <row r="112" ht="15.75" customHeight="1">
      <c r="A112" s="1">
        <v>5583.1359</v>
      </c>
      <c r="B112" s="1">
        <v>1950.0</v>
      </c>
      <c r="C112" s="1">
        <v>1793.8849</v>
      </c>
      <c r="D112" s="1">
        <v>1950.0</v>
      </c>
      <c r="E112" s="1">
        <v>1047.3472</v>
      </c>
      <c r="F112" s="1">
        <v>1038.7965</v>
      </c>
      <c r="G112" s="1">
        <v>1041.7142</v>
      </c>
      <c r="H112" s="1">
        <v>1949.3639</v>
      </c>
      <c r="I112" s="1">
        <v>1784.299</v>
      </c>
      <c r="J112" s="1">
        <v>1710.2023</v>
      </c>
      <c r="K112" s="1">
        <v>1281.2502</v>
      </c>
      <c r="L112" s="1">
        <f t="shared" si="3"/>
        <v>1343.291533</v>
      </c>
      <c r="M112" s="1">
        <f t="shared" ref="M112:N112" si="237">(H112+I112)/2</f>
        <v>1866.83145</v>
      </c>
      <c r="N112" s="1">
        <f t="shared" si="237"/>
        <v>1747.25065</v>
      </c>
      <c r="O112" s="1">
        <f t="shared" ref="O112:P112" si="238">(E112+W112)/2</f>
        <v>1243.0088</v>
      </c>
      <c r="P112" s="1">
        <f t="shared" si="238"/>
        <v>1447.3505</v>
      </c>
      <c r="Q112" s="1">
        <f t="shared" si="6"/>
        <v>1950.00166</v>
      </c>
      <c r="R112" s="1">
        <f t="shared" si="7"/>
        <v>7.137204148</v>
      </c>
      <c r="S112" s="1">
        <f t="shared" si="8"/>
        <v>1881.496467</v>
      </c>
      <c r="T112" s="1">
        <v>1950.0</v>
      </c>
      <c r="U112" s="1">
        <v>1695.0939</v>
      </c>
      <c r="V112" s="1">
        <v>1950.0</v>
      </c>
      <c r="W112" s="1">
        <v>1438.6704</v>
      </c>
      <c r="X112" s="1">
        <v>1855.9045</v>
      </c>
      <c r="Y112" s="1">
        <f t="shared" si="9"/>
        <v>27456.8214</v>
      </c>
      <c r="Z112" s="1">
        <f t="shared" si="10"/>
        <v>91.88947881</v>
      </c>
      <c r="AA112" s="1">
        <f t="shared" si="11"/>
        <v>27456.8214</v>
      </c>
      <c r="AB112" s="1">
        <f t="shared" si="12"/>
        <v>27456.8214</v>
      </c>
      <c r="AC112" s="1">
        <f t="shared" si="13"/>
        <v>7957.549866</v>
      </c>
      <c r="AD112" s="1">
        <f t="shared" si="14"/>
        <v>27456.8214</v>
      </c>
      <c r="AF112" s="1">
        <f t="shared" si="15"/>
        <v>0.0003262583461</v>
      </c>
      <c r="AG112" s="16" t="str">
        <f t="shared" si="16"/>
        <v>MERGULHO</v>
      </c>
      <c r="AH112" s="1">
        <f t="shared" si="17"/>
        <v>-0.08314344055</v>
      </c>
      <c r="AJ112" s="23" t="str">
        <f t="shared" si="18"/>
        <v>SUB-HORIZONTAL</v>
      </c>
      <c r="AK112" s="1">
        <f t="shared" si="19"/>
        <v>0.0834699818</v>
      </c>
      <c r="AM112" s="16" t="str">
        <f t="shared" si="20"/>
        <v>MERGULHO</v>
      </c>
      <c r="AN112" s="1">
        <f t="shared" si="21"/>
        <v>-0.6316232238</v>
      </c>
      <c r="AP112" s="23" t="str">
        <f t="shared" si="22"/>
        <v>SUB-HORIZONTAL</v>
      </c>
      <c r="AQ112" s="1">
        <f t="shared" si="23"/>
        <v>0.2553414551</v>
      </c>
      <c r="AS112" s="17" t="str">
        <f t="shared" si="24"/>
        <v>SUB-VERTICAL</v>
      </c>
      <c r="AT112" s="1">
        <f t="shared" si="25"/>
        <v>-0.5855632594</v>
      </c>
      <c r="AV112" s="23" t="str">
        <f t="shared" si="26"/>
        <v>SUB-HORIZONTAL</v>
      </c>
    </row>
    <row r="113" ht="15.75" customHeight="1">
      <c r="A113" s="1">
        <v>5583.2121</v>
      </c>
      <c r="B113" s="1">
        <v>1950.0</v>
      </c>
      <c r="C113" s="1">
        <v>1822.3361</v>
      </c>
      <c r="D113" s="1">
        <v>1950.0</v>
      </c>
      <c r="E113" s="1">
        <v>971.3132</v>
      </c>
      <c r="F113" s="1">
        <v>967.5668</v>
      </c>
      <c r="G113" s="1">
        <v>964.087</v>
      </c>
      <c r="H113" s="1">
        <v>1949.9999</v>
      </c>
      <c r="I113" s="1">
        <v>1935.688</v>
      </c>
      <c r="J113" s="1">
        <v>1928.2675</v>
      </c>
      <c r="K113" s="1">
        <v>1643.6398</v>
      </c>
      <c r="L113" s="1">
        <f t="shared" si="3"/>
        <v>1293.884567</v>
      </c>
      <c r="M113" s="1">
        <f t="shared" ref="M113:N113" si="239">(H113+I113)/2</f>
        <v>1942.84395</v>
      </c>
      <c r="N113" s="1">
        <f t="shared" si="239"/>
        <v>1931.97775</v>
      </c>
      <c r="O113" s="1">
        <f t="shared" ref="O113:P113" si="240">(E113+W113)/2</f>
        <v>1256.61505</v>
      </c>
      <c r="P113" s="1">
        <f t="shared" si="240"/>
        <v>1440.19225</v>
      </c>
      <c r="Q113" s="1">
        <f t="shared" si="6"/>
        <v>1950.001629</v>
      </c>
      <c r="R113" s="1">
        <f t="shared" si="7"/>
        <v>6.605348891</v>
      </c>
      <c r="S113" s="1">
        <f t="shared" si="8"/>
        <v>1897.21485</v>
      </c>
      <c r="T113" s="1">
        <v>1950.0</v>
      </c>
      <c r="U113" s="1">
        <v>1760.953</v>
      </c>
      <c r="V113" s="1">
        <v>1950.0</v>
      </c>
      <c r="W113" s="1">
        <v>1541.9169</v>
      </c>
      <c r="X113" s="1">
        <v>1912.8177</v>
      </c>
      <c r="Y113" s="1">
        <f t="shared" si="9"/>
        <v>204.833344</v>
      </c>
      <c r="Z113" s="1">
        <f t="shared" si="10"/>
        <v>12848.65323</v>
      </c>
      <c r="AA113" s="1">
        <f t="shared" si="11"/>
        <v>204.833344</v>
      </c>
      <c r="AB113" s="1">
        <f t="shared" si="12"/>
        <v>204.833344</v>
      </c>
      <c r="AC113" s="1">
        <f t="shared" si="13"/>
        <v>30532.32023</v>
      </c>
      <c r="AD113" s="1">
        <f t="shared" si="14"/>
        <v>204.833344</v>
      </c>
      <c r="AF113" s="1">
        <f t="shared" si="15"/>
        <v>0.00000005128205258</v>
      </c>
      <c r="AG113" s="16" t="str">
        <f t="shared" si="16"/>
        <v>MERGULHO</v>
      </c>
      <c r="AH113" s="1">
        <f t="shared" si="17"/>
        <v>-0.06772300706</v>
      </c>
      <c r="AJ113" s="23" t="str">
        <f t="shared" si="18"/>
        <v>SUB-HORIZONTAL</v>
      </c>
      <c r="AK113" s="1">
        <f t="shared" si="19"/>
        <v>0.06772305837</v>
      </c>
      <c r="AM113" s="16" t="str">
        <f t="shared" si="20"/>
        <v>MERGULHO</v>
      </c>
      <c r="AN113" s="1">
        <f t="shared" si="21"/>
        <v>-0.711126364</v>
      </c>
      <c r="AP113" s="23" t="str">
        <f t="shared" si="22"/>
        <v>SUB-HORIZONTAL</v>
      </c>
      <c r="AQ113" s="1">
        <f t="shared" si="23"/>
        <v>0.2159685413</v>
      </c>
      <c r="AS113" s="17" t="str">
        <f t="shared" si="24"/>
        <v>SUB-VERTICAL</v>
      </c>
      <c r="AT113" s="1">
        <f t="shared" si="25"/>
        <v>-0.6986313176</v>
      </c>
      <c r="AV113" s="23" t="str">
        <f t="shared" si="26"/>
        <v>SUB-HORIZONTAL</v>
      </c>
    </row>
    <row r="114" ht="15.75" customHeight="1">
      <c r="A114" s="1">
        <v>5583.2883</v>
      </c>
      <c r="B114" s="1">
        <v>1950.0</v>
      </c>
      <c r="C114" s="1">
        <v>1791.5626</v>
      </c>
      <c r="D114" s="1">
        <v>1950.0</v>
      </c>
      <c r="E114" s="1">
        <v>918.4639</v>
      </c>
      <c r="F114" s="1">
        <v>918.4962</v>
      </c>
      <c r="G114" s="1">
        <v>910.6187</v>
      </c>
      <c r="H114" s="1">
        <v>1950.0</v>
      </c>
      <c r="I114" s="1">
        <v>1935.688</v>
      </c>
      <c r="J114" s="1">
        <v>1928.2675</v>
      </c>
      <c r="K114" s="1">
        <v>1643.6398</v>
      </c>
      <c r="L114" s="1">
        <f t="shared" si="3"/>
        <v>1259.704967</v>
      </c>
      <c r="M114" s="1">
        <f t="shared" ref="M114:N114" si="241">(H114+I114)/2</f>
        <v>1942.844</v>
      </c>
      <c r="N114" s="1">
        <f t="shared" si="241"/>
        <v>1931.97775</v>
      </c>
      <c r="O114" s="1">
        <f t="shared" ref="O114:P114" si="242">(E114+W114)/2</f>
        <v>1281.49875</v>
      </c>
      <c r="P114" s="1">
        <f t="shared" si="242"/>
        <v>1429.9289</v>
      </c>
      <c r="Q114" s="1">
        <f t="shared" si="6"/>
        <v>1950.001626</v>
      </c>
      <c r="R114" s="1">
        <f t="shared" si="7"/>
        <v>6.239016001</v>
      </c>
      <c r="S114" s="1">
        <f t="shared" si="8"/>
        <v>1898.984617</v>
      </c>
      <c r="T114" s="1">
        <v>1950.0</v>
      </c>
      <c r="U114" s="1">
        <v>1802.3451</v>
      </c>
      <c r="V114" s="1">
        <v>1950.0</v>
      </c>
      <c r="W114" s="1">
        <v>1644.5336</v>
      </c>
      <c r="X114" s="1">
        <v>1941.3616</v>
      </c>
      <c r="Y114" s="1">
        <f t="shared" si="9"/>
        <v>204.833344</v>
      </c>
      <c r="Z114" s="1">
        <f t="shared" si="10"/>
        <v>20772.13093</v>
      </c>
      <c r="AA114" s="1">
        <f t="shared" si="11"/>
        <v>204.833344</v>
      </c>
      <c r="AB114" s="1">
        <f t="shared" si="12"/>
        <v>204.833344</v>
      </c>
      <c r="AC114" s="1">
        <f t="shared" si="13"/>
        <v>17780.32898</v>
      </c>
      <c r="AD114" s="1">
        <f t="shared" si="14"/>
        <v>204.833344</v>
      </c>
      <c r="AF114" s="1">
        <f t="shared" si="15"/>
        <v>0</v>
      </c>
      <c r="AG114" s="16" t="str">
        <f t="shared" si="16"/>
        <v>MERGULHO</v>
      </c>
      <c r="AH114" s="1">
        <f t="shared" si="17"/>
        <v>-0.08476653041</v>
      </c>
      <c r="AJ114" s="23" t="str">
        <f t="shared" si="18"/>
        <v>SUB-HORIZONTAL</v>
      </c>
      <c r="AK114" s="1">
        <f t="shared" si="19"/>
        <v>0.08476653041</v>
      </c>
      <c r="AM114" s="16" t="str">
        <f t="shared" si="20"/>
        <v>MERGULHO</v>
      </c>
      <c r="AN114" s="1">
        <f t="shared" si="21"/>
        <v>-0.770790015</v>
      </c>
      <c r="AP114" s="23" t="str">
        <f t="shared" si="22"/>
        <v>SUB-HORIZONTAL</v>
      </c>
      <c r="AQ114" s="1">
        <f t="shared" si="23"/>
        <v>0.1661231941</v>
      </c>
      <c r="AS114" s="17" t="str">
        <f t="shared" si="24"/>
        <v>SUB-VERTICAL</v>
      </c>
      <c r="AT114" s="1">
        <f t="shared" si="25"/>
        <v>-0.7752269322</v>
      </c>
      <c r="AV114" s="23" t="str">
        <f t="shared" si="26"/>
        <v>SUB-HORIZONTAL</v>
      </c>
    </row>
    <row r="115" ht="15.75" customHeight="1">
      <c r="A115" s="1">
        <v>5583.3645</v>
      </c>
      <c r="B115" s="1">
        <v>1950.0</v>
      </c>
      <c r="C115" s="1">
        <v>1710.8855</v>
      </c>
      <c r="D115" s="1">
        <v>1950.0</v>
      </c>
      <c r="E115" s="1">
        <v>860.1507</v>
      </c>
      <c r="F115" s="1">
        <v>862.6205</v>
      </c>
      <c r="G115" s="1">
        <v>857.003</v>
      </c>
      <c r="H115" s="1">
        <v>1950.0</v>
      </c>
      <c r="I115" s="1">
        <v>1949.9974</v>
      </c>
      <c r="J115" s="1">
        <v>1949.9611</v>
      </c>
      <c r="K115" s="1">
        <v>1836.6617</v>
      </c>
      <c r="L115" s="1">
        <f t="shared" si="3"/>
        <v>1223.207833</v>
      </c>
      <c r="M115" s="1">
        <f t="shared" ref="M115:N115" si="243">(H115+I115)/2</f>
        <v>1949.9987</v>
      </c>
      <c r="N115" s="1">
        <f t="shared" si="243"/>
        <v>1949.97925</v>
      </c>
      <c r="O115" s="1">
        <f t="shared" ref="O115:P115" si="244">(E115+W115)/2</f>
        <v>1307.15475</v>
      </c>
      <c r="P115" s="1">
        <f t="shared" si="244"/>
        <v>1405.89145</v>
      </c>
      <c r="Q115" s="1">
        <f t="shared" si="6"/>
        <v>1950.001646</v>
      </c>
      <c r="R115" s="1">
        <f t="shared" si="7"/>
        <v>5.871673215</v>
      </c>
      <c r="S115" s="1">
        <f t="shared" si="8"/>
        <v>1888.711317</v>
      </c>
      <c r="T115" s="1">
        <v>1950.0</v>
      </c>
      <c r="U115" s="1">
        <v>1821.3824</v>
      </c>
      <c r="V115" s="1">
        <v>1950.0</v>
      </c>
      <c r="W115" s="1">
        <v>1754.1588</v>
      </c>
      <c r="X115" s="1">
        <v>1949.1624</v>
      </c>
      <c r="Y115" s="1">
        <f t="shared" si="9"/>
        <v>0.00000676</v>
      </c>
      <c r="Z115" s="1">
        <f t="shared" si="10"/>
        <v>57174.50072</v>
      </c>
      <c r="AA115" s="1">
        <f t="shared" si="11"/>
        <v>0.00000676</v>
      </c>
      <c r="AB115" s="1">
        <f t="shared" si="12"/>
        <v>0.00000676</v>
      </c>
      <c r="AC115" s="1">
        <f t="shared" si="13"/>
        <v>16541.81823</v>
      </c>
      <c r="AD115" s="1">
        <f t="shared" si="14"/>
        <v>0.00000676</v>
      </c>
      <c r="AF115" s="1">
        <f t="shared" si="15"/>
        <v>0</v>
      </c>
      <c r="AG115" s="16" t="str">
        <f t="shared" si="16"/>
        <v>MERGULHO</v>
      </c>
      <c r="AH115" s="1">
        <f t="shared" si="17"/>
        <v>-0.130911601</v>
      </c>
      <c r="AJ115" s="23" t="str">
        <f t="shared" si="18"/>
        <v>SUB-HORIZONTAL</v>
      </c>
      <c r="AK115" s="1">
        <f t="shared" si="19"/>
        <v>0.130911601</v>
      </c>
      <c r="AM115" s="17" t="str">
        <f t="shared" si="20"/>
        <v>SUB-VERTICAL</v>
      </c>
      <c r="AN115" s="1">
        <f t="shared" si="21"/>
        <v>-0.8415150168</v>
      </c>
      <c r="AP115" s="23" t="str">
        <f t="shared" si="22"/>
        <v>SUB-HORIZONTAL</v>
      </c>
      <c r="AQ115" s="1">
        <f t="shared" si="23"/>
        <v>0.1054591249</v>
      </c>
      <c r="AS115" s="17" t="str">
        <f t="shared" si="24"/>
        <v>SUB-VERTICAL</v>
      </c>
      <c r="AT115" s="1">
        <f t="shared" si="25"/>
        <v>-0.8450275035</v>
      </c>
      <c r="AV115" s="23" t="str">
        <f t="shared" si="26"/>
        <v>SUB-HORIZONTAL</v>
      </c>
    </row>
    <row r="116" ht="15.75" customHeight="1">
      <c r="A116" s="1">
        <v>5583.4407</v>
      </c>
      <c r="B116" s="1">
        <v>1950.0</v>
      </c>
      <c r="C116" s="1">
        <v>1600.5769</v>
      </c>
      <c r="D116" s="1">
        <v>1950.0</v>
      </c>
      <c r="E116" s="1">
        <v>832.3177</v>
      </c>
      <c r="F116" s="1">
        <v>837.3654</v>
      </c>
      <c r="G116" s="1">
        <v>828.1232</v>
      </c>
      <c r="H116" s="1">
        <v>1950.0</v>
      </c>
      <c r="I116" s="1">
        <v>1949.9974</v>
      </c>
      <c r="J116" s="1">
        <v>1949.9611</v>
      </c>
      <c r="K116" s="1">
        <v>1836.6617</v>
      </c>
      <c r="L116" s="1">
        <f t="shared" si="3"/>
        <v>1205.162867</v>
      </c>
      <c r="M116" s="1">
        <f t="shared" ref="M116:N116" si="245">(H116+I116)/2</f>
        <v>1949.9987</v>
      </c>
      <c r="N116" s="1">
        <f t="shared" si="245"/>
        <v>1949.97925</v>
      </c>
      <c r="O116" s="1">
        <f t="shared" ref="O116:P116" si="246">(E116+W116)/2</f>
        <v>1331.9901</v>
      </c>
      <c r="P116" s="1">
        <f t="shared" si="246"/>
        <v>1393.6826</v>
      </c>
      <c r="Q116" s="1">
        <f t="shared" si="6"/>
        <v>1950.001687</v>
      </c>
      <c r="R116" s="1">
        <f t="shared" si="7"/>
        <v>5.673806057</v>
      </c>
      <c r="S116" s="1">
        <f t="shared" si="8"/>
        <v>1870.317967</v>
      </c>
      <c r="T116" s="1">
        <v>1950.0</v>
      </c>
      <c r="U116" s="1">
        <v>1821.3309</v>
      </c>
      <c r="V116" s="1">
        <v>1950.0</v>
      </c>
      <c r="W116" s="1">
        <v>1831.6625</v>
      </c>
      <c r="X116" s="1">
        <v>1949.9998</v>
      </c>
      <c r="Y116" s="1">
        <f t="shared" si="9"/>
        <v>0.00000676</v>
      </c>
      <c r="Z116" s="1">
        <f t="shared" si="10"/>
        <v>122094.6858</v>
      </c>
      <c r="AA116" s="1">
        <f t="shared" si="11"/>
        <v>0.00000676</v>
      </c>
      <c r="AB116" s="1">
        <f t="shared" si="12"/>
        <v>0.00000676</v>
      </c>
      <c r="AC116" s="1">
        <f t="shared" si="13"/>
        <v>16555.06822</v>
      </c>
      <c r="AD116" s="1">
        <f t="shared" si="14"/>
        <v>0.00000676</v>
      </c>
      <c r="AF116" s="1">
        <f t="shared" si="15"/>
        <v>0</v>
      </c>
      <c r="AG116" s="16" t="str">
        <f t="shared" si="16"/>
        <v>MERGULHO</v>
      </c>
      <c r="AH116" s="1">
        <f t="shared" si="17"/>
        <v>-0.1977862217</v>
      </c>
      <c r="AJ116" s="23" t="str">
        <f t="shared" si="18"/>
        <v>SUB-HORIZONTAL</v>
      </c>
      <c r="AK116" s="1">
        <f t="shared" si="19"/>
        <v>0.1977862217</v>
      </c>
      <c r="AM116" s="17" t="str">
        <f t="shared" si="20"/>
        <v>SUB-VERTICAL</v>
      </c>
      <c r="AN116" s="1">
        <f t="shared" si="21"/>
        <v>-0.8773169143</v>
      </c>
      <c r="AP116" s="23" t="str">
        <f t="shared" si="22"/>
        <v>SUB-HORIZONTAL</v>
      </c>
      <c r="AQ116" s="1">
        <f t="shared" si="23"/>
        <v>0.06261547012</v>
      </c>
      <c r="AS116" s="16" t="str">
        <f t="shared" si="24"/>
        <v>MERGULHO</v>
      </c>
      <c r="AT116" s="1">
        <f t="shared" si="25"/>
        <v>-0.8828366018</v>
      </c>
      <c r="AV116" s="23" t="str">
        <f t="shared" si="26"/>
        <v>SUB-HORIZONTAL</v>
      </c>
    </row>
    <row r="117" ht="15.75" customHeight="1">
      <c r="A117" s="1">
        <v>5583.5169</v>
      </c>
      <c r="B117" s="1">
        <v>1950.0</v>
      </c>
      <c r="C117" s="1">
        <v>1486.1318</v>
      </c>
      <c r="D117" s="1">
        <v>1950.0</v>
      </c>
      <c r="E117" s="1">
        <v>809.4394</v>
      </c>
      <c r="F117" s="1">
        <v>816.658</v>
      </c>
      <c r="G117" s="1">
        <v>807.5306</v>
      </c>
      <c r="H117" s="1">
        <v>1942.9189</v>
      </c>
      <c r="I117" s="1">
        <v>1950.0</v>
      </c>
      <c r="J117" s="1">
        <v>1950.0</v>
      </c>
      <c r="K117" s="1">
        <v>1923.6449</v>
      </c>
      <c r="L117" s="1">
        <f t="shared" si="3"/>
        <v>1189.035833</v>
      </c>
      <c r="M117" s="1">
        <f t="shared" ref="M117:N117" si="247">(H117+I117)/2</f>
        <v>1946.45945</v>
      </c>
      <c r="N117" s="1">
        <f t="shared" si="247"/>
        <v>1950</v>
      </c>
      <c r="O117" s="1">
        <f t="shared" ref="O117:P117" si="248">(E117+W117)/2</f>
        <v>1345.8578</v>
      </c>
      <c r="P117" s="1">
        <f t="shared" si="248"/>
        <v>1383.329</v>
      </c>
      <c r="Q117" s="1">
        <f t="shared" si="6"/>
        <v>1950.001739</v>
      </c>
      <c r="R117" s="1">
        <f t="shared" si="7"/>
        <v>5.532717849</v>
      </c>
      <c r="S117" s="1">
        <f t="shared" si="8"/>
        <v>1848.676717</v>
      </c>
      <c r="T117" s="1">
        <v>1950.0</v>
      </c>
      <c r="U117" s="1">
        <v>1805.9285</v>
      </c>
      <c r="V117" s="1">
        <v>1950.0</v>
      </c>
      <c r="W117" s="1">
        <v>1882.2762</v>
      </c>
      <c r="X117" s="1">
        <v>1950.0</v>
      </c>
      <c r="Y117" s="1">
        <f t="shared" si="9"/>
        <v>0</v>
      </c>
      <c r="Z117" s="1">
        <f t="shared" si="10"/>
        <v>215173.707</v>
      </c>
      <c r="AA117" s="1">
        <f t="shared" si="11"/>
        <v>0</v>
      </c>
      <c r="AB117" s="1">
        <f t="shared" si="12"/>
        <v>0</v>
      </c>
      <c r="AC117" s="1">
        <f t="shared" si="13"/>
        <v>20756.59711</v>
      </c>
      <c r="AD117" s="1">
        <f t="shared" si="14"/>
        <v>0</v>
      </c>
      <c r="AF117" s="1">
        <f t="shared" si="15"/>
        <v>0.003637944636</v>
      </c>
      <c r="AG117" s="16" t="str">
        <f t="shared" si="16"/>
        <v>MERGULHO</v>
      </c>
      <c r="AH117" s="1">
        <f t="shared" si="17"/>
        <v>-0.2688176812</v>
      </c>
      <c r="AJ117" s="23" t="str">
        <f t="shared" si="18"/>
        <v>SUB-HORIZONTAL</v>
      </c>
      <c r="AK117" s="1">
        <f t="shared" si="19"/>
        <v>0.2724887845</v>
      </c>
      <c r="AM117" s="17" t="str">
        <f t="shared" si="20"/>
        <v>SUB-VERTICAL</v>
      </c>
      <c r="AN117" s="1">
        <f t="shared" si="21"/>
        <v>-0.907839112</v>
      </c>
      <c r="AP117" s="23" t="str">
        <f t="shared" si="22"/>
        <v>SUB-HORIZONTAL</v>
      </c>
      <c r="AQ117" s="1">
        <f t="shared" si="23"/>
        <v>0.03534942365</v>
      </c>
      <c r="AS117" s="16" t="str">
        <f t="shared" si="24"/>
        <v>MERGULHO</v>
      </c>
      <c r="AT117" s="1">
        <f t="shared" si="25"/>
        <v>-0.9104325513</v>
      </c>
      <c r="AV117" s="23" t="str">
        <f t="shared" si="26"/>
        <v>SUB-HORIZONTAL</v>
      </c>
    </row>
    <row r="118" ht="15.75" customHeight="1">
      <c r="A118" s="1">
        <v>5583.5931</v>
      </c>
      <c r="B118" s="1">
        <v>1950.0</v>
      </c>
      <c r="C118" s="1">
        <v>1340.4679</v>
      </c>
      <c r="D118" s="1">
        <v>1800.3269</v>
      </c>
      <c r="E118" s="1">
        <v>754.5225</v>
      </c>
      <c r="F118" s="1">
        <v>761.9662</v>
      </c>
      <c r="G118" s="1">
        <v>756.8547</v>
      </c>
      <c r="H118" s="1">
        <v>1929.6539</v>
      </c>
      <c r="I118" s="1">
        <v>1950.0</v>
      </c>
      <c r="J118" s="1">
        <v>1950.0</v>
      </c>
      <c r="K118" s="1">
        <v>1923.6449</v>
      </c>
      <c r="L118" s="1">
        <f t="shared" si="3"/>
        <v>1149.4916</v>
      </c>
      <c r="M118" s="1">
        <f t="shared" ref="M118:N118" si="249">(H118+I118)/2</f>
        <v>1939.82695</v>
      </c>
      <c r="N118" s="1">
        <f t="shared" si="249"/>
        <v>1950</v>
      </c>
      <c r="O118" s="1">
        <f t="shared" ref="O118:P118" si="250">(E118+W118)/2</f>
        <v>1339.36695</v>
      </c>
      <c r="P118" s="1">
        <f t="shared" si="250"/>
        <v>1355.9831</v>
      </c>
      <c r="Q118" s="1">
        <f t="shared" si="6"/>
        <v>1950.001821</v>
      </c>
      <c r="R118" s="1">
        <f t="shared" si="7"/>
        <v>5.185516818</v>
      </c>
      <c r="S118" s="1">
        <f t="shared" si="8"/>
        <v>1795.005733</v>
      </c>
      <c r="T118" s="1">
        <v>1950.0</v>
      </c>
      <c r="U118" s="1">
        <v>1779.2396</v>
      </c>
      <c r="V118" s="1">
        <v>1950.0</v>
      </c>
      <c r="W118" s="1">
        <v>1924.2114</v>
      </c>
      <c r="X118" s="1">
        <v>1950.0</v>
      </c>
      <c r="Y118" s="1">
        <f t="shared" si="9"/>
        <v>0</v>
      </c>
      <c r="Z118" s="1">
        <f t="shared" si="10"/>
        <v>371529.3809</v>
      </c>
      <c r="AA118" s="1">
        <f t="shared" si="11"/>
        <v>22402.03686</v>
      </c>
      <c r="AB118" s="1">
        <f t="shared" si="12"/>
        <v>0</v>
      </c>
      <c r="AC118" s="1">
        <f t="shared" si="13"/>
        <v>29159.11421</v>
      </c>
      <c r="AD118" s="1">
        <f t="shared" si="14"/>
        <v>0</v>
      </c>
      <c r="AF118" s="1">
        <f t="shared" si="15"/>
        <v>0.01048876024</v>
      </c>
      <c r="AG118" s="16" t="str">
        <f t="shared" si="16"/>
        <v>MERGULHO</v>
      </c>
      <c r="AH118" s="1">
        <f t="shared" si="17"/>
        <v>-0.366340133</v>
      </c>
      <c r="AJ118" s="23" t="str">
        <f t="shared" si="18"/>
        <v>SUB-HORIZONTAL</v>
      </c>
      <c r="AK118" s="1">
        <f t="shared" si="19"/>
        <v>0.296019824</v>
      </c>
      <c r="AM118" s="17" t="str">
        <f t="shared" si="20"/>
        <v>SUB-VERTICAL</v>
      </c>
      <c r="AN118" s="1">
        <f t="shared" si="21"/>
        <v>-0.8973020952</v>
      </c>
      <c r="AP118" s="23" t="str">
        <f t="shared" si="22"/>
        <v>SUB-HORIZONTAL</v>
      </c>
      <c r="AQ118" s="1">
        <f t="shared" si="23"/>
        <v>0.01331324943</v>
      </c>
      <c r="AS118" s="16" t="str">
        <f t="shared" si="24"/>
        <v>MERGULHO</v>
      </c>
      <c r="AT118" s="1">
        <f t="shared" si="25"/>
        <v>-0.9821317999</v>
      </c>
      <c r="AV118" s="23" t="str">
        <f t="shared" si="26"/>
        <v>SUB-HORIZONTAL</v>
      </c>
    </row>
    <row r="119" ht="15.75" customHeight="1">
      <c r="A119" s="1">
        <v>5583.6693</v>
      </c>
      <c r="B119" s="1">
        <v>1950.0</v>
      </c>
      <c r="C119" s="1">
        <v>1281.3265</v>
      </c>
      <c r="D119" s="1">
        <v>1828.9279</v>
      </c>
      <c r="E119" s="1">
        <v>720.4268</v>
      </c>
      <c r="F119" s="1">
        <v>727.886</v>
      </c>
      <c r="G119" s="1">
        <v>725.2305</v>
      </c>
      <c r="H119" s="1">
        <v>1913.8644</v>
      </c>
      <c r="I119" s="1">
        <v>1950.0</v>
      </c>
      <c r="J119" s="1">
        <v>1950.0</v>
      </c>
      <c r="K119" s="1">
        <v>1947.9711</v>
      </c>
      <c r="L119" s="1">
        <f t="shared" si="3"/>
        <v>1122.326967</v>
      </c>
      <c r="M119" s="1">
        <f t="shared" ref="M119:N119" si="251">(H119+I119)/2</f>
        <v>1931.9322</v>
      </c>
      <c r="N119" s="1">
        <f t="shared" si="251"/>
        <v>1950</v>
      </c>
      <c r="O119" s="1">
        <f t="shared" ref="O119:P119" si="252">(E119+W119)/2</f>
        <v>1332.7341</v>
      </c>
      <c r="P119" s="1">
        <f t="shared" si="252"/>
        <v>1338.943</v>
      </c>
      <c r="Q119" s="1">
        <f t="shared" si="6"/>
        <v>1950.001866</v>
      </c>
      <c r="R119" s="1">
        <f t="shared" si="7"/>
        <v>4.968846669</v>
      </c>
      <c r="S119" s="1">
        <f t="shared" si="8"/>
        <v>1784.2992</v>
      </c>
      <c r="T119" s="1">
        <v>1950.0</v>
      </c>
      <c r="U119" s="1">
        <v>1745.5408</v>
      </c>
      <c r="V119" s="1">
        <v>1950.0</v>
      </c>
      <c r="W119" s="1">
        <v>1945.0414</v>
      </c>
      <c r="X119" s="1">
        <v>1950.0</v>
      </c>
      <c r="Y119" s="1">
        <f t="shared" si="9"/>
        <v>0</v>
      </c>
      <c r="Z119" s="1">
        <f t="shared" si="10"/>
        <v>447124.2496</v>
      </c>
      <c r="AA119" s="1">
        <f t="shared" si="11"/>
        <v>14658.4534</v>
      </c>
      <c r="AB119" s="1">
        <f t="shared" si="12"/>
        <v>0</v>
      </c>
      <c r="AC119" s="1">
        <f t="shared" si="13"/>
        <v>41803.56446</v>
      </c>
      <c r="AD119" s="1">
        <f t="shared" si="14"/>
        <v>0</v>
      </c>
      <c r="AF119" s="1">
        <f t="shared" si="15"/>
        <v>0.01870520113</v>
      </c>
      <c r="AG119" s="16" t="str">
        <f t="shared" si="16"/>
        <v>MERGULHO</v>
      </c>
      <c r="AH119" s="1">
        <f t="shared" si="17"/>
        <v>-0.4039253093</v>
      </c>
      <c r="AJ119" s="23" t="str">
        <f t="shared" si="18"/>
        <v>SUB-HORIZONTAL</v>
      </c>
      <c r="AK119" s="1">
        <f t="shared" si="19"/>
        <v>0.3577143422</v>
      </c>
      <c r="AM119" s="17" t="str">
        <f t="shared" si="20"/>
        <v>SUB-VERTICAL</v>
      </c>
      <c r="AN119" s="1">
        <f t="shared" si="21"/>
        <v>-0.9657014995</v>
      </c>
      <c r="AP119" s="23" t="str">
        <f t="shared" si="22"/>
        <v>SUB-HORIZONTAL</v>
      </c>
      <c r="AQ119" s="1">
        <f t="shared" si="23"/>
        <v>0.002546111072</v>
      </c>
      <c r="AS119" s="16" t="str">
        <f t="shared" si="24"/>
        <v>MERGULHO</v>
      </c>
      <c r="AT119" s="1">
        <f t="shared" si="25"/>
        <v>-1.029909412</v>
      </c>
      <c r="AV119" s="23" t="str">
        <f t="shared" si="26"/>
        <v>SUB-HORIZONTAL</v>
      </c>
    </row>
    <row r="120" ht="15.75" customHeight="1">
      <c r="A120" s="1">
        <v>5583.7455</v>
      </c>
      <c r="B120" s="1">
        <v>1950.0</v>
      </c>
      <c r="C120" s="1">
        <v>1239.4127</v>
      </c>
      <c r="D120" s="1">
        <v>1894.3281</v>
      </c>
      <c r="E120" s="1">
        <v>782.345</v>
      </c>
      <c r="F120" s="1">
        <v>793.607</v>
      </c>
      <c r="G120" s="1">
        <v>792.4294</v>
      </c>
      <c r="H120" s="1">
        <v>1900.5077</v>
      </c>
      <c r="I120" s="1">
        <v>1950.0</v>
      </c>
      <c r="J120" s="1">
        <v>1950.0</v>
      </c>
      <c r="K120" s="1">
        <v>1947.9711</v>
      </c>
      <c r="L120" s="1">
        <f t="shared" si="3"/>
        <v>1162.181367</v>
      </c>
      <c r="M120" s="1">
        <f t="shared" ref="M120:N120" si="253">(H120+I120)/2</f>
        <v>1925.25385</v>
      </c>
      <c r="N120" s="1">
        <f t="shared" si="253"/>
        <v>1950</v>
      </c>
      <c r="O120" s="1">
        <f t="shared" ref="O120:P120" si="254">(E120+W120)/2</f>
        <v>1365.99495</v>
      </c>
      <c r="P120" s="1">
        <f t="shared" si="254"/>
        <v>1371.8035</v>
      </c>
      <c r="Q120" s="1">
        <f t="shared" si="6"/>
        <v>1950.001905</v>
      </c>
      <c r="R120" s="1">
        <f t="shared" si="7"/>
        <v>5.429253437</v>
      </c>
      <c r="S120" s="1">
        <f t="shared" si="8"/>
        <v>1782.125433</v>
      </c>
      <c r="T120" s="1">
        <v>1950.0</v>
      </c>
      <c r="U120" s="1">
        <v>1709.0118</v>
      </c>
      <c r="V120" s="1">
        <v>1950.0</v>
      </c>
      <c r="W120" s="1">
        <v>1949.6449</v>
      </c>
      <c r="X120" s="1">
        <v>1950.0</v>
      </c>
      <c r="Y120" s="1">
        <f t="shared" si="9"/>
        <v>0</v>
      </c>
      <c r="Z120" s="1">
        <f t="shared" si="10"/>
        <v>504934.3109</v>
      </c>
      <c r="AA120" s="1">
        <f t="shared" si="11"/>
        <v>3099.36045</v>
      </c>
      <c r="AB120" s="1">
        <f t="shared" si="12"/>
        <v>0</v>
      </c>
      <c r="AC120" s="1">
        <f t="shared" si="13"/>
        <v>58075.31254</v>
      </c>
      <c r="AD120" s="1">
        <f t="shared" si="14"/>
        <v>0</v>
      </c>
      <c r="AF120" s="1">
        <f t="shared" si="15"/>
        <v>0.02570901954</v>
      </c>
      <c r="AG120" s="16" t="str">
        <f t="shared" si="16"/>
        <v>MERGULHO</v>
      </c>
      <c r="AH120" s="1">
        <f t="shared" si="17"/>
        <v>-0.430745833</v>
      </c>
      <c r="AJ120" s="23" t="str">
        <f t="shared" si="18"/>
        <v>SUB-HORIZONTAL</v>
      </c>
      <c r="AK120" s="1">
        <f t="shared" si="19"/>
        <v>0.4274148735</v>
      </c>
      <c r="AM120" s="17" t="str">
        <f t="shared" si="20"/>
        <v>SUB-VERTICAL</v>
      </c>
      <c r="AN120" s="1">
        <f t="shared" si="21"/>
        <v>-0.9134219221</v>
      </c>
      <c r="AP120" s="23" t="str">
        <f t="shared" si="22"/>
        <v>SUB-HORIZONTAL</v>
      </c>
      <c r="AQ120" s="1">
        <f t="shared" si="23"/>
        <v>0.000182119147</v>
      </c>
      <c r="AS120" s="16" t="str">
        <f t="shared" si="24"/>
        <v>MERGULHO</v>
      </c>
      <c r="AT120" s="1">
        <f t="shared" si="25"/>
        <v>-0.9312148486</v>
      </c>
      <c r="AV120" s="23" t="str">
        <f t="shared" si="26"/>
        <v>SUB-HORIZONTAL</v>
      </c>
    </row>
    <row r="121" ht="15.75" customHeight="1">
      <c r="A121" s="1">
        <v>5583.8217</v>
      </c>
      <c r="B121" s="1">
        <v>1950.0</v>
      </c>
      <c r="C121" s="1">
        <v>1212.1858</v>
      </c>
      <c r="D121" s="1">
        <v>1930.8569</v>
      </c>
      <c r="E121" s="1">
        <v>922.621</v>
      </c>
      <c r="F121" s="1">
        <v>943.267</v>
      </c>
      <c r="G121" s="1">
        <v>918.678</v>
      </c>
      <c r="H121" s="1">
        <v>1905.5337</v>
      </c>
      <c r="I121" s="1">
        <v>1950.0</v>
      </c>
      <c r="J121" s="1">
        <v>1950.0</v>
      </c>
      <c r="K121" s="1">
        <v>1949.9998</v>
      </c>
      <c r="L121" s="1">
        <f t="shared" si="3"/>
        <v>1255.826233</v>
      </c>
      <c r="M121" s="1">
        <f t="shared" ref="M121:N121" si="255">(H121+I121)/2</f>
        <v>1927.76685</v>
      </c>
      <c r="N121" s="1">
        <f t="shared" si="255"/>
        <v>1950</v>
      </c>
      <c r="O121" s="1">
        <f t="shared" ref="O121:P121" si="256">(E121+W121)/2</f>
        <v>1435.95165</v>
      </c>
      <c r="P121" s="1">
        <f t="shared" si="256"/>
        <v>1446.6335</v>
      </c>
      <c r="Q121" s="1">
        <f t="shared" si="6"/>
        <v>1950.001935</v>
      </c>
      <c r="R121" s="1">
        <f t="shared" si="7"/>
        <v>6.294233516</v>
      </c>
      <c r="S121" s="1">
        <f t="shared" si="8"/>
        <v>1777.7535</v>
      </c>
      <c r="T121" s="1">
        <v>1950.0</v>
      </c>
      <c r="U121" s="1">
        <v>1673.4783</v>
      </c>
      <c r="V121" s="1">
        <v>1950.0</v>
      </c>
      <c r="W121" s="1">
        <v>1949.2823</v>
      </c>
      <c r="X121" s="1">
        <v>1950.0</v>
      </c>
      <c r="Y121" s="1">
        <f t="shared" si="9"/>
        <v>0</v>
      </c>
      <c r="Z121" s="1">
        <f t="shared" si="10"/>
        <v>544369.7937</v>
      </c>
      <c r="AA121" s="1">
        <f t="shared" si="11"/>
        <v>366.4582776</v>
      </c>
      <c r="AB121" s="1">
        <f t="shared" si="12"/>
        <v>0</v>
      </c>
      <c r="AC121" s="1">
        <f t="shared" si="13"/>
        <v>76464.25057</v>
      </c>
      <c r="AD121" s="1">
        <f t="shared" si="14"/>
        <v>0</v>
      </c>
      <c r="AF121" s="1">
        <f t="shared" si="15"/>
        <v>0.02306775717</v>
      </c>
      <c r="AG121" s="16" t="str">
        <f t="shared" si="16"/>
        <v>MERGULHO</v>
      </c>
      <c r="AH121" s="1">
        <f t="shared" si="17"/>
        <v>-0.4562031624</v>
      </c>
      <c r="AJ121" s="23" t="str">
        <f t="shared" si="18"/>
        <v>SUB-HORIZONTAL</v>
      </c>
      <c r="AK121" s="1">
        <f t="shared" si="19"/>
        <v>0.4697540581</v>
      </c>
      <c r="AM121" s="17" t="str">
        <f t="shared" si="20"/>
        <v>SUB-VERTICAL</v>
      </c>
      <c r="AN121" s="1">
        <f t="shared" si="21"/>
        <v>-0.7553973296</v>
      </c>
      <c r="AP121" s="23" t="str">
        <f t="shared" si="22"/>
        <v>SUB-HORIZONTAL</v>
      </c>
      <c r="AQ121" s="1">
        <f t="shared" si="23"/>
        <v>0.0003681190316</v>
      </c>
      <c r="AS121" s="16" t="str">
        <f t="shared" si="24"/>
        <v>MERGULHO</v>
      </c>
      <c r="AT121" s="1">
        <f t="shared" si="25"/>
        <v>-0.7705402302</v>
      </c>
      <c r="AV121" s="23" t="str">
        <f t="shared" si="26"/>
        <v>SUB-HORIZONTAL</v>
      </c>
    </row>
    <row r="122" ht="15.75" customHeight="1">
      <c r="A122" s="1">
        <v>5583.8979</v>
      </c>
      <c r="B122" s="1">
        <v>1950.0</v>
      </c>
      <c r="C122" s="1">
        <v>1175.2739</v>
      </c>
      <c r="D122" s="1">
        <v>1947.2118</v>
      </c>
      <c r="E122" s="1">
        <v>1024.8705</v>
      </c>
      <c r="F122" s="1">
        <v>1056.0549</v>
      </c>
      <c r="G122" s="1">
        <v>1014.4241</v>
      </c>
      <c r="H122" s="1">
        <v>1926.6924</v>
      </c>
      <c r="I122" s="1">
        <v>1950.0</v>
      </c>
      <c r="J122" s="1">
        <v>1950.0</v>
      </c>
      <c r="K122" s="1">
        <v>1949.9998</v>
      </c>
      <c r="L122" s="1">
        <f t="shared" si="3"/>
        <v>1332.390467</v>
      </c>
      <c r="M122" s="1">
        <f t="shared" ref="M122:N122" si="257">(H122+I122)/2</f>
        <v>1938.3462</v>
      </c>
      <c r="N122" s="1">
        <f t="shared" si="257"/>
        <v>1950</v>
      </c>
      <c r="O122" s="1">
        <f t="shared" ref="O122:P122" si="258">(E122+W122)/2</f>
        <v>1455.3619</v>
      </c>
      <c r="P122" s="1">
        <f t="shared" si="258"/>
        <v>1417.8989</v>
      </c>
      <c r="Q122" s="1">
        <f t="shared" si="6"/>
        <v>1950.001973</v>
      </c>
      <c r="R122" s="1">
        <f t="shared" si="7"/>
        <v>6.950228666</v>
      </c>
      <c r="S122" s="1">
        <f t="shared" si="8"/>
        <v>1769.106667</v>
      </c>
      <c r="T122" s="1">
        <v>1950.0</v>
      </c>
      <c r="U122" s="1">
        <v>1642.1543</v>
      </c>
      <c r="V122" s="1">
        <v>1950.0</v>
      </c>
      <c r="W122" s="1">
        <v>1885.8533</v>
      </c>
      <c r="X122" s="1">
        <v>1779.7429</v>
      </c>
      <c r="Y122" s="1">
        <f t="shared" si="9"/>
        <v>0</v>
      </c>
      <c r="Z122" s="1">
        <f t="shared" si="10"/>
        <v>600200.53</v>
      </c>
      <c r="AA122" s="1">
        <f t="shared" si="11"/>
        <v>7.77405924</v>
      </c>
      <c r="AB122" s="1">
        <f t="shared" si="12"/>
        <v>0</v>
      </c>
      <c r="AC122" s="1">
        <f t="shared" si="13"/>
        <v>94768.97501</v>
      </c>
      <c r="AD122" s="1">
        <f t="shared" si="14"/>
        <v>0</v>
      </c>
      <c r="AF122" s="1">
        <f t="shared" si="15"/>
        <v>0.01202469469</v>
      </c>
      <c r="AG122" s="16" t="str">
        <f t="shared" si="16"/>
        <v>MERGULHO</v>
      </c>
      <c r="AH122" s="1">
        <f t="shared" si="17"/>
        <v>-0.4993512545</v>
      </c>
      <c r="AJ122" s="23" t="str">
        <f t="shared" si="18"/>
        <v>SUB-HORIZONTAL</v>
      </c>
      <c r="AK122" s="1">
        <f t="shared" si="19"/>
        <v>0.5102772683</v>
      </c>
      <c r="AM122" s="17" t="str">
        <f t="shared" si="20"/>
        <v>SUB-VERTICAL</v>
      </c>
      <c r="AN122" s="1">
        <f t="shared" si="21"/>
        <v>-0.6529058547</v>
      </c>
      <c r="AP122" s="23" t="str">
        <f t="shared" si="22"/>
        <v>SUB-HORIZONTAL</v>
      </c>
      <c r="AQ122" s="1">
        <f t="shared" si="23"/>
        <v>-0.05791957469</v>
      </c>
      <c r="AS122" s="23" t="str">
        <f t="shared" si="24"/>
        <v>SUB-HORIZONTAL</v>
      </c>
      <c r="AT122" s="1">
        <f t="shared" si="25"/>
        <v>-0.5695789992</v>
      </c>
      <c r="AV122" s="23" t="str">
        <f t="shared" si="26"/>
        <v>SUB-HORIZONTAL</v>
      </c>
    </row>
    <row r="123" ht="15.75" customHeight="1">
      <c r="A123" s="1">
        <v>5583.9741</v>
      </c>
      <c r="B123" s="1">
        <v>1950.0</v>
      </c>
      <c r="C123" s="1">
        <v>1114.8896</v>
      </c>
      <c r="D123" s="1">
        <v>1925.1201</v>
      </c>
      <c r="E123" s="1">
        <v>987.6619</v>
      </c>
      <c r="F123" s="1">
        <v>1020.0291</v>
      </c>
      <c r="G123" s="1">
        <v>978.8544</v>
      </c>
      <c r="H123" s="1">
        <v>1923.65</v>
      </c>
      <c r="I123" s="1">
        <v>1950.0</v>
      </c>
      <c r="J123" s="1">
        <v>1950.0</v>
      </c>
      <c r="K123" s="1">
        <v>1907.5648</v>
      </c>
      <c r="L123" s="1">
        <f t="shared" si="3"/>
        <v>1307.511167</v>
      </c>
      <c r="M123" s="1">
        <f t="shared" ref="M123:N123" si="259">(H123+I123)/2</f>
        <v>1936.825</v>
      </c>
      <c r="N123" s="1">
        <f t="shared" si="259"/>
        <v>1950</v>
      </c>
      <c r="O123" s="1">
        <f t="shared" ref="O123:P123" si="260">(E123+W123)/2</f>
        <v>1395.69875</v>
      </c>
      <c r="P123" s="1">
        <f t="shared" si="260"/>
        <v>1336.79175</v>
      </c>
      <c r="Q123" s="1">
        <f t="shared" si="6"/>
        <v>1950.002028</v>
      </c>
      <c r="R123" s="1">
        <f t="shared" si="7"/>
        <v>6.706526304</v>
      </c>
      <c r="S123" s="1">
        <f t="shared" si="8"/>
        <v>1751.34125</v>
      </c>
      <c r="T123" s="1">
        <v>1950.0</v>
      </c>
      <c r="U123" s="1">
        <v>1618.0378</v>
      </c>
      <c r="V123" s="1">
        <v>1950.0</v>
      </c>
      <c r="W123" s="1">
        <v>1803.7356</v>
      </c>
      <c r="X123" s="1">
        <v>1653.5544</v>
      </c>
      <c r="Y123" s="1">
        <f t="shared" si="9"/>
        <v>0</v>
      </c>
      <c r="Z123" s="1">
        <f t="shared" si="10"/>
        <v>697409.3802</v>
      </c>
      <c r="AA123" s="1">
        <f t="shared" si="11"/>
        <v>619.009424</v>
      </c>
      <c r="AB123" s="1">
        <f t="shared" si="12"/>
        <v>0</v>
      </c>
      <c r="AC123" s="1">
        <f t="shared" si="13"/>
        <v>110198.9022</v>
      </c>
      <c r="AD123" s="1">
        <f t="shared" si="14"/>
        <v>0</v>
      </c>
      <c r="AF123" s="1">
        <f t="shared" si="15"/>
        <v>0.01360505449</v>
      </c>
      <c r="AG123" s="16" t="str">
        <f t="shared" si="16"/>
        <v>MERGULHO</v>
      </c>
      <c r="AH123" s="1">
        <f t="shared" si="17"/>
        <v>-0.5522566038</v>
      </c>
      <c r="AJ123" s="23" t="str">
        <f t="shared" si="18"/>
        <v>SUB-HORIZONTAL</v>
      </c>
      <c r="AK123" s="1">
        <f t="shared" si="19"/>
        <v>0.5530491653</v>
      </c>
      <c r="AM123" s="17" t="str">
        <f t="shared" si="20"/>
        <v>SUB-VERTICAL</v>
      </c>
      <c r="AN123" s="1">
        <f t="shared" si="21"/>
        <v>-0.6798589945</v>
      </c>
      <c r="AP123" s="23" t="str">
        <f t="shared" si="22"/>
        <v>SUB-HORIZONTAL</v>
      </c>
      <c r="AQ123" s="1">
        <f t="shared" si="23"/>
        <v>-0.08696007148</v>
      </c>
      <c r="AS123" s="23" t="str">
        <f t="shared" si="24"/>
        <v>SUB-HORIZONTAL</v>
      </c>
      <c r="AT123" s="1">
        <f t="shared" si="25"/>
        <v>-0.5303253874</v>
      </c>
      <c r="AV123" s="23" t="str">
        <f t="shared" si="26"/>
        <v>SUB-HORIZONTAL</v>
      </c>
    </row>
    <row r="124" ht="15.75" customHeight="1">
      <c r="A124" s="1">
        <v>5584.0503</v>
      </c>
      <c r="B124" s="1">
        <v>1950.0</v>
      </c>
      <c r="C124" s="1">
        <v>1015.5777</v>
      </c>
      <c r="D124" s="1">
        <v>1792.8761</v>
      </c>
      <c r="E124" s="1">
        <v>858.4221</v>
      </c>
      <c r="F124" s="1">
        <v>884.0889</v>
      </c>
      <c r="G124" s="1">
        <v>852.5325</v>
      </c>
      <c r="H124" s="1">
        <v>1935.8843</v>
      </c>
      <c r="I124" s="1">
        <v>1950.0</v>
      </c>
      <c r="J124" s="1">
        <v>1950.0</v>
      </c>
      <c r="K124" s="1">
        <v>1907.5648</v>
      </c>
      <c r="L124" s="1">
        <f t="shared" si="3"/>
        <v>1224.168567</v>
      </c>
      <c r="M124" s="1">
        <f t="shared" ref="M124:N124" si="261">(H124+I124)/2</f>
        <v>1942.94215</v>
      </c>
      <c r="N124" s="1">
        <f t="shared" si="261"/>
        <v>1950</v>
      </c>
      <c r="O124" s="1">
        <f t="shared" ref="O124:P124" si="262">(E124+W124)/2</f>
        <v>1300.2826</v>
      </c>
      <c r="P124" s="1">
        <f t="shared" si="262"/>
        <v>1236.4711</v>
      </c>
      <c r="Q124" s="1">
        <f t="shared" si="6"/>
        <v>1950.002121</v>
      </c>
      <c r="R124" s="1">
        <f t="shared" si="7"/>
        <v>5.841044017</v>
      </c>
      <c r="S124" s="1">
        <f t="shared" si="8"/>
        <v>1710.337717</v>
      </c>
      <c r="T124" s="1">
        <v>1950.0</v>
      </c>
      <c r="U124" s="1">
        <v>1603.5725</v>
      </c>
      <c r="V124" s="1">
        <v>1950.0</v>
      </c>
      <c r="W124" s="1">
        <v>1742.1431</v>
      </c>
      <c r="X124" s="1">
        <v>1588.8533</v>
      </c>
      <c r="Y124" s="1">
        <f t="shared" si="9"/>
        <v>0</v>
      </c>
      <c r="Z124" s="1">
        <f t="shared" si="10"/>
        <v>873145.0347</v>
      </c>
      <c r="AA124" s="1">
        <f t="shared" si="11"/>
        <v>24687.91995</v>
      </c>
      <c r="AB124" s="1">
        <f t="shared" si="12"/>
        <v>0</v>
      </c>
      <c r="AC124" s="1">
        <f t="shared" si="13"/>
        <v>120012.0128</v>
      </c>
      <c r="AD124" s="1">
        <f t="shared" si="14"/>
        <v>0</v>
      </c>
      <c r="AF124" s="1">
        <f t="shared" si="15"/>
        <v>0.007265163882</v>
      </c>
      <c r="AG124" s="16" t="str">
        <f t="shared" si="16"/>
        <v>MERGULHO</v>
      </c>
      <c r="AH124" s="1">
        <f t="shared" si="17"/>
        <v>-0.6563511639</v>
      </c>
      <c r="AJ124" s="23" t="str">
        <f t="shared" si="18"/>
        <v>SUB-HORIZONTAL</v>
      </c>
      <c r="AK124" s="1">
        <f t="shared" si="19"/>
        <v>0.5760445297</v>
      </c>
      <c r="AM124" s="17" t="str">
        <f t="shared" si="20"/>
        <v>SUB-VERTICAL</v>
      </c>
      <c r="AN124" s="1">
        <f t="shared" si="21"/>
        <v>-0.7532382114</v>
      </c>
      <c r="AP124" s="23" t="str">
        <f t="shared" si="22"/>
        <v>SUB-HORIZONTAL</v>
      </c>
      <c r="AQ124" s="1">
        <f t="shared" si="23"/>
        <v>-0.09213601931</v>
      </c>
      <c r="AS124" s="23" t="str">
        <f t="shared" si="24"/>
        <v>SUB-HORIZONTAL</v>
      </c>
      <c r="AT124" s="1">
        <f t="shared" si="25"/>
        <v>-0.6326590089</v>
      </c>
      <c r="AV124" s="23" t="str">
        <f t="shared" si="26"/>
        <v>SUB-HORIZONTAL</v>
      </c>
    </row>
    <row r="125" ht="15.75" customHeight="1">
      <c r="A125" s="1">
        <v>5584.1265</v>
      </c>
      <c r="B125" s="1">
        <v>1461.6207</v>
      </c>
      <c r="C125" s="1">
        <v>888.3198</v>
      </c>
      <c r="D125" s="1">
        <v>1408.8566</v>
      </c>
      <c r="E125" s="1">
        <v>959.1543</v>
      </c>
      <c r="F125" s="1">
        <v>992.9572</v>
      </c>
      <c r="G125" s="1">
        <v>930.1373</v>
      </c>
      <c r="H125" s="1">
        <v>1812.3109</v>
      </c>
      <c r="I125" s="1">
        <v>1950.0</v>
      </c>
      <c r="J125" s="1">
        <v>1950.0</v>
      </c>
      <c r="K125" s="1">
        <v>1760.8867</v>
      </c>
      <c r="L125" s="1">
        <f t="shared" si="3"/>
        <v>1245.135133</v>
      </c>
      <c r="M125" s="1">
        <f t="shared" ref="M125:N125" si="263">(H125+I125)/2</f>
        <v>1881.15545</v>
      </c>
      <c r="N125" s="1">
        <f t="shared" si="263"/>
        <v>1950</v>
      </c>
      <c r="O125" s="1">
        <f t="shared" ref="O125:P125" si="264">(E125+W125)/2</f>
        <v>1321.3997</v>
      </c>
      <c r="P125" s="1">
        <f t="shared" si="264"/>
        <v>1313.66195</v>
      </c>
      <c r="Q125" s="1">
        <f t="shared" si="6"/>
        <v>1461.622963</v>
      </c>
      <c r="R125" s="1">
        <f t="shared" si="7"/>
        <v>6.372745803</v>
      </c>
      <c r="S125" s="1">
        <f t="shared" si="8"/>
        <v>1543.183267</v>
      </c>
      <c r="T125" s="1">
        <v>1950.0</v>
      </c>
      <c r="U125" s="1">
        <v>1600.3025</v>
      </c>
      <c r="V125" s="1">
        <v>1950.0</v>
      </c>
      <c r="W125" s="1">
        <v>1683.6451</v>
      </c>
      <c r="X125" s="1">
        <v>1634.3667</v>
      </c>
      <c r="Y125" s="1">
        <f t="shared" si="9"/>
        <v>238514.3407</v>
      </c>
      <c r="Z125" s="1">
        <f t="shared" si="10"/>
        <v>1127164.847</v>
      </c>
      <c r="AA125" s="1">
        <f t="shared" si="11"/>
        <v>292836.1794</v>
      </c>
      <c r="AB125" s="1">
        <f t="shared" si="12"/>
        <v>0</v>
      </c>
      <c r="AC125" s="1">
        <f t="shared" si="13"/>
        <v>122288.3415</v>
      </c>
      <c r="AD125" s="1">
        <f t="shared" si="14"/>
        <v>0</v>
      </c>
      <c r="AF125" s="1">
        <f t="shared" si="15"/>
        <v>-0.2154715501</v>
      </c>
      <c r="AG125" s="23" t="str">
        <f t="shared" si="16"/>
        <v>SUB-HORIZONTAL</v>
      </c>
      <c r="AH125" s="1">
        <f t="shared" si="17"/>
        <v>-0.7282269811</v>
      </c>
      <c r="AJ125" s="23" t="str">
        <f t="shared" si="18"/>
        <v>SUB-HORIZONTAL</v>
      </c>
      <c r="AK125" s="1">
        <f t="shared" si="19"/>
        <v>0.4653003416</v>
      </c>
      <c r="AM125" s="17" t="str">
        <f t="shared" si="20"/>
        <v>SUB-VERTICAL</v>
      </c>
      <c r="AN125" s="1">
        <f t="shared" si="21"/>
        <v>-0.3868543408</v>
      </c>
      <c r="AP125" s="23" t="str">
        <f t="shared" si="22"/>
        <v>SUB-HORIZONTAL</v>
      </c>
      <c r="AQ125" s="1">
        <f t="shared" si="23"/>
        <v>-0.02970684776</v>
      </c>
      <c r="AS125" s="23" t="str">
        <f t="shared" si="24"/>
        <v>SUB-HORIZONTAL</v>
      </c>
      <c r="AT125" s="1">
        <f t="shared" si="25"/>
        <v>-0.571170632</v>
      </c>
      <c r="AV125" s="23" t="str">
        <f t="shared" si="26"/>
        <v>SUB-HORIZONTAL</v>
      </c>
    </row>
    <row r="126" ht="15.75" customHeight="1">
      <c r="A126" s="1">
        <v>5584.2027</v>
      </c>
      <c r="B126" s="1">
        <v>1340.6993</v>
      </c>
      <c r="C126" s="1">
        <v>914.3404</v>
      </c>
      <c r="D126" s="1">
        <v>1335.9154</v>
      </c>
      <c r="E126" s="1">
        <v>977.903</v>
      </c>
      <c r="F126" s="1">
        <v>1019.8407</v>
      </c>
      <c r="G126" s="1">
        <v>950.0154</v>
      </c>
      <c r="H126" s="1">
        <v>1828.1462</v>
      </c>
      <c r="I126" s="1">
        <v>1950.0</v>
      </c>
      <c r="J126" s="1">
        <v>1950.0</v>
      </c>
      <c r="K126" s="1">
        <v>1760.8867</v>
      </c>
      <c r="L126" s="1">
        <f t="shared" si="3"/>
        <v>1266.000767</v>
      </c>
      <c r="M126" s="1">
        <f t="shared" ref="M126:N126" si="265">(H126+I126)/2</f>
        <v>1889.0731</v>
      </c>
      <c r="N126" s="1">
        <f t="shared" si="265"/>
        <v>1950</v>
      </c>
      <c r="O126" s="1">
        <f t="shared" ref="O126:P126" si="266">(E126+W126)/2</f>
        <v>1297.77675</v>
      </c>
      <c r="P126" s="1">
        <f t="shared" si="266"/>
        <v>1308.1797</v>
      </c>
      <c r="Q126" s="1">
        <f t="shared" si="6"/>
        <v>1340.701528</v>
      </c>
      <c r="R126" s="1">
        <f t="shared" si="7"/>
        <v>6.508938683</v>
      </c>
      <c r="S126" s="1">
        <f t="shared" si="8"/>
        <v>1516.639517</v>
      </c>
      <c r="T126" s="1">
        <v>1950.0</v>
      </c>
      <c r="U126" s="1">
        <v>1608.882</v>
      </c>
      <c r="V126" s="1">
        <v>1950.0</v>
      </c>
      <c r="W126" s="1">
        <v>1617.6505</v>
      </c>
      <c r="X126" s="1">
        <v>1596.5187</v>
      </c>
      <c r="Y126" s="1">
        <f t="shared" si="9"/>
        <v>371247.343</v>
      </c>
      <c r="Z126" s="1">
        <f t="shared" si="10"/>
        <v>1072590.807</v>
      </c>
      <c r="AA126" s="1">
        <f t="shared" si="11"/>
        <v>377099.896</v>
      </c>
      <c r="AB126" s="1">
        <f t="shared" si="12"/>
        <v>0</v>
      </c>
      <c r="AC126" s="1">
        <f t="shared" si="13"/>
        <v>116361.4899</v>
      </c>
      <c r="AD126" s="1">
        <f t="shared" si="14"/>
        <v>0</v>
      </c>
      <c r="AF126" s="1">
        <f t="shared" si="15"/>
        <v>-0.3113552259</v>
      </c>
      <c r="AG126" s="23" t="str">
        <f t="shared" si="16"/>
        <v>SUB-HORIZONTAL</v>
      </c>
      <c r="AH126" s="1">
        <f t="shared" si="17"/>
        <v>-0.706796668</v>
      </c>
      <c r="AJ126" s="23" t="str">
        <f t="shared" si="18"/>
        <v>SUB-HORIZONTAL</v>
      </c>
      <c r="AK126" s="1">
        <f t="shared" si="19"/>
        <v>0.3814445515</v>
      </c>
      <c r="AM126" s="17" t="str">
        <f t="shared" si="20"/>
        <v>SUB-VERTICAL</v>
      </c>
      <c r="AN126" s="1">
        <f t="shared" si="21"/>
        <v>-0.3132280895</v>
      </c>
      <c r="AP126" s="23" t="str">
        <f t="shared" si="22"/>
        <v>SUB-HORIZONTAL</v>
      </c>
      <c r="AQ126" s="1">
        <f t="shared" si="23"/>
        <v>-0.01314943639</v>
      </c>
      <c r="AS126" s="23" t="str">
        <f t="shared" si="24"/>
        <v>SUB-HORIZONTAL</v>
      </c>
      <c r="AT126" s="1">
        <f t="shared" si="25"/>
        <v>-0.5249505782</v>
      </c>
      <c r="AV126" s="23" t="str">
        <f t="shared" si="26"/>
        <v>SUB-HORIZONTAL</v>
      </c>
    </row>
    <row r="127" ht="15.75" customHeight="1">
      <c r="A127" s="1">
        <v>5584.2789</v>
      </c>
      <c r="B127" s="1">
        <v>1635.9011</v>
      </c>
      <c r="C127" s="1">
        <v>1032.4763</v>
      </c>
      <c r="D127" s="1">
        <v>1409.5765</v>
      </c>
      <c r="E127" s="1">
        <v>920.2025</v>
      </c>
      <c r="F127" s="1">
        <v>957.2189</v>
      </c>
      <c r="G127" s="1">
        <v>905.1464</v>
      </c>
      <c r="H127" s="1">
        <v>1876.6318</v>
      </c>
      <c r="I127" s="1">
        <v>1950.0</v>
      </c>
      <c r="J127" s="1">
        <v>1950.0</v>
      </c>
      <c r="K127" s="1">
        <v>1606.3792</v>
      </c>
      <c r="L127" s="1">
        <f t="shared" si="3"/>
        <v>1246.332367</v>
      </c>
      <c r="M127" s="1">
        <f t="shared" ref="M127:N127" si="267">(H127+I127)/2</f>
        <v>1913.3159</v>
      </c>
      <c r="N127" s="1">
        <f t="shared" si="267"/>
        <v>1950</v>
      </c>
      <c r="O127" s="1">
        <f t="shared" ref="O127:P127" si="268">(E127+W127)/2</f>
        <v>1262.0251</v>
      </c>
      <c r="P127" s="1">
        <f t="shared" si="268"/>
        <v>1248.6787</v>
      </c>
      <c r="Q127" s="1">
        <f t="shared" si="6"/>
        <v>1635.903195</v>
      </c>
      <c r="R127" s="1">
        <f t="shared" si="7"/>
        <v>6.201523067</v>
      </c>
      <c r="S127" s="1">
        <f t="shared" si="8"/>
        <v>1601.171217</v>
      </c>
      <c r="T127" s="1">
        <v>1950.0</v>
      </c>
      <c r="U127" s="1">
        <v>1629.0734</v>
      </c>
      <c r="V127" s="1">
        <v>1950.0</v>
      </c>
      <c r="W127" s="1">
        <v>1603.8477</v>
      </c>
      <c r="X127" s="1">
        <v>1540.1385</v>
      </c>
      <c r="Y127" s="1">
        <f t="shared" si="9"/>
        <v>98658.11898</v>
      </c>
      <c r="Z127" s="1">
        <f t="shared" si="10"/>
        <v>841849.7401</v>
      </c>
      <c r="AA127" s="1">
        <f t="shared" si="11"/>
        <v>292057.5594</v>
      </c>
      <c r="AB127" s="1">
        <f t="shared" si="12"/>
        <v>0</v>
      </c>
      <c r="AC127" s="1">
        <f t="shared" si="13"/>
        <v>102993.8826</v>
      </c>
      <c r="AD127" s="1">
        <f t="shared" si="14"/>
        <v>0</v>
      </c>
      <c r="AF127" s="1">
        <f t="shared" si="15"/>
        <v>-0.1373926249</v>
      </c>
      <c r="AG127" s="23" t="str">
        <f t="shared" si="16"/>
        <v>SUB-HORIZONTAL</v>
      </c>
      <c r="AH127" s="1">
        <f t="shared" si="17"/>
        <v>-0.6064470294</v>
      </c>
      <c r="AJ127" s="23" t="str">
        <f t="shared" si="18"/>
        <v>SUB-HORIZONTAL</v>
      </c>
      <c r="AK127" s="1">
        <f t="shared" si="19"/>
        <v>0.3125880647</v>
      </c>
      <c r="AM127" s="17" t="str">
        <f t="shared" si="20"/>
        <v>SUB-VERTICAL</v>
      </c>
      <c r="AN127" s="1">
        <f t="shared" si="21"/>
        <v>-0.4296896196</v>
      </c>
      <c r="AP127" s="23" t="str">
        <f t="shared" si="22"/>
        <v>SUB-HORIZONTAL</v>
      </c>
      <c r="AQ127" s="1">
        <f t="shared" si="23"/>
        <v>-0.04053598216</v>
      </c>
      <c r="AS127" s="23" t="str">
        <f t="shared" si="24"/>
        <v>SUB-HORIZONTAL</v>
      </c>
      <c r="AT127" s="1">
        <f t="shared" si="25"/>
        <v>-0.5378101809</v>
      </c>
      <c r="AV127" s="23" t="str">
        <f t="shared" si="26"/>
        <v>SUB-HORIZONTAL</v>
      </c>
    </row>
    <row r="128" ht="15.75" customHeight="1">
      <c r="A128" s="1">
        <v>5584.3551</v>
      </c>
      <c r="B128" s="1">
        <v>1867.1719</v>
      </c>
      <c r="C128" s="1">
        <v>1220.765</v>
      </c>
      <c r="D128" s="1">
        <v>1722.6329</v>
      </c>
      <c r="E128" s="1">
        <v>872.8136</v>
      </c>
      <c r="F128" s="1">
        <v>905.8437</v>
      </c>
      <c r="G128" s="1">
        <v>866.6076</v>
      </c>
      <c r="H128" s="1">
        <v>1884.1345</v>
      </c>
      <c r="I128" s="1">
        <v>1950.0</v>
      </c>
      <c r="J128" s="1">
        <v>1950.0</v>
      </c>
      <c r="K128" s="1">
        <v>1606.3792</v>
      </c>
      <c r="L128" s="1">
        <f t="shared" si="3"/>
        <v>1218.861933</v>
      </c>
      <c r="M128" s="1">
        <f t="shared" ref="M128:N128" si="269">(H128+I128)/2</f>
        <v>1917.06725</v>
      </c>
      <c r="N128" s="1">
        <f t="shared" si="269"/>
        <v>1950</v>
      </c>
      <c r="O128" s="1">
        <f t="shared" ref="O128:P128" si="270">(E128+W128)/2</f>
        <v>1276.2412</v>
      </c>
      <c r="P128" s="1">
        <f t="shared" si="270"/>
        <v>1234.8565</v>
      </c>
      <c r="Q128" s="1">
        <f t="shared" si="6"/>
        <v>1867.173834</v>
      </c>
      <c r="R128" s="1">
        <f t="shared" si="7"/>
        <v>5.937478204</v>
      </c>
      <c r="S128" s="1">
        <f t="shared" si="8"/>
        <v>1728.378533</v>
      </c>
      <c r="T128" s="1">
        <v>1950.0</v>
      </c>
      <c r="U128" s="1">
        <v>1659.7014</v>
      </c>
      <c r="V128" s="1">
        <v>1950.0</v>
      </c>
      <c r="W128" s="1">
        <v>1679.6688</v>
      </c>
      <c r="X128" s="1">
        <v>1563.8693</v>
      </c>
      <c r="Y128" s="1">
        <f t="shared" si="9"/>
        <v>6860.49415</v>
      </c>
      <c r="Z128" s="1">
        <f t="shared" si="10"/>
        <v>531783.6852</v>
      </c>
      <c r="AA128" s="1">
        <f t="shared" si="11"/>
        <v>51695.79816</v>
      </c>
      <c r="AB128" s="1">
        <f t="shared" si="12"/>
        <v>0</v>
      </c>
      <c r="AC128" s="1">
        <f t="shared" si="13"/>
        <v>84273.27716</v>
      </c>
      <c r="AD128" s="1">
        <f t="shared" si="14"/>
        <v>0</v>
      </c>
      <c r="AF128" s="1">
        <f t="shared" si="15"/>
        <v>-0.009043661918</v>
      </c>
      <c r="AG128" s="23" t="str">
        <f t="shared" si="16"/>
        <v>SUB-HORIZONTAL</v>
      </c>
      <c r="AH128" s="1">
        <f t="shared" si="17"/>
        <v>-0.4374047695</v>
      </c>
      <c r="AJ128" s="23" t="str">
        <f t="shared" si="18"/>
        <v>SUB-HORIZONTAL</v>
      </c>
      <c r="AK128" s="1">
        <f t="shared" si="19"/>
        <v>0.3460804089</v>
      </c>
      <c r="AM128" s="17" t="str">
        <f t="shared" si="20"/>
        <v>SUB-VERTICAL</v>
      </c>
      <c r="AN128" s="1">
        <f t="shared" si="21"/>
        <v>-0.6930578212</v>
      </c>
      <c r="AP128" s="23" t="str">
        <f t="shared" si="22"/>
        <v>SUB-HORIZONTAL</v>
      </c>
      <c r="AQ128" s="1">
        <f t="shared" si="23"/>
        <v>-0.07144874906</v>
      </c>
      <c r="AS128" s="23" t="str">
        <f t="shared" si="24"/>
        <v>SUB-HORIZONTAL</v>
      </c>
      <c r="AT128" s="1">
        <f t="shared" si="25"/>
        <v>-0.5989414045</v>
      </c>
      <c r="AV128" s="23" t="str">
        <f t="shared" si="26"/>
        <v>SUB-HORIZONTAL</v>
      </c>
    </row>
    <row r="129" ht="15.75" customHeight="1">
      <c r="A129" s="1">
        <v>5584.4313</v>
      </c>
      <c r="B129" s="1">
        <v>1939.4381</v>
      </c>
      <c r="C129" s="1">
        <v>1430.8379</v>
      </c>
      <c r="D129" s="1">
        <v>1917.861</v>
      </c>
      <c r="E129" s="1">
        <v>896.8849</v>
      </c>
      <c r="F129" s="1">
        <v>936.9432</v>
      </c>
      <c r="G129" s="1">
        <v>888.424</v>
      </c>
      <c r="H129" s="1">
        <v>1908.4225</v>
      </c>
      <c r="I129" s="1">
        <v>1950.0</v>
      </c>
      <c r="J129" s="1">
        <v>1950.0</v>
      </c>
      <c r="K129" s="1">
        <v>1558.3917</v>
      </c>
      <c r="L129" s="1">
        <f t="shared" si="3"/>
        <v>1244.596567</v>
      </c>
      <c r="M129" s="1">
        <f t="shared" ref="M129:N129" si="271">(H129+I129)/2</f>
        <v>1929.21125</v>
      </c>
      <c r="N129" s="1">
        <f t="shared" si="271"/>
        <v>1950</v>
      </c>
      <c r="O129" s="1">
        <f t="shared" ref="O129:P129" si="272">(E129+W129)/2</f>
        <v>1261.5016</v>
      </c>
      <c r="P129" s="1">
        <f t="shared" si="272"/>
        <v>1229.6144</v>
      </c>
      <c r="Q129" s="1">
        <f t="shared" si="6"/>
        <v>1939.4399</v>
      </c>
      <c r="R129" s="1">
        <f t="shared" si="7"/>
        <v>6.08695116</v>
      </c>
      <c r="S129" s="1">
        <f t="shared" si="8"/>
        <v>1814.467833</v>
      </c>
      <c r="T129" s="1">
        <v>1950.0</v>
      </c>
      <c r="U129" s="1">
        <v>1698.67</v>
      </c>
      <c r="V129" s="1">
        <v>1950.0</v>
      </c>
      <c r="W129" s="1">
        <v>1626.1183</v>
      </c>
      <c r="X129" s="1">
        <v>1522.2856</v>
      </c>
      <c r="Y129" s="1">
        <f t="shared" si="9"/>
        <v>111.5537316</v>
      </c>
      <c r="Z129" s="1">
        <f t="shared" si="10"/>
        <v>269529.2861</v>
      </c>
      <c r="AA129" s="1">
        <f t="shared" si="11"/>
        <v>1032.915321</v>
      </c>
      <c r="AB129" s="1">
        <f t="shared" si="12"/>
        <v>0</v>
      </c>
      <c r="AC129" s="1">
        <f t="shared" si="13"/>
        <v>63166.7689</v>
      </c>
      <c r="AD129" s="1">
        <f t="shared" si="14"/>
        <v>0</v>
      </c>
      <c r="AF129" s="1">
        <f t="shared" si="15"/>
        <v>0.01612148195</v>
      </c>
      <c r="AG129" s="16" t="str">
        <f t="shared" si="16"/>
        <v>MERGULHO</v>
      </c>
      <c r="AH129" s="1">
        <f t="shared" si="17"/>
        <v>-0.2890133025</v>
      </c>
      <c r="AJ129" s="23" t="str">
        <f t="shared" si="18"/>
        <v>SUB-HORIZONTAL</v>
      </c>
      <c r="AK129" s="1">
        <f t="shared" si="19"/>
        <v>0.2939989499</v>
      </c>
      <c r="AM129" s="17" t="str">
        <f t="shared" si="20"/>
        <v>SUB-VERTICAL</v>
      </c>
      <c r="AN129" s="1">
        <f t="shared" si="21"/>
        <v>-0.7784642193</v>
      </c>
      <c r="AP129" s="23" t="str">
        <f t="shared" si="22"/>
        <v>SUB-HORIZONTAL</v>
      </c>
      <c r="AQ129" s="1">
        <f t="shared" si="23"/>
        <v>-0.06599484437</v>
      </c>
      <c r="AS129" s="23" t="str">
        <f t="shared" si="24"/>
        <v>SUB-HORIZONTAL</v>
      </c>
      <c r="AT129" s="1">
        <f t="shared" si="25"/>
        <v>-0.5450498593</v>
      </c>
      <c r="AV129" s="23" t="str">
        <f t="shared" si="26"/>
        <v>SUB-HORIZONTAL</v>
      </c>
    </row>
    <row r="130" ht="15.75" customHeight="1">
      <c r="A130" s="1">
        <v>5584.5075</v>
      </c>
      <c r="B130" s="1">
        <v>1949.5527</v>
      </c>
      <c r="C130" s="1">
        <v>1635.6273</v>
      </c>
      <c r="D130" s="1">
        <v>1949.989</v>
      </c>
      <c r="E130" s="1">
        <v>874.0322</v>
      </c>
      <c r="F130" s="1">
        <v>914.6664</v>
      </c>
      <c r="G130" s="1">
        <v>868.8861</v>
      </c>
      <c r="H130" s="1">
        <v>1904.9664</v>
      </c>
      <c r="I130" s="1">
        <v>1950.0</v>
      </c>
      <c r="J130" s="1">
        <v>1950.0</v>
      </c>
      <c r="K130" s="1">
        <v>1558.3917</v>
      </c>
      <c r="L130" s="1">
        <f t="shared" si="3"/>
        <v>1229.5063</v>
      </c>
      <c r="M130" s="1">
        <f t="shared" ref="M130:N130" si="273">(H130+I130)/2</f>
        <v>1927.4832</v>
      </c>
      <c r="N130" s="1">
        <f t="shared" si="273"/>
        <v>1950</v>
      </c>
      <c r="O130" s="1">
        <f t="shared" ref="O130:P130" si="274">(E130+W130)/2</f>
        <v>1201.10605</v>
      </c>
      <c r="P130" s="1">
        <f t="shared" si="274"/>
        <v>1172.1006</v>
      </c>
      <c r="Q130" s="1">
        <f t="shared" si="6"/>
        <v>1949.554398</v>
      </c>
      <c r="R130" s="1">
        <f t="shared" si="7"/>
        <v>5.953089126</v>
      </c>
      <c r="S130" s="1">
        <f t="shared" si="8"/>
        <v>1863.0457</v>
      </c>
      <c r="T130" s="1">
        <v>1950.0</v>
      </c>
      <c r="U130" s="1">
        <v>1743.1052</v>
      </c>
      <c r="V130" s="1">
        <v>1950.0</v>
      </c>
      <c r="W130" s="1">
        <v>1528.1799</v>
      </c>
      <c r="X130" s="1">
        <v>1429.5348</v>
      </c>
      <c r="Y130" s="1">
        <f t="shared" si="9"/>
        <v>0.20007729</v>
      </c>
      <c r="Z130" s="1">
        <f t="shared" si="10"/>
        <v>98830.19451</v>
      </c>
      <c r="AA130" s="1">
        <f t="shared" si="11"/>
        <v>0.000121</v>
      </c>
      <c r="AB130" s="1">
        <f t="shared" si="12"/>
        <v>0</v>
      </c>
      <c r="AC130" s="1">
        <f t="shared" si="13"/>
        <v>42805.45827</v>
      </c>
      <c r="AD130" s="1">
        <f t="shared" si="14"/>
        <v>0</v>
      </c>
      <c r="AF130" s="1">
        <f t="shared" si="15"/>
        <v>0.023136107</v>
      </c>
      <c r="AG130" s="16" t="str">
        <f t="shared" si="16"/>
        <v>MERGULHO</v>
      </c>
      <c r="AH130" s="1">
        <f t="shared" si="17"/>
        <v>-0.1525856069</v>
      </c>
      <c r="AJ130" s="23" t="str">
        <f t="shared" si="18"/>
        <v>SUB-HORIZONTAL</v>
      </c>
      <c r="AK130" s="1">
        <f t="shared" si="19"/>
        <v>0.176023792</v>
      </c>
      <c r="AM130" s="17" t="str">
        <f t="shared" si="20"/>
        <v>SUB-VERTICAL</v>
      </c>
      <c r="AN130" s="1">
        <f t="shared" si="21"/>
        <v>-0.8241666515</v>
      </c>
      <c r="AP130" s="23" t="str">
        <f t="shared" si="22"/>
        <v>SUB-HORIZONTAL</v>
      </c>
      <c r="AQ130" s="1">
        <f t="shared" si="23"/>
        <v>-0.06674072342</v>
      </c>
      <c r="AS130" s="23" t="str">
        <f t="shared" si="24"/>
        <v>SUB-HORIZONTAL</v>
      </c>
      <c r="AT130" s="1">
        <f t="shared" si="25"/>
        <v>-0.5030510138</v>
      </c>
      <c r="AV130" s="23" t="str">
        <f t="shared" si="26"/>
        <v>SUB-HORIZONTAL</v>
      </c>
    </row>
    <row r="131" ht="15.75" customHeight="1">
      <c r="A131" s="1">
        <v>5584.5837</v>
      </c>
      <c r="B131" s="1">
        <v>1949.9999</v>
      </c>
      <c r="C131" s="1">
        <v>1792.6465</v>
      </c>
      <c r="D131" s="1">
        <v>1937.0999</v>
      </c>
      <c r="E131" s="1">
        <v>800.0778</v>
      </c>
      <c r="F131" s="1">
        <v>835.6771</v>
      </c>
      <c r="G131" s="1">
        <v>803.1803</v>
      </c>
      <c r="H131" s="1">
        <v>1898.9934</v>
      </c>
      <c r="I131" s="1">
        <v>1950.0</v>
      </c>
      <c r="J131" s="1">
        <v>1950.0</v>
      </c>
      <c r="K131" s="1">
        <v>1546.2765</v>
      </c>
      <c r="L131" s="1">
        <f t="shared" si="3"/>
        <v>1179.2836</v>
      </c>
      <c r="M131" s="1">
        <f t="shared" ref="M131:N131" si="275">(H131+I131)/2</f>
        <v>1924.4967</v>
      </c>
      <c r="N131" s="1">
        <f t="shared" si="275"/>
        <v>1950</v>
      </c>
      <c r="O131" s="1">
        <f t="shared" ref="O131:P131" si="276">(E131+W131)/2</f>
        <v>1130.1863</v>
      </c>
      <c r="P131" s="1">
        <f t="shared" si="276"/>
        <v>1095.4868</v>
      </c>
      <c r="Q131" s="1">
        <f t="shared" si="6"/>
        <v>1950.001529</v>
      </c>
      <c r="R131" s="1">
        <f t="shared" si="7"/>
        <v>5.502912189</v>
      </c>
      <c r="S131" s="1">
        <f t="shared" si="8"/>
        <v>1894.900767</v>
      </c>
      <c r="T131" s="1">
        <v>1950.0</v>
      </c>
      <c r="U131" s="1">
        <v>1789.6583</v>
      </c>
      <c r="V131" s="1">
        <v>1950.0</v>
      </c>
      <c r="W131" s="1">
        <v>1460.2948</v>
      </c>
      <c r="X131" s="1">
        <v>1355.2965</v>
      </c>
      <c r="Y131" s="1">
        <f t="shared" si="9"/>
        <v>0.000000009999999995</v>
      </c>
      <c r="Z131" s="1">
        <f t="shared" si="10"/>
        <v>24760.12396</v>
      </c>
      <c r="AA131" s="1">
        <f t="shared" si="11"/>
        <v>166.41258</v>
      </c>
      <c r="AB131" s="1">
        <f t="shared" si="12"/>
        <v>0</v>
      </c>
      <c r="AC131" s="1">
        <f t="shared" si="13"/>
        <v>25709.46076</v>
      </c>
      <c r="AD131" s="1">
        <f t="shared" si="14"/>
        <v>0</v>
      </c>
      <c r="AF131" s="1">
        <f t="shared" si="15"/>
        <v>0.02650614086</v>
      </c>
      <c r="AG131" s="16" t="str">
        <f t="shared" si="16"/>
        <v>MERGULHO</v>
      </c>
      <c r="AH131" s="1">
        <f t="shared" si="17"/>
        <v>-0.05763891252</v>
      </c>
      <c r="AJ131" s="23" t="str">
        <f t="shared" si="18"/>
        <v>SUB-HORIZONTAL</v>
      </c>
      <c r="AK131" s="1">
        <f t="shared" si="19"/>
        <v>0.07751833396</v>
      </c>
      <c r="AM131" s="16" t="str">
        <f t="shared" si="20"/>
        <v>MERGULHO</v>
      </c>
      <c r="AN131" s="1">
        <f t="shared" si="21"/>
        <v>-0.9133280307</v>
      </c>
      <c r="AP131" s="23" t="str">
        <f t="shared" si="22"/>
        <v>SUB-HORIZONTAL</v>
      </c>
      <c r="AQ131" s="1">
        <f t="shared" si="23"/>
        <v>-0.07463539572</v>
      </c>
      <c r="AS131" s="23" t="str">
        <f t="shared" si="24"/>
        <v>SUB-HORIZONTAL</v>
      </c>
      <c r="AT131" s="1">
        <f t="shared" si="25"/>
        <v>-0.5291841258</v>
      </c>
      <c r="AV131" s="23" t="str">
        <f t="shared" si="26"/>
        <v>SUB-HORIZONTAL</v>
      </c>
    </row>
    <row r="132" ht="15.75" customHeight="1">
      <c r="A132" s="1">
        <v>5584.6599</v>
      </c>
      <c r="B132" s="1">
        <v>1950.0</v>
      </c>
      <c r="C132" s="1">
        <v>1864.1493</v>
      </c>
      <c r="D132" s="1">
        <v>1896.6753</v>
      </c>
      <c r="E132" s="1">
        <v>728.4454</v>
      </c>
      <c r="F132" s="1">
        <v>759.649</v>
      </c>
      <c r="G132" s="1">
        <v>744.0435</v>
      </c>
      <c r="H132" s="1">
        <v>1910.4786</v>
      </c>
      <c r="I132" s="1">
        <v>1950.0</v>
      </c>
      <c r="J132" s="1">
        <v>1950.0</v>
      </c>
      <c r="K132" s="1">
        <v>1546.2765</v>
      </c>
      <c r="L132" s="1">
        <f t="shared" si="3"/>
        <v>1138.057033</v>
      </c>
      <c r="M132" s="1">
        <f t="shared" ref="M132:N132" si="277">(H132+I132)/2</f>
        <v>1930.2393</v>
      </c>
      <c r="N132" s="1">
        <f t="shared" si="277"/>
        <v>1950</v>
      </c>
      <c r="O132" s="1">
        <f t="shared" ref="O132:P132" si="278">(E132+W132)/2</f>
        <v>1064.25845</v>
      </c>
      <c r="P132" s="1">
        <f t="shared" si="278"/>
        <v>1028.8696</v>
      </c>
      <c r="Q132" s="1">
        <f t="shared" si="6"/>
        <v>1950.001594</v>
      </c>
      <c r="R132" s="1">
        <f t="shared" si="7"/>
        <v>5.09774212</v>
      </c>
      <c r="S132" s="1">
        <f t="shared" si="8"/>
        <v>1907.620817</v>
      </c>
      <c r="T132" s="1">
        <v>1950.0</v>
      </c>
      <c r="U132" s="1">
        <v>1834.9003</v>
      </c>
      <c r="V132" s="1">
        <v>1950.0</v>
      </c>
      <c r="W132" s="1">
        <v>1400.0715</v>
      </c>
      <c r="X132" s="1">
        <v>1298.0902</v>
      </c>
      <c r="Y132" s="1">
        <f t="shared" si="9"/>
        <v>0</v>
      </c>
      <c r="Z132" s="1">
        <f t="shared" si="10"/>
        <v>7370.34269</v>
      </c>
      <c r="AA132" s="1">
        <f t="shared" si="11"/>
        <v>2843.52363</v>
      </c>
      <c r="AB132" s="1">
        <f t="shared" si="12"/>
        <v>0</v>
      </c>
      <c r="AC132" s="1">
        <f t="shared" si="13"/>
        <v>13247.94094</v>
      </c>
      <c r="AD132" s="1">
        <f t="shared" si="14"/>
        <v>0</v>
      </c>
      <c r="AF132" s="1">
        <f t="shared" si="15"/>
        <v>0.02047594367</v>
      </c>
      <c r="AG132" s="16" t="str">
        <f t="shared" si="16"/>
        <v>MERGULHO</v>
      </c>
      <c r="AH132" s="1">
        <f t="shared" si="17"/>
        <v>-0.02454959341</v>
      </c>
      <c r="AJ132" s="23" t="str">
        <f t="shared" si="18"/>
        <v>SUB-HORIZONTAL</v>
      </c>
      <c r="AK132" s="1">
        <f t="shared" si="19"/>
        <v>0.01729791734</v>
      </c>
      <c r="AM132" s="16" t="str">
        <f t="shared" si="20"/>
        <v>MERGULHO</v>
      </c>
      <c r="AN132" s="1">
        <f t="shared" si="21"/>
        <v>-0.9938785568</v>
      </c>
      <c r="AP132" s="23" t="str">
        <f t="shared" si="22"/>
        <v>SUB-HORIZONTAL</v>
      </c>
      <c r="AQ132" s="1">
        <f t="shared" si="23"/>
        <v>-0.07564722489</v>
      </c>
      <c r="AS132" s="23" t="str">
        <f t="shared" si="24"/>
        <v>SUB-HORIZONTAL</v>
      </c>
      <c r="AT132" s="1">
        <f t="shared" si="25"/>
        <v>-0.5637606684</v>
      </c>
      <c r="AV132" s="23" t="str">
        <f t="shared" si="26"/>
        <v>SUB-HORIZONTAL</v>
      </c>
    </row>
    <row r="133" ht="15.75" customHeight="1">
      <c r="A133" s="1">
        <v>5584.7361</v>
      </c>
      <c r="B133" s="1">
        <v>1950.0</v>
      </c>
      <c r="C133" s="1">
        <v>1877.6323</v>
      </c>
      <c r="D133" s="1">
        <v>1864.6183</v>
      </c>
      <c r="E133" s="1">
        <v>681.194</v>
      </c>
      <c r="F133" s="1">
        <v>709.706</v>
      </c>
      <c r="G133" s="1">
        <v>703.4489</v>
      </c>
      <c r="H133" s="1">
        <v>1929.1357</v>
      </c>
      <c r="I133" s="1">
        <v>1950.0</v>
      </c>
      <c r="J133" s="1">
        <v>1950.0</v>
      </c>
      <c r="K133" s="1">
        <v>1466.0204</v>
      </c>
      <c r="L133" s="1">
        <f t="shared" si="3"/>
        <v>1114.096867</v>
      </c>
      <c r="M133" s="1">
        <f t="shared" ref="M133:N133" si="279">(H133+I133)/2</f>
        <v>1939.56785</v>
      </c>
      <c r="N133" s="1">
        <f t="shared" si="279"/>
        <v>1950</v>
      </c>
      <c r="O133" s="1">
        <f t="shared" ref="O133:P133" si="280">(E133+W133)/2</f>
        <v>1020.2718</v>
      </c>
      <c r="P133" s="1">
        <f t="shared" si="280"/>
        <v>981.4763</v>
      </c>
      <c r="Q133" s="1">
        <f t="shared" si="6"/>
        <v>1950.001578</v>
      </c>
      <c r="R133" s="1">
        <f t="shared" si="7"/>
        <v>4.819612142</v>
      </c>
      <c r="S133" s="1">
        <f t="shared" si="8"/>
        <v>1911.3902</v>
      </c>
      <c r="T133" s="1">
        <v>1950.0</v>
      </c>
      <c r="U133" s="1">
        <v>1876.0906</v>
      </c>
      <c r="V133" s="1">
        <v>1950.0</v>
      </c>
      <c r="W133" s="1">
        <v>1359.3496</v>
      </c>
      <c r="X133" s="1">
        <v>1253.2466</v>
      </c>
      <c r="Y133" s="1">
        <f t="shared" si="9"/>
        <v>0</v>
      </c>
      <c r="Z133" s="1">
        <f t="shared" si="10"/>
        <v>5237.084003</v>
      </c>
      <c r="AA133" s="1">
        <f t="shared" si="11"/>
        <v>7290.034695</v>
      </c>
      <c r="AB133" s="1">
        <f t="shared" si="12"/>
        <v>0</v>
      </c>
      <c r="AC133" s="1">
        <f t="shared" si="13"/>
        <v>5462.599408</v>
      </c>
      <c r="AD133" s="1">
        <f t="shared" si="14"/>
        <v>0</v>
      </c>
      <c r="AF133" s="1">
        <f t="shared" si="15"/>
        <v>0.01075734566</v>
      </c>
      <c r="AG133" s="16" t="str">
        <f t="shared" si="16"/>
        <v>MERGULHO</v>
      </c>
      <c r="AH133" s="1">
        <f t="shared" si="17"/>
        <v>-0.02706133622</v>
      </c>
      <c r="AJ133" s="23" t="str">
        <f t="shared" si="18"/>
        <v>SUB-HORIZONTAL</v>
      </c>
      <c r="AK133" s="1">
        <f t="shared" si="19"/>
        <v>-0.006955214968</v>
      </c>
      <c r="AM133" s="23" t="str">
        <f t="shared" si="20"/>
        <v>SUB-HORIZONTAL</v>
      </c>
      <c r="AN133" s="1">
        <f t="shared" si="21"/>
        <v>-1.050050303</v>
      </c>
      <c r="AP133" s="23" t="str">
        <f t="shared" si="22"/>
        <v>SUB-HORIZONTAL</v>
      </c>
      <c r="AQ133" s="1">
        <f t="shared" si="23"/>
        <v>-0.08129125233</v>
      </c>
      <c r="AS133" s="23" t="str">
        <f t="shared" si="24"/>
        <v>SUB-HORIZONTAL</v>
      </c>
      <c r="AT133" s="1">
        <f t="shared" si="25"/>
        <v>-0.5855559169</v>
      </c>
      <c r="AV133" s="23" t="str">
        <f t="shared" si="26"/>
        <v>SUB-HORIZONTAL</v>
      </c>
    </row>
    <row r="134" ht="15.75" customHeight="1">
      <c r="A134" s="1">
        <v>5584.8123</v>
      </c>
      <c r="B134" s="1">
        <v>1950.0</v>
      </c>
      <c r="C134" s="1">
        <v>1882.5446</v>
      </c>
      <c r="D134" s="1">
        <v>1884.4696</v>
      </c>
      <c r="E134" s="1">
        <v>665.7502</v>
      </c>
      <c r="F134" s="1">
        <v>693.1388</v>
      </c>
      <c r="G134" s="1">
        <v>695.3268</v>
      </c>
      <c r="H134" s="1">
        <v>1943.9265</v>
      </c>
      <c r="I134" s="1">
        <v>1950.0</v>
      </c>
      <c r="J134" s="1">
        <v>1950.0</v>
      </c>
      <c r="K134" s="1">
        <v>1466.0204</v>
      </c>
      <c r="L134" s="1">
        <f t="shared" si="3"/>
        <v>1110.797367</v>
      </c>
      <c r="M134" s="1">
        <f t="shared" ref="M134:N134" si="281">(H134+I134)/2</f>
        <v>1946.96325</v>
      </c>
      <c r="N134" s="1">
        <f t="shared" si="281"/>
        <v>1950</v>
      </c>
      <c r="O134" s="1">
        <f t="shared" ref="O134:P134" si="282">(E134+W134)/2</f>
        <v>1004.7545</v>
      </c>
      <c r="P134" s="1">
        <f t="shared" si="282"/>
        <v>959.37665</v>
      </c>
      <c r="Q134" s="1">
        <f t="shared" si="6"/>
        <v>1950.001567</v>
      </c>
      <c r="R134" s="1">
        <f t="shared" si="7"/>
        <v>4.763964359</v>
      </c>
      <c r="S134" s="1">
        <f t="shared" si="8"/>
        <v>1921.364083</v>
      </c>
      <c r="T134" s="1">
        <v>1950.0</v>
      </c>
      <c r="U134" s="1">
        <v>1911.1703</v>
      </c>
      <c r="V134" s="1">
        <v>1950.0</v>
      </c>
      <c r="W134" s="1">
        <v>1343.7588</v>
      </c>
      <c r="X134" s="1">
        <v>1225.6145</v>
      </c>
      <c r="Y134" s="1">
        <f t="shared" si="9"/>
        <v>0</v>
      </c>
      <c r="Z134" s="1">
        <f t="shared" si="10"/>
        <v>4550.230989</v>
      </c>
      <c r="AA134" s="1">
        <f t="shared" si="11"/>
        <v>4294.233324</v>
      </c>
      <c r="AB134" s="1">
        <f t="shared" si="12"/>
        <v>0</v>
      </c>
      <c r="AC134" s="1">
        <f t="shared" si="13"/>
        <v>1507.745602</v>
      </c>
      <c r="AD134" s="1">
        <f t="shared" si="14"/>
        <v>0</v>
      </c>
      <c r="AF134" s="1">
        <f t="shared" si="15"/>
        <v>0.003119477159</v>
      </c>
      <c r="AG134" s="16" t="str">
        <f t="shared" si="16"/>
        <v>MERGULHO</v>
      </c>
      <c r="AH134" s="1">
        <f t="shared" si="17"/>
        <v>-0.0320869007</v>
      </c>
      <c r="AJ134" s="23" t="str">
        <f t="shared" si="18"/>
        <v>SUB-HORIZONTAL</v>
      </c>
      <c r="AK134" s="1">
        <f t="shared" si="19"/>
        <v>0.001022029729</v>
      </c>
      <c r="AM134" s="16" t="str">
        <f t="shared" si="20"/>
        <v>MERGULHO</v>
      </c>
      <c r="AN134" s="1">
        <f t="shared" si="21"/>
        <v>-1.088061651</v>
      </c>
      <c r="AP134" s="23" t="str">
        <f t="shared" si="22"/>
        <v>SUB-HORIZONTAL</v>
      </c>
      <c r="AQ134" s="1">
        <f t="shared" si="23"/>
        <v>-0.09206088967</v>
      </c>
      <c r="AS134" s="23" t="str">
        <f t="shared" si="24"/>
        <v>SUB-HORIZONTAL</v>
      </c>
      <c r="AT134" s="1">
        <f t="shared" si="25"/>
        <v>-0.5744339827</v>
      </c>
      <c r="AV134" s="23" t="str">
        <f t="shared" si="26"/>
        <v>SUB-HORIZONTAL</v>
      </c>
    </row>
    <row r="135" ht="15.75" customHeight="1">
      <c r="A135" s="1">
        <v>5584.8885</v>
      </c>
      <c r="B135" s="1">
        <v>1950.0</v>
      </c>
      <c r="C135" s="1">
        <v>1892.3427</v>
      </c>
      <c r="D135" s="1">
        <v>1913.4784</v>
      </c>
      <c r="E135" s="1">
        <v>683.4883</v>
      </c>
      <c r="F135" s="1">
        <v>711.0665</v>
      </c>
      <c r="G135" s="1">
        <v>716.712</v>
      </c>
      <c r="H135" s="1">
        <v>1949.3112</v>
      </c>
      <c r="I135" s="1">
        <v>1950.0</v>
      </c>
      <c r="J135" s="1">
        <v>1950.0</v>
      </c>
      <c r="K135" s="1">
        <v>1328.3711</v>
      </c>
      <c r="L135" s="1">
        <f t="shared" si="3"/>
        <v>1125.696567</v>
      </c>
      <c r="M135" s="1">
        <f t="shared" ref="M135:N135" si="283">(H135+I135)/2</f>
        <v>1949.6556</v>
      </c>
      <c r="N135" s="1">
        <f t="shared" si="283"/>
        <v>1950</v>
      </c>
      <c r="O135" s="1">
        <f t="shared" ref="O135:P135" si="284">(E135+W135)/2</f>
        <v>1016.73835</v>
      </c>
      <c r="P135" s="1">
        <f t="shared" si="284"/>
        <v>964.4976</v>
      </c>
      <c r="Q135" s="1">
        <f t="shared" si="6"/>
        <v>1950.001557</v>
      </c>
      <c r="R135" s="1">
        <f t="shared" si="7"/>
        <v>4.91048299</v>
      </c>
      <c r="S135" s="1">
        <f t="shared" si="8"/>
        <v>1932.327917</v>
      </c>
      <c r="T135" s="1">
        <v>1950.0</v>
      </c>
      <c r="U135" s="1">
        <v>1938.1464</v>
      </c>
      <c r="V135" s="1">
        <v>1950.0</v>
      </c>
      <c r="W135" s="1">
        <v>1349.9884</v>
      </c>
      <c r="X135" s="1">
        <v>1217.9287</v>
      </c>
      <c r="Y135" s="1">
        <f t="shared" si="9"/>
        <v>0</v>
      </c>
      <c r="Z135" s="1">
        <f t="shared" si="10"/>
        <v>3324.364243</v>
      </c>
      <c r="AA135" s="1">
        <f t="shared" si="11"/>
        <v>1333.827267</v>
      </c>
      <c r="AB135" s="1">
        <f t="shared" si="12"/>
        <v>0</v>
      </c>
      <c r="AC135" s="1">
        <f t="shared" si="13"/>
        <v>140.507833</v>
      </c>
      <c r="AD135" s="1">
        <f t="shared" si="14"/>
        <v>0</v>
      </c>
      <c r="AF135" s="1">
        <f t="shared" si="15"/>
        <v>0.0003532931718</v>
      </c>
      <c r="AG135" s="16" t="str">
        <f t="shared" si="16"/>
        <v>MERGULHO</v>
      </c>
      <c r="AH135" s="1">
        <f t="shared" si="17"/>
        <v>-0.02966158135</v>
      </c>
      <c r="AJ135" s="23" t="str">
        <f t="shared" si="18"/>
        <v>SUB-HORIZONTAL</v>
      </c>
      <c r="AK135" s="1">
        <f t="shared" si="19"/>
        <v>0.01110720939</v>
      </c>
      <c r="AM135" s="16" t="str">
        <f t="shared" si="20"/>
        <v>MERGULHO</v>
      </c>
      <c r="AN135" s="1">
        <f t="shared" si="21"/>
        <v>-1.075534365</v>
      </c>
      <c r="AP135" s="23" t="str">
        <f t="shared" si="22"/>
        <v>SUB-HORIZONTAL</v>
      </c>
      <c r="AQ135" s="1">
        <f t="shared" si="23"/>
        <v>-0.1029898334</v>
      </c>
      <c r="AS135" s="23" t="str">
        <f t="shared" si="24"/>
        <v>SUB-HORIZONTAL</v>
      </c>
      <c r="AT135" s="1">
        <f t="shared" si="25"/>
        <v>-0.536466074</v>
      </c>
      <c r="AV135" s="23" t="str">
        <f t="shared" si="26"/>
        <v>SUB-HORIZONTAL</v>
      </c>
    </row>
    <row r="136" ht="15.75" customHeight="1">
      <c r="A136" s="1">
        <v>5584.9647</v>
      </c>
      <c r="B136" s="1">
        <v>1950.0</v>
      </c>
      <c r="C136" s="1">
        <v>1926.4861</v>
      </c>
      <c r="D136" s="1">
        <v>1937.7867</v>
      </c>
      <c r="E136" s="1">
        <v>732.0546</v>
      </c>
      <c r="F136" s="1">
        <v>761.0382</v>
      </c>
      <c r="G136" s="1">
        <v>762.6417</v>
      </c>
      <c r="H136" s="1">
        <v>1949.9998</v>
      </c>
      <c r="I136" s="1">
        <v>1950.0</v>
      </c>
      <c r="J136" s="1">
        <v>1950.0</v>
      </c>
      <c r="K136" s="1">
        <v>1328.3711</v>
      </c>
      <c r="L136" s="1">
        <f t="shared" si="3"/>
        <v>1157.893233</v>
      </c>
      <c r="M136" s="1">
        <f t="shared" ref="M136:N136" si="285">(H136+I136)/2</f>
        <v>1949.9999</v>
      </c>
      <c r="N136" s="1">
        <f t="shared" si="285"/>
        <v>1950</v>
      </c>
      <c r="O136" s="1">
        <f t="shared" ref="O136:P136" si="286">(E136+W136)/2</f>
        <v>1054.2055</v>
      </c>
      <c r="P136" s="1">
        <f t="shared" si="286"/>
        <v>995.65465</v>
      </c>
      <c r="Q136" s="1">
        <f t="shared" si="6"/>
        <v>1950.001545</v>
      </c>
      <c r="R136" s="1">
        <f t="shared" si="7"/>
        <v>5.22516589</v>
      </c>
      <c r="S136" s="1">
        <f t="shared" si="8"/>
        <v>1943.811333</v>
      </c>
      <c r="T136" s="1">
        <v>1950.0</v>
      </c>
      <c r="U136" s="1">
        <v>1948.5952</v>
      </c>
      <c r="V136" s="1">
        <v>1950.0</v>
      </c>
      <c r="W136" s="1">
        <v>1376.3564</v>
      </c>
      <c r="X136" s="1">
        <v>1230.2711</v>
      </c>
      <c r="Y136" s="1">
        <f t="shared" si="9"/>
        <v>0</v>
      </c>
      <c r="Z136" s="1">
        <f t="shared" si="10"/>
        <v>552.9034932</v>
      </c>
      <c r="AA136" s="1">
        <f t="shared" si="11"/>
        <v>149.1646969</v>
      </c>
      <c r="AB136" s="1">
        <f t="shared" si="12"/>
        <v>0</v>
      </c>
      <c r="AC136" s="1">
        <f t="shared" si="13"/>
        <v>1.97346304</v>
      </c>
      <c r="AD136" s="1">
        <f t="shared" si="14"/>
        <v>0</v>
      </c>
      <c r="AF136" s="1">
        <f t="shared" si="15"/>
        <v>0.0000001025641078</v>
      </c>
      <c r="AG136" s="16" t="str">
        <f t="shared" si="16"/>
        <v>MERGULHO</v>
      </c>
      <c r="AH136" s="1">
        <f t="shared" si="17"/>
        <v>-0.01213167451</v>
      </c>
      <c r="AJ136" s="23" t="str">
        <f t="shared" si="18"/>
        <v>SUB-HORIZONTAL</v>
      </c>
      <c r="AK136" s="1">
        <f t="shared" si="19"/>
        <v>0.005848783927</v>
      </c>
      <c r="AM136" s="16" t="str">
        <f t="shared" si="20"/>
        <v>MERGULHO</v>
      </c>
      <c r="AN136" s="1">
        <f t="shared" si="21"/>
        <v>-1.012339309</v>
      </c>
      <c r="AP136" s="23" t="str">
        <f t="shared" si="22"/>
        <v>SUB-HORIZONTAL</v>
      </c>
      <c r="AQ136" s="1">
        <f t="shared" si="23"/>
        <v>-0.1122640362</v>
      </c>
      <c r="AS136" s="23" t="str">
        <f t="shared" si="24"/>
        <v>SUB-HORIZONTAL</v>
      </c>
      <c r="AT136" s="1">
        <f t="shared" si="25"/>
        <v>-0.4827709424</v>
      </c>
      <c r="AV136" s="23" t="str">
        <f t="shared" si="26"/>
        <v>SUB-HORIZONTAL</v>
      </c>
    </row>
    <row r="137" ht="15.75" customHeight="1">
      <c r="A137" s="1">
        <v>5585.0409</v>
      </c>
      <c r="B137" s="1">
        <v>1950.0</v>
      </c>
      <c r="C137" s="1">
        <v>1894.0071</v>
      </c>
      <c r="D137" s="1">
        <v>1948.4248</v>
      </c>
      <c r="E137" s="1">
        <v>814.0471</v>
      </c>
      <c r="F137" s="1">
        <v>845.1776</v>
      </c>
      <c r="G137" s="1">
        <v>831.4376</v>
      </c>
      <c r="H137" s="1">
        <v>1950.0</v>
      </c>
      <c r="I137" s="1">
        <v>1950.0</v>
      </c>
      <c r="J137" s="1">
        <v>1950.0</v>
      </c>
      <c r="K137" s="1">
        <v>1250.436</v>
      </c>
      <c r="L137" s="1">
        <f t="shared" si="3"/>
        <v>1208.871733</v>
      </c>
      <c r="M137" s="1">
        <f t="shared" ref="M137:N137" si="287">(H137+I137)/2</f>
        <v>1950</v>
      </c>
      <c r="N137" s="1">
        <f t="shared" si="287"/>
        <v>1950</v>
      </c>
      <c r="O137" s="1">
        <f t="shared" ref="O137:P137" si="288">(E137+W137)/2</f>
        <v>1117.21335</v>
      </c>
      <c r="P137" s="1">
        <f t="shared" si="288"/>
        <v>1053.0994</v>
      </c>
      <c r="Q137" s="1">
        <f t="shared" si="6"/>
        <v>1950.001554</v>
      </c>
      <c r="R137" s="1">
        <f t="shared" si="7"/>
        <v>5.696514349</v>
      </c>
      <c r="S137" s="1">
        <f t="shared" si="8"/>
        <v>1940.40525</v>
      </c>
      <c r="T137" s="1">
        <v>1950.0</v>
      </c>
      <c r="U137" s="1">
        <v>1949.9996</v>
      </c>
      <c r="V137" s="1">
        <v>1950.0</v>
      </c>
      <c r="W137" s="1">
        <v>1420.3796</v>
      </c>
      <c r="X137" s="1">
        <v>1261.0212</v>
      </c>
      <c r="Y137" s="1">
        <f t="shared" si="9"/>
        <v>0</v>
      </c>
      <c r="Z137" s="1">
        <f t="shared" si="10"/>
        <v>3135.20485</v>
      </c>
      <c r="AA137" s="1">
        <f t="shared" si="11"/>
        <v>2.48125504</v>
      </c>
      <c r="AB137" s="1">
        <f t="shared" si="12"/>
        <v>0</v>
      </c>
      <c r="AC137" s="1">
        <f t="shared" si="13"/>
        <v>0.0000001599999999</v>
      </c>
      <c r="AD137" s="1">
        <f t="shared" si="14"/>
        <v>0</v>
      </c>
      <c r="AF137" s="1">
        <f t="shared" si="15"/>
        <v>0</v>
      </c>
      <c r="AG137" s="16" t="str">
        <f t="shared" si="16"/>
        <v>MERGULHO</v>
      </c>
      <c r="AH137" s="1">
        <f t="shared" si="17"/>
        <v>-0.02913565958</v>
      </c>
      <c r="AJ137" s="23" t="str">
        <f t="shared" si="18"/>
        <v>SUB-HORIZONTAL</v>
      </c>
      <c r="AK137" s="1">
        <f t="shared" si="19"/>
        <v>0.02832745487</v>
      </c>
      <c r="AM137" s="16" t="str">
        <f t="shared" si="20"/>
        <v>MERGULHO</v>
      </c>
      <c r="AN137" s="1">
        <f t="shared" si="21"/>
        <v>-0.9007226613</v>
      </c>
      <c r="AP137" s="23" t="str">
        <f t="shared" si="22"/>
        <v>SUB-HORIZONTAL</v>
      </c>
      <c r="AQ137" s="1">
        <f t="shared" si="23"/>
        <v>-0.1190725224</v>
      </c>
      <c r="AS137" s="23" t="str">
        <f t="shared" si="24"/>
        <v>SUB-HORIZONTAL</v>
      </c>
      <c r="AT137" s="1">
        <f t="shared" si="25"/>
        <v>-0.4195383529</v>
      </c>
      <c r="AV137" s="23" t="str">
        <f t="shared" si="26"/>
        <v>SUB-HORIZONTAL</v>
      </c>
    </row>
    <row r="138" ht="15.75" customHeight="1">
      <c r="A138" s="1">
        <v>5585.1171</v>
      </c>
      <c r="B138" s="1">
        <v>1950.0</v>
      </c>
      <c r="C138" s="1">
        <v>1851.5112</v>
      </c>
      <c r="D138" s="1">
        <v>1928.0848</v>
      </c>
      <c r="E138" s="1">
        <v>922.8239</v>
      </c>
      <c r="F138" s="1">
        <v>957.0654</v>
      </c>
      <c r="G138" s="1">
        <v>934.3362</v>
      </c>
      <c r="H138" s="1">
        <v>1950.0</v>
      </c>
      <c r="I138" s="1">
        <v>1950.0</v>
      </c>
      <c r="J138" s="1">
        <v>1950.0</v>
      </c>
      <c r="K138" s="1">
        <v>1250.436</v>
      </c>
      <c r="L138" s="1">
        <f t="shared" si="3"/>
        <v>1280.4672</v>
      </c>
      <c r="M138" s="1">
        <f t="shared" ref="M138:N138" si="289">(H138+I138)/2</f>
        <v>1950</v>
      </c>
      <c r="N138" s="1">
        <f t="shared" si="289"/>
        <v>1950</v>
      </c>
      <c r="O138" s="1">
        <f t="shared" ref="O138:P138" si="290">(E138+W138)/2</f>
        <v>1200.48475</v>
      </c>
      <c r="P138" s="1">
        <f t="shared" si="290"/>
        <v>1132.22275</v>
      </c>
      <c r="Q138" s="1">
        <f t="shared" si="6"/>
        <v>1950.001566</v>
      </c>
      <c r="R138" s="1">
        <f t="shared" si="7"/>
        <v>6.40151416</v>
      </c>
      <c r="S138" s="1">
        <f t="shared" si="8"/>
        <v>1929.932667</v>
      </c>
      <c r="T138" s="1">
        <v>1950.0</v>
      </c>
      <c r="U138" s="1">
        <v>1950.0</v>
      </c>
      <c r="V138" s="1">
        <v>1950.0</v>
      </c>
      <c r="W138" s="1">
        <v>1478.1456</v>
      </c>
      <c r="X138" s="1">
        <v>1307.3801</v>
      </c>
      <c r="Y138" s="1">
        <f t="shared" si="9"/>
        <v>0</v>
      </c>
      <c r="Z138" s="1">
        <f t="shared" si="10"/>
        <v>9700.043725</v>
      </c>
      <c r="AA138" s="1">
        <f t="shared" si="11"/>
        <v>480.275991</v>
      </c>
      <c r="AB138" s="1">
        <f t="shared" si="12"/>
        <v>0</v>
      </c>
      <c r="AC138" s="1">
        <f t="shared" si="13"/>
        <v>0</v>
      </c>
      <c r="AD138" s="1">
        <f t="shared" si="14"/>
        <v>0</v>
      </c>
      <c r="AF138" s="1">
        <f t="shared" si="15"/>
        <v>0</v>
      </c>
      <c r="AG138" s="16" t="str">
        <f t="shared" si="16"/>
        <v>MERGULHO</v>
      </c>
      <c r="AH138" s="1">
        <f t="shared" si="17"/>
        <v>-0.05183300272</v>
      </c>
      <c r="AJ138" s="23" t="str">
        <f t="shared" si="18"/>
        <v>SUB-HORIZONTAL</v>
      </c>
      <c r="AK138" s="1">
        <f t="shared" si="19"/>
        <v>0.04052778123</v>
      </c>
      <c r="AM138" s="16" t="str">
        <f t="shared" si="20"/>
        <v>MERGULHO</v>
      </c>
      <c r="AN138" s="1">
        <f t="shared" si="21"/>
        <v>-0.7536267555</v>
      </c>
      <c r="AP138" s="23" t="str">
        <f t="shared" si="22"/>
        <v>SUB-HORIZONTAL</v>
      </c>
      <c r="AQ138" s="1">
        <f t="shared" si="23"/>
        <v>-0.1228402217</v>
      </c>
      <c r="AS138" s="23" t="str">
        <f t="shared" si="24"/>
        <v>SUB-HORIZONTAL</v>
      </c>
      <c r="AT138" s="1">
        <f t="shared" si="25"/>
        <v>-0.3375261456</v>
      </c>
      <c r="AV138" s="23" t="str">
        <f t="shared" si="26"/>
        <v>SUB-HORIZONTAL</v>
      </c>
    </row>
    <row r="139" ht="15.75" customHeight="1">
      <c r="A139" s="1">
        <v>5585.1933</v>
      </c>
      <c r="B139" s="1">
        <v>1950.0</v>
      </c>
      <c r="C139" s="1">
        <v>1813.6469</v>
      </c>
      <c r="D139" s="1">
        <v>1917.8276</v>
      </c>
      <c r="E139" s="1">
        <v>962.6183</v>
      </c>
      <c r="F139" s="1">
        <v>986.5409</v>
      </c>
      <c r="G139" s="1">
        <v>1002.2565</v>
      </c>
      <c r="H139" s="1">
        <v>1950.0</v>
      </c>
      <c r="I139" s="1">
        <v>1950.0</v>
      </c>
      <c r="J139" s="1">
        <v>1950.0</v>
      </c>
      <c r="K139" s="1">
        <v>1238.46</v>
      </c>
      <c r="L139" s="1">
        <f t="shared" si="3"/>
        <v>1312.932467</v>
      </c>
      <c r="M139" s="1">
        <f t="shared" ref="M139:N139" si="291">(H139+I139)/2</f>
        <v>1950</v>
      </c>
      <c r="N139" s="1">
        <f t="shared" si="291"/>
        <v>1950</v>
      </c>
      <c r="O139" s="1">
        <f t="shared" ref="O139:P139" si="292">(E139+W139)/2</f>
        <v>1253.54605</v>
      </c>
      <c r="P139" s="1">
        <f t="shared" si="292"/>
        <v>1175.971</v>
      </c>
      <c r="Q139" s="1">
        <f t="shared" si="6"/>
        <v>1950.001577</v>
      </c>
      <c r="R139" s="1">
        <f t="shared" si="7"/>
        <v>6.86686353</v>
      </c>
      <c r="S139" s="1">
        <f t="shared" si="8"/>
        <v>1921.912417</v>
      </c>
      <c r="T139" s="1">
        <v>1950.0</v>
      </c>
      <c r="U139" s="1">
        <v>1950.0</v>
      </c>
      <c r="V139" s="1">
        <v>1950.0</v>
      </c>
      <c r="W139" s="1">
        <v>1544.4738</v>
      </c>
      <c r="X139" s="1">
        <v>1365.4011</v>
      </c>
      <c r="Y139" s="1">
        <f t="shared" si="9"/>
        <v>0</v>
      </c>
      <c r="Z139" s="1">
        <f t="shared" si="10"/>
        <v>18592.16788</v>
      </c>
      <c r="AA139" s="1">
        <f t="shared" si="11"/>
        <v>1035.063322</v>
      </c>
      <c r="AB139" s="1">
        <f t="shared" si="12"/>
        <v>0</v>
      </c>
      <c r="AC139" s="1">
        <f t="shared" si="13"/>
        <v>0</v>
      </c>
      <c r="AD139" s="1">
        <f t="shared" si="14"/>
        <v>0</v>
      </c>
      <c r="AF139" s="1">
        <f t="shared" si="15"/>
        <v>0</v>
      </c>
      <c r="AG139" s="16" t="str">
        <f t="shared" si="16"/>
        <v>MERGULHO</v>
      </c>
      <c r="AH139" s="1">
        <f t="shared" si="17"/>
        <v>-0.07250556506</v>
      </c>
      <c r="AJ139" s="23" t="str">
        <f t="shared" si="18"/>
        <v>SUB-HORIZONTAL</v>
      </c>
      <c r="AK139" s="1">
        <f t="shared" si="19"/>
        <v>0.05586066738</v>
      </c>
      <c r="AM139" s="16" t="str">
        <f t="shared" si="20"/>
        <v>MERGULHO</v>
      </c>
      <c r="AN139" s="1">
        <f t="shared" si="21"/>
        <v>-0.7030184182</v>
      </c>
      <c r="AP139" s="23" t="str">
        <f t="shared" si="22"/>
        <v>SUB-HORIZONTAL</v>
      </c>
      <c r="AQ139" s="1">
        <f t="shared" si="23"/>
        <v>-0.1233130345</v>
      </c>
      <c r="AS139" s="23" t="str">
        <f t="shared" si="24"/>
        <v>SUB-HORIZONTAL</v>
      </c>
      <c r="AT139" s="1">
        <f t="shared" si="25"/>
        <v>-0.3104273844</v>
      </c>
      <c r="AV139" s="23" t="str">
        <f t="shared" si="26"/>
        <v>SUB-HORIZONTAL</v>
      </c>
    </row>
    <row r="140" ht="15.75" customHeight="1">
      <c r="A140" s="1">
        <v>5585.2695</v>
      </c>
      <c r="B140" s="1">
        <v>1950.0</v>
      </c>
      <c r="C140" s="1">
        <v>1764.1738</v>
      </c>
      <c r="D140" s="1">
        <v>1935.8512</v>
      </c>
      <c r="E140" s="1">
        <v>1114.4382</v>
      </c>
      <c r="F140" s="1">
        <v>1147.8506</v>
      </c>
      <c r="G140" s="1">
        <v>1143.3507</v>
      </c>
      <c r="H140" s="1">
        <v>1950.0</v>
      </c>
      <c r="I140" s="1">
        <v>1950.0</v>
      </c>
      <c r="J140" s="1">
        <v>1950.0</v>
      </c>
      <c r="K140" s="1">
        <v>1238.46</v>
      </c>
      <c r="L140" s="1">
        <f t="shared" si="3"/>
        <v>1413.733767</v>
      </c>
      <c r="M140" s="1">
        <f t="shared" ref="M140:N140" si="293">(H140+I140)/2</f>
        <v>1950</v>
      </c>
      <c r="N140" s="1">
        <f t="shared" si="293"/>
        <v>1950</v>
      </c>
      <c r="O140" s="1">
        <f t="shared" ref="O140:P140" si="294">(E140+W140)/2</f>
        <v>1363.7244</v>
      </c>
      <c r="P140" s="1">
        <f t="shared" si="294"/>
        <v>1289.25105</v>
      </c>
      <c r="Q140" s="1">
        <f t="shared" si="6"/>
        <v>1950.001592</v>
      </c>
      <c r="R140" s="1">
        <f t="shared" si="7"/>
        <v>7.833556803</v>
      </c>
      <c r="S140" s="1">
        <f t="shared" si="8"/>
        <v>1916.670833</v>
      </c>
      <c r="T140" s="1">
        <v>1950.0</v>
      </c>
      <c r="U140" s="1">
        <v>1950.0</v>
      </c>
      <c r="V140" s="1">
        <v>1950.0</v>
      </c>
      <c r="W140" s="1">
        <v>1613.0106</v>
      </c>
      <c r="X140" s="1">
        <v>1430.6515</v>
      </c>
      <c r="Y140" s="1">
        <f t="shared" si="9"/>
        <v>0</v>
      </c>
      <c r="Z140" s="1">
        <f t="shared" si="10"/>
        <v>34531.37661</v>
      </c>
      <c r="AA140" s="1">
        <f t="shared" si="11"/>
        <v>200.1885414</v>
      </c>
      <c r="AB140" s="1">
        <f t="shared" si="12"/>
        <v>0</v>
      </c>
      <c r="AC140" s="1">
        <f t="shared" si="13"/>
        <v>0</v>
      </c>
      <c r="AD140" s="1">
        <f t="shared" si="14"/>
        <v>0</v>
      </c>
      <c r="AF140" s="1">
        <f t="shared" si="15"/>
        <v>0</v>
      </c>
      <c r="AG140" s="16" t="str">
        <f t="shared" si="16"/>
        <v>MERGULHO</v>
      </c>
      <c r="AH140" s="1">
        <f t="shared" si="17"/>
        <v>-0.1001887496</v>
      </c>
      <c r="AJ140" s="23" t="str">
        <f t="shared" si="18"/>
        <v>SUB-HORIZONTAL</v>
      </c>
      <c r="AK140" s="1">
        <f t="shared" si="19"/>
        <v>0.09289801994</v>
      </c>
      <c r="AM140" s="16" t="str">
        <f t="shared" si="20"/>
        <v>MERGULHO</v>
      </c>
      <c r="AN140" s="1">
        <f t="shared" si="21"/>
        <v>-0.5592391807</v>
      </c>
      <c r="AP140" s="23" t="str">
        <f t="shared" si="22"/>
        <v>SUB-HORIZONTAL</v>
      </c>
      <c r="AQ140" s="1">
        <f t="shared" si="23"/>
        <v>-0.1200443991</v>
      </c>
      <c r="AS140" s="23" t="str">
        <f t="shared" si="24"/>
        <v>SUB-HORIZONTAL</v>
      </c>
      <c r="AT140" s="1">
        <f t="shared" si="25"/>
        <v>-0.224636424</v>
      </c>
      <c r="AV140" s="23" t="str">
        <f t="shared" si="26"/>
        <v>SUB-HORIZONTAL</v>
      </c>
    </row>
    <row r="141" ht="15.75" customHeight="1">
      <c r="A141" s="1">
        <v>5585.3457</v>
      </c>
      <c r="B141" s="1">
        <v>1950.0</v>
      </c>
      <c r="C141" s="1">
        <v>1736.2695</v>
      </c>
      <c r="D141" s="1">
        <v>1948.0583</v>
      </c>
      <c r="E141" s="1">
        <v>1258.1543</v>
      </c>
      <c r="F141" s="1">
        <v>1302.9602</v>
      </c>
      <c r="G141" s="1">
        <v>1261.5618</v>
      </c>
      <c r="H141" s="1">
        <v>1950.0</v>
      </c>
      <c r="I141" s="1">
        <v>1950.0</v>
      </c>
      <c r="J141" s="1">
        <v>1950.0</v>
      </c>
      <c r="K141" s="1">
        <v>1294.2115</v>
      </c>
      <c r="L141" s="1">
        <f t="shared" si="3"/>
        <v>1504.840667</v>
      </c>
      <c r="M141" s="1">
        <f t="shared" ref="M141:N141" si="295">(H141+I141)/2</f>
        <v>1950</v>
      </c>
      <c r="N141" s="1">
        <f t="shared" si="295"/>
        <v>1950</v>
      </c>
      <c r="O141" s="1">
        <f t="shared" ref="O141:P141" si="296">(E141+W141)/2</f>
        <v>1467.24595</v>
      </c>
      <c r="P141" s="1">
        <f t="shared" si="296"/>
        <v>1400.79425</v>
      </c>
      <c r="Q141" s="1">
        <f t="shared" si="6"/>
        <v>1950.001602</v>
      </c>
      <c r="R141" s="1">
        <f t="shared" si="7"/>
        <v>8.643468728</v>
      </c>
      <c r="S141" s="1">
        <f t="shared" si="8"/>
        <v>1914.054633</v>
      </c>
      <c r="T141" s="1">
        <v>1950.0</v>
      </c>
      <c r="U141" s="1">
        <v>1950.0</v>
      </c>
      <c r="V141" s="1">
        <v>1950.0</v>
      </c>
      <c r="W141" s="1">
        <v>1676.3376</v>
      </c>
      <c r="X141" s="1">
        <v>1498.6283</v>
      </c>
      <c r="Y141" s="1">
        <f t="shared" si="9"/>
        <v>0</v>
      </c>
      <c r="Z141" s="1">
        <f t="shared" si="10"/>
        <v>45680.72663</v>
      </c>
      <c r="AA141" s="1">
        <f t="shared" si="11"/>
        <v>3.77019889</v>
      </c>
      <c r="AB141" s="1">
        <f t="shared" si="12"/>
        <v>0</v>
      </c>
      <c r="AC141" s="1">
        <f t="shared" si="13"/>
        <v>0</v>
      </c>
      <c r="AD141" s="1">
        <f t="shared" si="14"/>
        <v>0</v>
      </c>
      <c r="AF141" s="1">
        <f t="shared" si="15"/>
        <v>0</v>
      </c>
      <c r="AG141" s="16" t="str">
        <f t="shared" si="16"/>
        <v>MERGULHO</v>
      </c>
      <c r="AH141" s="1">
        <f t="shared" si="17"/>
        <v>-0.1161557272</v>
      </c>
      <c r="AJ141" s="23" t="str">
        <f t="shared" si="18"/>
        <v>SUB-HORIZONTAL</v>
      </c>
      <c r="AK141" s="1">
        <f t="shared" si="19"/>
        <v>0.1151578231</v>
      </c>
      <c r="AM141" s="17" t="str">
        <f t="shared" si="20"/>
        <v>SUB-VERTICAL</v>
      </c>
      <c r="AN141" s="1">
        <f t="shared" si="21"/>
        <v>-0.4406773558</v>
      </c>
      <c r="AP141" s="23" t="str">
        <f t="shared" si="22"/>
        <v>SUB-HORIZONTAL</v>
      </c>
      <c r="AQ141" s="1">
        <f t="shared" si="23"/>
        <v>-0.1121198346</v>
      </c>
      <c r="AS141" s="23" t="str">
        <f t="shared" si="24"/>
        <v>SUB-HORIZONTAL</v>
      </c>
      <c r="AT141" s="1">
        <f t="shared" si="25"/>
        <v>-0.1724125829</v>
      </c>
      <c r="AV141" s="23" t="str">
        <f t="shared" si="26"/>
        <v>SUB-HORIZONTAL</v>
      </c>
    </row>
    <row r="142" ht="15.75" customHeight="1">
      <c r="A142" s="1">
        <v>5585.4219</v>
      </c>
      <c r="B142" s="1">
        <v>1950.0</v>
      </c>
      <c r="C142" s="1">
        <v>1704.4449</v>
      </c>
      <c r="D142" s="1">
        <v>1949.9994</v>
      </c>
      <c r="E142" s="1">
        <v>1313.376</v>
      </c>
      <c r="F142" s="1">
        <v>1361.2517</v>
      </c>
      <c r="G142" s="1">
        <v>1311.2532</v>
      </c>
      <c r="H142" s="1">
        <v>1950.0</v>
      </c>
      <c r="I142" s="1">
        <v>1950.0</v>
      </c>
      <c r="J142" s="1">
        <v>1950.0</v>
      </c>
      <c r="K142" s="1">
        <v>1294.2115</v>
      </c>
      <c r="L142" s="1">
        <f t="shared" si="3"/>
        <v>1540.834967</v>
      </c>
      <c r="M142" s="1">
        <f t="shared" ref="M142:N142" si="297">(H142+I142)/2</f>
        <v>1950</v>
      </c>
      <c r="N142" s="1">
        <f t="shared" si="297"/>
        <v>1950</v>
      </c>
      <c r="O142" s="1">
        <f t="shared" ref="O142:P142" si="298">(E142+W142)/2</f>
        <v>1520.8026</v>
      </c>
      <c r="P142" s="1">
        <f t="shared" si="298"/>
        <v>1463.0874</v>
      </c>
      <c r="Q142" s="1">
        <f t="shared" si="6"/>
        <v>1950.001612</v>
      </c>
      <c r="R142" s="1">
        <f t="shared" si="7"/>
        <v>8.983924552</v>
      </c>
      <c r="S142" s="1">
        <f t="shared" si="8"/>
        <v>1909.07405</v>
      </c>
      <c r="T142" s="1">
        <v>1950.0</v>
      </c>
      <c r="U142" s="1">
        <v>1950.0</v>
      </c>
      <c r="V142" s="1">
        <v>1950.0</v>
      </c>
      <c r="W142" s="1">
        <v>1728.2292</v>
      </c>
      <c r="X142" s="1">
        <v>1564.9231</v>
      </c>
      <c r="Y142" s="1">
        <f t="shared" si="9"/>
        <v>0</v>
      </c>
      <c r="Z142" s="1">
        <f t="shared" si="10"/>
        <v>60297.30714</v>
      </c>
      <c r="AA142" s="1">
        <f t="shared" si="11"/>
        <v>0.0000003600000001</v>
      </c>
      <c r="AB142" s="1">
        <f t="shared" si="12"/>
        <v>0</v>
      </c>
      <c r="AC142" s="1">
        <f t="shared" si="13"/>
        <v>0</v>
      </c>
      <c r="AD142" s="1">
        <f t="shared" si="14"/>
        <v>0</v>
      </c>
      <c r="AF142" s="1">
        <f t="shared" si="15"/>
        <v>0</v>
      </c>
      <c r="AG142" s="16" t="str">
        <f t="shared" si="16"/>
        <v>MERGULHO</v>
      </c>
      <c r="AH142" s="1">
        <f t="shared" si="17"/>
        <v>-0.1346914939</v>
      </c>
      <c r="AJ142" s="23" t="str">
        <f t="shared" si="18"/>
        <v>SUB-HORIZONTAL</v>
      </c>
      <c r="AK142" s="1">
        <f t="shared" si="19"/>
        <v>0.1346911855</v>
      </c>
      <c r="AM142" s="17" t="str">
        <f t="shared" si="20"/>
        <v>SUB-VERTICAL</v>
      </c>
      <c r="AN142" s="1">
        <f t="shared" si="21"/>
        <v>-0.3978055344</v>
      </c>
      <c r="AP142" s="23" t="str">
        <f t="shared" si="22"/>
        <v>SUB-HORIZONTAL</v>
      </c>
      <c r="AQ142" s="1">
        <f t="shared" si="23"/>
        <v>-0.09930136934</v>
      </c>
      <c r="AS142" s="23" t="str">
        <f t="shared" si="24"/>
        <v>SUB-HORIZONTAL</v>
      </c>
      <c r="AT142" s="1">
        <f t="shared" si="25"/>
        <v>-0.177083932</v>
      </c>
      <c r="AV142" s="23" t="str">
        <f t="shared" si="26"/>
        <v>SUB-HORIZONTAL</v>
      </c>
    </row>
    <row r="143" ht="15.75" customHeight="1">
      <c r="A143" s="1">
        <v>5585.4981</v>
      </c>
      <c r="B143" s="1">
        <v>1950.0</v>
      </c>
      <c r="C143" s="1">
        <v>1662.3029</v>
      </c>
      <c r="D143" s="1">
        <v>1950.0</v>
      </c>
      <c r="E143" s="1">
        <v>1306.099</v>
      </c>
      <c r="F143" s="1">
        <v>1354.3652</v>
      </c>
      <c r="G143" s="1">
        <v>1280.4368</v>
      </c>
      <c r="H143" s="1">
        <v>1950.0</v>
      </c>
      <c r="I143" s="1">
        <v>1950.0</v>
      </c>
      <c r="J143" s="1">
        <v>1950.0</v>
      </c>
      <c r="K143" s="1">
        <v>1399.5558</v>
      </c>
      <c r="L143" s="1">
        <f t="shared" si="3"/>
        <v>1528.267333</v>
      </c>
      <c r="M143" s="1">
        <f t="shared" ref="M143:N143" si="299">(H143+I143)/2</f>
        <v>1950</v>
      </c>
      <c r="N143" s="1">
        <f t="shared" si="299"/>
        <v>1950</v>
      </c>
      <c r="O143" s="1">
        <f t="shared" ref="O143:P143" si="300">(E143+W143)/2</f>
        <v>1533.2049</v>
      </c>
      <c r="P143" s="1">
        <f t="shared" si="300"/>
        <v>1489.87325</v>
      </c>
      <c r="Q143" s="1">
        <f t="shared" si="6"/>
        <v>1950.001627</v>
      </c>
      <c r="R143" s="1">
        <f t="shared" si="7"/>
        <v>8.772788967</v>
      </c>
      <c r="S143" s="1">
        <f t="shared" si="8"/>
        <v>1902.050483</v>
      </c>
      <c r="T143" s="1">
        <v>1950.0</v>
      </c>
      <c r="U143" s="1">
        <v>1950.0</v>
      </c>
      <c r="V143" s="1">
        <v>1950.0</v>
      </c>
      <c r="W143" s="1">
        <v>1760.3108</v>
      </c>
      <c r="X143" s="1">
        <v>1625.3813</v>
      </c>
      <c r="Y143" s="1">
        <f t="shared" si="9"/>
        <v>0</v>
      </c>
      <c r="Z143" s="1">
        <f t="shared" si="10"/>
        <v>82769.62135</v>
      </c>
      <c r="AA143" s="1">
        <f t="shared" si="11"/>
        <v>0</v>
      </c>
      <c r="AB143" s="1">
        <f t="shared" si="12"/>
        <v>0</v>
      </c>
      <c r="AC143" s="1">
        <f t="shared" si="13"/>
        <v>0</v>
      </c>
      <c r="AD143" s="1">
        <f t="shared" si="14"/>
        <v>0</v>
      </c>
      <c r="AF143" s="1">
        <f t="shared" si="15"/>
        <v>0</v>
      </c>
      <c r="AG143" s="16" t="str">
        <f t="shared" si="16"/>
        <v>MERGULHO</v>
      </c>
      <c r="AH143" s="1">
        <f t="shared" si="17"/>
        <v>-0.1597949673</v>
      </c>
      <c r="AJ143" s="23" t="str">
        <f t="shared" si="18"/>
        <v>SUB-HORIZONTAL</v>
      </c>
      <c r="AK143" s="1">
        <f t="shared" si="19"/>
        <v>0.1597949673</v>
      </c>
      <c r="AM143" s="17" t="str">
        <f t="shared" si="20"/>
        <v>SUB-VERTICAL</v>
      </c>
      <c r="AN143" s="1">
        <f t="shared" si="21"/>
        <v>-0.4034723199</v>
      </c>
      <c r="AP143" s="23" t="str">
        <f t="shared" si="22"/>
        <v>SUB-HORIZONTAL</v>
      </c>
      <c r="AQ143" s="1">
        <f t="shared" si="23"/>
        <v>-0.07976908397</v>
      </c>
      <c r="AS143" s="23" t="str">
        <f t="shared" si="24"/>
        <v>SUB-HORIZONTAL</v>
      </c>
      <c r="AT143" s="1">
        <f t="shared" si="25"/>
        <v>-0.2391071272</v>
      </c>
      <c r="AV143" s="23" t="str">
        <f t="shared" si="26"/>
        <v>SUB-HORIZONTAL</v>
      </c>
    </row>
    <row r="144" ht="15.75" customHeight="1">
      <c r="A144" s="1">
        <v>5585.5743</v>
      </c>
      <c r="B144" s="1">
        <v>1950.0</v>
      </c>
      <c r="C144" s="1">
        <v>1502.151</v>
      </c>
      <c r="D144" s="1">
        <v>1904.1558</v>
      </c>
      <c r="E144" s="1">
        <v>1208.5238</v>
      </c>
      <c r="F144" s="1">
        <v>1247.2106</v>
      </c>
      <c r="G144" s="1">
        <v>1190.9463</v>
      </c>
      <c r="H144" s="1">
        <v>1950.0</v>
      </c>
      <c r="I144" s="1">
        <v>1950.0</v>
      </c>
      <c r="J144" s="1">
        <v>1950.0</v>
      </c>
      <c r="K144" s="1">
        <v>1399.5558</v>
      </c>
      <c r="L144" s="1">
        <f t="shared" si="3"/>
        <v>1462.718967</v>
      </c>
      <c r="M144" s="1">
        <f t="shared" ref="M144:N144" si="301">(H144+I144)/2</f>
        <v>1950</v>
      </c>
      <c r="N144" s="1">
        <f t="shared" si="301"/>
        <v>1950</v>
      </c>
      <c r="O144" s="1">
        <f t="shared" ref="O144:P144" si="302">(E144+W144)/2</f>
        <v>1491.2033</v>
      </c>
      <c r="P144" s="1">
        <f t="shared" si="302"/>
        <v>1462.43045</v>
      </c>
      <c r="Q144" s="1">
        <f t="shared" si="6"/>
        <v>1950.001691</v>
      </c>
      <c r="R144" s="1">
        <f t="shared" si="7"/>
        <v>8.159653456</v>
      </c>
      <c r="S144" s="1">
        <f t="shared" si="8"/>
        <v>1867.7178</v>
      </c>
      <c r="T144" s="1">
        <v>1950.0</v>
      </c>
      <c r="U144" s="1">
        <v>1950.0</v>
      </c>
      <c r="V144" s="1">
        <v>1950.0</v>
      </c>
      <c r="W144" s="1">
        <v>1773.8828</v>
      </c>
      <c r="X144" s="1">
        <v>1677.6503</v>
      </c>
      <c r="Y144" s="1">
        <f t="shared" si="9"/>
        <v>0</v>
      </c>
      <c r="Z144" s="1">
        <f t="shared" si="10"/>
        <v>200568.7268</v>
      </c>
      <c r="AA144" s="1">
        <f t="shared" si="11"/>
        <v>2101.690674</v>
      </c>
      <c r="AB144" s="1">
        <f t="shared" si="12"/>
        <v>0</v>
      </c>
      <c r="AC144" s="1">
        <f t="shared" si="13"/>
        <v>0</v>
      </c>
      <c r="AD144" s="1">
        <f t="shared" si="14"/>
        <v>0</v>
      </c>
      <c r="AF144" s="1">
        <f t="shared" si="15"/>
        <v>0</v>
      </c>
      <c r="AG144" s="16" t="str">
        <f t="shared" si="16"/>
        <v>MERGULHO</v>
      </c>
      <c r="AH144" s="1">
        <f t="shared" si="17"/>
        <v>-0.2616721529</v>
      </c>
      <c r="AJ144" s="23" t="str">
        <f t="shared" si="18"/>
        <v>SUB-HORIZONTAL</v>
      </c>
      <c r="AK144" s="1">
        <f t="shared" si="19"/>
        <v>0.2376967278</v>
      </c>
      <c r="AM144" s="17" t="str">
        <f t="shared" si="20"/>
        <v>SUB-VERTICAL</v>
      </c>
      <c r="AN144" s="1">
        <f t="shared" si="21"/>
        <v>-0.4585647931</v>
      </c>
      <c r="AP144" s="23" t="str">
        <f t="shared" si="22"/>
        <v>SUB-HORIZONTAL</v>
      </c>
      <c r="AQ144" s="1">
        <f t="shared" si="23"/>
        <v>-0.05578386325</v>
      </c>
      <c r="AS144" s="23" t="str">
        <f t="shared" si="24"/>
        <v>SUB-HORIZONTAL</v>
      </c>
      <c r="AT144" s="1">
        <f t="shared" si="25"/>
        <v>-0.3443246434</v>
      </c>
      <c r="AV144" s="23" t="str">
        <f t="shared" si="26"/>
        <v>SUB-HORIZONTAL</v>
      </c>
    </row>
    <row r="145" ht="15.75" customHeight="1">
      <c r="A145" s="1">
        <v>5585.6505</v>
      </c>
      <c r="B145" s="1">
        <v>1950.0</v>
      </c>
      <c r="C145" s="1">
        <v>1218.2596</v>
      </c>
      <c r="D145" s="1">
        <v>1467.4287</v>
      </c>
      <c r="E145" s="1">
        <v>995.8041</v>
      </c>
      <c r="F145" s="1">
        <v>1011.6835</v>
      </c>
      <c r="G145" s="1">
        <v>1008.373</v>
      </c>
      <c r="H145" s="1">
        <v>1950.0</v>
      </c>
      <c r="I145" s="1">
        <v>1950.0</v>
      </c>
      <c r="J145" s="1">
        <v>1950.0</v>
      </c>
      <c r="K145" s="1">
        <v>1524.8961</v>
      </c>
      <c r="L145" s="1">
        <f t="shared" si="3"/>
        <v>1323.352167</v>
      </c>
      <c r="M145" s="1">
        <f t="shared" ref="M145:N145" si="303">(H145+I145)/2</f>
        <v>1950</v>
      </c>
      <c r="N145" s="1">
        <f t="shared" si="303"/>
        <v>1950</v>
      </c>
      <c r="O145" s="1">
        <f t="shared" ref="O145:P145" si="304">(E145+W145)/2</f>
        <v>1379.4441</v>
      </c>
      <c r="P145" s="1">
        <f t="shared" si="304"/>
        <v>1367.126</v>
      </c>
      <c r="Q145" s="1">
        <f t="shared" si="6"/>
        <v>1950.001846</v>
      </c>
      <c r="R145" s="1">
        <f t="shared" si="7"/>
        <v>6.908770139</v>
      </c>
      <c r="S145" s="1">
        <f t="shared" si="8"/>
        <v>1747.614717</v>
      </c>
      <c r="T145" s="1">
        <v>1950.0</v>
      </c>
      <c r="U145" s="1">
        <v>1950.0</v>
      </c>
      <c r="V145" s="1">
        <v>1950.0</v>
      </c>
      <c r="W145" s="1">
        <v>1763.0841</v>
      </c>
      <c r="X145" s="1">
        <v>1722.5685</v>
      </c>
      <c r="Y145" s="1">
        <f t="shared" si="9"/>
        <v>0</v>
      </c>
      <c r="Z145" s="1">
        <f t="shared" si="10"/>
        <v>535444.013</v>
      </c>
      <c r="AA145" s="1">
        <f t="shared" si="11"/>
        <v>232875.0596</v>
      </c>
      <c r="AB145" s="1">
        <f t="shared" si="12"/>
        <v>0</v>
      </c>
      <c r="AC145" s="1">
        <f t="shared" si="13"/>
        <v>0</v>
      </c>
      <c r="AD145" s="1">
        <f t="shared" si="14"/>
        <v>0</v>
      </c>
      <c r="AF145" s="1">
        <f t="shared" si="15"/>
        <v>0</v>
      </c>
      <c r="AG145" s="16" t="str">
        <f t="shared" si="16"/>
        <v>MERGULHO</v>
      </c>
      <c r="AH145" s="1">
        <f t="shared" si="17"/>
        <v>-0.4747552834</v>
      </c>
      <c r="AJ145" s="23" t="str">
        <f t="shared" si="18"/>
        <v>SUB-HORIZONTAL</v>
      </c>
      <c r="AK145" s="1">
        <f t="shared" si="19"/>
        <v>0.1863570204</v>
      </c>
      <c r="AM145" s="17" t="str">
        <f t="shared" si="20"/>
        <v>SUB-VERTICAL</v>
      </c>
      <c r="AN145" s="1">
        <f t="shared" si="21"/>
        <v>-0.3901494423</v>
      </c>
      <c r="AP145" s="23" t="str">
        <f t="shared" si="22"/>
        <v>SUB-HORIZONTAL</v>
      </c>
      <c r="AQ145" s="1">
        <f t="shared" si="23"/>
        <v>-0.02324863771</v>
      </c>
      <c r="AS145" s="23" t="str">
        <f t="shared" si="24"/>
        <v>SUB-HORIZONTAL</v>
      </c>
      <c r="AT145" s="1">
        <f t="shared" si="25"/>
        <v>-0.5418988815</v>
      </c>
      <c r="AV145" s="23" t="str">
        <f t="shared" si="26"/>
        <v>SUB-HORIZONTAL</v>
      </c>
    </row>
    <row r="146" ht="15.75" customHeight="1">
      <c r="A146" s="1">
        <v>5585.7267</v>
      </c>
      <c r="B146" s="1">
        <v>1950.0</v>
      </c>
      <c r="C146" s="1">
        <v>1406.6248</v>
      </c>
      <c r="D146" s="1">
        <v>1485.6458</v>
      </c>
      <c r="E146" s="1">
        <v>1046.6453</v>
      </c>
      <c r="F146" s="1">
        <v>1065.4991</v>
      </c>
      <c r="G146" s="1">
        <v>1053.3616</v>
      </c>
      <c r="H146" s="1">
        <v>1950.0</v>
      </c>
      <c r="I146" s="1">
        <v>1950.0</v>
      </c>
      <c r="J146" s="1">
        <v>1950.0</v>
      </c>
      <c r="K146" s="1">
        <v>1524.8961</v>
      </c>
      <c r="L146" s="1">
        <f t="shared" si="3"/>
        <v>1356.2869</v>
      </c>
      <c r="M146" s="1">
        <f t="shared" ref="M146:N146" si="305">(H146+I146)/2</f>
        <v>1950</v>
      </c>
      <c r="N146" s="1">
        <f t="shared" si="305"/>
        <v>1950</v>
      </c>
      <c r="O146" s="1">
        <f t="shared" ref="O146:P146" si="306">(E146+W146)/2</f>
        <v>1404.48875</v>
      </c>
      <c r="P146" s="1">
        <f t="shared" si="306"/>
        <v>1421.34175</v>
      </c>
      <c r="Q146" s="1">
        <f t="shared" si="6"/>
        <v>1950.001737</v>
      </c>
      <c r="R146" s="1">
        <f t="shared" si="7"/>
        <v>7.217005183</v>
      </c>
      <c r="S146" s="1">
        <f t="shared" si="8"/>
        <v>1782.0451</v>
      </c>
      <c r="T146" s="1">
        <v>1950.0</v>
      </c>
      <c r="U146" s="1">
        <v>1950.0</v>
      </c>
      <c r="V146" s="1">
        <v>1950.0</v>
      </c>
      <c r="W146" s="1">
        <v>1762.3322</v>
      </c>
      <c r="X146" s="1">
        <v>1777.1844</v>
      </c>
      <c r="Y146" s="1">
        <f t="shared" si="9"/>
        <v>0</v>
      </c>
      <c r="Z146" s="1">
        <f t="shared" si="10"/>
        <v>295256.608</v>
      </c>
      <c r="AA146" s="1">
        <f t="shared" si="11"/>
        <v>215624.8231</v>
      </c>
      <c r="AB146" s="1">
        <f t="shared" si="12"/>
        <v>0</v>
      </c>
      <c r="AC146" s="1">
        <f t="shared" si="13"/>
        <v>0</v>
      </c>
      <c r="AD146" s="1">
        <f t="shared" si="14"/>
        <v>0</v>
      </c>
      <c r="AF146" s="1">
        <f t="shared" si="15"/>
        <v>0</v>
      </c>
      <c r="AG146" s="16" t="str">
        <f t="shared" si="16"/>
        <v>MERGULHO</v>
      </c>
      <c r="AH146" s="1">
        <f t="shared" si="17"/>
        <v>-0.3280902861</v>
      </c>
      <c r="AJ146" s="23" t="str">
        <f t="shared" si="18"/>
        <v>SUB-HORIZONTAL</v>
      </c>
      <c r="AK146" s="1">
        <f t="shared" si="19"/>
        <v>0.05466328744</v>
      </c>
      <c r="AM146" s="16" t="str">
        <f t="shared" si="20"/>
        <v>MERGULHO</v>
      </c>
      <c r="AN146" s="1">
        <f t="shared" si="21"/>
        <v>-0.3520526448</v>
      </c>
      <c r="AP146" s="23" t="str">
        <f t="shared" si="22"/>
        <v>SUB-HORIZONTAL</v>
      </c>
      <c r="AQ146" s="1">
        <f t="shared" si="23"/>
        <v>0.008392293318</v>
      </c>
      <c r="AS146" s="16" t="str">
        <f t="shared" si="24"/>
        <v>MERGULHO</v>
      </c>
      <c r="AT146" s="1">
        <f t="shared" si="25"/>
        <v>-0.5290263105</v>
      </c>
      <c r="AV146" s="23" t="str">
        <f t="shared" si="26"/>
        <v>SUB-HORIZONTAL</v>
      </c>
    </row>
    <row r="147" ht="15.75" customHeight="1">
      <c r="A147" s="1">
        <v>5585.8029</v>
      </c>
      <c r="B147" s="1">
        <v>1950.0</v>
      </c>
      <c r="C147" s="1">
        <v>1640.3783</v>
      </c>
      <c r="D147" s="1">
        <v>1734.7466</v>
      </c>
      <c r="E147" s="1">
        <v>1192.6412</v>
      </c>
      <c r="F147" s="1">
        <v>1227.0499</v>
      </c>
      <c r="G147" s="1">
        <v>1180.223</v>
      </c>
      <c r="H147" s="1">
        <v>1950.0</v>
      </c>
      <c r="I147" s="1">
        <v>1950.0</v>
      </c>
      <c r="J147" s="1">
        <v>1950.0</v>
      </c>
      <c r="K147" s="1">
        <v>1642.6921</v>
      </c>
      <c r="L147" s="1">
        <f t="shared" si="3"/>
        <v>1452.4243</v>
      </c>
      <c r="M147" s="1">
        <f t="shared" ref="M147:N147" si="307">(H147+I147)/2</f>
        <v>1950</v>
      </c>
      <c r="N147" s="1">
        <f t="shared" si="307"/>
        <v>1950</v>
      </c>
      <c r="O147" s="1">
        <f t="shared" ref="O147:P147" si="308">(E147+W147)/2</f>
        <v>1452.51195</v>
      </c>
      <c r="P147" s="1">
        <f t="shared" si="308"/>
        <v>1515.99505</v>
      </c>
      <c r="Q147" s="1">
        <f t="shared" si="6"/>
        <v>1950.001635</v>
      </c>
      <c r="R147" s="1">
        <f t="shared" si="7"/>
        <v>8.086183803</v>
      </c>
      <c r="S147" s="1">
        <f t="shared" si="8"/>
        <v>1862.520817</v>
      </c>
      <c r="T147" s="1">
        <v>1950.0</v>
      </c>
      <c r="U147" s="1">
        <v>1950.0</v>
      </c>
      <c r="V147" s="1">
        <v>1950.0</v>
      </c>
      <c r="W147" s="1">
        <v>1712.3827</v>
      </c>
      <c r="X147" s="1">
        <v>1804.9402</v>
      </c>
      <c r="Y147" s="1">
        <f t="shared" si="9"/>
        <v>0</v>
      </c>
      <c r="Z147" s="1">
        <f t="shared" si="10"/>
        <v>95865.59711</v>
      </c>
      <c r="AA147" s="1">
        <f t="shared" si="11"/>
        <v>46334.02621</v>
      </c>
      <c r="AB147" s="1">
        <f t="shared" si="12"/>
        <v>0</v>
      </c>
      <c r="AC147" s="1">
        <f t="shared" si="13"/>
        <v>0</v>
      </c>
      <c r="AD147" s="1">
        <f t="shared" si="14"/>
        <v>0</v>
      </c>
      <c r="AF147" s="1">
        <f t="shared" si="15"/>
        <v>0</v>
      </c>
      <c r="AG147" s="16" t="str">
        <f t="shared" si="16"/>
        <v>MERGULHO</v>
      </c>
      <c r="AH147" s="1">
        <f t="shared" si="17"/>
        <v>-0.1731179407</v>
      </c>
      <c r="AJ147" s="23" t="str">
        <f t="shared" si="18"/>
        <v>SUB-HORIZONTAL</v>
      </c>
      <c r="AK147" s="1">
        <f t="shared" si="19"/>
        <v>0.05594175685</v>
      </c>
      <c r="AM147" s="16" t="str">
        <f t="shared" si="20"/>
        <v>MERGULHO</v>
      </c>
      <c r="AN147" s="1">
        <f t="shared" si="21"/>
        <v>-0.3768866957</v>
      </c>
      <c r="AP147" s="23" t="str">
        <f t="shared" si="22"/>
        <v>SUB-HORIZONTAL</v>
      </c>
      <c r="AQ147" s="1">
        <f t="shared" si="23"/>
        <v>0.05264774703</v>
      </c>
      <c r="AS147" s="16" t="str">
        <f t="shared" si="24"/>
        <v>MERGULHO</v>
      </c>
      <c r="AT147" s="1">
        <f t="shared" si="25"/>
        <v>-0.4280258688</v>
      </c>
      <c r="AV147" s="23" t="str">
        <f t="shared" si="26"/>
        <v>SUB-HORIZONTAL</v>
      </c>
    </row>
    <row r="148" ht="15.75" customHeight="1">
      <c r="A148" s="1">
        <v>5585.8791</v>
      </c>
      <c r="B148" s="1">
        <v>1950.0</v>
      </c>
      <c r="C148" s="1">
        <v>1812.4242</v>
      </c>
      <c r="D148" s="1">
        <v>1831.119</v>
      </c>
      <c r="E148" s="1">
        <v>1200.7471</v>
      </c>
      <c r="F148" s="1">
        <v>1236.1187</v>
      </c>
      <c r="G148" s="1">
        <v>1184.4189</v>
      </c>
      <c r="H148" s="1">
        <v>1950.0</v>
      </c>
      <c r="I148" s="1">
        <v>1950.0</v>
      </c>
      <c r="J148" s="1">
        <v>1950.0</v>
      </c>
      <c r="K148" s="1">
        <v>1642.6921</v>
      </c>
      <c r="L148" s="1">
        <f t="shared" si="3"/>
        <v>1456.845867</v>
      </c>
      <c r="M148" s="1">
        <f t="shared" ref="M148:N148" si="309">(H148+I148)/2</f>
        <v>1950</v>
      </c>
      <c r="N148" s="1">
        <f t="shared" si="309"/>
        <v>1950</v>
      </c>
      <c r="O148" s="1">
        <f t="shared" ref="O148:P148" si="310">(E148+W148)/2</f>
        <v>1426.62735</v>
      </c>
      <c r="P148" s="1">
        <f t="shared" si="310"/>
        <v>1530.6691</v>
      </c>
      <c r="Q148" s="1">
        <f t="shared" si="6"/>
        <v>1950.001577</v>
      </c>
      <c r="R148" s="1">
        <f t="shared" si="7"/>
        <v>8.114931606</v>
      </c>
      <c r="S148" s="1">
        <f t="shared" si="8"/>
        <v>1907.2572</v>
      </c>
      <c r="T148" s="1">
        <v>1950.0</v>
      </c>
      <c r="U148" s="1">
        <v>1950.0</v>
      </c>
      <c r="V148" s="1">
        <v>1950.0</v>
      </c>
      <c r="W148" s="1">
        <v>1652.5076</v>
      </c>
      <c r="X148" s="1">
        <v>1825.2195</v>
      </c>
      <c r="Y148" s="1">
        <f t="shared" si="9"/>
        <v>0</v>
      </c>
      <c r="Z148" s="1">
        <f t="shared" si="10"/>
        <v>18927.10075</v>
      </c>
      <c r="AA148" s="1">
        <f t="shared" si="11"/>
        <v>14132.69216</v>
      </c>
      <c r="AB148" s="1">
        <f t="shared" si="12"/>
        <v>0</v>
      </c>
      <c r="AC148" s="1">
        <f t="shared" si="13"/>
        <v>0</v>
      </c>
      <c r="AD148" s="1">
        <f t="shared" si="14"/>
        <v>0</v>
      </c>
      <c r="AF148" s="1">
        <f t="shared" si="15"/>
        <v>0</v>
      </c>
      <c r="AG148" s="16" t="str">
        <f t="shared" si="16"/>
        <v>MERGULHO</v>
      </c>
      <c r="AH148" s="1">
        <f t="shared" si="17"/>
        <v>-0.07318040607</v>
      </c>
      <c r="AJ148" s="23" t="str">
        <f t="shared" si="18"/>
        <v>SUB-HORIZONTAL</v>
      </c>
      <c r="AK148" s="1">
        <f t="shared" si="19"/>
        <v>0.01026201423</v>
      </c>
      <c r="AM148" s="16" t="str">
        <f t="shared" si="20"/>
        <v>MERGULHO</v>
      </c>
      <c r="AN148" s="1">
        <f t="shared" si="21"/>
        <v>-0.4251212242</v>
      </c>
      <c r="AP148" s="23" t="str">
        <f t="shared" si="22"/>
        <v>SUB-HORIZONTAL</v>
      </c>
      <c r="AQ148" s="1">
        <f t="shared" si="23"/>
        <v>0.09944729602</v>
      </c>
      <c r="AS148" s="16" t="str">
        <f t="shared" si="24"/>
        <v>MERGULHO</v>
      </c>
      <c r="AT148" s="1">
        <f t="shared" si="25"/>
        <v>-0.4358255584</v>
      </c>
      <c r="AV148" s="23" t="str">
        <f t="shared" si="26"/>
        <v>SUB-HORIZONTAL</v>
      </c>
    </row>
    <row r="149" ht="15.75" customHeight="1">
      <c r="A149" s="1">
        <v>5585.9553</v>
      </c>
      <c r="B149" s="1">
        <v>1950.0</v>
      </c>
      <c r="C149" s="1">
        <v>1917.4247</v>
      </c>
      <c r="D149" s="1">
        <v>1726.1843</v>
      </c>
      <c r="E149" s="1">
        <v>1103.86</v>
      </c>
      <c r="F149" s="1">
        <v>1132.2097</v>
      </c>
      <c r="G149" s="1">
        <v>1079.1604</v>
      </c>
      <c r="H149" s="1">
        <v>1939.6417</v>
      </c>
      <c r="I149" s="1">
        <v>1950.0</v>
      </c>
      <c r="J149" s="1">
        <v>1950.0</v>
      </c>
      <c r="K149" s="1">
        <v>1743.2719</v>
      </c>
      <c r="L149" s="1">
        <f t="shared" si="3"/>
        <v>1383.6706</v>
      </c>
      <c r="M149" s="1">
        <f t="shared" ref="M149:N149" si="311">(H149+I149)/2</f>
        <v>1944.82085</v>
      </c>
      <c r="N149" s="1">
        <f t="shared" si="311"/>
        <v>1950</v>
      </c>
      <c r="O149" s="1">
        <f t="shared" ref="O149:P149" si="312">(E149+W149)/2</f>
        <v>1355.72455</v>
      </c>
      <c r="P149" s="1">
        <f t="shared" si="312"/>
        <v>1489.9896</v>
      </c>
      <c r="Q149" s="1">
        <f t="shared" si="6"/>
        <v>1950.001547</v>
      </c>
      <c r="R149" s="1">
        <f t="shared" si="7"/>
        <v>7.393763168</v>
      </c>
      <c r="S149" s="1">
        <f t="shared" si="8"/>
        <v>1907.268167</v>
      </c>
      <c r="T149" s="1">
        <v>1950.0</v>
      </c>
      <c r="U149" s="1">
        <v>1950.0</v>
      </c>
      <c r="V149" s="1">
        <v>1950.0</v>
      </c>
      <c r="W149" s="1">
        <v>1607.5891</v>
      </c>
      <c r="X149" s="1">
        <v>1847.7695</v>
      </c>
      <c r="Y149" s="1">
        <f t="shared" si="9"/>
        <v>0</v>
      </c>
      <c r="Z149" s="1">
        <f t="shared" si="10"/>
        <v>1061.15017</v>
      </c>
      <c r="AA149" s="1">
        <f t="shared" si="11"/>
        <v>50093.46757</v>
      </c>
      <c r="AB149" s="1">
        <f t="shared" si="12"/>
        <v>0</v>
      </c>
      <c r="AC149" s="1">
        <f t="shared" si="13"/>
        <v>0</v>
      </c>
      <c r="AD149" s="1">
        <f t="shared" si="14"/>
        <v>0</v>
      </c>
      <c r="AF149" s="1">
        <f t="shared" si="15"/>
        <v>0.005326113575</v>
      </c>
      <c r="AG149" s="16" t="str">
        <f t="shared" si="16"/>
        <v>MERGULHO</v>
      </c>
      <c r="AH149" s="1">
        <f t="shared" si="17"/>
        <v>-0.0115203454</v>
      </c>
      <c r="AJ149" s="23" t="str">
        <f t="shared" si="18"/>
        <v>SUB-HORIZONTAL</v>
      </c>
      <c r="AK149" s="1">
        <f t="shared" si="19"/>
        <v>-0.105117955</v>
      </c>
      <c r="AM149" s="23" t="str">
        <f t="shared" si="20"/>
        <v>SUB-HORIZONTAL</v>
      </c>
      <c r="AN149" s="1">
        <f t="shared" si="21"/>
        <v>-0.4508335004</v>
      </c>
      <c r="AP149" s="23" t="str">
        <f t="shared" si="22"/>
        <v>SUB-HORIZONTAL</v>
      </c>
      <c r="AQ149" s="1">
        <f t="shared" si="23"/>
        <v>0.1393561502</v>
      </c>
      <c r="AS149" s="17" t="str">
        <f t="shared" si="24"/>
        <v>SUB-VERTICAL</v>
      </c>
      <c r="AT149" s="1">
        <f t="shared" si="25"/>
        <v>-0.5443003639</v>
      </c>
      <c r="AV149" s="23" t="str">
        <f t="shared" si="26"/>
        <v>SUB-HORIZONTAL</v>
      </c>
    </row>
    <row r="150" ht="15.75" customHeight="1">
      <c r="A150" s="1">
        <v>5586.0315</v>
      </c>
      <c r="B150" s="1">
        <v>1950.0</v>
      </c>
      <c r="C150" s="1">
        <v>1947.144</v>
      </c>
      <c r="D150" s="1">
        <v>1532.4987</v>
      </c>
      <c r="E150" s="1">
        <v>974.6373</v>
      </c>
      <c r="F150" s="1">
        <v>996.9723</v>
      </c>
      <c r="G150" s="1">
        <v>955.2625</v>
      </c>
      <c r="H150" s="1">
        <v>1882.5958</v>
      </c>
      <c r="I150" s="1">
        <v>1950.0</v>
      </c>
      <c r="J150" s="1">
        <v>1950.0</v>
      </c>
      <c r="K150" s="1">
        <v>1743.2719</v>
      </c>
      <c r="L150" s="1">
        <f t="shared" si="3"/>
        <v>1278.276867</v>
      </c>
      <c r="M150" s="1">
        <f t="shared" ref="M150:N150" si="313">(H150+I150)/2</f>
        <v>1916.2979</v>
      </c>
      <c r="N150" s="1">
        <f t="shared" si="313"/>
        <v>1950</v>
      </c>
      <c r="O150" s="1">
        <f t="shared" ref="O150:P150" si="314">(E150+W150)/2</f>
        <v>1271.7406</v>
      </c>
      <c r="P150" s="1">
        <f t="shared" si="314"/>
        <v>1430.82365</v>
      </c>
      <c r="Q150" s="1">
        <f t="shared" si="6"/>
        <v>1950.001539</v>
      </c>
      <c r="R150" s="1">
        <f t="shared" si="7"/>
        <v>6.544888682</v>
      </c>
      <c r="S150" s="1">
        <f t="shared" si="8"/>
        <v>1879.94045</v>
      </c>
      <c r="T150" s="1">
        <v>1950.0</v>
      </c>
      <c r="U150" s="1">
        <v>1950.0</v>
      </c>
      <c r="V150" s="1">
        <v>1950.0</v>
      </c>
      <c r="W150" s="1">
        <v>1568.8439</v>
      </c>
      <c r="X150" s="1">
        <v>1864.675</v>
      </c>
      <c r="Y150" s="1">
        <f t="shared" si="9"/>
        <v>0</v>
      </c>
      <c r="Z150" s="1">
        <f t="shared" si="10"/>
        <v>8.156736</v>
      </c>
      <c r="AA150" s="1">
        <f t="shared" si="11"/>
        <v>174307.3355</v>
      </c>
      <c r="AB150" s="1">
        <f t="shared" si="12"/>
        <v>0</v>
      </c>
      <c r="AC150" s="1">
        <f t="shared" si="13"/>
        <v>0</v>
      </c>
      <c r="AD150" s="1">
        <f t="shared" si="14"/>
        <v>0</v>
      </c>
      <c r="AF150" s="1">
        <f t="shared" si="15"/>
        <v>0.03517961726</v>
      </c>
      <c r="AG150" s="16" t="str">
        <f t="shared" si="16"/>
        <v>MERGULHO</v>
      </c>
      <c r="AH150" s="1">
        <f t="shared" si="17"/>
        <v>0.03371371086</v>
      </c>
      <c r="AJ150" s="16" t="str">
        <f t="shared" si="18"/>
        <v>MERGULHO</v>
      </c>
      <c r="AK150" s="1">
        <f t="shared" si="19"/>
        <v>-0.2400367037</v>
      </c>
      <c r="AM150" s="23" t="str">
        <f t="shared" si="20"/>
        <v>SUB-HORIZONTAL</v>
      </c>
      <c r="AN150" s="1">
        <f t="shared" si="21"/>
        <v>-0.4564621179</v>
      </c>
      <c r="AP150" s="23" t="str">
        <f t="shared" si="22"/>
        <v>SUB-HORIZONTAL</v>
      </c>
      <c r="AQ150" s="1">
        <f t="shared" si="23"/>
        <v>0.1729626727</v>
      </c>
      <c r="AS150" s="17" t="str">
        <f t="shared" si="24"/>
        <v>SUB-VERTICAL</v>
      </c>
      <c r="AT150" s="1">
        <f t="shared" si="25"/>
        <v>-0.6813934909</v>
      </c>
      <c r="AV150" s="23" t="str">
        <f t="shared" si="26"/>
        <v>SUB-HORIZONTAL</v>
      </c>
    </row>
    <row r="151" ht="15.75" customHeight="1">
      <c r="A151" s="1">
        <v>5586.1077</v>
      </c>
      <c r="B151" s="1">
        <v>1950.0</v>
      </c>
      <c r="C151" s="1">
        <v>1813.0719</v>
      </c>
      <c r="D151" s="1">
        <v>1313.766</v>
      </c>
      <c r="E151" s="1">
        <v>848.8323</v>
      </c>
      <c r="F151" s="1">
        <v>866.3483</v>
      </c>
      <c r="G151" s="1">
        <v>845.6877</v>
      </c>
      <c r="H151" s="1">
        <v>1877.4387</v>
      </c>
      <c r="I151" s="1">
        <v>1950.0</v>
      </c>
      <c r="J151" s="1">
        <v>1950.0</v>
      </c>
      <c r="K151" s="1">
        <v>1815.4967</v>
      </c>
      <c r="L151" s="1">
        <f t="shared" si="3"/>
        <v>1196.491567</v>
      </c>
      <c r="M151" s="1">
        <f t="shared" ref="M151:N151" si="315">(H151+I151)/2</f>
        <v>1913.71935</v>
      </c>
      <c r="N151" s="1">
        <f t="shared" si="315"/>
        <v>1950</v>
      </c>
      <c r="O151" s="1">
        <f t="shared" ref="O151:P151" si="316">(E151+W151)/2</f>
        <v>1193.28765</v>
      </c>
      <c r="P151" s="1">
        <f t="shared" si="316"/>
        <v>1333.52885</v>
      </c>
      <c r="Q151" s="1">
        <f t="shared" si="6"/>
        <v>1950.001577</v>
      </c>
      <c r="R151" s="1">
        <f t="shared" si="7"/>
        <v>5.794147531</v>
      </c>
      <c r="S151" s="1">
        <f t="shared" si="8"/>
        <v>1821.13965</v>
      </c>
      <c r="T151" s="1">
        <v>1950.0</v>
      </c>
      <c r="U151" s="1">
        <v>1950.0</v>
      </c>
      <c r="V151" s="1">
        <v>1950.0</v>
      </c>
      <c r="W151" s="1">
        <v>1537.743</v>
      </c>
      <c r="X151" s="1">
        <v>1800.7094</v>
      </c>
      <c r="Y151" s="1">
        <f t="shared" si="9"/>
        <v>0</v>
      </c>
      <c r="Z151" s="1">
        <f t="shared" si="10"/>
        <v>18749.30457</v>
      </c>
      <c r="AA151" s="1">
        <f t="shared" si="11"/>
        <v>404793.7028</v>
      </c>
      <c r="AB151" s="1">
        <f t="shared" si="12"/>
        <v>0</v>
      </c>
      <c r="AC151" s="1">
        <f t="shared" si="13"/>
        <v>0</v>
      </c>
      <c r="AD151" s="1">
        <f t="shared" si="14"/>
        <v>0</v>
      </c>
      <c r="AF151" s="1">
        <f t="shared" si="15"/>
        <v>0.03792319038</v>
      </c>
      <c r="AG151" s="16" t="str">
        <f t="shared" si="16"/>
        <v>MERGULHO</v>
      </c>
      <c r="AH151" s="1">
        <f t="shared" si="17"/>
        <v>-0.03488763438</v>
      </c>
      <c r="AJ151" s="23" t="str">
        <f t="shared" si="18"/>
        <v>SUB-HORIZONTAL</v>
      </c>
      <c r="AK151" s="1">
        <f t="shared" si="19"/>
        <v>-0.3235192859</v>
      </c>
      <c r="AM151" s="23" t="str">
        <f t="shared" si="20"/>
        <v>SUB-HORIZONTAL</v>
      </c>
      <c r="AN151" s="1">
        <f t="shared" si="21"/>
        <v>-0.4402720024</v>
      </c>
      <c r="AP151" s="23" t="str">
        <f t="shared" si="22"/>
        <v>SUB-HORIZONTAL</v>
      </c>
      <c r="AQ151" s="1">
        <f t="shared" si="23"/>
        <v>0.1580289177</v>
      </c>
      <c r="AS151" s="17" t="str">
        <f t="shared" si="24"/>
        <v>SUB-VERTICAL</v>
      </c>
      <c r="AT151" s="1">
        <f t="shared" si="25"/>
        <v>-0.773902798</v>
      </c>
      <c r="AV151" s="23" t="str">
        <f t="shared" si="26"/>
        <v>SUB-HORIZONTAL</v>
      </c>
    </row>
    <row r="152" ht="15.75" customHeight="1">
      <c r="A152" s="1">
        <v>5586.1839</v>
      </c>
      <c r="B152" s="1">
        <v>1644.2682</v>
      </c>
      <c r="C152" s="1">
        <v>1404.1189</v>
      </c>
      <c r="D152" s="1">
        <v>1069.1396</v>
      </c>
      <c r="E152" s="1">
        <v>741.67</v>
      </c>
      <c r="F152" s="1">
        <v>754.9996</v>
      </c>
      <c r="G152" s="1">
        <v>744.5779</v>
      </c>
      <c r="H152" s="1">
        <v>1790.2949</v>
      </c>
      <c r="I152" s="1">
        <v>1950.0</v>
      </c>
      <c r="J152" s="1">
        <v>1950.0</v>
      </c>
      <c r="K152" s="1">
        <v>1815.4967</v>
      </c>
      <c r="L152" s="1">
        <f t="shared" si="3"/>
        <v>1096.624133</v>
      </c>
      <c r="M152" s="1">
        <f t="shared" ref="M152:N152" si="317">(H152+I152)/2</f>
        <v>1870.14745</v>
      </c>
      <c r="N152" s="1">
        <f t="shared" si="317"/>
        <v>1950</v>
      </c>
      <c r="O152" s="1">
        <f t="shared" ref="O152:P152" si="318">(E152+W152)/2</f>
        <v>1136.4721</v>
      </c>
      <c r="P152" s="1">
        <f t="shared" si="318"/>
        <v>1288.725</v>
      </c>
      <c r="Q152" s="1">
        <f t="shared" si="6"/>
        <v>1644.269938</v>
      </c>
      <c r="R152" s="1">
        <f t="shared" si="7"/>
        <v>5.10140351</v>
      </c>
      <c r="S152" s="1">
        <f t="shared" si="8"/>
        <v>1661.25445</v>
      </c>
      <c r="T152" s="1">
        <v>1950.0</v>
      </c>
      <c r="U152" s="1">
        <v>1950.0</v>
      </c>
      <c r="V152" s="1">
        <v>1950.0</v>
      </c>
      <c r="W152" s="1">
        <v>1531.2742</v>
      </c>
      <c r="X152" s="1">
        <v>1822.4504</v>
      </c>
      <c r="Y152" s="1">
        <f t="shared" si="9"/>
        <v>93471.93353</v>
      </c>
      <c r="Z152" s="1">
        <f t="shared" si="10"/>
        <v>297986.1753</v>
      </c>
      <c r="AA152" s="1">
        <f t="shared" si="11"/>
        <v>775915.0443</v>
      </c>
      <c r="AB152" s="1">
        <f t="shared" si="12"/>
        <v>0</v>
      </c>
      <c r="AC152" s="1">
        <f t="shared" si="13"/>
        <v>0</v>
      </c>
      <c r="AD152" s="1">
        <f t="shared" si="14"/>
        <v>0</v>
      </c>
      <c r="AF152" s="1">
        <f t="shared" si="15"/>
        <v>-0.08511060052</v>
      </c>
      <c r="AG152" s="23" t="str">
        <f t="shared" si="16"/>
        <v>SUB-HORIZONTAL</v>
      </c>
      <c r="AH152" s="1">
        <f t="shared" si="17"/>
        <v>-0.2435684599</v>
      </c>
      <c r="AJ152" s="23" t="str">
        <f t="shared" si="18"/>
        <v>SUB-HORIZONTAL</v>
      </c>
      <c r="AK152" s="1">
        <f t="shared" si="19"/>
        <v>-0.2734001952</v>
      </c>
      <c r="AM152" s="23" t="str">
        <f t="shared" si="20"/>
        <v>SUB-HORIZONTAL</v>
      </c>
      <c r="AN152" s="1">
        <f t="shared" si="21"/>
        <v>-0.367746396</v>
      </c>
      <c r="AP152" s="23" t="str">
        <f t="shared" si="22"/>
        <v>SUB-HORIZONTAL</v>
      </c>
      <c r="AQ152" s="1">
        <f t="shared" si="23"/>
        <v>0.1743016638</v>
      </c>
      <c r="AS152" s="17" t="str">
        <f t="shared" si="24"/>
        <v>SUB-VERTICAL</v>
      </c>
      <c r="AT152" s="1">
        <f t="shared" si="25"/>
        <v>-0.9253040484</v>
      </c>
      <c r="AV152" s="23" t="str">
        <f t="shared" si="26"/>
        <v>SUB-HORIZONTAL</v>
      </c>
    </row>
    <row r="153" ht="15.75" customHeight="1">
      <c r="A153" s="1">
        <v>5586.2601</v>
      </c>
      <c r="B153" s="1">
        <v>1238.2419</v>
      </c>
      <c r="C153" s="1">
        <v>1277.1104</v>
      </c>
      <c r="D153" s="1">
        <v>1015.6413</v>
      </c>
      <c r="E153" s="1">
        <v>710.3205</v>
      </c>
      <c r="F153" s="1">
        <v>722.2909</v>
      </c>
      <c r="G153" s="1">
        <v>727.939</v>
      </c>
      <c r="H153" s="1">
        <v>1663.8154</v>
      </c>
      <c r="I153" s="1">
        <v>1950.0</v>
      </c>
      <c r="J153" s="1">
        <v>1950.0</v>
      </c>
      <c r="K153" s="1">
        <v>1849.3903</v>
      </c>
      <c r="L153" s="1">
        <f t="shared" si="3"/>
        <v>1038.0151</v>
      </c>
      <c r="M153" s="1">
        <f t="shared" ref="M153:N153" si="319">(H153+I153)/2</f>
        <v>1806.9077</v>
      </c>
      <c r="N153" s="1">
        <f t="shared" si="319"/>
        <v>1950</v>
      </c>
      <c r="O153" s="1">
        <f t="shared" ref="O153:P153" si="320">(E153+W153)/2</f>
        <v>1119.57875</v>
      </c>
      <c r="P153" s="1">
        <f t="shared" si="320"/>
        <v>1296.06435</v>
      </c>
      <c r="Q153" s="1">
        <f t="shared" si="6"/>
        <v>1238.243709</v>
      </c>
      <c r="R153" s="1">
        <f t="shared" si="7"/>
        <v>4.987403695</v>
      </c>
      <c r="S153" s="1">
        <f t="shared" si="8"/>
        <v>1563.498933</v>
      </c>
      <c r="T153" s="1">
        <v>1950.0</v>
      </c>
      <c r="U153" s="1">
        <v>1950.0</v>
      </c>
      <c r="V153" s="1">
        <v>1950.0</v>
      </c>
      <c r="W153" s="1">
        <v>1528.837</v>
      </c>
      <c r="X153" s="1">
        <v>1869.8378</v>
      </c>
      <c r="Y153" s="1">
        <f t="shared" si="9"/>
        <v>506599.5929</v>
      </c>
      <c r="Z153" s="1">
        <f t="shared" si="10"/>
        <v>452780.4138</v>
      </c>
      <c r="AA153" s="1">
        <f t="shared" si="11"/>
        <v>873026.1803</v>
      </c>
      <c r="AB153" s="1">
        <f t="shared" si="12"/>
        <v>0</v>
      </c>
      <c r="AC153" s="1">
        <f t="shared" si="13"/>
        <v>0</v>
      </c>
      <c r="AD153" s="1">
        <f t="shared" si="14"/>
        <v>0</v>
      </c>
      <c r="AF153" s="1">
        <f t="shared" si="15"/>
        <v>-0.2964962872</v>
      </c>
      <c r="AG153" s="23" t="str">
        <f t="shared" si="16"/>
        <v>SUB-HORIZONTAL</v>
      </c>
      <c r="AH153" s="1">
        <f t="shared" si="17"/>
        <v>-0.2652851847</v>
      </c>
      <c r="AJ153" s="23" t="str">
        <f t="shared" si="18"/>
        <v>SUB-HORIZONTAL</v>
      </c>
      <c r="AK153" s="1">
        <f t="shared" si="19"/>
        <v>-0.2295810167</v>
      </c>
      <c r="AM153" s="23" t="str">
        <f t="shared" si="20"/>
        <v>SUB-HORIZONTAL</v>
      </c>
      <c r="AN153" s="1">
        <f t="shared" si="21"/>
        <v>-0.3594670114</v>
      </c>
      <c r="AP153" s="23" t="str">
        <f t="shared" si="22"/>
        <v>SUB-HORIZONTAL</v>
      </c>
      <c r="AQ153" s="1">
        <f t="shared" si="23"/>
        <v>0.2016846464</v>
      </c>
      <c r="AS153" s="17" t="str">
        <f t="shared" si="24"/>
        <v>SUB-VERTICAL</v>
      </c>
      <c r="AT153" s="1">
        <f t="shared" si="25"/>
        <v>-0.9787643786</v>
      </c>
      <c r="AV153" s="23" t="str">
        <f t="shared" si="26"/>
        <v>SUB-HORIZONTAL</v>
      </c>
    </row>
    <row r="154" ht="15.75" customHeight="1">
      <c r="A154" s="1">
        <v>5586.3363</v>
      </c>
      <c r="B154" s="1">
        <v>1155.6857</v>
      </c>
      <c r="C154" s="1">
        <v>1662.8313</v>
      </c>
      <c r="D154" s="1">
        <v>1153.0142</v>
      </c>
      <c r="E154" s="1">
        <v>752.3543</v>
      </c>
      <c r="F154" s="1">
        <v>765.2635</v>
      </c>
      <c r="G154" s="1">
        <v>774.9762</v>
      </c>
      <c r="H154" s="1">
        <v>1684.2015</v>
      </c>
      <c r="I154" s="1">
        <v>1950.0</v>
      </c>
      <c r="J154" s="1">
        <v>1950.0</v>
      </c>
      <c r="K154" s="1">
        <v>1849.3903</v>
      </c>
      <c r="L154" s="1">
        <f t="shared" si="3"/>
        <v>1074.813733</v>
      </c>
      <c r="M154" s="1">
        <f t="shared" ref="M154:N154" si="321">(H154+I154)/2</f>
        <v>1817.10075</v>
      </c>
      <c r="N154" s="1">
        <f t="shared" si="321"/>
        <v>1950</v>
      </c>
      <c r="O154" s="1">
        <f t="shared" ref="O154:P154" si="322">(E154+W154)/2</f>
        <v>1153.3342</v>
      </c>
      <c r="P154" s="1">
        <f t="shared" si="322"/>
        <v>1324.6061</v>
      </c>
      <c r="Q154" s="1">
        <f t="shared" si="6"/>
        <v>1155.687327</v>
      </c>
      <c r="R154" s="1">
        <f t="shared" si="7"/>
        <v>5.309674524</v>
      </c>
      <c r="S154" s="1">
        <f t="shared" si="8"/>
        <v>1636.921867</v>
      </c>
      <c r="T154" s="1">
        <v>1950.0</v>
      </c>
      <c r="U154" s="1">
        <v>1950.0</v>
      </c>
      <c r="V154" s="1">
        <v>1950.0</v>
      </c>
      <c r="W154" s="1">
        <v>1554.3141</v>
      </c>
      <c r="X154" s="1">
        <v>1883.9487</v>
      </c>
      <c r="Y154" s="1">
        <f t="shared" si="9"/>
        <v>630935.2072</v>
      </c>
      <c r="Z154" s="1">
        <f t="shared" si="10"/>
        <v>82465.86226</v>
      </c>
      <c r="AA154" s="1">
        <f t="shared" si="11"/>
        <v>635186.3654</v>
      </c>
      <c r="AB154" s="1">
        <f t="shared" si="12"/>
        <v>0</v>
      </c>
      <c r="AC154" s="1">
        <f t="shared" si="13"/>
        <v>0</v>
      </c>
      <c r="AD154" s="1">
        <f t="shared" si="14"/>
        <v>0</v>
      </c>
      <c r="AF154" s="1">
        <f t="shared" si="15"/>
        <v>-0.3788271358</v>
      </c>
      <c r="AG154" s="23" t="str">
        <f t="shared" si="16"/>
        <v>SUB-HORIZONTAL</v>
      </c>
      <c r="AH154" s="1">
        <f t="shared" si="17"/>
        <v>-0.01276989912</v>
      </c>
      <c r="AJ154" s="23" t="str">
        <f t="shared" si="18"/>
        <v>SUB-HORIZONTAL</v>
      </c>
      <c r="AK154" s="1">
        <f t="shared" si="19"/>
        <v>-0.3681908359</v>
      </c>
      <c r="AM154" s="23" t="str">
        <f t="shared" si="20"/>
        <v>SUB-HORIZONTAL</v>
      </c>
      <c r="AN154" s="1">
        <f t="shared" si="21"/>
        <v>-0.4301771586</v>
      </c>
      <c r="AP154" s="23" t="str">
        <f t="shared" si="22"/>
        <v>SUB-HORIZONTAL</v>
      </c>
      <c r="AQ154" s="1">
        <f t="shared" si="23"/>
        <v>0.1926321896</v>
      </c>
      <c r="AS154" s="17" t="str">
        <f t="shared" si="24"/>
        <v>SUB-VERTICAL</v>
      </c>
      <c r="AT154" s="1">
        <f t="shared" si="25"/>
        <v>-0.9177873295</v>
      </c>
      <c r="AV154" s="23" t="str">
        <f t="shared" si="26"/>
        <v>SUB-HORIZONTAL</v>
      </c>
    </row>
    <row r="155" ht="15.75" customHeight="1">
      <c r="A155" s="1">
        <v>5586.4125</v>
      </c>
      <c r="B155" s="1">
        <v>1611.8699</v>
      </c>
      <c r="C155" s="1">
        <v>1910.7645</v>
      </c>
      <c r="D155" s="1">
        <v>1293.6704</v>
      </c>
      <c r="E155" s="1">
        <v>815.9857</v>
      </c>
      <c r="F155" s="1">
        <v>829.5562</v>
      </c>
      <c r="G155" s="1">
        <v>817.0359</v>
      </c>
      <c r="H155" s="1">
        <v>1809.4426</v>
      </c>
      <c r="I155" s="1">
        <v>1950.0</v>
      </c>
      <c r="J155" s="1">
        <v>1950.0</v>
      </c>
      <c r="K155" s="1">
        <v>1868.4457</v>
      </c>
      <c r="L155" s="1">
        <f t="shared" si="3"/>
        <v>1152.011567</v>
      </c>
      <c r="M155" s="1">
        <f t="shared" ref="M155:N155" si="323">(H155+I155)/2</f>
        <v>1879.7213</v>
      </c>
      <c r="N155" s="1">
        <f t="shared" si="323"/>
        <v>1950</v>
      </c>
      <c r="O155" s="1">
        <f t="shared" ref="O155:P155" si="324">(E155+W155)/2</f>
        <v>1203.26445</v>
      </c>
      <c r="P155" s="1">
        <f t="shared" si="324"/>
        <v>1356.16495</v>
      </c>
      <c r="Q155" s="1">
        <f t="shared" si="6"/>
        <v>1611.871449</v>
      </c>
      <c r="R155" s="1">
        <f t="shared" si="7"/>
        <v>5.597842493</v>
      </c>
      <c r="S155" s="1">
        <f t="shared" si="8"/>
        <v>1777.717467</v>
      </c>
      <c r="T155" s="1">
        <v>1950.0</v>
      </c>
      <c r="U155" s="1">
        <v>1950.0</v>
      </c>
      <c r="V155" s="1">
        <v>1950.0</v>
      </c>
      <c r="W155" s="1">
        <v>1590.5432</v>
      </c>
      <c r="X155" s="1">
        <v>1882.7737</v>
      </c>
      <c r="Y155" s="1">
        <f t="shared" si="9"/>
        <v>114331.9645</v>
      </c>
      <c r="Z155" s="1">
        <f t="shared" si="10"/>
        <v>1539.42446</v>
      </c>
      <c r="AA155" s="1">
        <f t="shared" si="11"/>
        <v>430768.5438</v>
      </c>
      <c r="AB155" s="1">
        <f t="shared" si="12"/>
        <v>0</v>
      </c>
      <c r="AC155" s="1">
        <f t="shared" si="13"/>
        <v>0</v>
      </c>
      <c r="AD155" s="1">
        <f t="shared" si="14"/>
        <v>0</v>
      </c>
      <c r="AF155" s="1">
        <f t="shared" si="15"/>
        <v>-0.115688326</v>
      </c>
      <c r="AG155" s="23" t="str">
        <f t="shared" si="16"/>
        <v>SUB-HORIZONTAL</v>
      </c>
      <c r="AH155" s="1">
        <f t="shared" si="17"/>
        <v>0.05449132118</v>
      </c>
      <c r="AJ155" s="16" t="str">
        <f t="shared" si="18"/>
        <v>MERGULHO</v>
      </c>
      <c r="AK155" s="1">
        <f t="shared" si="19"/>
        <v>-0.3924966836</v>
      </c>
      <c r="AM155" s="23" t="str">
        <f t="shared" si="20"/>
        <v>SUB-HORIZONTAL</v>
      </c>
      <c r="AN155" s="1">
        <f t="shared" si="21"/>
        <v>-0.4649307134</v>
      </c>
      <c r="AP155" s="23" t="str">
        <f t="shared" si="22"/>
        <v>SUB-HORIZONTAL</v>
      </c>
      <c r="AQ155" s="1">
        <f t="shared" si="23"/>
        <v>0.1688704828</v>
      </c>
      <c r="AS155" s="17" t="str">
        <f t="shared" si="24"/>
        <v>SUB-VERTICAL</v>
      </c>
      <c r="AT155" s="1">
        <f t="shared" si="25"/>
        <v>-0.8592721547</v>
      </c>
      <c r="AV155" s="23" t="str">
        <f t="shared" si="26"/>
        <v>SUB-HORIZONTAL</v>
      </c>
    </row>
    <row r="156" ht="15.75" customHeight="1">
      <c r="A156" s="1">
        <v>5586.4887</v>
      </c>
      <c r="B156" s="1">
        <v>1903.293</v>
      </c>
      <c r="C156" s="1">
        <v>1949.9865</v>
      </c>
      <c r="D156" s="1">
        <v>1397.3929</v>
      </c>
      <c r="E156" s="1">
        <v>867.7622</v>
      </c>
      <c r="F156" s="1">
        <v>881.1147</v>
      </c>
      <c r="G156" s="1">
        <v>857.7216</v>
      </c>
      <c r="H156" s="1">
        <v>1891.3495</v>
      </c>
      <c r="I156" s="1">
        <v>1950.0</v>
      </c>
      <c r="J156" s="1">
        <v>1950.0</v>
      </c>
      <c r="K156" s="1">
        <v>1868.4457</v>
      </c>
      <c r="L156" s="1">
        <f t="shared" si="3"/>
        <v>1210.061933</v>
      </c>
      <c r="M156" s="1">
        <f t="shared" ref="M156:N156" si="325">(H156+I156)/2</f>
        <v>1920.67475</v>
      </c>
      <c r="N156" s="1">
        <f t="shared" si="325"/>
        <v>1950</v>
      </c>
      <c r="O156" s="1">
        <f t="shared" ref="O156:P156" si="326">(E156+W156)/2</f>
        <v>1245.836</v>
      </c>
      <c r="P156" s="1">
        <f t="shared" si="326"/>
        <v>1378.99785</v>
      </c>
      <c r="Q156" s="1">
        <f t="shared" si="6"/>
        <v>1903.294538</v>
      </c>
      <c r="R156" s="1">
        <f t="shared" si="7"/>
        <v>5.876596634</v>
      </c>
      <c r="S156" s="1">
        <f t="shared" si="8"/>
        <v>1850.112067</v>
      </c>
      <c r="T156" s="1">
        <v>1950.0</v>
      </c>
      <c r="U156" s="1">
        <v>1950.0</v>
      </c>
      <c r="V156" s="1">
        <v>1950.0</v>
      </c>
      <c r="W156" s="1">
        <v>1623.9098</v>
      </c>
      <c r="X156" s="1">
        <v>1876.881</v>
      </c>
      <c r="Y156" s="1">
        <f t="shared" si="9"/>
        <v>2181.543849</v>
      </c>
      <c r="Z156" s="1">
        <f t="shared" si="10"/>
        <v>0.00018225</v>
      </c>
      <c r="AA156" s="1">
        <f t="shared" si="11"/>
        <v>305374.607</v>
      </c>
      <c r="AB156" s="1">
        <f t="shared" si="12"/>
        <v>0</v>
      </c>
      <c r="AC156" s="1">
        <f t="shared" si="13"/>
        <v>0</v>
      </c>
      <c r="AD156" s="1">
        <f t="shared" si="14"/>
        <v>0</v>
      </c>
      <c r="AF156" s="1">
        <f t="shared" si="15"/>
        <v>0.006294958832</v>
      </c>
      <c r="AG156" s="16" t="str">
        <f t="shared" si="16"/>
        <v>MERGULHO</v>
      </c>
      <c r="AH156" s="1">
        <f t="shared" si="17"/>
        <v>0.03053303995</v>
      </c>
      <c r="AJ156" s="16" t="str">
        <f t="shared" si="18"/>
        <v>MERGULHO</v>
      </c>
      <c r="AK156" s="1">
        <f t="shared" si="19"/>
        <v>-0.3347578595</v>
      </c>
      <c r="AM156" s="23" t="str">
        <f t="shared" si="20"/>
        <v>SUB-HORIZONTAL</v>
      </c>
      <c r="AN156" s="1">
        <f t="shared" si="21"/>
        <v>-0.480965052</v>
      </c>
      <c r="AP156" s="23" t="str">
        <f t="shared" si="22"/>
        <v>SUB-HORIZONTAL</v>
      </c>
      <c r="AQ156" s="1">
        <f t="shared" si="23"/>
        <v>0.1449011261</v>
      </c>
      <c r="AS156" s="17" t="str">
        <f t="shared" si="24"/>
        <v>SUB-VERTICAL</v>
      </c>
      <c r="AT156" s="1">
        <f t="shared" si="25"/>
        <v>-0.8032496999</v>
      </c>
      <c r="AV156" s="23" t="str">
        <f t="shared" si="26"/>
        <v>SUB-HORIZONTAL</v>
      </c>
    </row>
    <row r="157" ht="15.75" customHeight="1">
      <c r="A157" s="1">
        <v>5586.5649</v>
      </c>
      <c r="B157" s="1">
        <v>1949.9838</v>
      </c>
      <c r="C157" s="1">
        <v>1950.0</v>
      </c>
      <c r="D157" s="1">
        <v>1466.5724</v>
      </c>
      <c r="E157" s="1">
        <v>879.4133</v>
      </c>
      <c r="F157" s="1">
        <v>891.8395</v>
      </c>
      <c r="G157" s="1">
        <v>867.6262</v>
      </c>
      <c r="H157" s="1">
        <v>1906.2529</v>
      </c>
      <c r="I157" s="1">
        <v>1950.0</v>
      </c>
      <c r="J157" s="1">
        <v>1950.0</v>
      </c>
      <c r="K157" s="1">
        <v>1874.2819</v>
      </c>
      <c r="L157" s="1">
        <f t="shared" si="3"/>
        <v>1221.9062</v>
      </c>
      <c r="M157" s="1">
        <f t="shared" ref="M157:N157" si="327">(H157+I157)/2</f>
        <v>1928.12645</v>
      </c>
      <c r="N157" s="1">
        <f t="shared" si="327"/>
        <v>1950</v>
      </c>
      <c r="O157" s="1">
        <f t="shared" ref="O157:P157" si="328">(E157+W157)/2</f>
        <v>1266.5046</v>
      </c>
      <c r="P157" s="1">
        <f t="shared" si="328"/>
        <v>1379.69855</v>
      </c>
      <c r="Q157" s="1">
        <f t="shared" si="6"/>
        <v>1949.985338</v>
      </c>
      <c r="R157" s="1">
        <f t="shared" si="7"/>
        <v>5.944457043</v>
      </c>
      <c r="S157" s="1">
        <f t="shared" si="8"/>
        <v>1869.426033</v>
      </c>
      <c r="T157" s="1">
        <v>1950.0</v>
      </c>
      <c r="U157" s="1">
        <v>1950.0</v>
      </c>
      <c r="V157" s="1">
        <v>1950.0</v>
      </c>
      <c r="W157" s="1">
        <v>1653.5959</v>
      </c>
      <c r="X157" s="1">
        <v>1867.5576</v>
      </c>
      <c r="Y157" s="1">
        <f t="shared" si="9"/>
        <v>0.00026244</v>
      </c>
      <c r="Z157" s="1">
        <f t="shared" si="10"/>
        <v>0</v>
      </c>
      <c r="AA157" s="1">
        <f t="shared" si="11"/>
        <v>233702.2444</v>
      </c>
      <c r="AB157" s="1">
        <f t="shared" si="12"/>
        <v>0</v>
      </c>
      <c r="AC157" s="1">
        <f t="shared" si="13"/>
        <v>0</v>
      </c>
      <c r="AD157" s="1">
        <f t="shared" si="14"/>
        <v>0</v>
      </c>
      <c r="AF157" s="1">
        <f t="shared" si="15"/>
        <v>0.02268206836</v>
      </c>
      <c r="AG157" s="16" t="str">
        <f t="shared" si="16"/>
        <v>MERGULHO</v>
      </c>
      <c r="AH157" s="1">
        <f t="shared" si="17"/>
        <v>0.02269037662</v>
      </c>
      <c r="AJ157" s="16" t="str">
        <f t="shared" si="18"/>
        <v>MERGULHO</v>
      </c>
      <c r="AK157" s="1">
        <f t="shared" si="19"/>
        <v>-0.2858659193</v>
      </c>
      <c r="AM157" s="23" t="str">
        <f t="shared" si="20"/>
        <v>SUB-HORIZONTAL</v>
      </c>
      <c r="AN157" s="1">
        <f t="shared" si="21"/>
        <v>-0.5170202194</v>
      </c>
      <c r="AP157" s="23" t="str">
        <f t="shared" si="22"/>
        <v>SUB-HORIZONTAL</v>
      </c>
      <c r="AQ157" s="1">
        <f t="shared" si="23"/>
        <v>0.12175431</v>
      </c>
      <c r="AS157" s="17" t="str">
        <f t="shared" si="24"/>
        <v>SUB-VERTICAL</v>
      </c>
      <c r="AT157" s="1">
        <f t="shared" si="25"/>
        <v>-0.7855374139</v>
      </c>
      <c r="AV157" s="23" t="str">
        <f t="shared" si="26"/>
        <v>SUB-HORIZONTAL</v>
      </c>
    </row>
    <row r="158" ht="15.75" customHeight="1">
      <c r="A158" s="1">
        <v>5586.6411</v>
      </c>
      <c r="B158" s="1">
        <v>1950.0</v>
      </c>
      <c r="C158" s="1">
        <v>1950.0</v>
      </c>
      <c r="D158" s="1">
        <v>1469.022</v>
      </c>
      <c r="E158" s="1">
        <v>839.9223</v>
      </c>
      <c r="F158" s="1">
        <v>850.9647</v>
      </c>
      <c r="G158" s="1">
        <v>826.9249</v>
      </c>
      <c r="H158" s="1">
        <v>1892.3932</v>
      </c>
      <c r="I158" s="1">
        <v>1950.0</v>
      </c>
      <c r="J158" s="1">
        <v>1950.0</v>
      </c>
      <c r="K158" s="1">
        <v>1874.2819</v>
      </c>
      <c r="L158" s="1">
        <f t="shared" si="3"/>
        <v>1190.094267</v>
      </c>
      <c r="M158" s="1">
        <f t="shared" ref="M158:N158" si="329">(H158+I158)/2</f>
        <v>1921.1966</v>
      </c>
      <c r="N158" s="1">
        <f t="shared" si="329"/>
        <v>1950</v>
      </c>
      <c r="O158" s="1">
        <f t="shared" ref="O158:P158" si="330">(E158+W158)/2</f>
        <v>1258.20735</v>
      </c>
      <c r="P158" s="1">
        <f t="shared" si="330"/>
        <v>1350.91325</v>
      </c>
      <c r="Q158" s="1">
        <f t="shared" si="6"/>
        <v>1950.001538</v>
      </c>
      <c r="R158" s="1">
        <f t="shared" si="7"/>
        <v>5.665596021</v>
      </c>
      <c r="S158" s="1">
        <f t="shared" si="8"/>
        <v>1869.837</v>
      </c>
      <c r="T158" s="1">
        <v>1950.0</v>
      </c>
      <c r="U158" s="1">
        <v>1950.0</v>
      </c>
      <c r="V158" s="1">
        <v>1950.0</v>
      </c>
      <c r="W158" s="1">
        <v>1676.4924</v>
      </c>
      <c r="X158" s="1">
        <v>1850.8618</v>
      </c>
      <c r="Y158" s="1">
        <f t="shared" si="9"/>
        <v>0</v>
      </c>
      <c r="Z158" s="1">
        <f t="shared" si="10"/>
        <v>0</v>
      </c>
      <c r="AA158" s="1">
        <f t="shared" si="11"/>
        <v>231339.8365</v>
      </c>
      <c r="AB158" s="1">
        <f t="shared" si="12"/>
        <v>0</v>
      </c>
      <c r="AC158" s="1">
        <f t="shared" si="13"/>
        <v>0</v>
      </c>
      <c r="AD158" s="1">
        <f t="shared" si="14"/>
        <v>0</v>
      </c>
      <c r="AF158" s="1">
        <f t="shared" si="15"/>
        <v>0.02998822469</v>
      </c>
      <c r="AG158" s="16" t="str">
        <f t="shared" si="16"/>
        <v>MERGULHO</v>
      </c>
      <c r="AH158" s="1">
        <f t="shared" si="17"/>
        <v>0.02998822469</v>
      </c>
      <c r="AJ158" s="16" t="str">
        <f t="shared" si="18"/>
        <v>MERGULHO</v>
      </c>
      <c r="AK158" s="1">
        <f t="shared" si="19"/>
        <v>-0.2841801614</v>
      </c>
      <c r="AM158" s="23" t="str">
        <f t="shared" si="20"/>
        <v>SUB-HORIZONTAL</v>
      </c>
      <c r="AN158" s="1">
        <f t="shared" si="21"/>
        <v>-0.5663511311</v>
      </c>
      <c r="AP158" s="23" t="str">
        <f t="shared" si="22"/>
        <v>SUB-HORIZONTAL</v>
      </c>
      <c r="AQ158" s="1">
        <f t="shared" si="23"/>
        <v>0.09898798472</v>
      </c>
      <c r="AS158" s="16" t="str">
        <f t="shared" si="24"/>
        <v>MERGULHO</v>
      </c>
      <c r="AT158" s="1">
        <f t="shared" si="25"/>
        <v>-0.8276622806</v>
      </c>
      <c r="AV158" s="23" t="str">
        <f t="shared" si="26"/>
        <v>SUB-HORIZONTAL</v>
      </c>
    </row>
    <row r="159" ht="15.75" customHeight="1">
      <c r="A159" s="1">
        <v>5586.7173</v>
      </c>
      <c r="B159" s="1">
        <v>1881.4705</v>
      </c>
      <c r="C159" s="1">
        <v>1503.04</v>
      </c>
      <c r="D159" s="1">
        <v>1412.1318</v>
      </c>
      <c r="E159" s="1">
        <v>780.155</v>
      </c>
      <c r="F159" s="1">
        <v>789.9525</v>
      </c>
      <c r="G159" s="1">
        <v>774.7551</v>
      </c>
      <c r="H159" s="1">
        <v>1864.7406</v>
      </c>
      <c r="I159" s="1">
        <v>1950.0</v>
      </c>
      <c r="J159" s="1">
        <v>1950.0</v>
      </c>
      <c r="K159" s="1">
        <v>1879.0017</v>
      </c>
      <c r="L159" s="1">
        <f t="shared" si="3"/>
        <v>1143.1494</v>
      </c>
      <c r="M159" s="1">
        <f t="shared" ref="M159:N159" si="331">(H159+I159)/2</f>
        <v>1907.3703</v>
      </c>
      <c r="N159" s="1">
        <f t="shared" si="331"/>
        <v>1950</v>
      </c>
      <c r="O159" s="1">
        <f t="shared" ref="O159:P159" si="332">(E159+W159)/2</f>
        <v>1234.6036</v>
      </c>
      <c r="P159" s="1">
        <f t="shared" si="332"/>
        <v>1314.17765</v>
      </c>
      <c r="Q159" s="1">
        <f t="shared" si="6"/>
        <v>1881.472191</v>
      </c>
      <c r="R159" s="1">
        <f t="shared" si="7"/>
        <v>5.308159679</v>
      </c>
      <c r="S159" s="1">
        <f t="shared" si="8"/>
        <v>1774.440383</v>
      </c>
      <c r="T159" s="1">
        <v>1950.0</v>
      </c>
      <c r="U159" s="1">
        <v>1950.0</v>
      </c>
      <c r="V159" s="1">
        <v>1950.0</v>
      </c>
      <c r="W159" s="1">
        <v>1689.0522</v>
      </c>
      <c r="X159" s="1">
        <v>1838.4028</v>
      </c>
      <c r="Y159" s="1">
        <f t="shared" si="9"/>
        <v>4696.29237</v>
      </c>
      <c r="Z159" s="1">
        <f t="shared" si="10"/>
        <v>199773.2416</v>
      </c>
      <c r="AA159" s="1">
        <f t="shared" si="11"/>
        <v>289302.2006</v>
      </c>
      <c r="AB159" s="1">
        <f t="shared" si="12"/>
        <v>0</v>
      </c>
      <c r="AC159" s="1">
        <f t="shared" si="13"/>
        <v>0</v>
      </c>
      <c r="AD159" s="1">
        <f t="shared" si="14"/>
        <v>0</v>
      </c>
      <c r="AF159" s="1">
        <f t="shared" si="15"/>
        <v>0.008931726687</v>
      </c>
      <c r="AG159" s="16" t="str">
        <f t="shared" si="16"/>
        <v>MERGULHO</v>
      </c>
      <c r="AH159" s="1">
        <f t="shared" si="17"/>
        <v>-0.2160502368</v>
      </c>
      <c r="AJ159" s="23" t="str">
        <f t="shared" si="18"/>
        <v>SUB-HORIZONTAL</v>
      </c>
      <c r="AK159" s="1">
        <f t="shared" si="19"/>
        <v>-0.0623993654</v>
      </c>
      <c r="AM159" s="23" t="str">
        <f t="shared" si="20"/>
        <v>SUB-HORIZONTAL</v>
      </c>
      <c r="AN159" s="1">
        <f t="shared" si="21"/>
        <v>-0.6021061607</v>
      </c>
      <c r="AP159" s="23" t="str">
        <f t="shared" si="22"/>
        <v>SUB-HORIZONTAL</v>
      </c>
      <c r="AQ159" s="1">
        <f t="shared" si="23"/>
        <v>0.08475495536</v>
      </c>
      <c r="AS159" s="16" t="str">
        <f t="shared" si="24"/>
        <v>MERGULHO</v>
      </c>
      <c r="AT159" s="1">
        <f t="shared" si="25"/>
        <v>-0.8912411843</v>
      </c>
      <c r="AV159" s="23" t="str">
        <f t="shared" si="26"/>
        <v>SUB-HORIZONTAL</v>
      </c>
    </row>
    <row r="160" ht="15.75" customHeight="1">
      <c r="A160" s="1">
        <v>5586.7935</v>
      </c>
      <c r="B160" s="1">
        <v>1893.601</v>
      </c>
      <c r="C160" s="1">
        <v>1212.6324</v>
      </c>
      <c r="D160" s="1">
        <v>1175.4314</v>
      </c>
      <c r="E160" s="1">
        <v>703.7451</v>
      </c>
      <c r="F160" s="1">
        <v>711.7462</v>
      </c>
      <c r="G160" s="1">
        <v>704.41</v>
      </c>
      <c r="H160" s="1">
        <v>1886.0995</v>
      </c>
      <c r="I160" s="1">
        <v>1950.0</v>
      </c>
      <c r="J160" s="1">
        <v>1950.0</v>
      </c>
      <c r="K160" s="1">
        <v>1879.0017</v>
      </c>
      <c r="L160" s="1">
        <f t="shared" si="3"/>
        <v>1100.7519</v>
      </c>
      <c r="M160" s="1">
        <f t="shared" ref="M160:N160" si="333">(H160+I160)/2</f>
        <v>1918.04975</v>
      </c>
      <c r="N160" s="1">
        <f t="shared" si="333"/>
        <v>1950</v>
      </c>
      <c r="O160" s="1">
        <f t="shared" ref="O160:P160" si="334">(E160+W160)/2</f>
        <v>1196.69905</v>
      </c>
      <c r="P160" s="1">
        <f t="shared" si="334"/>
        <v>1268.74885</v>
      </c>
      <c r="Q160" s="1">
        <f t="shared" si="6"/>
        <v>1893.60285</v>
      </c>
      <c r="R160" s="1">
        <f t="shared" si="7"/>
        <v>4.826197026</v>
      </c>
      <c r="S160" s="1">
        <f t="shared" si="8"/>
        <v>1688.6108</v>
      </c>
      <c r="T160" s="1">
        <v>1950.0</v>
      </c>
      <c r="U160" s="1">
        <v>1950.0</v>
      </c>
      <c r="V160" s="1">
        <v>1950.0</v>
      </c>
      <c r="W160" s="1">
        <v>1689.653</v>
      </c>
      <c r="X160" s="1">
        <v>1825.7515</v>
      </c>
      <c r="Y160" s="1">
        <f t="shared" si="9"/>
        <v>3180.847201</v>
      </c>
      <c r="Z160" s="1">
        <f t="shared" si="10"/>
        <v>543710.9775</v>
      </c>
      <c r="AA160" s="1">
        <f t="shared" si="11"/>
        <v>599956.5161</v>
      </c>
      <c r="AB160" s="1">
        <f t="shared" si="12"/>
        <v>0</v>
      </c>
      <c r="AC160" s="1">
        <f t="shared" si="13"/>
        <v>0</v>
      </c>
      <c r="AD160" s="1">
        <f t="shared" si="14"/>
        <v>0</v>
      </c>
      <c r="AF160" s="1">
        <f t="shared" si="15"/>
        <v>0.00396936994</v>
      </c>
      <c r="AG160" s="16" t="str">
        <f t="shared" si="16"/>
        <v>MERGULHO</v>
      </c>
      <c r="AH160" s="1">
        <f t="shared" si="17"/>
        <v>-0.4453172317</v>
      </c>
      <c r="AJ160" s="23" t="str">
        <f t="shared" si="18"/>
        <v>SUB-HORIZONTAL</v>
      </c>
      <c r="AK160" s="1">
        <f t="shared" si="19"/>
        <v>-0.03115956502</v>
      </c>
      <c r="AM160" s="23" t="str">
        <f t="shared" si="20"/>
        <v>SUB-HORIZONTAL</v>
      </c>
      <c r="AN160" s="1">
        <f t="shared" si="21"/>
        <v>-0.5186172123</v>
      </c>
      <c r="AP160" s="23" t="str">
        <f t="shared" si="22"/>
        <v>SUB-HORIZONTAL</v>
      </c>
      <c r="AQ160" s="1">
        <f t="shared" si="23"/>
        <v>0.07748787368</v>
      </c>
      <c r="AS160" s="16" t="str">
        <f t="shared" si="24"/>
        <v>MERGULHO</v>
      </c>
      <c r="AT160" s="1">
        <f t="shared" si="25"/>
        <v>-0.9887905472</v>
      </c>
      <c r="AV160" s="23" t="str">
        <f t="shared" si="26"/>
        <v>SUB-HORIZONTAL</v>
      </c>
    </row>
    <row r="161" ht="15.75" customHeight="1">
      <c r="A161" s="1">
        <v>5586.8697</v>
      </c>
      <c r="B161" s="1">
        <v>1935.3665</v>
      </c>
      <c r="C161" s="1">
        <v>1500.4956</v>
      </c>
      <c r="D161" s="1">
        <v>1139.0488</v>
      </c>
      <c r="E161" s="1">
        <v>683.6094</v>
      </c>
      <c r="F161" s="1">
        <v>691.3326</v>
      </c>
      <c r="G161" s="1">
        <v>691.0173</v>
      </c>
      <c r="H161" s="1">
        <v>1917.5957</v>
      </c>
      <c r="I161" s="1">
        <v>1950.0</v>
      </c>
      <c r="J161" s="1">
        <v>1950.0</v>
      </c>
      <c r="K161" s="1">
        <v>1862.2291</v>
      </c>
      <c r="L161" s="1">
        <f t="shared" si="3"/>
        <v>1099.981867</v>
      </c>
      <c r="M161" s="1">
        <f t="shared" ref="M161:N161" si="335">(H161+I161)/2</f>
        <v>1933.79785</v>
      </c>
      <c r="N161" s="1">
        <f t="shared" si="335"/>
        <v>1950</v>
      </c>
      <c r="O161" s="1">
        <f t="shared" ref="O161:P161" si="336">(E161+W161)/2</f>
        <v>1181.3991</v>
      </c>
      <c r="P161" s="1">
        <f t="shared" si="336"/>
        <v>1250.78945</v>
      </c>
      <c r="Q161" s="1">
        <f t="shared" si="6"/>
        <v>1935.368192</v>
      </c>
      <c r="R161" s="1">
        <f t="shared" si="7"/>
        <v>4.734438236</v>
      </c>
      <c r="S161" s="1">
        <f t="shared" si="8"/>
        <v>1737.48515</v>
      </c>
      <c r="T161" s="1">
        <v>1950.0</v>
      </c>
      <c r="U161" s="1">
        <v>1950.0</v>
      </c>
      <c r="V161" s="1">
        <v>1950.0</v>
      </c>
      <c r="W161" s="1">
        <v>1679.1888</v>
      </c>
      <c r="X161" s="1">
        <v>1810.2463</v>
      </c>
      <c r="Y161" s="1">
        <f t="shared" si="9"/>
        <v>214.1393222</v>
      </c>
      <c r="Z161" s="1">
        <f t="shared" si="10"/>
        <v>202054.2056</v>
      </c>
      <c r="AA161" s="1">
        <f t="shared" si="11"/>
        <v>657641.8488</v>
      </c>
      <c r="AB161" s="1">
        <f t="shared" si="12"/>
        <v>0</v>
      </c>
      <c r="AC161" s="1">
        <f t="shared" si="13"/>
        <v>0</v>
      </c>
      <c r="AD161" s="1">
        <f t="shared" si="14"/>
        <v>0</v>
      </c>
      <c r="AF161" s="1">
        <f t="shared" si="15"/>
        <v>0.009224585188</v>
      </c>
      <c r="AG161" s="16" t="str">
        <f t="shared" si="16"/>
        <v>MERGULHO</v>
      </c>
      <c r="AH161" s="1">
        <f t="shared" si="17"/>
        <v>-0.2458920045</v>
      </c>
      <c r="AJ161" s="23" t="str">
        <f t="shared" si="18"/>
        <v>SUB-HORIZONTAL</v>
      </c>
      <c r="AK161" s="1">
        <f t="shared" si="19"/>
        <v>-0.2764749929</v>
      </c>
      <c r="AM161" s="23" t="str">
        <f t="shared" si="20"/>
        <v>SUB-HORIZONTAL</v>
      </c>
      <c r="AN161" s="1">
        <f t="shared" si="21"/>
        <v>-0.5161256232</v>
      </c>
      <c r="AP161" s="23" t="str">
        <f t="shared" si="22"/>
        <v>SUB-HORIZONTAL</v>
      </c>
      <c r="AQ161" s="1">
        <f t="shared" si="23"/>
        <v>0.07516978024</v>
      </c>
      <c r="AS161" s="16" t="str">
        <f t="shared" si="24"/>
        <v>MERGULHO</v>
      </c>
      <c r="AT161" s="1">
        <f t="shared" si="25"/>
        <v>-1.000704056</v>
      </c>
      <c r="AV161" s="23" t="str">
        <f t="shared" si="26"/>
        <v>SUB-HORIZONTAL</v>
      </c>
    </row>
    <row r="162" ht="15.75" customHeight="1">
      <c r="A162" s="1">
        <v>5586.9459</v>
      </c>
      <c r="B162" s="1">
        <v>1948.8329</v>
      </c>
      <c r="C162" s="1">
        <v>1830.0244</v>
      </c>
      <c r="D162" s="1">
        <v>1302.9724</v>
      </c>
      <c r="E162" s="1">
        <v>714.8257</v>
      </c>
      <c r="F162" s="1">
        <v>723.2604</v>
      </c>
      <c r="G162" s="1">
        <v>724.2562</v>
      </c>
      <c r="H162" s="1">
        <v>1935.6487</v>
      </c>
      <c r="I162" s="1">
        <v>1950.0</v>
      </c>
      <c r="J162" s="1">
        <v>1950.0</v>
      </c>
      <c r="K162" s="1">
        <v>1862.2291</v>
      </c>
      <c r="L162" s="1">
        <f t="shared" si="3"/>
        <v>1127.721767</v>
      </c>
      <c r="M162" s="1">
        <f t="shared" ref="M162:N162" si="337">(H162+I162)/2</f>
        <v>1942.82435</v>
      </c>
      <c r="N162" s="1">
        <f t="shared" si="337"/>
        <v>1950</v>
      </c>
      <c r="O162" s="1">
        <f t="shared" ref="O162:P162" si="338">(E162+W162)/2</f>
        <v>1187.7973</v>
      </c>
      <c r="P162" s="1">
        <f t="shared" si="338"/>
        <v>1255.69805</v>
      </c>
      <c r="Q162" s="1">
        <f t="shared" si="6"/>
        <v>1948.834472</v>
      </c>
      <c r="R162" s="1">
        <f t="shared" si="7"/>
        <v>4.962171347</v>
      </c>
      <c r="S162" s="1">
        <f t="shared" si="8"/>
        <v>1821.971617</v>
      </c>
      <c r="T162" s="1">
        <v>1950.0</v>
      </c>
      <c r="U162" s="1">
        <v>1950.0</v>
      </c>
      <c r="V162" s="1">
        <v>1950.0</v>
      </c>
      <c r="W162" s="1">
        <v>1660.7689</v>
      </c>
      <c r="X162" s="1">
        <v>1788.1357</v>
      </c>
      <c r="Y162" s="1">
        <f t="shared" si="9"/>
        <v>1.36212241</v>
      </c>
      <c r="Z162" s="1">
        <f t="shared" si="10"/>
        <v>14394.1446</v>
      </c>
      <c r="AA162" s="1">
        <f t="shared" si="11"/>
        <v>418644.7152</v>
      </c>
      <c r="AB162" s="1">
        <f t="shared" si="12"/>
        <v>0</v>
      </c>
      <c r="AC162" s="1">
        <f t="shared" si="13"/>
        <v>0</v>
      </c>
      <c r="AD162" s="1">
        <f t="shared" si="14"/>
        <v>0</v>
      </c>
      <c r="AF162" s="1">
        <f t="shared" si="15"/>
        <v>0.00678817783</v>
      </c>
      <c r="AG162" s="16" t="str">
        <f t="shared" si="16"/>
        <v>MERGULHO</v>
      </c>
      <c r="AH162" s="1">
        <f t="shared" si="17"/>
        <v>-0.05612057777</v>
      </c>
      <c r="AJ162" s="23" t="str">
        <f t="shared" si="18"/>
        <v>SUB-HORIZONTAL</v>
      </c>
      <c r="AK162" s="1">
        <f t="shared" si="19"/>
        <v>-0.3413166051</v>
      </c>
      <c r="AM162" s="23" t="str">
        <f t="shared" si="20"/>
        <v>SUB-HORIZONTAL</v>
      </c>
      <c r="AN162" s="1">
        <f t="shared" si="21"/>
        <v>-0.6094217883</v>
      </c>
      <c r="AP162" s="23" t="str">
        <f t="shared" si="22"/>
        <v>SUB-HORIZONTAL</v>
      </c>
      <c r="AQ162" s="1">
        <f t="shared" si="23"/>
        <v>0.07390969309</v>
      </c>
      <c r="AS162" s="16" t="str">
        <f t="shared" si="24"/>
        <v>MERGULHO</v>
      </c>
      <c r="AT162" s="1">
        <f t="shared" si="25"/>
        <v>-0.9348589555</v>
      </c>
      <c r="AV162" s="23" t="str">
        <f t="shared" si="26"/>
        <v>SUB-HORIZONTAL</v>
      </c>
    </row>
    <row r="163" ht="15.75" customHeight="1">
      <c r="A163" s="1">
        <v>5587.0221</v>
      </c>
      <c r="B163" s="1">
        <v>1949.9996</v>
      </c>
      <c r="C163" s="1">
        <v>1926.5597</v>
      </c>
      <c r="D163" s="1">
        <v>1437.9447</v>
      </c>
      <c r="E163" s="1">
        <v>762.6722</v>
      </c>
      <c r="F163" s="1">
        <v>771.6061</v>
      </c>
      <c r="G163" s="1">
        <v>767.0672</v>
      </c>
      <c r="H163" s="1">
        <v>1945.9268</v>
      </c>
      <c r="I163" s="1">
        <v>1950.0</v>
      </c>
      <c r="J163" s="1">
        <v>1950.0</v>
      </c>
      <c r="K163" s="1">
        <v>1835.1586</v>
      </c>
      <c r="L163" s="1">
        <f t="shared" si="3"/>
        <v>1161.533367</v>
      </c>
      <c r="M163" s="1">
        <f t="shared" ref="M163:N163" si="339">(H163+I163)/2</f>
        <v>1947.9634</v>
      </c>
      <c r="N163" s="1">
        <f t="shared" si="339"/>
        <v>1950</v>
      </c>
      <c r="O163" s="1">
        <f t="shared" ref="O163:P163" si="340">(E163+W163)/2</f>
        <v>1198.9412</v>
      </c>
      <c r="P163" s="1">
        <f t="shared" si="340"/>
        <v>1270.78585</v>
      </c>
      <c r="Q163" s="1">
        <f t="shared" si="6"/>
        <v>1950.001145</v>
      </c>
      <c r="R163" s="1">
        <f t="shared" si="7"/>
        <v>5.255486775</v>
      </c>
      <c r="S163" s="1">
        <f t="shared" si="8"/>
        <v>1860.750667</v>
      </c>
      <c r="T163" s="1">
        <v>1950.0</v>
      </c>
      <c r="U163" s="1">
        <v>1950.0</v>
      </c>
      <c r="V163" s="1">
        <v>1950.0</v>
      </c>
      <c r="W163" s="1">
        <v>1635.2102</v>
      </c>
      <c r="X163" s="1">
        <v>1769.9656</v>
      </c>
      <c r="Y163" s="1">
        <f t="shared" si="9"/>
        <v>0.0000001599999999</v>
      </c>
      <c r="Z163" s="1">
        <f t="shared" si="10"/>
        <v>549.4476641</v>
      </c>
      <c r="AA163" s="1">
        <f t="shared" si="11"/>
        <v>262200.6303</v>
      </c>
      <c r="AB163" s="1">
        <f t="shared" si="12"/>
        <v>0</v>
      </c>
      <c r="AC163" s="1">
        <f t="shared" si="13"/>
        <v>0</v>
      </c>
      <c r="AD163" s="1">
        <f t="shared" si="14"/>
        <v>0</v>
      </c>
      <c r="AF163" s="1">
        <f t="shared" si="15"/>
        <v>0.002090800394</v>
      </c>
      <c r="AG163" s="16" t="str">
        <f t="shared" si="16"/>
        <v>MERGULHO</v>
      </c>
      <c r="AH163" s="1">
        <f t="shared" si="17"/>
        <v>-0.01000253569</v>
      </c>
      <c r="AJ163" s="23" t="str">
        <f t="shared" si="18"/>
        <v>SUB-HORIZONTAL</v>
      </c>
      <c r="AK163" s="1">
        <f t="shared" si="19"/>
        <v>-0.2935651293</v>
      </c>
      <c r="AM163" s="23" t="str">
        <f t="shared" si="20"/>
        <v>SUB-HORIZONTAL</v>
      </c>
      <c r="AN163" s="1">
        <f t="shared" si="21"/>
        <v>-0.6448207633</v>
      </c>
      <c r="AP163" s="23" t="str">
        <f t="shared" si="22"/>
        <v>SUB-HORIZONTAL</v>
      </c>
      <c r="AQ163" s="1">
        <f t="shared" si="23"/>
        <v>0.07920944511</v>
      </c>
      <c r="AS163" s="16" t="str">
        <f t="shared" si="24"/>
        <v>MERGULHO</v>
      </c>
      <c r="AT163" s="1">
        <f t="shared" si="25"/>
        <v>-0.8607119234</v>
      </c>
      <c r="AV163" s="23" t="str">
        <f t="shared" si="26"/>
        <v>SUB-HORIZONTAL</v>
      </c>
    </row>
    <row r="164" ht="15.75" customHeight="1">
      <c r="A164" s="1">
        <v>5587.0983</v>
      </c>
      <c r="B164" s="1">
        <v>1950.0</v>
      </c>
      <c r="C164" s="1">
        <v>1942.2238</v>
      </c>
      <c r="D164" s="1">
        <v>1582.005</v>
      </c>
      <c r="E164" s="1">
        <v>816.2117</v>
      </c>
      <c r="F164" s="1">
        <v>825.2322</v>
      </c>
      <c r="G164" s="1">
        <v>805.4223</v>
      </c>
      <c r="H164" s="1">
        <v>1949.5393</v>
      </c>
      <c r="I164" s="1">
        <v>1950.0</v>
      </c>
      <c r="J164" s="1">
        <v>1950.0</v>
      </c>
      <c r="K164" s="1">
        <v>1835.1586</v>
      </c>
      <c r="L164" s="1">
        <f t="shared" si="3"/>
        <v>1193.397933</v>
      </c>
      <c r="M164" s="1">
        <f t="shared" ref="M164:N164" si="341">(H164+I164)/2</f>
        <v>1949.76965</v>
      </c>
      <c r="N164" s="1">
        <f t="shared" si="341"/>
        <v>1950</v>
      </c>
      <c r="O164" s="1">
        <f t="shared" ref="O164:P164" si="342">(E164+W164)/2</f>
        <v>1215.29905</v>
      </c>
      <c r="P164" s="1">
        <f t="shared" si="342"/>
        <v>1286.63765</v>
      </c>
      <c r="Q164" s="1">
        <f t="shared" si="6"/>
        <v>1950.001541</v>
      </c>
      <c r="R164" s="1">
        <f t="shared" si="7"/>
        <v>5.518273035</v>
      </c>
      <c r="S164" s="1">
        <f t="shared" si="8"/>
        <v>1887.371467</v>
      </c>
      <c r="T164" s="1">
        <v>1950.0</v>
      </c>
      <c r="U164" s="1">
        <v>1950.0</v>
      </c>
      <c r="V164" s="1">
        <v>1950.0</v>
      </c>
      <c r="W164" s="1">
        <v>1614.3864</v>
      </c>
      <c r="X164" s="1">
        <v>1748.0431</v>
      </c>
      <c r="Y164" s="1">
        <f t="shared" si="9"/>
        <v>0</v>
      </c>
      <c r="Z164" s="1">
        <f t="shared" si="10"/>
        <v>60.46928644</v>
      </c>
      <c r="AA164" s="1">
        <f t="shared" si="11"/>
        <v>135420.32</v>
      </c>
      <c r="AB164" s="1">
        <f t="shared" si="12"/>
        <v>0</v>
      </c>
      <c r="AC164" s="1">
        <f t="shared" si="13"/>
        <v>0</v>
      </c>
      <c r="AD164" s="1">
        <f t="shared" si="14"/>
        <v>0</v>
      </c>
      <c r="AF164" s="1">
        <f t="shared" si="15"/>
        <v>0.0002362843237</v>
      </c>
      <c r="AG164" s="16" t="str">
        <f t="shared" si="16"/>
        <v>MERGULHO</v>
      </c>
      <c r="AH164" s="1">
        <f t="shared" si="17"/>
        <v>-0.003759485219</v>
      </c>
      <c r="AJ164" s="23" t="str">
        <f t="shared" si="18"/>
        <v>SUB-HORIZONTAL</v>
      </c>
      <c r="AK164" s="1">
        <f t="shared" si="19"/>
        <v>-0.2055004671</v>
      </c>
      <c r="AM164" s="23" t="str">
        <f t="shared" si="20"/>
        <v>SUB-HORIZONTAL</v>
      </c>
      <c r="AN164" s="1">
        <f t="shared" si="21"/>
        <v>-0.6739167155</v>
      </c>
      <c r="AP164" s="23" t="str">
        <f t="shared" si="22"/>
        <v>SUB-HORIZONTAL</v>
      </c>
      <c r="AQ164" s="1">
        <f t="shared" si="23"/>
        <v>0.07956295796</v>
      </c>
      <c r="AS164" s="16" t="str">
        <f t="shared" si="24"/>
        <v>MERGULHO</v>
      </c>
      <c r="AT164" s="1">
        <f t="shared" si="25"/>
        <v>-0.7944180909</v>
      </c>
      <c r="AV164" s="23" t="str">
        <f t="shared" si="26"/>
        <v>SUB-HORIZONTAL</v>
      </c>
    </row>
    <row r="165" ht="15.75" customHeight="1">
      <c r="A165" s="1">
        <v>5587.1745</v>
      </c>
      <c r="B165" s="1">
        <v>1950.0</v>
      </c>
      <c r="C165" s="1">
        <v>1948.7128</v>
      </c>
      <c r="D165" s="1">
        <v>1732.2808</v>
      </c>
      <c r="E165" s="1">
        <v>867.0803</v>
      </c>
      <c r="F165" s="1">
        <v>875.7983</v>
      </c>
      <c r="G165" s="1">
        <v>852.1334</v>
      </c>
      <c r="H165" s="1">
        <v>1949.9999</v>
      </c>
      <c r="I165" s="1">
        <v>1950.0</v>
      </c>
      <c r="J165" s="1">
        <v>1950.0</v>
      </c>
      <c r="K165" s="1">
        <v>1805.922</v>
      </c>
      <c r="L165" s="1">
        <f t="shared" si="3"/>
        <v>1225.9772</v>
      </c>
      <c r="M165" s="1">
        <f t="shared" ref="M165:N165" si="343">(H165+I165)/2</f>
        <v>1949.99995</v>
      </c>
      <c r="N165" s="1">
        <f t="shared" si="343"/>
        <v>1950</v>
      </c>
      <c r="O165" s="1">
        <f t="shared" ref="O165:P165" si="344">(E165+W165)/2</f>
        <v>1232.2706</v>
      </c>
      <c r="P165" s="1">
        <f t="shared" si="344"/>
        <v>1295.78255</v>
      </c>
      <c r="Q165" s="1">
        <f t="shared" si="6"/>
        <v>1950.001539</v>
      </c>
      <c r="R165" s="1">
        <f t="shared" si="7"/>
        <v>5.838309622</v>
      </c>
      <c r="S165" s="1">
        <f t="shared" si="8"/>
        <v>1913.498933</v>
      </c>
      <c r="T165" s="1">
        <v>1950.0</v>
      </c>
      <c r="U165" s="1">
        <v>1950.0</v>
      </c>
      <c r="V165" s="1">
        <v>1950.0</v>
      </c>
      <c r="W165" s="1">
        <v>1597.4609</v>
      </c>
      <c r="X165" s="1">
        <v>1715.7668</v>
      </c>
      <c r="Y165" s="1">
        <f t="shared" si="9"/>
        <v>0</v>
      </c>
      <c r="Z165" s="1">
        <f t="shared" si="10"/>
        <v>1.65688384</v>
      </c>
      <c r="AA165" s="1">
        <f t="shared" si="11"/>
        <v>47401.65005</v>
      </c>
      <c r="AB165" s="1">
        <f t="shared" si="12"/>
        <v>0</v>
      </c>
      <c r="AC165" s="1">
        <f t="shared" si="13"/>
        <v>0</v>
      </c>
      <c r="AD165" s="1">
        <f t="shared" si="14"/>
        <v>0</v>
      </c>
      <c r="AF165" s="1">
        <f t="shared" si="15"/>
        <v>0.00000005128205258</v>
      </c>
      <c r="AG165" s="16" t="str">
        <f t="shared" si="16"/>
        <v>MERGULHO</v>
      </c>
      <c r="AH165" s="1">
        <f t="shared" si="17"/>
        <v>-0.0006602692577</v>
      </c>
      <c r="AJ165" s="23" t="str">
        <f t="shared" si="18"/>
        <v>SUB-HORIZONTAL</v>
      </c>
      <c r="AK165" s="1">
        <f t="shared" si="19"/>
        <v>-0.1177981331</v>
      </c>
      <c r="AM165" s="23" t="str">
        <f t="shared" si="20"/>
        <v>SUB-HORIZONTAL</v>
      </c>
      <c r="AN165" s="1">
        <f t="shared" si="21"/>
        <v>-0.7059565243</v>
      </c>
      <c r="AP165" s="23" t="str">
        <f t="shared" si="22"/>
        <v>SUB-HORIZONTAL</v>
      </c>
      <c r="AQ165" s="1">
        <f t="shared" si="23"/>
        <v>0.07145985905</v>
      </c>
      <c r="AS165" s="16" t="str">
        <f t="shared" si="24"/>
        <v>MERGULHO</v>
      </c>
      <c r="AT165" s="1">
        <f t="shared" si="25"/>
        <v>-0.7142438437</v>
      </c>
      <c r="AV165" s="23" t="str">
        <f t="shared" si="26"/>
        <v>SUB-HORIZONTAL</v>
      </c>
    </row>
    <row r="166" ht="15.75" customHeight="1">
      <c r="A166" s="1">
        <v>5587.2507</v>
      </c>
      <c r="B166" s="1">
        <v>1950.0</v>
      </c>
      <c r="C166" s="1">
        <v>1949.9996</v>
      </c>
      <c r="D166" s="1">
        <v>1877.4331</v>
      </c>
      <c r="E166" s="1">
        <v>904.0477</v>
      </c>
      <c r="F166" s="1">
        <v>913.0826</v>
      </c>
      <c r="G166" s="1">
        <v>891.0927</v>
      </c>
      <c r="H166" s="1">
        <v>1950.0</v>
      </c>
      <c r="I166" s="1">
        <v>1950.0</v>
      </c>
      <c r="J166" s="1">
        <v>1950.0</v>
      </c>
      <c r="K166" s="1">
        <v>1805.922</v>
      </c>
      <c r="L166" s="1">
        <f t="shared" si="3"/>
        <v>1251.391767</v>
      </c>
      <c r="M166" s="1">
        <f t="shared" ref="M166:N166" si="345">(H166+I166)/2</f>
        <v>1950</v>
      </c>
      <c r="N166" s="1">
        <f t="shared" si="345"/>
        <v>1950</v>
      </c>
      <c r="O166" s="1">
        <f t="shared" ref="O166:P166" si="346">(E166+W166)/2</f>
        <v>1243.59445</v>
      </c>
      <c r="P166" s="1">
        <f t="shared" si="346"/>
        <v>1291.6553</v>
      </c>
      <c r="Q166" s="1">
        <f t="shared" si="6"/>
        <v>1950.00154</v>
      </c>
      <c r="R166" s="1">
        <f t="shared" si="7"/>
        <v>6.1052355</v>
      </c>
      <c r="S166" s="1">
        <f t="shared" si="8"/>
        <v>1936.901483</v>
      </c>
      <c r="T166" s="1">
        <v>1950.0</v>
      </c>
      <c r="U166" s="1">
        <v>1943.9762</v>
      </c>
      <c r="V166" s="1">
        <v>1950.0</v>
      </c>
      <c r="W166" s="1">
        <v>1583.1412</v>
      </c>
      <c r="X166" s="1">
        <v>1670.228</v>
      </c>
      <c r="Y166" s="1">
        <f t="shared" si="9"/>
        <v>0</v>
      </c>
      <c r="Z166" s="1">
        <f t="shared" si="10"/>
        <v>0.0000001599999999</v>
      </c>
      <c r="AA166" s="1">
        <f t="shared" si="11"/>
        <v>5265.954976</v>
      </c>
      <c r="AB166" s="1">
        <f t="shared" si="12"/>
        <v>0</v>
      </c>
      <c r="AC166" s="1">
        <f t="shared" si="13"/>
        <v>36.28616644</v>
      </c>
      <c r="AD166" s="1">
        <f t="shared" si="14"/>
        <v>0</v>
      </c>
      <c r="AF166" s="1">
        <f t="shared" si="15"/>
        <v>0</v>
      </c>
      <c r="AG166" s="16" t="str">
        <f t="shared" si="16"/>
        <v>MERGULHO</v>
      </c>
      <c r="AH166" s="1">
        <f t="shared" si="17"/>
        <v>-0.0000002051282261</v>
      </c>
      <c r="AJ166" s="23" t="str">
        <f t="shared" si="18"/>
        <v>SUB-HORIZONTAL</v>
      </c>
      <c r="AK166" s="1">
        <f t="shared" si="19"/>
        <v>-0.03792596855</v>
      </c>
      <c r="AM166" s="23" t="str">
        <f t="shared" si="20"/>
        <v>SUB-HORIZONTAL</v>
      </c>
      <c r="AN166" s="1">
        <f t="shared" si="21"/>
        <v>-0.7471484845</v>
      </c>
      <c r="AP166" s="23" t="str">
        <f t="shared" si="22"/>
        <v>SUB-HORIZONTAL</v>
      </c>
      <c r="AQ166" s="1">
        <f t="shared" si="23"/>
        <v>0.05355556768</v>
      </c>
      <c r="AS166" s="16" t="str">
        <f t="shared" si="24"/>
        <v>MERGULHO</v>
      </c>
      <c r="AT166" s="1">
        <f t="shared" si="25"/>
        <v>-0.6386509438</v>
      </c>
      <c r="AV166" s="23" t="str">
        <f t="shared" si="26"/>
        <v>SUB-HORIZONTAL</v>
      </c>
    </row>
    <row r="167" ht="15.75" customHeight="1">
      <c r="A167" s="1">
        <v>5587.3269</v>
      </c>
      <c r="B167" s="1">
        <v>1950.0</v>
      </c>
      <c r="C167" s="1">
        <v>1923.1636</v>
      </c>
      <c r="D167" s="1">
        <v>1940.91</v>
      </c>
      <c r="E167" s="1">
        <v>926.5602</v>
      </c>
      <c r="F167" s="1">
        <v>934.5093</v>
      </c>
      <c r="G167" s="1">
        <v>919.084</v>
      </c>
      <c r="H167" s="1">
        <v>1950.0</v>
      </c>
      <c r="I167" s="1">
        <v>1950.0</v>
      </c>
      <c r="J167" s="1">
        <v>1950.0</v>
      </c>
      <c r="K167" s="1">
        <v>1766.1359</v>
      </c>
      <c r="L167" s="1">
        <f t="shared" si="3"/>
        <v>1267.864433</v>
      </c>
      <c r="M167" s="1">
        <f t="shared" ref="M167:N167" si="347">(H167+I167)/2</f>
        <v>1950</v>
      </c>
      <c r="N167" s="1">
        <f t="shared" si="347"/>
        <v>1950</v>
      </c>
      <c r="O167" s="1">
        <f t="shared" ref="O167:P167" si="348">(E167+W167)/2</f>
        <v>1248.48505</v>
      </c>
      <c r="P167" s="1">
        <f t="shared" si="348"/>
        <v>1272.0473</v>
      </c>
      <c r="Q167" s="1">
        <f t="shared" si="6"/>
        <v>1950.00155</v>
      </c>
      <c r="R167" s="1">
        <f t="shared" si="7"/>
        <v>6.297015186</v>
      </c>
      <c r="S167" s="1">
        <f t="shared" si="8"/>
        <v>1940.9644</v>
      </c>
      <c r="T167" s="1">
        <v>1950.0</v>
      </c>
      <c r="U167" s="1">
        <v>1931.7128</v>
      </c>
      <c r="V167" s="1">
        <v>1950.0</v>
      </c>
      <c r="W167" s="1">
        <v>1570.4099</v>
      </c>
      <c r="X167" s="1">
        <v>1609.5853</v>
      </c>
      <c r="Y167" s="1">
        <f t="shared" si="9"/>
        <v>0</v>
      </c>
      <c r="Z167" s="1">
        <f t="shared" si="10"/>
        <v>720.192365</v>
      </c>
      <c r="AA167" s="1">
        <f t="shared" si="11"/>
        <v>82.6281</v>
      </c>
      <c r="AB167" s="1">
        <f t="shared" si="12"/>
        <v>0</v>
      </c>
      <c r="AC167" s="1">
        <f t="shared" si="13"/>
        <v>334.4216838</v>
      </c>
      <c r="AD167" s="1">
        <f t="shared" si="14"/>
        <v>0</v>
      </c>
      <c r="AF167" s="1">
        <f t="shared" si="15"/>
        <v>0</v>
      </c>
      <c r="AG167" s="16" t="str">
        <f t="shared" si="16"/>
        <v>MERGULHO</v>
      </c>
      <c r="AH167" s="1">
        <f t="shared" si="17"/>
        <v>-0.01385794507</v>
      </c>
      <c r="AJ167" s="23" t="str">
        <f t="shared" si="18"/>
        <v>SUB-HORIZONTAL</v>
      </c>
      <c r="AK167" s="1">
        <f t="shared" si="19"/>
        <v>0.00918542916</v>
      </c>
      <c r="AM167" s="16" t="str">
        <f t="shared" si="20"/>
        <v>MERGULHO</v>
      </c>
      <c r="AN167" s="1">
        <f t="shared" si="21"/>
        <v>-0.7563942669</v>
      </c>
      <c r="AP167" s="23" t="str">
        <f t="shared" si="22"/>
        <v>SUB-HORIZONTAL</v>
      </c>
      <c r="AQ167" s="1">
        <f t="shared" si="23"/>
        <v>0.02464052341</v>
      </c>
      <c r="AS167" s="16" t="str">
        <f t="shared" si="24"/>
        <v>MERGULHO</v>
      </c>
      <c r="AT167" s="1">
        <f t="shared" si="25"/>
        <v>-0.5677143856</v>
      </c>
      <c r="AV167" s="23" t="str">
        <f t="shared" si="26"/>
        <v>SUB-HORIZONTAL</v>
      </c>
    </row>
    <row r="168" ht="15.75" customHeight="1">
      <c r="A168" s="1">
        <v>5587.4031</v>
      </c>
      <c r="B168" s="1">
        <v>1950.0</v>
      </c>
      <c r="C168" s="1">
        <v>1847.1031</v>
      </c>
      <c r="D168" s="1">
        <v>1949.9968</v>
      </c>
      <c r="E168" s="1">
        <v>929.64</v>
      </c>
      <c r="F168" s="1">
        <v>936.2768</v>
      </c>
      <c r="G168" s="1">
        <v>923.0363</v>
      </c>
      <c r="H168" s="1">
        <v>1950.0</v>
      </c>
      <c r="I168" s="1">
        <v>1950.0</v>
      </c>
      <c r="J168" s="1">
        <v>1950.0</v>
      </c>
      <c r="K168" s="1">
        <v>1766.1359</v>
      </c>
      <c r="L168" s="1">
        <f t="shared" si="3"/>
        <v>1269.771033</v>
      </c>
      <c r="M168" s="1">
        <f t="shared" ref="M168:N168" si="349">(H168+I168)/2</f>
        <v>1950</v>
      </c>
      <c r="N168" s="1">
        <f t="shared" si="349"/>
        <v>1950</v>
      </c>
      <c r="O168" s="1">
        <f t="shared" ref="O168:P168" si="350">(E168+W168)/2</f>
        <v>1245.18445</v>
      </c>
      <c r="P168" s="1">
        <f t="shared" si="350"/>
        <v>1239.83115</v>
      </c>
      <c r="Q168" s="1">
        <f t="shared" si="6"/>
        <v>1950.001576</v>
      </c>
      <c r="R168" s="1">
        <f t="shared" si="7"/>
        <v>6.324093988</v>
      </c>
      <c r="S168" s="1">
        <f t="shared" si="8"/>
        <v>1927.408983</v>
      </c>
      <c r="T168" s="1">
        <v>1950.0</v>
      </c>
      <c r="U168" s="1">
        <v>1917.354</v>
      </c>
      <c r="V168" s="1">
        <v>1950.0</v>
      </c>
      <c r="W168" s="1">
        <v>1560.7289</v>
      </c>
      <c r="X168" s="1">
        <v>1543.3855</v>
      </c>
      <c r="Y168" s="1">
        <f t="shared" si="9"/>
        <v>0</v>
      </c>
      <c r="Z168" s="1">
        <f t="shared" si="10"/>
        <v>10587.77203</v>
      </c>
      <c r="AA168" s="1">
        <f t="shared" si="11"/>
        <v>0.00001024</v>
      </c>
      <c r="AB168" s="1">
        <f t="shared" si="12"/>
        <v>0</v>
      </c>
      <c r="AC168" s="1">
        <f t="shared" si="13"/>
        <v>1065.761316</v>
      </c>
      <c r="AD168" s="1">
        <f t="shared" si="14"/>
        <v>0</v>
      </c>
      <c r="AF168" s="1">
        <f t="shared" si="15"/>
        <v>0</v>
      </c>
      <c r="AG168" s="16" t="str">
        <f t="shared" si="16"/>
        <v>MERGULHO</v>
      </c>
      <c r="AH168" s="1">
        <f t="shared" si="17"/>
        <v>-0.05421749107</v>
      </c>
      <c r="AJ168" s="23" t="str">
        <f t="shared" si="18"/>
        <v>SUB-HORIZONTAL</v>
      </c>
      <c r="AK168" s="1">
        <f t="shared" si="19"/>
        <v>0.05421584944</v>
      </c>
      <c r="AM168" s="16" t="str">
        <f t="shared" si="20"/>
        <v>MERGULHO</v>
      </c>
      <c r="AN168" s="1">
        <f t="shared" si="21"/>
        <v>-0.7578403289</v>
      </c>
      <c r="AP168" s="23" t="str">
        <f t="shared" si="22"/>
        <v>SUB-HORIZONTAL</v>
      </c>
      <c r="AQ168" s="1">
        <f t="shared" si="23"/>
        <v>-0.01117463371</v>
      </c>
      <c r="AS168" s="23" t="str">
        <f t="shared" si="24"/>
        <v>SUB-HORIZONTAL</v>
      </c>
      <c r="AT168" s="1">
        <f t="shared" si="25"/>
        <v>-0.5197441721</v>
      </c>
      <c r="AV168" s="23" t="str">
        <f t="shared" si="26"/>
        <v>SUB-HORIZONTAL</v>
      </c>
    </row>
    <row r="169" ht="15.75" customHeight="1">
      <c r="A169" s="1">
        <v>5587.4793</v>
      </c>
      <c r="B169" s="1">
        <v>1950.0</v>
      </c>
      <c r="C169" s="1">
        <v>1756.6298</v>
      </c>
      <c r="D169" s="1">
        <v>1947.9496</v>
      </c>
      <c r="E169" s="1">
        <v>923.8773</v>
      </c>
      <c r="F169" s="1">
        <v>929.739</v>
      </c>
      <c r="G169" s="1">
        <v>916.1172</v>
      </c>
      <c r="H169" s="1">
        <v>1950.0</v>
      </c>
      <c r="I169" s="1">
        <v>1950.0</v>
      </c>
      <c r="J169" s="1">
        <v>1950.0</v>
      </c>
      <c r="K169" s="1">
        <v>1711.1377</v>
      </c>
      <c r="L169" s="1">
        <f t="shared" si="3"/>
        <v>1265.2854</v>
      </c>
      <c r="M169" s="1">
        <f t="shared" ref="M169:N169" si="351">(H169+I169)/2</f>
        <v>1950</v>
      </c>
      <c r="N169" s="1">
        <f t="shared" si="351"/>
        <v>1950</v>
      </c>
      <c r="O169" s="1">
        <f t="shared" ref="O169:P169" si="352">(E169+W169)/2</f>
        <v>1239.9492</v>
      </c>
      <c r="P169" s="1">
        <f t="shared" si="352"/>
        <v>1199.81815</v>
      </c>
      <c r="Q169" s="1">
        <f t="shared" si="6"/>
        <v>1950.001607</v>
      </c>
      <c r="R169" s="1">
        <f t="shared" si="7"/>
        <v>6.276688443</v>
      </c>
      <c r="S169" s="1">
        <f t="shared" si="8"/>
        <v>1909.708467</v>
      </c>
      <c r="T169" s="1">
        <v>1950.0</v>
      </c>
      <c r="U169" s="1">
        <v>1903.6714</v>
      </c>
      <c r="V169" s="1">
        <v>1950.0</v>
      </c>
      <c r="W169" s="1">
        <v>1556.0211</v>
      </c>
      <c r="X169" s="1">
        <v>1469.8973</v>
      </c>
      <c r="Y169" s="1">
        <f t="shared" si="9"/>
        <v>0</v>
      </c>
      <c r="Z169" s="1">
        <f t="shared" si="10"/>
        <v>37392.03425</v>
      </c>
      <c r="AA169" s="1">
        <f t="shared" si="11"/>
        <v>4.20414016</v>
      </c>
      <c r="AB169" s="1">
        <f t="shared" si="12"/>
        <v>0</v>
      </c>
      <c r="AC169" s="1">
        <f t="shared" si="13"/>
        <v>2146.339178</v>
      </c>
      <c r="AD169" s="1">
        <f t="shared" si="14"/>
        <v>0</v>
      </c>
      <c r="AF169" s="1">
        <f t="shared" si="15"/>
        <v>0</v>
      </c>
      <c r="AG169" s="16" t="str">
        <f t="shared" si="16"/>
        <v>MERGULHO</v>
      </c>
      <c r="AH169" s="1">
        <f t="shared" si="17"/>
        <v>-0.1044797483</v>
      </c>
      <c r="AJ169" s="23" t="str">
        <f t="shared" si="18"/>
        <v>SUB-HORIZONTAL</v>
      </c>
      <c r="AK169" s="1">
        <f t="shared" si="19"/>
        <v>0.1034262878</v>
      </c>
      <c r="AM169" s="17" t="str">
        <f t="shared" si="20"/>
        <v>SUB-VERTICAL</v>
      </c>
      <c r="AN169" s="1">
        <f t="shared" si="21"/>
        <v>-0.7633691641</v>
      </c>
      <c r="AP169" s="23" t="str">
        <f t="shared" si="22"/>
        <v>SUB-HORIZONTAL</v>
      </c>
      <c r="AQ169" s="1">
        <f t="shared" si="23"/>
        <v>-0.05694714379</v>
      </c>
      <c r="AS169" s="23" t="str">
        <f t="shared" si="24"/>
        <v>SUB-HORIZONTAL</v>
      </c>
      <c r="AT169" s="1">
        <f t="shared" si="25"/>
        <v>-0.4772196642</v>
      </c>
      <c r="AV169" s="23" t="str">
        <f t="shared" si="26"/>
        <v>SUB-HORIZONTAL</v>
      </c>
    </row>
    <row r="170" ht="15.75" customHeight="1">
      <c r="A170" s="1">
        <v>5587.5555</v>
      </c>
      <c r="B170" s="1">
        <v>1942.5413</v>
      </c>
      <c r="C170" s="1">
        <v>1690.2699</v>
      </c>
      <c r="D170" s="1">
        <v>1948.6267</v>
      </c>
      <c r="E170" s="1">
        <v>920.3688</v>
      </c>
      <c r="F170" s="1">
        <v>925.8931</v>
      </c>
      <c r="G170" s="1">
        <v>909.4162</v>
      </c>
      <c r="H170" s="1">
        <v>1941.912</v>
      </c>
      <c r="I170" s="1">
        <v>1950.0</v>
      </c>
      <c r="J170" s="1">
        <v>1950.0</v>
      </c>
      <c r="K170" s="1">
        <v>1711.1377</v>
      </c>
      <c r="L170" s="1">
        <f t="shared" si="3"/>
        <v>1259.073767</v>
      </c>
      <c r="M170" s="1">
        <f t="shared" ref="M170:N170" si="353">(H170+I170)/2</f>
        <v>1945.956</v>
      </c>
      <c r="N170" s="1">
        <f t="shared" si="353"/>
        <v>1950</v>
      </c>
      <c r="O170" s="1">
        <f t="shared" ref="O170:P170" si="354">(E170+W170)/2</f>
        <v>1231.79145</v>
      </c>
      <c r="P170" s="1">
        <f t="shared" si="354"/>
        <v>1154.76895</v>
      </c>
      <c r="Q170" s="1">
        <f t="shared" si="6"/>
        <v>1942.542933</v>
      </c>
      <c r="R170" s="1">
        <f t="shared" si="7"/>
        <v>6.230777189</v>
      </c>
      <c r="S170" s="1">
        <f t="shared" si="8"/>
        <v>1895.6143</v>
      </c>
      <c r="T170" s="1">
        <v>1950.0</v>
      </c>
      <c r="U170" s="1">
        <v>1892.2479</v>
      </c>
      <c r="V170" s="1">
        <v>1950.0</v>
      </c>
      <c r="W170" s="1">
        <v>1543.2141</v>
      </c>
      <c r="X170" s="1">
        <v>1383.6448</v>
      </c>
      <c r="Y170" s="1">
        <f t="shared" si="9"/>
        <v>55.63220569</v>
      </c>
      <c r="Z170" s="1">
        <f t="shared" si="10"/>
        <v>67459.72485</v>
      </c>
      <c r="AA170" s="1">
        <f t="shared" si="11"/>
        <v>1.88595289</v>
      </c>
      <c r="AB170" s="1">
        <f t="shared" si="12"/>
        <v>0</v>
      </c>
      <c r="AC170" s="1">
        <f t="shared" si="13"/>
        <v>3335.305054</v>
      </c>
      <c r="AD170" s="1">
        <f t="shared" si="14"/>
        <v>0</v>
      </c>
      <c r="AF170" s="1">
        <f t="shared" si="15"/>
        <v>0.0003240095631</v>
      </c>
      <c r="AG170" s="16" t="str">
        <f t="shared" si="16"/>
        <v>MERGULHO</v>
      </c>
      <c r="AH170" s="1">
        <f t="shared" si="17"/>
        <v>-0.1388962432</v>
      </c>
      <c r="AJ170" s="23" t="str">
        <f t="shared" si="18"/>
        <v>SUB-HORIZONTAL</v>
      </c>
      <c r="AK170" s="1">
        <f t="shared" si="19"/>
        <v>0.1423565792</v>
      </c>
      <c r="AM170" s="17" t="str">
        <f t="shared" si="20"/>
        <v>SUB-VERTICAL</v>
      </c>
      <c r="AN170" s="1">
        <f t="shared" si="21"/>
        <v>-0.7678153433</v>
      </c>
      <c r="AP170" s="23" t="str">
        <f t="shared" si="22"/>
        <v>SUB-HORIZONTAL</v>
      </c>
      <c r="AQ170" s="1">
        <f t="shared" si="23"/>
        <v>-0.1092003275</v>
      </c>
      <c r="AS170" s="23" t="str">
        <f t="shared" si="24"/>
        <v>SUB-HORIZONTAL</v>
      </c>
      <c r="AT170" s="1">
        <f t="shared" si="25"/>
        <v>-0.4227601967</v>
      </c>
      <c r="AV170" s="23" t="str">
        <f t="shared" si="26"/>
        <v>SUB-HORIZONTAL</v>
      </c>
    </row>
    <row r="171" ht="15.75" customHeight="1">
      <c r="A171" s="1">
        <v>5587.6317</v>
      </c>
      <c r="B171" s="1">
        <v>1902.7831</v>
      </c>
      <c r="C171" s="1">
        <v>1653.864</v>
      </c>
      <c r="D171" s="1">
        <v>1949.547</v>
      </c>
      <c r="E171" s="1">
        <v>902.0366</v>
      </c>
      <c r="F171" s="1">
        <v>906.7365</v>
      </c>
      <c r="G171" s="1">
        <v>893.6732</v>
      </c>
      <c r="H171" s="1">
        <v>1904.2108</v>
      </c>
      <c r="I171" s="1">
        <v>1950.0</v>
      </c>
      <c r="J171" s="1">
        <v>1950.0</v>
      </c>
      <c r="K171" s="1">
        <v>1613.853</v>
      </c>
      <c r="L171" s="1">
        <f t="shared" si="3"/>
        <v>1234.8735</v>
      </c>
      <c r="M171" s="1">
        <f t="shared" ref="M171:N171" si="355">(H171+I171)/2</f>
        <v>1927.1054</v>
      </c>
      <c r="N171" s="1">
        <f t="shared" si="355"/>
        <v>1950</v>
      </c>
      <c r="O171" s="1">
        <f t="shared" ref="O171:P171" si="356">(E171+W171)/2</f>
        <v>1258.2284</v>
      </c>
      <c r="P171" s="1">
        <f t="shared" si="356"/>
        <v>1107.6534</v>
      </c>
      <c r="Q171" s="1">
        <f t="shared" si="6"/>
        <v>1902.784749</v>
      </c>
      <c r="R171" s="1">
        <f t="shared" si="7"/>
        <v>6.122915546</v>
      </c>
      <c r="S171" s="1">
        <f t="shared" si="8"/>
        <v>1881.5158</v>
      </c>
      <c r="T171" s="1">
        <v>1948.7365</v>
      </c>
      <c r="U171" s="1">
        <v>1884.1642</v>
      </c>
      <c r="V171" s="1">
        <v>1950.0</v>
      </c>
      <c r="W171" s="1">
        <v>1614.4202</v>
      </c>
      <c r="X171" s="1">
        <v>1308.5703</v>
      </c>
      <c r="Y171" s="1">
        <f t="shared" si="9"/>
        <v>2229.435646</v>
      </c>
      <c r="Z171" s="1">
        <f t="shared" si="10"/>
        <v>87696.5305</v>
      </c>
      <c r="AA171" s="1">
        <f t="shared" si="11"/>
        <v>0.205209</v>
      </c>
      <c r="AB171" s="1">
        <f t="shared" si="12"/>
        <v>1.59643225</v>
      </c>
      <c r="AC171" s="1">
        <f t="shared" si="13"/>
        <v>4334.352562</v>
      </c>
      <c r="AD171" s="1">
        <f t="shared" si="14"/>
        <v>0</v>
      </c>
      <c r="AF171" s="1">
        <f t="shared" si="15"/>
        <v>-0.0007500406556</v>
      </c>
      <c r="AG171" s="23" t="str">
        <f t="shared" si="16"/>
        <v>SUB-HORIZONTAL</v>
      </c>
      <c r="AH171" s="1">
        <f t="shared" si="17"/>
        <v>-0.14106999</v>
      </c>
      <c r="AJ171" s="23" t="str">
        <f t="shared" si="18"/>
        <v>SUB-HORIZONTAL</v>
      </c>
      <c r="AK171" s="1">
        <f t="shared" si="19"/>
        <v>0.1646681491</v>
      </c>
      <c r="AM171" s="17" t="str">
        <f t="shared" si="20"/>
        <v>SUB-VERTICAL</v>
      </c>
      <c r="AN171" s="1">
        <f t="shared" si="21"/>
        <v>-0.7899132686</v>
      </c>
      <c r="AP171" s="23" t="str">
        <f t="shared" si="22"/>
        <v>SUB-HORIZONTAL</v>
      </c>
      <c r="AQ171" s="1">
        <f t="shared" si="23"/>
        <v>-0.2104270282</v>
      </c>
      <c r="AS171" s="23" t="str">
        <f t="shared" si="24"/>
        <v>SUB-HORIZONTAL</v>
      </c>
      <c r="AT171" s="1">
        <f t="shared" si="25"/>
        <v>-0.3836652829</v>
      </c>
      <c r="AV171" s="23" t="str">
        <f t="shared" si="26"/>
        <v>SUB-HORIZONTAL</v>
      </c>
    </row>
    <row r="172" ht="15.75" customHeight="1">
      <c r="A172" s="1">
        <v>5587.7079</v>
      </c>
      <c r="B172" s="1">
        <v>1834.2786</v>
      </c>
      <c r="C172" s="1">
        <v>1648.9209</v>
      </c>
      <c r="D172" s="1">
        <v>1933.0569</v>
      </c>
      <c r="E172" s="1">
        <v>886.5042</v>
      </c>
      <c r="F172" s="1">
        <v>890.8504</v>
      </c>
      <c r="G172" s="1">
        <v>879.6703</v>
      </c>
      <c r="H172" s="1">
        <v>1847.4554</v>
      </c>
      <c r="I172" s="1">
        <v>1950.0</v>
      </c>
      <c r="J172" s="1">
        <v>1950.0</v>
      </c>
      <c r="K172" s="1">
        <v>1613.853</v>
      </c>
      <c r="L172" s="1">
        <f t="shared" si="3"/>
        <v>1205.992033</v>
      </c>
      <c r="M172" s="1">
        <f t="shared" ref="M172:N172" si="357">(H172+I172)/2</f>
        <v>1898.7277</v>
      </c>
      <c r="N172" s="1">
        <f t="shared" si="357"/>
        <v>1950</v>
      </c>
      <c r="O172" s="1">
        <f t="shared" ref="O172:P172" si="358">(E172+W172)/2</f>
        <v>1293.1626</v>
      </c>
      <c r="P172" s="1">
        <f t="shared" si="358"/>
        <v>1049.49315</v>
      </c>
      <c r="Q172" s="1">
        <f t="shared" si="6"/>
        <v>1834.280254</v>
      </c>
      <c r="R172" s="1">
        <f t="shared" si="7"/>
        <v>6.02697603</v>
      </c>
      <c r="S172" s="1">
        <f t="shared" si="8"/>
        <v>1864.462667</v>
      </c>
      <c r="T172" s="1">
        <v>1940.4196</v>
      </c>
      <c r="U172" s="1">
        <v>1880.1</v>
      </c>
      <c r="V172" s="1">
        <v>1950.0</v>
      </c>
      <c r="W172" s="1">
        <v>1699.821</v>
      </c>
      <c r="X172" s="1">
        <v>1208.1359</v>
      </c>
      <c r="Y172" s="1">
        <f t="shared" si="9"/>
        <v>13391.44242</v>
      </c>
      <c r="Z172" s="1">
        <f t="shared" si="10"/>
        <v>90648.62446</v>
      </c>
      <c r="AA172" s="1">
        <f t="shared" si="11"/>
        <v>287.0686376</v>
      </c>
      <c r="AB172" s="1">
        <f t="shared" si="12"/>
        <v>91.78406416</v>
      </c>
      <c r="AC172" s="1">
        <f t="shared" si="13"/>
        <v>4886.01</v>
      </c>
      <c r="AD172" s="1">
        <f t="shared" si="14"/>
        <v>0</v>
      </c>
      <c r="AF172" s="1">
        <f t="shared" si="15"/>
        <v>-0.007157977405</v>
      </c>
      <c r="AG172" s="23" t="str">
        <f t="shared" si="16"/>
        <v>SUB-HORIZONTAL</v>
      </c>
      <c r="AH172" s="1">
        <f t="shared" si="17"/>
        <v>-0.1137493945</v>
      </c>
      <c r="AJ172" s="23" t="str">
        <f t="shared" si="18"/>
        <v>SUB-HORIZONTAL</v>
      </c>
      <c r="AK172" s="1">
        <f t="shared" si="19"/>
        <v>0.1591490432</v>
      </c>
      <c r="AM172" s="17" t="str">
        <f t="shared" si="20"/>
        <v>SUB-VERTICAL</v>
      </c>
      <c r="AN172" s="1">
        <f t="shared" si="21"/>
        <v>-0.7994630293</v>
      </c>
      <c r="AP172" s="23" t="str">
        <f t="shared" si="22"/>
        <v>SUB-HORIZONTAL</v>
      </c>
      <c r="AQ172" s="1">
        <f t="shared" si="23"/>
        <v>-0.3431054034</v>
      </c>
      <c r="AS172" s="23" t="str">
        <f t="shared" si="24"/>
        <v>SUB-HORIZONTAL</v>
      </c>
      <c r="AT172" s="1">
        <f t="shared" si="25"/>
        <v>-0.3186192664</v>
      </c>
      <c r="AV172" s="23" t="str">
        <f t="shared" si="26"/>
        <v>SUB-HORIZONTAL</v>
      </c>
    </row>
    <row r="173" ht="15.75" customHeight="1">
      <c r="A173" s="1">
        <v>5587.7841</v>
      </c>
      <c r="B173" s="1">
        <v>1743.7635</v>
      </c>
      <c r="C173" s="1">
        <v>1670.6782</v>
      </c>
      <c r="D173" s="1">
        <v>1910.9022</v>
      </c>
      <c r="E173" s="1">
        <v>873.9925</v>
      </c>
      <c r="F173" s="1">
        <v>878.2047</v>
      </c>
      <c r="G173" s="1">
        <v>868.6826</v>
      </c>
      <c r="H173" s="1">
        <v>1803.1257</v>
      </c>
      <c r="I173" s="1">
        <v>1950.0</v>
      </c>
      <c r="J173" s="1">
        <v>1950.0</v>
      </c>
      <c r="K173" s="1">
        <v>1475.6589</v>
      </c>
      <c r="L173" s="1">
        <f t="shared" si="3"/>
        <v>1183.337667</v>
      </c>
      <c r="M173" s="1">
        <f t="shared" ref="M173:N173" si="359">(H173+I173)/2</f>
        <v>1876.56285</v>
      </c>
      <c r="N173" s="1">
        <f t="shared" si="359"/>
        <v>1950</v>
      </c>
      <c r="O173" s="1">
        <f t="shared" ref="O173:P173" si="360">(E173+W173)/2</f>
        <v>1262.0093</v>
      </c>
      <c r="P173" s="1">
        <f t="shared" si="360"/>
        <v>1035.14655</v>
      </c>
      <c r="Q173" s="1">
        <f t="shared" si="6"/>
        <v>1743.765149</v>
      </c>
      <c r="R173" s="1">
        <f t="shared" si="7"/>
        <v>5.951694866</v>
      </c>
      <c r="S173" s="1">
        <f t="shared" si="8"/>
        <v>1847.250717</v>
      </c>
      <c r="T173" s="1">
        <v>1927.8909</v>
      </c>
      <c r="U173" s="1">
        <v>1880.2695</v>
      </c>
      <c r="V173" s="1">
        <v>1950.0</v>
      </c>
      <c r="W173" s="1">
        <v>1650.0261</v>
      </c>
      <c r="X173" s="1">
        <v>1192.0884</v>
      </c>
      <c r="Y173" s="1">
        <f t="shared" si="9"/>
        <v>42533.49393</v>
      </c>
      <c r="Z173" s="1">
        <f t="shared" si="10"/>
        <v>78020.66796</v>
      </c>
      <c r="AA173" s="1">
        <f t="shared" si="11"/>
        <v>1528.637965</v>
      </c>
      <c r="AB173" s="1">
        <f t="shared" si="12"/>
        <v>488.8123028</v>
      </c>
      <c r="AC173" s="1">
        <f t="shared" si="13"/>
        <v>4862.34263</v>
      </c>
      <c r="AD173" s="1">
        <f t="shared" si="14"/>
        <v>0</v>
      </c>
      <c r="AF173" s="1">
        <f t="shared" si="15"/>
        <v>-0.03347751356</v>
      </c>
      <c r="AG173" s="23" t="str">
        <f t="shared" si="16"/>
        <v>SUB-HORIZONTAL</v>
      </c>
      <c r="AH173" s="1">
        <f t="shared" si="17"/>
        <v>-0.07631051081</v>
      </c>
      <c r="AJ173" s="23" t="str">
        <f t="shared" si="18"/>
        <v>SUB-HORIZONTAL</v>
      </c>
      <c r="AK173" s="1">
        <f t="shared" si="19"/>
        <v>0.1344468901</v>
      </c>
      <c r="AM173" s="17" t="str">
        <f t="shared" si="20"/>
        <v>SUB-VERTICAL</v>
      </c>
      <c r="AN173" s="1">
        <f t="shared" si="21"/>
        <v>-0.8023573846</v>
      </c>
      <c r="AP173" s="23" t="str">
        <f t="shared" si="22"/>
        <v>SUB-HORIZONTAL</v>
      </c>
      <c r="AQ173" s="1">
        <f t="shared" si="23"/>
        <v>-0.326517724</v>
      </c>
      <c r="AS173" s="23" t="str">
        <f t="shared" si="24"/>
        <v>SUB-HORIZONTAL</v>
      </c>
      <c r="AT173" s="1">
        <f t="shared" si="25"/>
        <v>-0.3178066732</v>
      </c>
      <c r="AV173" s="23" t="str">
        <f t="shared" si="26"/>
        <v>SUB-HORIZONTAL</v>
      </c>
    </row>
    <row r="174" ht="15.75" customHeight="1">
      <c r="A174" s="1">
        <v>5587.8603</v>
      </c>
      <c r="B174" s="1">
        <v>1636.2261</v>
      </c>
      <c r="C174" s="1">
        <v>1710.2723</v>
      </c>
      <c r="D174" s="1">
        <v>1926.5844</v>
      </c>
      <c r="E174" s="1">
        <v>857.288</v>
      </c>
      <c r="F174" s="1">
        <v>861.3347</v>
      </c>
      <c r="G174" s="1">
        <v>854.0999</v>
      </c>
      <c r="H174" s="1">
        <v>1769.3677</v>
      </c>
      <c r="I174" s="1">
        <v>1950.0</v>
      </c>
      <c r="J174" s="1">
        <v>1950.0</v>
      </c>
      <c r="K174" s="1">
        <v>1475.6589</v>
      </c>
      <c r="L174" s="1">
        <f t="shared" si="3"/>
        <v>1161.600767</v>
      </c>
      <c r="M174" s="1">
        <f t="shared" ref="M174:N174" si="361">(H174+I174)/2</f>
        <v>1859.68385</v>
      </c>
      <c r="N174" s="1">
        <f t="shared" si="361"/>
        <v>1950</v>
      </c>
      <c r="O174" s="1">
        <f t="shared" ref="O174:P174" si="362">(E174+W174)/2</f>
        <v>1227.6159</v>
      </c>
      <c r="P174" s="1">
        <f t="shared" si="362"/>
        <v>1029.3421</v>
      </c>
      <c r="Q174" s="1">
        <f t="shared" si="6"/>
        <v>1636.227737</v>
      </c>
      <c r="R174" s="1">
        <f t="shared" si="7"/>
        <v>5.851782906</v>
      </c>
      <c r="S174" s="1">
        <f t="shared" si="8"/>
        <v>1837.15765</v>
      </c>
      <c r="T174" s="1">
        <v>1915.5013</v>
      </c>
      <c r="U174" s="1">
        <v>1884.3618</v>
      </c>
      <c r="V174" s="1">
        <v>1950.0</v>
      </c>
      <c r="W174" s="1">
        <v>1597.9438</v>
      </c>
      <c r="X174" s="1">
        <v>1197.3495</v>
      </c>
      <c r="Y174" s="1">
        <f t="shared" si="9"/>
        <v>98454.06032</v>
      </c>
      <c r="Z174" s="1">
        <f t="shared" si="10"/>
        <v>57469.37015</v>
      </c>
      <c r="AA174" s="1">
        <f t="shared" si="11"/>
        <v>548.2903234</v>
      </c>
      <c r="AB174" s="1">
        <f t="shared" si="12"/>
        <v>1190.160302</v>
      </c>
      <c r="AC174" s="1">
        <f t="shared" si="13"/>
        <v>4308.373299</v>
      </c>
      <c r="AD174" s="1">
        <f t="shared" si="14"/>
        <v>0</v>
      </c>
      <c r="AF174" s="1">
        <f t="shared" si="15"/>
        <v>-0.07824976938</v>
      </c>
      <c r="AG174" s="23" t="str">
        <f t="shared" si="16"/>
        <v>SUB-HORIZONTAL</v>
      </c>
      <c r="AH174" s="1">
        <f t="shared" si="17"/>
        <v>-0.03397128683</v>
      </c>
      <c r="AJ174" s="23" t="str">
        <f t="shared" si="18"/>
        <v>SUB-HORIZONTAL</v>
      </c>
      <c r="AK174" s="1">
        <f t="shared" si="19"/>
        <v>0.1191664942</v>
      </c>
      <c r="AM174" s="17" t="str">
        <f t="shared" si="20"/>
        <v>SUB-VERTICAL</v>
      </c>
      <c r="AN174" s="1">
        <f t="shared" si="21"/>
        <v>-0.8320333086</v>
      </c>
      <c r="AP174" s="23" t="str">
        <f t="shared" si="22"/>
        <v>SUB-HORIZONTAL</v>
      </c>
      <c r="AQ174" s="1">
        <f t="shared" si="23"/>
        <v>-0.2896099952</v>
      </c>
      <c r="AS174" s="23" t="str">
        <f t="shared" si="24"/>
        <v>SUB-HORIZONTAL</v>
      </c>
      <c r="AT174" s="1">
        <f t="shared" si="25"/>
        <v>-0.3394261012</v>
      </c>
      <c r="AV174" s="23" t="str">
        <f t="shared" si="26"/>
        <v>SUB-HORIZONTAL</v>
      </c>
    </row>
    <row r="175" ht="15.75" customHeight="1">
      <c r="A175" s="1">
        <v>5587.9365</v>
      </c>
      <c r="B175" s="1">
        <v>1554.3149</v>
      </c>
      <c r="C175" s="1">
        <v>1823.1732</v>
      </c>
      <c r="D175" s="1">
        <v>1944.9601</v>
      </c>
      <c r="E175" s="1">
        <v>838.1503</v>
      </c>
      <c r="F175" s="1">
        <v>842.0186</v>
      </c>
      <c r="G175" s="1">
        <v>841.3475</v>
      </c>
      <c r="H175" s="1">
        <v>1730.4225</v>
      </c>
      <c r="I175" s="1">
        <v>1945.5525</v>
      </c>
      <c r="J175" s="1">
        <v>1950.0</v>
      </c>
      <c r="K175" s="1">
        <v>1306.6713</v>
      </c>
      <c r="L175" s="1">
        <f t="shared" si="3"/>
        <v>1137.929533</v>
      </c>
      <c r="M175" s="1">
        <f t="shared" ref="M175:N175" si="363">(H175+I175)/2</f>
        <v>1837.9875</v>
      </c>
      <c r="N175" s="1">
        <f t="shared" si="363"/>
        <v>1947.77625</v>
      </c>
      <c r="O175" s="1">
        <f t="shared" ref="O175:P175" si="364">(E175+W175)/2</f>
        <v>1232.6481</v>
      </c>
      <c r="P175" s="1">
        <f t="shared" si="364"/>
        <v>1030.7884</v>
      </c>
      <c r="Q175" s="1">
        <f t="shared" si="6"/>
        <v>1554.316502</v>
      </c>
      <c r="R175" s="1">
        <f t="shared" si="7"/>
        <v>5.76441107</v>
      </c>
      <c r="S175" s="1">
        <f t="shared" si="8"/>
        <v>1844.85455</v>
      </c>
      <c r="T175" s="1">
        <v>1905.0886</v>
      </c>
      <c r="U175" s="1">
        <v>1891.5905</v>
      </c>
      <c r="V175" s="1">
        <v>1950.0</v>
      </c>
      <c r="W175" s="1">
        <v>1627.1459</v>
      </c>
      <c r="X175" s="1">
        <v>1219.5582</v>
      </c>
      <c r="Y175" s="1">
        <f t="shared" si="9"/>
        <v>153066.8597</v>
      </c>
      <c r="Z175" s="1">
        <f t="shared" si="10"/>
        <v>14976.69307</v>
      </c>
      <c r="AA175" s="1">
        <f t="shared" si="11"/>
        <v>0.35093776</v>
      </c>
      <c r="AB175" s="1">
        <f t="shared" si="12"/>
        <v>1637.327203</v>
      </c>
      <c r="AC175" s="1">
        <f t="shared" si="13"/>
        <v>2911.897444</v>
      </c>
      <c r="AD175" s="1">
        <f t="shared" si="14"/>
        <v>19.78025625</v>
      </c>
      <c r="AF175" s="1">
        <f t="shared" si="15"/>
        <v>-0.1073822542</v>
      </c>
      <c r="AG175" s="23" t="str">
        <f t="shared" si="16"/>
        <v>SUB-HORIZONTAL</v>
      </c>
      <c r="AH175" s="1">
        <f t="shared" si="17"/>
        <v>0.05221883219</v>
      </c>
      <c r="AJ175" s="16" t="str">
        <f t="shared" si="18"/>
        <v>MERGULHO</v>
      </c>
      <c r="AK175" s="1">
        <f t="shared" si="19"/>
        <v>0.06467422953</v>
      </c>
      <c r="AM175" s="16" t="str">
        <f t="shared" si="20"/>
        <v>MERGULHO</v>
      </c>
      <c r="AN175" s="1">
        <f t="shared" si="21"/>
        <v>-0.8668754328</v>
      </c>
      <c r="AP175" s="23" t="str">
        <f t="shared" si="22"/>
        <v>SUB-HORIZONTAL</v>
      </c>
      <c r="AQ175" s="1">
        <f t="shared" si="23"/>
        <v>-0.2893387202</v>
      </c>
      <c r="AS175" s="23" t="str">
        <f t="shared" si="24"/>
        <v>SUB-HORIZONTAL</v>
      </c>
      <c r="AT175" s="1">
        <f t="shared" si="25"/>
        <v>-0.3733746614</v>
      </c>
      <c r="AV175" s="23" t="str">
        <f t="shared" si="26"/>
        <v>SUB-HORIZONTAL</v>
      </c>
    </row>
    <row r="176" ht="15.75" customHeight="1">
      <c r="A176" s="1">
        <v>5588.0127</v>
      </c>
      <c r="B176" s="1">
        <v>1385.5452</v>
      </c>
      <c r="C176" s="1">
        <v>1837.7977</v>
      </c>
      <c r="D176" s="1">
        <v>1935.1644</v>
      </c>
      <c r="E176" s="1">
        <v>823.8278</v>
      </c>
      <c r="F176" s="1">
        <v>827.5563</v>
      </c>
      <c r="G176" s="1">
        <v>837.6761</v>
      </c>
      <c r="H176" s="1">
        <v>1654.3621</v>
      </c>
      <c r="I176" s="1">
        <v>1945.5525</v>
      </c>
      <c r="J176" s="1">
        <v>1950.0</v>
      </c>
      <c r="K176" s="1">
        <v>1306.6713</v>
      </c>
      <c r="L176" s="1">
        <f t="shared" si="3"/>
        <v>1106.5315</v>
      </c>
      <c r="M176" s="1">
        <f t="shared" ref="M176:N176" si="365">(H176+I176)/2</f>
        <v>1799.9573</v>
      </c>
      <c r="N176" s="1">
        <f t="shared" si="365"/>
        <v>1947.77625</v>
      </c>
      <c r="O176" s="1">
        <f t="shared" ref="O176:P176" si="366">(E176+W176)/2</f>
        <v>1251.57425</v>
      </c>
      <c r="P176" s="1">
        <f t="shared" si="366"/>
        <v>1042.11255</v>
      </c>
      <c r="Q176" s="1">
        <f t="shared" si="6"/>
        <v>1385.546797</v>
      </c>
      <c r="R176" s="1">
        <f t="shared" si="7"/>
        <v>5.739256828</v>
      </c>
      <c r="S176" s="1">
        <f t="shared" si="8"/>
        <v>1817.850867</v>
      </c>
      <c r="T176" s="1">
        <v>1897.7534</v>
      </c>
      <c r="U176" s="1">
        <v>1900.8445</v>
      </c>
      <c r="V176" s="1">
        <v>1950.0</v>
      </c>
      <c r="W176" s="1">
        <v>1679.3207</v>
      </c>
      <c r="X176" s="1">
        <v>1256.6688</v>
      </c>
      <c r="Y176" s="1">
        <f t="shared" si="9"/>
        <v>313608.1761</v>
      </c>
      <c r="Z176" s="1">
        <f t="shared" si="10"/>
        <v>11611.09692</v>
      </c>
      <c r="AA176" s="1">
        <f t="shared" si="11"/>
        <v>107.9126216</v>
      </c>
      <c r="AB176" s="1">
        <f t="shared" si="12"/>
        <v>2284.753961</v>
      </c>
      <c r="AC176" s="1">
        <f t="shared" si="13"/>
        <v>1998.805264</v>
      </c>
      <c r="AD176" s="1">
        <f t="shared" si="14"/>
        <v>19.78025625</v>
      </c>
      <c r="AF176" s="1">
        <f t="shared" si="15"/>
        <v>-0.1775541932</v>
      </c>
      <c r="AG176" s="23" t="str">
        <f t="shared" si="16"/>
        <v>SUB-HORIZONTAL</v>
      </c>
      <c r="AH176" s="1">
        <f t="shared" si="17"/>
        <v>0.1052009076</v>
      </c>
      <c r="AJ176" s="17" t="str">
        <f t="shared" si="18"/>
        <v>SUB-VERTICAL</v>
      </c>
      <c r="AK176" s="1">
        <f t="shared" si="19"/>
        <v>0.05163006432</v>
      </c>
      <c r="AM176" s="16" t="str">
        <f t="shared" si="20"/>
        <v>MERGULHO</v>
      </c>
      <c r="AN176" s="1">
        <f t="shared" si="21"/>
        <v>-0.8801738526</v>
      </c>
      <c r="AP176" s="23" t="str">
        <f t="shared" si="22"/>
        <v>SUB-HORIZONTAL</v>
      </c>
      <c r="AQ176" s="1">
        <f t="shared" si="23"/>
        <v>-0.2909414431</v>
      </c>
      <c r="AS176" s="23" t="str">
        <f t="shared" si="24"/>
        <v>SUB-HORIZONTAL</v>
      </c>
      <c r="AT176" s="1">
        <f t="shared" si="25"/>
        <v>-0.4083739001</v>
      </c>
      <c r="AV176" s="23" t="str">
        <f t="shared" si="26"/>
        <v>SUB-HORIZONTAL</v>
      </c>
    </row>
    <row r="177" ht="15.75" customHeight="1">
      <c r="A177" s="1">
        <v>5588.0889</v>
      </c>
      <c r="B177" s="1">
        <v>1100.2334</v>
      </c>
      <c r="C177" s="1">
        <v>1820.6213</v>
      </c>
      <c r="D177" s="1">
        <v>1914.7079</v>
      </c>
      <c r="E177" s="1">
        <v>822.5892</v>
      </c>
      <c r="F177" s="1">
        <v>826.1661</v>
      </c>
      <c r="G177" s="1">
        <v>832.8532</v>
      </c>
      <c r="H177" s="1">
        <v>1613.0024</v>
      </c>
      <c r="I177" s="1">
        <v>1929.6937</v>
      </c>
      <c r="J177" s="1">
        <v>1950.0</v>
      </c>
      <c r="K177" s="1">
        <v>1189.0541</v>
      </c>
      <c r="L177" s="1">
        <f t="shared" si="3"/>
        <v>1090.6739</v>
      </c>
      <c r="M177" s="1">
        <f t="shared" ref="M177:N177" si="367">(H177+I177)/2</f>
        <v>1771.34805</v>
      </c>
      <c r="N177" s="1">
        <f t="shared" si="367"/>
        <v>1939.84685</v>
      </c>
      <c r="O177" s="1">
        <f t="shared" ref="O177:P177" si="368">(E177+W177)/2</f>
        <v>1260.87705</v>
      </c>
      <c r="P177" s="1">
        <f t="shared" si="368"/>
        <v>1062.3234</v>
      </c>
      <c r="Q177" s="1">
        <f t="shared" si="6"/>
        <v>1100.235</v>
      </c>
      <c r="R177" s="1">
        <f t="shared" si="7"/>
        <v>5.706213195</v>
      </c>
      <c r="S177" s="1">
        <f t="shared" si="8"/>
        <v>1765.1295</v>
      </c>
      <c r="T177" s="1">
        <v>1894.3092</v>
      </c>
      <c r="U177" s="1">
        <v>1910.9052</v>
      </c>
      <c r="V177" s="1">
        <v>1950.0</v>
      </c>
      <c r="W177" s="1">
        <v>1699.1649</v>
      </c>
      <c r="X177" s="1">
        <v>1298.4807</v>
      </c>
      <c r="Y177" s="1">
        <f t="shared" si="9"/>
        <v>688004.3893</v>
      </c>
      <c r="Z177" s="1">
        <f t="shared" si="10"/>
        <v>11896.78844</v>
      </c>
      <c r="AA177" s="1">
        <f t="shared" si="11"/>
        <v>224.5742016</v>
      </c>
      <c r="AB177" s="1">
        <f t="shared" si="12"/>
        <v>1252.06284</v>
      </c>
      <c r="AC177" s="1">
        <f t="shared" si="13"/>
        <v>353.0077323</v>
      </c>
      <c r="AD177" s="1">
        <f t="shared" si="14"/>
        <v>412.3458197</v>
      </c>
      <c r="AF177" s="1">
        <f t="shared" si="15"/>
        <v>-0.384912347</v>
      </c>
      <c r="AG177" s="23" t="str">
        <f t="shared" si="16"/>
        <v>SUB-HORIZONTAL</v>
      </c>
      <c r="AH177" s="1">
        <f t="shared" si="17"/>
        <v>0.1211545055</v>
      </c>
      <c r="AJ177" s="17" t="str">
        <f t="shared" si="18"/>
        <v>SUB-VERTICAL</v>
      </c>
      <c r="AK177" s="1">
        <f t="shared" si="19"/>
        <v>0.05039259236</v>
      </c>
      <c r="AM177" s="16" t="str">
        <f t="shared" si="20"/>
        <v>MERGULHO</v>
      </c>
      <c r="AN177" s="1">
        <f t="shared" si="21"/>
        <v>-0.8702160264</v>
      </c>
      <c r="AP177" s="23" t="str">
        <f t="shared" si="22"/>
        <v>SUB-HORIZONTAL</v>
      </c>
      <c r="AQ177" s="1">
        <f t="shared" si="23"/>
        <v>-0.2697532613</v>
      </c>
      <c r="AS177" s="23" t="str">
        <f t="shared" si="24"/>
        <v>SUB-HORIZONTAL</v>
      </c>
      <c r="AT177" s="1">
        <f t="shared" si="25"/>
        <v>-0.447751081</v>
      </c>
      <c r="AV177" s="23" t="str">
        <f t="shared" si="26"/>
        <v>SUB-HORIZONTAL</v>
      </c>
    </row>
    <row r="178" ht="15.75" customHeight="1">
      <c r="A178" s="1">
        <v>5588.1651</v>
      </c>
      <c r="B178" s="1">
        <v>1170.964</v>
      </c>
      <c r="C178" s="1">
        <v>1812.3337</v>
      </c>
      <c r="D178" s="1">
        <v>1903.3777</v>
      </c>
      <c r="E178" s="1">
        <v>840.2912</v>
      </c>
      <c r="F178" s="1">
        <v>843.6352</v>
      </c>
      <c r="G178" s="1">
        <v>851.8561</v>
      </c>
      <c r="H178" s="1">
        <v>1682.7388</v>
      </c>
      <c r="I178" s="1">
        <v>1929.6937</v>
      </c>
      <c r="J178" s="1">
        <v>1950.0</v>
      </c>
      <c r="K178" s="1">
        <v>1189.0541</v>
      </c>
      <c r="L178" s="1">
        <f t="shared" si="3"/>
        <v>1126.0767</v>
      </c>
      <c r="M178" s="1">
        <f t="shared" ref="M178:N178" si="369">(H178+I178)/2</f>
        <v>1806.21625</v>
      </c>
      <c r="N178" s="1">
        <f t="shared" si="369"/>
        <v>1939.84685</v>
      </c>
      <c r="O178" s="1">
        <f t="shared" ref="O178:P178" si="370">(E178+W178)/2</f>
        <v>1283.7969</v>
      </c>
      <c r="P178" s="1">
        <f t="shared" si="370"/>
        <v>1095.41875</v>
      </c>
      <c r="Q178" s="1">
        <f t="shared" si="6"/>
        <v>1170.9656</v>
      </c>
      <c r="R178" s="1">
        <f t="shared" si="7"/>
        <v>5.836409728</v>
      </c>
      <c r="S178" s="1">
        <f t="shared" si="8"/>
        <v>1775.417567</v>
      </c>
      <c r="T178" s="1">
        <v>1895.1477</v>
      </c>
      <c r="U178" s="1">
        <v>1920.6823</v>
      </c>
      <c r="V178" s="1">
        <v>1950.0</v>
      </c>
      <c r="W178" s="1">
        <v>1727.3026</v>
      </c>
      <c r="X178" s="1">
        <v>1347.2023</v>
      </c>
      <c r="Y178" s="1">
        <f t="shared" si="9"/>
        <v>575670.7577</v>
      </c>
      <c r="Z178" s="1">
        <f t="shared" si="10"/>
        <v>13773.3696</v>
      </c>
      <c r="AA178" s="1">
        <f t="shared" si="11"/>
        <v>692.531856</v>
      </c>
      <c r="AB178" s="1">
        <f t="shared" si="12"/>
        <v>1193.426116</v>
      </c>
      <c r="AC178" s="1">
        <f t="shared" si="13"/>
        <v>81.20532996</v>
      </c>
      <c r="AD178" s="1">
        <f t="shared" si="14"/>
        <v>412.3458197</v>
      </c>
      <c r="AF178" s="1">
        <f t="shared" si="15"/>
        <v>-0.3645849787</v>
      </c>
      <c r="AG178" s="23" t="str">
        <f t="shared" si="16"/>
        <v>SUB-HORIZONTAL</v>
      </c>
      <c r="AH178" s="1">
        <f t="shared" si="17"/>
        <v>0.07420966541</v>
      </c>
      <c r="AJ178" s="16" t="str">
        <f t="shared" si="18"/>
        <v>MERGULHO</v>
      </c>
      <c r="AK178" s="1">
        <f t="shared" si="19"/>
        <v>0.0490195995</v>
      </c>
      <c r="AM178" s="16" t="str">
        <f t="shared" si="20"/>
        <v>MERGULHO</v>
      </c>
      <c r="AN178" s="1">
        <f t="shared" si="21"/>
        <v>-0.8406035254</v>
      </c>
      <c r="AP178" s="23" t="str">
        <f t="shared" si="22"/>
        <v>SUB-HORIZONTAL</v>
      </c>
      <c r="AQ178" s="1">
        <f t="shared" si="23"/>
        <v>-0.2491710551</v>
      </c>
      <c r="AS178" s="23" t="str">
        <f t="shared" si="24"/>
        <v>SUB-HORIZONTAL</v>
      </c>
      <c r="AT178" s="1">
        <f t="shared" si="25"/>
        <v>-0.4623909326</v>
      </c>
      <c r="AV178" s="23" t="str">
        <f t="shared" si="26"/>
        <v>SUB-HORIZONTAL</v>
      </c>
    </row>
    <row r="179" ht="15.75" customHeight="1">
      <c r="A179" s="1">
        <v>5588.2413</v>
      </c>
      <c r="B179" s="1">
        <v>1388.2478</v>
      </c>
      <c r="C179" s="1">
        <v>1848.6676</v>
      </c>
      <c r="D179" s="1">
        <v>1881.2872</v>
      </c>
      <c r="E179" s="1">
        <v>883.4479</v>
      </c>
      <c r="F179" s="1">
        <v>886.4283</v>
      </c>
      <c r="G179" s="1">
        <v>896.4559</v>
      </c>
      <c r="H179" s="1">
        <v>1729.5303</v>
      </c>
      <c r="I179" s="1">
        <v>1909.4718</v>
      </c>
      <c r="J179" s="1">
        <v>1950.0</v>
      </c>
      <c r="K179" s="1">
        <v>1210.3552</v>
      </c>
      <c r="L179" s="1">
        <f t="shared" si="3"/>
        <v>1170.804833</v>
      </c>
      <c r="M179" s="1">
        <f t="shared" ref="M179:N179" si="371">(H179+I179)/2</f>
        <v>1819.50105</v>
      </c>
      <c r="N179" s="1">
        <f t="shared" si="371"/>
        <v>1929.7359</v>
      </c>
      <c r="O179" s="1">
        <f t="shared" ref="O179:P179" si="372">(E179+W179)/2</f>
        <v>1310.5925</v>
      </c>
      <c r="P179" s="1">
        <f t="shared" si="372"/>
        <v>1144.13665</v>
      </c>
      <c r="Q179" s="1">
        <f t="shared" si="6"/>
        <v>1388.249385</v>
      </c>
      <c r="R179" s="1">
        <f t="shared" si="7"/>
        <v>6.141980946</v>
      </c>
      <c r="S179" s="1">
        <f t="shared" si="8"/>
        <v>1816.297183</v>
      </c>
      <c r="T179" s="1">
        <v>1900.1707</v>
      </c>
      <c r="U179" s="1">
        <v>1929.4098</v>
      </c>
      <c r="V179" s="1">
        <v>1950.0</v>
      </c>
      <c r="W179" s="1">
        <v>1737.7371</v>
      </c>
      <c r="X179" s="1">
        <v>1401.845</v>
      </c>
      <c r="Y179" s="1">
        <f t="shared" si="9"/>
        <v>271674.4582</v>
      </c>
      <c r="Z179" s="1">
        <f t="shared" si="10"/>
        <v>3697.150738</v>
      </c>
      <c r="AA179" s="1">
        <f t="shared" si="11"/>
        <v>794.3716772</v>
      </c>
      <c r="AB179" s="1">
        <f t="shared" si="12"/>
        <v>86.51046121</v>
      </c>
      <c r="AC179" s="1">
        <f t="shared" si="13"/>
        <v>397.523844</v>
      </c>
      <c r="AD179" s="1">
        <f t="shared" si="14"/>
        <v>1642.534995</v>
      </c>
      <c r="AF179" s="1">
        <f t="shared" si="15"/>
        <v>-0.2202502627</v>
      </c>
      <c r="AG179" s="23" t="str">
        <f t="shared" si="16"/>
        <v>SUB-HORIZONTAL</v>
      </c>
      <c r="AH179" s="1">
        <f t="shared" si="17"/>
        <v>0.06662761248</v>
      </c>
      <c r="AJ179" s="16" t="str">
        <f t="shared" si="18"/>
        <v>MERGULHO</v>
      </c>
      <c r="AK179" s="1">
        <f t="shared" si="19"/>
        <v>0.01749128298</v>
      </c>
      <c r="AM179" s="16" t="str">
        <f t="shared" si="20"/>
        <v>MERGULHO</v>
      </c>
      <c r="AN179" s="1">
        <f t="shared" si="21"/>
        <v>-0.7740028913</v>
      </c>
      <c r="AP179" s="23" t="str">
        <f t="shared" si="22"/>
        <v>SUB-HORIZONTAL</v>
      </c>
      <c r="AQ179" s="1">
        <f t="shared" si="23"/>
        <v>-0.2152076744</v>
      </c>
      <c r="AS179" s="23" t="str">
        <f t="shared" si="24"/>
        <v>SUB-HORIZONTAL</v>
      </c>
      <c r="AT179" s="1">
        <f t="shared" si="25"/>
        <v>-0.4508285463</v>
      </c>
      <c r="AV179" s="23" t="str">
        <f t="shared" si="26"/>
        <v>SUB-HORIZONTAL</v>
      </c>
    </row>
    <row r="180" ht="15.75" customHeight="1">
      <c r="A180" s="1">
        <v>5588.3175</v>
      </c>
      <c r="B180" s="1">
        <v>1538.252</v>
      </c>
      <c r="C180" s="1">
        <v>1914.5547</v>
      </c>
      <c r="D180" s="1">
        <v>1915.2909</v>
      </c>
      <c r="E180" s="1">
        <v>950.3156</v>
      </c>
      <c r="F180" s="1">
        <v>952.7466</v>
      </c>
      <c r="G180" s="1">
        <v>957.8345</v>
      </c>
      <c r="H180" s="1">
        <v>1736.8762</v>
      </c>
      <c r="I180" s="1">
        <v>1909.4718</v>
      </c>
      <c r="J180" s="1">
        <v>1950.0</v>
      </c>
      <c r="K180" s="1">
        <v>1210.3552</v>
      </c>
      <c r="L180" s="1">
        <f t="shared" si="3"/>
        <v>1215.8191</v>
      </c>
      <c r="M180" s="1">
        <f t="shared" ref="M180:N180" si="373">(H180+I180)/2</f>
        <v>1823.174</v>
      </c>
      <c r="N180" s="1">
        <f t="shared" si="373"/>
        <v>1929.7359</v>
      </c>
      <c r="O180" s="1">
        <f t="shared" ref="O180:P180" si="374">(E180+W180)/2</f>
        <v>1337.834</v>
      </c>
      <c r="P180" s="1">
        <f t="shared" si="374"/>
        <v>1206.46765</v>
      </c>
      <c r="Q180" s="1">
        <f t="shared" si="6"/>
        <v>1538.253563</v>
      </c>
      <c r="R180" s="1">
        <f t="shared" si="7"/>
        <v>6.562510491</v>
      </c>
      <c r="S180" s="1">
        <f t="shared" si="8"/>
        <v>1860.6087</v>
      </c>
      <c r="T180" s="1">
        <v>1908.8081</v>
      </c>
      <c r="U180" s="1">
        <v>1936.7465</v>
      </c>
      <c r="V180" s="1">
        <v>1950.0</v>
      </c>
      <c r="W180" s="1">
        <v>1725.3524</v>
      </c>
      <c r="X180" s="1">
        <v>1460.1887</v>
      </c>
      <c r="Y180" s="1">
        <f t="shared" si="9"/>
        <v>137804.1399</v>
      </c>
      <c r="Z180" s="1">
        <f t="shared" si="10"/>
        <v>25.83587241</v>
      </c>
      <c r="AA180" s="1">
        <f t="shared" si="11"/>
        <v>33.86192481</v>
      </c>
      <c r="AB180" s="1">
        <f t="shared" si="12"/>
        <v>0.44049769</v>
      </c>
      <c r="AC180" s="1">
        <f t="shared" si="13"/>
        <v>743.9092601</v>
      </c>
      <c r="AD180" s="1">
        <f t="shared" si="14"/>
        <v>1642.534995</v>
      </c>
      <c r="AF180" s="1">
        <f t="shared" si="15"/>
        <v>-0.1215161454</v>
      </c>
      <c r="AG180" s="23" t="str">
        <f t="shared" si="16"/>
        <v>SUB-HORIZONTAL</v>
      </c>
      <c r="AH180" s="1">
        <f t="shared" si="17"/>
        <v>0.09743535181</v>
      </c>
      <c r="AJ180" s="16" t="str">
        <f t="shared" si="18"/>
        <v>MERGULHO</v>
      </c>
      <c r="AK180" s="1">
        <f t="shared" si="19"/>
        <v>0.000384454148</v>
      </c>
      <c r="AM180" s="16" t="str">
        <f t="shared" si="20"/>
        <v>MERGULHO</v>
      </c>
      <c r="AN180" s="1">
        <f t="shared" si="21"/>
        <v>-0.7152615758</v>
      </c>
      <c r="AP180" s="23" t="str">
        <f t="shared" si="22"/>
        <v>SUB-HORIZONTAL</v>
      </c>
      <c r="AQ180" s="1">
        <f t="shared" si="23"/>
        <v>-0.1670593059</v>
      </c>
      <c r="AS180" s="23" t="str">
        <f t="shared" si="24"/>
        <v>SUB-HORIZONTAL</v>
      </c>
      <c r="AT180" s="1">
        <f t="shared" si="25"/>
        <v>-0.4247763297</v>
      </c>
      <c r="AV180" s="23" t="str">
        <f t="shared" si="26"/>
        <v>SUB-HORIZONTAL</v>
      </c>
    </row>
    <row r="181" ht="15.75" customHeight="1">
      <c r="A181" s="1">
        <v>5588.3937</v>
      </c>
      <c r="B181" s="1">
        <v>1649.8588</v>
      </c>
      <c r="C181" s="1">
        <v>1867.9456</v>
      </c>
      <c r="D181" s="1">
        <v>1944.7625</v>
      </c>
      <c r="E181" s="1">
        <v>1034.9247</v>
      </c>
      <c r="F181" s="1">
        <v>1036.7501</v>
      </c>
      <c r="G181" s="1">
        <v>1024.7909</v>
      </c>
      <c r="H181" s="1">
        <v>1774.3281</v>
      </c>
      <c r="I181" s="1">
        <v>1897.8887</v>
      </c>
      <c r="J181" s="1">
        <v>1950.0</v>
      </c>
      <c r="K181" s="1">
        <v>1287.5475</v>
      </c>
      <c r="L181" s="1">
        <f t="shared" si="3"/>
        <v>1278.623033</v>
      </c>
      <c r="M181" s="1">
        <f t="shared" ref="M181:N181" si="375">(H181+I181)/2</f>
        <v>1836.1084</v>
      </c>
      <c r="N181" s="1">
        <f t="shared" si="375"/>
        <v>1923.94435</v>
      </c>
      <c r="O181" s="1">
        <f t="shared" ref="O181:P181" si="376">(E181+W181)/2</f>
        <v>1358.00825</v>
      </c>
      <c r="P181" s="1">
        <f t="shared" si="376"/>
        <v>1279.87265</v>
      </c>
      <c r="Q181" s="1">
        <f t="shared" si="6"/>
        <v>1649.860371</v>
      </c>
      <c r="R181" s="1">
        <f t="shared" si="7"/>
        <v>7.021255794</v>
      </c>
      <c r="S181" s="1">
        <f t="shared" si="8"/>
        <v>1879.24035</v>
      </c>
      <c r="T181" s="1">
        <v>1920.1143</v>
      </c>
      <c r="U181" s="1">
        <v>1942.7609</v>
      </c>
      <c r="V181" s="1">
        <v>1950.0</v>
      </c>
      <c r="W181" s="1">
        <v>1681.0918</v>
      </c>
      <c r="X181" s="1">
        <v>1522.9952</v>
      </c>
      <c r="Y181" s="1">
        <f t="shared" si="9"/>
        <v>61518.83129</v>
      </c>
      <c r="Z181" s="1">
        <f t="shared" si="10"/>
        <v>896.5892376</v>
      </c>
      <c r="AA181" s="1">
        <f t="shared" si="11"/>
        <v>2197.153126</v>
      </c>
      <c r="AB181" s="1">
        <f t="shared" si="12"/>
        <v>493.9772954</v>
      </c>
      <c r="AC181" s="1">
        <f t="shared" si="13"/>
        <v>2013.514333</v>
      </c>
      <c r="AD181" s="1">
        <f t="shared" si="14"/>
        <v>2715.587588</v>
      </c>
      <c r="AF181" s="1">
        <f t="shared" si="15"/>
        <v>-0.07274813987</v>
      </c>
      <c r="AG181" s="23" t="str">
        <f t="shared" si="16"/>
        <v>SUB-HORIZONTAL</v>
      </c>
      <c r="AH181" s="1">
        <f t="shared" si="17"/>
        <v>0.05142306541</v>
      </c>
      <c r="AJ181" s="16" t="str">
        <f t="shared" si="18"/>
        <v>MERGULHO</v>
      </c>
      <c r="AK181" s="1">
        <f t="shared" si="19"/>
        <v>0.04030337162</v>
      </c>
      <c r="AM181" s="16" t="str">
        <f t="shared" si="20"/>
        <v>MERGULHO</v>
      </c>
      <c r="AN181" s="1">
        <f t="shared" si="21"/>
        <v>-0.6413222597</v>
      </c>
      <c r="AP181" s="23" t="str">
        <f t="shared" si="22"/>
        <v>SUB-HORIZONTAL</v>
      </c>
      <c r="AQ181" s="1">
        <f t="shared" si="23"/>
        <v>-0.09880468729</v>
      </c>
      <c r="AS181" s="23" t="str">
        <f t="shared" si="24"/>
        <v>SUB-HORIZONTAL</v>
      </c>
      <c r="AT181" s="1">
        <f t="shared" si="25"/>
        <v>-0.398786616</v>
      </c>
      <c r="AV181" s="23" t="str">
        <f t="shared" si="26"/>
        <v>SUB-HORIZONTAL</v>
      </c>
    </row>
    <row r="182" ht="15.75" customHeight="1">
      <c r="A182" s="1">
        <v>5588.4699</v>
      </c>
      <c r="B182" s="1">
        <v>1738.2572</v>
      </c>
      <c r="C182" s="1">
        <v>1816.1971</v>
      </c>
      <c r="D182" s="1">
        <v>1910.0901</v>
      </c>
      <c r="E182" s="1">
        <v>1100.0486</v>
      </c>
      <c r="F182" s="1">
        <v>1100.9568</v>
      </c>
      <c r="G182" s="1">
        <v>1083.0657</v>
      </c>
      <c r="H182" s="1">
        <v>1821.1558</v>
      </c>
      <c r="I182" s="1">
        <v>1897.8887</v>
      </c>
      <c r="J182" s="1">
        <v>1950.0</v>
      </c>
      <c r="K182" s="1">
        <v>1287.5475</v>
      </c>
      <c r="L182" s="1">
        <f t="shared" si="3"/>
        <v>1335.059433</v>
      </c>
      <c r="M182" s="1">
        <f t="shared" ref="M182:N182" si="377">(H182+I182)/2</f>
        <v>1859.52225</v>
      </c>
      <c r="N182" s="1">
        <f t="shared" si="377"/>
        <v>1923.94435</v>
      </c>
      <c r="O182" s="1">
        <f t="shared" ref="O182:P182" si="378">(E182+W182)/2</f>
        <v>1358.81495</v>
      </c>
      <c r="P182" s="1">
        <f t="shared" si="378"/>
        <v>1349.01095</v>
      </c>
      <c r="Q182" s="1">
        <f t="shared" si="6"/>
        <v>1738.258781</v>
      </c>
      <c r="R182" s="1">
        <f t="shared" si="7"/>
        <v>7.420519953</v>
      </c>
      <c r="S182" s="1">
        <f t="shared" si="8"/>
        <v>1882.529617</v>
      </c>
      <c r="T182" s="1">
        <v>1932.9268</v>
      </c>
      <c r="U182" s="1">
        <v>1947.7065</v>
      </c>
      <c r="V182" s="1">
        <v>1950.0</v>
      </c>
      <c r="W182" s="1">
        <v>1617.5813</v>
      </c>
      <c r="X182" s="1">
        <v>1597.0651</v>
      </c>
      <c r="Y182" s="1">
        <f t="shared" si="9"/>
        <v>25482.21579</v>
      </c>
      <c r="Z182" s="1">
        <f t="shared" si="10"/>
        <v>6673.517511</v>
      </c>
      <c r="AA182" s="1">
        <f t="shared" si="11"/>
        <v>148.874162</v>
      </c>
      <c r="AB182" s="1">
        <f t="shared" si="12"/>
        <v>1227.668452</v>
      </c>
      <c r="AC182" s="1">
        <f t="shared" si="13"/>
        <v>2481.813197</v>
      </c>
      <c r="AD182" s="1">
        <f t="shared" si="14"/>
        <v>2715.587588</v>
      </c>
      <c r="AF182" s="1">
        <f t="shared" si="15"/>
        <v>-0.04659256579</v>
      </c>
      <c r="AG182" s="23" t="str">
        <f t="shared" si="16"/>
        <v>SUB-HORIZONTAL</v>
      </c>
      <c r="AH182" s="1">
        <f t="shared" si="17"/>
        <v>-0.002726545784</v>
      </c>
      <c r="AJ182" s="23" t="str">
        <f t="shared" si="18"/>
        <v>SUB-HORIZONTAL</v>
      </c>
      <c r="AK182" s="1">
        <f t="shared" si="19"/>
        <v>0.05041094047</v>
      </c>
      <c r="AM182" s="16" t="str">
        <f t="shared" si="20"/>
        <v>MERGULHO</v>
      </c>
      <c r="AN182" s="1">
        <f t="shared" si="21"/>
        <v>-0.5588231719</v>
      </c>
      <c r="AP182" s="23" t="str">
        <f t="shared" si="22"/>
        <v>SUB-HORIZONTAL</v>
      </c>
      <c r="AQ182" s="1">
        <f t="shared" si="23"/>
        <v>-0.0127644632</v>
      </c>
      <c r="AS182" s="23" t="str">
        <f t="shared" si="24"/>
        <v>SUB-HORIZONTAL</v>
      </c>
      <c r="AT182" s="1">
        <f t="shared" si="25"/>
        <v>-0.3908174091</v>
      </c>
      <c r="AV182" s="23" t="str">
        <f t="shared" si="26"/>
        <v>SUB-HORIZONTAL</v>
      </c>
    </row>
    <row r="183" ht="15.75" customHeight="1">
      <c r="A183" s="1">
        <v>5588.5461</v>
      </c>
      <c r="B183" s="1">
        <v>1790.1099</v>
      </c>
      <c r="C183" s="1">
        <v>1783.6141</v>
      </c>
      <c r="D183" s="1">
        <v>1894.2404</v>
      </c>
      <c r="E183" s="1">
        <v>1252.7794</v>
      </c>
      <c r="F183" s="1">
        <v>1257.7814</v>
      </c>
      <c r="G183" s="1">
        <v>1240.7352</v>
      </c>
      <c r="H183" s="1">
        <v>1844.5984</v>
      </c>
      <c r="I183" s="1">
        <v>1900.7566</v>
      </c>
      <c r="J183" s="1">
        <v>1950.0</v>
      </c>
      <c r="K183" s="1">
        <v>1384.9985</v>
      </c>
      <c r="L183" s="1">
        <f t="shared" si="3"/>
        <v>1447.705</v>
      </c>
      <c r="M183" s="1">
        <f t="shared" ref="M183:N183" si="379">(H183+I183)/2</f>
        <v>1872.6775</v>
      </c>
      <c r="N183" s="1">
        <f t="shared" si="379"/>
        <v>1925.3783</v>
      </c>
      <c r="O183" s="1">
        <f t="shared" ref="O183:P183" si="380">(E183+W183)/2</f>
        <v>1407.76915</v>
      </c>
      <c r="P183" s="1">
        <f t="shared" si="380"/>
        <v>1451.3611</v>
      </c>
      <c r="Q183" s="1">
        <f t="shared" si="6"/>
        <v>1790.111488</v>
      </c>
      <c r="R183" s="1">
        <f t="shared" si="7"/>
        <v>8.500777292</v>
      </c>
      <c r="S183" s="1">
        <f t="shared" si="8"/>
        <v>1885.378833</v>
      </c>
      <c r="T183" s="1">
        <v>1944.5868</v>
      </c>
      <c r="U183" s="1">
        <v>1949.7218</v>
      </c>
      <c r="V183" s="1">
        <v>1950.0</v>
      </c>
      <c r="W183" s="1">
        <v>1562.7589</v>
      </c>
      <c r="X183" s="1">
        <v>1644.9408</v>
      </c>
      <c r="Y183" s="1">
        <f t="shared" si="9"/>
        <v>12242.69222</v>
      </c>
      <c r="Z183" s="1">
        <f t="shared" si="10"/>
        <v>13722.36531</v>
      </c>
      <c r="AA183" s="1">
        <f t="shared" si="11"/>
        <v>42.46086244</v>
      </c>
      <c r="AB183" s="1">
        <f t="shared" si="12"/>
        <v>1921.086432</v>
      </c>
      <c r="AC183" s="1">
        <f t="shared" si="13"/>
        <v>2397.590811</v>
      </c>
      <c r="AD183" s="1">
        <f t="shared" si="14"/>
        <v>2424.912444</v>
      </c>
      <c r="AF183" s="1">
        <f t="shared" si="15"/>
        <v>-0.02998569308</v>
      </c>
      <c r="AG183" s="23" t="str">
        <f t="shared" si="16"/>
        <v>SUB-HORIZONTAL</v>
      </c>
      <c r="AH183" s="1">
        <f t="shared" si="17"/>
        <v>-0.0336214687</v>
      </c>
      <c r="AJ183" s="23" t="str">
        <f t="shared" si="18"/>
        <v>SUB-HORIZONTAL</v>
      </c>
      <c r="AK183" s="1">
        <f t="shared" si="19"/>
        <v>0.06018529469</v>
      </c>
      <c r="AM183" s="16" t="str">
        <f t="shared" si="20"/>
        <v>MERGULHO</v>
      </c>
      <c r="AN183" s="1">
        <f t="shared" si="21"/>
        <v>-0.4164044938</v>
      </c>
      <c r="AP183" s="23" t="str">
        <f t="shared" si="22"/>
        <v>SUB-HORIZONTAL</v>
      </c>
      <c r="AQ183" s="1">
        <f t="shared" si="23"/>
        <v>0.05125722034</v>
      </c>
      <c r="AS183" s="16" t="str">
        <f t="shared" si="24"/>
        <v>MERGULHO</v>
      </c>
      <c r="AT183" s="1">
        <f t="shared" si="25"/>
        <v>-0.2829356277</v>
      </c>
      <c r="AV183" s="23" t="str">
        <f t="shared" si="26"/>
        <v>SUB-HORIZONTAL</v>
      </c>
    </row>
    <row r="184" ht="15.75" customHeight="1">
      <c r="A184" s="1">
        <v>5588.6223</v>
      </c>
      <c r="B184" s="1">
        <v>1796.6594</v>
      </c>
      <c r="C184" s="1">
        <v>1756.1381</v>
      </c>
      <c r="D184" s="1">
        <v>1887.4426</v>
      </c>
      <c r="E184" s="1">
        <v>1333.7183</v>
      </c>
      <c r="F184" s="1">
        <v>1336.5428</v>
      </c>
      <c r="G184" s="1">
        <v>1320.5688</v>
      </c>
      <c r="H184" s="1">
        <v>1865.1626</v>
      </c>
      <c r="I184" s="1">
        <v>1900.7566</v>
      </c>
      <c r="J184" s="1">
        <v>1950.0</v>
      </c>
      <c r="K184" s="1">
        <v>1384.9985</v>
      </c>
      <c r="L184" s="1">
        <f t="shared" si="3"/>
        <v>1507.424733</v>
      </c>
      <c r="M184" s="1">
        <f t="shared" ref="M184:N184" si="381">(H184+I184)/2</f>
        <v>1882.9596</v>
      </c>
      <c r="N184" s="1">
        <f t="shared" si="381"/>
        <v>1925.3783</v>
      </c>
      <c r="O184" s="1">
        <f t="shared" ref="O184:P184" si="382">(E184+W184)/2</f>
        <v>1399.93305</v>
      </c>
      <c r="P184" s="1">
        <f t="shared" si="382"/>
        <v>1509.6101</v>
      </c>
      <c r="Q184" s="1">
        <f t="shared" si="6"/>
        <v>1796.660995</v>
      </c>
      <c r="R184" s="1">
        <f t="shared" si="7"/>
        <v>9.047749485</v>
      </c>
      <c r="S184" s="1">
        <f t="shared" si="8"/>
        <v>1881.598083</v>
      </c>
      <c r="T184" s="1">
        <v>1949.3485</v>
      </c>
      <c r="U184" s="1">
        <v>1949.9999</v>
      </c>
      <c r="V184" s="1">
        <v>1950.0</v>
      </c>
      <c r="W184" s="1">
        <v>1466.1478</v>
      </c>
      <c r="X184" s="1">
        <v>1682.6774</v>
      </c>
      <c r="Y184" s="1">
        <f t="shared" si="9"/>
        <v>10836.22705</v>
      </c>
      <c r="Z184" s="1">
        <f t="shared" si="10"/>
        <v>20914.51054</v>
      </c>
      <c r="AA184" s="1">
        <f t="shared" si="11"/>
        <v>177.262596</v>
      </c>
      <c r="AB184" s="1">
        <f t="shared" si="12"/>
        <v>2361.172746</v>
      </c>
      <c r="AC184" s="1">
        <f t="shared" si="13"/>
        <v>2424.902595</v>
      </c>
      <c r="AD184" s="1">
        <f t="shared" si="14"/>
        <v>2424.912444</v>
      </c>
      <c r="AF184" s="1">
        <f t="shared" si="15"/>
        <v>-0.03742136569</v>
      </c>
      <c r="AG184" s="23" t="str">
        <f t="shared" si="16"/>
        <v>SUB-HORIZONTAL</v>
      </c>
      <c r="AH184" s="1">
        <f t="shared" si="17"/>
        <v>-0.06024020232</v>
      </c>
      <c r="AJ184" s="23" t="str">
        <f t="shared" si="18"/>
        <v>SUB-HORIZONTAL</v>
      </c>
      <c r="AK184" s="1">
        <f t="shared" si="19"/>
        <v>0.07212127589</v>
      </c>
      <c r="AM184" s="16" t="str">
        <f t="shared" si="20"/>
        <v>MERGULHO</v>
      </c>
      <c r="AN184" s="1">
        <f t="shared" si="21"/>
        <v>-0.3489993766</v>
      </c>
      <c r="AP184" s="23" t="str">
        <f t="shared" si="22"/>
        <v>SUB-HORIZONTAL</v>
      </c>
      <c r="AQ184" s="1">
        <f t="shared" si="23"/>
        <v>0.1378567279</v>
      </c>
      <c r="AS184" s="17" t="str">
        <f t="shared" si="24"/>
        <v>SUB-VERTICAL</v>
      </c>
      <c r="AT184" s="1">
        <f t="shared" si="25"/>
        <v>-0.2429169907</v>
      </c>
      <c r="AV184" s="23" t="str">
        <f t="shared" si="26"/>
        <v>SUB-HORIZONTAL</v>
      </c>
    </row>
    <row r="185" ht="15.75" customHeight="1">
      <c r="A185" s="1">
        <v>5588.6985</v>
      </c>
      <c r="B185" s="1">
        <v>1757.2579</v>
      </c>
      <c r="C185" s="1">
        <v>1718.7312</v>
      </c>
      <c r="D185" s="1">
        <v>1920.8649</v>
      </c>
      <c r="E185" s="1">
        <v>1287.6243</v>
      </c>
      <c r="F185" s="1">
        <v>1288.6279</v>
      </c>
      <c r="G185" s="1">
        <v>1254.7964</v>
      </c>
      <c r="H185" s="1">
        <v>1824.2194</v>
      </c>
      <c r="I185" s="1">
        <v>1916.8938</v>
      </c>
      <c r="J185" s="1">
        <v>1950.0</v>
      </c>
      <c r="K185" s="1">
        <v>1503.2318</v>
      </c>
      <c r="L185" s="1">
        <f t="shared" si="3"/>
        <v>1455.881233</v>
      </c>
      <c r="M185" s="1">
        <f t="shared" ref="M185:N185" si="383">(H185+I185)/2</f>
        <v>1870.5566</v>
      </c>
      <c r="N185" s="1">
        <f t="shared" si="383"/>
        <v>1933.4469</v>
      </c>
      <c r="O185" s="1">
        <f t="shared" ref="O185:P185" si="384">(E185+W185)/2</f>
        <v>1326.85705</v>
      </c>
      <c r="P185" s="1">
        <f t="shared" si="384"/>
        <v>1494.8549</v>
      </c>
      <c r="Q185" s="1">
        <f t="shared" si="6"/>
        <v>1757.259507</v>
      </c>
      <c r="R185" s="1">
        <f t="shared" si="7"/>
        <v>8.597116244</v>
      </c>
      <c r="S185" s="1">
        <f t="shared" si="8"/>
        <v>1874.475633</v>
      </c>
      <c r="T185" s="1">
        <v>1949.9998</v>
      </c>
      <c r="U185" s="1">
        <v>1950.0</v>
      </c>
      <c r="V185" s="1">
        <v>1950.0</v>
      </c>
      <c r="W185" s="1">
        <v>1366.0898</v>
      </c>
      <c r="X185" s="1">
        <v>1701.0819</v>
      </c>
      <c r="Y185" s="1">
        <f t="shared" si="9"/>
        <v>25483.62057</v>
      </c>
      <c r="Z185" s="1">
        <f t="shared" si="10"/>
        <v>39268.41604</v>
      </c>
      <c r="AA185" s="1">
        <f t="shared" si="11"/>
        <v>15.76963521</v>
      </c>
      <c r="AB185" s="1">
        <f t="shared" si="12"/>
        <v>1096.007236</v>
      </c>
      <c r="AC185" s="1">
        <f t="shared" si="13"/>
        <v>1096.020478</v>
      </c>
      <c r="AD185" s="1">
        <f t="shared" si="14"/>
        <v>1096.020478</v>
      </c>
      <c r="AF185" s="1">
        <f t="shared" si="15"/>
        <v>-0.03739976613</v>
      </c>
      <c r="AG185" s="23" t="str">
        <f t="shared" si="16"/>
        <v>SUB-HORIZONTAL</v>
      </c>
      <c r="AH185" s="1">
        <f t="shared" si="17"/>
        <v>-0.05957463174</v>
      </c>
      <c r="AJ185" s="23" t="str">
        <f t="shared" si="18"/>
        <v>SUB-HORIZONTAL</v>
      </c>
      <c r="AK185" s="1">
        <f t="shared" si="19"/>
        <v>0.1112464945</v>
      </c>
      <c r="AM185" s="17" t="str">
        <f t="shared" si="20"/>
        <v>SUB-VERTICAL</v>
      </c>
      <c r="AN185" s="1">
        <f t="shared" si="21"/>
        <v>-0.4026481975</v>
      </c>
      <c r="AP185" s="23" t="str">
        <f t="shared" si="22"/>
        <v>SUB-HORIZONTAL</v>
      </c>
      <c r="AQ185" s="1">
        <f t="shared" si="23"/>
        <v>0.2197517434</v>
      </c>
      <c r="AS185" s="17" t="str">
        <f t="shared" si="24"/>
        <v>SUB-VERTICAL</v>
      </c>
      <c r="AT185" s="1">
        <f t="shared" si="25"/>
        <v>-0.3054664606</v>
      </c>
      <c r="AV185" s="23" t="str">
        <f t="shared" si="26"/>
        <v>SUB-HORIZONTAL</v>
      </c>
    </row>
    <row r="186" ht="15.75" customHeight="1">
      <c r="A186" s="1">
        <v>5588.7747</v>
      </c>
      <c r="B186" s="1">
        <v>1679.339</v>
      </c>
      <c r="C186" s="1">
        <v>1706.8102</v>
      </c>
      <c r="D186" s="1">
        <v>1945.7068</v>
      </c>
      <c r="E186" s="1">
        <v>1174.6129</v>
      </c>
      <c r="F186" s="1">
        <v>1176.3915</v>
      </c>
      <c r="G186" s="1">
        <v>1147.3105</v>
      </c>
      <c r="H186" s="1">
        <v>1824.666</v>
      </c>
      <c r="I186" s="1">
        <v>1916.8938</v>
      </c>
      <c r="J186" s="1">
        <v>1950.0</v>
      </c>
      <c r="K186" s="1">
        <v>1503.2318</v>
      </c>
      <c r="L186" s="1">
        <f t="shared" si="3"/>
        <v>1382.789333</v>
      </c>
      <c r="M186" s="1">
        <f t="shared" ref="M186:N186" si="385">(H186+I186)/2</f>
        <v>1870.7799</v>
      </c>
      <c r="N186" s="1">
        <f t="shared" si="385"/>
        <v>1933.4469</v>
      </c>
      <c r="O186" s="1">
        <f t="shared" ref="O186:P186" si="386">(E186+W186)/2</f>
        <v>1230.34655</v>
      </c>
      <c r="P186" s="1">
        <f t="shared" si="386"/>
        <v>1438.8884</v>
      </c>
      <c r="Q186" s="1">
        <f t="shared" si="6"/>
        <v>1679.340612</v>
      </c>
      <c r="R186" s="1">
        <f t="shared" si="7"/>
        <v>7.86068699</v>
      </c>
      <c r="S186" s="1">
        <f t="shared" si="8"/>
        <v>1863.642667</v>
      </c>
      <c r="T186" s="1">
        <v>1950.0</v>
      </c>
      <c r="U186" s="1">
        <v>1950.0</v>
      </c>
      <c r="V186" s="1">
        <v>1950.0</v>
      </c>
      <c r="W186" s="1">
        <v>1286.0802</v>
      </c>
      <c r="X186" s="1">
        <v>1701.3853</v>
      </c>
      <c r="Y186" s="1">
        <f t="shared" si="9"/>
        <v>56432.283</v>
      </c>
      <c r="Z186" s="1">
        <f t="shared" si="10"/>
        <v>44135.11899</v>
      </c>
      <c r="AA186" s="1">
        <f t="shared" si="11"/>
        <v>830.188969</v>
      </c>
      <c r="AB186" s="1">
        <f t="shared" si="12"/>
        <v>1096.020478</v>
      </c>
      <c r="AC186" s="1">
        <f t="shared" si="13"/>
        <v>1096.020478</v>
      </c>
      <c r="AD186" s="1">
        <f t="shared" si="14"/>
        <v>1096.020478</v>
      </c>
      <c r="AF186" s="1">
        <f t="shared" si="15"/>
        <v>-0.08302051664</v>
      </c>
      <c r="AG186" s="23" t="str">
        <f t="shared" si="16"/>
        <v>SUB-HORIZONTAL</v>
      </c>
      <c r="AH186" s="1">
        <f t="shared" si="17"/>
        <v>-0.06678311244</v>
      </c>
      <c r="AJ186" s="23" t="str">
        <f t="shared" si="18"/>
        <v>SUB-HORIZONTAL</v>
      </c>
      <c r="AK186" s="1">
        <f t="shared" si="19"/>
        <v>0.1310927445</v>
      </c>
      <c r="AM186" s="17" t="str">
        <f t="shared" si="20"/>
        <v>SUB-VERTICAL</v>
      </c>
      <c r="AN186" s="1">
        <f t="shared" si="21"/>
        <v>-0.5100599055</v>
      </c>
      <c r="AP186" s="23" t="str">
        <f t="shared" si="22"/>
        <v>SUB-HORIZONTAL</v>
      </c>
      <c r="AQ186" s="1">
        <f t="shared" si="23"/>
        <v>0.280757845</v>
      </c>
      <c r="AS186" s="17" t="str">
        <f t="shared" si="24"/>
        <v>SUB-VERTICAL</v>
      </c>
      <c r="AT186" s="1">
        <f t="shared" si="25"/>
        <v>-0.3965761353</v>
      </c>
      <c r="AV186" s="23" t="str">
        <f t="shared" si="26"/>
        <v>SUB-HORIZONTAL</v>
      </c>
    </row>
    <row r="187" ht="15.75" customHeight="1">
      <c r="A187" s="1">
        <v>5588.8509</v>
      </c>
      <c r="B187" s="1">
        <v>1580.7705</v>
      </c>
      <c r="C187" s="1">
        <v>1709.6061</v>
      </c>
      <c r="D187" s="1">
        <v>1949.9985</v>
      </c>
      <c r="E187" s="1">
        <v>1039.6697</v>
      </c>
      <c r="F187" s="1">
        <v>1042.1211</v>
      </c>
      <c r="G187" s="1">
        <v>1020.6888</v>
      </c>
      <c r="H187" s="1">
        <v>1843.2258</v>
      </c>
      <c r="I187" s="1">
        <v>1936.5629</v>
      </c>
      <c r="J187" s="1">
        <v>1950.0</v>
      </c>
      <c r="K187" s="1">
        <v>1621.1414</v>
      </c>
      <c r="L187" s="1">
        <f t="shared" si="3"/>
        <v>1302.0119</v>
      </c>
      <c r="M187" s="1">
        <f t="shared" ref="M187:N187" si="387">(H187+I187)/2</f>
        <v>1889.89435</v>
      </c>
      <c r="N187" s="1">
        <f t="shared" si="387"/>
        <v>1943.28145</v>
      </c>
      <c r="O187" s="1">
        <f t="shared" ref="O187:P187" si="388">(E187+W187)/2</f>
        <v>1130.1058</v>
      </c>
      <c r="P187" s="1">
        <f t="shared" si="388"/>
        <v>1368.22125</v>
      </c>
      <c r="Q187" s="1">
        <f t="shared" si="6"/>
        <v>1580.772111</v>
      </c>
      <c r="R187" s="1">
        <f t="shared" si="7"/>
        <v>6.993150652</v>
      </c>
      <c r="S187" s="1">
        <f t="shared" si="8"/>
        <v>1848.39585</v>
      </c>
      <c r="T187" s="1">
        <v>1950.0</v>
      </c>
      <c r="U187" s="1">
        <v>1950.0</v>
      </c>
      <c r="V187" s="1">
        <v>1950.0</v>
      </c>
      <c r="W187" s="1">
        <v>1220.5419</v>
      </c>
      <c r="X187" s="1">
        <v>1694.3214</v>
      </c>
      <c r="Y187" s="1">
        <f t="shared" si="9"/>
        <v>126588.2319</v>
      </c>
      <c r="Z187" s="1">
        <f t="shared" si="10"/>
        <v>51509.38907</v>
      </c>
      <c r="AA187" s="1">
        <f t="shared" si="11"/>
        <v>180.5153474</v>
      </c>
      <c r="AB187" s="1">
        <f t="shared" si="12"/>
        <v>180.5556564</v>
      </c>
      <c r="AC187" s="1">
        <f t="shared" si="13"/>
        <v>180.5556564</v>
      </c>
      <c r="AD187" s="1">
        <f t="shared" si="14"/>
        <v>180.5556564</v>
      </c>
      <c r="AF187" s="1">
        <f t="shared" si="15"/>
        <v>-0.1537558561</v>
      </c>
      <c r="AG187" s="23" t="str">
        <f t="shared" si="16"/>
        <v>SUB-HORIZONTAL</v>
      </c>
      <c r="AH187" s="1">
        <f t="shared" si="17"/>
        <v>-0.07527195443</v>
      </c>
      <c r="AJ187" s="23" t="str">
        <f t="shared" si="18"/>
        <v>SUB-HORIZONTAL</v>
      </c>
      <c r="AK187" s="1">
        <f t="shared" si="19"/>
        <v>0.1316605198</v>
      </c>
      <c r="AM187" s="17" t="str">
        <f t="shared" si="20"/>
        <v>SUB-VERTICAL</v>
      </c>
      <c r="AN187" s="1">
        <f t="shared" si="21"/>
        <v>-0.6393423168</v>
      </c>
      <c r="AP187" s="23" t="str">
        <f t="shared" si="22"/>
        <v>SUB-HORIZONTAL</v>
      </c>
      <c r="AQ187" s="1">
        <f t="shared" si="23"/>
        <v>0.3294594892</v>
      </c>
      <c r="AS187" s="17" t="str">
        <f t="shared" si="24"/>
        <v>SUB-VERTICAL</v>
      </c>
      <c r="AT187" s="1">
        <f t="shared" si="25"/>
        <v>-0.5122459385</v>
      </c>
      <c r="AV187" s="23" t="str">
        <f t="shared" si="26"/>
        <v>SUB-HORIZONTAL</v>
      </c>
    </row>
    <row r="188" ht="15.75" customHeight="1">
      <c r="A188" s="1">
        <v>5588.9271</v>
      </c>
      <c r="B188" s="1">
        <v>1423.8577</v>
      </c>
      <c r="C188" s="1">
        <v>1718.5227</v>
      </c>
      <c r="D188" s="1">
        <v>1950.0</v>
      </c>
      <c r="E188" s="1">
        <v>905.8303</v>
      </c>
      <c r="F188" s="1">
        <v>908.3755</v>
      </c>
      <c r="G188" s="1">
        <v>887.6653</v>
      </c>
      <c r="H188" s="1">
        <v>1834.0457</v>
      </c>
      <c r="I188" s="1">
        <v>1936.5629</v>
      </c>
      <c r="J188" s="1">
        <v>1950.0</v>
      </c>
      <c r="K188" s="1">
        <v>1621.1414</v>
      </c>
      <c r="L188" s="1">
        <f t="shared" si="3"/>
        <v>1210.028833</v>
      </c>
      <c r="M188" s="1">
        <f t="shared" ref="M188:N188" si="389">(H188+I188)/2</f>
        <v>1885.3043</v>
      </c>
      <c r="N188" s="1">
        <f t="shared" si="389"/>
        <v>1943.28145</v>
      </c>
      <c r="O188" s="1">
        <f t="shared" ref="O188:P188" si="390">(E188+W188)/2</f>
        <v>1037.5688</v>
      </c>
      <c r="P188" s="1">
        <f t="shared" si="390"/>
        <v>1294.916</v>
      </c>
      <c r="Q188" s="1">
        <f t="shared" si="6"/>
        <v>1423.859308</v>
      </c>
      <c r="R188" s="1">
        <f t="shared" si="7"/>
        <v>6.081753</v>
      </c>
      <c r="S188" s="1">
        <f t="shared" si="8"/>
        <v>1823.730067</v>
      </c>
      <c r="T188" s="1">
        <v>1950.0</v>
      </c>
      <c r="U188" s="1">
        <v>1950.0</v>
      </c>
      <c r="V188" s="1">
        <v>1950.0</v>
      </c>
      <c r="W188" s="1">
        <v>1169.3073</v>
      </c>
      <c r="X188" s="1">
        <v>1681.4565</v>
      </c>
      <c r="Y188" s="1">
        <f t="shared" si="9"/>
        <v>262866.6221</v>
      </c>
      <c r="Z188" s="1">
        <f t="shared" si="10"/>
        <v>47541.52882</v>
      </c>
      <c r="AA188" s="1">
        <f t="shared" si="11"/>
        <v>180.5556564</v>
      </c>
      <c r="AB188" s="1">
        <f t="shared" si="12"/>
        <v>180.5556564</v>
      </c>
      <c r="AC188" s="1">
        <f t="shared" si="13"/>
        <v>180.5556564</v>
      </c>
      <c r="AD188" s="1">
        <f t="shared" si="14"/>
        <v>180.5556564</v>
      </c>
      <c r="AF188" s="1">
        <f t="shared" si="15"/>
        <v>-0.253830953</v>
      </c>
      <c r="AG188" s="23" t="str">
        <f t="shared" si="16"/>
        <v>SUB-HORIZONTAL</v>
      </c>
      <c r="AH188" s="1">
        <f t="shared" si="17"/>
        <v>-0.06507073996</v>
      </c>
      <c r="AJ188" s="23" t="str">
        <f t="shared" si="18"/>
        <v>SUB-HORIZONTAL</v>
      </c>
      <c r="AK188" s="1">
        <f t="shared" si="19"/>
        <v>0.1264484371</v>
      </c>
      <c r="AM188" s="17" t="str">
        <f t="shared" si="20"/>
        <v>SUB-VERTICAL</v>
      </c>
      <c r="AN188" s="1">
        <f t="shared" si="21"/>
        <v>-0.7856522508</v>
      </c>
      <c r="AP188" s="23" t="str">
        <f t="shared" si="22"/>
        <v>SUB-HORIZONTAL</v>
      </c>
      <c r="AQ188" s="1">
        <f t="shared" si="23"/>
        <v>0.3652492644</v>
      </c>
      <c r="AS188" s="17" t="str">
        <f t="shared" si="24"/>
        <v>SUB-VERTICAL</v>
      </c>
      <c r="AT188" s="1">
        <f t="shared" si="25"/>
        <v>-0.6497388572</v>
      </c>
      <c r="AV188" s="23" t="str">
        <f t="shared" si="26"/>
        <v>SUB-HORIZONTAL</v>
      </c>
    </row>
    <row r="189" ht="15.75" customHeight="1">
      <c r="A189" s="1">
        <v>5589.0033</v>
      </c>
      <c r="B189" s="1">
        <v>1263.2324</v>
      </c>
      <c r="C189" s="1">
        <v>1760.4839</v>
      </c>
      <c r="D189" s="1">
        <v>1568.4585</v>
      </c>
      <c r="E189" s="1">
        <v>778.4785</v>
      </c>
      <c r="F189" s="1">
        <v>780.5663</v>
      </c>
      <c r="G189" s="1">
        <v>780.7005</v>
      </c>
      <c r="H189" s="1">
        <v>1794.7003</v>
      </c>
      <c r="I189" s="1">
        <v>1947.3065</v>
      </c>
      <c r="J189" s="1">
        <v>1950.0</v>
      </c>
      <c r="K189" s="1">
        <v>1685.1638</v>
      </c>
      <c r="L189" s="1">
        <f t="shared" si="3"/>
        <v>1118.6557</v>
      </c>
      <c r="M189" s="1">
        <f t="shared" ref="M189:N189" si="391">(H189+I189)/2</f>
        <v>1871.0034</v>
      </c>
      <c r="N189" s="1">
        <f t="shared" si="391"/>
        <v>1948.65325</v>
      </c>
      <c r="O189" s="1">
        <f t="shared" ref="O189:P189" si="392">(E189+W189)/2</f>
        <v>956.8056</v>
      </c>
      <c r="P189" s="1">
        <f t="shared" si="392"/>
        <v>1222.25725</v>
      </c>
      <c r="Q189" s="1">
        <f t="shared" si="6"/>
        <v>1263.233994</v>
      </c>
      <c r="R189" s="1">
        <f t="shared" si="7"/>
        <v>5.348894012</v>
      </c>
      <c r="S189" s="1">
        <f t="shared" si="8"/>
        <v>1740.362467</v>
      </c>
      <c r="T189" s="1">
        <v>1950.0</v>
      </c>
      <c r="U189" s="1">
        <v>1950.0</v>
      </c>
      <c r="V189" s="1">
        <v>1950.0</v>
      </c>
      <c r="W189" s="1">
        <v>1135.1327</v>
      </c>
      <c r="X189" s="1">
        <v>1663.9482</v>
      </c>
      <c r="Y189" s="1">
        <f t="shared" si="9"/>
        <v>467957.3743</v>
      </c>
      <c r="Z189" s="1">
        <f t="shared" si="10"/>
        <v>34902.68387</v>
      </c>
      <c r="AA189" s="1">
        <f t="shared" si="11"/>
        <v>143525.8071</v>
      </c>
      <c r="AB189" s="1">
        <f t="shared" si="12"/>
        <v>7.25494225</v>
      </c>
      <c r="AC189" s="1">
        <f t="shared" si="13"/>
        <v>7.25494225</v>
      </c>
      <c r="AD189" s="1">
        <f t="shared" si="14"/>
        <v>7.25494225</v>
      </c>
      <c r="AF189" s="1">
        <f t="shared" si="15"/>
        <v>-0.3529713395</v>
      </c>
      <c r="AG189" s="23" t="str">
        <f t="shared" si="16"/>
        <v>SUB-HORIZONTAL</v>
      </c>
      <c r="AH189" s="1">
        <f t="shared" si="17"/>
        <v>-0.01924962696</v>
      </c>
      <c r="AJ189" s="23" t="str">
        <f t="shared" si="18"/>
        <v>SUB-HORIZONTAL</v>
      </c>
      <c r="AK189" s="1">
        <f t="shared" si="19"/>
        <v>-0.1155596276</v>
      </c>
      <c r="AM189" s="23" t="str">
        <f t="shared" si="20"/>
        <v>SUB-HORIZONTAL</v>
      </c>
      <c r="AN189" s="1">
        <f t="shared" si="21"/>
        <v>-0.7149180612</v>
      </c>
      <c r="AP189" s="23" t="str">
        <f t="shared" si="22"/>
        <v>SUB-HORIZONTAL</v>
      </c>
      <c r="AQ189" s="1">
        <f t="shared" si="23"/>
        <v>0.3847786422</v>
      </c>
      <c r="AS189" s="17" t="str">
        <f t="shared" si="24"/>
        <v>SUB-VERTICAL</v>
      </c>
      <c r="AT189" s="1">
        <f t="shared" si="25"/>
        <v>-0.7749441164</v>
      </c>
      <c r="AV189" s="23" t="str">
        <f t="shared" si="26"/>
        <v>SUB-HORIZONTAL</v>
      </c>
    </row>
    <row r="190" ht="15.75" customHeight="1">
      <c r="A190" s="1">
        <v>5589.0795</v>
      </c>
      <c r="B190" s="1">
        <v>1208.149</v>
      </c>
      <c r="C190" s="1">
        <v>1579.2528</v>
      </c>
      <c r="D190" s="1">
        <v>1437.1132</v>
      </c>
      <c r="E190" s="1">
        <v>590.0471</v>
      </c>
      <c r="F190" s="1">
        <v>591.6796</v>
      </c>
      <c r="G190" s="1">
        <v>626.0022</v>
      </c>
      <c r="H190" s="1">
        <v>1712.3987</v>
      </c>
      <c r="I190" s="1">
        <v>1947.3065</v>
      </c>
      <c r="J190" s="1">
        <v>1950.0</v>
      </c>
      <c r="K190" s="1">
        <v>1685.1638</v>
      </c>
      <c r="L190" s="1">
        <f t="shared" si="3"/>
        <v>976.6935</v>
      </c>
      <c r="M190" s="1">
        <f t="shared" ref="M190:N190" si="393">(H190+I190)/2</f>
        <v>1829.8526</v>
      </c>
      <c r="N190" s="1">
        <f t="shared" si="393"/>
        <v>1948.65325</v>
      </c>
      <c r="O190" s="1">
        <f t="shared" ref="O190:P190" si="394">(E190+W190)/2</f>
        <v>855.0314</v>
      </c>
      <c r="P190" s="1">
        <f t="shared" si="394"/>
        <v>1118.521</v>
      </c>
      <c r="Q190" s="1">
        <f t="shared" si="6"/>
        <v>1208.150659</v>
      </c>
      <c r="R190" s="1">
        <f t="shared" si="7"/>
        <v>4.288993563</v>
      </c>
      <c r="S190" s="1">
        <f t="shared" si="8"/>
        <v>1679.085833</v>
      </c>
      <c r="T190" s="1">
        <v>1950.0</v>
      </c>
      <c r="U190" s="1">
        <v>1950.0</v>
      </c>
      <c r="V190" s="1">
        <v>1950.0</v>
      </c>
      <c r="W190" s="1">
        <v>1120.0157</v>
      </c>
      <c r="X190" s="1">
        <v>1645.3624</v>
      </c>
      <c r="Y190" s="1">
        <f t="shared" si="9"/>
        <v>546353.8098</v>
      </c>
      <c r="Z190" s="1">
        <f t="shared" si="10"/>
        <v>135463.5261</v>
      </c>
      <c r="AA190" s="1">
        <f t="shared" si="11"/>
        <v>260297.2034</v>
      </c>
      <c r="AB190" s="1">
        <f t="shared" si="12"/>
        <v>7.25494225</v>
      </c>
      <c r="AC190" s="1">
        <f t="shared" si="13"/>
        <v>7.25494225</v>
      </c>
      <c r="AD190" s="1">
        <f t="shared" si="14"/>
        <v>7.25494225</v>
      </c>
      <c r="AF190" s="1">
        <f t="shared" si="15"/>
        <v>-0.3505766239</v>
      </c>
      <c r="AG190" s="23" t="str">
        <f t="shared" si="16"/>
        <v>SUB-HORIZONTAL</v>
      </c>
      <c r="AH190" s="1">
        <f t="shared" si="17"/>
        <v>-0.08096541106</v>
      </c>
      <c r="AJ190" s="23" t="str">
        <f t="shared" si="18"/>
        <v>SUB-HORIZONTAL</v>
      </c>
      <c r="AK190" s="1">
        <f t="shared" si="19"/>
        <v>-0.0943504057</v>
      </c>
      <c r="AM190" s="23" t="str">
        <f t="shared" si="20"/>
        <v>SUB-HORIZONTAL</v>
      </c>
      <c r="AN190" s="1">
        <f t="shared" si="21"/>
        <v>-0.9198742717</v>
      </c>
      <c r="AP190" s="23" t="str">
        <f t="shared" si="22"/>
        <v>SUB-HORIZONTAL</v>
      </c>
      <c r="AQ190" s="1">
        <f t="shared" si="23"/>
        <v>0.3869930531</v>
      </c>
      <c r="AS190" s="17" t="str">
        <f t="shared" si="24"/>
        <v>SUB-VERTICAL</v>
      </c>
      <c r="AT190" s="1">
        <f t="shared" si="25"/>
        <v>-1.004405215</v>
      </c>
      <c r="AV190" s="23" t="str">
        <f t="shared" si="26"/>
        <v>SUB-HORIZONTAL</v>
      </c>
    </row>
    <row r="191" ht="15.75" customHeight="1">
      <c r="A191" s="1">
        <v>5589.1557</v>
      </c>
      <c r="B191" s="1">
        <v>1295.3329</v>
      </c>
      <c r="C191" s="1">
        <v>1575.4637</v>
      </c>
      <c r="D191" s="1">
        <v>1564.2936</v>
      </c>
      <c r="E191" s="1">
        <v>602.5347</v>
      </c>
      <c r="F191" s="1">
        <v>603.979</v>
      </c>
      <c r="G191" s="1">
        <v>632.4374</v>
      </c>
      <c r="H191" s="1">
        <v>1765.8003</v>
      </c>
      <c r="I191" s="1">
        <v>1949.8164</v>
      </c>
      <c r="J191" s="1">
        <v>1950.0</v>
      </c>
      <c r="K191" s="1">
        <v>1692.9584</v>
      </c>
      <c r="L191" s="1">
        <f t="shared" si="3"/>
        <v>1000.7389</v>
      </c>
      <c r="M191" s="1">
        <f t="shared" ref="M191:N191" si="395">(H191+I191)/2</f>
        <v>1857.80835</v>
      </c>
      <c r="N191" s="1">
        <f t="shared" si="395"/>
        <v>1949.9082</v>
      </c>
      <c r="O191" s="1">
        <f t="shared" ref="O191:P191" si="396">(E191+W191)/2</f>
        <v>863.7597</v>
      </c>
      <c r="P191" s="1">
        <f t="shared" si="396"/>
        <v>1116.19215</v>
      </c>
      <c r="Q191" s="1">
        <f t="shared" si="6"/>
        <v>1295.33456</v>
      </c>
      <c r="R191" s="1">
        <f t="shared" si="7"/>
        <v>4.333083714</v>
      </c>
      <c r="S191" s="1">
        <f t="shared" si="8"/>
        <v>1714.1817</v>
      </c>
      <c r="T191" s="1">
        <v>1950.0</v>
      </c>
      <c r="U191" s="1">
        <v>1950.0</v>
      </c>
      <c r="V191" s="1">
        <v>1950.0</v>
      </c>
      <c r="W191" s="1">
        <v>1124.9847</v>
      </c>
      <c r="X191" s="1">
        <v>1628.4053</v>
      </c>
      <c r="Y191" s="1">
        <f t="shared" si="9"/>
        <v>428348.6518</v>
      </c>
      <c r="Z191" s="1">
        <f t="shared" si="10"/>
        <v>140139.944</v>
      </c>
      <c r="AA191" s="1">
        <f t="shared" si="11"/>
        <v>148627.8293</v>
      </c>
      <c r="AB191" s="1">
        <f t="shared" si="12"/>
        <v>0.03370896</v>
      </c>
      <c r="AC191" s="1">
        <f t="shared" si="13"/>
        <v>0.03370896</v>
      </c>
      <c r="AD191" s="1">
        <f t="shared" si="14"/>
        <v>0.03370896</v>
      </c>
      <c r="AF191" s="1">
        <f t="shared" si="15"/>
        <v>-0.3110771018</v>
      </c>
      <c r="AG191" s="23" t="str">
        <f t="shared" si="16"/>
        <v>SUB-HORIZONTAL</v>
      </c>
      <c r="AH191" s="1">
        <f t="shared" si="17"/>
        <v>-0.1141162032</v>
      </c>
      <c r="AJ191" s="23" t="str">
        <f t="shared" si="18"/>
        <v>SUB-HORIZONTAL</v>
      </c>
      <c r="AK191" s="1">
        <f t="shared" si="19"/>
        <v>-0.007115308364</v>
      </c>
      <c r="AM191" s="23" t="str">
        <f t="shared" si="20"/>
        <v>SUB-HORIZONTAL</v>
      </c>
      <c r="AN191" s="1">
        <f t="shared" si="21"/>
        <v>-0.9906404294</v>
      </c>
      <c r="AP191" s="23" t="str">
        <f t="shared" si="22"/>
        <v>SUB-HORIZONTAL</v>
      </c>
      <c r="AQ191" s="1">
        <f t="shared" si="23"/>
        <v>0.3719430271</v>
      </c>
      <c r="AS191" s="17" t="str">
        <f t="shared" si="24"/>
        <v>SUB-VERTICAL</v>
      </c>
      <c r="AT191" s="1">
        <f t="shared" si="25"/>
        <v>-0.9814209297</v>
      </c>
      <c r="AV191" s="23" t="str">
        <f t="shared" si="26"/>
        <v>SUB-HORIZONTAL</v>
      </c>
    </row>
    <row r="192" ht="15.75" customHeight="1">
      <c r="A192" s="1">
        <v>5589.2319</v>
      </c>
      <c r="B192" s="1">
        <v>1487.2328</v>
      </c>
      <c r="C192" s="1">
        <v>1619.5475</v>
      </c>
      <c r="D192" s="1">
        <v>1723.0458</v>
      </c>
      <c r="E192" s="1">
        <v>660.3161</v>
      </c>
      <c r="F192" s="1">
        <v>661.5645</v>
      </c>
      <c r="G192" s="1">
        <v>678.6659</v>
      </c>
      <c r="H192" s="1">
        <v>1842.0756</v>
      </c>
      <c r="I192" s="1">
        <v>1949.8164</v>
      </c>
      <c r="J192" s="1">
        <v>1950.0</v>
      </c>
      <c r="K192" s="1">
        <v>1692.9584</v>
      </c>
      <c r="L192" s="1">
        <f t="shared" si="3"/>
        <v>1060.768667</v>
      </c>
      <c r="M192" s="1">
        <f t="shared" ref="M192:N192" si="397">(H192+I192)/2</f>
        <v>1895.946</v>
      </c>
      <c r="N192" s="1">
        <f t="shared" si="397"/>
        <v>1949.9082</v>
      </c>
      <c r="O192" s="1">
        <f t="shared" ref="O192:P192" si="398">(E192+W192)/2</f>
        <v>905.12625</v>
      </c>
      <c r="P192" s="1">
        <f t="shared" si="398"/>
        <v>1137.5035</v>
      </c>
      <c r="Q192" s="1">
        <f t="shared" si="6"/>
        <v>1487.234443</v>
      </c>
      <c r="R192" s="1">
        <f t="shared" si="7"/>
        <v>4.649813813</v>
      </c>
      <c r="S192" s="1">
        <f t="shared" si="8"/>
        <v>1779.971017</v>
      </c>
      <c r="T192" s="1">
        <v>1950.0</v>
      </c>
      <c r="U192" s="1">
        <v>1950.0</v>
      </c>
      <c r="V192" s="1">
        <v>1950.0</v>
      </c>
      <c r="W192" s="1">
        <v>1149.9364</v>
      </c>
      <c r="X192" s="1">
        <v>1613.4425</v>
      </c>
      <c r="Y192" s="1">
        <f t="shared" si="9"/>
        <v>213983.587</v>
      </c>
      <c r="Z192" s="1">
        <f t="shared" si="10"/>
        <v>109077.5463</v>
      </c>
      <c r="AA192" s="1">
        <f t="shared" si="11"/>
        <v>51424.90502</v>
      </c>
      <c r="AB192" s="1">
        <f t="shared" si="12"/>
        <v>0.03370896</v>
      </c>
      <c r="AC192" s="1">
        <f t="shared" si="13"/>
        <v>0.03370896</v>
      </c>
      <c r="AD192" s="1">
        <f t="shared" si="14"/>
        <v>0.03370896</v>
      </c>
      <c r="AF192" s="1">
        <f t="shared" si="15"/>
        <v>-0.2143842099</v>
      </c>
      <c r="AG192" s="23" t="str">
        <f t="shared" si="16"/>
        <v>SUB-HORIZONTAL</v>
      </c>
      <c r="AH192" s="1">
        <f t="shared" si="17"/>
        <v>-0.128835127</v>
      </c>
      <c r="AJ192" s="23" t="str">
        <f t="shared" si="18"/>
        <v>SUB-HORIZONTAL</v>
      </c>
      <c r="AK192" s="1">
        <f t="shared" si="19"/>
        <v>0.06195665474</v>
      </c>
      <c r="AM192" s="16" t="str">
        <f t="shared" si="20"/>
        <v>MERGULHO</v>
      </c>
      <c r="AN192" s="1">
        <f t="shared" si="21"/>
        <v>-0.996319118</v>
      </c>
      <c r="AP192" s="23" t="str">
        <f t="shared" si="22"/>
        <v>SUB-HORIZONTAL</v>
      </c>
      <c r="AQ192" s="1">
        <f t="shared" si="23"/>
        <v>0.3402842099</v>
      </c>
      <c r="AS192" s="17" t="str">
        <f t="shared" si="24"/>
        <v>SUB-VERTICAL</v>
      </c>
      <c r="AT192" s="1">
        <f t="shared" si="25"/>
        <v>-0.8933118022</v>
      </c>
      <c r="AV192" s="23" t="str">
        <f t="shared" si="26"/>
        <v>SUB-HORIZONTAL</v>
      </c>
    </row>
    <row r="193" ht="15.75" customHeight="1">
      <c r="A193" s="1">
        <v>5589.3081</v>
      </c>
      <c r="B193" s="1">
        <v>1781.7637</v>
      </c>
      <c r="C193" s="1">
        <v>1787.2041</v>
      </c>
      <c r="D193" s="1">
        <v>1863.8848</v>
      </c>
      <c r="E193" s="1">
        <v>703.6101</v>
      </c>
      <c r="F193" s="1">
        <v>704.6633</v>
      </c>
      <c r="G193" s="1">
        <v>712.47</v>
      </c>
      <c r="H193" s="1">
        <v>1888.8307</v>
      </c>
      <c r="I193" s="1">
        <v>1950.0</v>
      </c>
      <c r="J193" s="1">
        <v>1950.0</v>
      </c>
      <c r="K193" s="1">
        <v>1671.5753</v>
      </c>
      <c r="L193" s="1">
        <f t="shared" si="3"/>
        <v>1101.988</v>
      </c>
      <c r="M193" s="1">
        <f t="shared" ref="M193:N193" si="399">(H193+I193)/2</f>
        <v>1919.41535</v>
      </c>
      <c r="N193" s="1">
        <f t="shared" si="399"/>
        <v>1950</v>
      </c>
      <c r="O193" s="1">
        <f t="shared" ref="O193:P193" si="400">(E193+W193)/2</f>
        <v>948.82105</v>
      </c>
      <c r="P193" s="1">
        <f t="shared" si="400"/>
        <v>1152.2688</v>
      </c>
      <c r="Q193" s="1">
        <f t="shared" si="6"/>
        <v>1781.765285</v>
      </c>
      <c r="R193" s="1">
        <f t="shared" si="7"/>
        <v>4.881419337</v>
      </c>
      <c r="S193" s="1">
        <f t="shared" si="8"/>
        <v>1880.475433</v>
      </c>
      <c r="T193" s="1">
        <v>1950.0</v>
      </c>
      <c r="U193" s="1">
        <v>1950.0</v>
      </c>
      <c r="V193" s="1">
        <v>1950.0</v>
      </c>
      <c r="W193" s="1">
        <v>1194.032</v>
      </c>
      <c r="X193" s="1">
        <v>1599.8743</v>
      </c>
      <c r="Y193" s="1">
        <f t="shared" si="9"/>
        <v>28303.45264</v>
      </c>
      <c r="Z193" s="1">
        <f t="shared" si="10"/>
        <v>26502.50506</v>
      </c>
      <c r="AA193" s="1">
        <f t="shared" si="11"/>
        <v>7415.827671</v>
      </c>
      <c r="AB193" s="1">
        <f t="shared" si="12"/>
        <v>0</v>
      </c>
      <c r="AC193" s="1">
        <f t="shared" si="13"/>
        <v>0</v>
      </c>
      <c r="AD193" s="1">
        <f t="shared" si="14"/>
        <v>0</v>
      </c>
      <c r="AF193" s="1">
        <f t="shared" si="15"/>
        <v>-0.05836252381</v>
      </c>
      <c r="AG193" s="23" t="str">
        <f t="shared" si="16"/>
        <v>SUB-HORIZONTAL</v>
      </c>
      <c r="AH193" s="1">
        <f t="shared" si="17"/>
        <v>-0.05531256567</v>
      </c>
      <c r="AJ193" s="23" t="str">
        <f t="shared" si="18"/>
        <v>SUB-HORIZONTAL</v>
      </c>
      <c r="AK193" s="1">
        <f t="shared" si="19"/>
        <v>0.04201355773</v>
      </c>
      <c r="AM193" s="16" t="str">
        <f t="shared" si="20"/>
        <v>MERGULHO</v>
      </c>
      <c r="AN193" s="1">
        <f t="shared" si="21"/>
        <v>-1.013176847</v>
      </c>
      <c r="AP193" s="23" t="str">
        <f t="shared" si="22"/>
        <v>SUB-HORIZONTAL</v>
      </c>
      <c r="AQ193" s="1">
        <f t="shared" si="23"/>
        <v>0.2936340373</v>
      </c>
      <c r="AS193" s="17" t="str">
        <f t="shared" si="24"/>
        <v>SUB-VERTICAL</v>
      </c>
      <c r="AT193" s="1">
        <f t="shared" si="25"/>
        <v>-0.831180425</v>
      </c>
      <c r="AV193" s="23" t="str">
        <f t="shared" si="26"/>
        <v>SUB-HORIZONTAL</v>
      </c>
    </row>
    <row r="194" ht="15.75" customHeight="1">
      <c r="A194" s="1">
        <v>5589.3843</v>
      </c>
      <c r="B194" s="1">
        <v>1928.151</v>
      </c>
      <c r="C194" s="1">
        <v>1880.019</v>
      </c>
      <c r="D194" s="1">
        <v>1765.4082</v>
      </c>
      <c r="E194" s="1">
        <v>727.593</v>
      </c>
      <c r="F194" s="1">
        <v>728.4314</v>
      </c>
      <c r="G194" s="1">
        <v>734.4563</v>
      </c>
      <c r="H194" s="1">
        <v>1905.6356</v>
      </c>
      <c r="I194" s="1">
        <v>1950.0</v>
      </c>
      <c r="J194" s="1">
        <v>1950.0</v>
      </c>
      <c r="K194" s="1">
        <v>1671.5753</v>
      </c>
      <c r="L194" s="1">
        <f t="shared" si="3"/>
        <v>1122.8411</v>
      </c>
      <c r="M194" s="1">
        <f t="shared" ref="M194:N194" si="401">(H194+I194)/2</f>
        <v>1927.8178</v>
      </c>
      <c r="N194" s="1">
        <f t="shared" si="401"/>
        <v>1950</v>
      </c>
      <c r="O194" s="1">
        <f t="shared" ref="O194:P194" si="402">(E194+W194)/2</f>
        <v>991.64555</v>
      </c>
      <c r="P194" s="1">
        <f t="shared" si="402"/>
        <v>1158.01085</v>
      </c>
      <c r="Q194" s="1">
        <f t="shared" si="6"/>
        <v>1928.152558</v>
      </c>
      <c r="R194" s="1">
        <f t="shared" si="7"/>
        <v>5.032056346</v>
      </c>
      <c r="S194" s="1">
        <f t="shared" si="8"/>
        <v>1903.9297</v>
      </c>
      <c r="T194" s="1">
        <v>1950.0</v>
      </c>
      <c r="U194" s="1">
        <v>1950.0</v>
      </c>
      <c r="V194" s="1">
        <v>1950.0</v>
      </c>
      <c r="W194" s="1">
        <v>1255.6981</v>
      </c>
      <c r="X194" s="1">
        <v>1587.5903</v>
      </c>
      <c r="Y194" s="1">
        <f t="shared" si="9"/>
        <v>477.378801</v>
      </c>
      <c r="Z194" s="1">
        <f t="shared" si="10"/>
        <v>4897.340361</v>
      </c>
      <c r="AA194" s="1">
        <f t="shared" si="11"/>
        <v>34074.13263</v>
      </c>
      <c r="AB194" s="1">
        <f t="shared" si="12"/>
        <v>0</v>
      </c>
      <c r="AC194" s="1">
        <f t="shared" si="13"/>
        <v>0</v>
      </c>
      <c r="AD194" s="1">
        <f t="shared" si="14"/>
        <v>0</v>
      </c>
      <c r="AF194" s="1">
        <f t="shared" si="15"/>
        <v>0.01174597892</v>
      </c>
      <c r="AG194" s="16" t="str">
        <f t="shared" si="16"/>
        <v>MERGULHO</v>
      </c>
      <c r="AH194" s="1">
        <f t="shared" si="17"/>
        <v>-0.01353382134</v>
      </c>
      <c r="AJ194" s="23" t="str">
        <f t="shared" si="18"/>
        <v>SUB-HORIZONTAL</v>
      </c>
      <c r="AK194" s="1">
        <f t="shared" si="19"/>
        <v>-0.06291031432</v>
      </c>
      <c r="AM194" s="23" t="str">
        <f t="shared" si="20"/>
        <v>SUB-HORIZONTAL</v>
      </c>
      <c r="AN194" s="1">
        <f t="shared" si="21"/>
        <v>-0.9156999729</v>
      </c>
      <c r="AP194" s="23" t="str">
        <f t="shared" si="22"/>
        <v>SUB-HORIZONTAL</v>
      </c>
      <c r="AQ194" s="1">
        <f t="shared" si="23"/>
        <v>0.2350635058</v>
      </c>
      <c r="AS194" s="17" t="str">
        <f t="shared" si="24"/>
        <v>SUB-VERTICAL</v>
      </c>
      <c r="AT194" s="1">
        <f t="shared" si="25"/>
        <v>-0.7900690545</v>
      </c>
      <c r="AV194" s="23" t="str">
        <f t="shared" si="26"/>
        <v>SUB-HORIZONTAL</v>
      </c>
    </row>
    <row r="195" ht="15.75" customHeight="1">
      <c r="A195" s="1">
        <v>5589.4605</v>
      </c>
      <c r="B195" s="1">
        <v>1835.3785</v>
      </c>
      <c r="C195" s="1">
        <v>1803.1522</v>
      </c>
      <c r="D195" s="1">
        <v>1632.0164</v>
      </c>
      <c r="E195" s="1">
        <v>725.9445</v>
      </c>
      <c r="F195" s="1">
        <v>726.5652</v>
      </c>
      <c r="G195" s="1">
        <v>734.9136</v>
      </c>
      <c r="H195" s="1">
        <v>1912.3206</v>
      </c>
      <c r="I195" s="1">
        <v>1950.0</v>
      </c>
      <c r="J195" s="1">
        <v>1950.0</v>
      </c>
      <c r="K195" s="1">
        <v>1639.7988</v>
      </c>
      <c r="L195" s="1">
        <f t="shared" si="3"/>
        <v>1124.5998</v>
      </c>
      <c r="M195" s="1">
        <f t="shared" ref="M195:N195" si="403">(H195+I195)/2</f>
        <v>1931.1603</v>
      </c>
      <c r="N195" s="1">
        <f t="shared" si="403"/>
        <v>1950</v>
      </c>
      <c r="O195" s="1">
        <f t="shared" ref="O195:P195" si="404">(E195+W195)/2</f>
        <v>1028.86015</v>
      </c>
      <c r="P195" s="1">
        <f t="shared" si="404"/>
        <v>1151.2665</v>
      </c>
      <c r="Q195" s="1">
        <f t="shared" si="6"/>
        <v>1835.38008</v>
      </c>
      <c r="R195" s="1">
        <f t="shared" si="7"/>
        <v>5.035189493</v>
      </c>
      <c r="S195" s="1">
        <f t="shared" si="8"/>
        <v>1853.424517</v>
      </c>
      <c r="T195" s="1">
        <v>1950.0</v>
      </c>
      <c r="U195" s="1">
        <v>1950.0</v>
      </c>
      <c r="V195" s="1">
        <v>1950.0</v>
      </c>
      <c r="W195" s="1">
        <v>1331.7758</v>
      </c>
      <c r="X195" s="1">
        <v>1575.9678</v>
      </c>
      <c r="Y195" s="1">
        <f t="shared" si="9"/>
        <v>13138.08826</v>
      </c>
      <c r="Z195" s="1">
        <f t="shared" si="10"/>
        <v>21564.27636</v>
      </c>
      <c r="AA195" s="1">
        <f t="shared" si="11"/>
        <v>101113.5699</v>
      </c>
      <c r="AB195" s="1">
        <f t="shared" si="12"/>
        <v>0</v>
      </c>
      <c r="AC195" s="1">
        <f t="shared" si="13"/>
        <v>0</v>
      </c>
      <c r="AD195" s="1">
        <f t="shared" si="14"/>
        <v>0</v>
      </c>
      <c r="AF195" s="1">
        <f t="shared" si="15"/>
        <v>-0.04106963695</v>
      </c>
      <c r="AG195" s="23" t="str">
        <f t="shared" si="16"/>
        <v>SUB-HORIZONTAL</v>
      </c>
      <c r="AH195" s="1">
        <f t="shared" si="17"/>
        <v>-0.05878958581</v>
      </c>
      <c r="AJ195" s="23" t="str">
        <f t="shared" si="18"/>
        <v>SUB-HORIZONTAL</v>
      </c>
      <c r="AK195" s="1">
        <f t="shared" si="19"/>
        <v>-0.09976137286</v>
      </c>
      <c r="AM195" s="23" t="str">
        <f t="shared" si="20"/>
        <v>SUB-HORIZONTAL</v>
      </c>
      <c r="AN195" s="1">
        <f t="shared" si="21"/>
        <v>-0.8324318583</v>
      </c>
      <c r="AP195" s="23" t="str">
        <f t="shared" si="22"/>
        <v>SUB-HORIZONTAL</v>
      </c>
      <c r="AQ195" s="1">
        <f t="shared" si="23"/>
        <v>0.1685552183</v>
      </c>
      <c r="AS195" s="17" t="str">
        <f t="shared" si="24"/>
        <v>SUB-VERTICAL</v>
      </c>
      <c r="AT195" s="1">
        <f t="shared" si="25"/>
        <v>-0.7815057394</v>
      </c>
      <c r="AV195" s="23" t="str">
        <f t="shared" si="26"/>
        <v>SUB-HORIZONTAL</v>
      </c>
    </row>
    <row r="196" ht="15.75" customHeight="1">
      <c r="A196" s="1">
        <v>5589.5367</v>
      </c>
      <c r="B196" s="1">
        <v>1821.0347</v>
      </c>
      <c r="C196" s="1">
        <v>1751.0996</v>
      </c>
      <c r="D196" s="1">
        <v>1354.5352</v>
      </c>
      <c r="E196" s="1">
        <v>705.603</v>
      </c>
      <c r="F196" s="1">
        <v>706.0032</v>
      </c>
      <c r="G196" s="1">
        <v>717.0887</v>
      </c>
      <c r="H196" s="1">
        <v>1924.0286</v>
      </c>
      <c r="I196" s="1">
        <v>1950.0</v>
      </c>
      <c r="J196" s="1">
        <v>1950.0</v>
      </c>
      <c r="K196" s="1">
        <v>1639.7988</v>
      </c>
      <c r="L196" s="1">
        <f t="shared" si="3"/>
        <v>1115.706833</v>
      </c>
      <c r="M196" s="1">
        <f t="shared" ref="M196:N196" si="405">(H196+I196)/2</f>
        <v>1937.0143</v>
      </c>
      <c r="N196" s="1">
        <f t="shared" si="405"/>
        <v>1950</v>
      </c>
      <c r="O196" s="1">
        <f t="shared" ref="O196:P196" si="406">(E196+W196)/2</f>
        <v>1061.0895</v>
      </c>
      <c r="P196" s="1">
        <f t="shared" si="406"/>
        <v>1135.29065</v>
      </c>
      <c r="Q196" s="1">
        <f t="shared" si="6"/>
        <v>1821.036297</v>
      </c>
      <c r="R196" s="1">
        <f t="shared" si="7"/>
        <v>4.913063913</v>
      </c>
      <c r="S196" s="1">
        <f t="shared" si="8"/>
        <v>1796.111583</v>
      </c>
      <c r="T196" s="1">
        <v>1950.0</v>
      </c>
      <c r="U196" s="1">
        <v>1950.0</v>
      </c>
      <c r="V196" s="1">
        <v>1950.0</v>
      </c>
      <c r="W196" s="1">
        <v>1416.576</v>
      </c>
      <c r="X196" s="1">
        <v>1564.5781</v>
      </c>
      <c r="Y196" s="1">
        <f t="shared" si="9"/>
        <v>16632.0486</v>
      </c>
      <c r="Z196" s="1">
        <f t="shared" si="10"/>
        <v>39561.36912</v>
      </c>
      <c r="AA196" s="1">
        <f t="shared" si="11"/>
        <v>354578.328</v>
      </c>
      <c r="AB196" s="1">
        <f t="shared" si="12"/>
        <v>0</v>
      </c>
      <c r="AC196" s="1">
        <f t="shared" si="13"/>
        <v>0</v>
      </c>
      <c r="AD196" s="1">
        <f t="shared" si="14"/>
        <v>0</v>
      </c>
      <c r="AF196" s="1">
        <f t="shared" si="15"/>
        <v>-0.05502329971</v>
      </c>
      <c r="AG196" s="23" t="str">
        <f t="shared" si="16"/>
        <v>SUB-HORIZONTAL</v>
      </c>
      <c r="AH196" s="1">
        <f t="shared" si="17"/>
        <v>-0.09421209123</v>
      </c>
      <c r="AJ196" s="23" t="str">
        <f t="shared" si="18"/>
        <v>SUB-HORIZONTAL</v>
      </c>
      <c r="AK196" s="1">
        <f t="shared" si="19"/>
        <v>-0.2574916513</v>
      </c>
      <c r="AM196" s="23" t="str">
        <f t="shared" si="20"/>
        <v>SUB-HORIZONTAL</v>
      </c>
      <c r="AN196" s="1">
        <f t="shared" si="21"/>
        <v>-0.6637797013</v>
      </c>
      <c r="AP196" s="23" t="str">
        <f t="shared" si="22"/>
        <v>SUB-HORIZONTAL</v>
      </c>
      <c r="AQ196" s="1">
        <f t="shared" si="23"/>
        <v>0.09941440426</v>
      </c>
      <c r="AS196" s="16" t="str">
        <f t="shared" si="24"/>
        <v>MERGULHO</v>
      </c>
      <c r="AT196" s="1">
        <f t="shared" si="25"/>
        <v>-0.800109104</v>
      </c>
      <c r="AV196" s="23" t="str">
        <f t="shared" si="26"/>
        <v>SUB-HORIZONTAL</v>
      </c>
    </row>
    <row r="197" ht="15.75" customHeight="1">
      <c r="A197" s="1">
        <v>5589.6129</v>
      </c>
      <c r="B197" s="1">
        <v>1891.0474</v>
      </c>
      <c r="C197" s="1">
        <v>1475.5654</v>
      </c>
      <c r="D197" s="1">
        <v>1210.0985</v>
      </c>
      <c r="E197" s="1">
        <v>686.8169</v>
      </c>
      <c r="F197" s="1">
        <v>687.061</v>
      </c>
      <c r="G197" s="1">
        <v>707.842</v>
      </c>
      <c r="H197" s="1">
        <v>1939.5792</v>
      </c>
      <c r="I197" s="1">
        <v>1950.0</v>
      </c>
      <c r="J197" s="1">
        <v>1950.0</v>
      </c>
      <c r="K197" s="1">
        <v>1609.9604</v>
      </c>
      <c r="L197" s="1">
        <f t="shared" si="3"/>
        <v>1111.494067</v>
      </c>
      <c r="M197" s="1">
        <f t="shared" ref="M197:N197" si="407">(H197+I197)/2</f>
        <v>1944.7896</v>
      </c>
      <c r="N197" s="1">
        <f t="shared" si="407"/>
        <v>1950</v>
      </c>
      <c r="O197" s="1">
        <f t="shared" ref="O197:P197" si="408">(E197+W197)/2</f>
        <v>1094.47955</v>
      </c>
      <c r="P197" s="1">
        <f t="shared" si="408"/>
        <v>1120.45715</v>
      </c>
      <c r="Q197" s="1">
        <f t="shared" si="6"/>
        <v>1891.049103</v>
      </c>
      <c r="R197" s="1">
        <f t="shared" si="7"/>
        <v>4.849711042</v>
      </c>
      <c r="S197" s="1">
        <f t="shared" si="8"/>
        <v>1737.785217</v>
      </c>
      <c r="T197" s="1">
        <v>1950.0</v>
      </c>
      <c r="U197" s="1">
        <v>1950.0</v>
      </c>
      <c r="V197" s="1">
        <v>1950.0</v>
      </c>
      <c r="W197" s="1">
        <v>1502.1422</v>
      </c>
      <c r="X197" s="1">
        <v>1553.8533</v>
      </c>
      <c r="Y197" s="1">
        <f t="shared" si="9"/>
        <v>3475.409047</v>
      </c>
      <c r="Z197" s="1">
        <f t="shared" si="10"/>
        <v>225088.1897</v>
      </c>
      <c r="AA197" s="1">
        <f t="shared" si="11"/>
        <v>547454.2297</v>
      </c>
      <c r="AB197" s="1">
        <f t="shared" si="12"/>
        <v>0</v>
      </c>
      <c r="AC197" s="1">
        <f t="shared" si="13"/>
        <v>0</v>
      </c>
      <c r="AD197" s="1">
        <f t="shared" si="14"/>
        <v>0</v>
      </c>
      <c r="AF197" s="1">
        <f t="shared" si="15"/>
        <v>-0.02534086485</v>
      </c>
      <c r="AG197" s="23" t="str">
        <f t="shared" si="16"/>
        <v>SUB-HORIZONTAL</v>
      </c>
      <c r="AH197" s="1">
        <f t="shared" si="17"/>
        <v>-0.2742823781</v>
      </c>
      <c r="AJ197" s="23" t="str">
        <f t="shared" si="18"/>
        <v>SUB-HORIZONTAL</v>
      </c>
      <c r="AK197" s="1">
        <f t="shared" si="19"/>
        <v>-0.1986647365</v>
      </c>
      <c r="AM197" s="23" t="str">
        <f t="shared" si="20"/>
        <v>SUB-HORIZONTAL</v>
      </c>
      <c r="AN197" s="1">
        <f t="shared" si="21"/>
        <v>-0.5739903833</v>
      </c>
      <c r="AP197" s="23" t="str">
        <f t="shared" si="22"/>
        <v>SUB-HORIZONTAL</v>
      </c>
      <c r="AQ197" s="1">
        <f t="shared" si="23"/>
        <v>0.0338472388</v>
      </c>
      <c r="AS197" s="16" t="str">
        <f t="shared" si="24"/>
        <v>MERGULHO</v>
      </c>
      <c r="AT197" s="1">
        <f t="shared" si="25"/>
        <v>-0.8066831632</v>
      </c>
      <c r="AV197" s="23" t="str">
        <f t="shared" si="26"/>
        <v>SUB-HORIZONTAL</v>
      </c>
    </row>
    <row r="198" ht="15.75" customHeight="1">
      <c r="A198" s="1">
        <v>5589.6891</v>
      </c>
      <c r="B198" s="1">
        <v>1936.6519</v>
      </c>
      <c r="C198" s="1">
        <v>1200.2911</v>
      </c>
      <c r="D198" s="1">
        <v>1439.233</v>
      </c>
      <c r="E198" s="1">
        <v>743.3422</v>
      </c>
      <c r="F198" s="1">
        <v>743.4255</v>
      </c>
      <c r="G198" s="1">
        <v>746.6924</v>
      </c>
      <c r="H198" s="1">
        <v>1947.9908</v>
      </c>
      <c r="I198" s="1">
        <v>1950.0</v>
      </c>
      <c r="J198" s="1">
        <v>1950.0</v>
      </c>
      <c r="K198" s="1">
        <v>1609.9604</v>
      </c>
      <c r="L198" s="1">
        <f t="shared" si="3"/>
        <v>1146.036233</v>
      </c>
      <c r="M198" s="1">
        <f t="shared" ref="M198:N198" si="409">(H198+I198)/2</f>
        <v>1948.9954</v>
      </c>
      <c r="N198" s="1">
        <f t="shared" si="409"/>
        <v>1950</v>
      </c>
      <c r="O198" s="1">
        <f t="shared" ref="O198:P198" si="410">(E198+W198)/2</f>
        <v>1162.04805</v>
      </c>
      <c r="P198" s="1">
        <f t="shared" si="410"/>
        <v>1144.20315</v>
      </c>
      <c r="Q198" s="1">
        <f t="shared" si="6"/>
        <v>1936.653759</v>
      </c>
      <c r="R198" s="1">
        <f t="shared" si="7"/>
        <v>5.115890802</v>
      </c>
      <c r="S198" s="1">
        <f t="shared" si="8"/>
        <v>1737.696</v>
      </c>
      <c r="T198" s="1">
        <v>1950.0</v>
      </c>
      <c r="U198" s="1">
        <v>1950.0</v>
      </c>
      <c r="V198" s="1">
        <v>1950.0</v>
      </c>
      <c r="W198" s="1">
        <v>1580.7539</v>
      </c>
      <c r="X198" s="1">
        <v>1544.9808</v>
      </c>
      <c r="Y198" s="1">
        <f t="shared" si="9"/>
        <v>178.1717736</v>
      </c>
      <c r="Z198" s="1">
        <f t="shared" si="10"/>
        <v>562063.4347</v>
      </c>
      <c r="AA198" s="1">
        <f t="shared" si="11"/>
        <v>260882.9283</v>
      </c>
      <c r="AB198" s="1">
        <f t="shared" si="12"/>
        <v>0</v>
      </c>
      <c r="AC198" s="1">
        <f t="shared" si="13"/>
        <v>0</v>
      </c>
      <c r="AD198" s="1">
        <f t="shared" si="14"/>
        <v>0</v>
      </c>
      <c r="AF198" s="1">
        <f t="shared" si="15"/>
        <v>-0.005837833325</v>
      </c>
      <c r="AG198" s="23" t="str">
        <f t="shared" si="16"/>
        <v>SUB-HORIZONTAL</v>
      </c>
      <c r="AH198" s="1">
        <f t="shared" si="17"/>
        <v>-0.4889792868</v>
      </c>
      <c r="AJ198" s="23" t="str">
        <f t="shared" si="18"/>
        <v>SUB-HORIZONTAL</v>
      </c>
      <c r="AK198" s="1">
        <f t="shared" si="19"/>
        <v>0.181795641</v>
      </c>
      <c r="AM198" s="17" t="str">
        <f t="shared" si="20"/>
        <v>SUB-VERTICAL</v>
      </c>
      <c r="AN198" s="1">
        <f t="shared" si="21"/>
        <v>-0.6727925077</v>
      </c>
      <c r="AP198" s="23" t="str">
        <f t="shared" si="22"/>
        <v>SUB-HORIZONTAL</v>
      </c>
      <c r="AQ198" s="1">
        <f t="shared" si="23"/>
        <v>-0.0228909018</v>
      </c>
      <c r="AS198" s="23" t="str">
        <f t="shared" si="24"/>
        <v>SUB-HORIZONTAL</v>
      </c>
      <c r="AT198" s="1">
        <f t="shared" si="25"/>
        <v>-0.7432371507</v>
      </c>
      <c r="AV198" s="23" t="str">
        <f t="shared" si="26"/>
        <v>SUB-HORIZONTAL</v>
      </c>
    </row>
    <row r="199" ht="15.75" customHeight="1">
      <c r="A199" s="1">
        <v>5589.7653</v>
      </c>
      <c r="B199" s="1">
        <v>1948.7469</v>
      </c>
      <c r="C199" s="1">
        <v>1586.1863</v>
      </c>
      <c r="D199" s="1">
        <v>1632.5647</v>
      </c>
      <c r="E199" s="1">
        <v>784.3997</v>
      </c>
      <c r="F199" s="1">
        <v>784.0674</v>
      </c>
      <c r="G199" s="1">
        <v>780.3324</v>
      </c>
      <c r="H199" s="1">
        <v>1949.8604</v>
      </c>
      <c r="I199" s="1">
        <v>1950.0</v>
      </c>
      <c r="J199" s="1">
        <v>1950.0</v>
      </c>
      <c r="K199" s="1">
        <v>1584.6763</v>
      </c>
      <c r="L199" s="1">
        <f t="shared" si="3"/>
        <v>1171.420067</v>
      </c>
      <c r="M199" s="1">
        <f t="shared" ref="M199:N199" si="411">(H199+I199)/2</f>
        <v>1949.9302</v>
      </c>
      <c r="N199" s="1">
        <f t="shared" si="411"/>
        <v>1950</v>
      </c>
      <c r="O199" s="1">
        <f t="shared" ref="O199:P199" si="412">(E199+W199)/2</f>
        <v>1212.51345</v>
      </c>
      <c r="P199" s="1">
        <f t="shared" si="412"/>
        <v>1161.8329</v>
      </c>
      <c r="Q199" s="1">
        <f t="shared" si="6"/>
        <v>1948.748556</v>
      </c>
      <c r="R199" s="1">
        <f t="shared" si="7"/>
        <v>5.346372011</v>
      </c>
      <c r="S199" s="1">
        <f t="shared" si="8"/>
        <v>1836.24965</v>
      </c>
      <c r="T199" s="1">
        <v>1950.0</v>
      </c>
      <c r="U199" s="1">
        <v>1950.0</v>
      </c>
      <c r="V199" s="1">
        <v>1950.0</v>
      </c>
      <c r="W199" s="1">
        <v>1640.6272</v>
      </c>
      <c r="X199" s="1">
        <v>1539.5984</v>
      </c>
      <c r="Y199" s="1">
        <f t="shared" si="9"/>
        <v>1.57025961</v>
      </c>
      <c r="Z199" s="1">
        <f t="shared" si="10"/>
        <v>132360.4083</v>
      </c>
      <c r="AA199" s="1">
        <f t="shared" si="11"/>
        <v>100765.1697</v>
      </c>
      <c r="AB199" s="1">
        <f t="shared" si="12"/>
        <v>0</v>
      </c>
      <c r="AC199" s="1">
        <f t="shared" si="13"/>
        <v>0</v>
      </c>
      <c r="AD199" s="1">
        <f t="shared" si="14"/>
        <v>0</v>
      </c>
      <c r="AF199" s="1">
        <f t="shared" si="15"/>
        <v>-0.0005712296519</v>
      </c>
      <c r="AG199" s="23" t="str">
        <f t="shared" si="16"/>
        <v>SUB-HORIZONTAL</v>
      </c>
      <c r="AH199" s="1">
        <f t="shared" si="17"/>
        <v>-0.2067918964</v>
      </c>
      <c r="AJ199" s="23" t="str">
        <f t="shared" si="18"/>
        <v>SUB-HORIZONTAL</v>
      </c>
      <c r="AK199" s="1">
        <f t="shared" si="19"/>
        <v>0.02882062959</v>
      </c>
      <c r="AM199" s="16" t="str">
        <f t="shared" si="20"/>
        <v>MERGULHO</v>
      </c>
      <c r="AN199" s="1">
        <f t="shared" si="21"/>
        <v>-0.7495082831</v>
      </c>
      <c r="AP199" s="23" t="str">
        <f t="shared" si="22"/>
        <v>SUB-HORIZONTAL</v>
      </c>
      <c r="AQ199" s="1">
        <f t="shared" si="23"/>
        <v>-0.06356770251</v>
      </c>
      <c r="AS199" s="23" t="str">
        <f t="shared" si="24"/>
        <v>SUB-HORIZONTAL</v>
      </c>
      <c r="AT199" s="1">
        <f t="shared" si="25"/>
        <v>-0.6927083253</v>
      </c>
      <c r="AV199" s="23" t="str">
        <f t="shared" si="26"/>
        <v>SUB-HORIZONTAL</v>
      </c>
    </row>
    <row r="200" ht="15.75" customHeight="1">
      <c r="A200" s="1">
        <v>5589.8415</v>
      </c>
      <c r="B200" s="1">
        <v>1949.9996</v>
      </c>
      <c r="C200" s="1">
        <v>1859.2339</v>
      </c>
      <c r="D200" s="1">
        <v>1749.0654</v>
      </c>
      <c r="E200" s="1">
        <v>820.6191</v>
      </c>
      <c r="F200" s="1">
        <v>819.6019</v>
      </c>
      <c r="G200" s="1">
        <v>810.8129</v>
      </c>
      <c r="H200" s="1">
        <v>1950.0</v>
      </c>
      <c r="I200" s="1">
        <v>1950.0</v>
      </c>
      <c r="J200" s="1">
        <v>1950.0</v>
      </c>
      <c r="K200" s="1">
        <v>1584.6763</v>
      </c>
      <c r="L200" s="1">
        <f t="shared" si="3"/>
        <v>1193.4716</v>
      </c>
      <c r="M200" s="1">
        <f t="shared" ref="M200:N200" si="413">(H200+I200)/2</f>
        <v>1950</v>
      </c>
      <c r="N200" s="1">
        <f t="shared" si="413"/>
        <v>1950</v>
      </c>
      <c r="O200" s="1">
        <f t="shared" ref="O200:P200" si="414">(E200+W200)/2</f>
        <v>1248.8692</v>
      </c>
      <c r="P200" s="1">
        <f t="shared" si="414"/>
        <v>1179.2501</v>
      </c>
      <c r="Q200" s="1">
        <f t="shared" si="6"/>
        <v>1950.001163</v>
      </c>
      <c r="R200" s="1">
        <f t="shared" si="7"/>
        <v>5.55520621</v>
      </c>
      <c r="S200" s="1">
        <f t="shared" si="8"/>
        <v>1901.38315</v>
      </c>
      <c r="T200" s="1">
        <v>1950.0</v>
      </c>
      <c r="U200" s="1">
        <v>1950.0</v>
      </c>
      <c r="V200" s="1">
        <v>1950.0</v>
      </c>
      <c r="W200" s="1">
        <v>1677.1193</v>
      </c>
      <c r="X200" s="1">
        <v>1538.8983</v>
      </c>
      <c r="Y200" s="1">
        <f t="shared" si="9"/>
        <v>0.0000001599999999</v>
      </c>
      <c r="Z200" s="1">
        <f t="shared" si="10"/>
        <v>8238.484909</v>
      </c>
      <c r="AA200" s="1">
        <f t="shared" si="11"/>
        <v>40374.71348</v>
      </c>
      <c r="AB200" s="1">
        <f t="shared" si="12"/>
        <v>0</v>
      </c>
      <c r="AC200" s="1">
        <f t="shared" si="13"/>
        <v>0</v>
      </c>
      <c r="AD200" s="1">
        <f t="shared" si="14"/>
        <v>0</v>
      </c>
      <c r="AF200" s="1">
        <f t="shared" si="15"/>
        <v>-0.0000002051282261</v>
      </c>
      <c r="AG200" s="23" t="str">
        <f t="shared" si="16"/>
        <v>SUB-HORIZONTAL</v>
      </c>
      <c r="AH200" s="1">
        <f t="shared" si="17"/>
        <v>-0.0476693637</v>
      </c>
      <c r="AJ200" s="23" t="str">
        <f t="shared" si="18"/>
        <v>SUB-HORIZONTAL</v>
      </c>
      <c r="AK200" s="1">
        <f t="shared" si="19"/>
        <v>-0.06109242964</v>
      </c>
      <c r="AM200" s="23" t="str">
        <f t="shared" si="20"/>
        <v>SUB-HORIZONTAL</v>
      </c>
      <c r="AN200" s="1">
        <f t="shared" si="21"/>
        <v>-0.7749665457</v>
      </c>
      <c r="AP200" s="23" t="str">
        <f t="shared" si="22"/>
        <v>SUB-HORIZONTAL</v>
      </c>
      <c r="AQ200" s="1">
        <f t="shared" si="23"/>
        <v>-0.08603736326</v>
      </c>
      <c r="AS200" s="23" t="str">
        <f t="shared" si="24"/>
        <v>SUB-HORIZONTAL</v>
      </c>
      <c r="AT200" s="1">
        <f t="shared" si="25"/>
        <v>-0.6518040245</v>
      </c>
      <c r="AV200" s="23" t="str">
        <f t="shared" si="26"/>
        <v>SUB-HORIZONTAL</v>
      </c>
    </row>
    <row r="201" ht="15.75" customHeight="1">
      <c r="A201" s="1">
        <v>5589.9177</v>
      </c>
      <c r="B201" s="1">
        <v>1950.0</v>
      </c>
      <c r="C201" s="1">
        <v>1924.8236</v>
      </c>
      <c r="D201" s="1">
        <v>1836.9653</v>
      </c>
      <c r="E201" s="1">
        <v>843.0877</v>
      </c>
      <c r="F201" s="1">
        <v>841.2987</v>
      </c>
      <c r="G201" s="1">
        <v>834.9125</v>
      </c>
      <c r="H201" s="1">
        <v>1950.0</v>
      </c>
      <c r="I201" s="1">
        <v>1950.0</v>
      </c>
      <c r="J201" s="1">
        <v>1950.0</v>
      </c>
      <c r="K201" s="1">
        <v>1562.696</v>
      </c>
      <c r="L201" s="1">
        <f t="shared" si="3"/>
        <v>1208.737067</v>
      </c>
      <c r="M201" s="1">
        <f t="shared" ref="M201:N201" si="415">(H201+I201)/2</f>
        <v>1950</v>
      </c>
      <c r="N201" s="1">
        <f t="shared" si="415"/>
        <v>1950</v>
      </c>
      <c r="O201" s="1">
        <f t="shared" ref="O201:P201" si="416">(E201+W201)/2</f>
        <v>1266.0796</v>
      </c>
      <c r="P201" s="1">
        <f t="shared" si="416"/>
        <v>1192.04215</v>
      </c>
      <c r="Q201" s="1">
        <f t="shared" si="6"/>
        <v>1950.001545</v>
      </c>
      <c r="R201" s="1">
        <f t="shared" si="7"/>
        <v>5.72032229</v>
      </c>
      <c r="S201" s="1">
        <f t="shared" si="8"/>
        <v>1926.964817</v>
      </c>
      <c r="T201" s="1">
        <v>1950.0</v>
      </c>
      <c r="U201" s="1">
        <v>1950.0</v>
      </c>
      <c r="V201" s="1">
        <v>1950.0</v>
      </c>
      <c r="W201" s="1">
        <v>1689.0715</v>
      </c>
      <c r="X201" s="1">
        <v>1542.7856</v>
      </c>
      <c r="Y201" s="1">
        <f t="shared" si="9"/>
        <v>0</v>
      </c>
      <c r="Z201" s="1">
        <f t="shared" si="10"/>
        <v>633.851117</v>
      </c>
      <c r="AA201" s="1">
        <f t="shared" si="11"/>
        <v>12776.8434</v>
      </c>
      <c r="AB201" s="1">
        <f t="shared" si="12"/>
        <v>0</v>
      </c>
      <c r="AC201" s="1">
        <f t="shared" si="13"/>
        <v>0</v>
      </c>
      <c r="AD201" s="1">
        <f t="shared" si="14"/>
        <v>0</v>
      </c>
      <c r="AF201" s="1">
        <f t="shared" si="15"/>
        <v>0</v>
      </c>
      <c r="AG201" s="16" t="str">
        <f t="shared" si="16"/>
        <v>MERGULHO</v>
      </c>
      <c r="AH201" s="1">
        <f t="shared" si="17"/>
        <v>-0.01299513684</v>
      </c>
      <c r="AJ201" s="23" t="str">
        <f t="shared" si="18"/>
        <v>SUB-HORIZONTAL</v>
      </c>
      <c r="AK201" s="1">
        <f t="shared" si="19"/>
        <v>-0.04672365967</v>
      </c>
      <c r="AM201" s="23" t="str">
        <f t="shared" si="20"/>
        <v>SUB-HORIZONTAL</v>
      </c>
      <c r="AN201" s="1">
        <f t="shared" si="21"/>
        <v>-0.7986307898</v>
      </c>
      <c r="AP201" s="23" t="str">
        <f t="shared" si="22"/>
        <v>SUB-HORIZONTAL</v>
      </c>
      <c r="AQ201" s="1">
        <f t="shared" si="23"/>
        <v>-0.09062033486</v>
      </c>
      <c r="AS201" s="23" t="str">
        <f t="shared" si="24"/>
        <v>SUB-HORIZONTAL</v>
      </c>
      <c r="AT201" s="1">
        <f t="shared" si="25"/>
        <v>-0.6237091841</v>
      </c>
      <c r="AV201" s="23" t="str">
        <f t="shared" si="26"/>
        <v>SUB-HORIZONTAL</v>
      </c>
    </row>
    <row r="202" ht="15.75" customHeight="1">
      <c r="A202" s="1">
        <v>5589.9939</v>
      </c>
      <c r="B202" s="1">
        <v>1950.0</v>
      </c>
      <c r="C202" s="1">
        <v>1945.8329</v>
      </c>
      <c r="D202" s="1">
        <v>1860.2562</v>
      </c>
      <c r="E202" s="1">
        <v>832.3165</v>
      </c>
      <c r="F202" s="1">
        <v>829.9355</v>
      </c>
      <c r="G202" s="1">
        <v>832.3071</v>
      </c>
      <c r="H202" s="1">
        <v>1950.0</v>
      </c>
      <c r="I202" s="1">
        <v>1950.0</v>
      </c>
      <c r="J202" s="1">
        <v>1950.0</v>
      </c>
      <c r="K202" s="1">
        <v>1562.696</v>
      </c>
      <c r="L202" s="1">
        <f t="shared" si="3"/>
        <v>1204.080867</v>
      </c>
      <c r="M202" s="1">
        <f t="shared" ref="M202:N202" si="417">(H202+I202)/2</f>
        <v>1950</v>
      </c>
      <c r="N202" s="1">
        <f t="shared" si="417"/>
        <v>1950</v>
      </c>
      <c r="O202" s="1">
        <f t="shared" ref="O202:P202" si="418">(E202+W202)/2</f>
        <v>1255.5972</v>
      </c>
      <c r="P202" s="1">
        <f t="shared" si="418"/>
        <v>1190.28415</v>
      </c>
      <c r="Q202" s="1">
        <f t="shared" si="6"/>
        <v>1950.00154</v>
      </c>
      <c r="R202" s="1">
        <f t="shared" si="7"/>
        <v>5.702471644</v>
      </c>
      <c r="S202" s="1">
        <f t="shared" si="8"/>
        <v>1934.348183</v>
      </c>
      <c r="T202" s="1">
        <v>1950.0</v>
      </c>
      <c r="U202" s="1">
        <v>1950.0</v>
      </c>
      <c r="V202" s="1">
        <v>1950.0</v>
      </c>
      <c r="W202" s="1">
        <v>1678.8779</v>
      </c>
      <c r="X202" s="1">
        <v>1550.6328</v>
      </c>
      <c r="Y202" s="1">
        <f t="shared" si="9"/>
        <v>0</v>
      </c>
      <c r="Z202" s="1">
        <f t="shared" si="10"/>
        <v>17.36472241</v>
      </c>
      <c r="AA202" s="1">
        <f t="shared" si="11"/>
        <v>8053.949638</v>
      </c>
      <c r="AB202" s="1">
        <f t="shared" si="12"/>
        <v>0</v>
      </c>
      <c r="AC202" s="1">
        <f t="shared" si="13"/>
        <v>0</v>
      </c>
      <c r="AD202" s="1">
        <f t="shared" si="14"/>
        <v>0</v>
      </c>
      <c r="AF202" s="1">
        <f t="shared" si="15"/>
        <v>0</v>
      </c>
      <c r="AG202" s="16" t="str">
        <f t="shared" si="16"/>
        <v>MERGULHO</v>
      </c>
      <c r="AH202" s="1">
        <f t="shared" si="17"/>
        <v>-0.002139261355</v>
      </c>
      <c r="AJ202" s="23" t="str">
        <f t="shared" si="18"/>
        <v>SUB-HORIZONTAL</v>
      </c>
      <c r="AK202" s="1">
        <f t="shared" si="19"/>
        <v>-0.04497968233</v>
      </c>
      <c r="AM202" s="23" t="str">
        <f t="shared" si="20"/>
        <v>SUB-HORIZONTAL</v>
      </c>
      <c r="AN202" s="1">
        <f t="shared" si="21"/>
        <v>-0.8261083403</v>
      </c>
      <c r="AP202" s="23" t="str">
        <f t="shared" si="22"/>
        <v>SUB-HORIZONTAL</v>
      </c>
      <c r="AQ202" s="1">
        <f t="shared" si="23"/>
        <v>-0.07948345582</v>
      </c>
      <c r="AS202" s="23" t="str">
        <f t="shared" si="24"/>
        <v>SUB-HORIZONTAL</v>
      </c>
      <c r="AT202" s="1">
        <f t="shared" si="25"/>
        <v>-0.6323028247</v>
      </c>
      <c r="AV202" s="23" t="str">
        <f t="shared" si="26"/>
        <v>SUB-HORIZONTAL</v>
      </c>
    </row>
    <row r="203" ht="15.75" customHeight="1">
      <c r="A203" s="1">
        <v>5590.0701</v>
      </c>
      <c r="B203" s="1">
        <v>1950.0</v>
      </c>
      <c r="C203" s="1">
        <v>1945.4255</v>
      </c>
      <c r="D203" s="1">
        <v>1822.86</v>
      </c>
      <c r="E203" s="1">
        <v>815.127</v>
      </c>
      <c r="F203" s="1">
        <v>811.8564</v>
      </c>
      <c r="G203" s="1">
        <v>822.9429</v>
      </c>
      <c r="H203" s="1">
        <v>1950.0</v>
      </c>
      <c r="I203" s="1">
        <v>1950.0</v>
      </c>
      <c r="J203" s="1">
        <v>1950.0</v>
      </c>
      <c r="K203" s="1">
        <v>1546.8125</v>
      </c>
      <c r="L203" s="1">
        <f t="shared" si="3"/>
        <v>1194.9331</v>
      </c>
      <c r="M203" s="1">
        <f t="shared" ref="M203:N203" si="419">(H203+I203)/2</f>
        <v>1950</v>
      </c>
      <c r="N203" s="1">
        <f t="shared" si="419"/>
        <v>1950</v>
      </c>
      <c r="O203" s="1">
        <f t="shared" ref="O203:P203" si="420">(E203+W203)/2</f>
        <v>1234.3856</v>
      </c>
      <c r="P203" s="1">
        <f t="shared" si="420"/>
        <v>1186.87865</v>
      </c>
      <c r="Q203" s="1">
        <f t="shared" si="6"/>
        <v>1950.00154</v>
      </c>
      <c r="R203" s="1">
        <f t="shared" si="7"/>
        <v>5.638313733</v>
      </c>
      <c r="S203" s="1">
        <f t="shared" si="8"/>
        <v>1928.047583</v>
      </c>
      <c r="T203" s="1">
        <v>1950.0</v>
      </c>
      <c r="U203" s="1">
        <v>1950.0</v>
      </c>
      <c r="V203" s="1">
        <v>1950.0</v>
      </c>
      <c r="W203" s="1">
        <v>1653.6442</v>
      </c>
      <c r="X203" s="1">
        <v>1561.9009</v>
      </c>
      <c r="Y203" s="1">
        <f t="shared" si="9"/>
        <v>0</v>
      </c>
      <c r="Z203" s="1">
        <f t="shared" si="10"/>
        <v>20.92605025</v>
      </c>
      <c r="AA203" s="1">
        <f t="shared" si="11"/>
        <v>16164.5796</v>
      </c>
      <c r="AB203" s="1">
        <f t="shared" si="12"/>
        <v>0</v>
      </c>
      <c r="AC203" s="1">
        <f t="shared" si="13"/>
        <v>0</v>
      </c>
      <c r="AD203" s="1">
        <f t="shared" si="14"/>
        <v>0</v>
      </c>
      <c r="AF203" s="1">
        <f t="shared" si="15"/>
        <v>0</v>
      </c>
      <c r="AG203" s="16" t="str">
        <f t="shared" si="16"/>
        <v>MERGULHO</v>
      </c>
      <c r="AH203" s="1">
        <f t="shared" si="17"/>
        <v>-0.002348653904</v>
      </c>
      <c r="AJ203" s="23" t="str">
        <f t="shared" si="18"/>
        <v>SUB-HORIZONTAL</v>
      </c>
      <c r="AK203" s="1">
        <f t="shared" si="19"/>
        <v>-0.06508550541</v>
      </c>
      <c r="AM203" s="23" t="str">
        <f t="shared" si="20"/>
        <v>SUB-HORIZONTAL</v>
      </c>
      <c r="AN203" s="1">
        <f t="shared" si="21"/>
        <v>-0.8267156967</v>
      </c>
      <c r="AP203" s="23" t="str">
        <f t="shared" si="22"/>
        <v>SUB-HORIZONTAL</v>
      </c>
      <c r="AQ203" s="1">
        <f t="shared" si="23"/>
        <v>-0.05708560184</v>
      </c>
      <c r="AS203" s="23" t="str">
        <f t="shared" si="24"/>
        <v>SUB-HORIZONTAL</v>
      </c>
      <c r="AT203" s="1">
        <f t="shared" si="25"/>
        <v>-0.6517907102</v>
      </c>
      <c r="AV203" s="23" t="str">
        <f t="shared" si="26"/>
        <v>SUB-HORIZONTAL</v>
      </c>
    </row>
    <row r="204" ht="15.75" customHeight="1">
      <c r="A204" s="1">
        <v>5590.1463</v>
      </c>
      <c r="B204" s="1">
        <v>1950.0</v>
      </c>
      <c r="C204" s="1">
        <v>1820.9792</v>
      </c>
      <c r="D204" s="1">
        <v>1785.0636</v>
      </c>
      <c r="E204" s="1">
        <v>807.7845</v>
      </c>
      <c r="F204" s="1">
        <v>803.4267</v>
      </c>
      <c r="G204" s="1">
        <v>820.1775</v>
      </c>
      <c r="H204" s="1">
        <v>1950.0</v>
      </c>
      <c r="I204" s="1">
        <v>1950.0</v>
      </c>
      <c r="J204" s="1">
        <v>1950.0</v>
      </c>
      <c r="K204" s="1">
        <v>1546.8125</v>
      </c>
      <c r="L204" s="1">
        <f t="shared" si="3"/>
        <v>1191.2014</v>
      </c>
      <c r="M204" s="1">
        <f t="shared" ref="M204:N204" si="421">(H204+I204)/2</f>
        <v>1950</v>
      </c>
      <c r="N204" s="1">
        <f t="shared" si="421"/>
        <v>1950</v>
      </c>
      <c r="O204" s="1">
        <f t="shared" ref="O204:P204" si="422">(E204+W204)/2</f>
        <v>1214.387</v>
      </c>
      <c r="P204" s="1">
        <f t="shared" si="422"/>
        <v>1189.6952</v>
      </c>
      <c r="Q204" s="1">
        <f t="shared" si="6"/>
        <v>1950.001575</v>
      </c>
      <c r="R204" s="1">
        <f t="shared" si="7"/>
        <v>5.619366862</v>
      </c>
      <c r="S204" s="1">
        <f t="shared" si="8"/>
        <v>1901.007133</v>
      </c>
      <c r="T204" s="1">
        <v>1950.0</v>
      </c>
      <c r="U204" s="1">
        <v>1950.0</v>
      </c>
      <c r="V204" s="1">
        <v>1950.0</v>
      </c>
      <c r="W204" s="1">
        <v>1620.9895</v>
      </c>
      <c r="X204" s="1">
        <v>1575.9637</v>
      </c>
      <c r="Y204" s="1">
        <f t="shared" si="9"/>
        <v>0</v>
      </c>
      <c r="Z204" s="1">
        <f t="shared" si="10"/>
        <v>16646.36683</v>
      </c>
      <c r="AA204" s="1">
        <f t="shared" si="11"/>
        <v>27204.01604</v>
      </c>
      <c r="AB204" s="1">
        <f t="shared" si="12"/>
        <v>0</v>
      </c>
      <c r="AC204" s="1">
        <f t="shared" si="13"/>
        <v>0</v>
      </c>
      <c r="AD204" s="1">
        <f t="shared" si="14"/>
        <v>0</v>
      </c>
      <c r="AF204" s="1">
        <f t="shared" si="15"/>
        <v>0</v>
      </c>
      <c r="AG204" s="16" t="str">
        <f t="shared" si="16"/>
        <v>MERGULHO</v>
      </c>
      <c r="AH204" s="1">
        <f t="shared" si="17"/>
        <v>-0.06846836106</v>
      </c>
      <c r="AJ204" s="23" t="str">
        <f t="shared" si="18"/>
        <v>SUB-HORIZONTAL</v>
      </c>
      <c r="AK204" s="1">
        <f t="shared" si="19"/>
        <v>-0.0199206629</v>
      </c>
      <c r="AM204" s="23" t="str">
        <f t="shared" si="20"/>
        <v>SUB-HORIZONTAL</v>
      </c>
      <c r="AN204" s="1">
        <f t="shared" si="21"/>
        <v>-0.8138493224</v>
      </c>
      <c r="AP204" s="23" t="str">
        <f t="shared" si="22"/>
        <v>SUB-HORIZONTAL</v>
      </c>
      <c r="AQ204" s="1">
        <f t="shared" si="23"/>
        <v>-0.02817073849</v>
      </c>
      <c r="AS204" s="23" t="str">
        <f t="shared" si="24"/>
        <v>SUB-HORIZONTAL</v>
      </c>
      <c r="AT204" s="1">
        <f t="shared" si="25"/>
        <v>-0.6647707885</v>
      </c>
      <c r="AV204" s="23" t="str">
        <f t="shared" si="26"/>
        <v>SUB-HORIZONTAL</v>
      </c>
    </row>
    <row r="205" ht="15.75" customHeight="1">
      <c r="A205" s="1">
        <v>5590.2225</v>
      </c>
      <c r="B205" s="1">
        <v>1950.0</v>
      </c>
      <c r="C205" s="1">
        <v>1865.1226</v>
      </c>
      <c r="D205" s="1">
        <v>1816.0713</v>
      </c>
      <c r="E205" s="1">
        <v>825.1642</v>
      </c>
      <c r="F205" s="1">
        <v>819.9832</v>
      </c>
      <c r="G205" s="1">
        <v>834.2392</v>
      </c>
      <c r="H205" s="1">
        <v>1950.0</v>
      </c>
      <c r="I205" s="1">
        <v>1950.0</v>
      </c>
      <c r="J205" s="1">
        <v>1950.0</v>
      </c>
      <c r="K205" s="1">
        <v>1543.3762</v>
      </c>
      <c r="L205" s="1">
        <f t="shared" si="3"/>
        <v>1201.407467</v>
      </c>
      <c r="M205" s="1">
        <f t="shared" ref="M205:N205" si="423">(H205+I205)/2</f>
        <v>1950</v>
      </c>
      <c r="N205" s="1">
        <f t="shared" si="423"/>
        <v>1950</v>
      </c>
      <c r="O205" s="1">
        <f t="shared" ref="O205:P205" si="424">(E205+W205)/2</f>
        <v>1206.11275</v>
      </c>
      <c r="P205" s="1">
        <f t="shared" si="424"/>
        <v>1205.2552</v>
      </c>
      <c r="Q205" s="1">
        <f t="shared" si="6"/>
        <v>1950.001562</v>
      </c>
      <c r="R205" s="1">
        <f t="shared" si="7"/>
        <v>5.71570924</v>
      </c>
      <c r="S205" s="1">
        <f t="shared" si="8"/>
        <v>1913.532317</v>
      </c>
      <c r="T205" s="1">
        <v>1950.0</v>
      </c>
      <c r="U205" s="1">
        <v>1950.0</v>
      </c>
      <c r="V205" s="1">
        <v>1950.0</v>
      </c>
      <c r="W205" s="1">
        <v>1587.0613</v>
      </c>
      <c r="X205" s="1">
        <v>1590.5272</v>
      </c>
      <c r="Y205" s="1">
        <f t="shared" si="9"/>
        <v>0</v>
      </c>
      <c r="Z205" s="1">
        <f t="shared" si="10"/>
        <v>7204.173031</v>
      </c>
      <c r="AA205" s="1">
        <f t="shared" si="11"/>
        <v>17936.89668</v>
      </c>
      <c r="AB205" s="1">
        <f t="shared" si="12"/>
        <v>0</v>
      </c>
      <c r="AC205" s="1">
        <f t="shared" si="13"/>
        <v>0</v>
      </c>
      <c r="AD205" s="1">
        <f t="shared" si="14"/>
        <v>0</v>
      </c>
      <c r="AF205" s="1">
        <f t="shared" si="15"/>
        <v>0</v>
      </c>
      <c r="AG205" s="16" t="str">
        <f t="shared" si="16"/>
        <v>MERGULHO</v>
      </c>
      <c r="AH205" s="1">
        <f t="shared" si="17"/>
        <v>-0.04450625682</v>
      </c>
      <c r="AJ205" s="23" t="str">
        <f t="shared" si="18"/>
        <v>SUB-HORIZONTAL</v>
      </c>
      <c r="AK205" s="1">
        <f t="shared" si="19"/>
        <v>-0.02665203544</v>
      </c>
      <c r="AM205" s="23" t="str">
        <f t="shared" si="20"/>
        <v>SUB-HORIZONTAL</v>
      </c>
      <c r="AN205" s="1">
        <f t="shared" si="21"/>
        <v>-0.8094616981</v>
      </c>
      <c r="AP205" s="23" t="str">
        <f t="shared" si="22"/>
        <v>SUB-HORIZONTAL</v>
      </c>
      <c r="AQ205" s="1">
        <f t="shared" si="23"/>
        <v>0.002181466896</v>
      </c>
      <c r="AS205" s="16" t="str">
        <f t="shared" si="24"/>
        <v>MERGULHO</v>
      </c>
      <c r="AT205" s="1">
        <f t="shared" si="25"/>
        <v>-0.6565553775</v>
      </c>
      <c r="AV205" s="23" t="str">
        <f t="shared" si="26"/>
        <v>SUB-HORIZONTAL</v>
      </c>
    </row>
    <row r="206" ht="15.75" customHeight="1">
      <c r="A206" s="1">
        <v>5590.2987</v>
      </c>
      <c r="B206" s="1">
        <v>1950.0</v>
      </c>
      <c r="C206" s="1">
        <v>1936.0251</v>
      </c>
      <c r="D206" s="1">
        <v>1859.5331</v>
      </c>
      <c r="E206" s="1">
        <v>885.6428</v>
      </c>
      <c r="F206" s="1">
        <v>877.842</v>
      </c>
      <c r="G206" s="1">
        <v>902.5276</v>
      </c>
      <c r="H206" s="1">
        <v>1950.0</v>
      </c>
      <c r="I206" s="1">
        <v>1950.0</v>
      </c>
      <c r="J206" s="1">
        <v>1950.0</v>
      </c>
      <c r="K206" s="1">
        <v>1543.3762</v>
      </c>
      <c r="L206" s="1">
        <f t="shared" si="3"/>
        <v>1243.456533</v>
      </c>
      <c r="M206" s="1">
        <f t="shared" ref="M206:N206" si="425">(H206+I206)/2</f>
        <v>1950</v>
      </c>
      <c r="N206" s="1">
        <f t="shared" si="425"/>
        <v>1950</v>
      </c>
      <c r="O206" s="1">
        <f t="shared" ref="O206:P206" si="426">(E206+W206)/2</f>
        <v>1221.12705</v>
      </c>
      <c r="P206" s="1">
        <f t="shared" si="426"/>
        <v>1240.23865</v>
      </c>
      <c r="Q206" s="1">
        <f t="shared" si="6"/>
        <v>1950.001542</v>
      </c>
      <c r="R206" s="1">
        <f t="shared" si="7"/>
        <v>6.183580612</v>
      </c>
      <c r="S206" s="1">
        <f t="shared" si="8"/>
        <v>1932.593033</v>
      </c>
      <c r="T206" s="1">
        <v>1950.0</v>
      </c>
      <c r="U206" s="1">
        <v>1950.0</v>
      </c>
      <c r="V206" s="1">
        <v>1950.0</v>
      </c>
      <c r="W206" s="1">
        <v>1556.6113</v>
      </c>
      <c r="X206" s="1">
        <v>1602.6353</v>
      </c>
      <c r="Y206" s="1">
        <f t="shared" si="9"/>
        <v>0</v>
      </c>
      <c r="Z206" s="1">
        <f t="shared" si="10"/>
        <v>195.29783</v>
      </c>
      <c r="AA206" s="1">
        <f t="shared" si="11"/>
        <v>8184.259996</v>
      </c>
      <c r="AB206" s="1">
        <f t="shared" si="12"/>
        <v>0</v>
      </c>
      <c r="AC206" s="1">
        <f t="shared" si="13"/>
        <v>0</v>
      </c>
      <c r="AD206" s="1">
        <f t="shared" si="14"/>
        <v>0</v>
      </c>
      <c r="AF206" s="1">
        <f t="shared" si="15"/>
        <v>0</v>
      </c>
      <c r="AG206" s="16" t="str">
        <f t="shared" si="16"/>
        <v>MERGULHO</v>
      </c>
      <c r="AH206" s="1">
        <f t="shared" si="17"/>
        <v>-0.007192434432</v>
      </c>
      <c r="AJ206" s="23" t="str">
        <f t="shared" si="18"/>
        <v>SUB-HORIZONTAL</v>
      </c>
      <c r="AK206" s="1">
        <f t="shared" si="19"/>
        <v>-0.04031424845</v>
      </c>
      <c r="AM206" s="23" t="str">
        <f t="shared" si="20"/>
        <v>SUB-HORIZONTAL</v>
      </c>
      <c r="AN206" s="1">
        <f t="shared" si="21"/>
        <v>-0.758889922</v>
      </c>
      <c r="AP206" s="23" t="str">
        <f t="shared" si="22"/>
        <v>SUB-HORIZONTAL</v>
      </c>
      <c r="AQ206" s="1">
        <f t="shared" si="23"/>
        <v>0.02913915271</v>
      </c>
      <c r="AS206" s="16" t="str">
        <f t="shared" si="24"/>
        <v>MERGULHO</v>
      </c>
      <c r="AT206" s="1">
        <f t="shared" si="25"/>
        <v>-0.5821263473</v>
      </c>
      <c r="AV206" s="23" t="str">
        <f t="shared" si="26"/>
        <v>SUB-HORIZONTAL</v>
      </c>
    </row>
    <row r="207" ht="15.75" customHeight="1">
      <c r="A207" s="1">
        <v>5590.3749</v>
      </c>
      <c r="B207" s="1">
        <v>1950.0</v>
      </c>
      <c r="C207" s="1">
        <v>1949.9952</v>
      </c>
      <c r="D207" s="1">
        <v>1891.0867</v>
      </c>
      <c r="E207" s="1">
        <v>985.3463</v>
      </c>
      <c r="F207" s="1">
        <v>973.3413</v>
      </c>
      <c r="G207" s="1">
        <v>981.9144</v>
      </c>
      <c r="H207" s="1">
        <v>1950.0</v>
      </c>
      <c r="I207" s="1">
        <v>1950.0</v>
      </c>
      <c r="J207" s="1">
        <v>1950.0</v>
      </c>
      <c r="K207" s="1">
        <v>1555.0627</v>
      </c>
      <c r="L207" s="1">
        <f t="shared" si="3"/>
        <v>1301.7519</v>
      </c>
      <c r="M207" s="1">
        <f t="shared" ref="M207:N207" si="427">(H207+I207)/2</f>
        <v>1950</v>
      </c>
      <c r="N207" s="1">
        <f t="shared" si="427"/>
        <v>1950</v>
      </c>
      <c r="O207" s="1">
        <f t="shared" ref="O207:P207" si="428">(E207+W207)/2</f>
        <v>1259.071</v>
      </c>
      <c r="P207" s="1">
        <f t="shared" si="428"/>
        <v>1291.4864</v>
      </c>
      <c r="Q207" s="1">
        <f t="shared" si="6"/>
        <v>1950.001538</v>
      </c>
      <c r="R207" s="1">
        <f t="shared" si="7"/>
        <v>6.727491598</v>
      </c>
      <c r="S207" s="1">
        <f t="shared" si="8"/>
        <v>1940.180317</v>
      </c>
      <c r="T207" s="1">
        <v>1950.0</v>
      </c>
      <c r="U207" s="1">
        <v>1950.0</v>
      </c>
      <c r="V207" s="1">
        <v>1950.0</v>
      </c>
      <c r="W207" s="1">
        <v>1532.7957</v>
      </c>
      <c r="X207" s="1">
        <v>1609.6315</v>
      </c>
      <c r="Y207" s="1">
        <f t="shared" si="9"/>
        <v>0</v>
      </c>
      <c r="Z207" s="1">
        <f t="shared" si="10"/>
        <v>0.00002304</v>
      </c>
      <c r="AA207" s="1">
        <f t="shared" si="11"/>
        <v>3470.776917</v>
      </c>
      <c r="AB207" s="1">
        <f t="shared" si="12"/>
        <v>0</v>
      </c>
      <c r="AC207" s="1">
        <f t="shared" si="13"/>
        <v>0</v>
      </c>
      <c r="AD207" s="1">
        <f t="shared" si="14"/>
        <v>0</v>
      </c>
      <c r="AF207" s="1">
        <f t="shared" si="15"/>
        <v>0</v>
      </c>
      <c r="AG207" s="16" t="str">
        <f t="shared" si="16"/>
        <v>MERGULHO</v>
      </c>
      <c r="AH207" s="1">
        <f t="shared" si="17"/>
        <v>-0.000002461541491</v>
      </c>
      <c r="AJ207" s="23" t="str">
        <f t="shared" si="18"/>
        <v>SUB-HORIZONTAL</v>
      </c>
      <c r="AK207" s="1">
        <f t="shared" si="19"/>
        <v>-0.03067647636</v>
      </c>
      <c r="AM207" s="23" t="str">
        <f t="shared" si="20"/>
        <v>SUB-HORIZONTAL</v>
      </c>
      <c r="AN207" s="1">
        <f t="shared" si="21"/>
        <v>-0.6635193223</v>
      </c>
      <c r="AP207" s="23" t="str">
        <f t="shared" si="22"/>
        <v>SUB-HORIZONTAL</v>
      </c>
      <c r="AQ207" s="1">
        <f t="shared" si="23"/>
        <v>0.04891682371</v>
      </c>
      <c r="AS207" s="16" t="str">
        <f t="shared" si="24"/>
        <v>MERGULHO</v>
      </c>
      <c r="AT207" s="1">
        <f t="shared" si="25"/>
        <v>-0.4993026993</v>
      </c>
      <c r="AV207" s="23" t="str">
        <f t="shared" si="26"/>
        <v>SUB-HORIZONTAL</v>
      </c>
    </row>
    <row r="208" ht="15.75" customHeight="1">
      <c r="A208" s="1">
        <v>5590.4511</v>
      </c>
      <c r="B208" s="1">
        <v>1950.0</v>
      </c>
      <c r="C208" s="1">
        <v>1950.0</v>
      </c>
      <c r="D208" s="1">
        <v>1913.8477</v>
      </c>
      <c r="E208" s="1">
        <v>1110.5668</v>
      </c>
      <c r="F208" s="1">
        <v>1093.026</v>
      </c>
      <c r="G208" s="1">
        <v>1088.4886</v>
      </c>
      <c r="H208" s="1">
        <v>1950.0</v>
      </c>
      <c r="I208" s="1">
        <v>1950.0</v>
      </c>
      <c r="J208" s="1">
        <v>1950.0</v>
      </c>
      <c r="K208" s="1">
        <v>1555.0627</v>
      </c>
      <c r="L208" s="1">
        <f t="shared" si="3"/>
        <v>1377.171533</v>
      </c>
      <c r="M208" s="1">
        <f t="shared" ref="M208:N208" si="429">(H208+I208)/2</f>
        <v>1950</v>
      </c>
      <c r="N208" s="1">
        <f t="shared" si="429"/>
        <v>1950</v>
      </c>
      <c r="O208" s="1">
        <f t="shared" ref="O208:P208" si="430">(E208+W208)/2</f>
        <v>1313.94205</v>
      </c>
      <c r="P208" s="1">
        <f t="shared" si="430"/>
        <v>1351.37475</v>
      </c>
      <c r="Q208" s="1">
        <f t="shared" si="6"/>
        <v>1950.001538</v>
      </c>
      <c r="R208" s="1">
        <f t="shared" si="7"/>
        <v>7.457674428</v>
      </c>
      <c r="S208" s="1">
        <f t="shared" si="8"/>
        <v>1943.974617</v>
      </c>
      <c r="T208" s="1">
        <v>1950.0</v>
      </c>
      <c r="U208" s="1">
        <v>1950.0</v>
      </c>
      <c r="V208" s="1">
        <v>1950.0</v>
      </c>
      <c r="W208" s="1">
        <v>1517.3173</v>
      </c>
      <c r="X208" s="1">
        <v>1609.7235</v>
      </c>
      <c r="Y208" s="1">
        <f t="shared" si="9"/>
        <v>0</v>
      </c>
      <c r="Z208" s="1">
        <f t="shared" si="10"/>
        <v>0</v>
      </c>
      <c r="AA208" s="1">
        <f t="shared" si="11"/>
        <v>1306.988795</v>
      </c>
      <c r="AB208" s="1">
        <f t="shared" si="12"/>
        <v>0</v>
      </c>
      <c r="AC208" s="1">
        <f t="shared" si="13"/>
        <v>0</v>
      </c>
      <c r="AD208" s="1">
        <f t="shared" si="14"/>
        <v>0</v>
      </c>
      <c r="AF208" s="1">
        <f t="shared" si="15"/>
        <v>0</v>
      </c>
      <c r="AG208" s="16" t="str">
        <f t="shared" si="16"/>
        <v>MERGULHO</v>
      </c>
      <c r="AH208" s="1">
        <f t="shared" si="17"/>
        <v>0</v>
      </c>
      <c r="AJ208" s="16" t="str">
        <f t="shared" si="18"/>
        <v>MERGULHO</v>
      </c>
      <c r="AK208" s="1">
        <f t="shared" si="19"/>
        <v>-0.01871392735</v>
      </c>
      <c r="AM208" s="23" t="str">
        <f t="shared" si="20"/>
        <v>SUB-HORIZONTAL</v>
      </c>
      <c r="AN208" s="1">
        <f t="shared" si="21"/>
        <v>-0.5509870736</v>
      </c>
      <c r="AP208" s="23" t="str">
        <f t="shared" si="22"/>
        <v>SUB-HORIZONTAL</v>
      </c>
      <c r="AQ208" s="1">
        <f t="shared" si="23"/>
        <v>0.05912719334</v>
      </c>
      <c r="AS208" s="16" t="str">
        <f t="shared" si="24"/>
        <v>MERGULHO</v>
      </c>
      <c r="AT208" s="1">
        <f t="shared" si="25"/>
        <v>-0.3937729708</v>
      </c>
      <c r="AV208" s="23" t="str">
        <f t="shared" si="26"/>
        <v>SUB-HORIZONTAL</v>
      </c>
    </row>
    <row r="209" ht="15.75" customHeight="1">
      <c r="A209" s="1">
        <v>5590.5273</v>
      </c>
      <c r="B209" s="1">
        <v>1950.0</v>
      </c>
      <c r="C209" s="1">
        <v>1950.0</v>
      </c>
      <c r="D209" s="1">
        <v>1924.4808</v>
      </c>
      <c r="E209" s="1">
        <v>1236.5642</v>
      </c>
      <c r="F209" s="1">
        <v>1212.8204</v>
      </c>
      <c r="G209" s="1">
        <v>1215.4023</v>
      </c>
      <c r="H209" s="1">
        <v>1950.0</v>
      </c>
      <c r="I209" s="1">
        <v>1950.0</v>
      </c>
      <c r="J209" s="1">
        <v>1950.0</v>
      </c>
      <c r="K209" s="1">
        <v>1577.4288</v>
      </c>
      <c r="L209" s="1">
        <f t="shared" si="3"/>
        <v>1459.407567</v>
      </c>
      <c r="M209" s="1">
        <f t="shared" ref="M209:N209" si="431">(H209+I209)/2</f>
        <v>1950</v>
      </c>
      <c r="N209" s="1">
        <f t="shared" si="431"/>
        <v>1950</v>
      </c>
      <c r="O209" s="1">
        <f t="shared" ref="O209:P209" si="432">(E209+W209)/2</f>
        <v>1373.5287</v>
      </c>
      <c r="P209" s="1">
        <f t="shared" si="432"/>
        <v>1407.28295</v>
      </c>
      <c r="Q209" s="1">
        <f t="shared" si="6"/>
        <v>1950.001538</v>
      </c>
      <c r="R209" s="1">
        <f t="shared" si="7"/>
        <v>8.327211376</v>
      </c>
      <c r="S209" s="1">
        <f t="shared" si="8"/>
        <v>1945.7468</v>
      </c>
      <c r="T209" s="1">
        <v>1950.0</v>
      </c>
      <c r="U209" s="1">
        <v>1950.0</v>
      </c>
      <c r="V209" s="1">
        <v>1950.0</v>
      </c>
      <c r="W209" s="1">
        <v>1510.4932</v>
      </c>
      <c r="X209" s="1">
        <v>1601.7455</v>
      </c>
      <c r="Y209" s="1">
        <f t="shared" si="9"/>
        <v>0</v>
      </c>
      <c r="Z209" s="1">
        <f t="shared" si="10"/>
        <v>0</v>
      </c>
      <c r="AA209" s="1">
        <f t="shared" si="11"/>
        <v>651.2295686</v>
      </c>
      <c r="AB209" s="1">
        <f t="shared" si="12"/>
        <v>0</v>
      </c>
      <c r="AC209" s="1">
        <f t="shared" si="13"/>
        <v>0</v>
      </c>
      <c r="AD209" s="1">
        <f t="shared" si="14"/>
        <v>0</v>
      </c>
      <c r="AF209" s="1">
        <f t="shared" si="15"/>
        <v>0</v>
      </c>
      <c r="AG209" s="16" t="str">
        <f t="shared" si="16"/>
        <v>MERGULHO</v>
      </c>
      <c r="AH209" s="1">
        <f t="shared" si="17"/>
        <v>0</v>
      </c>
      <c r="AJ209" s="16" t="str">
        <f t="shared" si="18"/>
        <v>MERGULHO</v>
      </c>
      <c r="AK209" s="1">
        <f t="shared" si="19"/>
        <v>-0.01317325075</v>
      </c>
      <c r="AM209" s="23" t="str">
        <f t="shared" si="20"/>
        <v>SUB-HORIZONTAL</v>
      </c>
      <c r="AN209" s="1">
        <f t="shared" si="21"/>
        <v>-0.4459340796</v>
      </c>
      <c r="AP209" s="23" t="str">
        <f t="shared" si="22"/>
        <v>SUB-HORIZONTAL</v>
      </c>
      <c r="AQ209" s="1">
        <f t="shared" si="23"/>
        <v>0.05866616185</v>
      </c>
      <c r="AS209" s="16" t="str">
        <f t="shared" si="24"/>
        <v>MERGULHO</v>
      </c>
      <c r="AT209" s="1">
        <f t="shared" si="25"/>
        <v>-0.2768958772</v>
      </c>
      <c r="AV209" s="23" t="str">
        <f t="shared" si="26"/>
        <v>SUB-HORIZONTAL</v>
      </c>
    </row>
    <row r="210" ht="15.75" customHeight="1">
      <c r="A210" s="1">
        <v>5590.6035</v>
      </c>
      <c r="B210" s="1">
        <v>1950.0</v>
      </c>
      <c r="C210" s="1">
        <v>1950.0</v>
      </c>
      <c r="D210" s="1">
        <v>1915.113</v>
      </c>
      <c r="E210" s="1">
        <v>1320.7051</v>
      </c>
      <c r="F210" s="1">
        <v>1292.454</v>
      </c>
      <c r="G210" s="1">
        <v>1304.9255</v>
      </c>
      <c r="H210" s="1">
        <v>1950.0</v>
      </c>
      <c r="I210" s="1">
        <v>1950.0</v>
      </c>
      <c r="J210" s="1">
        <v>1950.0</v>
      </c>
      <c r="K210" s="1">
        <v>1577.4288</v>
      </c>
      <c r="L210" s="1">
        <f t="shared" si="3"/>
        <v>1515.793167</v>
      </c>
      <c r="M210" s="1">
        <f t="shared" ref="M210:N210" si="433">(H210+I210)/2</f>
        <v>1950</v>
      </c>
      <c r="N210" s="1">
        <f t="shared" si="433"/>
        <v>1950</v>
      </c>
      <c r="O210" s="1">
        <f t="shared" ref="O210:P210" si="434">(E210+W210)/2</f>
        <v>1415.9078</v>
      </c>
      <c r="P210" s="1">
        <f t="shared" si="434"/>
        <v>1438.59645</v>
      </c>
      <c r="Q210" s="1">
        <f t="shared" si="6"/>
        <v>1950.001538</v>
      </c>
      <c r="R210" s="1">
        <f t="shared" si="7"/>
        <v>8.940570927</v>
      </c>
      <c r="S210" s="1">
        <f t="shared" si="8"/>
        <v>1944.1855</v>
      </c>
      <c r="T210" s="1">
        <v>1950.0</v>
      </c>
      <c r="U210" s="1">
        <v>1950.0</v>
      </c>
      <c r="V210" s="1">
        <v>1950.0</v>
      </c>
      <c r="W210" s="1">
        <v>1511.1105</v>
      </c>
      <c r="X210" s="1">
        <v>1584.7389</v>
      </c>
      <c r="Y210" s="1">
        <f t="shared" si="9"/>
        <v>0</v>
      </c>
      <c r="Z210" s="1">
        <f t="shared" si="10"/>
        <v>0</v>
      </c>
      <c r="AA210" s="1">
        <f t="shared" si="11"/>
        <v>1217.102769</v>
      </c>
      <c r="AB210" s="1">
        <f t="shared" si="12"/>
        <v>0</v>
      </c>
      <c r="AC210" s="1">
        <f t="shared" si="13"/>
        <v>0</v>
      </c>
      <c r="AD210" s="1">
        <f t="shared" si="14"/>
        <v>0</v>
      </c>
      <c r="AF210" s="1">
        <f t="shared" si="15"/>
        <v>0</v>
      </c>
      <c r="AG210" s="16" t="str">
        <f t="shared" si="16"/>
        <v>MERGULHO</v>
      </c>
      <c r="AH210" s="1">
        <f t="shared" si="17"/>
        <v>0</v>
      </c>
      <c r="AJ210" s="16" t="str">
        <f t="shared" si="18"/>
        <v>MERGULHO</v>
      </c>
      <c r="AK210" s="1">
        <f t="shared" si="19"/>
        <v>-0.01805298899</v>
      </c>
      <c r="AM210" s="23" t="str">
        <f t="shared" si="20"/>
        <v>SUB-HORIZONTAL</v>
      </c>
      <c r="AN210" s="1">
        <f t="shared" si="21"/>
        <v>-0.3737527899</v>
      </c>
      <c r="AP210" s="23" t="str">
        <f t="shared" si="22"/>
        <v>SUB-HORIZONTAL</v>
      </c>
      <c r="AQ210" s="1">
        <f t="shared" si="23"/>
        <v>0.04757933767</v>
      </c>
      <c r="AS210" s="16" t="str">
        <f t="shared" si="24"/>
        <v>MERGULHO</v>
      </c>
      <c r="AT210" s="1">
        <f t="shared" si="25"/>
        <v>-0.1945793689</v>
      </c>
      <c r="AV210" s="23" t="str">
        <f t="shared" si="26"/>
        <v>SUB-HORIZONTAL</v>
      </c>
    </row>
    <row r="211" ht="15.75" customHeight="1">
      <c r="A211" s="1">
        <v>5590.6797</v>
      </c>
      <c r="B211" s="1">
        <v>1950.0</v>
      </c>
      <c r="C211" s="1">
        <v>1950.0</v>
      </c>
      <c r="D211" s="1">
        <v>1880.1492</v>
      </c>
      <c r="E211" s="1">
        <v>1326.4156</v>
      </c>
      <c r="F211" s="1">
        <v>1297.7416</v>
      </c>
      <c r="G211" s="1">
        <v>1314.1003</v>
      </c>
      <c r="H211" s="1">
        <v>1950.0</v>
      </c>
      <c r="I211" s="1">
        <v>1950.0</v>
      </c>
      <c r="J211" s="1">
        <v>1950.0</v>
      </c>
      <c r="K211" s="1">
        <v>1598.3757</v>
      </c>
      <c r="L211" s="1">
        <f t="shared" si="3"/>
        <v>1520.613967</v>
      </c>
      <c r="M211" s="1">
        <f t="shared" ref="M211:N211" si="435">(H211+I211)/2</f>
        <v>1950</v>
      </c>
      <c r="N211" s="1">
        <f t="shared" si="435"/>
        <v>1950</v>
      </c>
      <c r="O211" s="1">
        <f t="shared" ref="O211:P211" si="436">(E211+W211)/2</f>
        <v>1421.57115</v>
      </c>
      <c r="P211" s="1">
        <f t="shared" si="436"/>
        <v>1428.25695</v>
      </c>
      <c r="Q211" s="1">
        <f t="shared" si="6"/>
        <v>1950.001538</v>
      </c>
      <c r="R211" s="1">
        <f t="shared" si="7"/>
        <v>9.003431183</v>
      </c>
      <c r="S211" s="1">
        <f t="shared" si="8"/>
        <v>1938.3582</v>
      </c>
      <c r="T211" s="1">
        <v>1950.0</v>
      </c>
      <c r="U211" s="1">
        <v>1950.0</v>
      </c>
      <c r="V211" s="1">
        <v>1950.0</v>
      </c>
      <c r="W211" s="1">
        <v>1516.7267</v>
      </c>
      <c r="X211" s="1">
        <v>1558.7723</v>
      </c>
      <c r="Y211" s="1">
        <f t="shared" si="9"/>
        <v>0</v>
      </c>
      <c r="Z211" s="1">
        <f t="shared" si="10"/>
        <v>0</v>
      </c>
      <c r="AA211" s="1">
        <f t="shared" si="11"/>
        <v>4879.134261</v>
      </c>
      <c r="AB211" s="1">
        <f t="shared" si="12"/>
        <v>0</v>
      </c>
      <c r="AC211" s="1">
        <f t="shared" si="13"/>
        <v>0</v>
      </c>
      <c r="AD211" s="1">
        <f t="shared" si="14"/>
        <v>0</v>
      </c>
      <c r="AF211" s="1">
        <f t="shared" si="15"/>
        <v>0</v>
      </c>
      <c r="AG211" s="16" t="str">
        <f t="shared" si="16"/>
        <v>MERGULHO</v>
      </c>
      <c r="AH211" s="1">
        <f t="shared" si="17"/>
        <v>0</v>
      </c>
      <c r="AJ211" s="16" t="str">
        <f t="shared" si="18"/>
        <v>MERGULHO</v>
      </c>
      <c r="AK211" s="1">
        <f t="shared" si="19"/>
        <v>-0.03648025972</v>
      </c>
      <c r="AM211" s="23" t="str">
        <f t="shared" si="20"/>
        <v>SUB-HORIZONTAL</v>
      </c>
      <c r="AN211" s="1">
        <f t="shared" si="21"/>
        <v>-0.3506427868</v>
      </c>
      <c r="AP211" s="23" t="str">
        <f t="shared" si="22"/>
        <v>SUB-HORIZONTAL</v>
      </c>
      <c r="AQ211" s="1">
        <f t="shared" si="23"/>
        <v>0.0273448502</v>
      </c>
      <c r="AS211" s="16" t="str">
        <f t="shared" si="24"/>
        <v>MERGULHO</v>
      </c>
      <c r="AT211" s="1">
        <f t="shared" si="25"/>
        <v>-0.170953767</v>
      </c>
      <c r="AV211" s="23" t="str">
        <f t="shared" si="26"/>
        <v>SUB-HORIZONTAL</v>
      </c>
    </row>
    <row r="212" ht="15.75" customHeight="1">
      <c r="A212" s="1">
        <v>5590.7559</v>
      </c>
      <c r="B212" s="1">
        <v>1950.0</v>
      </c>
      <c r="C212" s="1">
        <v>1950.0</v>
      </c>
      <c r="D212" s="1">
        <v>1819.5481</v>
      </c>
      <c r="E212" s="1">
        <v>1251.3386</v>
      </c>
      <c r="F212" s="1">
        <v>1226.1686</v>
      </c>
      <c r="G212" s="1">
        <v>1237.2366</v>
      </c>
      <c r="H212" s="1">
        <v>1950.0</v>
      </c>
      <c r="I212" s="1">
        <v>1950.0</v>
      </c>
      <c r="J212" s="1">
        <v>1950.0</v>
      </c>
      <c r="K212" s="1">
        <v>1598.3757</v>
      </c>
      <c r="L212" s="1">
        <f t="shared" si="3"/>
        <v>1471.135067</v>
      </c>
      <c r="M212" s="1">
        <f t="shared" ref="M212:N212" si="437">(H212+I212)/2</f>
        <v>1950</v>
      </c>
      <c r="N212" s="1">
        <f t="shared" si="437"/>
        <v>1950</v>
      </c>
      <c r="O212" s="1">
        <f t="shared" ref="O212:P212" si="438">(E212+W212)/2</f>
        <v>1388.16465</v>
      </c>
      <c r="P212" s="1">
        <f t="shared" si="438"/>
        <v>1375.95295</v>
      </c>
      <c r="Q212" s="1">
        <f t="shared" si="6"/>
        <v>1950.001538</v>
      </c>
      <c r="R212" s="1">
        <f t="shared" si="7"/>
        <v>8.476806972</v>
      </c>
      <c r="S212" s="1">
        <f t="shared" si="8"/>
        <v>1928.258017</v>
      </c>
      <c r="T212" s="1">
        <v>1950.0</v>
      </c>
      <c r="U212" s="1">
        <v>1950.0</v>
      </c>
      <c r="V212" s="1">
        <v>1950.0</v>
      </c>
      <c r="W212" s="1">
        <v>1524.9907</v>
      </c>
      <c r="X212" s="1">
        <v>1525.7373</v>
      </c>
      <c r="Y212" s="1">
        <f t="shared" si="9"/>
        <v>0</v>
      </c>
      <c r="Z212" s="1">
        <f t="shared" si="10"/>
        <v>0</v>
      </c>
      <c r="AA212" s="1">
        <f t="shared" si="11"/>
        <v>17017.69821</v>
      </c>
      <c r="AB212" s="1">
        <f t="shared" si="12"/>
        <v>0</v>
      </c>
      <c r="AC212" s="1">
        <f t="shared" si="13"/>
        <v>0</v>
      </c>
      <c r="AD212" s="1">
        <f t="shared" si="14"/>
        <v>0</v>
      </c>
      <c r="AF212" s="1">
        <f t="shared" si="15"/>
        <v>0</v>
      </c>
      <c r="AG212" s="16" t="str">
        <f t="shared" si="16"/>
        <v>MERGULHO</v>
      </c>
      <c r="AH212" s="1">
        <f t="shared" si="17"/>
        <v>0</v>
      </c>
      <c r="AJ212" s="16" t="str">
        <f t="shared" si="18"/>
        <v>MERGULHO</v>
      </c>
      <c r="AK212" s="1">
        <f t="shared" si="19"/>
        <v>-0.06925503177</v>
      </c>
      <c r="AM212" s="23" t="str">
        <f t="shared" si="20"/>
        <v>SUB-HORIZONTAL</v>
      </c>
      <c r="AN212" s="1">
        <f t="shared" si="21"/>
        <v>-0.3765644343</v>
      </c>
      <c r="AP212" s="23" t="str">
        <f t="shared" si="22"/>
        <v>SUB-HORIZONTAL</v>
      </c>
      <c r="AQ212" s="1">
        <f t="shared" si="23"/>
        <v>0.0004894569574</v>
      </c>
      <c r="AS212" s="16" t="str">
        <f t="shared" si="24"/>
        <v>MERGULHO</v>
      </c>
      <c r="AT212" s="1">
        <f t="shared" si="25"/>
        <v>-0.2099812951</v>
      </c>
      <c r="AV212" s="23" t="str">
        <f t="shared" si="26"/>
        <v>SUB-HORIZONTAL</v>
      </c>
    </row>
    <row r="213" ht="15.75" customHeight="1">
      <c r="A213" s="1">
        <v>5590.8321</v>
      </c>
      <c r="B213" s="1">
        <v>1950.0</v>
      </c>
      <c r="C213" s="1">
        <v>1950.0</v>
      </c>
      <c r="D213" s="1">
        <v>1740.4194</v>
      </c>
      <c r="E213" s="1">
        <v>1129.5049</v>
      </c>
      <c r="F213" s="1">
        <v>1109.4283</v>
      </c>
      <c r="G213" s="1">
        <v>1117.7523</v>
      </c>
      <c r="H213" s="1">
        <v>1950.0</v>
      </c>
      <c r="I213" s="1">
        <v>1950.0</v>
      </c>
      <c r="J213" s="1">
        <v>1950.0</v>
      </c>
      <c r="K213" s="1">
        <v>1602.0896</v>
      </c>
      <c r="L213" s="1">
        <f t="shared" si="3"/>
        <v>1392.393533</v>
      </c>
      <c r="M213" s="1">
        <f t="shared" ref="M213:N213" si="439">(H213+I213)/2</f>
        <v>1950</v>
      </c>
      <c r="N213" s="1">
        <f t="shared" si="439"/>
        <v>1950</v>
      </c>
      <c r="O213" s="1">
        <f t="shared" ref="O213:P213" si="440">(E213+W213)/2</f>
        <v>1331.97945</v>
      </c>
      <c r="P213" s="1">
        <f t="shared" si="440"/>
        <v>1299.1663</v>
      </c>
      <c r="Q213" s="1">
        <f t="shared" si="6"/>
        <v>1950.001538</v>
      </c>
      <c r="R213" s="1">
        <f t="shared" si="7"/>
        <v>7.65817184</v>
      </c>
      <c r="S213" s="1">
        <f t="shared" si="8"/>
        <v>1915.0699</v>
      </c>
      <c r="T213" s="1">
        <v>1950.0</v>
      </c>
      <c r="U213" s="1">
        <v>1950.0</v>
      </c>
      <c r="V213" s="1">
        <v>1950.0</v>
      </c>
      <c r="W213" s="1">
        <v>1534.454</v>
      </c>
      <c r="X213" s="1">
        <v>1488.9043</v>
      </c>
      <c r="Y213" s="1">
        <f t="shared" si="9"/>
        <v>0</v>
      </c>
      <c r="Z213" s="1">
        <f t="shared" si="10"/>
        <v>0</v>
      </c>
      <c r="AA213" s="1">
        <f t="shared" si="11"/>
        <v>43924.0279</v>
      </c>
      <c r="AB213" s="1">
        <f t="shared" si="12"/>
        <v>0</v>
      </c>
      <c r="AC213" s="1">
        <f t="shared" si="13"/>
        <v>0</v>
      </c>
      <c r="AD213" s="1">
        <f t="shared" si="14"/>
        <v>0</v>
      </c>
      <c r="AF213" s="1">
        <f t="shared" si="15"/>
        <v>0</v>
      </c>
      <c r="AG213" s="16" t="str">
        <f t="shared" si="16"/>
        <v>MERGULHO</v>
      </c>
      <c r="AH213" s="1">
        <f t="shared" si="17"/>
        <v>0</v>
      </c>
      <c r="AJ213" s="16" t="str">
        <f t="shared" si="18"/>
        <v>MERGULHO</v>
      </c>
      <c r="AK213" s="1">
        <f t="shared" si="19"/>
        <v>-0.113764514</v>
      </c>
      <c r="AM213" s="23" t="str">
        <f t="shared" si="20"/>
        <v>SUB-HORIZONTAL</v>
      </c>
      <c r="AN213" s="1">
        <f t="shared" si="21"/>
        <v>-0.4357219271</v>
      </c>
      <c r="AP213" s="23" t="str">
        <f t="shared" si="22"/>
        <v>SUB-HORIZONTAL</v>
      </c>
      <c r="AQ213" s="1">
        <f t="shared" si="23"/>
        <v>-0.03013527729</v>
      </c>
      <c r="AS213" s="23" t="str">
        <f t="shared" si="24"/>
        <v>SUB-HORIZONTAL</v>
      </c>
      <c r="AT213" s="1">
        <f t="shared" si="25"/>
        <v>-0.2877038191</v>
      </c>
      <c r="AV213" s="23" t="str">
        <f t="shared" si="26"/>
        <v>SUB-HORIZONTAL</v>
      </c>
    </row>
    <row r="214" ht="15.75" customHeight="1">
      <c r="A214" s="1">
        <v>5590.9083</v>
      </c>
      <c r="B214" s="1">
        <v>1950.0</v>
      </c>
      <c r="C214" s="1">
        <v>1950.0</v>
      </c>
      <c r="D214" s="1">
        <v>1656.9196</v>
      </c>
      <c r="E214" s="1">
        <v>1003.8104</v>
      </c>
      <c r="F214" s="1">
        <v>987.6544</v>
      </c>
      <c r="G214" s="1">
        <v>1008.1192</v>
      </c>
      <c r="H214" s="1">
        <v>1950.0</v>
      </c>
      <c r="I214" s="1">
        <v>1950.0</v>
      </c>
      <c r="J214" s="1">
        <v>1950.0</v>
      </c>
      <c r="K214" s="1">
        <v>1602.0896</v>
      </c>
      <c r="L214" s="1">
        <f t="shared" si="3"/>
        <v>1315.257867</v>
      </c>
      <c r="M214" s="1">
        <f t="shared" ref="M214:N214" si="441">(H214+I214)/2</f>
        <v>1950</v>
      </c>
      <c r="N214" s="1">
        <f t="shared" si="441"/>
        <v>1950</v>
      </c>
      <c r="O214" s="1">
        <f t="shared" ref="O214:P214" si="442">(E214+W214)/2</f>
        <v>1274.17905</v>
      </c>
      <c r="P214" s="1">
        <f t="shared" si="442"/>
        <v>1219.48715</v>
      </c>
      <c r="Q214" s="1">
        <f t="shared" si="6"/>
        <v>1950.001538</v>
      </c>
      <c r="R214" s="1">
        <f t="shared" si="7"/>
        <v>6.907031253</v>
      </c>
      <c r="S214" s="1">
        <f t="shared" si="8"/>
        <v>1901.153267</v>
      </c>
      <c r="T214" s="1">
        <v>1950.0</v>
      </c>
      <c r="U214" s="1">
        <v>1950.0</v>
      </c>
      <c r="V214" s="1">
        <v>1950.0</v>
      </c>
      <c r="W214" s="1">
        <v>1544.5477</v>
      </c>
      <c r="X214" s="1">
        <v>1451.3199</v>
      </c>
      <c r="Y214" s="1">
        <f t="shared" si="9"/>
        <v>0</v>
      </c>
      <c r="Z214" s="1">
        <f t="shared" si="10"/>
        <v>0</v>
      </c>
      <c r="AA214" s="1">
        <f t="shared" si="11"/>
        <v>85896.12086</v>
      </c>
      <c r="AB214" s="1">
        <f t="shared" si="12"/>
        <v>0</v>
      </c>
      <c r="AC214" s="1">
        <f t="shared" si="13"/>
        <v>0</v>
      </c>
      <c r="AD214" s="1">
        <f t="shared" si="14"/>
        <v>0</v>
      </c>
      <c r="AF214" s="1">
        <f t="shared" si="15"/>
        <v>0</v>
      </c>
      <c r="AG214" s="16" t="str">
        <f t="shared" si="16"/>
        <v>MERGULHO</v>
      </c>
      <c r="AH214" s="1">
        <f t="shared" si="17"/>
        <v>0</v>
      </c>
      <c r="AJ214" s="16" t="str">
        <f t="shared" si="18"/>
        <v>MERGULHO</v>
      </c>
      <c r="AK214" s="1">
        <f t="shared" si="19"/>
        <v>-0.16304923</v>
      </c>
      <c r="AM214" s="23" t="str">
        <f t="shared" si="20"/>
        <v>SUB-HORIZONTAL</v>
      </c>
      <c r="AN214" s="1">
        <f t="shared" si="21"/>
        <v>-0.506418122</v>
      </c>
      <c r="AP214" s="23" t="str">
        <f t="shared" si="22"/>
        <v>SUB-HORIZONTAL</v>
      </c>
      <c r="AQ214" s="1">
        <f t="shared" si="23"/>
        <v>-0.0622677536</v>
      </c>
      <c r="AS214" s="23" t="str">
        <f t="shared" si="24"/>
        <v>SUB-HORIZONTAL</v>
      </c>
      <c r="AT214" s="1">
        <f t="shared" si="25"/>
        <v>-0.3664062892</v>
      </c>
      <c r="AV214" s="23" t="str">
        <f t="shared" si="26"/>
        <v>SUB-HORIZONTAL</v>
      </c>
    </row>
    <row r="215" ht="15.75" customHeight="1">
      <c r="A215" s="1">
        <v>5590.9845</v>
      </c>
      <c r="B215" s="1">
        <v>1950.0</v>
      </c>
      <c r="C215" s="1">
        <v>1950.0</v>
      </c>
      <c r="D215" s="1">
        <v>1585.5039</v>
      </c>
      <c r="E215" s="1">
        <v>902.0233</v>
      </c>
      <c r="F215" s="1">
        <v>888.9702</v>
      </c>
      <c r="G215" s="1">
        <v>918.1921</v>
      </c>
      <c r="H215" s="1">
        <v>1950.0</v>
      </c>
      <c r="I215" s="1">
        <v>1950.0</v>
      </c>
      <c r="J215" s="1">
        <v>1950.0</v>
      </c>
      <c r="K215" s="1">
        <v>1577.4937</v>
      </c>
      <c r="L215" s="1">
        <f t="shared" si="3"/>
        <v>1252.387433</v>
      </c>
      <c r="M215" s="1">
        <f t="shared" ref="M215:N215" si="443">(H215+I215)/2</f>
        <v>1950</v>
      </c>
      <c r="N215" s="1">
        <f t="shared" si="443"/>
        <v>1950</v>
      </c>
      <c r="O215" s="1">
        <f t="shared" ref="O215:P215" si="444">(E215+W215)/2</f>
        <v>1228.43485</v>
      </c>
      <c r="P215" s="1">
        <f t="shared" si="444"/>
        <v>1151.89405</v>
      </c>
      <c r="Q215" s="1">
        <f t="shared" si="6"/>
        <v>1950.001538</v>
      </c>
      <c r="R215" s="1">
        <f t="shared" si="7"/>
        <v>6.290904419</v>
      </c>
      <c r="S215" s="1">
        <f t="shared" si="8"/>
        <v>1889.25065</v>
      </c>
      <c r="T215" s="1">
        <v>1950.0</v>
      </c>
      <c r="U215" s="1">
        <v>1950.0</v>
      </c>
      <c r="V215" s="1">
        <v>1950.0</v>
      </c>
      <c r="W215" s="1">
        <v>1554.8464</v>
      </c>
      <c r="X215" s="1">
        <v>1414.8179</v>
      </c>
      <c r="Y215" s="1">
        <f t="shared" si="9"/>
        <v>0</v>
      </c>
      <c r="Z215" s="1">
        <f t="shared" si="10"/>
        <v>0</v>
      </c>
      <c r="AA215" s="1">
        <f t="shared" si="11"/>
        <v>132857.4069</v>
      </c>
      <c r="AB215" s="1">
        <f t="shared" si="12"/>
        <v>0</v>
      </c>
      <c r="AC215" s="1">
        <f t="shared" si="13"/>
        <v>0</v>
      </c>
      <c r="AD215" s="1">
        <f t="shared" si="14"/>
        <v>0</v>
      </c>
      <c r="AF215" s="1">
        <f t="shared" si="15"/>
        <v>0</v>
      </c>
      <c r="AG215" s="16" t="str">
        <f t="shared" si="16"/>
        <v>MERGULHO</v>
      </c>
      <c r="AH215" s="1">
        <f t="shared" si="17"/>
        <v>0</v>
      </c>
      <c r="AJ215" s="16" t="str">
        <f t="shared" si="18"/>
        <v>MERGULHO</v>
      </c>
      <c r="AK215" s="1">
        <f t="shared" si="19"/>
        <v>-0.2072964777</v>
      </c>
      <c r="AM215" s="23" t="str">
        <f t="shared" si="20"/>
        <v>SUB-HORIZONTAL</v>
      </c>
      <c r="AN215" s="1">
        <f t="shared" si="21"/>
        <v>-0.5715229266</v>
      </c>
      <c r="AP215" s="23" t="str">
        <f t="shared" si="22"/>
        <v>SUB-HORIZONTAL</v>
      </c>
      <c r="AQ215" s="1">
        <f t="shared" si="23"/>
        <v>-0.09441096083</v>
      </c>
      <c r="AS215" s="23" t="str">
        <f t="shared" si="24"/>
        <v>SUB-HORIZONTAL</v>
      </c>
      <c r="AT215" s="1">
        <f t="shared" si="25"/>
        <v>-0.4357247494</v>
      </c>
      <c r="AV215" s="23" t="str">
        <f t="shared" si="26"/>
        <v>SUB-HORIZONTAL</v>
      </c>
    </row>
    <row r="216" ht="15.75" customHeight="1">
      <c r="A216" s="1">
        <v>5591.0607</v>
      </c>
      <c r="B216" s="1">
        <v>1950.0</v>
      </c>
      <c r="C216" s="1">
        <v>1930.8342</v>
      </c>
      <c r="D216" s="1">
        <v>1538.9988</v>
      </c>
      <c r="E216" s="1">
        <v>838.5915</v>
      </c>
      <c r="F216" s="1">
        <v>827.2674</v>
      </c>
      <c r="G216" s="1">
        <v>857.9943</v>
      </c>
      <c r="H216" s="1">
        <v>1950.0</v>
      </c>
      <c r="I216" s="1">
        <v>1950.0</v>
      </c>
      <c r="J216" s="1">
        <v>1950.0</v>
      </c>
      <c r="K216" s="1">
        <v>1577.4937</v>
      </c>
      <c r="L216" s="1">
        <f t="shared" si="3"/>
        <v>1211.7539</v>
      </c>
      <c r="M216" s="1">
        <f t="shared" ref="M216:N216" si="445">(H216+I216)/2</f>
        <v>1950</v>
      </c>
      <c r="N216" s="1">
        <f t="shared" si="445"/>
        <v>1950</v>
      </c>
      <c r="O216" s="1">
        <f t="shared" ref="O216:P216" si="446">(E216+W216)/2</f>
        <v>1201.87025</v>
      </c>
      <c r="P216" s="1">
        <f t="shared" si="446"/>
        <v>1103.5342</v>
      </c>
      <c r="Q216" s="1">
        <f t="shared" si="6"/>
        <v>1950.001544</v>
      </c>
      <c r="R216" s="1">
        <f t="shared" si="7"/>
        <v>5.878465012</v>
      </c>
      <c r="S216" s="1">
        <f t="shared" si="8"/>
        <v>1878.3055</v>
      </c>
      <c r="T216" s="1">
        <v>1950.0</v>
      </c>
      <c r="U216" s="1">
        <v>1950.0</v>
      </c>
      <c r="V216" s="1">
        <v>1950.0</v>
      </c>
      <c r="W216" s="1">
        <v>1565.149</v>
      </c>
      <c r="X216" s="1">
        <v>1379.801</v>
      </c>
      <c r="Y216" s="1">
        <f t="shared" si="9"/>
        <v>0</v>
      </c>
      <c r="Z216" s="1">
        <f t="shared" si="10"/>
        <v>367.3278896</v>
      </c>
      <c r="AA216" s="1">
        <f t="shared" si="11"/>
        <v>168921.9864</v>
      </c>
      <c r="AB216" s="1">
        <f t="shared" si="12"/>
        <v>0</v>
      </c>
      <c r="AC216" s="1">
        <f t="shared" si="13"/>
        <v>0</v>
      </c>
      <c r="AD216" s="1">
        <f t="shared" si="14"/>
        <v>0</v>
      </c>
      <c r="AF216" s="1">
        <f t="shared" si="15"/>
        <v>0</v>
      </c>
      <c r="AG216" s="16" t="str">
        <f t="shared" si="16"/>
        <v>MERGULHO</v>
      </c>
      <c r="AH216" s="1">
        <f t="shared" si="17"/>
        <v>-0.009877275214</v>
      </c>
      <c r="AJ216" s="23" t="str">
        <f t="shared" si="18"/>
        <v>SUB-HORIZONTAL</v>
      </c>
      <c r="AK216" s="1">
        <f t="shared" si="19"/>
        <v>-0.2273065955</v>
      </c>
      <c r="AM216" s="23" t="str">
        <f t="shared" si="20"/>
        <v>SUB-HORIZONTAL</v>
      </c>
      <c r="AN216" s="1">
        <f t="shared" si="21"/>
        <v>-0.6165329546</v>
      </c>
      <c r="AP216" s="23" t="str">
        <f t="shared" si="22"/>
        <v>SUB-HORIZONTAL</v>
      </c>
      <c r="AQ216" s="1">
        <f t="shared" si="23"/>
        <v>-0.1261251897</v>
      </c>
      <c r="AS216" s="23" t="str">
        <f t="shared" si="24"/>
        <v>SUB-HORIZONTAL</v>
      </c>
      <c r="AT216" s="1">
        <f t="shared" si="25"/>
        <v>-0.4795779668</v>
      </c>
      <c r="AV216" s="23" t="str">
        <f t="shared" si="26"/>
        <v>SUB-HORIZONTAL</v>
      </c>
    </row>
    <row r="217" ht="15.75" customHeight="1">
      <c r="A217" s="1">
        <v>5591.1369</v>
      </c>
      <c r="B217" s="1">
        <v>1950.0</v>
      </c>
      <c r="C217" s="1">
        <v>1937.1624</v>
      </c>
      <c r="D217" s="1">
        <v>1532.5046</v>
      </c>
      <c r="E217" s="1">
        <v>817.3889</v>
      </c>
      <c r="F217" s="1">
        <v>806.3718</v>
      </c>
      <c r="G217" s="1">
        <v>841.0872</v>
      </c>
      <c r="H217" s="1">
        <v>1950.0</v>
      </c>
      <c r="I217" s="1">
        <v>1950.0</v>
      </c>
      <c r="J217" s="1">
        <v>1950.0</v>
      </c>
      <c r="K217" s="1">
        <v>1524.8185</v>
      </c>
      <c r="L217" s="1">
        <f t="shared" si="3"/>
        <v>1199.153</v>
      </c>
      <c r="M217" s="1">
        <f t="shared" ref="M217:N217" si="447">(H217+I217)/2</f>
        <v>1950</v>
      </c>
      <c r="N217" s="1">
        <f t="shared" si="447"/>
        <v>1950</v>
      </c>
      <c r="O217" s="1">
        <f t="shared" ref="O217:P217" si="448">(E217+W217)/2</f>
        <v>1196.33745</v>
      </c>
      <c r="P217" s="1">
        <f t="shared" si="448"/>
        <v>1075.92245</v>
      </c>
      <c r="Q217" s="1">
        <f t="shared" si="6"/>
        <v>1950.001542</v>
      </c>
      <c r="R217" s="1">
        <f t="shared" si="7"/>
        <v>5.76262765</v>
      </c>
      <c r="S217" s="1">
        <f t="shared" si="8"/>
        <v>1878.277833</v>
      </c>
      <c r="T217" s="1">
        <v>1950.0</v>
      </c>
      <c r="U217" s="1">
        <v>1950.0</v>
      </c>
      <c r="V217" s="1">
        <v>1950.0</v>
      </c>
      <c r="W217" s="1">
        <v>1575.286</v>
      </c>
      <c r="X217" s="1">
        <v>1345.4731</v>
      </c>
      <c r="Y217" s="1">
        <f t="shared" si="9"/>
        <v>0</v>
      </c>
      <c r="Z217" s="1">
        <f t="shared" si="10"/>
        <v>164.8039738</v>
      </c>
      <c r="AA217" s="1">
        <f t="shared" si="11"/>
        <v>174302.409</v>
      </c>
      <c r="AB217" s="1">
        <f t="shared" si="12"/>
        <v>0</v>
      </c>
      <c r="AC217" s="1">
        <f t="shared" si="13"/>
        <v>0</v>
      </c>
      <c r="AD217" s="1">
        <f t="shared" si="14"/>
        <v>0</v>
      </c>
      <c r="AF217" s="1">
        <f t="shared" si="15"/>
        <v>0</v>
      </c>
      <c r="AG217" s="16" t="str">
        <f t="shared" si="16"/>
        <v>MERGULHO</v>
      </c>
      <c r="AH217" s="1">
        <f t="shared" si="17"/>
        <v>-0.006605162681</v>
      </c>
      <c r="AJ217" s="23" t="str">
        <f t="shared" si="18"/>
        <v>SUB-HORIZONTAL</v>
      </c>
      <c r="AK217" s="1">
        <f t="shared" si="19"/>
        <v>-0.2348572694</v>
      </c>
      <c r="AM217" s="23" t="str">
        <f t="shared" si="20"/>
        <v>SUB-HORIZONTAL</v>
      </c>
      <c r="AN217" s="1">
        <f t="shared" si="21"/>
        <v>-0.6389414332</v>
      </c>
      <c r="AP217" s="23" t="str">
        <f t="shared" si="22"/>
        <v>SUB-HORIZONTAL</v>
      </c>
      <c r="AQ217" s="1">
        <f t="shared" si="23"/>
        <v>-0.1578545799</v>
      </c>
      <c r="AS217" s="23" t="str">
        <f t="shared" si="24"/>
        <v>SUB-HORIZONTAL</v>
      </c>
      <c r="AT217" s="1">
        <f t="shared" si="25"/>
        <v>-0.4741381665</v>
      </c>
      <c r="AV217" s="23" t="str">
        <f t="shared" si="26"/>
        <v>SUB-HORIZONTAL</v>
      </c>
    </row>
    <row r="218" ht="15.75" customHeight="1">
      <c r="A218" s="1">
        <v>5591.2131</v>
      </c>
      <c r="B218" s="1">
        <v>1950.0</v>
      </c>
      <c r="C218" s="1">
        <v>1947.8735</v>
      </c>
      <c r="D218" s="1">
        <v>1556.4839</v>
      </c>
      <c r="E218" s="1">
        <v>836.246</v>
      </c>
      <c r="F218" s="1">
        <v>824.5303</v>
      </c>
      <c r="G218" s="1">
        <v>864.1273</v>
      </c>
      <c r="H218" s="1">
        <v>1950.0</v>
      </c>
      <c r="I218" s="1">
        <v>1950.0</v>
      </c>
      <c r="J218" s="1">
        <v>1950.0</v>
      </c>
      <c r="K218" s="1">
        <v>1524.8185</v>
      </c>
      <c r="L218" s="1">
        <f t="shared" si="3"/>
        <v>1212.885867</v>
      </c>
      <c r="M218" s="1">
        <f t="shared" ref="M218:N218" si="449">(H218+I218)/2</f>
        <v>1950</v>
      </c>
      <c r="N218" s="1">
        <f t="shared" si="449"/>
        <v>1950</v>
      </c>
      <c r="O218" s="1">
        <f t="shared" ref="O218:P218" si="450">(E218+W218)/2</f>
        <v>1210.47895</v>
      </c>
      <c r="P218" s="1">
        <f t="shared" si="450"/>
        <v>1067.4079</v>
      </c>
      <c r="Q218" s="1">
        <f t="shared" si="6"/>
        <v>1950.001539</v>
      </c>
      <c r="R218" s="1">
        <f t="shared" si="7"/>
        <v>5.920484668</v>
      </c>
      <c r="S218" s="1">
        <f t="shared" si="8"/>
        <v>1884.059567</v>
      </c>
      <c r="T218" s="1">
        <v>1950.0</v>
      </c>
      <c r="U218" s="1">
        <v>1950.0</v>
      </c>
      <c r="V218" s="1">
        <v>1950.0</v>
      </c>
      <c r="W218" s="1">
        <v>1584.7119</v>
      </c>
      <c r="X218" s="1">
        <v>1310.2855</v>
      </c>
      <c r="Y218" s="1">
        <f t="shared" si="9"/>
        <v>0</v>
      </c>
      <c r="Z218" s="1">
        <f t="shared" si="10"/>
        <v>4.52200225</v>
      </c>
      <c r="AA218" s="1">
        <f t="shared" si="11"/>
        <v>154854.921</v>
      </c>
      <c r="AB218" s="1">
        <f t="shared" si="12"/>
        <v>0</v>
      </c>
      <c r="AC218" s="1">
        <f t="shared" si="13"/>
        <v>0</v>
      </c>
      <c r="AD218" s="1">
        <f t="shared" si="14"/>
        <v>0</v>
      </c>
      <c r="AF218" s="1">
        <f t="shared" si="15"/>
        <v>0</v>
      </c>
      <c r="AG218" s="16" t="str">
        <f t="shared" si="16"/>
        <v>MERGULHO</v>
      </c>
      <c r="AH218" s="1">
        <f t="shared" si="17"/>
        <v>-0.001091107916</v>
      </c>
      <c r="AJ218" s="23" t="str">
        <f t="shared" si="18"/>
        <v>SUB-HORIZONTAL</v>
      </c>
      <c r="AK218" s="1">
        <f t="shared" si="19"/>
        <v>-0.2247794428</v>
      </c>
      <c r="AM218" s="23" t="str">
        <f t="shared" si="20"/>
        <v>SUB-HORIZONTAL</v>
      </c>
      <c r="AN218" s="1">
        <f t="shared" si="21"/>
        <v>-0.6313012188</v>
      </c>
      <c r="AP218" s="23" t="str">
        <f t="shared" si="22"/>
        <v>SUB-HORIZONTAL</v>
      </c>
      <c r="AQ218" s="1">
        <f t="shared" si="23"/>
        <v>-0.1904442047</v>
      </c>
      <c r="AS218" s="23" t="str">
        <f t="shared" si="24"/>
        <v>SUB-HORIZONTAL</v>
      </c>
      <c r="AT218" s="1">
        <f t="shared" si="25"/>
        <v>-0.4192924564</v>
      </c>
      <c r="AV218" s="23" t="str">
        <f t="shared" si="26"/>
        <v>SUB-HORIZONTAL</v>
      </c>
    </row>
    <row r="219" ht="15.75" customHeight="1">
      <c r="A219" s="1">
        <v>5591.2893</v>
      </c>
      <c r="B219" s="1">
        <v>1950.0</v>
      </c>
      <c r="C219" s="1">
        <v>1949.9994</v>
      </c>
      <c r="D219" s="1">
        <v>1596.9181</v>
      </c>
      <c r="E219" s="1">
        <v>886.445</v>
      </c>
      <c r="F219" s="1">
        <v>873.3846</v>
      </c>
      <c r="G219" s="1">
        <v>903.7708</v>
      </c>
      <c r="H219" s="1">
        <v>1950.0</v>
      </c>
      <c r="I219" s="1">
        <v>1950.0</v>
      </c>
      <c r="J219" s="1">
        <v>1950.0</v>
      </c>
      <c r="K219" s="1">
        <v>1456.4645</v>
      </c>
      <c r="L219" s="1">
        <f t="shared" si="3"/>
        <v>1242.385133</v>
      </c>
      <c r="M219" s="1">
        <f t="shared" ref="M219:N219" si="451">(H219+I219)/2</f>
        <v>1950</v>
      </c>
      <c r="N219" s="1">
        <f t="shared" si="451"/>
        <v>1950</v>
      </c>
      <c r="O219" s="1">
        <f t="shared" ref="O219:P219" si="452">(E219+W219)/2</f>
        <v>1239.4644</v>
      </c>
      <c r="P219" s="1">
        <f t="shared" si="452"/>
        <v>1072.88655</v>
      </c>
      <c r="Q219" s="1">
        <f t="shared" si="6"/>
        <v>1950.001538</v>
      </c>
      <c r="R219" s="1">
        <f t="shared" si="7"/>
        <v>6.192098277</v>
      </c>
      <c r="S219" s="1">
        <f t="shared" si="8"/>
        <v>1891.152917</v>
      </c>
      <c r="T219" s="1">
        <v>1950.0</v>
      </c>
      <c r="U219" s="1">
        <v>1950.0</v>
      </c>
      <c r="V219" s="1">
        <v>1950.0</v>
      </c>
      <c r="W219" s="1">
        <v>1592.4838</v>
      </c>
      <c r="X219" s="1">
        <v>1272.3885</v>
      </c>
      <c r="Y219" s="1">
        <f t="shared" si="9"/>
        <v>0</v>
      </c>
      <c r="Z219" s="1">
        <f t="shared" si="10"/>
        <v>0.0000003600000001</v>
      </c>
      <c r="AA219" s="1">
        <f t="shared" si="11"/>
        <v>124666.8281</v>
      </c>
      <c r="AB219" s="1">
        <f t="shared" si="12"/>
        <v>0</v>
      </c>
      <c r="AC219" s="1">
        <f t="shared" si="13"/>
        <v>0</v>
      </c>
      <c r="AD219" s="1">
        <f t="shared" si="14"/>
        <v>0</v>
      </c>
      <c r="AF219" s="1">
        <f t="shared" si="15"/>
        <v>0</v>
      </c>
      <c r="AG219" s="16" t="str">
        <f t="shared" si="16"/>
        <v>MERGULHO</v>
      </c>
      <c r="AH219" s="1">
        <f t="shared" si="17"/>
        <v>-0.0000003076923551</v>
      </c>
      <c r="AJ219" s="23" t="str">
        <f t="shared" si="18"/>
        <v>SUB-HORIZONTAL</v>
      </c>
      <c r="AK219" s="1">
        <f t="shared" si="19"/>
        <v>-0.2000857486</v>
      </c>
      <c r="AM219" s="23" t="str">
        <f t="shared" si="20"/>
        <v>SUB-HORIZONTAL</v>
      </c>
      <c r="AN219" s="1">
        <f t="shared" si="21"/>
        <v>-0.5971458525</v>
      </c>
      <c r="AP219" s="23" t="str">
        <f t="shared" si="22"/>
        <v>SUB-HORIZONTAL</v>
      </c>
      <c r="AQ219" s="1">
        <f t="shared" si="23"/>
        <v>-0.2248702063</v>
      </c>
      <c r="AS219" s="23" t="str">
        <f t="shared" si="24"/>
        <v>SUB-HORIZONTAL</v>
      </c>
      <c r="AT219" s="1">
        <f t="shared" si="25"/>
        <v>-0.3437456133</v>
      </c>
      <c r="AV219" s="23" t="str">
        <f t="shared" si="26"/>
        <v>SUB-HORIZONTAL</v>
      </c>
    </row>
    <row r="220" ht="15.75" customHeight="1">
      <c r="A220" s="1">
        <v>5591.3655</v>
      </c>
      <c r="B220" s="1">
        <v>1950.0</v>
      </c>
      <c r="C220" s="1">
        <v>1950.0</v>
      </c>
      <c r="D220" s="1">
        <v>1633.1334</v>
      </c>
      <c r="E220" s="1">
        <v>949.443</v>
      </c>
      <c r="F220" s="1">
        <v>934.9019</v>
      </c>
      <c r="G220" s="1">
        <v>954.3773</v>
      </c>
      <c r="H220" s="1">
        <v>1950.0</v>
      </c>
      <c r="I220" s="1">
        <v>1950.0</v>
      </c>
      <c r="J220" s="1">
        <v>1950.0</v>
      </c>
      <c r="K220" s="1">
        <v>1456.4645</v>
      </c>
      <c r="L220" s="1">
        <f t="shared" si="3"/>
        <v>1279.759733</v>
      </c>
      <c r="M220" s="1">
        <f t="shared" ref="M220:N220" si="453">(H220+I220)/2</f>
        <v>1950</v>
      </c>
      <c r="N220" s="1">
        <f t="shared" si="453"/>
        <v>1950</v>
      </c>
      <c r="O220" s="1">
        <f t="shared" ref="O220:P220" si="454">(E220+W220)/2</f>
        <v>1273.4712</v>
      </c>
      <c r="P220" s="1">
        <f t="shared" si="454"/>
        <v>1082.75485</v>
      </c>
      <c r="Q220" s="1">
        <f t="shared" si="6"/>
        <v>1950.001538</v>
      </c>
      <c r="R220" s="1">
        <f t="shared" si="7"/>
        <v>6.53882382</v>
      </c>
      <c r="S220" s="1">
        <f t="shared" si="8"/>
        <v>1897.1889</v>
      </c>
      <c r="T220" s="1">
        <v>1950.0</v>
      </c>
      <c r="U220" s="1">
        <v>1950.0</v>
      </c>
      <c r="V220" s="1">
        <v>1950.0</v>
      </c>
      <c r="W220" s="1">
        <v>1597.4994</v>
      </c>
      <c r="X220" s="1">
        <v>1230.6078</v>
      </c>
      <c r="Y220" s="1">
        <f t="shared" si="9"/>
        <v>0</v>
      </c>
      <c r="Z220" s="1">
        <f t="shared" si="10"/>
        <v>0</v>
      </c>
      <c r="AA220" s="1">
        <f t="shared" si="11"/>
        <v>100404.4422</v>
      </c>
      <c r="AB220" s="1">
        <f t="shared" si="12"/>
        <v>0</v>
      </c>
      <c r="AC220" s="1">
        <f t="shared" si="13"/>
        <v>0</v>
      </c>
      <c r="AD220" s="1">
        <f t="shared" si="14"/>
        <v>0</v>
      </c>
      <c r="AF220" s="1">
        <f t="shared" si="15"/>
        <v>0</v>
      </c>
      <c r="AG220" s="16" t="str">
        <f t="shared" si="16"/>
        <v>MERGULHO</v>
      </c>
      <c r="AH220" s="1">
        <f t="shared" si="17"/>
        <v>0</v>
      </c>
      <c r="AJ220" s="16" t="str">
        <f t="shared" si="18"/>
        <v>MERGULHO</v>
      </c>
      <c r="AK220" s="1">
        <f t="shared" si="19"/>
        <v>-0.1775613048</v>
      </c>
      <c r="AM220" s="23" t="str">
        <f t="shared" si="20"/>
        <v>SUB-HORIZONTAL</v>
      </c>
      <c r="AN220" s="1">
        <f t="shared" si="21"/>
        <v>-0.5490529167</v>
      </c>
      <c r="AP220" s="23" t="str">
        <f t="shared" si="22"/>
        <v>SUB-HORIZONTAL</v>
      </c>
      <c r="AQ220" s="1">
        <f t="shared" si="23"/>
        <v>-0.2616721996</v>
      </c>
      <c r="AS220" s="23" t="str">
        <f t="shared" si="24"/>
        <v>SUB-HORIZONTAL</v>
      </c>
      <c r="AT220" s="1">
        <f t="shared" si="25"/>
        <v>-0.2548893837</v>
      </c>
      <c r="AV220" s="23" t="str">
        <f t="shared" si="26"/>
        <v>SUB-HORIZONTAL</v>
      </c>
    </row>
    <row r="221" ht="15.75" customHeight="1">
      <c r="A221" s="1">
        <v>5591.4417</v>
      </c>
      <c r="B221" s="1">
        <v>1950.0</v>
      </c>
      <c r="C221" s="1">
        <v>1950.0</v>
      </c>
      <c r="D221" s="1">
        <v>1642.5763</v>
      </c>
      <c r="E221" s="1">
        <v>997.1362</v>
      </c>
      <c r="F221" s="1">
        <v>981.8483</v>
      </c>
      <c r="G221" s="1">
        <v>996.5032</v>
      </c>
      <c r="H221" s="1">
        <v>1950.0</v>
      </c>
      <c r="I221" s="1">
        <v>1950.0</v>
      </c>
      <c r="J221" s="1">
        <v>1950.0</v>
      </c>
      <c r="K221" s="1">
        <v>1386.0405</v>
      </c>
      <c r="L221" s="1">
        <f t="shared" si="3"/>
        <v>1309.4505</v>
      </c>
      <c r="M221" s="1">
        <f t="shared" ref="M221:N221" si="455">(H221+I221)/2</f>
        <v>1950</v>
      </c>
      <c r="N221" s="1">
        <f t="shared" si="455"/>
        <v>1950</v>
      </c>
      <c r="O221" s="1">
        <f t="shared" ref="O221:P221" si="456">(E221+W221)/2</f>
        <v>1298.2481</v>
      </c>
      <c r="P221" s="1">
        <f t="shared" si="456"/>
        <v>1083.56685</v>
      </c>
      <c r="Q221" s="1">
        <f t="shared" si="6"/>
        <v>1950.001538</v>
      </c>
      <c r="R221" s="1">
        <f t="shared" si="7"/>
        <v>6.827445351</v>
      </c>
      <c r="S221" s="1">
        <f t="shared" si="8"/>
        <v>1898.762717</v>
      </c>
      <c r="T221" s="1">
        <v>1950.0</v>
      </c>
      <c r="U221" s="1">
        <v>1950.0</v>
      </c>
      <c r="V221" s="1">
        <v>1950.0</v>
      </c>
      <c r="W221" s="1">
        <v>1599.36</v>
      </c>
      <c r="X221" s="1">
        <v>1185.2854</v>
      </c>
      <c r="Y221" s="1">
        <f t="shared" si="9"/>
        <v>0</v>
      </c>
      <c r="Z221" s="1">
        <f t="shared" si="10"/>
        <v>0</v>
      </c>
      <c r="AA221" s="1">
        <f t="shared" si="11"/>
        <v>94509.33132</v>
      </c>
      <c r="AB221" s="1">
        <f t="shared" si="12"/>
        <v>0</v>
      </c>
      <c r="AC221" s="1">
        <f t="shared" si="13"/>
        <v>0</v>
      </c>
      <c r="AD221" s="1">
        <f t="shared" si="14"/>
        <v>0</v>
      </c>
      <c r="AF221" s="1">
        <f t="shared" si="15"/>
        <v>0</v>
      </c>
      <c r="AG221" s="16" t="str">
        <f t="shared" si="16"/>
        <v>MERGULHO</v>
      </c>
      <c r="AH221" s="1">
        <f t="shared" si="17"/>
        <v>0</v>
      </c>
      <c r="AJ221" s="16" t="str">
        <f t="shared" si="18"/>
        <v>MERGULHO</v>
      </c>
      <c r="AK221" s="1">
        <f t="shared" si="19"/>
        <v>-0.1717739345</v>
      </c>
      <c r="AM221" s="23" t="str">
        <f t="shared" si="20"/>
        <v>SUB-HORIZONTAL</v>
      </c>
      <c r="AN221" s="1">
        <f t="shared" si="21"/>
        <v>-0.5043313044</v>
      </c>
      <c r="AP221" s="23" t="str">
        <f t="shared" si="22"/>
        <v>SUB-HORIZONTAL</v>
      </c>
      <c r="AQ221" s="1">
        <f t="shared" si="23"/>
        <v>-0.300741948</v>
      </c>
      <c r="AS221" s="23" t="str">
        <f t="shared" si="24"/>
        <v>SUB-HORIZONTAL</v>
      </c>
      <c r="AT221" s="1">
        <f t="shared" si="25"/>
        <v>-0.1737041629</v>
      </c>
      <c r="AV221" s="23" t="str">
        <f t="shared" si="26"/>
        <v>SUB-HORIZONTAL</v>
      </c>
    </row>
    <row r="222" ht="15.75" customHeight="1">
      <c r="A222" s="1">
        <v>5591.5179</v>
      </c>
      <c r="B222" s="1">
        <v>1950.0</v>
      </c>
      <c r="C222" s="1">
        <v>1950.0</v>
      </c>
      <c r="D222" s="1">
        <v>1614.7776</v>
      </c>
      <c r="E222" s="1">
        <v>1004.5203</v>
      </c>
      <c r="F222" s="1">
        <v>989.8583</v>
      </c>
      <c r="G222" s="1">
        <v>994.1244</v>
      </c>
      <c r="H222" s="1">
        <v>1950.0</v>
      </c>
      <c r="I222" s="1">
        <v>1950.0</v>
      </c>
      <c r="J222" s="1">
        <v>1950.0</v>
      </c>
      <c r="K222" s="1">
        <v>1386.0405</v>
      </c>
      <c r="L222" s="1">
        <f t="shared" si="3"/>
        <v>1311.327567</v>
      </c>
      <c r="M222" s="1">
        <f t="shared" ref="M222:N222" si="457">(H222+I222)/2</f>
        <v>1950</v>
      </c>
      <c r="N222" s="1">
        <f t="shared" si="457"/>
        <v>1950</v>
      </c>
      <c r="O222" s="1">
        <f t="shared" ref="O222:P222" si="458">(E222+W222)/2</f>
        <v>1301.3223</v>
      </c>
      <c r="P222" s="1">
        <f t="shared" si="458"/>
        <v>1064.065</v>
      </c>
      <c r="Q222" s="1">
        <f t="shared" si="6"/>
        <v>1950.001538</v>
      </c>
      <c r="R222" s="1">
        <f t="shared" si="7"/>
        <v>6.811147233</v>
      </c>
      <c r="S222" s="1">
        <f t="shared" si="8"/>
        <v>1894.1296</v>
      </c>
      <c r="T222" s="1">
        <v>1950.0</v>
      </c>
      <c r="U222" s="1">
        <v>1950.0</v>
      </c>
      <c r="V222" s="1">
        <v>1950.0</v>
      </c>
      <c r="W222" s="1">
        <v>1598.1243</v>
      </c>
      <c r="X222" s="1">
        <v>1138.2717</v>
      </c>
      <c r="Y222" s="1">
        <f t="shared" si="9"/>
        <v>0</v>
      </c>
      <c r="Z222" s="1">
        <f t="shared" si="10"/>
        <v>0</v>
      </c>
      <c r="AA222" s="1">
        <f t="shared" si="11"/>
        <v>112374.0575</v>
      </c>
      <c r="AB222" s="1">
        <f t="shared" si="12"/>
        <v>0</v>
      </c>
      <c r="AC222" s="1">
        <f t="shared" si="13"/>
        <v>0</v>
      </c>
      <c r="AD222" s="1">
        <f t="shared" si="14"/>
        <v>0</v>
      </c>
      <c r="AF222" s="1">
        <f t="shared" si="15"/>
        <v>0</v>
      </c>
      <c r="AG222" s="16" t="str">
        <f t="shared" si="16"/>
        <v>MERGULHO</v>
      </c>
      <c r="AH222" s="1">
        <f t="shared" si="17"/>
        <v>0</v>
      </c>
      <c r="AJ222" s="16" t="str">
        <f t="shared" si="18"/>
        <v>MERGULHO</v>
      </c>
      <c r="AK222" s="1">
        <f t="shared" si="19"/>
        <v>-0.1889119223</v>
      </c>
      <c r="AM222" s="23" t="str">
        <f t="shared" si="20"/>
        <v>SUB-HORIZONTAL</v>
      </c>
      <c r="AN222" s="1">
        <f t="shared" si="21"/>
        <v>-0.4791563701</v>
      </c>
      <c r="AP222" s="23" t="str">
        <f t="shared" si="22"/>
        <v>SUB-HORIZONTAL</v>
      </c>
      <c r="AQ222" s="1">
        <f t="shared" si="23"/>
        <v>-0.3409497682</v>
      </c>
      <c r="AS222" s="23" t="str">
        <f t="shared" si="24"/>
        <v>SUB-HORIZONTAL</v>
      </c>
      <c r="AT222" s="1">
        <f t="shared" si="25"/>
        <v>-0.1355074511</v>
      </c>
      <c r="AV222" s="23" t="str">
        <f t="shared" si="26"/>
        <v>SUB-HORIZONTAL</v>
      </c>
    </row>
    <row r="223" ht="15.75" customHeight="1">
      <c r="A223" s="1">
        <v>5591.5941</v>
      </c>
      <c r="B223" s="1">
        <v>1950.0</v>
      </c>
      <c r="C223" s="1">
        <v>1950.0</v>
      </c>
      <c r="D223" s="1">
        <v>1557.5497</v>
      </c>
      <c r="E223" s="1">
        <v>969.0275</v>
      </c>
      <c r="F223" s="1">
        <v>956.2106</v>
      </c>
      <c r="G223" s="1">
        <v>957.9568</v>
      </c>
      <c r="H223" s="1">
        <v>1950.0</v>
      </c>
      <c r="I223" s="1">
        <v>1950.0</v>
      </c>
      <c r="J223" s="1">
        <v>1950.0</v>
      </c>
      <c r="K223" s="1">
        <v>1315.5725</v>
      </c>
      <c r="L223" s="1">
        <f t="shared" si="3"/>
        <v>1288.0558</v>
      </c>
      <c r="M223" s="1">
        <f t="shared" ref="M223:N223" si="459">(H223+I223)/2</f>
        <v>1950</v>
      </c>
      <c r="N223" s="1">
        <f t="shared" si="459"/>
        <v>1950</v>
      </c>
      <c r="O223" s="1">
        <f t="shared" ref="O223:P223" si="460">(E223+W223)/2</f>
        <v>1281.67275</v>
      </c>
      <c r="P223" s="1">
        <f t="shared" si="460"/>
        <v>1024.41275</v>
      </c>
      <c r="Q223" s="1">
        <f t="shared" si="6"/>
        <v>1950.001538</v>
      </c>
      <c r="R223" s="1">
        <f t="shared" si="7"/>
        <v>6.563348418</v>
      </c>
      <c r="S223" s="1">
        <f t="shared" si="8"/>
        <v>1884.591617</v>
      </c>
      <c r="T223" s="1">
        <v>1950.0</v>
      </c>
      <c r="U223" s="1">
        <v>1950.0</v>
      </c>
      <c r="V223" s="1">
        <v>1950.0</v>
      </c>
      <c r="W223" s="1">
        <v>1594.318</v>
      </c>
      <c r="X223" s="1">
        <v>1092.6149</v>
      </c>
      <c r="Y223" s="1">
        <f t="shared" si="9"/>
        <v>0</v>
      </c>
      <c r="Z223" s="1">
        <f t="shared" si="10"/>
        <v>0</v>
      </c>
      <c r="AA223" s="1">
        <f t="shared" si="11"/>
        <v>154017.238</v>
      </c>
      <c r="AB223" s="1">
        <f t="shared" si="12"/>
        <v>0</v>
      </c>
      <c r="AC223" s="1">
        <f t="shared" si="13"/>
        <v>0</v>
      </c>
      <c r="AD223" s="1">
        <f t="shared" si="14"/>
        <v>0</v>
      </c>
      <c r="AF223" s="1">
        <f t="shared" si="15"/>
        <v>0</v>
      </c>
      <c r="AG223" s="16" t="str">
        <f t="shared" si="16"/>
        <v>MERGULHO</v>
      </c>
      <c r="AH223" s="1">
        <f t="shared" si="17"/>
        <v>0</v>
      </c>
      <c r="AJ223" s="16" t="str">
        <f t="shared" si="18"/>
        <v>MERGULHO</v>
      </c>
      <c r="AK223" s="1">
        <f t="shared" si="19"/>
        <v>-0.2251886011</v>
      </c>
      <c r="AM223" s="23" t="str">
        <f t="shared" si="20"/>
        <v>SUB-HORIZONTAL</v>
      </c>
      <c r="AN223" s="1">
        <f t="shared" si="21"/>
        <v>-0.4790422759</v>
      </c>
      <c r="AP223" s="23" t="str">
        <f t="shared" si="22"/>
        <v>SUB-HORIZONTAL</v>
      </c>
      <c r="AQ223" s="1">
        <f t="shared" si="23"/>
        <v>-0.3801244025</v>
      </c>
      <c r="AS223" s="23" t="str">
        <f t="shared" si="24"/>
        <v>SUB-HORIZONTAL</v>
      </c>
      <c r="AT223" s="1">
        <f t="shared" si="25"/>
        <v>-0.1316212348</v>
      </c>
      <c r="AV223" s="23" t="str">
        <f t="shared" si="26"/>
        <v>SUB-HORIZONTAL</v>
      </c>
    </row>
    <row r="224" ht="15.75" customHeight="1">
      <c r="A224" s="1">
        <v>5591.6703</v>
      </c>
      <c r="B224" s="1">
        <v>1950.0</v>
      </c>
      <c r="C224" s="1">
        <v>1950.0</v>
      </c>
      <c r="D224" s="1">
        <v>1490.6779</v>
      </c>
      <c r="E224" s="1">
        <v>909.8393</v>
      </c>
      <c r="F224" s="1">
        <v>899.3591</v>
      </c>
      <c r="G224" s="1">
        <v>906.6197</v>
      </c>
      <c r="H224" s="1">
        <v>1950.0</v>
      </c>
      <c r="I224" s="1">
        <v>1950.0</v>
      </c>
      <c r="J224" s="1">
        <v>1950.0</v>
      </c>
      <c r="K224" s="1">
        <v>1315.5725</v>
      </c>
      <c r="L224" s="1">
        <f t="shared" si="3"/>
        <v>1251.992933</v>
      </c>
      <c r="M224" s="1">
        <f t="shared" ref="M224:N224" si="461">(H224+I224)/2</f>
        <v>1950</v>
      </c>
      <c r="N224" s="1">
        <f t="shared" si="461"/>
        <v>1950</v>
      </c>
      <c r="O224" s="1">
        <f t="shared" ref="O224:P224" si="462">(E224+W224)/2</f>
        <v>1249.92235</v>
      </c>
      <c r="P224" s="1">
        <f t="shared" si="462"/>
        <v>975.8104</v>
      </c>
      <c r="Q224" s="1">
        <f t="shared" si="6"/>
        <v>1950.001538</v>
      </c>
      <c r="R224" s="1">
        <f t="shared" si="7"/>
        <v>6.21161724</v>
      </c>
      <c r="S224" s="1">
        <f t="shared" si="8"/>
        <v>1873.446317</v>
      </c>
      <c r="T224" s="1">
        <v>1950.0</v>
      </c>
      <c r="U224" s="1">
        <v>1950.0</v>
      </c>
      <c r="V224" s="1">
        <v>1950.0</v>
      </c>
      <c r="W224" s="1">
        <v>1590.0054</v>
      </c>
      <c r="X224" s="1">
        <v>1052.2617</v>
      </c>
      <c r="Y224" s="1">
        <f t="shared" si="9"/>
        <v>0</v>
      </c>
      <c r="Z224" s="1">
        <f t="shared" si="10"/>
        <v>0</v>
      </c>
      <c r="AA224" s="1">
        <f t="shared" si="11"/>
        <v>210976.7915</v>
      </c>
      <c r="AB224" s="1">
        <f t="shared" si="12"/>
        <v>0</v>
      </c>
      <c r="AC224" s="1">
        <f t="shared" si="13"/>
        <v>0</v>
      </c>
      <c r="AD224" s="1">
        <f t="shared" si="14"/>
        <v>0</v>
      </c>
      <c r="AF224" s="1">
        <f t="shared" si="15"/>
        <v>0</v>
      </c>
      <c r="AG224" s="16" t="str">
        <f t="shared" si="16"/>
        <v>MERGULHO</v>
      </c>
      <c r="AH224" s="1">
        <f t="shared" si="17"/>
        <v>0</v>
      </c>
      <c r="AJ224" s="16" t="str">
        <f t="shared" si="18"/>
        <v>MERGULHO</v>
      </c>
      <c r="AK224" s="1">
        <f t="shared" si="19"/>
        <v>-0.2694065371</v>
      </c>
      <c r="AM224" s="23" t="str">
        <f t="shared" si="20"/>
        <v>SUB-HORIZONTAL</v>
      </c>
      <c r="AN224" s="1">
        <f t="shared" si="21"/>
        <v>-0.4987480578</v>
      </c>
      <c r="AP224" s="23" t="str">
        <f t="shared" si="22"/>
        <v>SUB-HORIZONTAL</v>
      </c>
      <c r="AQ224" s="1">
        <f t="shared" si="23"/>
        <v>-0.4157326654</v>
      </c>
      <c r="AS224" s="23" t="str">
        <f t="shared" si="24"/>
        <v>SUB-HORIZONTAL</v>
      </c>
      <c r="AT224" s="1">
        <f t="shared" si="25"/>
        <v>-0.1491118563</v>
      </c>
      <c r="AV224" s="23" t="str">
        <f t="shared" si="26"/>
        <v>SUB-HORIZONTAL</v>
      </c>
    </row>
    <row r="225" ht="15.75" customHeight="1">
      <c r="A225" s="1">
        <v>5591.7465</v>
      </c>
      <c r="B225" s="1">
        <v>1950.0</v>
      </c>
      <c r="C225" s="1">
        <v>1950.0</v>
      </c>
      <c r="D225" s="1">
        <v>1435.9633</v>
      </c>
      <c r="E225" s="1">
        <v>853.2827</v>
      </c>
      <c r="F225" s="1">
        <v>844.9537</v>
      </c>
      <c r="G225" s="1">
        <v>861.9199</v>
      </c>
      <c r="H225" s="1">
        <v>1950.0</v>
      </c>
      <c r="I225" s="1">
        <v>1950.0</v>
      </c>
      <c r="J225" s="1">
        <v>1950.0</v>
      </c>
      <c r="K225" s="1">
        <v>1238.3634</v>
      </c>
      <c r="L225" s="1">
        <f t="shared" si="3"/>
        <v>1218.957867</v>
      </c>
      <c r="M225" s="1">
        <f t="shared" ref="M225:N225" si="463">(H225+I225)/2</f>
        <v>1950</v>
      </c>
      <c r="N225" s="1">
        <f t="shared" si="463"/>
        <v>1950</v>
      </c>
      <c r="O225" s="1">
        <f t="shared" ref="O225:P225" si="464">(E225+W225)/2</f>
        <v>1220.90885</v>
      </c>
      <c r="P225" s="1">
        <f t="shared" si="464"/>
        <v>932.9181</v>
      </c>
      <c r="Q225" s="1">
        <f t="shared" si="6"/>
        <v>1950.001538</v>
      </c>
      <c r="R225" s="1">
        <f t="shared" si="7"/>
        <v>5.905360881</v>
      </c>
      <c r="S225" s="1">
        <f t="shared" si="8"/>
        <v>1864.327217</v>
      </c>
      <c r="T225" s="1">
        <v>1950.0</v>
      </c>
      <c r="U225" s="1">
        <v>1950.0</v>
      </c>
      <c r="V225" s="1">
        <v>1950.0</v>
      </c>
      <c r="W225" s="1">
        <v>1588.535</v>
      </c>
      <c r="X225" s="1">
        <v>1020.8825</v>
      </c>
      <c r="Y225" s="1">
        <f t="shared" si="9"/>
        <v>0</v>
      </c>
      <c r="Z225" s="1">
        <f t="shared" si="10"/>
        <v>0</v>
      </c>
      <c r="AA225" s="1">
        <f t="shared" si="11"/>
        <v>264233.7289</v>
      </c>
      <c r="AB225" s="1">
        <f t="shared" si="12"/>
        <v>0</v>
      </c>
      <c r="AC225" s="1">
        <f t="shared" si="13"/>
        <v>0</v>
      </c>
      <c r="AD225" s="1">
        <f t="shared" si="14"/>
        <v>0</v>
      </c>
      <c r="AF225" s="1">
        <f t="shared" si="15"/>
        <v>0</v>
      </c>
      <c r="AG225" s="16" t="str">
        <f t="shared" si="16"/>
        <v>MERGULHO</v>
      </c>
      <c r="AH225" s="1">
        <f t="shared" si="17"/>
        <v>0</v>
      </c>
      <c r="AJ225" s="16" t="str">
        <f t="shared" si="18"/>
        <v>MERGULHO</v>
      </c>
      <c r="AK225" s="1">
        <f t="shared" si="19"/>
        <v>-0.3071886398</v>
      </c>
      <c r="AM225" s="23" t="str">
        <f t="shared" si="20"/>
        <v>SUB-HORIZONTAL</v>
      </c>
      <c r="AN225" s="1">
        <f t="shared" si="21"/>
        <v>-0.5263958034</v>
      </c>
      <c r="AP225" s="23" t="str">
        <f t="shared" si="22"/>
        <v>SUB-HORIZONTAL</v>
      </c>
      <c r="AQ225" s="1">
        <f t="shared" si="23"/>
        <v>-0.4457550595</v>
      </c>
      <c r="AS225" s="23" t="str">
        <f t="shared" si="24"/>
        <v>SUB-HORIZONTAL</v>
      </c>
      <c r="AT225" s="1">
        <f t="shared" si="25"/>
        <v>-0.1694625058</v>
      </c>
      <c r="AV225" s="23" t="str">
        <f t="shared" si="26"/>
        <v>SUB-HORIZONTAL</v>
      </c>
    </row>
    <row r="226" ht="15.75" customHeight="1">
      <c r="A226" s="1">
        <v>5591.8227</v>
      </c>
      <c r="B226" s="1">
        <v>1950.0</v>
      </c>
      <c r="C226" s="1">
        <v>1950.0</v>
      </c>
      <c r="D226" s="1">
        <v>1409.4888</v>
      </c>
      <c r="E226" s="1">
        <v>818.3688</v>
      </c>
      <c r="F226" s="1">
        <v>811.7791</v>
      </c>
      <c r="G226" s="1">
        <v>834.6521</v>
      </c>
      <c r="H226" s="1">
        <v>1950.0</v>
      </c>
      <c r="I226" s="1">
        <v>1950.0</v>
      </c>
      <c r="J226" s="1">
        <v>1950.0</v>
      </c>
      <c r="K226" s="1">
        <v>1238.3634</v>
      </c>
      <c r="L226" s="1">
        <f t="shared" si="3"/>
        <v>1198.8104</v>
      </c>
      <c r="M226" s="1">
        <f t="shared" ref="M226:N226" si="465">(H226+I226)/2</f>
        <v>1950</v>
      </c>
      <c r="N226" s="1">
        <f t="shared" si="465"/>
        <v>1950</v>
      </c>
      <c r="O226" s="1">
        <f t="shared" ref="O226:P226" si="466">(E226+W226)/2</f>
        <v>1205.6338</v>
      </c>
      <c r="P226" s="1">
        <f t="shared" si="466"/>
        <v>906.53935</v>
      </c>
      <c r="Q226" s="1">
        <f t="shared" si="6"/>
        <v>1950.001538</v>
      </c>
      <c r="R226" s="1">
        <f t="shared" si="7"/>
        <v>5.718538185</v>
      </c>
      <c r="S226" s="1">
        <f t="shared" si="8"/>
        <v>1859.9148</v>
      </c>
      <c r="T226" s="1">
        <v>1950.0</v>
      </c>
      <c r="U226" s="1">
        <v>1950.0</v>
      </c>
      <c r="V226" s="1">
        <v>1950.0</v>
      </c>
      <c r="W226" s="1">
        <v>1592.8988</v>
      </c>
      <c r="X226" s="1">
        <v>1001.2996</v>
      </c>
      <c r="Y226" s="1">
        <f t="shared" si="9"/>
        <v>0</v>
      </c>
      <c r="Z226" s="1">
        <f t="shared" si="10"/>
        <v>0</v>
      </c>
      <c r="AA226" s="1">
        <f t="shared" si="11"/>
        <v>292152.3573</v>
      </c>
      <c r="AB226" s="1">
        <f t="shared" si="12"/>
        <v>0</v>
      </c>
      <c r="AC226" s="1">
        <f t="shared" si="13"/>
        <v>0</v>
      </c>
      <c r="AD226" s="1">
        <f t="shared" si="14"/>
        <v>0</v>
      </c>
      <c r="AF226" s="1">
        <f t="shared" si="15"/>
        <v>0</v>
      </c>
      <c r="AG226" s="16" t="str">
        <f t="shared" si="16"/>
        <v>MERGULHO</v>
      </c>
      <c r="AH226" s="1">
        <f t="shared" si="17"/>
        <v>0</v>
      </c>
      <c r="AJ226" s="16" t="str">
        <f t="shared" si="18"/>
        <v>MERGULHO</v>
      </c>
      <c r="AK226" s="1">
        <f t="shared" si="19"/>
        <v>-0.3260292592</v>
      </c>
      <c r="AM226" s="23" t="str">
        <f t="shared" si="20"/>
        <v>SUB-HORIZONTAL</v>
      </c>
      <c r="AN226" s="1">
        <f t="shared" si="21"/>
        <v>-0.5503897116</v>
      </c>
      <c r="AP226" s="23" t="str">
        <f t="shared" si="22"/>
        <v>SUB-HORIZONTAL</v>
      </c>
      <c r="AQ226" s="1">
        <f t="shared" si="23"/>
        <v>-0.4684372947</v>
      </c>
      <c r="AS226" s="23" t="str">
        <f t="shared" si="24"/>
        <v>SUB-HORIZONTAL</v>
      </c>
      <c r="AT226" s="1">
        <f t="shared" si="25"/>
        <v>-0.1822905001</v>
      </c>
      <c r="AV226" s="23" t="str">
        <f t="shared" si="26"/>
        <v>SUB-HORIZONTAL</v>
      </c>
    </row>
    <row r="227" ht="15.75" customHeight="1">
      <c r="A227" s="1">
        <v>5591.8989</v>
      </c>
      <c r="B227" s="1">
        <v>1950.0</v>
      </c>
      <c r="C227" s="1">
        <v>1950.0</v>
      </c>
      <c r="D227" s="1">
        <v>1414.9137</v>
      </c>
      <c r="E227" s="1">
        <v>807.9883</v>
      </c>
      <c r="F227" s="1">
        <v>802.9665</v>
      </c>
      <c r="G227" s="1">
        <v>826.7502</v>
      </c>
      <c r="H227" s="1">
        <v>1950.0</v>
      </c>
      <c r="I227" s="1">
        <v>1950.0</v>
      </c>
      <c r="J227" s="1">
        <v>1950.0</v>
      </c>
      <c r="K227" s="1">
        <v>1152.858</v>
      </c>
      <c r="L227" s="1">
        <f t="shared" si="3"/>
        <v>1193.2389</v>
      </c>
      <c r="M227" s="1">
        <f t="shared" ref="M227:N227" si="467">(H227+I227)/2</f>
        <v>1950</v>
      </c>
      <c r="N227" s="1">
        <f t="shared" si="467"/>
        <v>1950</v>
      </c>
      <c r="O227" s="1">
        <f t="shared" ref="O227:P227" si="468">(E227+W227)/2</f>
        <v>1206.5833</v>
      </c>
      <c r="P227" s="1">
        <f t="shared" si="468"/>
        <v>899.23635</v>
      </c>
      <c r="Q227" s="1">
        <f t="shared" si="6"/>
        <v>1950.001538</v>
      </c>
      <c r="R227" s="1">
        <f t="shared" si="7"/>
        <v>5.664399081</v>
      </c>
      <c r="S227" s="1">
        <f t="shared" si="8"/>
        <v>1860.81895</v>
      </c>
      <c r="T227" s="1">
        <v>1950.0</v>
      </c>
      <c r="U227" s="1">
        <v>1950.0</v>
      </c>
      <c r="V227" s="1">
        <v>1950.0</v>
      </c>
      <c r="W227" s="1">
        <v>1605.1783</v>
      </c>
      <c r="X227" s="1">
        <v>995.5062</v>
      </c>
      <c r="Y227" s="1">
        <f t="shared" si="9"/>
        <v>0</v>
      </c>
      <c r="Z227" s="1">
        <f t="shared" si="10"/>
        <v>0</v>
      </c>
      <c r="AA227" s="1">
        <f t="shared" si="11"/>
        <v>286317.3484</v>
      </c>
      <c r="AB227" s="1">
        <f t="shared" si="12"/>
        <v>0</v>
      </c>
      <c r="AC227" s="1">
        <f t="shared" si="13"/>
        <v>0</v>
      </c>
      <c r="AD227" s="1">
        <f t="shared" si="14"/>
        <v>0</v>
      </c>
      <c r="AF227" s="1">
        <f t="shared" si="15"/>
        <v>0</v>
      </c>
      <c r="AG227" s="16" t="str">
        <f t="shared" si="16"/>
        <v>MERGULHO</v>
      </c>
      <c r="AH227" s="1">
        <f t="shared" si="17"/>
        <v>0</v>
      </c>
      <c r="AJ227" s="16" t="str">
        <f t="shared" si="18"/>
        <v>MERGULHO</v>
      </c>
      <c r="AK227" s="1">
        <f t="shared" si="19"/>
        <v>-0.3221376975</v>
      </c>
      <c r="AM227" s="23" t="str">
        <f t="shared" si="20"/>
        <v>SUB-HORIZONTAL</v>
      </c>
      <c r="AN227" s="1">
        <f t="shared" si="21"/>
        <v>-0.5676332165</v>
      </c>
      <c r="AP227" s="23" t="str">
        <f t="shared" si="22"/>
        <v>SUB-HORIZONTAL</v>
      </c>
      <c r="AQ227" s="1">
        <f t="shared" si="23"/>
        <v>-0.4822949301</v>
      </c>
      <c r="AS227" s="23" t="str">
        <f t="shared" si="24"/>
        <v>SUB-HORIZONTAL</v>
      </c>
      <c r="AT227" s="1">
        <f t="shared" si="25"/>
        <v>-0.1860159069</v>
      </c>
      <c r="AV227" s="23" t="str">
        <f t="shared" si="26"/>
        <v>SUB-HORIZONTAL</v>
      </c>
    </row>
    <row r="228" ht="15.75" customHeight="1">
      <c r="A228" s="1">
        <v>5591.9751</v>
      </c>
      <c r="B228" s="1">
        <v>1950.0</v>
      </c>
      <c r="C228" s="1">
        <v>1950.0</v>
      </c>
      <c r="D228" s="1">
        <v>1447.2343</v>
      </c>
      <c r="E228" s="1">
        <v>814.6766</v>
      </c>
      <c r="F228" s="1">
        <v>811.4334</v>
      </c>
      <c r="G228" s="1">
        <v>824.2689</v>
      </c>
      <c r="H228" s="1">
        <v>1950.0</v>
      </c>
      <c r="I228" s="1">
        <v>1950.0</v>
      </c>
      <c r="J228" s="1">
        <v>1950.0</v>
      </c>
      <c r="K228" s="1">
        <v>1152.858</v>
      </c>
      <c r="L228" s="1">
        <f t="shared" si="3"/>
        <v>1195.2341</v>
      </c>
      <c r="M228" s="1">
        <f t="shared" ref="M228:N228" si="469">(H228+I228)/2</f>
        <v>1950</v>
      </c>
      <c r="N228" s="1">
        <f t="shared" si="469"/>
        <v>1950</v>
      </c>
      <c r="O228" s="1">
        <f t="shared" ref="O228:P228" si="470">(E228+W228)/2</f>
        <v>1220.56415</v>
      </c>
      <c r="P228" s="1">
        <f t="shared" si="470"/>
        <v>908.11665</v>
      </c>
      <c r="Q228" s="1">
        <f t="shared" si="6"/>
        <v>1950.001538</v>
      </c>
      <c r="R228" s="1">
        <f t="shared" si="7"/>
        <v>5.647398693</v>
      </c>
      <c r="S228" s="1">
        <f t="shared" si="8"/>
        <v>1866.205717</v>
      </c>
      <c r="T228" s="1">
        <v>1950.0</v>
      </c>
      <c r="U228" s="1">
        <v>1950.0</v>
      </c>
      <c r="V228" s="1">
        <v>1950.0</v>
      </c>
      <c r="W228" s="1">
        <v>1626.4517</v>
      </c>
      <c r="X228" s="1">
        <v>1004.7999</v>
      </c>
      <c r="Y228" s="1">
        <f t="shared" si="9"/>
        <v>0</v>
      </c>
      <c r="Z228" s="1">
        <f t="shared" si="10"/>
        <v>0</v>
      </c>
      <c r="AA228" s="1">
        <f t="shared" si="11"/>
        <v>252773.3491</v>
      </c>
      <c r="AB228" s="1">
        <f t="shared" si="12"/>
        <v>0</v>
      </c>
      <c r="AC228" s="1">
        <f t="shared" si="13"/>
        <v>0</v>
      </c>
      <c r="AD228" s="1">
        <f t="shared" si="14"/>
        <v>0</v>
      </c>
      <c r="AF228" s="1">
        <f t="shared" si="15"/>
        <v>0</v>
      </c>
      <c r="AG228" s="16" t="str">
        <f t="shared" si="16"/>
        <v>MERGULHO</v>
      </c>
      <c r="AH228" s="1">
        <f t="shared" si="17"/>
        <v>0</v>
      </c>
      <c r="AJ228" s="16" t="str">
        <f t="shared" si="18"/>
        <v>MERGULHO</v>
      </c>
      <c r="AK228" s="1">
        <f t="shared" si="19"/>
        <v>-0.2992808386</v>
      </c>
      <c r="AM228" s="23" t="str">
        <f t="shared" si="20"/>
        <v>SUB-HORIZONTAL</v>
      </c>
      <c r="AN228" s="1">
        <f t="shared" si="21"/>
        <v>-0.5825565667</v>
      </c>
      <c r="AP228" s="23" t="str">
        <f t="shared" si="22"/>
        <v>SUB-HORIZONTAL</v>
      </c>
      <c r="AQ228" s="1">
        <f t="shared" si="23"/>
        <v>-0.4862804596</v>
      </c>
      <c r="AS228" s="23" t="str">
        <f t="shared" si="24"/>
        <v>SUB-HORIZONTAL</v>
      </c>
      <c r="AT228" s="1">
        <f t="shared" si="25"/>
        <v>-0.1983707061</v>
      </c>
      <c r="AV228" s="23" t="str">
        <f t="shared" si="26"/>
        <v>SUB-HORIZONTAL</v>
      </c>
    </row>
    <row r="229" ht="15.75" customHeight="1">
      <c r="A229" s="1">
        <v>5592.0513</v>
      </c>
      <c r="B229" s="1">
        <v>1950.0</v>
      </c>
      <c r="C229" s="1">
        <v>1950.0</v>
      </c>
      <c r="D229" s="1">
        <v>1493.9067</v>
      </c>
      <c r="E229" s="1">
        <v>824.987</v>
      </c>
      <c r="F229" s="1">
        <v>824.0392</v>
      </c>
      <c r="G229" s="1">
        <v>825.8643</v>
      </c>
      <c r="H229" s="1">
        <v>1950.0</v>
      </c>
      <c r="I229" s="1">
        <v>1950.0</v>
      </c>
      <c r="J229" s="1">
        <v>1950.0</v>
      </c>
      <c r="K229" s="1">
        <v>1072.0961</v>
      </c>
      <c r="L229" s="1">
        <f t="shared" si="3"/>
        <v>1199.967833</v>
      </c>
      <c r="M229" s="1">
        <f t="shared" ref="M229:N229" si="471">(H229+I229)/2</f>
        <v>1950</v>
      </c>
      <c r="N229" s="1">
        <f t="shared" si="471"/>
        <v>1950</v>
      </c>
      <c r="O229" s="1">
        <f t="shared" ref="O229:P229" si="472">(E229+W229)/2</f>
        <v>1240.81605</v>
      </c>
      <c r="P229" s="1">
        <f t="shared" si="472"/>
        <v>926.9812</v>
      </c>
      <c r="Q229" s="1">
        <f t="shared" si="6"/>
        <v>1950.001538</v>
      </c>
      <c r="R229" s="1">
        <f t="shared" si="7"/>
        <v>5.658329422</v>
      </c>
      <c r="S229" s="1">
        <f t="shared" si="8"/>
        <v>1873.98445</v>
      </c>
      <c r="T229" s="1">
        <v>1950.0</v>
      </c>
      <c r="U229" s="1">
        <v>1950.0</v>
      </c>
      <c r="V229" s="1">
        <v>1950.0</v>
      </c>
      <c r="W229" s="1">
        <v>1656.6451</v>
      </c>
      <c r="X229" s="1">
        <v>1029.9232</v>
      </c>
      <c r="Y229" s="1">
        <f t="shared" si="9"/>
        <v>0</v>
      </c>
      <c r="Z229" s="1">
        <f t="shared" si="10"/>
        <v>0</v>
      </c>
      <c r="AA229" s="1">
        <f t="shared" si="11"/>
        <v>208021.0983</v>
      </c>
      <c r="AB229" s="1">
        <f t="shared" si="12"/>
        <v>0</v>
      </c>
      <c r="AC229" s="1">
        <f t="shared" si="13"/>
        <v>0</v>
      </c>
      <c r="AD229" s="1">
        <f t="shared" si="14"/>
        <v>0</v>
      </c>
      <c r="AF229" s="1">
        <f t="shared" si="15"/>
        <v>0</v>
      </c>
      <c r="AG229" s="16" t="str">
        <f t="shared" si="16"/>
        <v>MERGULHO</v>
      </c>
      <c r="AH229" s="1">
        <f t="shared" si="17"/>
        <v>0</v>
      </c>
      <c r="AJ229" s="16" t="str">
        <f t="shared" si="18"/>
        <v>MERGULHO</v>
      </c>
      <c r="AK229" s="1">
        <f t="shared" si="19"/>
        <v>-0.2672235009</v>
      </c>
      <c r="AM229" s="23" t="str">
        <f t="shared" si="20"/>
        <v>SUB-HORIZONTAL</v>
      </c>
      <c r="AN229" s="1">
        <f t="shared" si="21"/>
        <v>-0.602543903</v>
      </c>
      <c r="AP229" s="23" t="str">
        <f t="shared" si="22"/>
        <v>SUB-HORIZONTAL</v>
      </c>
      <c r="AQ229" s="1">
        <f t="shared" si="23"/>
        <v>-0.479797201</v>
      </c>
      <c r="AS229" s="23" t="str">
        <f t="shared" si="24"/>
        <v>SUB-HORIZONTAL</v>
      </c>
      <c r="AT229" s="1">
        <f t="shared" si="25"/>
        <v>-0.2212578939</v>
      </c>
      <c r="AV229" s="23" t="str">
        <f t="shared" si="26"/>
        <v>SUB-HORIZONTAL</v>
      </c>
    </row>
    <row r="230" ht="15.75" customHeight="1">
      <c r="A230" s="1">
        <v>5592.1275</v>
      </c>
      <c r="B230" s="1">
        <v>1950.0</v>
      </c>
      <c r="C230" s="1">
        <v>1950.0</v>
      </c>
      <c r="D230" s="1">
        <v>1537.9868</v>
      </c>
      <c r="E230" s="1">
        <v>824.3476</v>
      </c>
      <c r="F230" s="1">
        <v>826.1064</v>
      </c>
      <c r="G230" s="1">
        <v>812.6239</v>
      </c>
      <c r="H230" s="1">
        <v>1950.0</v>
      </c>
      <c r="I230" s="1">
        <v>1950.0</v>
      </c>
      <c r="J230" s="1">
        <v>1950.0</v>
      </c>
      <c r="K230" s="1">
        <v>1072.0961</v>
      </c>
      <c r="L230" s="1">
        <f t="shared" si="3"/>
        <v>1196.243433</v>
      </c>
      <c r="M230" s="1">
        <f t="shared" ref="M230:N230" si="473">(H230+I230)/2</f>
        <v>1950</v>
      </c>
      <c r="N230" s="1">
        <f t="shared" si="473"/>
        <v>1950</v>
      </c>
      <c r="O230" s="1">
        <f t="shared" ref="O230:P230" si="474">(E230+W230)/2</f>
        <v>1259.6379</v>
      </c>
      <c r="P230" s="1">
        <f t="shared" si="474"/>
        <v>948.7314</v>
      </c>
      <c r="Q230" s="1">
        <f t="shared" si="6"/>
        <v>1950.001538</v>
      </c>
      <c r="R230" s="1">
        <f t="shared" si="7"/>
        <v>5.567614102</v>
      </c>
      <c r="S230" s="1">
        <f t="shared" si="8"/>
        <v>1881.331133</v>
      </c>
      <c r="T230" s="1">
        <v>1950.0</v>
      </c>
      <c r="U230" s="1">
        <v>1950.0</v>
      </c>
      <c r="V230" s="1">
        <v>1950.0</v>
      </c>
      <c r="W230" s="1">
        <v>1694.9282</v>
      </c>
      <c r="X230" s="1">
        <v>1071.3564</v>
      </c>
      <c r="Y230" s="1">
        <f t="shared" si="9"/>
        <v>0</v>
      </c>
      <c r="Z230" s="1">
        <f t="shared" si="10"/>
        <v>0</v>
      </c>
      <c r="AA230" s="1">
        <f t="shared" si="11"/>
        <v>169754.877</v>
      </c>
      <c r="AB230" s="1">
        <f t="shared" si="12"/>
        <v>0</v>
      </c>
      <c r="AC230" s="1">
        <f t="shared" si="13"/>
        <v>0</v>
      </c>
      <c r="AD230" s="1">
        <f t="shared" si="14"/>
        <v>0</v>
      </c>
      <c r="AF230" s="1">
        <f t="shared" si="15"/>
        <v>0</v>
      </c>
      <c r="AG230" s="16" t="str">
        <f t="shared" si="16"/>
        <v>MERGULHO</v>
      </c>
      <c r="AH230" s="1">
        <f t="shared" si="17"/>
        <v>0</v>
      </c>
      <c r="AJ230" s="16" t="str">
        <f t="shared" si="18"/>
        <v>MERGULHO</v>
      </c>
      <c r="AK230" s="1">
        <f t="shared" si="19"/>
        <v>-0.2379126423</v>
      </c>
      <c r="AM230" s="23" t="str">
        <f t="shared" si="20"/>
        <v>SUB-HORIZONTAL</v>
      </c>
      <c r="AN230" s="1">
        <f t="shared" si="21"/>
        <v>-0.6337926592</v>
      </c>
      <c r="AP230" s="23" t="str">
        <f t="shared" si="22"/>
        <v>SUB-HORIZONTAL</v>
      </c>
      <c r="AQ230" s="1">
        <f t="shared" si="23"/>
        <v>-0.4627472322</v>
      </c>
      <c r="AS230" s="23" t="str">
        <f t="shared" si="24"/>
        <v>SUB-HORIZONTAL</v>
      </c>
      <c r="AT230" s="1">
        <f t="shared" si="25"/>
        <v>-0.2772931908</v>
      </c>
      <c r="AV230" s="23" t="str">
        <f t="shared" si="26"/>
        <v>SUB-HORIZONTAL</v>
      </c>
    </row>
    <row r="231" ht="15.75" customHeight="1">
      <c r="A231" s="1">
        <v>5592.2037</v>
      </c>
      <c r="B231" s="1">
        <v>1950.0</v>
      </c>
      <c r="C231" s="1">
        <v>1950.0</v>
      </c>
      <c r="D231" s="1">
        <v>1566.6427</v>
      </c>
      <c r="E231" s="1">
        <v>807.4233</v>
      </c>
      <c r="F231" s="1">
        <v>811.8031</v>
      </c>
      <c r="G231" s="1">
        <v>802.0508</v>
      </c>
      <c r="H231" s="1">
        <v>1950.0</v>
      </c>
      <c r="I231" s="1">
        <v>1950.0</v>
      </c>
      <c r="J231" s="1">
        <v>1950.0</v>
      </c>
      <c r="K231" s="1">
        <v>1018.7199</v>
      </c>
      <c r="L231" s="1">
        <f t="shared" si="3"/>
        <v>1187.9513</v>
      </c>
      <c r="M231" s="1">
        <f t="shared" ref="M231:N231" si="475">(H231+I231)/2</f>
        <v>1950</v>
      </c>
      <c r="N231" s="1">
        <f t="shared" si="475"/>
        <v>1950</v>
      </c>
      <c r="O231" s="1">
        <f t="shared" ref="O231:P231" si="476">(E231+W231)/2</f>
        <v>1273.48625</v>
      </c>
      <c r="P231" s="1">
        <f t="shared" si="476"/>
        <v>970.43975</v>
      </c>
      <c r="Q231" s="1">
        <f t="shared" si="6"/>
        <v>1950.001538</v>
      </c>
      <c r="R231" s="1">
        <f t="shared" si="7"/>
        <v>5.495173529</v>
      </c>
      <c r="S231" s="1">
        <f t="shared" si="8"/>
        <v>1886.107117</v>
      </c>
      <c r="T231" s="1">
        <v>1950.0</v>
      </c>
      <c r="U231" s="1">
        <v>1950.0</v>
      </c>
      <c r="V231" s="1">
        <v>1950.0</v>
      </c>
      <c r="W231" s="1">
        <v>1739.5492</v>
      </c>
      <c r="X231" s="1">
        <v>1129.0764</v>
      </c>
      <c r="Y231" s="1">
        <f t="shared" si="9"/>
        <v>0</v>
      </c>
      <c r="Z231" s="1">
        <f t="shared" si="10"/>
        <v>0</v>
      </c>
      <c r="AA231" s="1">
        <f t="shared" si="11"/>
        <v>146962.8195</v>
      </c>
      <c r="AB231" s="1">
        <f t="shared" si="12"/>
        <v>0</v>
      </c>
      <c r="AC231" s="1">
        <f t="shared" si="13"/>
        <v>0</v>
      </c>
      <c r="AD231" s="1">
        <f t="shared" si="14"/>
        <v>0</v>
      </c>
      <c r="AF231" s="1">
        <f t="shared" si="15"/>
        <v>0</v>
      </c>
      <c r="AG231" s="16" t="str">
        <f t="shared" si="16"/>
        <v>MERGULHO</v>
      </c>
      <c r="AH231" s="1">
        <f t="shared" si="17"/>
        <v>0</v>
      </c>
      <c r="AJ231" s="16" t="str">
        <f t="shared" si="18"/>
        <v>MERGULHO</v>
      </c>
      <c r="AK231" s="1">
        <f t="shared" si="19"/>
        <v>-0.219331724</v>
      </c>
      <c r="AM231" s="23" t="str">
        <f t="shared" si="20"/>
        <v>SUB-HORIZONTAL</v>
      </c>
      <c r="AN231" s="1">
        <f t="shared" si="21"/>
        <v>-0.6750433733</v>
      </c>
      <c r="AP231" s="23" t="str">
        <f t="shared" si="22"/>
        <v>SUB-HORIZONTAL</v>
      </c>
      <c r="AQ231" s="1">
        <f t="shared" si="23"/>
        <v>-0.4355984195</v>
      </c>
      <c r="AS231" s="23" t="str">
        <f t="shared" si="24"/>
        <v>SUB-HORIZONTAL</v>
      </c>
      <c r="AT231" s="1">
        <f t="shared" si="25"/>
        <v>-0.3436522154</v>
      </c>
      <c r="AV231" s="23" t="str">
        <f t="shared" si="26"/>
        <v>SUB-HORIZONTAL</v>
      </c>
    </row>
    <row r="232" ht="15.75" customHeight="1">
      <c r="A232" s="1">
        <v>5592.2799</v>
      </c>
      <c r="B232" s="1">
        <v>1950.0</v>
      </c>
      <c r="C232" s="1">
        <v>1950.0</v>
      </c>
      <c r="D232" s="1">
        <v>1578.5914</v>
      </c>
      <c r="E232" s="1">
        <v>782.5604</v>
      </c>
      <c r="F232" s="1">
        <v>788.976</v>
      </c>
      <c r="G232" s="1">
        <v>790.5266</v>
      </c>
      <c r="H232" s="1">
        <v>1950.0</v>
      </c>
      <c r="I232" s="1">
        <v>1950.0</v>
      </c>
      <c r="J232" s="1">
        <v>1950.0</v>
      </c>
      <c r="K232" s="1">
        <v>1018.7199</v>
      </c>
      <c r="L232" s="1">
        <f t="shared" si="3"/>
        <v>1176.500867</v>
      </c>
      <c r="M232" s="1">
        <f t="shared" ref="M232:N232" si="477">(H232+I232)/2</f>
        <v>1950</v>
      </c>
      <c r="N232" s="1">
        <f t="shared" si="477"/>
        <v>1950</v>
      </c>
      <c r="O232" s="1">
        <f t="shared" ref="O232:P232" si="478">(E232+W232)/2</f>
        <v>1285.56725</v>
      </c>
      <c r="P232" s="1">
        <f t="shared" si="478"/>
        <v>995.728</v>
      </c>
      <c r="Q232" s="1">
        <f t="shared" si="6"/>
        <v>1950.001538</v>
      </c>
      <c r="R232" s="1">
        <f t="shared" si="7"/>
        <v>5.416216587</v>
      </c>
      <c r="S232" s="1">
        <f t="shared" si="8"/>
        <v>1888.098567</v>
      </c>
      <c r="T232" s="1">
        <v>1950.0</v>
      </c>
      <c r="U232" s="1">
        <v>1950.0</v>
      </c>
      <c r="V232" s="1">
        <v>1950.0</v>
      </c>
      <c r="W232" s="1">
        <v>1788.5741</v>
      </c>
      <c r="X232" s="1">
        <v>1202.48</v>
      </c>
      <c r="Y232" s="1">
        <f t="shared" si="9"/>
        <v>0</v>
      </c>
      <c r="Z232" s="1">
        <f t="shared" si="10"/>
        <v>0</v>
      </c>
      <c r="AA232" s="1">
        <f t="shared" si="11"/>
        <v>137944.3482</v>
      </c>
      <c r="AB232" s="1">
        <f t="shared" si="12"/>
        <v>0</v>
      </c>
      <c r="AC232" s="1">
        <f t="shared" si="13"/>
        <v>0</v>
      </c>
      <c r="AD232" s="1">
        <f t="shared" si="14"/>
        <v>0</v>
      </c>
      <c r="AF232" s="1">
        <f t="shared" si="15"/>
        <v>0</v>
      </c>
      <c r="AG232" s="16" t="str">
        <f t="shared" si="16"/>
        <v>MERGULHO</v>
      </c>
      <c r="AH232" s="1">
        <f t="shared" si="17"/>
        <v>0</v>
      </c>
      <c r="AJ232" s="16" t="str">
        <f t="shared" si="18"/>
        <v>MERGULHO</v>
      </c>
      <c r="AK232" s="1">
        <f t="shared" si="19"/>
        <v>-0.2116897274</v>
      </c>
      <c r="AM232" s="23" t="str">
        <f t="shared" si="20"/>
        <v>SUB-HORIZONTAL</v>
      </c>
      <c r="AN232" s="1">
        <f t="shared" si="21"/>
        <v>-0.7162030743</v>
      </c>
      <c r="AP232" s="23" t="str">
        <f t="shared" si="22"/>
        <v>SUB-HORIZONTAL</v>
      </c>
      <c r="AQ232" s="1">
        <f t="shared" si="23"/>
        <v>-0.3996455209</v>
      </c>
      <c r="AS232" s="23" t="str">
        <f t="shared" si="24"/>
        <v>SUB-HORIZONTAL</v>
      </c>
      <c r="AT232" s="1">
        <f t="shared" si="25"/>
        <v>-0.4225235468</v>
      </c>
      <c r="AV232" s="23" t="str">
        <f t="shared" si="26"/>
        <v>SUB-HORIZONTAL</v>
      </c>
    </row>
    <row r="233" ht="15.75" customHeight="1">
      <c r="A233" s="1">
        <v>5592.3561</v>
      </c>
      <c r="B233" s="1">
        <v>1950.0</v>
      </c>
      <c r="C233" s="1">
        <v>1950.0</v>
      </c>
      <c r="D233" s="1">
        <v>1583.8881</v>
      </c>
      <c r="E233" s="1">
        <v>766.1836</v>
      </c>
      <c r="F233" s="1">
        <v>774.0027</v>
      </c>
      <c r="G233" s="1">
        <v>777.4498</v>
      </c>
      <c r="H233" s="1">
        <v>1950.0</v>
      </c>
      <c r="I233" s="1">
        <v>1950.0</v>
      </c>
      <c r="J233" s="1">
        <v>1950.0</v>
      </c>
      <c r="K233" s="1">
        <v>1012.4837</v>
      </c>
      <c r="L233" s="1">
        <f t="shared" si="3"/>
        <v>1167.150833</v>
      </c>
      <c r="M233" s="1">
        <f t="shared" ref="M233:N233" si="479">(H233+I233)/2</f>
        <v>1950</v>
      </c>
      <c r="N233" s="1">
        <f t="shared" si="479"/>
        <v>1950</v>
      </c>
      <c r="O233" s="1">
        <f t="shared" ref="O233:P233" si="480">(E233+W233)/2</f>
        <v>1303.3858</v>
      </c>
      <c r="P233" s="1">
        <f t="shared" si="480"/>
        <v>1032.44185</v>
      </c>
      <c r="Q233" s="1">
        <f t="shared" si="6"/>
        <v>1950.001538</v>
      </c>
      <c r="R233" s="1">
        <f t="shared" si="7"/>
        <v>5.326622155</v>
      </c>
      <c r="S233" s="1">
        <f t="shared" si="8"/>
        <v>1888.98135</v>
      </c>
      <c r="T233" s="1">
        <v>1950.0</v>
      </c>
      <c r="U233" s="1">
        <v>1950.0</v>
      </c>
      <c r="V233" s="1">
        <v>1950.0</v>
      </c>
      <c r="W233" s="1">
        <v>1840.588</v>
      </c>
      <c r="X233" s="1">
        <v>1290.881</v>
      </c>
      <c r="Y233" s="1">
        <f t="shared" si="9"/>
        <v>0</v>
      </c>
      <c r="Z233" s="1">
        <f t="shared" si="10"/>
        <v>0</v>
      </c>
      <c r="AA233" s="1">
        <f t="shared" si="11"/>
        <v>134037.9233</v>
      </c>
      <c r="AB233" s="1">
        <f t="shared" si="12"/>
        <v>0</v>
      </c>
      <c r="AC233" s="1">
        <f t="shared" si="13"/>
        <v>0</v>
      </c>
      <c r="AD233" s="1">
        <f t="shared" si="14"/>
        <v>0</v>
      </c>
      <c r="AF233" s="1">
        <f t="shared" si="15"/>
        <v>0</v>
      </c>
      <c r="AG233" s="16" t="str">
        <f t="shared" si="16"/>
        <v>MERGULHO</v>
      </c>
      <c r="AH233" s="1">
        <f t="shared" si="17"/>
        <v>0</v>
      </c>
      <c r="AJ233" s="16" t="str">
        <f t="shared" si="18"/>
        <v>MERGULHO</v>
      </c>
      <c r="AK233" s="1">
        <f t="shared" si="19"/>
        <v>-0.2083215948</v>
      </c>
      <c r="AM233" s="23" t="str">
        <f t="shared" si="20"/>
        <v>SUB-HORIZONTAL</v>
      </c>
      <c r="AN233" s="1">
        <f t="shared" si="21"/>
        <v>-0.7422799229</v>
      </c>
      <c r="AP233" s="23" t="str">
        <f t="shared" si="22"/>
        <v>SUB-HORIZONTAL</v>
      </c>
      <c r="AQ233" s="1">
        <f t="shared" si="23"/>
        <v>-0.3566234277</v>
      </c>
      <c r="AS233" s="23" t="str">
        <f t="shared" si="24"/>
        <v>SUB-HORIZONTAL</v>
      </c>
      <c r="AT233" s="1">
        <f t="shared" si="25"/>
        <v>-0.5125107436</v>
      </c>
      <c r="AV233" s="23" t="str">
        <f t="shared" si="26"/>
        <v>SUB-HORIZONTAL</v>
      </c>
    </row>
    <row r="234" ht="15.75" customHeight="1">
      <c r="A234" s="1">
        <v>5592.4323</v>
      </c>
      <c r="B234" s="1">
        <v>1950.0</v>
      </c>
      <c r="C234" s="1">
        <v>1950.0</v>
      </c>
      <c r="D234" s="1">
        <v>1596.5382</v>
      </c>
      <c r="E234" s="1">
        <v>773.9171</v>
      </c>
      <c r="F234" s="1">
        <v>782.7959</v>
      </c>
      <c r="G234" s="1">
        <v>793.3177</v>
      </c>
      <c r="H234" s="1">
        <v>1941.0059</v>
      </c>
      <c r="I234" s="1">
        <v>1950.0</v>
      </c>
      <c r="J234" s="1">
        <v>1950.0</v>
      </c>
      <c r="K234" s="1">
        <v>1012.4837</v>
      </c>
      <c r="L234" s="1">
        <f t="shared" si="3"/>
        <v>1172.373167</v>
      </c>
      <c r="M234" s="1">
        <f t="shared" ref="M234:N234" si="481">(H234+I234)/2</f>
        <v>1945.50295</v>
      </c>
      <c r="N234" s="1">
        <f t="shared" si="481"/>
        <v>1950</v>
      </c>
      <c r="O234" s="1">
        <f t="shared" ref="O234:P234" si="482">(E234+W234)/2</f>
        <v>1333.80955</v>
      </c>
      <c r="P234" s="1">
        <f t="shared" si="482"/>
        <v>1087.69535</v>
      </c>
      <c r="Q234" s="1">
        <f t="shared" si="6"/>
        <v>1950.001538</v>
      </c>
      <c r="R234" s="1">
        <f t="shared" si="7"/>
        <v>5.435339538</v>
      </c>
      <c r="S234" s="1">
        <f t="shared" si="8"/>
        <v>1891.0897</v>
      </c>
      <c r="T234" s="1">
        <v>1950.0</v>
      </c>
      <c r="U234" s="1">
        <v>1950.0</v>
      </c>
      <c r="V234" s="1">
        <v>1950.0</v>
      </c>
      <c r="W234" s="1">
        <v>1893.702</v>
      </c>
      <c r="X234" s="1">
        <v>1392.5948</v>
      </c>
      <c r="Y234" s="1">
        <f t="shared" si="9"/>
        <v>0</v>
      </c>
      <c r="Z234" s="1">
        <f t="shared" si="10"/>
        <v>0</v>
      </c>
      <c r="AA234" s="1">
        <f t="shared" si="11"/>
        <v>124935.2441</v>
      </c>
      <c r="AB234" s="1">
        <f t="shared" si="12"/>
        <v>0</v>
      </c>
      <c r="AC234" s="1">
        <f t="shared" si="13"/>
        <v>0</v>
      </c>
      <c r="AD234" s="1">
        <f t="shared" si="14"/>
        <v>0</v>
      </c>
      <c r="AF234" s="1">
        <f t="shared" si="15"/>
        <v>0.00462303284</v>
      </c>
      <c r="AG234" s="16" t="str">
        <f t="shared" si="16"/>
        <v>MERGULHO</v>
      </c>
      <c r="AH234" s="1">
        <f t="shared" si="17"/>
        <v>0.00462303284</v>
      </c>
      <c r="AJ234" s="16" t="str">
        <f t="shared" si="18"/>
        <v>MERGULHO</v>
      </c>
      <c r="AK234" s="1">
        <f t="shared" si="19"/>
        <v>-0.2003251709</v>
      </c>
      <c r="AM234" s="23" t="str">
        <f t="shared" si="20"/>
        <v>SUB-HORIZONTAL</v>
      </c>
      <c r="AN234" s="1">
        <f t="shared" si="21"/>
        <v>-0.7400532435</v>
      </c>
      <c r="AP234" s="23" t="str">
        <f t="shared" si="22"/>
        <v>SUB-HORIZONTAL</v>
      </c>
      <c r="AQ234" s="1">
        <f t="shared" si="23"/>
        <v>-0.308576209</v>
      </c>
      <c r="AS234" s="23" t="str">
        <f t="shared" si="24"/>
        <v>SUB-HORIZONTAL</v>
      </c>
      <c r="AT234" s="1">
        <f t="shared" si="25"/>
        <v>-0.5701534096</v>
      </c>
      <c r="AV234" s="23" t="str">
        <f t="shared" si="26"/>
        <v>SUB-HORIZONTAL</v>
      </c>
    </row>
    <row r="235" ht="15.75" customHeight="1">
      <c r="A235" s="1">
        <v>5592.5085</v>
      </c>
      <c r="B235" s="1">
        <v>1950.0</v>
      </c>
      <c r="C235" s="1">
        <v>1950.0</v>
      </c>
      <c r="D235" s="1">
        <v>1627.4767</v>
      </c>
      <c r="E235" s="1">
        <v>817.5379</v>
      </c>
      <c r="F235" s="1">
        <v>827.4796</v>
      </c>
      <c r="G235" s="1">
        <v>844.2873</v>
      </c>
      <c r="H235" s="1">
        <v>1901.0562</v>
      </c>
      <c r="I235" s="1">
        <v>1950.0</v>
      </c>
      <c r="J235" s="1">
        <v>1950.0</v>
      </c>
      <c r="K235" s="1">
        <v>1063.9907</v>
      </c>
      <c r="L235" s="1">
        <f t="shared" si="3"/>
        <v>1190.941033</v>
      </c>
      <c r="M235" s="1">
        <f t="shared" ref="M235:N235" si="483">(H235+I235)/2</f>
        <v>1925.5281</v>
      </c>
      <c r="N235" s="1">
        <f t="shared" si="483"/>
        <v>1950</v>
      </c>
      <c r="O235" s="1">
        <f t="shared" ref="O235:P235" si="484">(E235+W235)/2</f>
        <v>1375.6135</v>
      </c>
      <c r="P235" s="1">
        <f t="shared" si="484"/>
        <v>1166.36485</v>
      </c>
      <c r="Q235" s="1">
        <f t="shared" si="6"/>
        <v>1950.001541</v>
      </c>
      <c r="R235" s="1">
        <f t="shared" si="7"/>
        <v>5.784552826</v>
      </c>
      <c r="S235" s="1">
        <f t="shared" si="8"/>
        <v>1894.927167</v>
      </c>
      <c r="T235" s="1">
        <v>1950.0</v>
      </c>
      <c r="U235" s="1">
        <v>1942.0863</v>
      </c>
      <c r="V235" s="1">
        <v>1950.0</v>
      </c>
      <c r="W235" s="1">
        <v>1933.6891</v>
      </c>
      <c r="X235" s="1">
        <v>1505.2501</v>
      </c>
      <c r="Y235" s="1">
        <f t="shared" si="9"/>
        <v>0</v>
      </c>
      <c r="Z235" s="1">
        <f t="shared" si="10"/>
        <v>0</v>
      </c>
      <c r="AA235" s="1">
        <f t="shared" si="11"/>
        <v>104021.279</v>
      </c>
      <c r="AB235" s="1">
        <f t="shared" si="12"/>
        <v>0</v>
      </c>
      <c r="AC235" s="1">
        <f t="shared" si="13"/>
        <v>62.62664769</v>
      </c>
      <c r="AD235" s="1">
        <f t="shared" si="14"/>
        <v>0</v>
      </c>
      <c r="AF235" s="1">
        <f t="shared" si="15"/>
        <v>0.02542043051</v>
      </c>
      <c r="AG235" s="16" t="str">
        <f t="shared" si="16"/>
        <v>MERGULHO</v>
      </c>
      <c r="AH235" s="1">
        <f t="shared" si="17"/>
        <v>0.02542043051</v>
      </c>
      <c r="AJ235" s="16" t="str">
        <f t="shared" si="18"/>
        <v>MERGULHO</v>
      </c>
      <c r="AK235" s="1">
        <f t="shared" si="19"/>
        <v>-0.1810449433</v>
      </c>
      <c r="AM235" s="23" t="str">
        <f t="shared" si="20"/>
        <v>SUB-HORIZONTAL</v>
      </c>
      <c r="AN235" s="1">
        <f t="shared" si="21"/>
        <v>-0.7021677308</v>
      </c>
      <c r="AP235" s="23" t="str">
        <f t="shared" si="22"/>
        <v>SUB-HORIZONTAL</v>
      </c>
      <c r="AQ235" s="1">
        <f t="shared" si="23"/>
        <v>-0.2511258039</v>
      </c>
      <c r="AS235" s="23" t="str">
        <f t="shared" si="24"/>
        <v>SUB-HORIZONTAL</v>
      </c>
      <c r="AT235" s="1">
        <f t="shared" si="25"/>
        <v>-0.5863103446</v>
      </c>
      <c r="AV235" s="23" t="str">
        <f t="shared" si="26"/>
        <v>SUB-HORIZONTAL</v>
      </c>
    </row>
    <row r="236" ht="15.75" customHeight="1">
      <c r="A236" s="1">
        <v>5592.5847</v>
      </c>
      <c r="B236" s="1">
        <v>1950.0</v>
      </c>
      <c r="C236" s="1">
        <v>1950.0</v>
      </c>
      <c r="D236" s="1">
        <v>1679.5961</v>
      </c>
      <c r="E236" s="1">
        <v>905.3445</v>
      </c>
      <c r="F236" s="1">
        <v>916.5576</v>
      </c>
      <c r="G236" s="1">
        <v>933.8731</v>
      </c>
      <c r="H236" s="1">
        <v>1854.1504</v>
      </c>
      <c r="I236" s="1">
        <v>1950.0</v>
      </c>
      <c r="J236" s="1">
        <v>1950.0</v>
      </c>
      <c r="K236" s="1">
        <v>1063.9907</v>
      </c>
      <c r="L236" s="1">
        <f t="shared" si="3"/>
        <v>1234.860367</v>
      </c>
      <c r="M236" s="1">
        <f t="shared" ref="M236:N236" si="485">(H236+I236)/2</f>
        <v>1902.0752</v>
      </c>
      <c r="N236" s="1">
        <f t="shared" si="485"/>
        <v>1950</v>
      </c>
      <c r="O236" s="1">
        <f t="shared" ref="O236:P236" si="486">(E236+W236)/2</f>
        <v>1426.7484</v>
      </c>
      <c r="P236" s="1">
        <f t="shared" si="486"/>
        <v>1271.55075</v>
      </c>
      <c r="Q236" s="1">
        <f t="shared" si="6"/>
        <v>1950.001547</v>
      </c>
      <c r="R236" s="1">
        <f t="shared" si="7"/>
        <v>6.398341275</v>
      </c>
      <c r="S236" s="1">
        <f t="shared" si="8"/>
        <v>1899.352817</v>
      </c>
      <c r="T236" s="1">
        <v>1950.0</v>
      </c>
      <c r="U236" s="1">
        <v>1916.5208</v>
      </c>
      <c r="V236" s="1">
        <v>1950.0</v>
      </c>
      <c r="W236" s="1">
        <v>1948.1523</v>
      </c>
      <c r="X236" s="1">
        <v>1626.5439</v>
      </c>
      <c r="Y236" s="1">
        <f t="shared" si="9"/>
        <v>0</v>
      </c>
      <c r="Z236" s="1">
        <f t="shared" si="10"/>
        <v>0</v>
      </c>
      <c r="AA236" s="1">
        <f t="shared" si="11"/>
        <v>73118.26914</v>
      </c>
      <c r="AB236" s="1">
        <f t="shared" si="12"/>
        <v>0</v>
      </c>
      <c r="AC236" s="1">
        <f t="shared" si="13"/>
        <v>1120.856833</v>
      </c>
      <c r="AD236" s="1">
        <f t="shared" si="14"/>
        <v>0</v>
      </c>
      <c r="AF236" s="1">
        <f t="shared" si="15"/>
        <v>0.05040812221</v>
      </c>
      <c r="AG236" s="16" t="str">
        <f t="shared" si="16"/>
        <v>MERGULHO</v>
      </c>
      <c r="AH236" s="1">
        <f t="shared" si="17"/>
        <v>0.05040812221</v>
      </c>
      <c r="AJ236" s="16" t="str">
        <f t="shared" si="18"/>
        <v>MERGULHO</v>
      </c>
      <c r="AK236" s="1">
        <f t="shared" si="19"/>
        <v>-0.149414662</v>
      </c>
      <c r="AM236" s="23" t="str">
        <f t="shared" si="20"/>
        <v>SUB-HORIZONTAL</v>
      </c>
      <c r="AN236" s="1">
        <f t="shared" si="21"/>
        <v>-0.6278743607</v>
      </c>
      <c r="AP236" s="23" t="str">
        <f t="shared" si="22"/>
        <v>SUB-HORIZONTAL</v>
      </c>
      <c r="AQ236" s="1">
        <f t="shared" si="23"/>
        <v>-0.1806687484</v>
      </c>
      <c r="AS236" s="23" t="str">
        <f t="shared" si="24"/>
        <v>SUB-HORIZONTAL</v>
      </c>
      <c r="AT236" s="1">
        <f t="shared" si="25"/>
        <v>-0.5620177766</v>
      </c>
      <c r="AV236" s="23" t="str">
        <f t="shared" si="26"/>
        <v>SUB-HORIZONTAL</v>
      </c>
    </row>
    <row r="237" ht="15.75" customHeight="1">
      <c r="A237" s="1">
        <v>5592.6609</v>
      </c>
      <c r="B237" s="1">
        <v>1950.0</v>
      </c>
      <c r="C237" s="1">
        <v>1950.0</v>
      </c>
      <c r="D237" s="1">
        <v>1747.1877</v>
      </c>
      <c r="E237" s="1">
        <v>1039.8625</v>
      </c>
      <c r="F237" s="1">
        <v>1052.5345</v>
      </c>
      <c r="G237" s="1">
        <v>1036.541</v>
      </c>
      <c r="H237" s="1">
        <v>1861.4274</v>
      </c>
      <c r="I237" s="1">
        <v>1950.0</v>
      </c>
      <c r="J237" s="1">
        <v>1950.0</v>
      </c>
      <c r="K237" s="1">
        <v>1176.1531</v>
      </c>
      <c r="L237" s="1">
        <f t="shared" si="3"/>
        <v>1316.8343</v>
      </c>
      <c r="M237" s="1">
        <f t="shared" ref="M237:N237" si="487">(H237+I237)/2</f>
        <v>1905.7137</v>
      </c>
      <c r="N237" s="1">
        <f t="shared" si="487"/>
        <v>1950</v>
      </c>
      <c r="O237" s="1">
        <f t="shared" ref="O237:P237" si="488">(E237+W237)/2</f>
        <v>1494.931</v>
      </c>
      <c r="P237" s="1">
        <f t="shared" si="488"/>
        <v>1403.4894</v>
      </c>
      <c r="Q237" s="1">
        <f t="shared" si="6"/>
        <v>1950.001559</v>
      </c>
      <c r="R237" s="1">
        <f t="shared" si="7"/>
        <v>7.101760468</v>
      </c>
      <c r="S237" s="1">
        <f t="shared" si="8"/>
        <v>1903.77535</v>
      </c>
      <c r="T237" s="1">
        <v>1950.0</v>
      </c>
      <c r="U237" s="1">
        <v>1875.4644</v>
      </c>
      <c r="V237" s="1">
        <v>1950.0</v>
      </c>
      <c r="W237" s="1">
        <v>1949.9995</v>
      </c>
      <c r="X237" s="1">
        <v>1754.4443</v>
      </c>
      <c r="Y237" s="1">
        <f t="shared" si="9"/>
        <v>0</v>
      </c>
      <c r="Z237" s="1">
        <f t="shared" si="10"/>
        <v>0</v>
      </c>
      <c r="AA237" s="1">
        <f t="shared" si="11"/>
        <v>41132.82903</v>
      </c>
      <c r="AB237" s="1">
        <f t="shared" si="12"/>
        <v>0</v>
      </c>
      <c r="AC237" s="1">
        <f t="shared" si="13"/>
        <v>5555.555667</v>
      </c>
      <c r="AD237" s="1">
        <f t="shared" si="14"/>
        <v>0</v>
      </c>
      <c r="AF237" s="1">
        <f t="shared" si="15"/>
        <v>0.04648994544</v>
      </c>
      <c r="AG237" s="16" t="str">
        <f t="shared" si="16"/>
        <v>MERGULHO</v>
      </c>
      <c r="AH237" s="1">
        <f t="shared" si="17"/>
        <v>0.04648994544</v>
      </c>
      <c r="AJ237" s="16" t="str">
        <f t="shared" si="18"/>
        <v>MERGULHO</v>
      </c>
      <c r="AK237" s="1">
        <f t="shared" si="19"/>
        <v>-0.1098771036</v>
      </c>
      <c r="AM237" s="23" t="str">
        <f t="shared" si="20"/>
        <v>SUB-HORIZONTAL</v>
      </c>
      <c r="AN237" s="1">
        <f t="shared" si="21"/>
        <v>-0.5247608065</v>
      </c>
      <c r="AP237" s="23" t="str">
        <f t="shared" si="22"/>
        <v>SUB-HORIZONTAL</v>
      </c>
      <c r="AQ237" s="1">
        <f t="shared" si="23"/>
        <v>-0.1057261278</v>
      </c>
      <c r="AS237" s="23" t="str">
        <f t="shared" si="24"/>
        <v>SUB-HORIZONTAL</v>
      </c>
      <c r="AT237" s="1">
        <f t="shared" si="25"/>
        <v>-0.5323569334</v>
      </c>
      <c r="AV237" s="23" t="str">
        <f t="shared" si="26"/>
        <v>SUB-HORIZONTAL</v>
      </c>
    </row>
    <row r="238" ht="15.75" customHeight="1">
      <c r="A238" s="1">
        <v>5592.7371</v>
      </c>
      <c r="B238" s="1">
        <v>1950.0</v>
      </c>
      <c r="C238" s="1">
        <v>1950.0</v>
      </c>
      <c r="D238" s="1">
        <v>1827.1354</v>
      </c>
      <c r="E238" s="1">
        <v>1220.9409</v>
      </c>
      <c r="F238" s="1">
        <v>1234.3035</v>
      </c>
      <c r="G238" s="1">
        <v>1183.0652</v>
      </c>
      <c r="H238" s="1">
        <v>1860.3354</v>
      </c>
      <c r="I238" s="1">
        <v>1950.0</v>
      </c>
      <c r="J238" s="1">
        <v>1950.0</v>
      </c>
      <c r="K238" s="1">
        <v>1176.1531</v>
      </c>
      <c r="L238" s="1">
        <f t="shared" si="3"/>
        <v>1425.901367</v>
      </c>
      <c r="M238" s="1">
        <f t="shared" ref="M238:N238" si="489">(H238+I238)/2</f>
        <v>1905.1677</v>
      </c>
      <c r="N238" s="1">
        <f t="shared" si="489"/>
        <v>1950</v>
      </c>
      <c r="O238" s="1">
        <f t="shared" ref="O238:P238" si="490">(E238+W238)/2</f>
        <v>1585.47045</v>
      </c>
      <c r="P238" s="1">
        <f t="shared" si="490"/>
        <v>1559.48975</v>
      </c>
      <c r="Q238" s="1">
        <f t="shared" si="6"/>
        <v>1950.001574</v>
      </c>
      <c r="R238" s="1">
        <f t="shared" si="7"/>
        <v>8.105656861</v>
      </c>
      <c r="S238" s="1">
        <f t="shared" si="8"/>
        <v>1908.275183</v>
      </c>
      <c r="T238" s="1">
        <v>1950.0</v>
      </c>
      <c r="U238" s="1">
        <v>1822.5157</v>
      </c>
      <c r="V238" s="1">
        <v>1950.0</v>
      </c>
      <c r="W238" s="1">
        <v>1950.0</v>
      </c>
      <c r="X238" s="1">
        <v>1884.676</v>
      </c>
      <c r="Y238" s="1">
        <f t="shared" si="9"/>
        <v>0</v>
      </c>
      <c r="Z238" s="1">
        <f t="shared" si="10"/>
        <v>0</v>
      </c>
      <c r="AA238" s="1">
        <f t="shared" si="11"/>
        <v>15095.70993</v>
      </c>
      <c r="AB238" s="1">
        <f t="shared" si="12"/>
        <v>0</v>
      </c>
      <c r="AC238" s="1">
        <f t="shared" si="13"/>
        <v>16252.24675</v>
      </c>
      <c r="AD238" s="1">
        <f t="shared" si="14"/>
        <v>0</v>
      </c>
      <c r="AF238" s="1">
        <f t="shared" si="15"/>
        <v>0.04707692468</v>
      </c>
      <c r="AG238" s="16" t="str">
        <f t="shared" si="16"/>
        <v>MERGULHO</v>
      </c>
      <c r="AH238" s="1">
        <f t="shared" si="17"/>
        <v>0.04707692468</v>
      </c>
      <c r="AJ238" s="16" t="str">
        <f t="shared" si="18"/>
        <v>MERGULHO</v>
      </c>
      <c r="AK238" s="1">
        <f t="shared" si="19"/>
        <v>-0.06509147297</v>
      </c>
      <c r="AM238" s="23" t="str">
        <f t="shared" si="20"/>
        <v>SUB-HORIZONTAL</v>
      </c>
      <c r="AN238" s="1">
        <f t="shared" si="21"/>
        <v>-0.4058628536</v>
      </c>
      <c r="AP238" s="23" t="str">
        <f t="shared" si="22"/>
        <v>SUB-HORIZONTAL</v>
      </c>
      <c r="AQ238" s="1">
        <f t="shared" si="23"/>
        <v>-0.03407509807</v>
      </c>
      <c r="AS238" s="23" t="str">
        <f t="shared" si="24"/>
        <v>SUB-HORIZONTAL</v>
      </c>
      <c r="AT238" s="1">
        <f t="shared" si="25"/>
        <v>-0.4698655191</v>
      </c>
      <c r="AV238" s="23" t="str">
        <f t="shared" si="26"/>
        <v>SUB-HORIZONTAL</v>
      </c>
    </row>
    <row r="239" ht="15.75" customHeight="1">
      <c r="A239" s="1">
        <v>5592.8133</v>
      </c>
      <c r="B239" s="1">
        <v>1950.0</v>
      </c>
      <c r="C239" s="1">
        <v>1950.0</v>
      </c>
      <c r="D239" s="1">
        <v>1909.3192</v>
      </c>
      <c r="E239" s="1">
        <v>1437.3918</v>
      </c>
      <c r="F239" s="1">
        <v>1451.7433</v>
      </c>
      <c r="G239" s="1">
        <v>1378.8154</v>
      </c>
      <c r="H239" s="1">
        <v>1848.8483</v>
      </c>
      <c r="I239" s="1">
        <v>1950.0</v>
      </c>
      <c r="J239" s="1">
        <v>1950.0</v>
      </c>
      <c r="K239" s="1">
        <v>1345.2385</v>
      </c>
      <c r="L239" s="1">
        <f t="shared" si="3"/>
        <v>1559.802333</v>
      </c>
      <c r="M239" s="1">
        <f t="shared" ref="M239:N239" si="491">(H239+I239)/2</f>
        <v>1899.42415</v>
      </c>
      <c r="N239" s="1">
        <f t="shared" si="491"/>
        <v>1950</v>
      </c>
      <c r="O239" s="1">
        <f t="shared" ref="O239:P239" si="492">(E239+W239)/2</f>
        <v>1693.6959</v>
      </c>
      <c r="P239" s="1">
        <f t="shared" si="492"/>
        <v>1696.80745</v>
      </c>
      <c r="Q239" s="1">
        <f t="shared" si="6"/>
        <v>1950.001594</v>
      </c>
      <c r="R239" s="1">
        <f t="shared" si="7"/>
        <v>9.446820435</v>
      </c>
      <c r="S239" s="1">
        <f t="shared" si="8"/>
        <v>1911.419033</v>
      </c>
      <c r="T239" s="1">
        <v>1949.5986</v>
      </c>
      <c r="U239" s="1">
        <v>1759.5964</v>
      </c>
      <c r="V239" s="1">
        <v>1950.0</v>
      </c>
      <c r="W239" s="1">
        <v>1950.0</v>
      </c>
      <c r="X239" s="1">
        <v>1941.8716</v>
      </c>
      <c r="Y239" s="1">
        <f t="shared" si="9"/>
        <v>0</v>
      </c>
      <c r="Z239" s="1">
        <f t="shared" si="10"/>
        <v>0</v>
      </c>
      <c r="AA239" s="1">
        <f t="shared" si="11"/>
        <v>1654.927489</v>
      </c>
      <c r="AB239" s="1">
        <f t="shared" si="12"/>
        <v>0.16112196</v>
      </c>
      <c r="AC239" s="1">
        <f t="shared" si="13"/>
        <v>36253.53089</v>
      </c>
      <c r="AD239" s="1">
        <f t="shared" si="14"/>
        <v>0</v>
      </c>
      <c r="AF239" s="1">
        <f t="shared" si="15"/>
        <v>0.05327276535</v>
      </c>
      <c r="AG239" s="16" t="str">
        <f t="shared" si="16"/>
        <v>MERGULHO</v>
      </c>
      <c r="AH239" s="1">
        <f t="shared" si="17"/>
        <v>0.05327276535</v>
      </c>
      <c r="AJ239" s="16" t="str">
        <f t="shared" si="18"/>
        <v>MERGULHO</v>
      </c>
      <c r="AK239" s="1">
        <f t="shared" si="19"/>
        <v>-0.0210830243</v>
      </c>
      <c r="AM239" s="23" t="str">
        <f t="shared" si="20"/>
        <v>SUB-HORIZONTAL</v>
      </c>
      <c r="AN239" s="1">
        <f t="shared" si="21"/>
        <v>-0.2848710666</v>
      </c>
      <c r="AP239" s="23" t="str">
        <f t="shared" si="22"/>
        <v>SUB-HORIZONTAL</v>
      </c>
      <c r="AQ239" s="1">
        <f t="shared" si="23"/>
        <v>-0.004177125334</v>
      </c>
      <c r="AS239" s="23" t="str">
        <f t="shared" si="24"/>
        <v>SUB-HORIZONTAL</v>
      </c>
      <c r="AT239" s="1">
        <f t="shared" si="25"/>
        <v>-0.3441029748</v>
      </c>
      <c r="AV239" s="23" t="str">
        <f t="shared" si="26"/>
        <v>SUB-HORIZONTAL</v>
      </c>
    </row>
    <row r="240" ht="15.75" customHeight="1">
      <c r="A240" s="1">
        <v>5592.8895</v>
      </c>
      <c r="B240" s="1">
        <v>1950.0</v>
      </c>
      <c r="C240" s="1">
        <v>1929.8939</v>
      </c>
      <c r="D240" s="1">
        <v>1944.978</v>
      </c>
      <c r="E240" s="1">
        <v>1673.4373</v>
      </c>
      <c r="F240" s="1">
        <v>1688.5427</v>
      </c>
      <c r="G240" s="1">
        <v>1580.093</v>
      </c>
      <c r="H240" s="1">
        <v>1866.4723</v>
      </c>
      <c r="I240" s="1">
        <v>1950.0</v>
      </c>
      <c r="J240" s="1">
        <v>1950.0</v>
      </c>
      <c r="K240" s="1">
        <v>1345.2385</v>
      </c>
      <c r="L240" s="1">
        <f t="shared" si="3"/>
        <v>1711.702667</v>
      </c>
      <c r="M240" s="1">
        <f t="shared" ref="M240:N240" si="493">(H240+I240)/2</f>
        <v>1908.23615</v>
      </c>
      <c r="N240" s="1">
        <f t="shared" si="493"/>
        <v>1950</v>
      </c>
      <c r="O240" s="1">
        <f t="shared" ref="O240:P240" si="494">(E240+W240)/2</f>
        <v>1811.71865</v>
      </c>
      <c r="P240" s="1">
        <f t="shared" si="494"/>
        <v>1819.26995</v>
      </c>
      <c r="Q240" s="1">
        <f t="shared" si="6"/>
        <v>1950.001626</v>
      </c>
      <c r="R240" s="1">
        <f t="shared" si="7"/>
        <v>10.82585446</v>
      </c>
      <c r="S240" s="1">
        <f t="shared" si="8"/>
        <v>1900.540983</v>
      </c>
      <c r="T240" s="1">
        <v>1939.2201</v>
      </c>
      <c r="U240" s="1">
        <v>1689.1539</v>
      </c>
      <c r="V240" s="1">
        <v>1950.0</v>
      </c>
      <c r="W240" s="1">
        <v>1950.0</v>
      </c>
      <c r="X240" s="1">
        <v>1949.9972</v>
      </c>
      <c r="Y240" s="1">
        <f t="shared" si="9"/>
        <v>0</v>
      </c>
      <c r="Z240" s="1">
        <f t="shared" si="10"/>
        <v>404.2552572</v>
      </c>
      <c r="AA240" s="1">
        <f t="shared" si="11"/>
        <v>25.220484</v>
      </c>
      <c r="AB240" s="1">
        <f t="shared" si="12"/>
        <v>116.206244</v>
      </c>
      <c r="AC240" s="1">
        <f t="shared" si="13"/>
        <v>68040.68789</v>
      </c>
      <c r="AD240" s="1">
        <f t="shared" si="14"/>
        <v>0</v>
      </c>
      <c r="AF240" s="1">
        <f t="shared" si="15"/>
        <v>0.04378269017</v>
      </c>
      <c r="AG240" s="16" t="str">
        <f t="shared" si="16"/>
        <v>MERGULHO</v>
      </c>
      <c r="AH240" s="1">
        <f t="shared" si="17"/>
        <v>0.03341640324</v>
      </c>
      <c r="AJ240" s="16" t="str">
        <f t="shared" si="18"/>
        <v>MERGULHO</v>
      </c>
      <c r="AK240" s="1">
        <f t="shared" si="19"/>
        <v>0.007785658304</v>
      </c>
      <c r="AM240" s="16" t="str">
        <f t="shared" si="20"/>
        <v>MERGULHO</v>
      </c>
      <c r="AN240" s="1">
        <f t="shared" si="21"/>
        <v>-0.1505126021</v>
      </c>
      <c r="AP240" s="23" t="str">
        <f t="shared" si="22"/>
        <v>SUB-HORIZONTAL</v>
      </c>
      <c r="AQ240" s="1">
        <f t="shared" si="23"/>
        <v>-0.000001435898467</v>
      </c>
      <c r="AS240" s="23" t="str">
        <f t="shared" si="24"/>
        <v>SUB-HORIZONTAL</v>
      </c>
      <c r="AT240" s="1">
        <f t="shared" si="25"/>
        <v>-0.2107322208</v>
      </c>
      <c r="AV240" s="23" t="str">
        <f t="shared" si="26"/>
        <v>SUB-HORIZONTAL</v>
      </c>
    </row>
    <row r="241" ht="15.75" customHeight="1">
      <c r="A241" s="1">
        <v>5592.9657</v>
      </c>
      <c r="B241" s="1">
        <v>1950.0</v>
      </c>
      <c r="C241" s="1">
        <v>1844.2567</v>
      </c>
      <c r="D241" s="1">
        <v>1949.9983</v>
      </c>
      <c r="E241" s="1">
        <v>1866.608</v>
      </c>
      <c r="F241" s="1">
        <v>1873.312</v>
      </c>
      <c r="G241" s="1">
        <v>1719.7628</v>
      </c>
      <c r="H241" s="1">
        <v>1918.2454</v>
      </c>
      <c r="I241" s="1">
        <v>1950.0</v>
      </c>
      <c r="J241" s="1">
        <v>1950.0</v>
      </c>
      <c r="K241" s="1">
        <v>1560.1112</v>
      </c>
      <c r="L241" s="1">
        <f t="shared" si="3"/>
        <v>1837.106733</v>
      </c>
      <c r="M241" s="1">
        <f t="shared" ref="M241:N241" si="495">(H241+I241)/2</f>
        <v>1934.1227</v>
      </c>
      <c r="N241" s="1">
        <f t="shared" si="495"/>
        <v>1950</v>
      </c>
      <c r="O241" s="1">
        <f t="shared" ref="O241:P241" si="496">(E241+W241)/2</f>
        <v>1901.8786</v>
      </c>
      <c r="P241" s="1">
        <f t="shared" si="496"/>
        <v>1911.656</v>
      </c>
      <c r="Q241" s="1">
        <f t="shared" si="6"/>
        <v>1950.001684</v>
      </c>
      <c r="R241" s="1">
        <f t="shared" si="7"/>
        <v>11.78278859</v>
      </c>
      <c r="S241" s="1">
        <f t="shared" si="8"/>
        <v>1870.6094</v>
      </c>
      <c r="T241" s="1">
        <v>1917.7283</v>
      </c>
      <c r="U241" s="1">
        <v>1611.6731</v>
      </c>
      <c r="V241" s="1">
        <v>1950.0</v>
      </c>
      <c r="W241" s="1">
        <v>1937.1492</v>
      </c>
      <c r="X241" s="1">
        <v>1950.0</v>
      </c>
      <c r="Y241" s="1">
        <f t="shared" si="9"/>
        <v>0</v>
      </c>
      <c r="Z241" s="1">
        <f t="shared" si="10"/>
        <v>11181.64549</v>
      </c>
      <c r="AA241" s="1">
        <f t="shared" si="11"/>
        <v>0.00000289</v>
      </c>
      <c r="AB241" s="1">
        <f t="shared" si="12"/>
        <v>1041.462621</v>
      </c>
      <c r="AC241" s="1">
        <f t="shared" si="13"/>
        <v>114465.0913</v>
      </c>
      <c r="AD241" s="1">
        <f t="shared" si="14"/>
        <v>0</v>
      </c>
      <c r="AF241" s="1">
        <f t="shared" si="15"/>
        <v>0.01641864293</v>
      </c>
      <c r="AG241" s="16" t="str">
        <f t="shared" si="16"/>
        <v>MERGULHO</v>
      </c>
      <c r="AH241" s="1">
        <f t="shared" si="17"/>
        <v>-0.0393371262</v>
      </c>
      <c r="AJ241" s="23" t="str">
        <f t="shared" si="18"/>
        <v>SUB-HORIZONTAL</v>
      </c>
      <c r="AK241" s="1">
        <f t="shared" si="19"/>
        <v>0.05575939799</v>
      </c>
      <c r="AM241" s="16" t="str">
        <f t="shared" si="20"/>
        <v>MERGULHO</v>
      </c>
      <c r="AN241" s="1">
        <f t="shared" si="21"/>
        <v>-0.04370909942</v>
      </c>
      <c r="AP241" s="23" t="str">
        <f t="shared" si="22"/>
        <v>SUB-HORIZONTAL</v>
      </c>
      <c r="AQ241" s="1">
        <f t="shared" si="23"/>
        <v>0.006611976832</v>
      </c>
      <c r="AS241" s="16" t="str">
        <f t="shared" si="24"/>
        <v>MERGULHO</v>
      </c>
      <c r="AT241" s="1">
        <f t="shared" si="25"/>
        <v>-0.1257256571</v>
      </c>
      <c r="AV241" s="23" t="str">
        <f t="shared" si="26"/>
        <v>SUB-HORIZONTAL</v>
      </c>
    </row>
    <row r="242" ht="15.75" customHeight="1">
      <c r="A242" s="1">
        <v>5593.0419</v>
      </c>
      <c r="B242" s="1">
        <v>1929.9084</v>
      </c>
      <c r="C242" s="1">
        <v>1697.7338</v>
      </c>
      <c r="D242" s="1">
        <v>1950.0</v>
      </c>
      <c r="E242" s="1">
        <v>1940.2939</v>
      </c>
      <c r="F242" s="1">
        <v>1941.2494</v>
      </c>
      <c r="G242" s="1">
        <v>1705.0183</v>
      </c>
      <c r="H242" s="1">
        <v>1869.0966</v>
      </c>
      <c r="I242" s="1">
        <v>1950.0</v>
      </c>
      <c r="J242" s="1">
        <v>1950.0</v>
      </c>
      <c r="K242" s="1">
        <v>1560.1112</v>
      </c>
      <c r="L242" s="1">
        <f t="shared" si="3"/>
        <v>1838.454767</v>
      </c>
      <c r="M242" s="1">
        <f t="shared" ref="M242:N242" si="497">(H242+I242)/2</f>
        <v>1909.5483</v>
      </c>
      <c r="N242" s="1">
        <f t="shared" si="497"/>
        <v>1950</v>
      </c>
      <c r="O242" s="1">
        <f t="shared" ref="O242:P242" si="498">(E242+W242)/2</f>
        <v>1866.71875</v>
      </c>
      <c r="P242" s="1">
        <f t="shared" si="498"/>
        <v>1928.3598</v>
      </c>
      <c r="Q242" s="1">
        <f t="shared" si="6"/>
        <v>1929.910175</v>
      </c>
      <c r="R242" s="1">
        <f t="shared" si="7"/>
        <v>11.68176807</v>
      </c>
      <c r="S242" s="1">
        <f t="shared" si="8"/>
        <v>1822.87865</v>
      </c>
      <c r="T242" s="1">
        <v>1884.7963</v>
      </c>
      <c r="U242" s="1">
        <v>1524.8334</v>
      </c>
      <c r="V242" s="1">
        <v>1950.0</v>
      </c>
      <c r="W242" s="1">
        <v>1793.1436</v>
      </c>
      <c r="X242" s="1">
        <v>1915.4702</v>
      </c>
      <c r="Y242" s="1">
        <f t="shared" si="9"/>
        <v>403.6723906</v>
      </c>
      <c r="Z242" s="1">
        <f t="shared" si="10"/>
        <v>63638.23566</v>
      </c>
      <c r="AA242" s="1">
        <f t="shared" si="11"/>
        <v>0</v>
      </c>
      <c r="AB242" s="1">
        <f t="shared" si="12"/>
        <v>4251.522494</v>
      </c>
      <c r="AC242" s="1">
        <f t="shared" si="13"/>
        <v>180766.6378</v>
      </c>
      <c r="AD242" s="1">
        <f t="shared" si="14"/>
        <v>0</v>
      </c>
      <c r="AF242" s="1">
        <f t="shared" si="15"/>
        <v>0.03201869569</v>
      </c>
      <c r="AG242" s="16" t="str">
        <f t="shared" si="16"/>
        <v>MERGULHO</v>
      </c>
      <c r="AH242" s="1">
        <f t="shared" si="17"/>
        <v>-0.09619796357</v>
      </c>
      <c r="AJ242" s="23" t="str">
        <f t="shared" si="18"/>
        <v>SUB-HORIZONTAL</v>
      </c>
      <c r="AK242" s="1">
        <f t="shared" si="19"/>
        <v>0.1386458779</v>
      </c>
      <c r="AM242" s="17" t="str">
        <f t="shared" si="20"/>
        <v>SUB-VERTICAL</v>
      </c>
      <c r="AN242" s="1">
        <f t="shared" si="21"/>
        <v>-0.004989921306</v>
      </c>
      <c r="AP242" s="23" t="str">
        <f t="shared" si="22"/>
        <v>SUB-HORIZONTAL</v>
      </c>
      <c r="AQ242" s="1">
        <f t="shared" si="23"/>
        <v>0.06600482285</v>
      </c>
      <c r="AS242" s="16" t="str">
        <f t="shared" si="24"/>
        <v>MERGULHO</v>
      </c>
      <c r="AT242" s="1">
        <f t="shared" si="25"/>
        <v>-0.116452986</v>
      </c>
      <c r="AV242" s="23" t="str">
        <f t="shared" si="26"/>
        <v>SUB-HORIZONTAL</v>
      </c>
    </row>
    <row r="243" ht="15.75" customHeight="1">
      <c r="A243" s="1">
        <v>5593.1181</v>
      </c>
      <c r="B243" s="1">
        <v>1861.0276</v>
      </c>
      <c r="C243" s="1">
        <v>1524.2131</v>
      </c>
      <c r="D243" s="1">
        <v>1950.0</v>
      </c>
      <c r="E243" s="1">
        <v>1949.9967</v>
      </c>
      <c r="F243" s="1">
        <v>1949.9969</v>
      </c>
      <c r="G243" s="1">
        <v>1618.0637</v>
      </c>
      <c r="H243" s="1">
        <v>1759.0349</v>
      </c>
      <c r="I243" s="1">
        <v>1948.9727</v>
      </c>
      <c r="J243" s="1">
        <v>1950.0</v>
      </c>
      <c r="K243" s="1">
        <v>1789.2549</v>
      </c>
      <c r="L243" s="1">
        <f t="shared" si="3"/>
        <v>1775.6985</v>
      </c>
      <c r="M243" s="1">
        <f t="shared" ref="M243:N243" si="499">(H243+I243)/2</f>
        <v>1854.0038</v>
      </c>
      <c r="N243" s="1">
        <f t="shared" si="499"/>
        <v>1949.48635</v>
      </c>
      <c r="O243" s="1">
        <f t="shared" ref="O243:P243" si="500">(E243+W243)/2</f>
        <v>1738.7163</v>
      </c>
      <c r="P243" s="1">
        <f t="shared" si="500"/>
        <v>1826.81985</v>
      </c>
      <c r="Q243" s="1">
        <f t="shared" si="6"/>
        <v>1861.029518</v>
      </c>
      <c r="R243" s="1">
        <f t="shared" si="7"/>
        <v>11.08600704</v>
      </c>
      <c r="S243" s="1">
        <f t="shared" si="8"/>
        <v>1742.559667</v>
      </c>
      <c r="T243" s="1">
        <v>1834.8917</v>
      </c>
      <c r="U243" s="1">
        <v>1394.6792</v>
      </c>
      <c r="V243" s="1">
        <v>1890.5464</v>
      </c>
      <c r="W243" s="1">
        <v>1527.4359</v>
      </c>
      <c r="X243" s="1">
        <v>1703.6428</v>
      </c>
      <c r="Y243" s="1">
        <f t="shared" si="9"/>
        <v>7734.340614</v>
      </c>
      <c r="Z243" s="1">
        <f t="shared" si="10"/>
        <v>180420.7178</v>
      </c>
      <c r="AA243" s="1">
        <f t="shared" si="11"/>
        <v>1.05534529</v>
      </c>
      <c r="AB243" s="1">
        <f t="shared" si="12"/>
        <v>13014.47456</v>
      </c>
      <c r="AC243" s="1">
        <f t="shared" si="13"/>
        <v>307241.2841</v>
      </c>
      <c r="AD243" s="1">
        <f t="shared" si="14"/>
        <v>3413.632532</v>
      </c>
      <c r="AF243" s="1">
        <f t="shared" si="15"/>
        <v>0.05637096296</v>
      </c>
      <c r="AG243" s="16" t="str">
        <f t="shared" si="16"/>
        <v>MERGULHO</v>
      </c>
      <c r="AH243" s="1">
        <f t="shared" si="17"/>
        <v>-0.1434096381</v>
      </c>
      <c r="AJ243" s="23" t="str">
        <f t="shared" si="18"/>
        <v>SUB-HORIZONTAL</v>
      </c>
      <c r="AK243" s="1">
        <f t="shared" si="19"/>
        <v>0.2469745171</v>
      </c>
      <c r="AM243" s="17" t="str">
        <f t="shared" si="20"/>
        <v>SUB-VERTICAL</v>
      </c>
      <c r="AN243" s="1">
        <f t="shared" si="21"/>
        <v>-0.000001692309124</v>
      </c>
      <c r="AP243" s="23" t="str">
        <f t="shared" si="22"/>
        <v>SUB-HORIZONTAL</v>
      </c>
      <c r="AQ243" s="1">
        <f t="shared" si="23"/>
        <v>0.1092325677</v>
      </c>
      <c r="AS243" s="17" t="str">
        <f t="shared" si="24"/>
        <v>SUB-VERTICAL</v>
      </c>
      <c r="AT243" s="1">
        <f t="shared" si="25"/>
        <v>-0.05154429885</v>
      </c>
      <c r="AV243" s="23" t="str">
        <f t="shared" si="26"/>
        <v>SUB-HORIZONTAL</v>
      </c>
    </row>
    <row r="244" ht="15.75" customHeight="1">
      <c r="A244" s="1">
        <v>5593.1943</v>
      </c>
      <c r="B244" s="1">
        <v>1741.3652</v>
      </c>
      <c r="C244" s="1">
        <v>1329.6569</v>
      </c>
      <c r="D244" s="1">
        <v>1950.0</v>
      </c>
      <c r="E244" s="1">
        <v>1950.0</v>
      </c>
      <c r="F244" s="1">
        <v>1944.8667</v>
      </c>
      <c r="G244" s="1">
        <v>1425.3402</v>
      </c>
      <c r="H244" s="1">
        <v>1584.4297</v>
      </c>
      <c r="I244" s="1">
        <v>1948.9727</v>
      </c>
      <c r="J244" s="1">
        <v>1950.0</v>
      </c>
      <c r="K244" s="1">
        <v>1789.2549</v>
      </c>
      <c r="L244" s="1">
        <f t="shared" si="3"/>
        <v>1651.545533</v>
      </c>
      <c r="M244" s="1">
        <f t="shared" ref="M244:N244" si="501">(H244+I244)/2</f>
        <v>1766.7012</v>
      </c>
      <c r="N244" s="1">
        <f t="shared" si="501"/>
        <v>1949.48635</v>
      </c>
      <c r="O244" s="1">
        <f t="shared" ref="O244:P244" si="502">(E244+W244)/2</f>
        <v>1560.53425</v>
      </c>
      <c r="P244" s="1">
        <f t="shared" si="502"/>
        <v>1629.735</v>
      </c>
      <c r="Q244" s="1">
        <f t="shared" si="6"/>
        <v>1741.367379</v>
      </c>
      <c r="R244" s="1">
        <f t="shared" si="7"/>
        <v>9.765580605</v>
      </c>
      <c r="S244" s="1">
        <f t="shared" si="8"/>
        <v>1576.315917</v>
      </c>
      <c r="T244" s="1">
        <v>1728.4261</v>
      </c>
      <c r="U244" s="1">
        <v>1178.7765</v>
      </c>
      <c r="V244" s="1">
        <v>1529.6708</v>
      </c>
      <c r="W244" s="1">
        <v>1171.0685</v>
      </c>
      <c r="X244" s="1">
        <v>1314.6033</v>
      </c>
      <c r="Y244" s="1">
        <f t="shared" si="9"/>
        <v>43100.87406</v>
      </c>
      <c r="Z244" s="1">
        <f t="shared" si="10"/>
        <v>383552.0601</v>
      </c>
      <c r="AA244" s="1">
        <f t="shared" si="11"/>
        <v>1.05534529</v>
      </c>
      <c r="AB244" s="1">
        <f t="shared" si="12"/>
        <v>48640.80277</v>
      </c>
      <c r="AC244" s="1">
        <f t="shared" si="13"/>
        <v>593202.1865</v>
      </c>
      <c r="AD244" s="1">
        <f t="shared" si="14"/>
        <v>175814.0833</v>
      </c>
      <c r="AF244" s="1">
        <f t="shared" si="15"/>
        <v>0.09447997671</v>
      </c>
      <c r="AG244" s="16" t="str">
        <f t="shared" si="16"/>
        <v>MERGULHO</v>
      </c>
      <c r="AH244" s="1">
        <f t="shared" si="17"/>
        <v>-0.1755281506</v>
      </c>
      <c r="AJ244" s="23" t="str">
        <f t="shared" si="18"/>
        <v>SUB-HORIZONTAL</v>
      </c>
      <c r="AK244" s="1">
        <f t="shared" si="19"/>
        <v>0.3852519579</v>
      </c>
      <c r="AM244" s="17" t="str">
        <f t="shared" si="20"/>
        <v>SUB-VERTICAL</v>
      </c>
      <c r="AN244" s="1">
        <f t="shared" si="21"/>
        <v>0</v>
      </c>
      <c r="AP244" s="16" t="str">
        <f t="shared" si="22"/>
        <v>MERGULHO</v>
      </c>
      <c r="AQ244" s="1">
        <f t="shared" si="23"/>
        <v>0.1156827755</v>
      </c>
      <c r="AS244" s="17" t="str">
        <f t="shared" si="24"/>
        <v>SUB-VERTICAL</v>
      </c>
      <c r="AT244" s="1">
        <f t="shared" si="25"/>
        <v>0.08089761825</v>
      </c>
      <c r="AV244" s="16" t="str">
        <f t="shared" si="26"/>
        <v>MERGULHO</v>
      </c>
    </row>
    <row r="245" ht="15.75" customHeight="1">
      <c r="A245" s="1">
        <v>5593.2705</v>
      </c>
      <c r="B245" s="1">
        <v>1534.1802</v>
      </c>
      <c r="C245" s="1">
        <v>1097.1077</v>
      </c>
      <c r="D245" s="1">
        <v>1821.1648</v>
      </c>
      <c r="E245" s="1">
        <v>1610.6099</v>
      </c>
      <c r="F245" s="1">
        <v>1594.1392</v>
      </c>
      <c r="G245" s="1">
        <v>1120.7179</v>
      </c>
      <c r="H245" s="1">
        <v>1313.6255</v>
      </c>
      <c r="I245" s="1">
        <v>1938.8972</v>
      </c>
      <c r="J245" s="1">
        <v>1950.0</v>
      </c>
      <c r="K245" s="1">
        <v>1931.5997</v>
      </c>
      <c r="L245" s="1">
        <f t="shared" si="3"/>
        <v>1342.827533</v>
      </c>
      <c r="M245" s="1">
        <f t="shared" ref="M245:N245" si="503">(H245+I245)/2</f>
        <v>1626.26135</v>
      </c>
      <c r="N245" s="1">
        <f t="shared" si="503"/>
        <v>1944.4486</v>
      </c>
      <c r="O245" s="1">
        <f t="shared" ref="O245:P245" si="504">(E245+W245)/2</f>
        <v>1208.5453</v>
      </c>
      <c r="P245" s="1">
        <f t="shared" si="504"/>
        <v>1256.07765</v>
      </c>
      <c r="Q245" s="1">
        <f t="shared" si="6"/>
        <v>1534.18276</v>
      </c>
      <c r="R245" s="1">
        <f t="shared" si="7"/>
        <v>7.678490362</v>
      </c>
      <c r="S245" s="1">
        <f t="shared" si="8"/>
        <v>1338.41045</v>
      </c>
      <c r="T245" s="1">
        <v>1488.4534</v>
      </c>
      <c r="U245" s="1">
        <v>1023.4544</v>
      </c>
      <c r="V245" s="1">
        <v>1066.1022</v>
      </c>
      <c r="W245" s="1">
        <v>806.4807</v>
      </c>
      <c r="X245" s="1">
        <v>918.0161</v>
      </c>
      <c r="Y245" s="1">
        <f t="shared" si="9"/>
        <v>163795.8501</v>
      </c>
      <c r="Z245" s="1">
        <f t="shared" si="10"/>
        <v>708609.5623</v>
      </c>
      <c r="AA245" s="1">
        <f t="shared" si="11"/>
        <v>13860.91801</v>
      </c>
      <c r="AB245" s="1">
        <f t="shared" si="12"/>
        <v>202899.617</v>
      </c>
      <c r="AC245" s="1">
        <f t="shared" si="13"/>
        <v>838035.5201</v>
      </c>
      <c r="AD245" s="1">
        <f t="shared" si="14"/>
        <v>761771.112</v>
      </c>
      <c r="AF245" s="1">
        <f t="shared" si="15"/>
        <v>0.1553611206</v>
      </c>
      <c r="AG245" s="17" t="str">
        <f t="shared" si="16"/>
        <v>SUB-VERTICAL</v>
      </c>
      <c r="AH245" s="1">
        <f t="shared" si="17"/>
        <v>-0.1803570773</v>
      </c>
      <c r="AJ245" s="23" t="str">
        <f t="shared" si="18"/>
        <v>SUB-HORIZONTAL</v>
      </c>
      <c r="AK245" s="1">
        <f t="shared" si="19"/>
        <v>0.5122400853</v>
      </c>
      <c r="AM245" s="17" t="str">
        <f t="shared" si="20"/>
        <v>SUB-VERTICAL</v>
      </c>
      <c r="AN245" s="1">
        <f t="shared" si="21"/>
        <v>-0.1229406618</v>
      </c>
      <c r="AP245" s="23" t="str">
        <f t="shared" si="22"/>
        <v>SUB-HORIZONTAL</v>
      </c>
      <c r="AQ245" s="1">
        <f t="shared" si="23"/>
        <v>0.1296255437</v>
      </c>
      <c r="AS245" s="17" t="str">
        <f t="shared" si="24"/>
        <v>SUB-VERTICAL</v>
      </c>
      <c r="AT245" s="1">
        <f t="shared" si="25"/>
        <v>0.1998408656</v>
      </c>
      <c r="AV245" s="17" t="str">
        <f t="shared" si="26"/>
        <v>SUB-VERTICAL</v>
      </c>
    </row>
    <row r="246" ht="15.75" customHeight="1">
      <c r="A246" s="1">
        <v>5593.3467</v>
      </c>
      <c r="B246" s="1">
        <v>1089.3093</v>
      </c>
      <c r="C246" s="1">
        <v>827.6068</v>
      </c>
      <c r="D246" s="1">
        <v>1228.522</v>
      </c>
      <c r="E246" s="1">
        <v>994.0002</v>
      </c>
      <c r="F246" s="1">
        <v>979.2739</v>
      </c>
      <c r="G246" s="1">
        <v>752.6857</v>
      </c>
      <c r="H246" s="1">
        <v>920.5736</v>
      </c>
      <c r="I246" s="1">
        <v>1938.8972</v>
      </c>
      <c r="J246" s="1">
        <v>1950.0</v>
      </c>
      <c r="K246" s="1">
        <v>1931.5997</v>
      </c>
      <c r="L246" s="1">
        <f t="shared" si="3"/>
        <v>884.1777333</v>
      </c>
      <c r="M246" s="1">
        <f t="shared" ref="M246:N246" si="505">(H246+I246)/2</f>
        <v>1429.7354</v>
      </c>
      <c r="N246" s="1">
        <f t="shared" si="505"/>
        <v>1944.4486</v>
      </c>
      <c r="O246" s="1">
        <f t="shared" ref="O246:P246" si="506">(E246+W246)/2</f>
        <v>770.42615</v>
      </c>
      <c r="P246" s="1">
        <f t="shared" si="506"/>
        <v>798.45945</v>
      </c>
      <c r="Q246" s="1">
        <f t="shared" si="6"/>
        <v>1089.31259</v>
      </c>
      <c r="R246" s="1">
        <f t="shared" si="7"/>
        <v>5.156953318</v>
      </c>
      <c r="S246" s="1">
        <f t="shared" si="8"/>
        <v>976.3268</v>
      </c>
      <c r="T246" s="1">
        <v>1200.9901</v>
      </c>
      <c r="U246" s="1">
        <v>800.5803</v>
      </c>
      <c r="V246" s="1">
        <v>710.9523</v>
      </c>
      <c r="W246" s="1">
        <v>546.8521</v>
      </c>
      <c r="X246" s="1">
        <v>617.645</v>
      </c>
      <c r="Y246" s="1">
        <f t="shared" si="9"/>
        <v>721799.5998</v>
      </c>
      <c r="Z246" s="1">
        <f t="shared" si="10"/>
        <v>1234966.353</v>
      </c>
      <c r="AA246" s="1">
        <f t="shared" si="11"/>
        <v>504632.9248</v>
      </c>
      <c r="AB246" s="1">
        <f t="shared" si="12"/>
        <v>544506.8882</v>
      </c>
      <c r="AC246" s="1">
        <f t="shared" si="13"/>
        <v>1295765.365</v>
      </c>
      <c r="AD246" s="1">
        <f t="shared" si="14"/>
        <v>1507848.677</v>
      </c>
      <c r="AF246" s="1">
        <f t="shared" si="15"/>
        <v>0.1685008569</v>
      </c>
      <c r="AG246" s="17" t="str">
        <f t="shared" si="16"/>
        <v>SUB-VERTICAL</v>
      </c>
      <c r="AH246" s="1">
        <f t="shared" si="17"/>
        <v>-0.1065090716</v>
      </c>
      <c r="AJ246" s="23" t="str">
        <f t="shared" si="18"/>
        <v>SUB-HORIZONTAL</v>
      </c>
      <c r="AK246" s="1">
        <f t="shared" si="19"/>
        <v>0.397602428</v>
      </c>
      <c r="AM246" s="17" t="str">
        <f t="shared" si="20"/>
        <v>SUB-VERTICAL</v>
      </c>
      <c r="AN246" s="1">
        <f t="shared" si="21"/>
        <v>-0.2122259635</v>
      </c>
      <c r="AP246" s="23" t="str">
        <f t="shared" si="22"/>
        <v>SUB-HORIZONTAL</v>
      </c>
      <c r="AQ246" s="1">
        <f t="shared" si="23"/>
        <v>0.12181066</v>
      </c>
      <c r="AS246" s="17" t="str">
        <f t="shared" si="24"/>
        <v>SUB-VERTICAL</v>
      </c>
      <c r="AT246" s="1">
        <f t="shared" si="25"/>
        <v>0.198056173</v>
      </c>
      <c r="AV246" s="17" t="str">
        <f t="shared" si="26"/>
        <v>SUB-VERTICAL</v>
      </c>
    </row>
    <row r="247" ht="15.75" customHeight="1">
      <c r="A247" s="1">
        <v>5593.4229</v>
      </c>
      <c r="B247" s="1">
        <v>709.2079</v>
      </c>
      <c r="C247" s="1">
        <v>546.4996</v>
      </c>
      <c r="D247" s="1">
        <v>699.8153</v>
      </c>
      <c r="E247" s="1">
        <v>558.8959</v>
      </c>
      <c r="F247" s="1">
        <v>551.3735</v>
      </c>
      <c r="G247" s="1">
        <v>475.5446</v>
      </c>
      <c r="H247" s="1">
        <v>589.6899</v>
      </c>
      <c r="I247" s="1">
        <v>1897.0117</v>
      </c>
      <c r="J247" s="1">
        <v>1922.0214</v>
      </c>
      <c r="K247" s="1">
        <v>1891.7128</v>
      </c>
      <c r="L247" s="1">
        <f t="shared" si="3"/>
        <v>538.8693333</v>
      </c>
      <c r="M247" s="1">
        <f t="shared" ref="M247:N247" si="507">(H247+I247)/2</f>
        <v>1243.3508</v>
      </c>
      <c r="N247" s="1">
        <f t="shared" si="507"/>
        <v>1909.51655</v>
      </c>
      <c r="O247" s="1">
        <f t="shared" ref="O247:P247" si="508">(E247+W247)/2</f>
        <v>482.40185</v>
      </c>
      <c r="P247" s="1">
        <f t="shared" si="508"/>
        <v>500.09755</v>
      </c>
      <c r="Q247" s="1">
        <f t="shared" si="6"/>
        <v>709.212682</v>
      </c>
      <c r="R247" s="1">
        <f t="shared" si="7"/>
        <v>3.25814786</v>
      </c>
      <c r="S247" s="1">
        <f t="shared" si="8"/>
        <v>649.52655</v>
      </c>
      <c r="T247" s="1">
        <v>875.826</v>
      </c>
      <c r="U247" s="1">
        <v>552.3625</v>
      </c>
      <c r="V247" s="1">
        <v>513.448</v>
      </c>
      <c r="W247" s="1">
        <v>405.9078</v>
      </c>
      <c r="X247" s="1">
        <v>448.8216</v>
      </c>
      <c r="Y247" s="1">
        <f t="shared" si="9"/>
        <v>1410877.867</v>
      </c>
      <c r="Z247" s="1">
        <f t="shared" si="10"/>
        <v>1823882.932</v>
      </c>
      <c r="AA247" s="1">
        <f t="shared" si="11"/>
        <v>1433279.22</v>
      </c>
      <c r="AB247" s="1">
        <f t="shared" si="12"/>
        <v>1042820.234</v>
      </c>
      <c r="AC247" s="1">
        <f t="shared" si="13"/>
        <v>1808081.471</v>
      </c>
      <c r="AD247" s="1">
        <f t="shared" si="14"/>
        <v>1914248.512</v>
      </c>
      <c r="AF247" s="1">
        <f t="shared" si="15"/>
        <v>0.1848139248</v>
      </c>
      <c r="AG247" s="17" t="str">
        <f t="shared" si="16"/>
        <v>SUB-VERTICAL</v>
      </c>
      <c r="AH247" s="1">
        <f t="shared" si="17"/>
        <v>-0.0760815675</v>
      </c>
      <c r="AJ247" s="23" t="str">
        <f t="shared" si="18"/>
        <v>SUB-HORIZONTAL</v>
      </c>
      <c r="AK247" s="1">
        <f t="shared" si="19"/>
        <v>0.2479133931</v>
      </c>
      <c r="AM247" s="17" t="str">
        <f t="shared" si="20"/>
        <v>SUB-VERTICAL</v>
      </c>
      <c r="AN247" s="1">
        <f t="shared" si="21"/>
        <v>-0.2253271932</v>
      </c>
      <c r="AP247" s="23" t="str">
        <f t="shared" si="22"/>
        <v>SUB-HORIZONTAL</v>
      </c>
      <c r="AQ247" s="1">
        <f t="shared" si="23"/>
        <v>0.1005417406</v>
      </c>
      <c r="AS247" s="17" t="str">
        <f t="shared" si="24"/>
        <v>SUB-VERTICAL</v>
      </c>
      <c r="AT247" s="1">
        <f t="shared" si="25"/>
        <v>0.0578432531</v>
      </c>
      <c r="AV247" s="16" t="str">
        <f t="shared" si="26"/>
        <v>MERGULHO</v>
      </c>
    </row>
    <row r="248" ht="15.75" customHeight="1">
      <c r="A248" s="1">
        <v>5593.4991</v>
      </c>
      <c r="B248" s="1">
        <v>473.8241</v>
      </c>
      <c r="C248" s="1">
        <v>397.4141</v>
      </c>
      <c r="D248" s="1">
        <v>465.929</v>
      </c>
      <c r="E248" s="1">
        <v>369.3962</v>
      </c>
      <c r="F248" s="1">
        <v>365.5759</v>
      </c>
      <c r="G248" s="1">
        <v>332.7021</v>
      </c>
      <c r="H248" s="1">
        <v>423.6115</v>
      </c>
      <c r="I248" s="1">
        <v>1897.0117</v>
      </c>
      <c r="J248" s="1">
        <v>1922.0214</v>
      </c>
      <c r="K248" s="1">
        <v>1891.7128</v>
      </c>
      <c r="L248" s="1">
        <f t="shared" si="3"/>
        <v>373.9631667</v>
      </c>
      <c r="M248" s="1">
        <f t="shared" ref="M248:N248" si="509">(H248+I248)/2</f>
        <v>1160.3116</v>
      </c>
      <c r="N248" s="1">
        <f t="shared" si="509"/>
        <v>1909.51655</v>
      </c>
      <c r="O248" s="1">
        <f t="shared" ref="O248:P248" si="510">(E248+W248)/2</f>
        <v>350.63755</v>
      </c>
      <c r="P248" s="1">
        <f t="shared" si="510"/>
        <v>365.09045</v>
      </c>
      <c r="Q248" s="1">
        <f t="shared" si="6"/>
        <v>473.8309781</v>
      </c>
      <c r="R248" s="1">
        <f t="shared" si="7"/>
        <v>2.279476279</v>
      </c>
      <c r="S248" s="1">
        <f t="shared" si="8"/>
        <v>450.1645</v>
      </c>
      <c r="T248" s="1">
        <v>553.7583</v>
      </c>
      <c r="U248" s="1">
        <v>391.2354</v>
      </c>
      <c r="V248" s="1">
        <v>418.8261</v>
      </c>
      <c r="W248" s="1">
        <v>331.8789</v>
      </c>
      <c r="X248" s="1">
        <v>364.605</v>
      </c>
      <c r="Y248" s="1">
        <f t="shared" si="9"/>
        <v>2025462.945</v>
      </c>
      <c r="Z248" s="1">
        <f t="shared" si="10"/>
        <v>2248792.962</v>
      </c>
      <c r="AA248" s="1">
        <f t="shared" si="11"/>
        <v>2047997.694</v>
      </c>
      <c r="AB248" s="1">
        <f t="shared" si="12"/>
        <v>1804329.697</v>
      </c>
      <c r="AC248" s="1">
        <f t="shared" si="13"/>
        <v>2267362.266</v>
      </c>
      <c r="AD248" s="1">
        <f t="shared" si="14"/>
        <v>2185032.668</v>
      </c>
      <c r="AF248" s="1">
        <f t="shared" si="15"/>
        <v>0.1120779724</v>
      </c>
      <c r="AG248" s="17" t="str">
        <f t="shared" si="16"/>
        <v>SUB-VERTICAL</v>
      </c>
      <c r="AH248" s="1">
        <f t="shared" si="17"/>
        <v>-0.06384879196</v>
      </c>
      <c r="AJ248" s="23" t="str">
        <f t="shared" si="18"/>
        <v>SUB-HORIZONTAL</v>
      </c>
      <c r="AK248" s="1">
        <f t="shared" si="19"/>
        <v>0.1592221637</v>
      </c>
      <c r="AM248" s="17" t="str">
        <f t="shared" si="20"/>
        <v>SUB-VERTICAL</v>
      </c>
      <c r="AN248" s="1">
        <f t="shared" si="21"/>
        <v>-0.232685232</v>
      </c>
      <c r="AP248" s="23" t="str">
        <f t="shared" si="22"/>
        <v>SUB-HORIZONTAL</v>
      </c>
      <c r="AQ248" s="1">
        <f t="shared" si="23"/>
        <v>0.09407909307</v>
      </c>
      <c r="AS248" s="16" t="str">
        <f t="shared" si="24"/>
        <v>MERGULHO</v>
      </c>
      <c r="AT248" s="1">
        <f t="shared" si="25"/>
        <v>-0.09159907362</v>
      </c>
      <c r="AV248" s="23" t="str">
        <f t="shared" si="26"/>
        <v>SUB-HORIZONTAL</v>
      </c>
    </row>
    <row r="249" ht="15.75" customHeight="1">
      <c r="A249" s="1">
        <v>5593.5753</v>
      </c>
      <c r="B249" s="1">
        <v>321.3131</v>
      </c>
      <c r="C249" s="1">
        <v>312.1118</v>
      </c>
      <c r="D249" s="1">
        <v>347.0823</v>
      </c>
      <c r="E249" s="1">
        <v>275.6001</v>
      </c>
      <c r="F249" s="1">
        <v>272.8703</v>
      </c>
      <c r="G249" s="1">
        <v>258.0393</v>
      </c>
      <c r="H249" s="1">
        <v>336.1828</v>
      </c>
      <c r="I249" s="1">
        <v>1767.2859</v>
      </c>
      <c r="J249" s="1">
        <v>1654.4199</v>
      </c>
      <c r="K249" s="1">
        <v>1552.7676</v>
      </c>
      <c r="L249" s="1">
        <f t="shared" si="3"/>
        <v>289.0308</v>
      </c>
      <c r="M249" s="1">
        <f t="shared" ref="M249:N249" si="511">(H249+I249)/2</f>
        <v>1051.73435</v>
      </c>
      <c r="N249" s="1">
        <f t="shared" si="511"/>
        <v>1710.8529</v>
      </c>
      <c r="O249" s="1">
        <f t="shared" ref="O249:P249" si="512">(E249+W249)/2</f>
        <v>270.15345</v>
      </c>
      <c r="P249" s="1">
        <f t="shared" si="512"/>
        <v>279.81955</v>
      </c>
      <c r="Q249" s="1">
        <f t="shared" si="6"/>
        <v>321.3224154</v>
      </c>
      <c r="R249" s="1">
        <f t="shared" si="7"/>
        <v>1.767931322</v>
      </c>
      <c r="S249" s="1">
        <f t="shared" si="8"/>
        <v>327.9025333</v>
      </c>
      <c r="T249" s="1">
        <v>350.2754</v>
      </c>
      <c r="U249" s="1">
        <v>307.0795</v>
      </c>
      <c r="V249" s="1">
        <v>329.5531</v>
      </c>
      <c r="W249" s="1">
        <v>264.7068</v>
      </c>
      <c r="X249" s="1">
        <v>286.7688</v>
      </c>
      <c r="Y249" s="1">
        <f t="shared" si="9"/>
        <v>2090837.338</v>
      </c>
      <c r="Z249" s="1">
        <f t="shared" si="10"/>
        <v>2117531.661</v>
      </c>
      <c r="AA249" s="1">
        <f t="shared" si="11"/>
        <v>2016978.265</v>
      </c>
      <c r="AB249" s="1">
        <f t="shared" si="12"/>
        <v>2007918.757</v>
      </c>
      <c r="AC249" s="1">
        <f t="shared" si="13"/>
        <v>2132202.731</v>
      </c>
      <c r="AD249" s="1">
        <f t="shared" si="14"/>
        <v>2067075.604</v>
      </c>
      <c r="AF249" s="1">
        <f t="shared" si="15"/>
        <v>-0.04524288029</v>
      </c>
      <c r="AG249" s="23" t="str">
        <f t="shared" si="16"/>
        <v>SUB-HORIZONTAL</v>
      </c>
      <c r="AH249" s="1">
        <f t="shared" si="17"/>
        <v>-0.07431068997</v>
      </c>
      <c r="AJ249" s="23" t="str">
        <f t="shared" si="18"/>
        <v>SUB-HORIZONTAL</v>
      </c>
      <c r="AK249" s="1">
        <f t="shared" si="19"/>
        <v>0.1062503855</v>
      </c>
      <c r="AM249" s="17" t="str">
        <f t="shared" si="20"/>
        <v>SUB-VERTICAL</v>
      </c>
      <c r="AN249" s="1">
        <f t="shared" si="21"/>
        <v>-0.2311223749</v>
      </c>
      <c r="AP249" s="23" t="str">
        <f t="shared" si="22"/>
        <v>SUB-HORIZONTAL</v>
      </c>
      <c r="AQ249" s="1">
        <f t="shared" si="23"/>
        <v>0.08007489572</v>
      </c>
      <c r="AS249" s="16" t="str">
        <f t="shared" si="24"/>
        <v>MERGULHO</v>
      </c>
      <c r="AT249" s="1">
        <f t="shared" si="25"/>
        <v>-0.1056134405</v>
      </c>
      <c r="AV249" s="23" t="str">
        <f t="shared" si="26"/>
        <v>SUB-HORIZONTAL</v>
      </c>
    </row>
    <row r="250" ht="15.75" customHeight="1">
      <c r="A250" s="1">
        <v>5593.6515</v>
      </c>
      <c r="B250" s="1">
        <v>237.0759</v>
      </c>
      <c r="C250" s="1">
        <v>247.7317</v>
      </c>
      <c r="D250" s="1">
        <v>262.8674</v>
      </c>
      <c r="E250" s="1">
        <v>209.9877</v>
      </c>
      <c r="F250" s="1">
        <v>207.7739</v>
      </c>
      <c r="G250" s="1">
        <v>202.3057</v>
      </c>
      <c r="H250" s="1">
        <v>265.0505</v>
      </c>
      <c r="I250" s="1">
        <v>1767.2859</v>
      </c>
      <c r="J250" s="1">
        <v>1654.4199</v>
      </c>
      <c r="K250" s="1">
        <v>1552.7676</v>
      </c>
      <c r="L250" s="1">
        <f t="shared" si="3"/>
        <v>225.0433667</v>
      </c>
      <c r="M250" s="1">
        <f t="shared" ref="M250:N250" si="513">(H250+I250)/2</f>
        <v>1016.1682</v>
      </c>
      <c r="N250" s="1">
        <f t="shared" si="513"/>
        <v>1710.8529</v>
      </c>
      <c r="O250" s="1">
        <f t="shared" ref="O250:P250" si="514">(E250+W250)/2</f>
        <v>217.1571</v>
      </c>
      <c r="P250" s="1">
        <f t="shared" si="514"/>
        <v>223.965</v>
      </c>
      <c r="Q250" s="1">
        <f t="shared" si="6"/>
        <v>237.0876734</v>
      </c>
      <c r="R250" s="1">
        <f t="shared" si="7"/>
        <v>1.386077948</v>
      </c>
      <c r="S250" s="1">
        <f t="shared" si="8"/>
        <v>255.98875</v>
      </c>
      <c r="T250" s="1">
        <v>256.7545</v>
      </c>
      <c r="U250" s="1">
        <v>260.2797</v>
      </c>
      <c r="V250" s="1">
        <v>271.2233</v>
      </c>
      <c r="W250" s="1">
        <v>224.3265</v>
      </c>
      <c r="X250" s="1">
        <v>240.1561</v>
      </c>
      <c r="Y250" s="1">
        <f t="shared" si="9"/>
        <v>2341542.644</v>
      </c>
      <c r="Z250" s="1">
        <f t="shared" si="10"/>
        <v>2309044.967</v>
      </c>
      <c r="AA250" s="1">
        <f t="shared" si="11"/>
        <v>2263275.023</v>
      </c>
      <c r="AB250" s="1">
        <f t="shared" si="12"/>
        <v>2281705.11</v>
      </c>
      <c r="AC250" s="1">
        <f t="shared" si="13"/>
        <v>2271067.687</v>
      </c>
      <c r="AD250" s="1">
        <f t="shared" si="14"/>
        <v>2238203.303</v>
      </c>
      <c r="AF250" s="1">
        <f t="shared" si="15"/>
        <v>-0.1115978602</v>
      </c>
      <c r="AG250" s="23" t="str">
        <f t="shared" si="16"/>
        <v>SUB-HORIZONTAL</v>
      </c>
      <c r="AH250" s="1">
        <f t="shared" si="17"/>
        <v>-0.06758692559</v>
      </c>
      <c r="AJ250" s="23" t="str">
        <f t="shared" si="18"/>
        <v>SUB-HORIZONTAL</v>
      </c>
      <c r="AK250" s="1">
        <f t="shared" si="19"/>
        <v>0.05931210737</v>
      </c>
      <c r="AM250" s="16" t="str">
        <f t="shared" si="20"/>
        <v>MERGULHO</v>
      </c>
      <c r="AN250" s="1">
        <f t="shared" si="21"/>
        <v>-0.2250731502</v>
      </c>
      <c r="AP250" s="23" t="str">
        <f t="shared" si="22"/>
        <v>SUB-HORIZONTAL</v>
      </c>
      <c r="AQ250" s="1">
        <f t="shared" si="23"/>
        <v>0.06819975891</v>
      </c>
      <c r="AS250" s="16" t="str">
        <f t="shared" si="24"/>
        <v>MERGULHO</v>
      </c>
      <c r="AT250" s="1">
        <f t="shared" si="25"/>
        <v>-0.171719495</v>
      </c>
      <c r="AV250" s="23" t="str">
        <f t="shared" si="26"/>
        <v>SUB-HORIZONTAL</v>
      </c>
    </row>
    <row r="251" ht="15.75" customHeight="1">
      <c r="A251" s="1">
        <v>5593.7277</v>
      </c>
      <c r="B251" s="1">
        <v>201.5703</v>
      </c>
      <c r="C251" s="1">
        <v>222.4814</v>
      </c>
      <c r="D251" s="1">
        <v>218.6181</v>
      </c>
      <c r="E251" s="1">
        <v>178.2361</v>
      </c>
      <c r="F251" s="1">
        <v>176.191</v>
      </c>
      <c r="G251" s="1">
        <v>171.8894</v>
      </c>
      <c r="H251" s="1">
        <v>230.9518</v>
      </c>
      <c r="I251" s="1">
        <v>1422.4325</v>
      </c>
      <c r="J251" s="1">
        <v>1035.2494</v>
      </c>
      <c r="K251" s="1">
        <v>904.6425</v>
      </c>
      <c r="L251" s="1">
        <f t="shared" si="3"/>
        <v>193.0107333</v>
      </c>
      <c r="M251" s="1">
        <f t="shared" ref="M251:N251" si="515">(H251+I251)/2</f>
        <v>826.69215</v>
      </c>
      <c r="N251" s="1">
        <f t="shared" si="515"/>
        <v>1228.84095</v>
      </c>
      <c r="O251" s="1">
        <f t="shared" ref="O251:P251" si="516">(E251+W251)/2</f>
        <v>193.58065</v>
      </c>
      <c r="P251" s="1">
        <f t="shared" si="516"/>
        <v>199.02125</v>
      </c>
      <c r="Q251" s="1">
        <f t="shared" si="6"/>
        <v>201.583618</v>
      </c>
      <c r="R251" s="1">
        <f t="shared" si="7"/>
        <v>1.177683609</v>
      </c>
      <c r="S251" s="1">
        <f t="shared" si="8"/>
        <v>224.50055</v>
      </c>
      <c r="T251" s="1">
        <v>215.8204</v>
      </c>
      <c r="U251" s="1">
        <v>238.6799</v>
      </c>
      <c r="V251" s="1">
        <v>249.8332</v>
      </c>
      <c r="W251" s="1">
        <v>208.9252</v>
      </c>
      <c r="X251" s="1">
        <v>221.8515</v>
      </c>
      <c r="Y251" s="1">
        <f t="shared" si="9"/>
        <v>1490504.511</v>
      </c>
      <c r="Z251" s="1">
        <f t="shared" si="10"/>
        <v>1439882.642</v>
      </c>
      <c r="AA251" s="1">
        <f t="shared" si="11"/>
        <v>1449169.11</v>
      </c>
      <c r="AB251" s="1">
        <f t="shared" si="12"/>
        <v>1455912.76</v>
      </c>
      <c r="AC251" s="1">
        <f t="shared" si="13"/>
        <v>1401270.218</v>
      </c>
      <c r="AD251" s="1">
        <f t="shared" si="14"/>
        <v>1374989.118</v>
      </c>
      <c r="AF251" s="1">
        <f t="shared" si="15"/>
        <v>-0.1361758256</v>
      </c>
      <c r="AG251" s="23" t="str">
        <f t="shared" si="16"/>
        <v>SUB-HORIZONTAL</v>
      </c>
      <c r="AH251" s="1">
        <f t="shared" si="17"/>
        <v>-0.03736770189</v>
      </c>
      <c r="AJ251" s="23" t="str">
        <f t="shared" si="18"/>
        <v>SUB-HORIZONTAL</v>
      </c>
      <c r="AK251" s="1">
        <f t="shared" si="19"/>
        <v>-0.01751735462</v>
      </c>
      <c r="AM251" s="23" t="str">
        <f t="shared" si="20"/>
        <v>SUB-HORIZONTAL</v>
      </c>
      <c r="AN251" s="1">
        <f t="shared" si="21"/>
        <v>-0.2045723487</v>
      </c>
      <c r="AP251" s="23" t="str">
        <f t="shared" si="22"/>
        <v>SUB-HORIZONTAL</v>
      </c>
      <c r="AQ251" s="1">
        <f t="shared" si="23"/>
        <v>0.06004096075</v>
      </c>
      <c r="AS251" s="16" t="str">
        <f t="shared" si="24"/>
        <v>MERGULHO</v>
      </c>
      <c r="AT251" s="1">
        <f t="shared" si="25"/>
        <v>-0.2558497234</v>
      </c>
      <c r="AV251" s="23" t="str">
        <f t="shared" si="26"/>
        <v>SUB-HORIZONTAL</v>
      </c>
    </row>
    <row r="252" ht="15.75" customHeight="1">
      <c r="A252" s="1">
        <v>5593.8039</v>
      </c>
      <c r="B252" s="1">
        <v>185.8255</v>
      </c>
      <c r="C252" s="1">
        <v>219.8745</v>
      </c>
      <c r="D252" s="1">
        <v>212.712</v>
      </c>
      <c r="E252" s="1">
        <v>164.5677</v>
      </c>
      <c r="F252" s="1">
        <v>162.4846</v>
      </c>
      <c r="G252" s="1">
        <v>161.3242</v>
      </c>
      <c r="H252" s="1">
        <v>218.2043</v>
      </c>
      <c r="I252" s="1">
        <v>1422.4325</v>
      </c>
      <c r="J252" s="1">
        <v>1035.2494</v>
      </c>
      <c r="K252" s="1">
        <v>904.6425</v>
      </c>
      <c r="L252" s="1">
        <f t="shared" si="3"/>
        <v>180.6710333</v>
      </c>
      <c r="M252" s="1">
        <f t="shared" ref="M252:N252" si="517">(H252+I252)/2</f>
        <v>820.3184</v>
      </c>
      <c r="N252" s="1">
        <f t="shared" si="517"/>
        <v>1228.84095</v>
      </c>
      <c r="O252" s="1">
        <f t="shared" ref="O252:P252" si="518">(E252+W252)/2</f>
        <v>183.17915</v>
      </c>
      <c r="P252" s="1">
        <f t="shared" si="518"/>
        <v>187.2817</v>
      </c>
      <c r="Q252" s="1">
        <f t="shared" si="6"/>
        <v>185.8395332</v>
      </c>
      <c r="R252" s="1">
        <f t="shared" si="7"/>
        <v>1.105297162</v>
      </c>
      <c r="S252" s="1">
        <f t="shared" si="8"/>
        <v>213.85145</v>
      </c>
      <c r="T252" s="1">
        <v>198.9321</v>
      </c>
      <c r="U252" s="1">
        <v>224.3008</v>
      </c>
      <c r="V252" s="1">
        <v>241.4638</v>
      </c>
      <c r="W252" s="1">
        <v>201.7906</v>
      </c>
      <c r="X252" s="1">
        <v>212.0788</v>
      </c>
      <c r="Y252" s="1">
        <f t="shared" si="9"/>
        <v>1529196.872</v>
      </c>
      <c r="Z252" s="1">
        <f t="shared" si="10"/>
        <v>1446145.743</v>
      </c>
      <c r="AA252" s="1">
        <f t="shared" si="11"/>
        <v>1463423.688</v>
      </c>
      <c r="AB252" s="1">
        <f t="shared" si="12"/>
        <v>1496953.229</v>
      </c>
      <c r="AC252" s="1">
        <f t="shared" si="13"/>
        <v>1435519.571</v>
      </c>
      <c r="AD252" s="1">
        <f t="shared" si="14"/>
        <v>1394687.07</v>
      </c>
      <c r="AF252" s="1">
        <f t="shared" si="15"/>
        <v>-0.1607964446</v>
      </c>
      <c r="AG252" s="23" t="str">
        <f t="shared" si="16"/>
        <v>SUB-HORIZONTAL</v>
      </c>
      <c r="AH252" s="1">
        <f t="shared" si="17"/>
        <v>0.007625167613</v>
      </c>
      <c r="AJ252" s="16" t="str">
        <f t="shared" si="18"/>
        <v>MERGULHO</v>
      </c>
      <c r="AK252" s="1">
        <f t="shared" si="19"/>
        <v>-0.03311930442</v>
      </c>
      <c r="AM252" s="23" t="str">
        <f t="shared" si="20"/>
        <v>SUB-HORIZONTAL</v>
      </c>
      <c r="AN252" s="1">
        <f t="shared" si="21"/>
        <v>-0.2573218004</v>
      </c>
      <c r="AP252" s="23" t="str">
        <f t="shared" si="22"/>
        <v>SUB-HORIZONTAL</v>
      </c>
      <c r="AQ252" s="1">
        <f t="shared" si="23"/>
        <v>0.04973250142</v>
      </c>
      <c r="AS252" s="16" t="str">
        <f t="shared" si="24"/>
        <v>MERGULHO</v>
      </c>
      <c r="AT252" s="1">
        <f t="shared" si="25"/>
        <v>-0.2743955227</v>
      </c>
      <c r="AV252" s="23" t="str">
        <f t="shared" si="26"/>
        <v>SUB-HORIZONTAL</v>
      </c>
    </row>
    <row r="253" ht="15.75" customHeight="1">
      <c r="A253" s="1">
        <v>5593.8801</v>
      </c>
      <c r="B253" s="1">
        <v>189.6054</v>
      </c>
      <c r="C253" s="1">
        <v>228.6042</v>
      </c>
      <c r="D253" s="1">
        <v>216.0077</v>
      </c>
      <c r="E253" s="1">
        <v>161.2904</v>
      </c>
      <c r="F253" s="1">
        <v>158.7996</v>
      </c>
      <c r="G253" s="1">
        <v>162.2877</v>
      </c>
      <c r="H253" s="1">
        <v>208.7564</v>
      </c>
      <c r="I253" s="1">
        <v>846.8994</v>
      </c>
      <c r="J253" s="1">
        <v>538.9848</v>
      </c>
      <c r="K253" s="1">
        <v>467.7583</v>
      </c>
      <c r="L253" s="1">
        <f t="shared" si="3"/>
        <v>176.6145667</v>
      </c>
      <c r="M253" s="1">
        <f t="shared" ref="M253:N253" si="519">(H253+I253)/2</f>
        <v>527.8279</v>
      </c>
      <c r="N253" s="1">
        <f t="shared" si="519"/>
        <v>692.9421</v>
      </c>
      <c r="O253" s="1">
        <f t="shared" ref="O253:P253" si="520">(E253+W253)/2</f>
        <v>177.6711</v>
      </c>
      <c r="P253" s="1">
        <f t="shared" si="520"/>
        <v>179.1603</v>
      </c>
      <c r="Q253" s="1">
        <f t="shared" si="6"/>
        <v>189.619615</v>
      </c>
      <c r="R253" s="1">
        <f t="shared" si="7"/>
        <v>1.11189849</v>
      </c>
      <c r="S253" s="1">
        <f t="shared" si="8"/>
        <v>210.75715</v>
      </c>
      <c r="T253" s="1">
        <v>195.3123</v>
      </c>
      <c r="U253" s="1">
        <v>211.8373</v>
      </c>
      <c r="V253" s="1">
        <v>223.176</v>
      </c>
      <c r="W253" s="1">
        <v>194.0518</v>
      </c>
      <c r="X253" s="1">
        <v>199.521</v>
      </c>
      <c r="Y253" s="1">
        <f t="shared" si="9"/>
        <v>432035.4024</v>
      </c>
      <c r="Z253" s="1">
        <f t="shared" si="10"/>
        <v>382288.9543</v>
      </c>
      <c r="AA253" s="1">
        <f t="shared" si="11"/>
        <v>398024.3371</v>
      </c>
      <c r="AB253" s="1">
        <f t="shared" si="12"/>
        <v>424565.7489</v>
      </c>
      <c r="AC253" s="1">
        <f t="shared" si="13"/>
        <v>403303.8709</v>
      </c>
      <c r="AD253" s="1">
        <f t="shared" si="14"/>
        <v>389030.8797</v>
      </c>
      <c r="AF253" s="1">
        <f t="shared" si="15"/>
        <v>-0.09626007725</v>
      </c>
      <c r="AG253" s="23" t="str">
        <f t="shared" si="16"/>
        <v>SUB-HORIZONTAL</v>
      </c>
      <c r="AH253" s="1">
        <f t="shared" si="17"/>
        <v>0.09085532224</v>
      </c>
      <c r="AJ253" s="16" t="str">
        <f t="shared" si="18"/>
        <v>MERGULHO</v>
      </c>
      <c r="AK253" s="1">
        <f t="shared" si="19"/>
        <v>-0.05668565537</v>
      </c>
      <c r="AM253" s="23" t="str">
        <f t="shared" si="20"/>
        <v>SUB-HORIZONTAL</v>
      </c>
      <c r="AN253" s="1">
        <f t="shared" si="21"/>
        <v>-0.2931472223</v>
      </c>
      <c r="AP253" s="23" t="str">
        <f t="shared" si="22"/>
        <v>SUB-HORIZONTAL</v>
      </c>
      <c r="AQ253" s="1">
        <f t="shared" si="23"/>
        <v>0.02779525489</v>
      </c>
      <c r="AS253" s="16" t="str">
        <f t="shared" si="24"/>
        <v>MERGULHO</v>
      </c>
      <c r="AT253" s="1">
        <f t="shared" si="25"/>
        <v>-0.206916165</v>
      </c>
      <c r="AV253" s="23" t="str">
        <f t="shared" si="26"/>
        <v>SUB-HORIZONTAL</v>
      </c>
    </row>
    <row r="254" ht="15.75" customHeight="1">
      <c r="A254" s="1">
        <v>5593.9563</v>
      </c>
      <c r="B254" s="1">
        <v>198.764</v>
      </c>
      <c r="C254" s="1">
        <v>224.7538</v>
      </c>
      <c r="D254" s="1">
        <v>208.7725</v>
      </c>
      <c r="E254" s="1">
        <v>154.8115</v>
      </c>
      <c r="F254" s="1">
        <v>151.9693</v>
      </c>
      <c r="G254" s="1">
        <v>158.4897</v>
      </c>
      <c r="H254" s="1">
        <v>199.6277</v>
      </c>
      <c r="I254" s="1">
        <v>846.8994</v>
      </c>
      <c r="J254" s="1">
        <v>538.9848</v>
      </c>
      <c r="K254" s="1">
        <v>467.7583</v>
      </c>
      <c r="L254" s="1">
        <f t="shared" si="3"/>
        <v>170.0289</v>
      </c>
      <c r="M254" s="1">
        <f t="shared" ref="M254:N254" si="521">(H254+I254)/2</f>
        <v>523.26355</v>
      </c>
      <c r="N254" s="1">
        <f t="shared" si="521"/>
        <v>692.9421</v>
      </c>
      <c r="O254" s="1">
        <f t="shared" ref="O254:P254" si="522">(E254+W254)/2</f>
        <v>168.69685</v>
      </c>
      <c r="P254" s="1">
        <f t="shared" si="522"/>
        <v>167.8174</v>
      </c>
      <c r="Q254" s="1">
        <f t="shared" si="6"/>
        <v>198.7787643</v>
      </c>
      <c r="R254" s="1">
        <f t="shared" si="7"/>
        <v>1.08587686</v>
      </c>
      <c r="S254" s="1">
        <f t="shared" si="8"/>
        <v>204.5516167</v>
      </c>
      <c r="T254" s="1">
        <v>190.7566</v>
      </c>
      <c r="U254" s="1">
        <v>197.1316</v>
      </c>
      <c r="V254" s="1">
        <v>207.1312</v>
      </c>
      <c r="W254" s="1">
        <v>182.5822</v>
      </c>
      <c r="X254" s="1">
        <v>183.6655</v>
      </c>
      <c r="Y254" s="1">
        <f t="shared" si="9"/>
        <v>420079.4967</v>
      </c>
      <c r="Z254" s="1">
        <f t="shared" si="10"/>
        <v>387065.1476</v>
      </c>
      <c r="AA254" s="1">
        <f t="shared" si="11"/>
        <v>407205.9405</v>
      </c>
      <c r="AB254" s="1">
        <f t="shared" si="12"/>
        <v>430523.374</v>
      </c>
      <c r="AC254" s="1">
        <f t="shared" si="13"/>
        <v>422198.1939</v>
      </c>
      <c r="AD254" s="1">
        <f t="shared" si="14"/>
        <v>409303.3497</v>
      </c>
      <c r="AF254" s="1">
        <f t="shared" si="15"/>
        <v>-0.004335943895</v>
      </c>
      <c r="AG254" s="23" t="str">
        <f t="shared" si="16"/>
        <v>SUB-HORIZONTAL</v>
      </c>
      <c r="AH254" s="1">
        <f t="shared" si="17"/>
        <v>0.1186208852</v>
      </c>
      <c r="AJ254" s="17" t="str">
        <f t="shared" si="18"/>
        <v>SUB-VERTICAL</v>
      </c>
      <c r="AK254" s="1">
        <f t="shared" si="19"/>
        <v>-0.07377716055</v>
      </c>
      <c r="AM254" s="23" t="str">
        <f t="shared" si="20"/>
        <v>SUB-HORIZONTAL</v>
      </c>
      <c r="AN254" s="1">
        <f t="shared" si="21"/>
        <v>-0.3001523405</v>
      </c>
      <c r="AP254" s="23" t="str">
        <f t="shared" si="22"/>
        <v>SUB-HORIZONTAL</v>
      </c>
      <c r="AQ254" s="1">
        <f t="shared" si="23"/>
        <v>0.005915694427</v>
      </c>
      <c r="AS254" s="16" t="str">
        <f t="shared" si="24"/>
        <v>MERGULHO</v>
      </c>
      <c r="AT254" s="1">
        <f t="shared" si="25"/>
        <v>-0.1475601083</v>
      </c>
      <c r="AV254" s="23" t="str">
        <f t="shared" si="26"/>
        <v>SUB-HORIZONTAL</v>
      </c>
    </row>
    <row r="255" ht="15.75" customHeight="1">
      <c r="A255" s="1">
        <v>5594.0325</v>
      </c>
      <c r="B255" s="1">
        <v>217.5775</v>
      </c>
      <c r="C255" s="1">
        <v>240.2431</v>
      </c>
      <c r="D255" s="1">
        <v>249.2897</v>
      </c>
      <c r="E255" s="1">
        <v>170.6504</v>
      </c>
      <c r="F255" s="1">
        <v>166.3267</v>
      </c>
      <c r="G255" s="1">
        <v>158.8907</v>
      </c>
      <c r="H255" s="1">
        <v>199.1221</v>
      </c>
      <c r="I255" s="1">
        <v>379.6308</v>
      </c>
      <c r="J255" s="1">
        <v>349.1032</v>
      </c>
      <c r="K255" s="1">
        <v>305.0882</v>
      </c>
      <c r="L255" s="1">
        <f t="shared" si="3"/>
        <v>174.7798333</v>
      </c>
      <c r="M255" s="1">
        <f t="shared" ref="M255:N255" si="523">(H255+I255)/2</f>
        <v>289.37645</v>
      </c>
      <c r="N255" s="1">
        <f t="shared" si="523"/>
        <v>364.367</v>
      </c>
      <c r="O255" s="1">
        <f t="shared" ref="O255:P255" si="524">(E255+W255)/2</f>
        <v>175.2811</v>
      </c>
      <c r="P255" s="1">
        <f t="shared" si="524"/>
        <v>174.5918</v>
      </c>
      <c r="Q255" s="1">
        <f t="shared" si="6"/>
        <v>217.5918841</v>
      </c>
      <c r="R255" s="1">
        <f t="shared" si="7"/>
        <v>1.088624272</v>
      </c>
      <c r="S255" s="1">
        <f t="shared" si="8"/>
        <v>218.19665</v>
      </c>
      <c r="T255" s="1">
        <v>194.3701</v>
      </c>
      <c r="U255" s="1">
        <v>196.9726</v>
      </c>
      <c r="V255" s="1">
        <v>210.7269</v>
      </c>
      <c r="W255" s="1">
        <v>179.9118</v>
      </c>
      <c r="X255" s="1">
        <v>182.8569</v>
      </c>
      <c r="Y255" s="1">
        <f t="shared" si="9"/>
        <v>26261.27204</v>
      </c>
      <c r="Z255" s="1">
        <f t="shared" si="10"/>
        <v>19428.93091</v>
      </c>
      <c r="AA255" s="1">
        <f t="shared" si="11"/>
        <v>16988.80235</v>
      </c>
      <c r="AB255" s="1">
        <f t="shared" si="12"/>
        <v>34321.52696</v>
      </c>
      <c r="AC255" s="1">
        <f t="shared" si="13"/>
        <v>33364.01803</v>
      </c>
      <c r="AD255" s="1">
        <f t="shared" si="14"/>
        <v>28528.52744</v>
      </c>
      <c r="AF255" s="1">
        <f t="shared" si="15"/>
        <v>0.08866592301</v>
      </c>
      <c r="AG255" s="16" t="str">
        <f t="shared" si="16"/>
        <v>MERGULHO</v>
      </c>
      <c r="AH255" s="1">
        <f t="shared" si="17"/>
        <v>0.1880089284</v>
      </c>
      <c r="AJ255" s="17" t="str">
        <f t="shared" si="18"/>
        <v>SUB-VERTICAL</v>
      </c>
      <c r="AK255" s="1">
        <f t="shared" si="19"/>
        <v>0.03696645112</v>
      </c>
      <c r="AM255" s="16" t="str">
        <f t="shared" si="20"/>
        <v>MERGULHO</v>
      </c>
      <c r="AN255" s="1">
        <f t="shared" si="21"/>
        <v>-0.3812710375</v>
      </c>
      <c r="AP255" s="23" t="str">
        <f t="shared" si="22"/>
        <v>SUB-HORIZONTAL</v>
      </c>
      <c r="AQ255" s="1">
        <f t="shared" si="23"/>
        <v>0.0162373273</v>
      </c>
      <c r="AS255" s="16" t="str">
        <f t="shared" si="24"/>
        <v>MERGULHO</v>
      </c>
      <c r="AT255" s="1">
        <f t="shared" si="25"/>
        <v>-0.1406028953</v>
      </c>
      <c r="AV255" s="23" t="str">
        <f t="shared" si="26"/>
        <v>SUB-HORIZONTAL</v>
      </c>
    </row>
    <row r="256" ht="15.75" customHeight="1">
      <c r="A256" s="1">
        <v>5594.1087</v>
      </c>
      <c r="B256" s="1">
        <v>231.8604</v>
      </c>
      <c r="C256" s="1">
        <v>224.851</v>
      </c>
      <c r="D256" s="1">
        <v>235.7928</v>
      </c>
      <c r="E256" s="1">
        <v>169.5725</v>
      </c>
      <c r="F256" s="1">
        <v>165.4766</v>
      </c>
      <c r="G256" s="1">
        <v>154.2525</v>
      </c>
      <c r="H256" s="1">
        <v>184.4471</v>
      </c>
      <c r="I256" s="1">
        <v>379.6308</v>
      </c>
      <c r="J256" s="1">
        <v>349.1032</v>
      </c>
      <c r="K256" s="1">
        <v>305.0882</v>
      </c>
      <c r="L256" s="1">
        <f t="shared" si="3"/>
        <v>168.0587333</v>
      </c>
      <c r="M256" s="1">
        <f t="shared" ref="M256:N256" si="525">(H256+I256)/2</f>
        <v>282.03895</v>
      </c>
      <c r="N256" s="1">
        <f t="shared" si="525"/>
        <v>364.367</v>
      </c>
      <c r="O256" s="1">
        <f t="shared" ref="O256:P256" si="526">(E256+W256)/2</f>
        <v>173.7558</v>
      </c>
      <c r="P256" s="1">
        <f t="shared" si="526"/>
        <v>170.90185</v>
      </c>
      <c r="Q256" s="1">
        <f t="shared" si="6"/>
        <v>231.8752936</v>
      </c>
      <c r="R256" s="1">
        <f t="shared" si="7"/>
        <v>1.056846094</v>
      </c>
      <c r="S256" s="1">
        <f t="shared" si="8"/>
        <v>212.8159</v>
      </c>
      <c r="T256" s="1">
        <v>190.7686</v>
      </c>
      <c r="U256" s="1">
        <v>192.1511</v>
      </c>
      <c r="V256" s="1">
        <v>201.4715</v>
      </c>
      <c r="W256" s="1">
        <v>177.9391</v>
      </c>
      <c r="X256" s="1">
        <v>176.3271</v>
      </c>
      <c r="Y256" s="1">
        <f t="shared" si="9"/>
        <v>21836.09112</v>
      </c>
      <c r="Z256" s="1">
        <f t="shared" si="10"/>
        <v>23956.78649</v>
      </c>
      <c r="AA256" s="1">
        <f t="shared" si="11"/>
        <v>20689.37024</v>
      </c>
      <c r="AB256" s="1">
        <f t="shared" si="12"/>
        <v>35668.93059</v>
      </c>
      <c r="AC256" s="1">
        <f t="shared" si="13"/>
        <v>35148.63791</v>
      </c>
      <c r="AD256" s="1">
        <f t="shared" si="14"/>
        <v>31740.73618</v>
      </c>
      <c r="AF256" s="1">
        <f t="shared" si="15"/>
        <v>0.2292719779</v>
      </c>
      <c r="AG256" s="17" t="str">
        <f t="shared" si="16"/>
        <v>SUB-VERTICAL</v>
      </c>
      <c r="AH256" s="1">
        <f t="shared" si="17"/>
        <v>0.1983992199</v>
      </c>
      <c r="AJ256" s="17" t="str">
        <f t="shared" si="18"/>
        <v>SUB-VERTICAL</v>
      </c>
      <c r="AK256" s="1">
        <f t="shared" si="19"/>
        <v>0.04751996266</v>
      </c>
      <c r="AM256" s="16" t="str">
        <f t="shared" si="20"/>
        <v>MERGULHO</v>
      </c>
      <c r="AN256" s="1">
        <f t="shared" si="21"/>
        <v>-0.3311678455</v>
      </c>
      <c r="AP256" s="23" t="str">
        <f t="shared" si="22"/>
        <v>SUB-HORIZONTAL</v>
      </c>
      <c r="AQ256" s="1">
        <f t="shared" si="23"/>
        <v>-0.009100595475</v>
      </c>
      <c r="AS256" s="23" t="str">
        <f t="shared" si="24"/>
        <v>SUB-HORIZONTAL</v>
      </c>
      <c r="AT256" s="1">
        <f t="shared" si="25"/>
        <v>-0.1338496391</v>
      </c>
      <c r="AV256" s="23" t="str">
        <f t="shared" si="26"/>
        <v>SUB-HORIZONTAL</v>
      </c>
    </row>
    <row r="257" ht="15.75" customHeight="1">
      <c r="A257" s="1">
        <v>5594.1849</v>
      </c>
      <c r="B257" s="1">
        <v>204.4385</v>
      </c>
      <c r="C257" s="1">
        <v>181.8314</v>
      </c>
      <c r="D257" s="1">
        <v>198.3387</v>
      </c>
      <c r="E257" s="1">
        <v>156.7474</v>
      </c>
      <c r="F257" s="1">
        <v>153.1702</v>
      </c>
      <c r="G257" s="1">
        <v>147.719</v>
      </c>
      <c r="H257" s="1">
        <v>168.8121</v>
      </c>
      <c r="I257" s="1">
        <v>226.5931</v>
      </c>
      <c r="J257" s="1">
        <v>256.7101</v>
      </c>
      <c r="K257" s="1">
        <v>227.4975</v>
      </c>
      <c r="L257" s="1">
        <f t="shared" si="3"/>
        <v>156.5671</v>
      </c>
      <c r="M257" s="1">
        <f t="shared" ref="M257:N257" si="527">(H257+I257)/2</f>
        <v>197.7026</v>
      </c>
      <c r="N257" s="1">
        <f t="shared" si="527"/>
        <v>241.6516</v>
      </c>
      <c r="O257" s="1">
        <f t="shared" ref="O257:P257" si="528">(E257+W257)/2</f>
        <v>161.45705</v>
      </c>
      <c r="P257" s="1">
        <f t="shared" si="528"/>
        <v>156.214</v>
      </c>
      <c r="Q257" s="1">
        <f t="shared" si="6"/>
        <v>204.4555725</v>
      </c>
      <c r="R257" s="1">
        <f t="shared" si="7"/>
        <v>1.01208245</v>
      </c>
      <c r="S257" s="1">
        <f t="shared" si="8"/>
        <v>184.7628167</v>
      </c>
      <c r="T257" s="1">
        <v>174.3126</v>
      </c>
      <c r="U257" s="1">
        <v>171.3486</v>
      </c>
      <c r="V257" s="1">
        <v>178.3071</v>
      </c>
      <c r="W257" s="1">
        <v>166.1667</v>
      </c>
      <c r="X257" s="1">
        <v>159.2578</v>
      </c>
      <c r="Y257" s="1">
        <f t="shared" si="9"/>
        <v>490.8263012</v>
      </c>
      <c r="Z257" s="1">
        <f t="shared" si="10"/>
        <v>2003.609787</v>
      </c>
      <c r="AA257" s="1">
        <f t="shared" si="11"/>
        <v>798.3111194</v>
      </c>
      <c r="AB257" s="1">
        <f t="shared" si="12"/>
        <v>2733.25068</v>
      </c>
      <c r="AC257" s="1">
        <f t="shared" si="13"/>
        <v>3051.95478</v>
      </c>
      <c r="AD257" s="1">
        <f t="shared" si="14"/>
        <v>2331.537796</v>
      </c>
      <c r="AF257" s="1">
        <f t="shared" si="15"/>
        <v>0.1917735954</v>
      </c>
      <c r="AG257" s="17" t="str">
        <f t="shared" si="16"/>
        <v>SUB-VERTICAL</v>
      </c>
      <c r="AH257" s="1">
        <f t="shared" si="17"/>
        <v>0.07431070934</v>
      </c>
      <c r="AJ257" s="16" t="str">
        <f t="shared" si="18"/>
        <v>MERGULHO</v>
      </c>
      <c r="AK257" s="1">
        <f t="shared" si="19"/>
        <v>0.08692363343</v>
      </c>
      <c r="AM257" s="16" t="str">
        <f t="shared" si="20"/>
        <v>MERGULHO</v>
      </c>
      <c r="AN257" s="1">
        <f t="shared" si="21"/>
        <v>-0.2358840583</v>
      </c>
      <c r="AP257" s="23" t="str">
        <f t="shared" si="22"/>
        <v>SUB-HORIZONTAL</v>
      </c>
      <c r="AQ257" s="1">
        <f t="shared" si="23"/>
        <v>-0.04247041974</v>
      </c>
      <c r="AS257" s="23" t="str">
        <f t="shared" si="24"/>
        <v>SUB-HORIZONTAL</v>
      </c>
      <c r="AT257" s="1">
        <f t="shared" si="25"/>
        <v>-0.07523018163</v>
      </c>
      <c r="AV257" s="23" t="str">
        <f t="shared" si="26"/>
        <v>SUB-HORIZONTAL</v>
      </c>
    </row>
    <row r="258" ht="15.75" customHeight="1">
      <c r="A258" s="1">
        <v>5594.2611</v>
      </c>
      <c r="B258" s="1">
        <v>165.274</v>
      </c>
      <c r="C258" s="1">
        <v>151.4024</v>
      </c>
      <c r="D258" s="1">
        <v>174.7028</v>
      </c>
      <c r="E258" s="1">
        <v>146.018</v>
      </c>
      <c r="F258" s="1">
        <v>142.4993</v>
      </c>
      <c r="G258" s="1">
        <v>140.9343</v>
      </c>
      <c r="H258" s="1">
        <v>152.9278</v>
      </c>
      <c r="I258" s="1">
        <v>226.5931</v>
      </c>
      <c r="J258" s="1">
        <v>256.7101</v>
      </c>
      <c r="K258" s="1">
        <v>227.4975</v>
      </c>
      <c r="L258" s="1">
        <f t="shared" si="3"/>
        <v>145.4538</v>
      </c>
      <c r="M258" s="1">
        <f t="shared" ref="M258:N258" si="529">(H258+I258)/2</f>
        <v>189.76045</v>
      </c>
      <c r="N258" s="1">
        <f t="shared" si="529"/>
        <v>241.6516</v>
      </c>
      <c r="O258" s="1">
        <f t="shared" ref="O258:P258" si="530">(E258+W258)/2</f>
        <v>148.78385</v>
      </c>
      <c r="P258" s="1">
        <f t="shared" si="530"/>
        <v>142.23205</v>
      </c>
      <c r="Q258" s="1">
        <f t="shared" si="6"/>
        <v>165.2939718</v>
      </c>
      <c r="R258" s="1">
        <f t="shared" si="7"/>
        <v>0.9655977336</v>
      </c>
      <c r="S258" s="1">
        <f t="shared" si="8"/>
        <v>157.8707833</v>
      </c>
      <c r="T258" s="1">
        <v>152.6266</v>
      </c>
      <c r="U258" s="1">
        <v>146.7359</v>
      </c>
      <c r="V258" s="1">
        <v>156.483</v>
      </c>
      <c r="W258" s="1">
        <v>151.5497</v>
      </c>
      <c r="X258" s="1">
        <v>141.9648</v>
      </c>
      <c r="Y258" s="1">
        <f t="shared" si="9"/>
        <v>3760.032025</v>
      </c>
      <c r="Z258" s="1">
        <f t="shared" si="10"/>
        <v>5653.641366</v>
      </c>
      <c r="AA258" s="1">
        <f t="shared" si="11"/>
        <v>2692.603234</v>
      </c>
      <c r="AB258" s="1">
        <f t="shared" si="12"/>
        <v>5471.043122</v>
      </c>
      <c r="AC258" s="1">
        <f t="shared" si="13"/>
        <v>6377.172392</v>
      </c>
      <c r="AD258" s="1">
        <f t="shared" si="14"/>
        <v>4915.426122</v>
      </c>
      <c r="AF258" s="1">
        <f t="shared" si="15"/>
        <v>0.07765828913</v>
      </c>
      <c r="AG258" s="16" t="str">
        <f t="shared" si="16"/>
        <v>MERGULHO</v>
      </c>
      <c r="AH258" s="1">
        <f t="shared" si="17"/>
        <v>-0.01002476364</v>
      </c>
      <c r="AJ258" s="23" t="str">
        <f t="shared" si="18"/>
        <v>SUB-HORIZONTAL</v>
      </c>
      <c r="AK258" s="1">
        <f t="shared" si="19"/>
        <v>0.143267296</v>
      </c>
      <c r="AM258" s="17" t="str">
        <f t="shared" si="20"/>
        <v>SUB-VERTICAL</v>
      </c>
      <c r="AN258" s="1">
        <f t="shared" si="21"/>
        <v>-0.1795968419</v>
      </c>
      <c r="AP258" s="23" t="str">
        <f t="shared" si="22"/>
        <v>SUB-HORIZONTAL</v>
      </c>
      <c r="AQ258" s="1">
        <f t="shared" si="23"/>
        <v>-0.0653461053</v>
      </c>
      <c r="AS258" s="23" t="str">
        <f t="shared" si="24"/>
        <v>SUB-HORIZONTAL</v>
      </c>
      <c r="AT258" s="1">
        <f t="shared" si="25"/>
        <v>-0.00728533132</v>
      </c>
      <c r="AV258" s="23" t="str">
        <f t="shared" si="26"/>
        <v>SUB-HORIZONTAL</v>
      </c>
    </row>
    <row r="259" ht="15.75" customHeight="1">
      <c r="A259" s="1">
        <v>5594.3373</v>
      </c>
      <c r="B259" s="1">
        <v>137.4497</v>
      </c>
      <c r="C259" s="1">
        <v>132.7178</v>
      </c>
      <c r="D259" s="1">
        <v>149.5898</v>
      </c>
      <c r="E259" s="1">
        <v>131.0385</v>
      </c>
      <c r="F259" s="1">
        <v>127.8471</v>
      </c>
      <c r="G259" s="1">
        <v>128.6226</v>
      </c>
      <c r="H259" s="1">
        <v>136.6476</v>
      </c>
      <c r="I259" s="1">
        <v>193.9169</v>
      </c>
      <c r="J259" s="1">
        <v>226.8428</v>
      </c>
      <c r="K259" s="1">
        <v>198.3013</v>
      </c>
      <c r="L259" s="1">
        <f t="shared" si="3"/>
        <v>131.0391</v>
      </c>
      <c r="M259" s="1">
        <f t="shared" ref="M259:N259" si="531">(H259+I259)/2</f>
        <v>165.28225</v>
      </c>
      <c r="N259" s="1">
        <f t="shared" si="531"/>
        <v>210.37985</v>
      </c>
      <c r="O259" s="1">
        <f t="shared" ref="O259:P259" si="532">(E259+W259)/2</f>
        <v>136.4562</v>
      </c>
      <c r="P259" s="1">
        <f t="shared" si="532"/>
        <v>129.2647</v>
      </c>
      <c r="Q259" s="1">
        <f t="shared" si="6"/>
        <v>137.4723881</v>
      </c>
      <c r="R259" s="1">
        <f t="shared" si="7"/>
        <v>0.8812453111</v>
      </c>
      <c r="S259" s="1">
        <f t="shared" si="8"/>
        <v>137.9196333</v>
      </c>
      <c r="T259" s="1">
        <v>134.0169</v>
      </c>
      <c r="U259" s="1">
        <v>130.012</v>
      </c>
      <c r="V259" s="1">
        <v>143.7316</v>
      </c>
      <c r="W259" s="1">
        <v>141.8739</v>
      </c>
      <c r="X259" s="1">
        <v>130.6823</v>
      </c>
      <c r="Y259" s="1">
        <f t="shared" si="9"/>
        <v>3188.544676</v>
      </c>
      <c r="Z259" s="1">
        <f t="shared" si="10"/>
        <v>3745.329841</v>
      </c>
      <c r="AA259" s="1">
        <f t="shared" si="11"/>
        <v>1964.891794</v>
      </c>
      <c r="AB259" s="1">
        <f t="shared" si="12"/>
        <v>3588.01</v>
      </c>
      <c r="AC259" s="1">
        <f t="shared" si="13"/>
        <v>4083.836244</v>
      </c>
      <c r="AD259" s="1">
        <f t="shared" si="14"/>
        <v>2518.564336</v>
      </c>
      <c r="AF259" s="1">
        <f t="shared" si="15"/>
        <v>0.005852691248</v>
      </c>
      <c r="AG259" s="16" t="str">
        <f t="shared" si="16"/>
        <v>MERGULHO</v>
      </c>
      <c r="AH259" s="1">
        <f t="shared" si="17"/>
        <v>-0.0291813149</v>
      </c>
      <c r="AJ259" s="23" t="str">
        <f t="shared" si="18"/>
        <v>SUB-HORIZONTAL</v>
      </c>
      <c r="AK259" s="1">
        <f t="shared" si="19"/>
        <v>0.1197432356</v>
      </c>
      <c r="AM259" s="17" t="str">
        <f t="shared" si="20"/>
        <v>SUB-VERTICAL</v>
      </c>
      <c r="AN259" s="1">
        <f t="shared" si="21"/>
        <v>-0.1325024478</v>
      </c>
      <c r="AP259" s="23" t="str">
        <f t="shared" si="22"/>
        <v>SUB-HORIZONTAL</v>
      </c>
      <c r="AQ259" s="1">
        <f t="shared" si="23"/>
        <v>-0.08219256641</v>
      </c>
      <c r="AS259" s="23" t="str">
        <f t="shared" si="24"/>
        <v>SUB-HORIZONTAL</v>
      </c>
      <c r="AT259" s="1">
        <f t="shared" si="25"/>
        <v>-0.0158868188</v>
      </c>
      <c r="AV259" s="23" t="str">
        <f t="shared" si="26"/>
        <v>SUB-HORIZONTAL</v>
      </c>
    </row>
    <row r="260" ht="15.75" customHeight="1">
      <c r="A260" s="1">
        <v>5594.4135</v>
      </c>
      <c r="B260" s="1">
        <v>115.5253</v>
      </c>
      <c r="C260" s="1">
        <v>112.2922</v>
      </c>
      <c r="D260" s="1">
        <v>126.9826</v>
      </c>
      <c r="E260" s="1">
        <v>119.1865</v>
      </c>
      <c r="F260" s="1">
        <v>116.5123</v>
      </c>
      <c r="G260" s="1">
        <v>117.7377</v>
      </c>
      <c r="H260" s="1">
        <v>123.294</v>
      </c>
      <c r="I260" s="1">
        <v>193.9169</v>
      </c>
      <c r="J260" s="1">
        <v>226.8428</v>
      </c>
      <c r="K260" s="1">
        <v>198.3013</v>
      </c>
      <c r="L260" s="1">
        <f t="shared" si="3"/>
        <v>119.1813333</v>
      </c>
      <c r="M260" s="1">
        <f t="shared" ref="M260:N260" si="533">(H260+I260)/2</f>
        <v>158.60545</v>
      </c>
      <c r="N260" s="1">
        <f t="shared" si="533"/>
        <v>210.37985</v>
      </c>
      <c r="O260" s="1">
        <f t="shared" ref="O260:P260" si="534">(E260+W260)/2</f>
        <v>126.81705</v>
      </c>
      <c r="P260" s="1">
        <f t="shared" si="534"/>
        <v>117.06905</v>
      </c>
      <c r="Q260" s="1">
        <f t="shared" si="6"/>
        <v>115.551167</v>
      </c>
      <c r="R260" s="1">
        <f t="shared" si="7"/>
        <v>0.8066684709</v>
      </c>
      <c r="S260" s="1">
        <f t="shared" si="8"/>
        <v>120.109</v>
      </c>
      <c r="T260" s="1">
        <v>119.1468</v>
      </c>
      <c r="U260" s="1">
        <v>116.705</v>
      </c>
      <c r="V260" s="1">
        <v>130.0021</v>
      </c>
      <c r="W260" s="1">
        <v>134.4476</v>
      </c>
      <c r="X260" s="1">
        <v>117.6258</v>
      </c>
      <c r="Y260" s="1">
        <f t="shared" si="9"/>
        <v>6145.242951</v>
      </c>
      <c r="Z260" s="1">
        <f t="shared" si="10"/>
        <v>6662.59165</v>
      </c>
      <c r="AA260" s="1">
        <f t="shared" si="11"/>
        <v>4480.200516</v>
      </c>
      <c r="AB260" s="1">
        <f t="shared" si="12"/>
        <v>5590.567854</v>
      </c>
      <c r="AC260" s="1">
        <f t="shared" si="13"/>
        <v>5961.677502</v>
      </c>
      <c r="AD260" s="1">
        <f t="shared" si="14"/>
        <v>4085.101659</v>
      </c>
      <c r="AF260" s="1">
        <f t="shared" si="15"/>
        <v>-0.06509368037</v>
      </c>
      <c r="AG260" s="23" t="str">
        <f t="shared" si="16"/>
        <v>SUB-HORIZONTAL</v>
      </c>
      <c r="AH260" s="1">
        <f t="shared" si="17"/>
        <v>-0.09350137106</v>
      </c>
      <c r="AJ260" s="23" t="str">
        <f t="shared" si="18"/>
        <v>SUB-HORIZONTAL</v>
      </c>
      <c r="AK260" s="1">
        <f t="shared" si="19"/>
        <v>0.1230231147</v>
      </c>
      <c r="AM260" s="17" t="str">
        <f t="shared" si="20"/>
        <v>SUB-VERTICAL</v>
      </c>
      <c r="AN260" s="1">
        <f t="shared" si="21"/>
        <v>-0.06337117509</v>
      </c>
      <c r="AP260" s="23" t="str">
        <f t="shared" si="22"/>
        <v>SUB-HORIZONTAL</v>
      </c>
      <c r="AQ260" s="1">
        <f t="shared" si="23"/>
        <v>-0.133765662</v>
      </c>
      <c r="AS260" s="23" t="str">
        <f t="shared" si="24"/>
        <v>SUB-HORIZONTAL</v>
      </c>
      <c r="AT260" s="1">
        <f t="shared" si="25"/>
        <v>0.0009508697198</v>
      </c>
      <c r="AV260" s="16" t="str">
        <f t="shared" si="26"/>
        <v>MERGULHO</v>
      </c>
    </row>
    <row r="261" ht="15.75" customHeight="1">
      <c r="A261" s="1">
        <v>5594.4897</v>
      </c>
      <c r="B261" s="1">
        <v>102.1238</v>
      </c>
      <c r="C261" s="1">
        <v>99.0915</v>
      </c>
      <c r="D261" s="1">
        <v>112.036</v>
      </c>
      <c r="E261" s="1">
        <v>109.112</v>
      </c>
      <c r="F261" s="1">
        <v>106.8769</v>
      </c>
      <c r="G261" s="1">
        <v>108.4992</v>
      </c>
      <c r="H261" s="1">
        <v>112.1975</v>
      </c>
      <c r="I261" s="1">
        <v>187.1945</v>
      </c>
      <c r="J261" s="1">
        <v>200.6723</v>
      </c>
      <c r="K261" s="1">
        <v>175.7709</v>
      </c>
      <c r="L261" s="1">
        <f t="shared" si="3"/>
        <v>109.1912</v>
      </c>
      <c r="M261" s="1">
        <f t="shared" ref="M261:N261" si="535">(H261+I261)/2</f>
        <v>149.696</v>
      </c>
      <c r="N261" s="1">
        <f t="shared" si="535"/>
        <v>193.9334</v>
      </c>
      <c r="O261" s="1">
        <f t="shared" ref="O261:P261" si="536">(E261+W261)/2</f>
        <v>116.77165</v>
      </c>
      <c r="P261" s="1">
        <f t="shared" si="536"/>
        <v>106.34385</v>
      </c>
      <c r="Q261" s="1">
        <f t="shared" si="6"/>
        <v>102.1529284</v>
      </c>
      <c r="R261" s="1">
        <f t="shared" si="7"/>
        <v>0.7433717811</v>
      </c>
      <c r="S261" s="1">
        <f t="shared" si="8"/>
        <v>106.4966667</v>
      </c>
      <c r="T261" s="1">
        <v>106.6152</v>
      </c>
      <c r="U261" s="1">
        <v>103.5503</v>
      </c>
      <c r="V261" s="1">
        <v>115.5632</v>
      </c>
      <c r="W261" s="1">
        <v>124.4313</v>
      </c>
      <c r="X261" s="1">
        <v>105.8108</v>
      </c>
      <c r="Y261" s="1">
        <f t="shared" si="9"/>
        <v>7237.023998</v>
      </c>
      <c r="Z261" s="1">
        <f t="shared" si="10"/>
        <v>7762.138609</v>
      </c>
      <c r="AA261" s="1">
        <f t="shared" si="11"/>
        <v>5648.800122</v>
      </c>
      <c r="AB261" s="1">
        <f t="shared" si="12"/>
        <v>6493.023588</v>
      </c>
      <c r="AC261" s="1">
        <f t="shared" si="13"/>
        <v>6996.352194</v>
      </c>
      <c r="AD261" s="1">
        <f t="shared" si="14"/>
        <v>5131.04314</v>
      </c>
      <c r="AF261" s="1">
        <f t="shared" si="15"/>
        <v>-0.0941096027</v>
      </c>
      <c r="AG261" s="23" t="str">
        <f t="shared" si="16"/>
        <v>SUB-HORIZONTAL</v>
      </c>
      <c r="AH261" s="1">
        <f t="shared" si="17"/>
        <v>-0.1242969215</v>
      </c>
      <c r="AJ261" s="23" t="str">
        <f t="shared" si="18"/>
        <v>SUB-HORIZONTAL</v>
      </c>
      <c r="AK261" s="1">
        <f t="shared" si="19"/>
        <v>0.1228537114</v>
      </c>
      <c r="AM261" s="17" t="str">
        <f t="shared" si="20"/>
        <v>SUB-VERTICAL</v>
      </c>
      <c r="AN261" s="1">
        <f t="shared" si="21"/>
        <v>-0.02644614122</v>
      </c>
      <c r="AP261" s="23" t="str">
        <f t="shared" si="22"/>
        <v>SUB-HORIZONTAL</v>
      </c>
      <c r="AQ261" s="1">
        <f t="shared" si="23"/>
        <v>-0.1622787001</v>
      </c>
      <c r="AS261" s="23" t="str">
        <f t="shared" si="24"/>
        <v>SUB-HORIZONTAL</v>
      </c>
      <c r="AT261" s="1">
        <f t="shared" si="25"/>
        <v>0.02509086419</v>
      </c>
      <c r="AV261" s="16" t="str">
        <f t="shared" si="26"/>
        <v>MERGULHO</v>
      </c>
    </row>
    <row r="262" ht="15.75" customHeight="1">
      <c r="A262" s="1">
        <v>5594.5659</v>
      </c>
      <c r="B262" s="1">
        <v>94.1081</v>
      </c>
      <c r="C262" s="1">
        <v>91.38</v>
      </c>
      <c r="D262" s="1">
        <v>101.5781</v>
      </c>
      <c r="E262" s="1">
        <v>99.129</v>
      </c>
      <c r="F262" s="1">
        <v>97.316</v>
      </c>
      <c r="G262" s="1">
        <v>99.0379</v>
      </c>
      <c r="H262" s="1">
        <v>101.3734</v>
      </c>
      <c r="I262" s="1">
        <v>187.1945</v>
      </c>
      <c r="J262" s="1">
        <v>200.6723</v>
      </c>
      <c r="K262" s="1">
        <v>175.7709</v>
      </c>
      <c r="L262" s="1">
        <f t="shared" si="3"/>
        <v>99.24243333</v>
      </c>
      <c r="M262" s="1">
        <f t="shared" ref="M262:N262" si="537">(H262+I262)/2</f>
        <v>144.28395</v>
      </c>
      <c r="N262" s="1">
        <f t="shared" si="537"/>
        <v>193.9334</v>
      </c>
      <c r="O262" s="1">
        <f t="shared" ref="O262:P262" si="538">(E262+W262)/2</f>
        <v>107.22165</v>
      </c>
      <c r="P262" s="1">
        <f t="shared" si="538"/>
        <v>99.0751</v>
      </c>
      <c r="Q262" s="1">
        <f t="shared" si="6"/>
        <v>94.13971366</v>
      </c>
      <c r="R262" s="1">
        <f t="shared" si="7"/>
        <v>0.6785485987</v>
      </c>
      <c r="S262" s="1">
        <f t="shared" si="8"/>
        <v>97.88501667</v>
      </c>
      <c r="T262" s="1">
        <v>99.1571</v>
      </c>
      <c r="U262" s="1">
        <v>94.4703</v>
      </c>
      <c r="V262" s="1">
        <v>106.6165</v>
      </c>
      <c r="W262" s="1">
        <v>115.3143</v>
      </c>
      <c r="X262" s="1">
        <v>100.8342</v>
      </c>
      <c r="Y262" s="1">
        <f t="shared" si="9"/>
        <v>8665.077865</v>
      </c>
      <c r="Z262" s="1">
        <f t="shared" si="10"/>
        <v>9180.41841</v>
      </c>
      <c r="AA262" s="1">
        <f t="shared" si="11"/>
        <v>7330.167949</v>
      </c>
      <c r="AB262" s="1">
        <f t="shared" si="12"/>
        <v>7750.583799</v>
      </c>
      <c r="AC262" s="1">
        <f t="shared" si="13"/>
        <v>8597.777266</v>
      </c>
      <c r="AD262" s="1">
        <f t="shared" si="14"/>
        <v>6492.814084</v>
      </c>
      <c r="AF262" s="1">
        <f t="shared" si="15"/>
        <v>-0.07438374551</v>
      </c>
      <c r="AG262" s="23" t="str">
        <f t="shared" si="16"/>
        <v>SUB-HORIZONTAL</v>
      </c>
      <c r="AH262" s="1">
        <f t="shared" si="17"/>
        <v>-0.1038306775</v>
      </c>
      <c r="AJ262" s="23" t="str">
        <f t="shared" si="18"/>
        <v>SUB-HORIZONTAL</v>
      </c>
      <c r="AK262" s="1">
        <f t="shared" si="19"/>
        <v>0.1058506786</v>
      </c>
      <c r="AM262" s="17" t="str">
        <f t="shared" si="20"/>
        <v>SUB-VERTICAL</v>
      </c>
      <c r="AN262" s="1">
        <f t="shared" si="21"/>
        <v>-0.02440653423</v>
      </c>
      <c r="AP262" s="23" t="str">
        <f t="shared" si="22"/>
        <v>SUB-HORIZONTAL</v>
      </c>
      <c r="AQ262" s="1">
        <f t="shared" si="23"/>
        <v>-0.1342845503</v>
      </c>
      <c r="AS262" s="23" t="str">
        <f t="shared" si="24"/>
        <v>SUB-HORIZONTAL</v>
      </c>
      <c r="AT262" s="1">
        <f t="shared" si="25"/>
        <v>-0.01797522064</v>
      </c>
      <c r="AV262" s="23" t="str">
        <f t="shared" si="26"/>
        <v>SUB-HORIZONTAL</v>
      </c>
    </row>
    <row r="263" ht="15.75" customHeight="1">
      <c r="A263" s="1">
        <v>5594.6421</v>
      </c>
      <c r="B263" s="1">
        <v>93.1491</v>
      </c>
      <c r="C263" s="1">
        <v>90.5018</v>
      </c>
      <c r="D263" s="1">
        <v>99.6346</v>
      </c>
      <c r="E263" s="1">
        <v>93.6909</v>
      </c>
      <c r="F263" s="1">
        <v>92.1989</v>
      </c>
      <c r="G263" s="1">
        <v>93.6909</v>
      </c>
      <c r="H263" s="1">
        <v>95.8182</v>
      </c>
      <c r="I263" s="1">
        <v>172.0538</v>
      </c>
      <c r="J263" s="1">
        <v>178.1627</v>
      </c>
      <c r="K263" s="1">
        <v>158.905</v>
      </c>
      <c r="L263" s="1">
        <f t="shared" si="3"/>
        <v>93.90266667</v>
      </c>
      <c r="M263" s="1">
        <f t="shared" ref="M263:N263" si="539">(H263+I263)/2</f>
        <v>133.936</v>
      </c>
      <c r="N263" s="1">
        <f t="shared" si="539"/>
        <v>175.10825</v>
      </c>
      <c r="O263" s="1">
        <f t="shared" ref="O263:P263" si="540">(E263+W263)/2</f>
        <v>102.88305</v>
      </c>
      <c r="P263" s="1">
        <f t="shared" si="540"/>
        <v>96.57645</v>
      </c>
      <c r="Q263" s="1">
        <f t="shared" si="6"/>
        <v>93.18152622</v>
      </c>
      <c r="R263" s="1">
        <f t="shared" si="7"/>
        <v>0.6419141451</v>
      </c>
      <c r="S263" s="1">
        <f t="shared" si="8"/>
        <v>95.71191667</v>
      </c>
      <c r="T263" s="1">
        <v>96.3064</v>
      </c>
      <c r="U263" s="1">
        <v>90.9654</v>
      </c>
      <c r="V263" s="1">
        <v>103.7142</v>
      </c>
      <c r="W263" s="1">
        <v>112.0752</v>
      </c>
      <c r="X263" s="1">
        <v>100.954</v>
      </c>
      <c r="Y263" s="1">
        <f t="shared" si="9"/>
        <v>6225.951682</v>
      </c>
      <c r="Z263" s="1">
        <f t="shared" si="10"/>
        <v>6650.728704</v>
      </c>
      <c r="AA263" s="1">
        <f t="shared" si="11"/>
        <v>5244.540529</v>
      </c>
      <c r="AB263" s="1">
        <f t="shared" si="12"/>
        <v>5737.668607</v>
      </c>
      <c r="AC263" s="1">
        <f t="shared" si="13"/>
        <v>6575.328615</v>
      </c>
      <c r="AD263" s="1">
        <f t="shared" si="14"/>
        <v>4670.300928</v>
      </c>
      <c r="AF263" s="1">
        <f t="shared" si="15"/>
        <v>-0.02825215041</v>
      </c>
      <c r="AG263" s="23" t="str">
        <f t="shared" si="16"/>
        <v>SUB-HORIZONTAL</v>
      </c>
      <c r="AH263" s="1">
        <f t="shared" si="17"/>
        <v>-0.05709065646</v>
      </c>
      <c r="AJ263" s="23" t="str">
        <f t="shared" si="18"/>
        <v>SUB-HORIZONTAL</v>
      </c>
      <c r="AK263" s="1">
        <f t="shared" si="19"/>
        <v>0.09617678332</v>
      </c>
      <c r="AM263" s="16" t="str">
        <f t="shared" si="20"/>
        <v>MERGULHO</v>
      </c>
      <c r="AN263" s="1">
        <f t="shared" si="21"/>
        <v>-0.06151812422</v>
      </c>
      <c r="AP263" s="23" t="str">
        <f t="shared" si="22"/>
        <v>SUB-HORIZONTAL</v>
      </c>
      <c r="AQ263" s="1">
        <f t="shared" si="23"/>
        <v>-0.1045526691</v>
      </c>
      <c r="AS263" s="23" t="str">
        <f t="shared" si="24"/>
        <v>SUB-HORIZONTAL</v>
      </c>
      <c r="AT263" s="1">
        <f t="shared" si="25"/>
        <v>-0.07468124556</v>
      </c>
      <c r="AV263" s="23" t="str">
        <f t="shared" si="26"/>
        <v>SUB-HORIZONTAL</v>
      </c>
    </row>
    <row r="264" ht="15.75" customHeight="1">
      <c r="A264" s="1">
        <v>5594.7183</v>
      </c>
      <c r="B264" s="1">
        <v>94.943</v>
      </c>
      <c r="C264" s="1">
        <v>91.6966</v>
      </c>
      <c r="D264" s="1">
        <v>100.4557</v>
      </c>
      <c r="E264" s="1">
        <v>90.5242</v>
      </c>
      <c r="F264" s="1">
        <v>89.2649</v>
      </c>
      <c r="G264" s="1">
        <v>90.5302</v>
      </c>
      <c r="H264" s="1">
        <v>95.4335</v>
      </c>
      <c r="I264" s="1">
        <v>172.0538</v>
      </c>
      <c r="J264" s="1">
        <v>178.1627</v>
      </c>
      <c r="K264" s="1">
        <v>158.905</v>
      </c>
      <c r="L264" s="1">
        <f t="shared" si="3"/>
        <v>91.74286667</v>
      </c>
      <c r="M264" s="1">
        <f t="shared" ref="M264:N264" si="541">(H264+I264)/2</f>
        <v>133.74365</v>
      </c>
      <c r="N264" s="1">
        <f t="shared" si="541"/>
        <v>175.10825</v>
      </c>
      <c r="O264" s="1">
        <f t="shared" ref="O264:P264" si="542">(E264+W264)/2</f>
        <v>101.44065</v>
      </c>
      <c r="P264" s="1">
        <f t="shared" si="542"/>
        <v>96.2259</v>
      </c>
      <c r="Q264" s="1">
        <f t="shared" si="6"/>
        <v>94.97536142</v>
      </c>
      <c r="R264" s="1">
        <f t="shared" si="7"/>
        <v>0.6202589145</v>
      </c>
      <c r="S264" s="1">
        <f t="shared" si="8"/>
        <v>96.24435</v>
      </c>
      <c r="T264" s="1">
        <v>95.6811</v>
      </c>
      <c r="U264" s="1">
        <v>90.8719</v>
      </c>
      <c r="V264" s="1">
        <v>103.8178</v>
      </c>
      <c r="W264" s="1">
        <v>112.3571</v>
      </c>
      <c r="X264" s="1">
        <v>103.1869</v>
      </c>
      <c r="Y264" s="1">
        <f t="shared" si="9"/>
        <v>5946.075477</v>
      </c>
      <c r="Z264" s="1">
        <f t="shared" si="10"/>
        <v>6457.279592</v>
      </c>
      <c r="AA264" s="1">
        <f t="shared" si="11"/>
        <v>5126.287924</v>
      </c>
      <c r="AB264" s="1">
        <f t="shared" si="12"/>
        <v>5832.789305</v>
      </c>
      <c r="AC264" s="1">
        <f t="shared" si="13"/>
        <v>6590.500888</v>
      </c>
      <c r="AD264" s="1">
        <f t="shared" si="14"/>
        <v>4656.151696</v>
      </c>
      <c r="AF264" s="1">
        <f t="shared" si="15"/>
        <v>-0.005152964027</v>
      </c>
      <c r="AG264" s="23" t="str">
        <f t="shared" si="16"/>
        <v>SUB-HORIZONTAL</v>
      </c>
      <c r="AH264" s="1">
        <f t="shared" si="17"/>
        <v>-0.03994702431</v>
      </c>
      <c r="AJ264" s="23" t="str">
        <f t="shared" si="18"/>
        <v>SUB-HORIZONTAL</v>
      </c>
      <c r="AK264" s="1">
        <f t="shared" si="19"/>
        <v>0.09126317551</v>
      </c>
      <c r="AM264" s="16" t="str">
        <f t="shared" si="20"/>
        <v>MERGULHO</v>
      </c>
      <c r="AN264" s="1">
        <f t="shared" si="21"/>
        <v>-0.1041466265</v>
      </c>
      <c r="AP264" s="23" t="str">
        <f t="shared" si="22"/>
        <v>SUB-HORIZONTAL</v>
      </c>
      <c r="AQ264" s="1">
        <f t="shared" si="23"/>
        <v>-0.08516600278</v>
      </c>
      <c r="AS264" s="23" t="str">
        <f t="shared" si="24"/>
        <v>SUB-HORIZONTAL</v>
      </c>
      <c r="AT264" s="1">
        <f t="shared" si="25"/>
        <v>-0.1309517974</v>
      </c>
      <c r="AV264" s="23" t="str">
        <f t="shared" si="26"/>
        <v>SUB-HORIZONTAL</v>
      </c>
    </row>
    <row r="265" ht="15.75" customHeight="1">
      <c r="A265" s="1">
        <v>5594.7945</v>
      </c>
      <c r="B265" s="1">
        <v>93.8703</v>
      </c>
      <c r="C265" s="1">
        <v>92.6915</v>
      </c>
      <c r="D265" s="1">
        <v>101.7861</v>
      </c>
      <c r="E265" s="1">
        <v>91.3474</v>
      </c>
      <c r="F265" s="1">
        <v>90.0863</v>
      </c>
      <c r="G265" s="1">
        <v>91.4143</v>
      </c>
      <c r="H265" s="1">
        <v>93.9923</v>
      </c>
      <c r="I265" s="1">
        <v>136.8583</v>
      </c>
      <c r="J265" s="1">
        <v>143.4797</v>
      </c>
      <c r="K265" s="1">
        <v>130.1261</v>
      </c>
      <c r="L265" s="1">
        <f t="shared" si="3"/>
        <v>91.83096667</v>
      </c>
      <c r="M265" s="1">
        <f t="shared" ref="M265:N265" si="543">(H265+I265)/2</f>
        <v>115.4253</v>
      </c>
      <c r="N265" s="1">
        <f t="shared" si="543"/>
        <v>140.169</v>
      </c>
      <c r="O265" s="1">
        <f t="shared" ref="O265:P265" si="544">(E265+W265)/2</f>
        <v>102.1972</v>
      </c>
      <c r="P265" s="1">
        <f t="shared" si="544"/>
        <v>98.0708</v>
      </c>
      <c r="Q265" s="1">
        <f t="shared" si="6"/>
        <v>93.90240403</v>
      </c>
      <c r="R265" s="1">
        <f t="shared" si="7"/>
        <v>0.6263162402</v>
      </c>
      <c r="S265" s="1">
        <f t="shared" si="8"/>
        <v>96.76428333</v>
      </c>
      <c r="T265" s="1">
        <v>95.8645</v>
      </c>
      <c r="U265" s="1">
        <v>91.8766</v>
      </c>
      <c r="V265" s="1">
        <v>104.4967</v>
      </c>
      <c r="W265" s="1">
        <v>113.047</v>
      </c>
      <c r="X265" s="1">
        <v>106.0553</v>
      </c>
      <c r="Y265" s="1">
        <f t="shared" si="9"/>
        <v>1847.968144</v>
      </c>
      <c r="Z265" s="1">
        <f t="shared" si="10"/>
        <v>1950.706222</v>
      </c>
      <c r="AA265" s="1">
        <f t="shared" si="11"/>
        <v>1230.059213</v>
      </c>
      <c r="AB265" s="1">
        <f t="shared" si="12"/>
        <v>1680.491638</v>
      </c>
      <c r="AC265" s="1">
        <f t="shared" si="13"/>
        <v>2023.353335</v>
      </c>
      <c r="AD265" s="1">
        <f t="shared" si="14"/>
        <v>1047.273155</v>
      </c>
      <c r="AF265" s="1">
        <f t="shared" si="15"/>
        <v>-0.001298821859</v>
      </c>
      <c r="AG265" s="23" t="str">
        <f t="shared" si="16"/>
        <v>SUB-HORIZONTAL</v>
      </c>
      <c r="AH265" s="1">
        <f t="shared" si="17"/>
        <v>-0.01393620206</v>
      </c>
      <c r="AJ265" s="23" t="str">
        <f t="shared" si="18"/>
        <v>SUB-HORIZONTAL</v>
      </c>
      <c r="AK265" s="1">
        <f t="shared" si="19"/>
        <v>0.09363094578</v>
      </c>
      <c r="AM265" s="16" t="str">
        <f t="shared" si="20"/>
        <v>MERGULHO</v>
      </c>
      <c r="AN265" s="1">
        <f t="shared" si="21"/>
        <v>-0.1082565254</v>
      </c>
      <c r="AP265" s="23" t="str">
        <f t="shared" si="22"/>
        <v>SUB-HORIZONTAL</v>
      </c>
      <c r="AQ265" s="1">
        <f t="shared" si="23"/>
        <v>-0.06385384829</v>
      </c>
      <c r="AS265" s="23" t="str">
        <f t="shared" si="24"/>
        <v>SUB-HORIZONTAL</v>
      </c>
      <c r="AT265" s="1">
        <f t="shared" si="25"/>
        <v>-0.1486953828</v>
      </c>
      <c r="AV265" s="23" t="str">
        <f t="shared" si="26"/>
        <v>SUB-HORIZONTAL</v>
      </c>
    </row>
    <row r="266" ht="15.75" customHeight="1">
      <c r="A266" s="1">
        <v>5594.8707</v>
      </c>
      <c r="B266" s="1">
        <v>93.8347</v>
      </c>
      <c r="C266" s="1">
        <v>91.2812</v>
      </c>
      <c r="D266" s="1">
        <v>101.2048</v>
      </c>
      <c r="E266" s="1">
        <v>93.4639</v>
      </c>
      <c r="F266" s="1">
        <v>92.109</v>
      </c>
      <c r="G266" s="1">
        <v>93.6598</v>
      </c>
      <c r="H266" s="1">
        <v>93.8762</v>
      </c>
      <c r="I266" s="1">
        <v>136.8583</v>
      </c>
      <c r="J266" s="1">
        <v>143.4797</v>
      </c>
      <c r="K266" s="1">
        <v>130.1261</v>
      </c>
      <c r="L266" s="1">
        <f t="shared" si="3"/>
        <v>93.215</v>
      </c>
      <c r="M266" s="1">
        <f t="shared" ref="M266:N266" si="545">(H266+I266)/2</f>
        <v>115.36725</v>
      </c>
      <c r="N266" s="1">
        <f t="shared" si="545"/>
        <v>140.169</v>
      </c>
      <c r="O266" s="1">
        <f t="shared" ref="O266:P266" si="546">(E266+W266)/2</f>
        <v>102.4138</v>
      </c>
      <c r="P266" s="1">
        <f t="shared" si="546"/>
        <v>100.48315</v>
      </c>
      <c r="Q266" s="1">
        <f t="shared" si="6"/>
        <v>93.86678553</v>
      </c>
      <c r="R266" s="1">
        <f t="shared" si="7"/>
        <v>0.6417010664</v>
      </c>
      <c r="S266" s="1">
        <f t="shared" si="8"/>
        <v>96.81626667</v>
      </c>
      <c r="T266" s="1">
        <v>96.4805</v>
      </c>
      <c r="U266" s="1">
        <v>92.8886</v>
      </c>
      <c r="V266" s="1">
        <v>105.2078</v>
      </c>
      <c r="W266" s="1">
        <v>111.3637</v>
      </c>
      <c r="X266" s="1">
        <v>108.8573</v>
      </c>
      <c r="Y266" s="1">
        <f t="shared" si="9"/>
        <v>1851.030157</v>
      </c>
      <c r="Z266" s="1">
        <f t="shared" si="10"/>
        <v>2077.272044</v>
      </c>
      <c r="AA266" s="1">
        <f t="shared" si="11"/>
        <v>1271.172062</v>
      </c>
      <c r="AB266" s="1">
        <f t="shared" si="12"/>
        <v>1630.366733</v>
      </c>
      <c r="AC266" s="1">
        <f t="shared" si="13"/>
        <v>1933.334518</v>
      </c>
      <c r="AD266" s="1">
        <f t="shared" si="14"/>
        <v>1001.75415</v>
      </c>
      <c r="AF266" s="1">
        <f t="shared" si="15"/>
        <v>-0.0004421693254</v>
      </c>
      <c r="AG266" s="23" t="str">
        <f t="shared" si="16"/>
        <v>SUB-HORIZONTAL</v>
      </c>
      <c r="AH266" s="1">
        <f t="shared" si="17"/>
        <v>-0.02803295895</v>
      </c>
      <c r="AJ266" s="23" t="str">
        <f t="shared" si="18"/>
        <v>SUB-HORIZONTAL</v>
      </c>
      <c r="AK266" s="1">
        <f t="shared" si="19"/>
        <v>0.1032471386</v>
      </c>
      <c r="AM266" s="17" t="str">
        <f t="shared" si="20"/>
        <v>SUB-VERTICAL</v>
      </c>
      <c r="AN266" s="1">
        <f t="shared" si="21"/>
        <v>-0.07959191464</v>
      </c>
      <c r="AP266" s="23" t="str">
        <f t="shared" si="22"/>
        <v>SUB-HORIZONTAL</v>
      </c>
      <c r="AQ266" s="1">
        <f t="shared" si="23"/>
        <v>-0.0227640629</v>
      </c>
      <c r="AS266" s="23" t="str">
        <f t="shared" si="24"/>
        <v>SUB-HORIZONTAL</v>
      </c>
      <c r="AT266" s="1">
        <f t="shared" si="25"/>
        <v>-0.1505104866</v>
      </c>
      <c r="AV266" s="23" t="str">
        <f t="shared" si="26"/>
        <v>SUB-HORIZONTAL</v>
      </c>
    </row>
    <row r="267" ht="15.75" customHeight="1">
      <c r="A267" s="1">
        <v>5594.9469</v>
      </c>
      <c r="B267" s="1">
        <v>92.6251</v>
      </c>
      <c r="C267" s="1">
        <v>91.3179</v>
      </c>
      <c r="D267" s="1">
        <v>101.7278</v>
      </c>
      <c r="E267" s="1">
        <v>96.5772</v>
      </c>
      <c r="F267" s="1">
        <v>95.0413</v>
      </c>
      <c r="G267" s="1">
        <v>96.9604</v>
      </c>
      <c r="H267" s="1">
        <v>93.3978</v>
      </c>
      <c r="I267" s="1">
        <v>110.9703</v>
      </c>
      <c r="J267" s="1">
        <v>119.3072</v>
      </c>
      <c r="K267" s="1">
        <v>109.6983</v>
      </c>
      <c r="L267" s="1">
        <f t="shared" si="3"/>
        <v>95.13316667</v>
      </c>
      <c r="M267" s="1">
        <f t="shared" ref="M267:N267" si="547">(H267+I267)/2</f>
        <v>102.18405</v>
      </c>
      <c r="N267" s="1">
        <f t="shared" si="547"/>
        <v>115.13875</v>
      </c>
      <c r="O267" s="1">
        <f t="shared" ref="O267:P267" si="548">(E267+W267)/2</f>
        <v>102.9584</v>
      </c>
      <c r="P267" s="1">
        <f t="shared" si="548"/>
        <v>103.7041</v>
      </c>
      <c r="Q267" s="1">
        <f t="shared" si="6"/>
        <v>92.6570628</v>
      </c>
      <c r="R267" s="1">
        <f t="shared" si="7"/>
        <v>0.6643148083</v>
      </c>
      <c r="S267" s="1">
        <f t="shared" si="8"/>
        <v>96.94405</v>
      </c>
      <c r="T267" s="1">
        <v>96.7649</v>
      </c>
      <c r="U267" s="1">
        <v>93.653</v>
      </c>
      <c r="V267" s="1">
        <v>105.5756</v>
      </c>
      <c r="W267" s="1">
        <v>109.3396</v>
      </c>
      <c r="X267" s="1">
        <v>112.3669</v>
      </c>
      <c r="Y267" s="1">
        <f t="shared" si="9"/>
        <v>336.546363</v>
      </c>
      <c r="Z267" s="1">
        <f t="shared" si="10"/>
        <v>386.2168258</v>
      </c>
      <c r="AA267" s="1">
        <f t="shared" si="11"/>
        <v>85.42380625</v>
      </c>
      <c r="AB267" s="1">
        <f t="shared" si="12"/>
        <v>201.7933892</v>
      </c>
      <c r="AC267" s="1">
        <f t="shared" si="13"/>
        <v>299.8888793</v>
      </c>
      <c r="AD267" s="1">
        <f t="shared" si="14"/>
        <v>29.10278809</v>
      </c>
      <c r="AF267" s="1">
        <f t="shared" si="15"/>
        <v>-0.008307651006</v>
      </c>
      <c r="AG267" s="23" t="str">
        <f t="shared" si="16"/>
        <v>SUB-HORIZONTAL</v>
      </c>
      <c r="AH267" s="1">
        <f t="shared" si="17"/>
        <v>-0.02252144095</v>
      </c>
      <c r="AJ267" s="23" t="str">
        <f t="shared" si="18"/>
        <v>SUB-HORIZONTAL</v>
      </c>
      <c r="AK267" s="1">
        <f t="shared" si="19"/>
        <v>0.1080062217</v>
      </c>
      <c r="AM267" s="17" t="str">
        <f t="shared" si="20"/>
        <v>SUB-VERTICAL</v>
      </c>
      <c r="AN267" s="1">
        <f t="shared" si="21"/>
        <v>-0.05196377484</v>
      </c>
      <c r="AP267" s="23" t="str">
        <f t="shared" si="22"/>
        <v>SUB-HORIZONTAL</v>
      </c>
      <c r="AQ267" s="1">
        <f t="shared" si="23"/>
        <v>0.02731162374</v>
      </c>
      <c r="AS267" s="16" t="str">
        <f t="shared" si="24"/>
        <v>MERGULHO</v>
      </c>
      <c r="AT267" s="1">
        <f t="shared" si="25"/>
        <v>-0.1476004186</v>
      </c>
      <c r="AV267" s="23" t="str">
        <f t="shared" si="26"/>
        <v>SUB-HORIZONTAL</v>
      </c>
    </row>
    <row r="268" ht="15.75" customHeight="1">
      <c r="A268" s="1">
        <v>5595.0231</v>
      </c>
      <c r="B268" s="1">
        <v>91.7729</v>
      </c>
      <c r="C268" s="1">
        <v>96.0177</v>
      </c>
      <c r="D268" s="1">
        <v>106.5413</v>
      </c>
      <c r="E268" s="1">
        <v>101.4562</v>
      </c>
      <c r="F268" s="1">
        <v>99.8148</v>
      </c>
      <c r="G268" s="1">
        <v>101.327</v>
      </c>
      <c r="H268" s="1">
        <v>94.5767</v>
      </c>
      <c r="I268" s="1">
        <v>110.9703</v>
      </c>
      <c r="J268" s="1">
        <v>119.3072</v>
      </c>
      <c r="K268" s="1">
        <v>109.6983</v>
      </c>
      <c r="L268" s="1">
        <f t="shared" si="3"/>
        <v>98.57283333</v>
      </c>
      <c r="M268" s="1">
        <f t="shared" ref="M268:N268" si="549">(H268+I268)/2</f>
        <v>102.7735</v>
      </c>
      <c r="N268" s="1">
        <f t="shared" si="549"/>
        <v>115.13875</v>
      </c>
      <c r="O268" s="1">
        <f t="shared" ref="O268:P268" si="550">(E268+W268)/2</f>
        <v>104.4624</v>
      </c>
      <c r="P268" s="1">
        <f t="shared" si="550"/>
        <v>107.4636</v>
      </c>
      <c r="Q268" s="1">
        <f t="shared" si="6"/>
        <v>91.80433745</v>
      </c>
      <c r="R268" s="1">
        <f t="shared" si="7"/>
        <v>0.6942321461</v>
      </c>
      <c r="S268" s="1">
        <f t="shared" si="8"/>
        <v>98.34911667</v>
      </c>
      <c r="T268" s="1">
        <v>96.3513</v>
      </c>
      <c r="U268" s="1">
        <v>93.9495</v>
      </c>
      <c r="V268" s="1">
        <v>105.462</v>
      </c>
      <c r="W268" s="1">
        <v>107.4686</v>
      </c>
      <c r="X268" s="1">
        <v>115.1124</v>
      </c>
      <c r="Y268" s="1">
        <f t="shared" si="9"/>
        <v>368.5401668</v>
      </c>
      <c r="Z268" s="1">
        <f t="shared" si="10"/>
        <v>223.5802468</v>
      </c>
      <c r="AA268" s="1">
        <f t="shared" si="11"/>
        <v>19.616041</v>
      </c>
      <c r="AB268" s="1">
        <f t="shared" si="12"/>
        <v>213.715161</v>
      </c>
      <c r="AC268" s="1">
        <f t="shared" si="13"/>
        <v>289.7076326</v>
      </c>
      <c r="AD268" s="1">
        <f t="shared" si="14"/>
        <v>30.34136889</v>
      </c>
      <c r="AF268" s="1">
        <f t="shared" si="15"/>
        <v>-0.03009523407</v>
      </c>
      <c r="AG268" s="23" t="str">
        <f t="shared" si="16"/>
        <v>SUB-HORIZONTAL</v>
      </c>
      <c r="AH268" s="1">
        <f t="shared" si="17"/>
        <v>0.01512154803</v>
      </c>
      <c r="AJ268" s="16" t="str">
        <f t="shared" si="18"/>
        <v>MERGULHO</v>
      </c>
      <c r="AK268" s="1">
        <f t="shared" si="19"/>
        <v>0.1040470298</v>
      </c>
      <c r="AM268" s="17" t="str">
        <f t="shared" si="20"/>
        <v>SUB-VERTICAL</v>
      </c>
      <c r="AN268" s="1">
        <f t="shared" si="21"/>
        <v>-0.04891039904</v>
      </c>
      <c r="AP268" s="23" t="str">
        <f t="shared" si="22"/>
        <v>SUB-HORIZONTAL</v>
      </c>
      <c r="AQ268" s="1">
        <f t="shared" si="23"/>
        <v>0.06872384746</v>
      </c>
      <c r="AS268" s="16" t="str">
        <f t="shared" si="24"/>
        <v>MERGULHO</v>
      </c>
      <c r="AT268" s="1">
        <f t="shared" si="25"/>
        <v>-0.1276426246</v>
      </c>
      <c r="AV268" s="23" t="str">
        <f t="shared" si="26"/>
        <v>SUB-HORIZONTAL</v>
      </c>
    </row>
    <row r="269" ht="15.75" customHeight="1">
      <c r="A269" s="1">
        <v>5595.0993</v>
      </c>
      <c r="B269" s="1">
        <v>90.8455</v>
      </c>
      <c r="C269" s="1">
        <v>100.7108</v>
      </c>
      <c r="D269" s="1">
        <v>111.1847</v>
      </c>
      <c r="E269" s="1">
        <v>106.1262</v>
      </c>
      <c r="F269" s="1">
        <v>104.3442</v>
      </c>
      <c r="G269" s="1">
        <v>105.4863</v>
      </c>
      <c r="H269" s="1">
        <v>93.5143</v>
      </c>
      <c r="I269" s="1">
        <v>98.4118</v>
      </c>
      <c r="J269" s="1">
        <v>106.0957</v>
      </c>
      <c r="K269" s="1">
        <v>102.5674</v>
      </c>
      <c r="L269" s="1">
        <f t="shared" si="3"/>
        <v>101.1149333</v>
      </c>
      <c r="M269" s="1">
        <f t="shared" ref="M269:N269" si="551">(H269+I269)/2</f>
        <v>95.96305</v>
      </c>
      <c r="N269" s="1">
        <f t="shared" si="551"/>
        <v>102.25375</v>
      </c>
      <c r="O269" s="1">
        <f t="shared" ref="O269:P269" si="552">(E269+W269)/2</f>
        <v>105.6142</v>
      </c>
      <c r="P269" s="1">
        <f t="shared" si="552"/>
        <v>110.3101</v>
      </c>
      <c r="Q269" s="1">
        <f t="shared" si="6"/>
        <v>90.87672211</v>
      </c>
      <c r="R269" s="1">
        <f t="shared" si="7"/>
        <v>0.722729188</v>
      </c>
      <c r="S269" s="1">
        <f t="shared" si="8"/>
        <v>99.18105</v>
      </c>
      <c r="T269" s="1">
        <v>94.6497</v>
      </c>
      <c r="U269" s="1">
        <v>93.2191</v>
      </c>
      <c r="V269" s="1">
        <v>104.4765</v>
      </c>
      <c r="W269" s="1">
        <v>105.1022</v>
      </c>
      <c r="X269" s="1">
        <v>116.276</v>
      </c>
      <c r="Y269" s="1">
        <f t="shared" si="9"/>
        <v>57.24889569</v>
      </c>
      <c r="Z269" s="1">
        <f t="shared" si="10"/>
        <v>5.285401</v>
      </c>
      <c r="AA269" s="1">
        <f t="shared" si="11"/>
        <v>163.1469744</v>
      </c>
      <c r="AB269" s="1">
        <f t="shared" si="12"/>
        <v>14.15339641</v>
      </c>
      <c r="AC269" s="1">
        <f t="shared" si="13"/>
        <v>26.96413329</v>
      </c>
      <c r="AD269" s="1">
        <f t="shared" si="14"/>
        <v>36.78058609</v>
      </c>
      <c r="AF269" s="1">
        <f t="shared" si="15"/>
        <v>-0.02895511576</v>
      </c>
      <c r="AG269" s="23" t="str">
        <f t="shared" si="16"/>
        <v>SUB-HORIZONTAL</v>
      </c>
      <c r="AH269" s="1">
        <f t="shared" si="17"/>
        <v>0.07415565805</v>
      </c>
      <c r="AJ269" s="16" t="str">
        <f t="shared" si="18"/>
        <v>MERGULHO</v>
      </c>
      <c r="AK269" s="1">
        <f t="shared" si="19"/>
        <v>0.09898009947</v>
      </c>
      <c r="AM269" s="16" t="str">
        <f t="shared" si="20"/>
        <v>MERGULHO</v>
      </c>
      <c r="AN269" s="1">
        <f t="shared" si="21"/>
        <v>-0.04656803718</v>
      </c>
      <c r="AP269" s="23" t="str">
        <f t="shared" si="22"/>
        <v>SUB-HORIZONTAL</v>
      </c>
      <c r="AQ269" s="1">
        <f t="shared" si="23"/>
        <v>0.1010764426</v>
      </c>
      <c r="AS269" s="17" t="str">
        <f t="shared" si="24"/>
        <v>SUB-VERTICAL</v>
      </c>
      <c r="AT269" s="1">
        <f t="shared" si="25"/>
        <v>-0.09742407662</v>
      </c>
      <c r="AV269" s="23" t="str">
        <f t="shared" si="26"/>
        <v>SUB-HORIZONTAL</v>
      </c>
    </row>
    <row r="270" ht="15.75" customHeight="1">
      <c r="A270" s="1">
        <v>5595.1755</v>
      </c>
      <c r="B270" s="1">
        <v>88.5607</v>
      </c>
      <c r="C270" s="1">
        <v>97.4267</v>
      </c>
      <c r="D270" s="1">
        <v>110.4608</v>
      </c>
      <c r="E270" s="1">
        <v>108.1337</v>
      </c>
      <c r="F270" s="1">
        <v>106.1338</v>
      </c>
      <c r="G270" s="1">
        <v>106.9484</v>
      </c>
      <c r="H270" s="1">
        <v>90.9864</v>
      </c>
      <c r="I270" s="1">
        <v>98.4118</v>
      </c>
      <c r="J270" s="1">
        <v>106.0957</v>
      </c>
      <c r="K270" s="1">
        <v>102.5674</v>
      </c>
      <c r="L270" s="1">
        <f t="shared" si="3"/>
        <v>101.3562</v>
      </c>
      <c r="M270" s="1">
        <f t="shared" ref="M270:N270" si="553">(H270+I270)/2</f>
        <v>94.6991</v>
      </c>
      <c r="N270" s="1">
        <f t="shared" si="553"/>
        <v>102.25375</v>
      </c>
      <c r="O270" s="1">
        <f t="shared" ref="O270:P270" si="554">(E270+W270)/2</f>
        <v>105.0045</v>
      </c>
      <c r="P270" s="1">
        <f t="shared" si="554"/>
        <v>111.0071</v>
      </c>
      <c r="Q270" s="1">
        <f t="shared" si="6"/>
        <v>88.5926943</v>
      </c>
      <c r="R270" s="1">
        <f t="shared" si="7"/>
        <v>0.7327466248</v>
      </c>
      <c r="S270" s="1">
        <f t="shared" si="8"/>
        <v>97.10085</v>
      </c>
      <c r="T270" s="1">
        <v>93.0591</v>
      </c>
      <c r="U270" s="1">
        <v>91.0389</v>
      </c>
      <c r="V270" s="1">
        <v>102.0589</v>
      </c>
      <c r="W270" s="1">
        <v>101.8753</v>
      </c>
      <c r="X270" s="1">
        <v>115.8804</v>
      </c>
      <c r="Y270" s="1">
        <f t="shared" si="9"/>
        <v>97.04417121</v>
      </c>
      <c r="Z270" s="1">
        <f t="shared" si="10"/>
        <v>0.97042201</v>
      </c>
      <c r="AA270" s="1">
        <f t="shared" si="11"/>
        <v>145.178401</v>
      </c>
      <c r="AB270" s="1">
        <f t="shared" si="12"/>
        <v>28.65139729</v>
      </c>
      <c r="AC270" s="1">
        <f t="shared" si="13"/>
        <v>54.35965441</v>
      </c>
      <c r="AD270" s="1">
        <f t="shared" si="14"/>
        <v>13.30133841</v>
      </c>
      <c r="AF270" s="1">
        <f t="shared" si="15"/>
        <v>-0.02702267431</v>
      </c>
      <c r="AG270" s="23" t="str">
        <f t="shared" si="16"/>
        <v>SUB-HORIZONTAL</v>
      </c>
      <c r="AH270" s="1">
        <f t="shared" si="17"/>
        <v>0.06840358457</v>
      </c>
      <c r="AJ270" s="16" t="str">
        <f t="shared" si="18"/>
        <v>MERGULHO</v>
      </c>
      <c r="AK270" s="1">
        <f t="shared" si="19"/>
        <v>0.1256429024</v>
      </c>
      <c r="AM270" s="17" t="str">
        <f t="shared" si="20"/>
        <v>SUB-VERTICAL</v>
      </c>
      <c r="AN270" s="1">
        <f t="shared" si="21"/>
        <v>-0.02129268466</v>
      </c>
      <c r="AP270" s="23" t="str">
        <f t="shared" si="22"/>
        <v>SUB-HORIZONTAL</v>
      </c>
      <c r="AQ270" s="1">
        <f t="shared" si="23"/>
        <v>0.1288981758</v>
      </c>
      <c r="AS270" s="17" t="str">
        <f t="shared" si="24"/>
        <v>SUB-VERTICAL</v>
      </c>
      <c r="AT270" s="1">
        <f t="shared" si="25"/>
        <v>-0.08023365482</v>
      </c>
      <c r="AV270" s="23" t="str">
        <f t="shared" si="26"/>
        <v>SUB-HORIZONTAL</v>
      </c>
    </row>
    <row r="271" ht="15.75" customHeight="1">
      <c r="A271" s="1">
        <v>5595.2517</v>
      </c>
      <c r="B271" s="1">
        <v>87.3825</v>
      </c>
      <c r="C271" s="1">
        <v>88.7129</v>
      </c>
      <c r="D271" s="1">
        <v>103.9882</v>
      </c>
      <c r="E271" s="1">
        <v>106.5393</v>
      </c>
      <c r="F271" s="1">
        <v>104.3727</v>
      </c>
      <c r="G271" s="1">
        <v>105.6037</v>
      </c>
      <c r="H271" s="1">
        <v>90.1359</v>
      </c>
      <c r="I271" s="1">
        <v>96.2181</v>
      </c>
      <c r="J271" s="1">
        <v>104.6131</v>
      </c>
      <c r="K271" s="1">
        <v>105.575</v>
      </c>
      <c r="L271" s="1">
        <f t="shared" si="3"/>
        <v>100.0374333</v>
      </c>
      <c r="M271" s="1">
        <f t="shared" ref="M271:N271" si="555">(H271+I271)/2</f>
        <v>93.177</v>
      </c>
      <c r="N271" s="1">
        <f t="shared" si="555"/>
        <v>100.4156</v>
      </c>
      <c r="O271" s="1">
        <f t="shared" ref="O271:P271" si="556">(E271+W271)/2</f>
        <v>102.22665</v>
      </c>
      <c r="P271" s="1">
        <f t="shared" si="556"/>
        <v>109.1849</v>
      </c>
      <c r="Q271" s="1">
        <f t="shared" si="6"/>
        <v>87.41580186</v>
      </c>
      <c r="R271" s="1">
        <f t="shared" si="7"/>
        <v>0.7235335428</v>
      </c>
      <c r="S271" s="1">
        <f t="shared" si="8"/>
        <v>93.38351667</v>
      </c>
      <c r="T271" s="1">
        <v>93.6692</v>
      </c>
      <c r="U271" s="1">
        <v>88.0772</v>
      </c>
      <c r="V271" s="1">
        <v>98.4711</v>
      </c>
      <c r="W271" s="1">
        <v>97.914</v>
      </c>
      <c r="X271" s="1">
        <v>113.9971</v>
      </c>
      <c r="Y271" s="1">
        <f t="shared" si="9"/>
        <v>78.06782736</v>
      </c>
      <c r="Z271" s="1">
        <f t="shared" si="10"/>
        <v>56.32802704</v>
      </c>
      <c r="AA271" s="1">
        <f t="shared" si="11"/>
        <v>60.37445401</v>
      </c>
      <c r="AB271" s="1">
        <f t="shared" si="12"/>
        <v>6.49689121</v>
      </c>
      <c r="AC271" s="1">
        <f t="shared" si="13"/>
        <v>66.27425281</v>
      </c>
      <c r="AD271" s="1">
        <f t="shared" si="14"/>
        <v>5.076009</v>
      </c>
      <c r="AF271" s="1">
        <f t="shared" si="15"/>
        <v>-0.03102474178</v>
      </c>
      <c r="AG271" s="23" t="str">
        <f t="shared" si="16"/>
        <v>SUB-HORIZONTAL</v>
      </c>
      <c r="AH271" s="1">
        <f t="shared" si="17"/>
        <v>-0.01591338654</v>
      </c>
      <c r="AJ271" s="23" t="str">
        <f t="shared" si="18"/>
        <v>SUB-HORIZONTAL</v>
      </c>
      <c r="AK271" s="1">
        <f t="shared" si="19"/>
        <v>0.1590392539</v>
      </c>
      <c r="AM271" s="17" t="str">
        <f t="shared" si="20"/>
        <v>SUB-VERTICAL</v>
      </c>
      <c r="AN271" s="1">
        <f t="shared" si="21"/>
        <v>0.0242370932</v>
      </c>
      <c r="AP271" s="16" t="str">
        <f t="shared" si="22"/>
        <v>MERGULHO</v>
      </c>
      <c r="AQ271" s="1">
        <f t="shared" si="23"/>
        <v>0.152230076</v>
      </c>
      <c r="AS271" s="17" t="str">
        <f t="shared" si="24"/>
        <v>SUB-VERTICAL</v>
      </c>
      <c r="AT271" s="1">
        <f t="shared" si="25"/>
        <v>-0.07649824143</v>
      </c>
      <c r="AV271" s="23" t="str">
        <f t="shared" si="26"/>
        <v>SUB-HORIZONTAL</v>
      </c>
    </row>
    <row r="272" ht="15.75" customHeight="1">
      <c r="A272" s="1">
        <v>5595.3279</v>
      </c>
      <c r="B272" s="1">
        <v>87.7604</v>
      </c>
      <c r="C272" s="1">
        <v>80.6073</v>
      </c>
      <c r="D272" s="1">
        <v>97.2414</v>
      </c>
      <c r="E272" s="1">
        <v>105.0676</v>
      </c>
      <c r="F272" s="1">
        <v>102.7596</v>
      </c>
      <c r="G272" s="1">
        <v>105.5642</v>
      </c>
      <c r="H272" s="1">
        <v>91.8272</v>
      </c>
      <c r="I272" s="1">
        <v>96.2181</v>
      </c>
      <c r="J272" s="1">
        <v>104.6131</v>
      </c>
      <c r="K272" s="1">
        <v>105.575</v>
      </c>
      <c r="L272" s="1">
        <f t="shared" si="3"/>
        <v>100.0503333</v>
      </c>
      <c r="M272" s="1">
        <f t="shared" ref="M272:N272" si="557">(H272+I272)/2</f>
        <v>94.02265</v>
      </c>
      <c r="N272" s="1">
        <f t="shared" si="557"/>
        <v>100.4156</v>
      </c>
      <c r="O272" s="1">
        <f t="shared" ref="O272:P272" si="558">(E272+W272)/2</f>
        <v>99.3912</v>
      </c>
      <c r="P272" s="1">
        <f t="shared" si="558"/>
        <v>106.7126</v>
      </c>
      <c r="Q272" s="1">
        <f t="shared" si="6"/>
        <v>87.79494206</v>
      </c>
      <c r="R272" s="1">
        <f t="shared" si="7"/>
        <v>0.7232629123</v>
      </c>
      <c r="S272" s="1">
        <f t="shared" si="8"/>
        <v>90.30295</v>
      </c>
      <c r="T272" s="1">
        <v>95.5562</v>
      </c>
      <c r="U272" s="1">
        <v>85.6811</v>
      </c>
      <c r="V272" s="1">
        <v>94.9713</v>
      </c>
      <c r="W272" s="1">
        <v>93.7148</v>
      </c>
      <c r="X272" s="1">
        <v>110.6656</v>
      </c>
      <c r="Y272" s="1">
        <f t="shared" si="9"/>
        <v>71.53268929</v>
      </c>
      <c r="Z272" s="1">
        <f t="shared" si="10"/>
        <v>243.6970766</v>
      </c>
      <c r="AA272" s="1">
        <f t="shared" si="11"/>
        <v>1.04714289</v>
      </c>
      <c r="AB272" s="1">
        <f t="shared" si="12"/>
        <v>0.43811161</v>
      </c>
      <c r="AC272" s="1">
        <f t="shared" si="13"/>
        <v>111.028369</v>
      </c>
      <c r="AD272" s="1">
        <f t="shared" si="14"/>
        <v>1.55451024</v>
      </c>
      <c r="AF272" s="1">
        <f t="shared" si="15"/>
        <v>-0.04530204915</v>
      </c>
      <c r="AG272" s="23" t="str">
        <f t="shared" si="16"/>
        <v>SUB-HORIZONTAL</v>
      </c>
      <c r="AH272" s="1">
        <f t="shared" si="17"/>
        <v>-0.1304115714</v>
      </c>
      <c r="AJ272" s="23" t="str">
        <f t="shared" si="18"/>
        <v>SUB-HORIZONTAL</v>
      </c>
      <c r="AK272" s="1">
        <f t="shared" si="19"/>
        <v>0.1878825818</v>
      </c>
      <c r="AM272" s="17" t="str">
        <f t="shared" si="20"/>
        <v>SUB-VERTICAL</v>
      </c>
      <c r="AN272" s="1">
        <f t="shared" si="21"/>
        <v>0.07742673301</v>
      </c>
      <c r="AP272" s="16" t="str">
        <f t="shared" si="22"/>
        <v>MERGULHO</v>
      </c>
      <c r="AQ272" s="1">
        <f t="shared" si="23"/>
        <v>0.1664484621</v>
      </c>
      <c r="AS272" s="17" t="str">
        <f t="shared" si="24"/>
        <v>SUB-VERTICAL</v>
      </c>
      <c r="AT272" s="1">
        <f t="shared" si="25"/>
        <v>-0.0471981228</v>
      </c>
      <c r="AV272" s="23" t="str">
        <f t="shared" si="26"/>
        <v>SUB-HORIZONTAL</v>
      </c>
    </row>
    <row r="273" ht="15.75" customHeight="1">
      <c r="A273" s="1">
        <v>5595.4041</v>
      </c>
      <c r="B273" s="1">
        <v>89.9983</v>
      </c>
      <c r="C273" s="1">
        <v>77.0859</v>
      </c>
      <c r="D273" s="1">
        <v>96.0966</v>
      </c>
      <c r="E273" s="1">
        <v>107.7206</v>
      </c>
      <c r="F273" s="1">
        <v>105.2312</v>
      </c>
      <c r="G273" s="1">
        <v>106.1015</v>
      </c>
      <c r="H273" s="1">
        <v>94.7588</v>
      </c>
      <c r="I273" s="1">
        <v>96.4545</v>
      </c>
      <c r="J273" s="1">
        <v>105.2959</v>
      </c>
      <c r="K273" s="1">
        <v>110.979</v>
      </c>
      <c r="L273" s="1">
        <f t="shared" si="3"/>
        <v>102.0305</v>
      </c>
      <c r="M273" s="1">
        <f t="shared" ref="M273:N273" si="559">(H273+I273)/2</f>
        <v>95.60665</v>
      </c>
      <c r="N273" s="1">
        <f t="shared" si="559"/>
        <v>100.8752</v>
      </c>
      <c r="O273" s="1">
        <f t="shared" ref="O273:P273" si="560">(E273+W273)/2</f>
        <v>99.00565</v>
      </c>
      <c r="P273" s="1">
        <f t="shared" si="560"/>
        <v>106.44255</v>
      </c>
      <c r="Q273" s="1">
        <f t="shared" si="6"/>
        <v>90.03345123</v>
      </c>
      <c r="R273" s="1">
        <f t="shared" si="7"/>
        <v>0.7269441713</v>
      </c>
      <c r="S273" s="1">
        <f t="shared" si="8"/>
        <v>89.55191667</v>
      </c>
      <c r="T273" s="1">
        <v>97.0033</v>
      </c>
      <c r="U273" s="1">
        <v>84.2477</v>
      </c>
      <c r="V273" s="1">
        <v>92.8797</v>
      </c>
      <c r="W273" s="1">
        <v>90.2907</v>
      </c>
      <c r="X273" s="1">
        <v>107.6539</v>
      </c>
      <c r="Y273" s="1">
        <f t="shared" si="9"/>
        <v>41.68251844</v>
      </c>
      <c r="Z273" s="1">
        <f t="shared" si="10"/>
        <v>375.142666</v>
      </c>
      <c r="AA273" s="1">
        <f t="shared" si="11"/>
        <v>0.12809241</v>
      </c>
      <c r="AB273" s="1">
        <f t="shared" si="12"/>
        <v>0.30118144</v>
      </c>
      <c r="AC273" s="1">
        <f t="shared" si="13"/>
        <v>149.0059662</v>
      </c>
      <c r="AD273" s="1">
        <f t="shared" si="14"/>
        <v>12.77919504</v>
      </c>
      <c r="AF273" s="1">
        <f t="shared" si="15"/>
        <v>-0.05154964043</v>
      </c>
      <c r="AG273" s="23" t="str">
        <f t="shared" si="16"/>
        <v>SUB-HORIZONTAL</v>
      </c>
      <c r="AH273" s="1">
        <f t="shared" si="17"/>
        <v>-0.206780971</v>
      </c>
      <c r="AJ273" s="23" t="str">
        <f t="shared" si="18"/>
        <v>SUB-HORIZONTAL</v>
      </c>
      <c r="AK273" s="1">
        <f t="shared" si="19"/>
        <v>0.220880117</v>
      </c>
      <c r="AM273" s="17" t="str">
        <f t="shared" si="20"/>
        <v>SUB-VERTICAL</v>
      </c>
      <c r="AN273" s="1">
        <f t="shared" si="21"/>
        <v>0.1142489476</v>
      </c>
      <c r="AP273" s="17" t="str">
        <f t="shared" si="22"/>
        <v>SUB-VERTICAL</v>
      </c>
      <c r="AQ273" s="1">
        <f t="shared" si="23"/>
        <v>0.1761137943</v>
      </c>
      <c r="AS273" s="17" t="str">
        <f t="shared" si="24"/>
        <v>SUB-VERTICAL</v>
      </c>
      <c r="AT273" s="1">
        <f t="shared" si="25"/>
        <v>-0.01452539624</v>
      </c>
      <c r="AV273" s="23" t="str">
        <f t="shared" si="26"/>
        <v>SUB-HORIZONTAL</v>
      </c>
    </row>
    <row r="274" ht="15.75" customHeight="1">
      <c r="A274" s="1">
        <v>5595.4803</v>
      </c>
      <c r="B274" s="1">
        <v>104.7811</v>
      </c>
      <c r="C274" s="1">
        <v>80.593</v>
      </c>
      <c r="D274" s="1">
        <v>100.5604</v>
      </c>
      <c r="E274" s="1">
        <v>114.6833</v>
      </c>
      <c r="F274" s="1">
        <v>112.0283</v>
      </c>
      <c r="G274" s="1">
        <v>110.1186</v>
      </c>
      <c r="H274" s="1">
        <v>104.3308</v>
      </c>
      <c r="I274" s="1">
        <v>96.4545</v>
      </c>
      <c r="J274" s="1">
        <v>105.2959</v>
      </c>
      <c r="K274" s="1">
        <v>110.979</v>
      </c>
      <c r="L274" s="1">
        <f t="shared" si="3"/>
        <v>108.8259</v>
      </c>
      <c r="M274" s="1">
        <f t="shared" ref="M274:N274" si="561">(H274+I274)/2</f>
        <v>100.39265</v>
      </c>
      <c r="N274" s="1">
        <f t="shared" si="561"/>
        <v>100.8752</v>
      </c>
      <c r="O274" s="1">
        <f t="shared" ref="O274:P274" si="562">(E274+W274)/2</f>
        <v>101.55115</v>
      </c>
      <c r="P274" s="1">
        <f t="shared" si="562"/>
        <v>107.82725</v>
      </c>
      <c r="Q274" s="1">
        <f t="shared" si="6"/>
        <v>104.8155829</v>
      </c>
      <c r="R274" s="1">
        <f t="shared" si="7"/>
        <v>0.7544669437</v>
      </c>
      <c r="S274" s="1">
        <f t="shared" si="8"/>
        <v>93.2811</v>
      </c>
      <c r="T274" s="1">
        <v>97.2564</v>
      </c>
      <c r="U274" s="1">
        <v>84.7978</v>
      </c>
      <c r="V274" s="1">
        <v>91.6979</v>
      </c>
      <c r="W274" s="1">
        <v>88.419</v>
      </c>
      <c r="X274" s="1">
        <v>103.6262</v>
      </c>
      <c r="Y274" s="1">
        <f t="shared" si="9"/>
        <v>69.33226756</v>
      </c>
      <c r="Z274" s="1">
        <f t="shared" si="10"/>
        <v>251.5871823</v>
      </c>
      <c r="AA274" s="1">
        <f t="shared" si="11"/>
        <v>16.85841481</v>
      </c>
      <c r="AB274" s="1">
        <f t="shared" si="12"/>
        <v>0.64304361</v>
      </c>
      <c r="AC274" s="1">
        <f t="shared" si="13"/>
        <v>135.8786549</v>
      </c>
      <c r="AD274" s="1">
        <f t="shared" si="14"/>
        <v>22.62524356</v>
      </c>
      <c r="AF274" s="1">
        <f t="shared" si="15"/>
        <v>0.004306795013</v>
      </c>
      <c r="AG274" s="16" t="str">
        <f t="shared" si="16"/>
        <v>MERGULHO</v>
      </c>
      <c r="AH274" s="1">
        <f t="shared" si="17"/>
        <v>-0.2588722727</v>
      </c>
      <c r="AJ274" s="23" t="str">
        <f t="shared" si="18"/>
        <v>SUB-HORIZONTAL</v>
      </c>
      <c r="AK274" s="1">
        <f t="shared" si="19"/>
        <v>0.2217988862</v>
      </c>
      <c r="AM274" s="17" t="str">
        <f t="shared" si="20"/>
        <v>SUB-VERTICAL</v>
      </c>
      <c r="AN274" s="1">
        <f t="shared" si="21"/>
        <v>0.1315104601</v>
      </c>
      <c r="AP274" s="17" t="str">
        <f t="shared" si="22"/>
        <v>SUB-VERTICAL</v>
      </c>
      <c r="AQ274" s="1">
        <f t="shared" si="23"/>
        <v>0.1588699182</v>
      </c>
      <c r="AS274" s="17" t="str">
        <f t="shared" si="24"/>
        <v>SUB-VERTICAL</v>
      </c>
      <c r="AT274" s="1">
        <f t="shared" si="25"/>
        <v>0.06077712355</v>
      </c>
      <c r="AV274" s="16" t="str">
        <f t="shared" si="26"/>
        <v>MERGULHO</v>
      </c>
    </row>
    <row r="275" ht="15.75" customHeight="1">
      <c r="A275" s="1">
        <v>5595.5565</v>
      </c>
      <c r="B275" s="1">
        <v>137.3006</v>
      </c>
      <c r="C275" s="1">
        <v>91.082</v>
      </c>
      <c r="D275" s="1">
        <v>103.8819</v>
      </c>
      <c r="E275" s="1">
        <v>113.2975</v>
      </c>
      <c r="F275" s="1">
        <v>111.1407</v>
      </c>
      <c r="G275" s="1">
        <v>107.4006</v>
      </c>
      <c r="H275" s="1">
        <v>99.2392</v>
      </c>
      <c r="I275" s="1">
        <v>95.1745</v>
      </c>
      <c r="J275" s="1">
        <v>104.0629</v>
      </c>
      <c r="K275" s="1">
        <v>114.9494</v>
      </c>
      <c r="L275" s="1">
        <f t="shared" si="3"/>
        <v>105.9268333</v>
      </c>
      <c r="M275" s="1">
        <f t="shared" ref="M275:N275" si="563">(H275+I275)/2</f>
        <v>97.20685</v>
      </c>
      <c r="N275" s="1">
        <f t="shared" si="563"/>
        <v>99.6187</v>
      </c>
      <c r="O275" s="1">
        <f t="shared" ref="O275:P275" si="564">(E275+W275)/2</f>
        <v>100.19935</v>
      </c>
      <c r="P275" s="1">
        <f t="shared" si="564"/>
        <v>104.92975</v>
      </c>
      <c r="Q275" s="1">
        <f t="shared" si="6"/>
        <v>137.3337712</v>
      </c>
      <c r="R275" s="1">
        <f t="shared" si="7"/>
        <v>0.7358448294</v>
      </c>
      <c r="S275" s="1">
        <f t="shared" si="8"/>
        <v>100.7600833</v>
      </c>
      <c r="T275" s="1">
        <v>94.6077</v>
      </c>
      <c r="U275" s="1">
        <v>86.0426</v>
      </c>
      <c r="V275" s="1">
        <v>91.6457</v>
      </c>
      <c r="W275" s="1">
        <v>87.1012</v>
      </c>
      <c r="X275" s="1">
        <v>98.7188</v>
      </c>
      <c r="Y275" s="1">
        <f t="shared" si="9"/>
        <v>1774.608301</v>
      </c>
      <c r="Z275" s="1">
        <f t="shared" si="10"/>
        <v>16.74855625</v>
      </c>
      <c r="AA275" s="1">
        <f t="shared" si="11"/>
        <v>75.81881476</v>
      </c>
      <c r="AB275" s="1">
        <f t="shared" si="12"/>
        <v>0.32126224</v>
      </c>
      <c r="AC275" s="1">
        <f t="shared" si="13"/>
        <v>83.39159761</v>
      </c>
      <c r="AD275" s="1">
        <f t="shared" si="14"/>
        <v>12.45242944</v>
      </c>
      <c r="AF275" s="1">
        <f t="shared" si="15"/>
        <v>0.3260670497</v>
      </c>
      <c r="AG275" s="17" t="str">
        <f t="shared" si="16"/>
        <v>SUB-VERTICAL</v>
      </c>
      <c r="AH275" s="1">
        <f t="shared" si="17"/>
        <v>-0.0857991932</v>
      </c>
      <c r="AJ275" s="23" t="str">
        <f t="shared" si="18"/>
        <v>SUB-HORIZONTAL</v>
      </c>
      <c r="AK275" s="1">
        <f t="shared" si="19"/>
        <v>0.131589233</v>
      </c>
      <c r="AM275" s="17" t="str">
        <f t="shared" si="20"/>
        <v>SUB-VERTICAL</v>
      </c>
      <c r="AN275" s="1">
        <f t="shared" si="21"/>
        <v>0.08678964154</v>
      </c>
      <c r="AP275" s="16" t="str">
        <f t="shared" si="22"/>
        <v>MERGULHO</v>
      </c>
      <c r="AQ275" s="1">
        <f t="shared" si="23"/>
        <v>0.1252865402</v>
      </c>
      <c r="AS275" s="17" t="str">
        <f t="shared" si="24"/>
        <v>SUB-VERTICAL</v>
      </c>
      <c r="AT275" s="1">
        <f t="shared" si="25"/>
        <v>0.08431531936</v>
      </c>
      <c r="AV275" s="16" t="str">
        <f t="shared" si="26"/>
        <v>MERGULHO</v>
      </c>
    </row>
    <row r="276" ht="15.75" customHeight="1">
      <c r="A276" s="1">
        <v>5595.6327</v>
      </c>
      <c r="B276" s="1">
        <v>138.0443</v>
      </c>
      <c r="C276" s="1">
        <v>101.732</v>
      </c>
      <c r="D276" s="1">
        <v>102.1447</v>
      </c>
      <c r="E276" s="1">
        <v>101.8047</v>
      </c>
      <c r="F276" s="1">
        <v>100.5886</v>
      </c>
      <c r="G276" s="1">
        <v>95.9445</v>
      </c>
      <c r="H276" s="1">
        <v>88.2079</v>
      </c>
      <c r="I276" s="1">
        <v>95.1745</v>
      </c>
      <c r="J276" s="1">
        <v>104.0629</v>
      </c>
      <c r="K276" s="1">
        <v>114.9494</v>
      </c>
      <c r="L276" s="1">
        <f t="shared" si="3"/>
        <v>94.91366667</v>
      </c>
      <c r="M276" s="1">
        <f t="shared" ref="M276:N276" si="565">(H276+I276)/2</f>
        <v>91.6912</v>
      </c>
      <c r="N276" s="1">
        <f t="shared" si="565"/>
        <v>99.6187</v>
      </c>
      <c r="O276" s="1">
        <f t="shared" ref="O276:P276" si="566">(E276+W276)/2</f>
        <v>93.3292</v>
      </c>
      <c r="P276" s="1">
        <f t="shared" si="566"/>
        <v>97.1015</v>
      </c>
      <c r="Q276" s="1">
        <f t="shared" si="6"/>
        <v>138.0774586</v>
      </c>
      <c r="R276" s="1">
        <f t="shared" si="7"/>
        <v>0.6573544676</v>
      </c>
      <c r="S276" s="1">
        <f t="shared" si="8"/>
        <v>100.3928833</v>
      </c>
      <c r="T276" s="1">
        <v>88.1814</v>
      </c>
      <c r="U276" s="1">
        <v>83.4129</v>
      </c>
      <c r="V276" s="1">
        <v>88.842</v>
      </c>
      <c r="W276" s="1">
        <v>84.8537</v>
      </c>
      <c r="X276" s="1">
        <v>93.6144</v>
      </c>
      <c r="Y276" s="1">
        <f t="shared" si="9"/>
        <v>1837.819752</v>
      </c>
      <c r="Z276" s="1">
        <f t="shared" si="10"/>
        <v>43.00080625</v>
      </c>
      <c r="AA276" s="1">
        <f t="shared" si="11"/>
        <v>48.58368804</v>
      </c>
      <c r="AB276" s="1">
        <f t="shared" si="12"/>
        <v>48.90344761</v>
      </c>
      <c r="AC276" s="1">
        <f t="shared" si="13"/>
        <v>138.3352346</v>
      </c>
      <c r="AD276" s="1">
        <f t="shared" si="14"/>
        <v>40.10055625</v>
      </c>
      <c r="AF276" s="1">
        <f t="shared" si="15"/>
        <v>0.4516309353</v>
      </c>
      <c r="AG276" s="17" t="str">
        <f t="shared" si="16"/>
        <v>SUB-VERTICAL</v>
      </c>
      <c r="AH276" s="1">
        <f t="shared" si="17"/>
        <v>0.1427663448</v>
      </c>
      <c r="AJ276" s="17" t="str">
        <f t="shared" si="18"/>
        <v>SUB-VERTICAL</v>
      </c>
      <c r="AK276" s="1">
        <f t="shared" si="19"/>
        <v>0.004048533702</v>
      </c>
      <c r="AM276" s="16" t="str">
        <f t="shared" si="20"/>
        <v>MERGULHO</v>
      </c>
      <c r="AN276" s="1">
        <f t="shared" si="21"/>
        <v>-0.003334164969</v>
      </c>
      <c r="AP276" s="23" t="str">
        <f t="shared" si="22"/>
        <v>SUB-HORIZONTAL</v>
      </c>
      <c r="AQ276" s="1">
        <f t="shared" si="23"/>
        <v>0.09829514949</v>
      </c>
      <c r="AS276" s="16" t="str">
        <f t="shared" si="24"/>
        <v>MERGULHO</v>
      </c>
      <c r="AT276" s="1">
        <f t="shared" si="25"/>
        <v>0.0245863007</v>
      </c>
      <c r="AV276" s="16" t="str">
        <f t="shared" si="26"/>
        <v>MERGULHO</v>
      </c>
    </row>
    <row r="277" ht="15.75" customHeight="1">
      <c r="A277" s="1">
        <v>5595.7089</v>
      </c>
      <c r="B277" s="1">
        <v>110.4509</v>
      </c>
      <c r="C277" s="1">
        <v>93.9723</v>
      </c>
      <c r="D277" s="1">
        <v>100.6362</v>
      </c>
      <c r="E277" s="1">
        <v>99.1666</v>
      </c>
      <c r="F277" s="1">
        <v>98.2762</v>
      </c>
      <c r="G277" s="1">
        <v>88.8737</v>
      </c>
      <c r="H277" s="1">
        <v>83.8027</v>
      </c>
      <c r="I277" s="1">
        <v>94.1567</v>
      </c>
      <c r="J277" s="1">
        <v>99.4869</v>
      </c>
      <c r="K277" s="1">
        <v>113.7174</v>
      </c>
      <c r="L277" s="1">
        <f t="shared" si="3"/>
        <v>90.31753333</v>
      </c>
      <c r="M277" s="1">
        <f t="shared" ref="M277:N277" si="567">(H277+I277)/2</f>
        <v>88.9797</v>
      </c>
      <c r="N277" s="1">
        <f t="shared" si="567"/>
        <v>96.8218</v>
      </c>
      <c r="O277" s="1">
        <f t="shared" ref="O277:P277" si="568">(E277+W277)/2</f>
        <v>88.96955</v>
      </c>
      <c r="P277" s="1">
        <f t="shared" si="568"/>
        <v>92.4902</v>
      </c>
      <c r="Q277" s="1">
        <f t="shared" si="6"/>
        <v>110.4873303</v>
      </c>
      <c r="R277" s="1">
        <f t="shared" si="7"/>
        <v>0.6089095649</v>
      </c>
      <c r="S277" s="1">
        <f t="shared" si="8"/>
        <v>90.1948</v>
      </c>
      <c r="T277" s="1">
        <v>79.2154</v>
      </c>
      <c r="U277" s="1">
        <v>75.9588</v>
      </c>
      <c r="V277" s="1">
        <v>80.9352</v>
      </c>
      <c r="W277" s="1">
        <v>78.7725</v>
      </c>
      <c r="X277" s="1">
        <v>86.7042</v>
      </c>
      <c r="Y277" s="1">
        <f t="shared" si="9"/>
        <v>265.5009536</v>
      </c>
      <c r="Z277" s="1">
        <f t="shared" si="10"/>
        <v>0.03400336</v>
      </c>
      <c r="AA277" s="1">
        <f t="shared" si="11"/>
        <v>41.98392025</v>
      </c>
      <c r="AB277" s="1">
        <f t="shared" si="12"/>
        <v>223.2424457</v>
      </c>
      <c r="AC277" s="1">
        <f t="shared" si="13"/>
        <v>331.1635644</v>
      </c>
      <c r="AD277" s="1">
        <f t="shared" si="14"/>
        <v>174.8080623</v>
      </c>
      <c r="AF277" s="1">
        <f t="shared" si="15"/>
        <v>0.2769837202</v>
      </c>
      <c r="AG277" s="17" t="str">
        <f t="shared" si="16"/>
        <v>SUB-VERTICAL</v>
      </c>
      <c r="AH277" s="1">
        <f t="shared" si="17"/>
        <v>0.1145974456</v>
      </c>
      <c r="AJ277" s="17" t="str">
        <f t="shared" si="18"/>
        <v>SUB-VERTICAL</v>
      </c>
      <c r="AK277" s="1">
        <f t="shared" si="19"/>
        <v>0.06852537618</v>
      </c>
      <c r="AM277" s="16" t="str">
        <f t="shared" si="20"/>
        <v>MERGULHO</v>
      </c>
      <c r="AN277" s="1">
        <f t="shared" si="21"/>
        <v>-0.01471090249</v>
      </c>
      <c r="AP277" s="23" t="str">
        <f t="shared" si="22"/>
        <v>SUB-HORIZONTAL</v>
      </c>
      <c r="AQ277" s="1">
        <f t="shared" si="23"/>
        <v>0.09597517162</v>
      </c>
      <c r="AS277" s="16" t="str">
        <f t="shared" si="24"/>
        <v>MERGULHO</v>
      </c>
      <c r="AT277" s="1">
        <f t="shared" si="25"/>
        <v>0.02471456416</v>
      </c>
      <c r="AV277" s="16" t="str">
        <f t="shared" si="26"/>
        <v>MERGULHO</v>
      </c>
    </row>
    <row r="278" ht="15.75" customHeight="1">
      <c r="A278" s="1">
        <v>5595.7851</v>
      </c>
      <c r="B278" s="1">
        <v>84.25</v>
      </c>
      <c r="C278" s="1">
        <v>73.5189</v>
      </c>
      <c r="D278" s="1">
        <v>84.2069</v>
      </c>
      <c r="E278" s="1">
        <v>80.8946</v>
      </c>
      <c r="F278" s="1">
        <v>80.2388</v>
      </c>
      <c r="G278" s="1">
        <v>73.6144</v>
      </c>
      <c r="H278" s="1">
        <v>73.9536</v>
      </c>
      <c r="I278" s="1">
        <v>94.1567</v>
      </c>
      <c r="J278" s="1">
        <v>99.4869</v>
      </c>
      <c r="K278" s="1">
        <v>113.7174</v>
      </c>
      <c r="L278" s="1">
        <f t="shared" si="3"/>
        <v>75.9356</v>
      </c>
      <c r="M278" s="1">
        <f t="shared" ref="M278:N278" si="569">(H278+I278)/2</f>
        <v>84.05515</v>
      </c>
      <c r="N278" s="1">
        <f t="shared" si="569"/>
        <v>96.8218</v>
      </c>
      <c r="O278" s="1">
        <f t="shared" ref="O278:P278" si="570">(E278+W278)/2</f>
        <v>74.3779</v>
      </c>
      <c r="P278" s="1">
        <f t="shared" si="570"/>
        <v>77.60395</v>
      </c>
      <c r="Q278" s="1">
        <f t="shared" si="6"/>
        <v>84.29311224</v>
      </c>
      <c r="R278" s="1">
        <f t="shared" si="7"/>
        <v>0.5043619459</v>
      </c>
      <c r="S278" s="1">
        <f t="shared" si="8"/>
        <v>74.55691667</v>
      </c>
      <c r="T278" s="1">
        <v>69.2176</v>
      </c>
      <c r="U278" s="1">
        <v>66.3874</v>
      </c>
      <c r="V278" s="1">
        <v>69.7607</v>
      </c>
      <c r="W278" s="1">
        <v>67.8612</v>
      </c>
      <c r="X278" s="1">
        <v>74.9691</v>
      </c>
      <c r="Y278" s="1">
        <f t="shared" si="9"/>
        <v>98.14270489</v>
      </c>
      <c r="Z278" s="1">
        <f t="shared" si="10"/>
        <v>425.9187888</v>
      </c>
      <c r="AA278" s="1">
        <f t="shared" si="11"/>
        <v>98.99852004</v>
      </c>
      <c r="AB278" s="1">
        <f t="shared" si="12"/>
        <v>621.9587088</v>
      </c>
      <c r="AC278" s="1">
        <f t="shared" si="13"/>
        <v>771.1340225</v>
      </c>
      <c r="AD278" s="1">
        <f t="shared" si="14"/>
        <v>595.164816</v>
      </c>
      <c r="AF278" s="1">
        <f t="shared" si="15"/>
        <v>0.1304430038</v>
      </c>
      <c r="AG278" s="17" t="str">
        <f t="shared" si="16"/>
        <v>SUB-VERTICAL</v>
      </c>
      <c r="AH278" s="1">
        <f t="shared" si="17"/>
        <v>-0.00589536203</v>
      </c>
      <c r="AJ278" s="23" t="str">
        <f t="shared" si="18"/>
        <v>SUB-HORIZONTAL</v>
      </c>
      <c r="AK278" s="1">
        <f t="shared" si="19"/>
        <v>0.1358385713</v>
      </c>
      <c r="AM278" s="17" t="str">
        <f t="shared" si="20"/>
        <v>SUB-VERTICAL</v>
      </c>
      <c r="AN278" s="1">
        <f t="shared" si="21"/>
        <v>-0.04013248563</v>
      </c>
      <c r="AP278" s="23" t="str">
        <f t="shared" si="22"/>
        <v>SUB-HORIZONTAL</v>
      </c>
      <c r="AQ278" s="1">
        <f t="shared" si="23"/>
        <v>0.09965277412</v>
      </c>
      <c r="AS278" s="16" t="str">
        <f t="shared" si="24"/>
        <v>MERGULHO</v>
      </c>
      <c r="AT278" s="1">
        <f t="shared" si="25"/>
        <v>-0.01823562253</v>
      </c>
      <c r="AV278" s="23" t="str">
        <f t="shared" si="26"/>
        <v>SUB-HORIZONTAL</v>
      </c>
    </row>
    <row r="279" ht="15.75" customHeight="1">
      <c r="A279" s="1">
        <v>5595.8613</v>
      </c>
      <c r="B279" s="1">
        <v>68.9476</v>
      </c>
      <c r="C279" s="1">
        <v>57.6321</v>
      </c>
      <c r="D279" s="1">
        <v>63.3204</v>
      </c>
      <c r="E279" s="1">
        <v>60.5593</v>
      </c>
      <c r="F279" s="1">
        <v>60.1819</v>
      </c>
      <c r="G279" s="1">
        <v>57.4607</v>
      </c>
      <c r="H279" s="1">
        <v>60.7689</v>
      </c>
      <c r="I279" s="1">
        <v>96.0024</v>
      </c>
      <c r="J279" s="1">
        <v>94.1918</v>
      </c>
      <c r="K279" s="1">
        <v>108.0651</v>
      </c>
      <c r="L279" s="1">
        <f t="shared" si="3"/>
        <v>59.4705</v>
      </c>
      <c r="M279" s="1">
        <f t="shared" ref="M279:N279" si="571">(H279+I279)/2</f>
        <v>78.38565</v>
      </c>
      <c r="N279" s="1">
        <f t="shared" si="571"/>
        <v>95.0971</v>
      </c>
      <c r="O279" s="1">
        <f t="shared" ref="O279:P279" si="572">(E279+W279)/2</f>
        <v>58.46375</v>
      </c>
      <c r="P279" s="1">
        <f t="shared" si="572"/>
        <v>60.92325</v>
      </c>
      <c r="Q279" s="1">
        <f t="shared" si="6"/>
        <v>68.99951453</v>
      </c>
      <c r="R279" s="1">
        <f t="shared" si="7"/>
        <v>0.3936864318</v>
      </c>
      <c r="S279" s="1">
        <f t="shared" si="8"/>
        <v>60.60495</v>
      </c>
      <c r="T279" s="1">
        <v>59.4152</v>
      </c>
      <c r="U279" s="1">
        <v>56.394</v>
      </c>
      <c r="V279" s="1">
        <v>57.9204</v>
      </c>
      <c r="W279" s="1">
        <v>56.3682</v>
      </c>
      <c r="X279" s="1">
        <v>61.6646</v>
      </c>
      <c r="Y279" s="1">
        <f t="shared" si="9"/>
        <v>731.962203</v>
      </c>
      <c r="Z279" s="1">
        <f t="shared" si="10"/>
        <v>1472.279922</v>
      </c>
      <c r="AA279" s="1">
        <f t="shared" si="11"/>
        <v>1068.113124</v>
      </c>
      <c r="AB279" s="1">
        <f t="shared" si="12"/>
        <v>1338.623204</v>
      </c>
      <c r="AC279" s="1">
        <f t="shared" si="13"/>
        <v>1568.825351</v>
      </c>
      <c r="AD279" s="1">
        <f t="shared" si="14"/>
        <v>1450.238724</v>
      </c>
      <c r="AF279" s="1">
        <f t="shared" si="15"/>
        <v>0.1263525508</v>
      </c>
      <c r="AG279" s="17" t="str">
        <f t="shared" si="16"/>
        <v>SUB-VERTICAL</v>
      </c>
      <c r="AH279" s="1">
        <f t="shared" si="17"/>
        <v>-0.05300464369</v>
      </c>
      <c r="AJ279" s="23" t="str">
        <f t="shared" si="18"/>
        <v>SUB-HORIZONTAL</v>
      </c>
      <c r="AK279" s="1">
        <f t="shared" si="19"/>
        <v>0.09416260089</v>
      </c>
      <c r="AM279" s="16" t="str">
        <f t="shared" si="20"/>
        <v>MERGULHO</v>
      </c>
      <c r="AN279" s="1">
        <f t="shared" si="21"/>
        <v>-0.0445881946</v>
      </c>
      <c r="AP279" s="23" t="str">
        <f t="shared" si="22"/>
        <v>SUB-HORIZONTAL</v>
      </c>
      <c r="AQ279" s="1">
        <f t="shared" si="23"/>
        <v>0.08983503351</v>
      </c>
      <c r="AS279" s="16" t="str">
        <f t="shared" si="24"/>
        <v>MERGULHO</v>
      </c>
      <c r="AT279" s="1">
        <f t="shared" si="25"/>
        <v>-0.07062345519</v>
      </c>
      <c r="AV279" s="23" t="str">
        <f t="shared" si="26"/>
        <v>SUB-HORIZONTAL</v>
      </c>
    </row>
    <row r="280" ht="15.75" customHeight="1">
      <c r="A280" s="1">
        <v>5595.9375</v>
      </c>
      <c r="B280" s="1">
        <v>52.9258</v>
      </c>
      <c r="C280" s="1">
        <v>47.1824</v>
      </c>
      <c r="D280" s="1">
        <v>50.3294</v>
      </c>
      <c r="E280" s="1">
        <v>49.2911</v>
      </c>
      <c r="F280" s="1">
        <v>49.1069</v>
      </c>
      <c r="G280" s="1">
        <v>47.9607</v>
      </c>
      <c r="H280" s="1">
        <v>50.2554</v>
      </c>
      <c r="I280" s="1">
        <v>96.0024</v>
      </c>
      <c r="J280" s="1">
        <v>94.1918</v>
      </c>
      <c r="K280" s="1">
        <v>108.0651</v>
      </c>
      <c r="L280" s="1">
        <f t="shared" si="3"/>
        <v>49.10766667</v>
      </c>
      <c r="M280" s="1">
        <f t="shared" ref="M280:N280" si="573">(H280+I280)/2</f>
        <v>73.1289</v>
      </c>
      <c r="N280" s="1">
        <f t="shared" si="573"/>
        <v>95.0971</v>
      </c>
      <c r="O280" s="1">
        <f t="shared" ref="O280:P280" si="574">(E280+W280)/2</f>
        <v>48.13845</v>
      </c>
      <c r="P280" s="1">
        <f t="shared" si="574"/>
        <v>49.84105</v>
      </c>
      <c r="Q280" s="1">
        <f t="shared" si="6"/>
        <v>52.98756394</v>
      </c>
      <c r="R280" s="1">
        <f t="shared" si="7"/>
        <v>0.3285981001</v>
      </c>
      <c r="S280" s="1">
        <f t="shared" si="8"/>
        <v>49.62895</v>
      </c>
      <c r="T280" s="1">
        <v>50.499</v>
      </c>
      <c r="U280" s="1">
        <v>48.1528</v>
      </c>
      <c r="V280" s="1">
        <v>48.6843</v>
      </c>
      <c r="W280" s="1">
        <v>46.9858</v>
      </c>
      <c r="X280" s="1">
        <v>50.5752</v>
      </c>
      <c r="Y280" s="1">
        <f t="shared" si="9"/>
        <v>1855.593468</v>
      </c>
      <c r="Z280" s="1">
        <f t="shared" si="10"/>
        <v>2383.3924</v>
      </c>
      <c r="AA280" s="1">
        <f t="shared" si="11"/>
        <v>2086.022929</v>
      </c>
      <c r="AB280" s="1">
        <f t="shared" si="12"/>
        <v>2070.559412</v>
      </c>
      <c r="AC280" s="1">
        <f t="shared" si="13"/>
        <v>2289.58422</v>
      </c>
      <c r="AD280" s="1">
        <f t="shared" si="14"/>
        <v>2239.002588</v>
      </c>
      <c r="AF280" s="1">
        <f t="shared" si="15"/>
        <v>0.05177871123</v>
      </c>
      <c r="AG280" s="16" t="str">
        <f t="shared" si="16"/>
        <v>MERGULHO</v>
      </c>
      <c r="AH280" s="1">
        <f t="shared" si="17"/>
        <v>-0.06310752953</v>
      </c>
      <c r="AJ280" s="23" t="str">
        <f t="shared" si="18"/>
        <v>SUB-HORIZONTAL</v>
      </c>
      <c r="AK280" s="1">
        <f t="shared" si="19"/>
        <v>0.06457967459</v>
      </c>
      <c r="AM280" s="16" t="str">
        <f t="shared" si="20"/>
        <v>MERGULHO</v>
      </c>
      <c r="AN280" s="1">
        <f t="shared" si="21"/>
        <v>-0.02084623947</v>
      </c>
      <c r="AP280" s="23" t="str">
        <f t="shared" si="22"/>
        <v>SUB-HORIZONTAL</v>
      </c>
      <c r="AQ280" s="1">
        <f t="shared" si="23"/>
        <v>0.07363253308</v>
      </c>
      <c r="AS280" s="16" t="str">
        <f t="shared" si="24"/>
        <v>MERGULHO</v>
      </c>
      <c r="AT280" s="1">
        <f t="shared" si="25"/>
        <v>-0.05308564337</v>
      </c>
      <c r="AV280" s="23" t="str">
        <f t="shared" si="26"/>
        <v>SUB-HORIZONTAL</v>
      </c>
    </row>
    <row r="281" ht="15.75" customHeight="1">
      <c r="A281" s="1">
        <v>5596.0137</v>
      </c>
      <c r="B281" s="1">
        <v>38.5726</v>
      </c>
      <c r="C281" s="1">
        <v>38.3275</v>
      </c>
      <c r="D281" s="1">
        <v>39.8695</v>
      </c>
      <c r="E281" s="1">
        <v>38.4881</v>
      </c>
      <c r="F281" s="1">
        <v>38.4026</v>
      </c>
      <c r="G281" s="1">
        <v>38.0915</v>
      </c>
      <c r="H281" s="1">
        <v>40.7955</v>
      </c>
      <c r="I281" s="1">
        <v>93.7652</v>
      </c>
      <c r="J281" s="1">
        <v>90.5651</v>
      </c>
      <c r="K281" s="1">
        <v>100.2822</v>
      </c>
      <c r="L281" s="1">
        <f t="shared" si="3"/>
        <v>39.09653333</v>
      </c>
      <c r="M281" s="1">
        <f t="shared" ref="M281:N281" si="575">(H281+I281)/2</f>
        <v>67.28035</v>
      </c>
      <c r="N281" s="1">
        <f t="shared" si="575"/>
        <v>92.16515</v>
      </c>
      <c r="O281" s="1">
        <f t="shared" ref="O281:P281" si="576">(E281+W281)/2</f>
        <v>39.357</v>
      </c>
      <c r="P281" s="1">
        <f t="shared" si="576"/>
        <v>40.2229</v>
      </c>
      <c r="Q281" s="1">
        <f t="shared" si="6"/>
        <v>38.64592452</v>
      </c>
      <c r="R281" s="1">
        <f t="shared" si="7"/>
        <v>0.2609802303</v>
      </c>
      <c r="S281" s="1">
        <f t="shared" si="8"/>
        <v>40.50426667</v>
      </c>
      <c r="T281" s="1">
        <v>43.1901</v>
      </c>
      <c r="U281" s="1">
        <v>41.528</v>
      </c>
      <c r="V281" s="1">
        <v>41.5379</v>
      </c>
      <c r="W281" s="1">
        <v>40.2259</v>
      </c>
      <c r="X281" s="1">
        <v>42.0432</v>
      </c>
      <c r="Y281" s="1">
        <f t="shared" si="9"/>
        <v>3046.223095</v>
      </c>
      <c r="Z281" s="1">
        <f t="shared" si="10"/>
        <v>3073.338581</v>
      </c>
      <c r="AA281" s="1">
        <f t="shared" si="11"/>
        <v>2904.746478</v>
      </c>
      <c r="AB281" s="1">
        <f t="shared" si="12"/>
        <v>2557.84074</v>
      </c>
      <c r="AC281" s="1">
        <f t="shared" si="13"/>
        <v>2728.725064</v>
      </c>
      <c r="AD281" s="1">
        <f t="shared" si="14"/>
        <v>2727.690865</v>
      </c>
      <c r="AF281" s="1">
        <f t="shared" si="15"/>
        <v>-0.05603693059</v>
      </c>
      <c r="AG281" s="23" t="str">
        <f t="shared" si="16"/>
        <v>SUB-HORIZONTAL</v>
      </c>
      <c r="AH281" s="1">
        <f t="shared" si="17"/>
        <v>-0.06241425328</v>
      </c>
      <c r="AJ281" s="23" t="str">
        <f t="shared" si="18"/>
        <v>SUB-HORIZONTAL</v>
      </c>
      <c r="AK281" s="1">
        <f t="shared" si="19"/>
        <v>0.0394465234</v>
      </c>
      <c r="AM281" s="16" t="str">
        <f t="shared" si="20"/>
        <v>MERGULHO</v>
      </c>
      <c r="AN281" s="1">
        <f t="shared" si="21"/>
        <v>-0.03526434494</v>
      </c>
      <c r="AP281" s="23" t="str">
        <f t="shared" si="22"/>
        <v>SUB-HORIZONTAL</v>
      </c>
      <c r="AQ281" s="1">
        <f t="shared" si="23"/>
        <v>0.04419018909</v>
      </c>
      <c r="AS281" s="16" t="str">
        <f t="shared" si="24"/>
        <v>MERGULHO</v>
      </c>
      <c r="AT281" s="1">
        <f t="shared" si="25"/>
        <v>-0.09874657646</v>
      </c>
      <c r="AV281" s="23" t="str">
        <f t="shared" si="26"/>
        <v>SUB-HORIZONTAL</v>
      </c>
    </row>
    <row r="282" ht="15.75" customHeight="1">
      <c r="A282" s="1">
        <v>5596.0899</v>
      </c>
      <c r="B282" s="1">
        <v>31.2274</v>
      </c>
      <c r="C282" s="1">
        <v>34.3892</v>
      </c>
      <c r="D282" s="1">
        <v>34.4278</v>
      </c>
      <c r="E282" s="1">
        <v>32.1569</v>
      </c>
      <c r="F282" s="1">
        <v>32.1223</v>
      </c>
      <c r="G282" s="1">
        <v>32.1671</v>
      </c>
      <c r="H282" s="1">
        <v>36.1651</v>
      </c>
      <c r="I282" s="1">
        <v>93.7652</v>
      </c>
      <c r="J282" s="1">
        <v>90.5651</v>
      </c>
      <c r="K282" s="1">
        <v>100.2822</v>
      </c>
      <c r="L282" s="1">
        <f t="shared" si="3"/>
        <v>33.48483333</v>
      </c>
      <c r="M282" s="1">
        <f t="shared" ref="M282:N282" si="577">(H282+I282)/2</f>
        <v>64.96515</v>
      </c>
      <c r="N282" s="1">
        <f t="shared" si="577"/>
        <v>92.16515</v>
      </c>
      <c r="O282" s="1">
        <f t="shared" ref="O282:P282" si="578">(E282+W282)/2</f>
        <v>34.2083</v>
      </c>
      <c r="P282" s="1">
        <f t="shared" si="578"/>
        <v>34.585</v>
      </c>
      <c r="Q282" s="1">
        <f t="shared" si="6"/>
        <v>31.3100634</v>
      </c>
      <c r="R282" s="1">
        <f t="shared" si="7"/>
        <v>0.2203897763</v>
      </c>
      <c r="S282" s="1">
        <f t="shared" si="8"/>
        <v>35.21381667</v>
      </c>
      <c r="T282" s="1">
        <v>38.0713</v>
      </c>
      <c r="U282" s="1">
        <v>36.6059</v>
      </c>
      <c r="V282" s="1">
        <v>36.5613</v>
      </c>
      <c r="W282" s="1">
        <v>36.2597</v>
      </c>
      <c r="X282" s="1">
        <v>37.0477</v>
      </c>
      <c r="Y282" s="1">
        <f t="shared" si="9"/>
        <v>3910.976429</v>
      </c>
      <c r="Z282" s="1">
        <f t="shared" si="10"/>
        <v>3525.509376</v>
      </c>
      <c r="AA282" s="1">
        <f t="shared" si="11"/>
        <v>3520.927039</v>
      </c>
      <c r="AB282" s="1">
        <f t="shared" si="12"/>
        <v>3101.810497</v>
      </c>
      <c r="AC282" s="1">
        <f t="shared" si="13"/>
        <v>3267.185576</v>
      </c>
      <c r="AD282" s="1">
        <f t="shared" si="14"/>
        <v>3272.286175</v>
      </c>
      <c r="AF282" s="1">
        <f t="shared" si="15"/>
        <v>-0.1469304984</v>
      </c>
      <c r="AG282" s="23" t="str">
        <f t="shared" si="16"/>
        <v>SUB-HORIZONTAL</v>
      </c>
      <c r="AH282" s="1">
        <f t="shared" si="17"/>
        <v>-0.05035732308</v>
      </c>
      <c r="AJ282" s="23" t="str">
        <f t="shared" si="18"/>
        <v>SUB-HORIZONTAL</v>
      </c>
      <c r="AK282" s="1">
        <f t="shared" si="19"/>
        <v>0.001121816007</v>
      </c>
      <c r="AM282" s="16" t="str">
        <f t="shared" si="20"/>
        <v>MERGULHO</v>
      </c>
      <c r="AN282" s="1">
        <f t="shared" si="21"/>
        <v>-0.06825057068</v>
      </c>
      <c r="AP282" s="23" t="str">
        <f t="shared" si="22"/>
        <v>SUB-HORIZONTAL</v>
      </c>
      <c r="AQ282" s="1">
        <f t="shared" si="23"/>
        <v>0.02149975389</v>
      </c>
      <c r="AS282" s="16" t="str">
        <f t="shared" si="24"/>
        <v>MERGULHO</v>
      </c>
      <c r="AT282" s="1">
        <f t="shared" si="25"/>
        <v>-0.1413795631</v>
      </c>
      <c r="AV282" s="23" t="str">
        <f t="shared" si="26"/>
        <v>SUB-HORIZONTAL</v>
      </c>
    </row>
    <row r="283" ht="15.75" customHeight="1">
      <c r="A283" s="1">
        <v>5596.1661</v>
      </c>
      <c r="B283" s="1">
        <v>30.3743</v>
      </c>
      <c r="C283" s="1">
        <v>33.6178</v>
      </c>
      <c r="D283" s="1">
        <v>32.4597</v>
      </c>
      <c r="E283" s="1">
        <v>29.5776</v>
      </c>
      <c r="F283" s="1">
        <v>29.5677</v>
      </c>
      <c r="G283" s="1">
        <v>29.7552</v>
      </c>
      <c r="H283" s="1">
        <v>33.5831</v>
      </c>
      <c r="I283" s="1">
        <v>82.097</v>
      </c>
      <c r="J283" s="1">
        <v>82.0517</v>
      </c>
      <c r="K283" s="1">
        <v>87.7433</v>
      </c>
      <c r="L283" s="1">
        <f t="shared" si="3"/>
        <v>30.96866667</v>
      </c>
      <c r="M283" s="1">
        <f t="shared" ref="M283:N283" si="579">(H283+I283)/2</f>
        <v>57.84005</v>
      </c>
      <c r="N283" s="1">
        <f t="shared" si="579"/>
        <v>82.07435</v>
      </c>
      <c r="O283" s="1">
        <f t="shared" ref="O283:P283" si="580">(E283+W283)/2</f>
        <v>31.8271</v>
      </c>
      <c r="P283" s="1">
        <f t="shared" si="580"/>
        <v>31.98065</v>
      </c>
      <c r="Q283" s="1">
        <f t="shared" si="6"/>
        <v>30.46172889</v>
      </c>
      <c r="R283" s="1">
        <f t="shared" si="7"/>
        <v>0.2038648766</v>
      </c>
      <c r="S283" s="1">
        <f t="shared" si="8"/>
        <v>33.30968333</v>
      </c>
      <c r="T283" s="1">
        <v>35.2555</v>
      </c>
      <c r="U283" s="1">
        <v>34.1083</v>
      </c>
      <c r="V283" s="1">
        <v>34.0425</v>
      </c>
      <c r="W283" s="1">
        <v>34.0766</v>
      </c>
      <c r="X283" s="1">
        <v>34.3936</v>
      </c>
      <c r="Y283" s="1">
        <f t="shared" si="9"/>
        <v>2675.237695</v>
      </c>
      <c r="Z283" s="1">
        <f t="shared" si="10"/>
        <v>2350.232833</v>
      </c>
      <c r="AA283" s="1">
        <f t="shared" si="11"/>
        <v>2463.861551</v>
      </c>
      <c r="AB283" s="1">
        <f t="shared" si="12"/>
        <v>2194.126122</v>
      </c>
      <c r="AC283" s="1">
        <f t="shared" si="13"/>
        <v>2302.915328</v>
      </c>
      <c r="AD283" s="1">
        <f t="shared" si="14"/>
        <v>2309.23497</v>
      </c>
      <c r="AF283" s="1">
        <f t="shared" si="15"/>
        <v>-0.100468315</v>
      </c>
      <c r="AG283" s="23" t="str">
        <f t="shared" si="16"/>
        <v>SUB-HORIZONTAL</v>
      </c>
      <c r="AH283" s="1">
        <f t="shared" si="17"/>
        <v>0.001032724402</v>
      </c>
      <c r="AJ283" s="16" t="str">
        <f t="shared" si="18"/>
        <v>MERGULHO</v>
      </c>
      <c r="AK283" s="1">
        <f t="shared" si="19"/>
        <v>-0.03505816383</v>
      </c>
      <c r="AM283" s="23" t="str">
        <f t="shared" si="20"/>
        <v>SUB-HORIZONTAL</v>
      </c>
      <c r="AN283" s="1">
        <f t="shared" si="21"/>
        <v>-0.09301550085</v>
      </c>
      <c r="AP283" s="23" t="str">
        <f t="shared" si="22"/>
        <v>SUB-HORIZONTAL</v>
      </c>
      <c r="AQ283" s="1">
        <f t="shared" si="23"/>
        <v>0.009259601913</v>
      </c>
      <c r="AS283" s="16" t="str">
        <f t="shared" si="24"/>
        <v>MERGULHO</v>
      </c>
      <c r="AT283" s="1">
        <f t="shared" si="25"/>
        <v>-0.1449933029</v>
      </c>
      <c r="AV283" s="23" t="str">
        <f t="shared" si="26"/>
        <v>SUB-HORIZONTAL</v>
      </c>
    </row>
    <row r="284" ht="15.75" customHeight="1">
      <c r="A284" s="1">
        <v>5596.2423</v>
      </c>
      <c r="B284" s="1">
        <v>30.8392</v>
      </c>
      <c r="C284" s="1">
        <v>33.4347</v>
      </c>
      <c r="D284" s="1">
        <v>31.1758</v>
      </c>
      <c r="E284" s="1">
        <v>28.3057</v>
      </c>
      <c r="F284" s="1">
        <v>28.3068</v>
      </c>
      <c r="G284" s="1">
        <v>28.6299</v>
      </c>
      <c r="H284" s="1">
        <v>33.0574</v>
      </c>
      <c r="I284" s="1">
        <v>82.097</v>
      </c>
      <c r="J284" s="1">
        <v>82.0517</v>
      </c>
      <c r="K284" s="1">
        <v>87.7433</v>
      </c>
      <c r="L284" s="1">
        <f t="shared" si="3"/>
        <v>29.99803333</v>
      </c>
      <c r="M284" s="1">
        <f t="shared" ref="M284:N284" si="581">(H284+I284)/2</f>
        <v>57.5772</v>
      </c>
      <c r="N284" s="1">
        <f t="shared" si="581"/>
        <v>82.07435</v>
      </c>
      <c r="O284" s="1">
        <f t="shared" ref="O284:P284" si="582">(E284+W284)/2</f>
        <v>31.00205</v>
      </c>
      <c r="P284" s="1">
        <f t="shared" si="582"/>
        <v>30.72565</v>
      </c>
      <c r="Q284" s="1">
        <f t="shared" si="6"/>
        <v>30.92809894</v>
      </c>
      <c r="R284" s="1">
        <f t="shared" si="7"/>
        <v>0.1961549924</v>
      </c>
      <c r="S284" s="1">
        <f t="shared" si="8"/>
        <v>32.72938333</v>
      </c>
      <c r="T284" s="1">
        <v>34.3797</v>
      </c>
      <c r="U284" s="1">
        <v>33.4415</v>
      </c>
      <c r="V284" s="1">
        <v>33.1054</v>
      </c>
      <c r="W284" s="1">
        <v>33.6984</v>
      </c>
      <c r="X284" s="1">
        <v>33.1445</v>
      </c>
      <c r="Y284" s="1">
        <f t="shared" si="9"/>
        <v>2627.362061</v>
      </c>
      <c r="Z284" s="1">
        <f t="shared" si="10"/>
        <v>2368.019441</v>
      </c>
      <c r="AA284" s="1">
        <f t="shared" si="11"/>
        <v>2592.968609</v>
      </c>
      <c r="AB284" s="1">
        <f t="shared" si="12"/>
        <v>2276.940719</v>
      </c>
      <c r="AC284" s="1">
        <f t="shared" si="13"/>
        <v>2367.35768</v>
      </c>
      <c r="AD284" s="1">
        <f t="shared" si="14"/>
        <v>2400.176871</v>
      </c>
      <c r="AF284" s="1">
        <f t="shared" si="15"/>
        <v>-0.06947279999</v>
      </c>
      <c r="AG284" s="23" t="str">
        <f t="shared" si="16"/>
        <v>SUB-HORIZONTAL</v>
      </c>
      <c r="AH284" s="1">
        <f t="shared" si="17"/>
        <v>0.01134889932</v>
      </c>
      <c r="AJ284" s="16" t="str">
        <f t="shared" si="18"/>
        <v>MERGULHO</v>
      </c>
      <c r="AK284" s="1">
        <f t="shared" si="19"/>
        <v>-0.06996639325</v>
      </c>
      <c r="AM284" s="23" t="str">
        <f t="shared" si="20"/>
        <v>SUB-HORIZONTAL</v>
      </c>
      <c r="AN284" s="1">
        <f t="shared" si="21"/>
        <v>-0.09661649439</v>
      </c>
      <c r="AP284" s="23" t="str">
        <f t="shared" si="22"/>
        <v>SUB-HORIZONTAL</v>
      </c>
      <c r="AQ284" s="1">
        <f t="shared" si="23"/>
        <v>-0.01657375783</v>
      </c>
      <c r="AS284" s="23" t="str">
        <f t="shared" si="24"/>
        <v>SUB-HORIZONTAL</v>
      </c>
      <c r="AT284" s="1">
        <f t="shared" si="25"/>
        <v>-0.1465560076</v>
      </c>
      <c r="AV284" s="23" t="str">
        <f t="shared" si="26"/>
        <v>SUB-HORIZONTAL</v>
      </c>
    </row>
    <row r="285" ht="15.75" customHeight="1">
      <c r="A285" s="1">
        <v>5596.3185</v>
      </c>
      <c r="B285" s="1">
        <v>31.0758</v>
      </c>
      <c r="C285" s="1">
        <v>33.3851</v>
      </c>
      <c r="D285" s="1">
        <v>30.3119</v>
      </c>
      <c r="E285" s="1">
        <v>27.324</v>
      </c>
      <c r="F285" s="1">
        <v>27.3267</v>
      </c>
      <c r="G285" s="1">
        <v>28.0817</v>
      </c>
      <c r="H285" s="1">
        <v>33.7221</v>
      </c>
      <c r="I285" s="1">
        <v>63.6626</v>
      </c>
      <c r="J285" s="1">
        <v>63.4479</v>
      </c>
      <c r="K285" s="1">
        <v>66.8499</v>
      </c>
      <c r="L285" s="1">
        <f t="shared" si="3"/>
        <v>29.71016667</v>
      </c>
      <c r="M285" s="1">
        <f t="shared" ref="M285:N285" si="583">(H285+I285)/2</f>
        <v>48.69235</v>
      </c>
      <c r="N285" s="1">
        <f t="shared" si="583"/>
        <v>63.55525</v>
      </c>
      <c r="O285" s="1">
        <f t="shared" ref="O285:P285" si="584">(E285+W285)/2</f>
        <v>30.95955</v>
      </c>
      <c r="P285" s="1">
        <f t="shared" si="584"/>
        <v>30.45995</v>
      </c>
      <c r="Q285" s="1">
        <f t="shared" si="6"/>
        <v>31.16361573</v>
      </c>
      <c r="R285" s="1">
        <f t="shared" si="7"/>
        <v>0.1923990531</v>
      </c>
      <c r="S285" s="1">
        <f t="shared" si="8"/>
        <v>32.90978333</v>
      </c>
      <c r="T285" s="1">
        <v>34.9453</v>
      </c>
      <c r="U285" s="1">
        <v>34.1926</v>
      </c>
      <c r="V285" s="1">
        <v>33.548</v>
      </c>
      <c r="W285" s="1">
        <v>34.5951</v>
      </c>
      <c r="X285" s="1">
        <v>33.5932</v>
      </c>
      <c r="Y285" s="1">
        <f t="shared" si="9"/>
        <v>1061.899534</v>
      </c>
      <c r="Z285" s="1">
        <f t="shared" si="10"/>
        <v>916.7270063</v>
      </c>
      <c r="AA285" s="1">
        <f t="shared" si="11"/>
        <v>1112.26919</v>
      </c>
      <c r="AB285" s="1">
        <f t="shared" si="12"/>
        <v>824.6833193</v>
      </c>
      <c r="AC285" s="1">
        <f t="shared" si="13"/>
        <v>868.4809</v>
      </c>
      <c r="AD285" s="1">
        <f t="shared" si="14"/>
        <v>906.8891332</v>
      </c>
      <c r="AF285" s="1">
        <f t="shared" si="15"/>
        <v>-0.08174677193</v>
      </c>
      <c r="AG285" s="23" t="str">
        <f t="shared" si="16"/>
        <v>SUB-HORIZONTAL</v>
      </c>
      <c r="AH285" s="1">
        <f t="shared" si="17"/>
        <v>-0.01004375833</v>
      </c>
      <c r="AJ285" s="23" t="str">
        <f t="shared" si="18"/>
        <v>SUB-HORIZONTAL</v>
      </c>
      <c r="AK285" s="1">
        <f t="shared" si="19"/>
        <v>-0.0966068461</v>
      </c>
      <c r="AM285" s="23" t="str">
        <f t="shared" si="20"/>
        <v>SUB-HORIZONTAL</v>
      </c>
      <c r="AN285" s="1">
        <f t="shared" si="21"/>
        <v>-0.1038215098</v>
      </c>
      <c r="AP285" s="23" t="str">
        <f t="shared" si="22"/>
        <v>SUB-HORIZONTAL</v>
      </c>
      <c r="AQ285" s="1">
        <f t="shared" si="23"/>
        <v>-0.0293894456</v>
      </c>
      <c r="AS285" s="23" t="str">
        <f t="shared" si="24"/>
        <v>SUB-HORIZONTAL</v>
      </c>
      <c r="AT285" s="1">
        <f t="shared" si="25"/>
        <v>-0.1794454398</v>
      </c>
      <c r="AV285" s="23" t="str">
        <f t="shared" si="26"/>
        <v>SUB-HORIZONTAL</v>
      </c>
    </row>
    <row r="286" ht="15.75" customHeight="1">
      <c r="A286" s="1">
        <v>5596.3947</v>
      </c>
      <c r="B286" s="1">
        <v>32.5721</v>
      </c>
      <c r="C286" s="1">
        <v>34.7951</v>
      </c>
      <c r="D286" s="1">
        <v>32.0078</v>
      </c>
      <c r="E286" s="1">
        <v>28.2954</v>
      </c>
      <c r="F286" s="1">
        <v>28.2976</v>
      </c>
      <c r="G286" s="1">
        <v>29.1656</v>
      </c>
      <c r="H286" s="1">
        <v>35.9318</v>
      </c>
      <c r="I286" s="1">
        <v>63.6626</v>
      </c>
      <c r="J286" s="1">
        <v>63.4479</v>
      </c>
      <c r="K286" s="1">
        <v>66.8499</v>
      </c>
      <c r="L286" s="1">
        <f t="shared" si="3"/>
        <v>31.13166667</v>
      </c>
      <c r="M286" s="1">
        <f t="shared" ref="M286:N286" si="585">(H286+I286)/2</f>
        <v>49.7972</v>
      </c>
      <c r="N286" s="1">
        <f t="shared" si="585"/>
        <v>63.55525</v>
      </c>
      <c r="O286" s="1">
        <f t="shared" ref="O286:P286" si="586">(E286+W286)/2</f>
        <v>32.34965</v>
      </c>
      <c r="P286" s="1">
        <f t="shared" si="586"/>
        <v>31.7591</v>
      </c>
      <c r="Q286" s="1">
        <f t="shared" si="6"/>
        <v>32.65537141</v>
      </c>
      <c r="R286" s="1">
        <f t="shared" si="7"/>
        <v>0.1998252892</v>
      </c>
      <c r="S286" s="1">
        <f t="shared" si="8"/>
        <v>34.78521667</v>
      </c>
      <c r="T286" s="1">
        <v>36.7221</v>
      </c>
      <c r="U286" s="1">
        <v>36.6298</v>
      </c>
      <c r="V286" s="1">
        <v>35.9844</v>
      </c>
      <c r="W286" s="1">
        <v>36.4039</v>
      </c>
      <c r="X286" s="1">
        <v>35.2206</v>
      </c>
      <c r="Y286" s="1">
        <f t="shared" si="9"/>
        <v>966.6191903</v>
      </c>
      <c r="Z286" s="1">
        <f t="shared" si="10"/>
        <v>833.3325563</v>
      </c>
      <c r="AA286" s="1">
        <f t="shared" si="11"/>
        <v>1002.026363</v>
      </c>
      <c r="AB286" s="1">
        <f t="shared" si="12"/>
        <v>725.7905403</v>
      </c>
      <c r="AC286" s="1">
        <f t="shared" si="13"/>
        <v>730.7722758</v>
      </c>
      <c r="AD286" s="1">
        <f t="shared" si="14"/>
        <v>766.0827552</v>
      </c>
      <c r="AF286" s="1">
        <f t="shared" si="15"/>
        <v>-0.09820602499</v>
      </c>
      <c r="AG286" s="23" t="str">
        <f t="shared" si="16"/>
        <v>SUB-HORIZONTAL</v>
      </c>
      <c r="AH286" s="1">
        <f t="shared" si="17"/>
        <v>-0.03214750915</v>
      </c>
      <c r="AJ286" s="23" t="str">
        <f t="shared" si="18"/>
        <v>SUB-HORIZONTAL</v>
      </c>
      <c r="AK286" s="1">
        <f t="shared" si="19"/>
        <v>-0.08352120625</v>
      </c>
      <c r="AM286" s="23" t="str">
        <f t="shared" si="20"/>
        <v>SUB-HORIZONTAL</v>
      </c>
      <c r="AN286" s="1">
        <f t="shared" si="21"/>
        <v>-0.1233584582</v>
      </c>
      <c r="AP286" s="23" t="str">
        <f t="shared" si="22"/>
        <v>SUB-HORIZONTAL</v>
      </c>
      <c r="AQ286" s="1">
        <f t="shared" si="23"/>
        <v>-0.03304627656</v>
      </c>
      <c r="AS286" s="23" t="str">
        <f t="shared" si="24"/>
        <v>SUB-HORIZONTAL</v>
      </c>
      <c r="AT286" s="1">
        <f t="shared" si="25"/>
        <v>-0.1889210344</v>
      </c>
      <c r="AV286" s="23" t="str">
        <f t="shared" si="26"/>
        <v>SUB-HORIZONTAL</v>
      </c>
    </row>
    <row r="287" ht="15.75" customHeight="1">
      <c r="A287" s="1">
        <v>5596.4709</v>
      </c>
      <c r="B287" s="1">
        <v>39.7417</v>
      </c>
      <c r="C287" s="1">
        <v>40.0807</v>
      </c>
      <c r="D287" s="1">
        <v>36.9195</v>
      </c>
      <c r="E287" s="1">
        <v>31.7481</v>
      </c>
      <c r="F287" s="1">
        <v>31.747</v>
      </c>
      <c r="G287" s="1">
        <v>32.0197</v>
      </c>
      <c r="H287" s="1">
        <v>42.0397</v>
      </c>
      <c r="I287" s="1">
        <v>45.6263</v>
      </c>
      <c r="J287" s="1">
        <v>44.3864</v>
      </c>
      <c r="K287" s="1">
        <v>45.6336</v>
      </c>
      <c r="L287" s="1">
        <f t="shared" si="3"/>
        <v>35.2688</v>
      </c>
      <c r="M287" s="1">
        <f t="shared" ref="M287:N287" si="587">(H287+I287)/2</f>
        <v>43.833</v>
      </c>
      <c r="N287" s="1">
        <f t="shared" si="587"/>
        <v>45.00635</v>
      </c>
      <c r="O287" s="1">
        <f t="shared" ref="O287:P287" si="588">(E287+W287)/2</f>
        <v>35.8195</v>
      </c>
      <c r="P287" s="1">
        <f t="shared" si="588"/>
        <v>35.09745</v>
      </c>
      <c r="Q287" s="1">
        <f t="shared" si="6"/>
        <v>39.8148773</v>
      </c>
      <c r="R287" s="1">
        <f t="shared" si="7"/>
        <v>0.2193798795</v>
      </c>
      <c r="S287" s="1">
        <f t="shared" si="8"/>
        <v>39.92781667</v>
      </c>
      <c r="T287" s="1">
        <v>41.9373</v>
      </c>
      <c r="U287" s="1">
        <v>41.013</v>
      </c>
      <c r="V287" s="1">
        <v>39.8747</v>
      </c>
      <c r="W287" s="1">
        <v>39.8909</v>
      </c>
      <c r="X287" s="1">
        <v>38.4479</v>
      </c>
      <c r="Y287" s="1">
        <f t="shared" si="9"/>
        <v>34.62851716</v>
      </c>
      <c r="Z287" s="1">
        <f t="shared" si="10"/>
        <v>30.75367936</v>
      </c>
      <c r="AA287" s="1">
        <f t="shared" si="11"/>
        <v>75.80836624</v>
      </c>
      <c r="AB287" s="1">
        <f t="shared" si="12"/>
        <v>13.608721</v>
      </c>
      <c r="AC287" s="1">
        <f t="shared" si="13"/>
        <v>21.28253689</v>
      </c>
      <c r="AD287" s="1">
        <f t="shared" si="14"/>
        <v>33.08090256</v>
      </c>
      <c r="AF287" s="1">
        <f t="shared" si="15"/>
        <v>-0.05622079725</v>
      </c>
      <c r="AG287" s="23" t="str">
        <f t="shared" si="16"/>
        <v>SUB-HORIZONTAL</v>
      </c>
      <c r="AH287" s="1">
        <f t="shared" si="17"/>
        <v>-0.04772401604</v>
      </c>
      <c r="AJ287" s="23" t="str">
        <f t="shared" si="18"/>
        <v>SUB-HORIZONTAL</v>
      </c>
      <c r="AK287" s="1">
        <f t="shared" si="19"/>
        <v>-0.08217816113</v>
      </c>
      <c r="AM287" s="23" t="str">
        <f t="shared" si="20"/>
        <v>SUB-HORIZONTAL</v>
      </c>
      <c r="AN287" s="1">
        <f t="shared" si="21"/>
        <v>-0.1510502178</v>
      </c>
      <c r="AP287" s="23" t="str">
        <f t="shared" si="22"/>
        <v>SUB-HORIZONTAL</v>
      </c>
      <c r="AQ287" s="1">
        <f t="shared" si="23"/>
        <v>-0.03684623365</v>
      </c>
      <c r="AS287" s="23" t="str">
        <f t="shared" si="24"/>
        <v>SUB-HORIZONTAL</v>
      </c>
      <c r="AT287" s="1">
        <f t="shared" si="25"/>
        <v>-0.1832080023</v>
      </c>
      <c r="AV287" s="23" t="str">
        <f t="shared" si="26"/>
        <v>SUB-HORIZONTAL</v>
      </c>
    </row>
    <row r="288" ht="15.75" customHeight="1">
      <c r="A288" s="1">
        <v>5596.5471</v>
      </c>
      <c r="B288" s="1">
        <v>48.7442</v>
      </c>
      <c r="C288" s="1">
        <v>46.5645</v>
      </c>
      <c r="D288" s="1">
        <v>43.958</v>
      </c>
      <c r="E288" s="1">
        <v>35.1623</v>
      </c>
      <c r="F288" s="1">
        <v>35.1636</v>
      </c>
      <c r="G288" s="1">
        <v>35.4239</v>
      </c>
      <c r="H288" s="1">
        <v>46.6826</v>
      </c>
      <c r="I288" s="1">
        <v>45.6263</v>
      </c>
      <c r="J288" s="1">
        <v>44.3864</v>
      </c>
      <c r="K288" s="1">
        <v>45.6336</v>
      </c>
      <c r="L288" s="1">
        <f t="shared" si="3"/>
        <v>39.09003333</v>
      </c>
      <c r="M288" s="1">
        <f t="shared" ref="M288:N288" si="589">(H288+I288)/2</f>
        <v>46.15445</v>
      </c>
      <c r="N288" s="1">
        <f t="shared" si="589"/>
        <v>45.00635</v>
      </c>
      <c r="O288" s="1">
        <f t="shared" ref="O288:P288" si="590">(E288+W288)/2</f>
        <v>39.93835</v>
      </c>
      <c r="P288" s="1">
        <f t="shared" si="590"/>
        <v>38.3242</v>
      </c>
      <c r="Q288" s="1">
        <f t="shared" si="6"/>
        <v>48.80914294</v>
      </c>
      <c r="R288" s="1">
        <f t="shared" si="7"/>
        <v>0.2427034267</v>
      </c>
      <c r="S288" s="1">
        <f t="shared" si="8"/>
        <v>45.937</v>
      </c>
      <c r="T288" s="1">
        <v>47.2465</v>
      </c>
      <c r="U288" s="1">
        <v>44.8395</v>
      </c>
      <c r="V288" s="1">
        <v>44.2693</v>
      </c>
      <c r="W288" s="1">
        <v>44.7144</v>
      </c>
      <c r="X288" s="1">
        <v>41.4848</v>
      </c>
      <c r="Y288" s="1">
        <f t="shared" si="9"/>
        <v>9.72130041</v>
      </c>
      <c r="Z288" s="1">
        <f t="shared" si="10"/>
        <v>0.88021924</v>
      </c>
      <c r="AA288" s="1">
        <f t="shared" si="11"/>
        <v>2.78322489</v>
      </c>
      <c r="AB288" s="1">
        <f t="shared" si="12"/>
        <v>2.62504804</v>
      </c>
      <c r="AC288" s="1">
        <f t="shared" si="13"/>
        <v>0.61905424</v>
      </c>
      <c r="AD288" s="1">
        <f t="shared" si="14"/>
        <v>1.841449</v>
      </c>
      <c r="AF288" s="1">
        <f t="shared" si="15"/>
        <v>0.04321807451</v>
      </c>
      <c r="AG288" s="16" t="str">
        <f t="shared" si="16"/>
        <v>MERGULHO</v>
      </c>
      <c r="AH288" s="1">
        <f t="shared" si="17"/>
        <v>-0.002533056679</v>
      </c>
      <c r="AJ288" s="23" t="str">
        <f t="shared" si="18"/>
        <v>SUB-HORIZONTAL</v>
      </c>
      <c r="AK288" s="1">
        <f t="shared" si="19"/>
        <v>-0.05761178018</v>
      </c>
      <c r="AM288" s="23" t="str">
        <f t="shared" si="20"/>
        <v>SUB-HORIZONTAL</v>
      </c>
      <c r="AN288" s="1">
        <f t="shared" si="21"/>
        <v>-0.2237241199</v>
      </c>
      <c r="AP288" s="23" t="str">
        <f t="shared" si="22"/>
        <v>SUB-HORIZONTAL</v>
      </c>
      <c r="AQ288" s="1">
        <f t="shared" si="23"/>
        <v>-0.07498605953</v>
      </c>
      <c r="AS288" s="23" t="str">
        <f t="shared" si="24"/>
        <v>SUB-HORIZONTAL</v>
      </c>
      <c r="AT288" s="1">
        <f t="shared" si="25"/>
        <v>-0.158104573</v>
      </c>
      <c r="AV288" s="23" t="str">
        <f t="shared" si="26"/>
        <v>SUB-HORIZONTAL</v>
      </c>
    </row>
    <row r="289" ht="15.75" customHeight="1">
      <c r="A289" s="1">
        <v>5596.6233</v>
      </c>
      <c r="B289" s="1">
        <v>67.386</v>
      </c>
      <c r="C289" s="1">
        <v>60.91</v>
      </c>
      <c r="D289" s="1">
        <v>53.6817</v>
      </c>
      <c r="E289" s="1">
        <v>43.1667</v>
      </c>
      <c r="F289" s="1">
        <v>43.1397</v>
      </c>
      <c r="G289" s="1">
        <v>41.7866</v>
      </c>
      <c r="H289" s="1">
        <v>52.2545</v>
      </c>
      <c r="I289" s="1">
        <v>36.5479</v>
      </c>
      <c r="J289" s="1">
        <v>35.2676</v>
      </c>
      <c r="K289" s="1">
        <v>35.6002</v>
      </c>
      <c r="L289" s="1">
        <f t="shared" si="3"/>
        <v>45.72693333</v>
      </c>
      <c r="M289" s="1">
        <f t="shared" ref="M289:N289" si="591">(H289+I289)/2</f>
        <v>44.4012</v>
      </c>
      <c r="N289" s="1">
        <f t="shared" si="591"/>
        <v>35.90775</v>
      </c>
      <c r="O289" s="1">
        <f t="shared" ref="O289:P289" si="592">(E289+W289)/2</f>
        <v>47.2282</v>
      </c>
      <c r="P289" s="1">
        <f t="shared" si="592"/>
        <v>44.64855</v>
      </c>
      <c r="Q289" s="1">
        <f t="shared" si="6"/>
        <v>67.44082816</v>
      </c>
      <c r="R289" s="1">
        <f t="shared" si="7"/>
        <v>0.2862968508</v>
      </c>
      <c r="S289" s="1">
        <f t="shared" si="8"/>
        <v>56.14446667</v>
      </c>
      <c r="T289" s="1">
        <v>53.5326</v>
      </c>
      <c r="U289" s="1">
        <v>50.6835</v>
      </c>
      <c r="V289" s="1">
        <v>50.673</v>
      </c>
      <c r="W289" s="1">
        <v>51.2897</v>
      </c>
      <c r="X289" s="1">
        <v>46.1574</v>
      </c>
      <c r="Y289" s="1">
        <f t="shared" si="9"/>
        <v>950.9884116</v>
      </c>
      <c r="Z289" s="1">
        <f t="shared" si="10"/>
        <v>593.5119164</v>
      </c>
      <c r="AA289" s="1">
        <f t="shared" si="11"/>
        <v>293.5671024</v>
      </c>
      <c r="AB289" s="1">
        <f t="shared" si="12"/>
        <v>288.4800341</v>
      </c>
      <c r="AC289" s="1">
        <f t="shared" si="13"/>
        <v>199.8151874</v>
      </c>
      <c r="AD289" s="1">
        <f t="shared" si="14"/>
        <v>199.51845</v>
      </c>
      <c r="AF289" s="1">
        <f t="shared" si="15"/>
        <v>0.2549971316</v>
      </c>
      <c r="AG289" s="17" t="str">
        <f t="shared" si="16"/>
        <v>SUB-VERTICAL</v>
      </c>
      <c r="AH289" s="1">
        <f t="shared" si="17"/>
        <v>0.1534214252</v>
      </c>
      <c r="AJ289" s="17" t="str">
        <f t="shared" si="18"/>
        <v>SUB-VERTICAL</v>
      </c>
      <c r="AK289" s="1">
        <f t="shared" si="19"/>
        <v>-0.1264092163</v>
      </c>
      <c r="AM289" s="23" t="str">
        <f t="shared" si="20"/>
        <v>SUB-HORIZONTAL</v>
      </c>
      <c r="AN289" s="1">
        <f t="shared" si="21"/>
        <v>-0.2184347461</v>
      </c>
      <c r="AP289" s="23" t="str">
        <f t="shared" si="22"/>
        <v>SUB-HORIZONTAL</v>
      </c>
      <c r="AQ289" s="1">
        <f t="shared" si="23"/>
        <v>-0.1054814974</v>
      </c>
      <c r="AS289" s="23" t="str">
        <f t="shared" si="24"/>
        <v>SUB-HORIZONTAL</v>
      </c>
      <c r="AT289" s="1">
        <f t="shared" si="25"/>
        <v>-0.09952260789</v>
      </c>
      <c r="AV289" s="23" t="str">
        <f t="shared" si="26"/>
        <v>SUB-HORIZONTAL</v>
      </c>
    </row>
    <row r="290" ht="15.75" customHeight="1">
      <c r="A290" s="1">
        <v>5596.6995</v>
      </c>
      <c r="B290" s="1">
        <v>80.5173</v>
      </c>
      <c r="C290" s="1">
        <v>72.2026</v>
      </c>
      <c r="D290" s="1">
        <v>60.9871</v>
      </c>
      <c r="E290" s="1">
        <v>51.0615</v>
      </c>
      <c r="F290" s="1">
        <v>51.0889</v>
      </c>
      <c r="G290" s="1">
        <v>47.9828</v>
      </c>
      <c r="H290" s="1">
        <v>59.6348</v>
      </c>
      <c r="I290" s="1">
        <v>36.5479</v>
      </c>
      <c r="J290" s="1">
        <v>35.2676</v>
      </c>
      <c r="K290" s="1">
        <v>35.6002</v>
      </c>
      <c r="L290" s="1">
        <f t="shared" si="3"/>
        <v>52.90216667</v>
      </c>
      <c r="M290" s="1">
        <f t="shared" ref="M290:N290" si="593">(H290+I290)/2</f>
        <v>48.09135</v>
      </c>
      <c r="N290" s="1">
        <f t="shared" si="593"/>
        <v>35.90775</v>
      </c>
      <c r="O290" s="1">
        <f t="shared" ref="O290:P290" si="594">(E290+W290)/2</f>
        <v>52.8792</v>
      </c>
      <c r="P290" s="1">
        <f t="shared" si="594"/>
        <v>50.72115</v>
      </c>
      <c r="Q290" s="1">
        <f t="shared" si="6"/>
        <v>80.56528791</v>
      </c>
      <c r="R290" s="1">
        <f t="shared" si="7"/>
        <v>0.3287495161</v>
      </c>
      <c r="S290" s="1">
        <f t="shared" si="8"/>
        <v>64.45435</v>
      </c>
      <c r="T290" s="1">
        <v>60.4165</v>
      </c>
      <c r="U290" s="1">
        <v>56.8627</v>
      </c>
      <c r="V290" s="1">
        <v>55.7399</v>
      </c>
      <c r="W290" s="1">
        <v>54.6969</v>
      </c>
      <c r="X290" s="1">
        <v>50.3534</v>
      </c>
      <c r="Y290" s="1">
        <f t="shared" si="9"/>
        <v>1933.308136</v>
      </c>
      <c r="Z290" s="1">
        <f t="shared" si="10"/>
        <v>1271.257632</v>
      </c>
      <c r="AA290" s="1">
        <f t="shared" si="11"/>
        <v>597.2744966</v>
      </c>
      <c r="AB290" s="1">
        <f t="shared" si="12"/>
        <v>569.710066</v>
      </c>
      <c r="AC290" s="1">
        <f t="shared" si="13"/>
        <v>412.691099</v>
      </c>
      <c r="AD290" s="1">
        <f t="shared" si="14"/>
        <v>368.332864</v>
      </c>
      <c r="AF290" s="1">
        <f t="shared" si="15"/>
        <v>0.3013616638</v>
      </c>
      <c r="AG290" s="17" t="str">
        <f t="shared" si="16"/>
        <v>SUB-VERTICAL</v>
      </c>
      <c r="AH290" s="1">
        <f t="shared" si="17"/>
        <v>0.1915283022</v>
      </c>
      <c r="AJ290" s="17" t="str">
        <f t="shared" si="18"/>
        <v>SUB-VERTICAL</v>
      </c>
      <c r="AK290" s="1">
        <f t="shared" si="19"/>
        <v>-0.169014214</v>
      </c>
      <c r="AM290" s="23" t="str">
        <f t="shared" si="20"/>
        <v>SUB-HORIZONTAL</v>
      </c>
      <c r="AN290" s="1">
        <f t="shared" si="21"/>
        <v>-0.1778652035</v>
      </c>
      <c r="AP290" s="23" t="str">
        <f t="shared" si="22"/>
        <v>SUB-HORIZONTAL</v>
      </c>
      <c r="AQ290" s="1">
        <f t="shared" si="23"/>
        <v>-0.08276449492</v>
      </c>
      <c r="AS290" s="23" t="str">
        <f t="shared" si="24"/>
        <v>SUB-HORIZONTAL</v>
      </c>
      <c r="AT290" s="1">
        <f t="shared" si="25"/>
        <v>-0.04822820365</v>
      </c>
      <c r="AV290" s="23" t="str">
        <f t="shared" si="26"/>
        <v>SUB-HORIZONTAL</v>
      </c>
    </row>
    <row r="291" ht="15.75" customHeight="1">
      <c r="A291" s="1">
        <v>5596.7757</v>
      </c>
      <c r="B291" s="1">
        <v>81.7933</v>
      </c>
      <c r="C291" s="1">
        <v>70.7901</v>
      </c>
      <c r="D291" s="1">
        <v>62.8354</v>
      </c>
      <c r="E291" s="1">
        <v>55.6807</v>
      </c>
      <c r="F291" s="1">
        <v>55.73</v>
      </c>
      <c r="G291" s="1">
        <v>53.194</v>
      </c>
      <c r="H291" s="1">
        <v>66.1265</v>
      </c>
      <c r="I291" s="1">
        <v>38.1904</v>
      </c>
      <c r="J291" s="1">
        <v>36.92</v>
      </c>
      <c r="K291" s="1">
        <v>35.8077</v>
      </c>
      <c r="L291" s="1">
        <f t="shared" si="3"/>
        <v>58.35016667</v>
      </c>
      <c r="M291" s="1">
        <f t="shared" ref="M291:N291" si="595">(H291+I291)/2</f>
        <v>52.15845</v>
      </c>
      <c r="N291" s="1">
        <f t="shared" si="595"/>
        <v>37.5552</v>
      </c>
      <c r="O291" s="1">
        <f t="shared" ref="O291:P291" si="596">(E291+W291)/2</f>
        <v>54.8198</v>
      </c>
      <c r="P291" s="1">
        <f t="shared" si="596"/>
        <v>53.3728</v>
      </c>
      <c r="Q291" s="1">
        <f t="shared" si="6"/>
        <v>81.83998032</v>
      </c>
      <c r="R291" s="1">
        <f t="shared" si="7"/>
        <v>0.3644535492</v>
      </c>
      <c r="S291" s="1">
        <f t="shared" si="8"/>
        <v>65.80886667</v>
      </c>
      <c r="T291" s="1">
        <v>64.6436</v>
      </c>
      <c r="U291" s="1">
        <v>58.5322</v>
      </c>
      <c r="V291" s="1">
        <v>56.2586</v>
      </c>
      <c r="W291" s="1">
        <v>53.9589</v>
      </c>
      <c r="X291" s="1">
        <v>51.0156</v>
      </c>
      <c r="Y291" s="1">
        <f t="shared" si="9"/>
        <v>1901.212888</v>
      </c>
      <c r="Z291" s="1">
        <f t="shared" si="10"/>
        <v>1062.74044</v>
      </c>
      <c r="AA291" s="1">
        <f t="shared" si="11"/>
        <v>607.376025</v>
      </c>
      <c r="AB291" s="1">
        <f t="shared" si="12"/>
        <v>699.7717902</v>
      </c>
      <c r="AC291" s="1">
        <f t="shared" si="13"/>
        <v>413.7888272</v>
      </c>
      <c r="AD291" s="1">
        <f t="shared" si="14"/>
        <v>326.4598512</v>
      </c>
      <c r="AF291" s="1">
        <f t="shared" si="15"/>
        <v>0.2130265166</v>
      </c>
      <c r="AG291" s="17" t="str">
        <f t="shared" si="16"/>
        <v>SUB-VERTICAL</v>
      </c>
      <c r="AH291" s="1">
        <f t="shared" si="17"/>
        <v>0.06816277493</v>
      </c>
      <c r="AJ291" s="16" t="str">
        <f t="shared" si="18"/>
        <v>MERGULHO</v>
      </c>
      <c r="AK291" s="1">
        <f t="shared" si="19"/>
        <v>-0.1192711346</v>
      </c>
      <c r="AM291" s="23" t="str">
        <f t="shared" si="20"/>
        <v>SUB-HORIZONTAL</v>
      </c>
      <c r="AN291" s="1">
        <f t="shared" si="21"/>
        <v>-0.1209586394</v>
      </c>
      <c r="AP291" s="23" t="str">
        <f t="shared" si="22"/>
        <v>SUB-HORIZONTAL</v>
      </c>
      <c r="AQ291" s="1">
        <f t="shared" si="23"/>
        <v>-0.05609853078</v>
      </c>
      <c r="AS291" s="23" t="str">
        <f t="shared" si="24"/>
        <v>SUB-HORIZONTAL</v>
      </c>
      <c r="AT291" s="1">
        <f t="shared" si="25"/>
        <v>0.04181718599</v>
      </c>
      <c r="AV291" s="16" t="str">
        <f t="shared" si="26"/>
        <v>MERGULHO</v>
      </c>
    </row>
    <row r="292" ht="15.75" customHeight="1">
      <c r="A292" s="1">
        <v>5596.8519</v>
      </c>
      <c r="B292" s="1">
        <v>72.773</v>
      </c>
      <c r="C292" s="1">
        <v>59.7791</v>
      </c>
      <c r="D292" s="1">
        <v>58.3966</v>
      </c>
      <c r="E292" s="1">
        <v>54.3396</v>
      </c>
      <c r="F292" s="1">
        <v>54.3639</v>
      </c>
      <c r="G292" s="1">
        <v>52.6778</v>
      </c>
      <c r="H292" s="1">
        <v>64.8398</v>
      </c>
      <c r="I292" s="1">
        <v>38.1904</v>
      </c>
      <c r="J292" s="1">
        <v>36.92</v>
      </c>
      <c r="K292" s="1">
        <v>35.8077</v>
      </c>
      <c r="L292" s="1">
        <f t="shared" si="3"/>
        <v>57.29383333</v>
      </c>
      <c r="M292" s="1">
        <f t="shared" ref="M292:N292" si="597">(H292+I292)/2</f>
        <v>51.5151</v>
      </c>
      <c r="N292" s="1">
        <f t="shared" si="597"/>
        <v>37.5552</v>
      </c>
      <c r="O292" s="1">
        <f t="shared" ref="O292:P292" si="598">(E292+W292)/2</f>
        <v>52.58525</v>
      </c>
      <c r="P292" s="1">
        <f t="shared" si="598"/>
        <v>51.8091</v>
      </c>
      <c r="Q292" s="1">
        <f t="shared" si="6"/>
        <v>72.82331967</v>
      </c>
      <c r="R292" s="1">
        <f t="shared" si="7"/>
        <v>0.3609168548</v>
      </c>
      <c r="S292" s="1">
        <f t="shared" si="8"/>
        <v>60.7195</v>
      </c>
      <c r="T292" s="1">
        <v>64.0802</v>
      </c>
      <c r="U292" s="1">
        <v>55.5989</v>
      </c>
      <c r="V292" s="1">
        <v>53.6892</v>
      </c>
      <c r="W292" s="1">
        <v>50.8309</v>
      </c>
      <c r="X292" s="1">
        <v>49.2543</v>
      </c>
      <c r="Y292" s="1">
        <f t="shared" si="9"/>
        <v>1195.956223</v>
      </c>
      <c r="Z292" s="1">
        <f t="shared" si="10"/>
        <v>466.0719677</v>
      </c>
      <c r="AA292" s="1">
        <f t="shared" si="11"/>
        <v>408.2905184</v>
      </c>
      <c r="AB292" s="1">
        <f t="shared" si="12"/>
        <v>670.281744</v>
      </c>
      <c r="AC292" s="1">
        <f t="shared" si="13"/>
        <v>303.0558723</v>
      </c>
      <c r="AD292" s="1">
        <f t="shared" si="14"/>
        <v>240.2128014</v>
      </c>
      <c r="AF292" s="1">
        <f t="shared" si="15"/>
        <v>0.1154894812</v>
      </c>
      <c r="AG292" s="17" t="str">
        <f t="shared" si="16"/>
        <v>SUB-VERTICAL</v>
      </c>
      <c r="AH292" s="1">
        <f t="shared" si="17"/>
        <v>-0.08128587284</v>
      </c>
      <c r="AJ292" s="23" t="str">
        <f t="shared" si="18"/>
        <v>SUB-HORIZONTAL</v>
      </c>
      <c r="AK292" s="1">
        <f t="shared" si="19"/>
        <v>-0.02339896635</v>
      </c>
      <c r="AM292" s="23" t="str">
        <f t="shared" si="20"/>
        <v>SUB-HORIZONTAL</v>
      </c>
      <c r="AN292" s="1">
        <f t="shared" si="21"/>
        <v>-0.07201998193</v>
      </c>
      <c r="AP292" s="23" t="str">
        <f t="shared" si="22"/>
        <v>SUB-HORIZONTAL</v>
      </c>
      <c r="AQ292" s="1">
        <f t="shared" si="23"/>
        <v>-0.03150906724</v>
      </c>
      <c r="AS292" s="23" t="str">
        <f t="shared" si="24"/>
        <v>SUB-HORIZONTAL</v>
      </c>
      <c r="AT292" s="1">
        <f t="shared" si="25"/>
        <v>0.06721008459</v>
      </c>
      <c r="AV292" s="16" t="str">
        <f t="shared" si="26"/>
        <v>MERGULHO</v>
      </c>
    </row>
    <row r="293" ht="15.75" customHeight="1">
      <c r="A293" s="1">
        <v>5596.9281</v>
      </c>
      <c r="B293" s="1">
        <v>58.726</v>
      </c>
      <c r="C293" s="1">
        <v>48.3711</v>
      </c>
      <c r="D293" s="1">
        <v>50.3724</v>
      </c>
      <c r="E293" s="1">
        <v>50.3657</v>
      </c>
      <c r="F293" s="1">
        <v>50.3433</v>
      </c>
      <c r="G293" s="1">
        <v>49.5146</v>
      </c>
      <c r="H293" s="1">
        <v>60.802</v>
      </c>
      <c r="I293" s="1">
        <v>48.5183</v>
      </c>
      <c r="J293" s="1">
        <v>45.7051</v>
      </c>
      <c r="K293" s="1">
        <v>42.4298</v>
      </c>
      <c r="L293" s="1">
        <f t="shared" si="3"/>
        <v>53.5533</v>
      </c>
      <c r="M293" s="1">
        <f t="shared" ref="M293:N293" si="599">(H293+I293)/2</f>
        <v>54.66015</v>
      </c>
      <c r="N293" s="1">
        <f t="shared" si="599"/>
        <v>47.1117</v>
      </c>
      <c r="O293" s="1">
        <f t="shared" ref="O293:P293" si="600">(E293+W293)/2</f>
        <v>48.71735</v>
      </c>
      <c r="P293" s="1">
        <f t="shared" si="600"/>
        <v>48.4651</v>
      </c>
      <c r="Q293" s="1">
        <f t="shared" si="6"/>
        <v>58.78285515</v>
      </c>
      <c r="R293" s="1">
        <f t="shared" si="7"/>
        <v>0.3392444958</v>
      </c>
      <c r="S293" s="1">
        <f t="shared" si="8"/>
        <v>53.22003333</v>
      </c>
      <c r="T293" s="1">
        <v>60.0211</v>
      </c>
      <c r="U293" s="1">
        <v>51.2273</v>
      </c>
      <c r="V293" s="1">
        <v>50.6023</v>
      </c>
      <c r="W293" s="1">
        <v>47.069</v>
      </c>
      <c r="X293" s="1">
        <v>46.5869</v>
      </c>
      <c r="Y293" s="1">
        <f t="shared" si="9"/>
        <v>104.1971393</v>
      </c>
      <c r="Z293" s="1">
        <f t="shared" si="10"/>
        <v>0.02166784</v>
      </c>
      <c r="AA293" s="1">
        <f t="shared" si="11"/>
        <v>3.43768681</v>
      </c>
      <c r="AB293" s="1">
        <f t="shared" si="12"/>
        <v>132.3144078</v>
      </c>
      <c r="AC293" s="1">
        <f t="shared" si="13"/>
        <v>7.338681</v>
      </c>
      <c r="AD293" s="1">
        <f t="shared" si="14"/>
        <v>4.343056</v>
      </c>
      <c r="AF293" s="1">
        <f t="shared" si="15"/>
        <v>-0.03474187123</v>
      </c>
      <c r="AG293" s="23" t="str">
        <f t="shared" si="16"/>
        <v>SUB-HORIZONTAL</v>
      </c>
      <c r="AH293" s="1">
        <f t="shared" si="17"/>
        <v>-0.2292190237</v>
      </c>
      <c r="AJ293" s="23" t="str">
        <f t="shared" si="18"/>
        <v>SUB-HORIZONTAL</v>
      </c>
      <c r="AK293" s="1">
        <f t="shared" si="19"/>
        <v>0.04054365446</v>
      </c>
      <c r="AM293" s="16" t="str">
        <f t="shared" si="20"/>
        <v>MERGULHO</v>
      </c>
      <c r="AN293" s="1">
        <f t="shared" si="21"/>
        <v>-0.000133018193</v>
      </c>
      <c r="AP293" s="23" t="str">
        <f t="shared" si="22"/>
        <v>SUB-HORIZONTAL</v>
      </c>
      <c r="AQ293" s="1">
        <f t="shared" si="23"/>
        <v>-0.01029526997</v>
      </c>
      <c r="AS293" s="23" t="str">
        <f t="shared" si="24"/>
        <v>SUB-HORIZONTAL</v>
      </c>
      <c r="AT293" s="1">
        <f t="shared" si="25"/>
        <v>0.06095762375</v>
      </c>
      <c r="AV293" s="16" t="str">
        <f t="shared" si="26"/>
        <v>MERGULHO</v>
      </c>
    </row>
    <row r="294" ht="15.75" customHeight="1">
      <c r="A294" s="1">
        <v>5597.0043</v>
      </c>
      <c r="B294" s="1">
        <v>49.5025</v>
      </c>
      <c r="C294" s="1">
        <v>43.5186</v>
      </c>
      <c r="D294" s="1">
        <v>46.7953</v>
      </c>
      <c r="E294" s="1">
        <v>49.1036</v>
      </c>
      <c r="F294" s="1">
        <v>49.0671</v>
      </c>
      <c r="G294" s="1">
        <v>48.1453</v>
      </c>
      <c r="H294" s="1">
        <v>58.6063</v>
      </c>
      <c r="I294" s="1">
        <v>48.5183</v>
      </c>
      <c r="J294" s="1">
        <v>45.7051</v>
      </c>
      <c r="K294" s="1">
        <v>42.4298</v>
      </c>
      <c r="L294" s="1">
        <f t="shared" si="3"/>
        <v>51.93956667</v>
      </c>
      <c r="M294" s="1">
        <f t="shared" ref="M294:N294" si="601">(H294+I294)/2</f>
        <v>53.5623</v>
      </c>
      <c r="N294" s="1">
        <f t="shared" si="601"/>
        <v>47.1117</v>
      </c>
      <c r="O294" s="1">
        <f t="shared" ref="O294:P294" si="602">(E294+W294)/2</f>
        <v>46.4314</v>
      </c>
      <c r="P294" s="1">
        <f t="shared" si="602"/>
        <v>46.83475</v>
      </c>
      <c r="Q294" s="1">
        <f t="shared" si="6"/>
        <v>49.564446</v>
      </c>
      <c r="R294" s="1">
        <f t="shared" si="7"/>
        <v>0.3298628692</v>
      </c>
      <c r="S294" s="1">
        <f t="shared" si="8"/>
        <v>48.5012</v>
      </c>
      <c r="T294" s="1">
        <v>55.5135</v>
      </c>
      <c r="U294" s="1">
        <v>47.7243</v>
      </c>
      <c r="V294" s="1">
        <v>47.953</v>
      </c>
      <c r="W294" s="1">
        <v>43.7592</v>
      </c>
      <c r="X294" s="1">
        <v>44.6024</v>
      </c>
      <c r="Y294" s="1">
        <f t="shared" si="9"/>
        <v>0.96864964</v>
      </c>
      <c r="Z294" s="1">
        <f t="shared" si="10"/>
        <v>24.99700009</v>
      </c>
      <c r="AA294" s="1">
        <f t="shared" si="11"/>
        <v>2.968729</v>
      </c>
      <c r="AB294" s="1">
        <f t="shared" si="12"/>
        <v>48.93282304</v>
      </c>
      <c r="AC294" s="1">
        <f t="shared" si="13"/>
        <v>0.630436</v>
      </c>
      <c r="AD294" s="1">
        <f t="shared" si="14"/>
        <v>0.31956409</v>
      </c>
      <c r="AF294" s="1">
        <f t="shared" si="15"/>
        <v>-0.1690195691</v>
      </c>
      <c r="AG294" s="23" t="str">
        <f t="shared" si="16"/>
        <v>SUB-HORIZONTAL</v>
      </c>
      <c r="AH294" s="1">
        <f t="shared" si="17"/>
        <v>-0.2987537947</v>
      </c>
      <c r="AJ294" s="23" t="str">
        <f t="shared" si="18"/>
        <v>SUB-HORIZONTAL</v>
      </c>
      <c r="AK294" s="1">
        <f t="shared" si="19"/>
        <v>0.07261027899</v>
      </c>
      <c r="AM294" s="16" t="str">
        <f t="shared" si="20"/>
        <v>MERGULHO</v>
      </c>
      <c r="AN294" s="1">
        <f t="shared" si="21"/>
        <v>0.04815423269</v>
      </c>
      <c r="AP294" s="16" t="str">
        <f t="shared" si="22"/>
        <v>MERGULHO</v>
      </c>
      <c r="AQ294" s="1">
        <f t="shared" si="23"/>
        <v>0.01908608251</v>
      </c>
      <c r="AS294" s="16" t="str">
        <f t="shared" si="24"/>
        <v>MERGULHO</v>
      </c>
      <c r="AT294" s="1">
        <f t="shared" si="25"/>
        <v>0.07645446113</v>
      </c>
      <c r="AV294" s="16" t="str">
        <f t="shared" si="26"/>
        <v>MERGULHO</v>
      </c>
    </row>
    <row r="295" ht="15.75" customHeight="1">
      <c r="A295" s="1">
        <v>5597.0805</v>
      </c>
      <c r="B295" s="1">
        <v>48.6341</v>
      </c>
      <c r="C295" s="1">
        <v>45.3349</v>
      </c>
      <c r="D295" s="1">
        <v>48.5442</v>
      </c>
      <c r="E295" s="1">
        <v>50.1306</v>
      </c>
      <c r="F295" s="1">
        <v>50.1136</v>
      </c>
      <c r="G295" s="1">
        <v>48.6658</v>
      </c>
      <c r="H295" s="1">
        <v>55.4979</v>
      </c>
      <c r="I295" s="1">
        <v>59.7625</v>
      </c>
      <c r="J295" s="1">
        <v>53.017</v>
      </c>
      <c r="K295" s="1">
        <v>48.4497</v>
      </c>
      <c r="L295" s="1">
        <f t="shared" si="3"/>
        <v>51.42576667</v>
      </c>
      <c r="M295" s="1">
        <f t="shared" ref="M295:N295" si="603">(H295+I295)/2</f>
        <v>57.6302</v>
      </c>
      <c r="N295" s="1">
        <f t="shared" si="603"/>
        <v>56.38975</v>
      </c>
      <c r="O295" s="1">
        <f t="shared" ref="O295:P295" si="604">(E295+W295)/2</f>
        <v>45.6332</v>
      </c>
      <c r="P295" s="1">
        <f t="shared" si="604"/>
        <v>46.31995</v>
      </c>
      <c r="Q295" s="1">
        <f t="shared" si="6"/>
        <v>48.69734908</v>
      </c>
      <c r="R295" s="1">
        <f t="shared" si="7"/>
        <v>0.3334290246</v>
      </c>
      <c r="S295" s="1">
        <f t="shared" si="8"/>
        <v>47.51496667</v>
      </c>
      <c r="T295" s="1">
        <v>52.2145</v>
      </c>
      <c r="U295" s="1">
        <v>45.3736</v>
      </c>
      <c r="V295" s="1">
        <v>44.9885</v>
      </c>
      <c r="W295" s="1">
        <v>41.1358</v>
      </c>
      <c r="X295" s="1">
        <v>42.5263</v>
      </c>
      <c r="Y295" s="1">
        <f t="shared" si="9"/>
        <v>123.8412866</v>
      </c>
      <c r="Z295" s="1">
        <f t="shared" si="10"/>
        <v>208.1556418</v>
      </c>
      <c r="AA295" s="1">
        <f t="shared" si="11"/>
        <v>125.8502549</v>
      </c>
      <c r="AB295" s="1">
        <f t="shared" si="12"/>
        <v>56.972304</v>
      </c>
      <c r="AC295" s="1">
        <f t="shared" si="13"/>
        <v>207.0404432</v>
      </c>
      <c r="AD295" s="1">
        <f t="shared" si="14"/>
        <v>218.271076</v>
      </c>
      <c r="AF295" s="1">
        <f t="shared" si="15"/>
        <v>-0.1321161482</v>
      </c>
      <c r="AG295" s="23" t="str">
        <f t="shared" si="16"/>
        <v>SUB-HORIZONTAL</v>
      </c>
      <c r="AH295" s="1">
        <f t="shared" si="17"/>
        <v>-0.2026130058</v>
      </c>
      <c r="AJ295" s="23" t="str">
        <f t="shared" si="18"/>
        <v>SUB-HORIZONTAL</v>
      </c>
      <c r="AK295" s="1">
        <f t="shared" si="19"/>
        <v>0.06841090109</v>
      </c>
      <c r="AM295" s="16" t="str">
        <f t="shared" si="20"/>
        <v>MERGULHO</v>
      </c>
      <c r="AN295" s="1">
        <f t="shared" si="21"/>
        <v>0.03215826248</v>
      </c>
      <c r="AP295" s="16" t="str">
        <f t="shared" si="22"/>
        <v>MERGULHO</v>
      </c>
      <c r="AQ295" s="1">
        <f t="shared" si="23"/>
        <v>0.03324545032</v>
      </c>
      <c r="AS295" s="16" t="str">
        <f t="shared" si="24"/>
        <v>MERGULHO</v>
      </c>
      <c r="AT295" s="1">
        <f t="shared" si="25"/>
        <v>0.1349560228</v>
      </c>
      <c r="AV295" s="17" t="str">
        <f t="shared" si="26"/>
        <v>SUB-VERTICAL</v>
      </c>
    </row>
    <row r="296" ht="15.75" customHeight="1">
      <c r="A296" s="1">
        <v>5597.1567</v>
      </c>
      <c r="B296" s="1">
        <v>54.1911</v>
      </c>
      <c r="C296" s="1">
        <v>47.9898</v>
      </c>
      <c r="D296" s="1">
        <v>48.7376</v>
      </c>
      <c r="E296" s="1">
        <v>49.6344</v>
      </c>
      <c r="F296" s="1">
        <v>49.6463</v>
      </c>
      <c r="G296" s="1">
        <v>48.1663</v>
      </c>
      <c r="H296" s="1">
        <v>55.5361</v>
      </c>
      <c r="I296" s="1">
        <v>59.7625</v>
      </c>
      <c r="J296" s="1">
        <v>53.017</v>
      </c>
      <c r="K296" s="1">
        <v>48.4497</v>
      </c>
      <c r="L296" s="1">
        <f t="shared" si="3"/>
        <v>51.11623333</v>
      </c>
      <c r="M296" s="1">
        <f t="shared" ref="M296:N296" si="605">(H296+I296)/2</f>
        <v>57.6493</v>
      </c>
      <c r="N296" s="1">
        <f t="shared" si="605"/>
        <v>56.38975</v>
      </c>
      <c r="O296" s="1">
        <f t="shared" ref="O296:P296" si="606">(E296+W296)/2</f>
        <v>44.59975</v>
      </c>
      <c r="P296" s="1">
        <f t="shared" si="606"/>
        <v>45.1535</v>
      </c>
      <c r="Q296" s="1">
        <f t="shared" si="6"/>
        <v>54.25545608</v>
      </c>
      <c r="R296" s="1">
        <f t="shared" si="7"/>
        <v>0.3300067486</v>
      </c>
      <c r="S296" s="1">
        <f t="shared" si="8"/>
        <v>47.65095</v>
      </c>
      <c r="T296" s="1">
        <v>49.8324</v>
      </c>
      <c r="U296" s="1">
        <v>42.642</v>
      </c>
      <c r="V296" s="1">
        <v>42.5128</v>
      </c>
      <c r="W296" s="1">
        <v>39.5651</v>
      </c>
      <c r="X296" s="1">
        <v>40.6607</v>
      </c>
      <c r="Y296" s="1">
        <f t="shared" si="9"/>
        <v>31.04049796</v>
      </c>
      <c r="Z296" s="1">
        <f t="shared" si="10"/>
        <v>138.5964653</v>
      </c>
      <c r="AA296" s="1">
        <f t="shared" si="11"/>
        <v>121.54842</v>
      </c>
      <c r="AB296" s="1">
        <f t="shared" si="12"/>
        <v>98.60688601</v>
      </c>
      <c r="AC296" s="1">
        <f t="shared" si="13"/>
        <v>293.1115203</v>
      </c>
      <c r="AD296" s="1">
        <f t="shared" si="14"/>
        <v>297.5521501</v>
      </c>
      <c r="AF296" s="1">
        <f t="shared" si="15"/>
        <v>-0.02451718544</v>
      </c>
      <c r="AG296" s="23" t="str">
        <f t="shared" si="16"/>
        <v>SUB-HORIZONTAL</v>
      </c>
      <c r="AH296" s="1">
        <f t="shared" si="17"/>
        <v>-0.1461745977</v>
      </c>
      <c r="AJ296" s="23" t="str">
        <f t="shared" si="18"/>
        <v>SUB-HORIZONTAL</v>
      </c>
      <c r="AK296" s="1">
        <f t="shared" si="19"/>
        <v>0.01546247182</v>
      </c>
      <c r="AM296" s="16" t="str">
        <f t="shared" si="20"/>
        <v>MERGULHO</v>
      </c>
      <c r="AN296" s="1">
        <f t="shared" si="21"/>
        <v>0.01823358818</v>
      </c>
      <c r="AP296" s="16" t="str">
        <f t="shared" si="22"/>
        <v>MERGULHO</v>
      </c>
      <c r="AQ296" s="1">
        <f t="shared" si="23"/>
        <v>0.02731545658</v>
      </c>
      <c r="AS296" s="16" t="str">
        <f t="shared" si="24"/>
        <v>MERGULHO</v>
      </c>
      <c r="AT296" s="1">
        <f t="shared" si="25"/>
        <v>0.1696001949</v>
      </c>
      <c r="AV296" s="17" t="str">
        <f t="shared" si="26"/>
        <v>SUB-VERTICAL</v>
      </c>
    </row>
    <row r="297" ht="15.75" customHeight="1">
      <c r="A297" s="1">
        <v>5597.2329</v>
      </c>
      <c r="B297" s="1">
        <v>54.6845</v>
      </c>
      <c r="C297" s="1">
        <v>44.759</v>
      </c>
      <c r="D297" s="1">
        <v>44.8202</v>
      </c>
      <c r="E297" s="1">
        <v>46.3979</v>
      </c>
      <c r="F297" s="1">
        <v>46.4153</v>
      </c>
      <c r="G297" s="1">
        <v>44.8595</v>
      </c>
      <c r="H297" s="1">
        <v>53.8302</v>
      </c>
      <c r="I297" s="1">
        <v>59.3733</v>
      </c>
      <c r="J297" s="1">
        <v>50.4467</v>
      </c>
      <c r="K297" s="1">
        <v>46.7755</v>
      </c>
      <c r="L297" s="1">
        <f t="shared" si="3"/>
        <v>48.36833333</v>
      </c>
      <c r="M297" s="1">
        <f t="shared" ref="M297:N297" si="607">(H297+I297)/2</f>
        <v>56.60175</v>
      </c>
      <c r="N297" s="1">
        <f t="shared" si="607"/>
        <v>54.91</v>
      </c>
      <c r="O297" s="1">
        <f t="shared" ref="O297:P297" si="608">(E297+W297)/2</f>
        <v>42.2659</v>
      </c>
      <c r="P297" s="1">
        <f t="shared" si="608"/>
        <v>42.56805</v>
      </c>
      <c r="Q297" s="1">
        <f t="shared" si="6"/>
        <v>54.75268171</v>
      </c>
      <c r="R297" s="1">
        <f t="shared" si="7"/>
        <v>0.3073505281</v>
      </c>
      <c r="S297" s="1">
        <f t="shared" si="8"/>
        <v>45.41491667</v>
      </c>
      <c r="T297" s="1">
        <v>47.5208</v>
      </c>
      <c r="U297" s="1">
        <v>40.3284</v>
      </c>
      <c r="V297" s="1">
        <v>40.3766</v>
      </c>
      <c r="W297" s="1">
        <v>38.1339</v>
      </c>
      <c r="X297" s="1">
        <v>38.7208</v>
      </c>
      <c r="Y297" s="1">
        <f t="shared" si="9"/>
        <v>21.98484544</v>
      </c>
      <c r="Z297" s="1">
        <f t="shared" si="10"/>
        <v>213.5777645</v>
      </c>
      <c r="AA297" s="1">
        <f t="shared" si="11"/>
        <v>211.7927196</v>
      </c>
      <c r="AB297" s="1">
        <f t="shared" si="12"/>
        <v>140.4817563</v>
      </c>
      <c r="AC297" s="1">
        <f t="shared" si="13"/>
        <v>362.708216</v>
      </c>
      <c r="AD297" s="1">
        <f t="shared" si="14"/>
        <v>360.8746109</v>
      </c>
      <c r="AF297" s="1">
        <f t="shared" si="15"/>
        <v>0.01574582016</v>
      </c>
      <c r="AG297" s="16" t="str">
        <f t="shared" si="16"/>
        <v>MERGULHO</v>
      </c>
      <c r="AH297" s="1">
        <f t="shared" si="17"/>
        <v>-0.1848040813</v>
      </c>
      <c r="AJ297" s="23" t="str">
        <f t="shared" si="18"/>
        <v>SUB-HORIZONTAL</v>
      </c>
      <c r="AK297" s="1">
        <f t="shared" si="19"/>
        <v>0.001366388945</v>
      </c>
      <c r="AM297" s="16" t="str">
        <f t="shared" si="20"/>
        <v>MERGULHO</v>
      </c>
      <c r="AN297" s="1">
        <f t="shared" si="21"/>
        <v>0.03459699415</v>
      </c>
      <c r="AP297" s="16" t="str">
        <f t="shared" si="22"/>
        <v>MERGULHO</v>
      </c>
      <c r="AQ297" s="1">
        <f t="shared" si="23"/>
        <v>0.0152734215</v>
      </c>
      <c r="AS297" s="16" t="str">
        <f t="shared" si="24"/>
        <v>MERGULHO</v>
      </c>
      <c r="AT297" s="1">
        <f t="shared" si="25"/>
        <v>0.1472912794</v>
      </c>
      <c r="AV297" s="17" t="str">
        <f t="shared" si="26"/>
        <v>SUB-VERTICAL</v>
      </c>
    </row>
    <row r="298" ht="15.75" customHeight="1">
      <c r="A298" s="1">
        <v>5597.3091</v>
      </c>
      <c r="B298" s="1">
        <v>47.7902</v>
      </c>
      <c r="C298" s="1">
        <v>37.7461</v>
      </c>
      <c r="D298" s="1">
        <v>39.3826</v>
      </c>
      <c r="E298" s="1">
        <v>41.6339</v>
      </c>
      <c r="F298" s="1">
        <v>41.6606</v>
      </c>
      <c r="G298" s="1">
        <v>40.2995</v>
      </c>
      <c r="H298" s="1">
        <v>50.8073</v>
      </c>
      <c r="I298" s="1">
        <v>59.3733</v>
      </c>
      <c r="J298" s="1">
        <v>50.4467</v>
      </c>
      <c r="K298" s="1">
        <v>46.7755</v>
      </c>
      <c r="L298" s="1">
        <f t="shared" si="3"/>
        <v>44.2558</v>
      </c>
      <c r="M298" s="1">
        <f t="shared" ref="M298:N298" si="609">(H298+I298)/2</f>
        <v>55.0903</v>
      </c>
      <c r="N298" s="1">
        <f t="shared" si="609"/>
        <v>54.91</v>
      </c>
      <c r="O298" s="1">
        <f t="shared" ref="O298:P298" si="610">(E298+W298)/2</f>
        <v>38.93005</v>
      </c>
      <c r="P298" s="1">
        <f t="shared" si="610"/>
        <v>39.3907</v>
      </c>
      <c r="Q298" s="1">
        <f t="shared" si="6"/>
        <v>47.86451533</v>
      </c>
      <c r="R298" s="1">
        <f t="shared" si="7"/>
        <v>0.2761081288</v>
      </c>
      <c r="S298" s="1">
        <f t="shared" si="8"/>
        <v>41.23421667</v>
      </c>
      <c r="T298" s="1">
        <v>45.0358</v>
      </c>
      <c r="U298" s="1">
        <v>39.0351</v>
      </c>
      <c r="V298" s="1">
        <v>38.4155</v>
      </c>
      <c r="W298" s="1">
        <v>36.2262</v>
      </c>
      <c r="X298" s="1">
        <v>37.1208</v>
      </c>
      <c r="Y298" s="1">
        <f t="shared" si="9"/>
        <v>134.1682056</v>
      </c>
      <c r="Z298" s="1">
        <f t="shared" si="10"/>
        <v>467.7357798</v>
      </c>
      <c r="AA298" s="1">
        <f t="shared" si="11"/>
        <v>399.6280865</v>
      </c>
      <c r="AB298" s="1">
        <f t="shared" si="12"/>
        <v>205.5639063</v>
      </c>
      <c r="AC298" s="1">
        <f t="shared" si="13"/>
        <v>413.6423792</v>
      </c>
      <c r="AD298" s="1">
        <f t="shared" si="14"/>
        <v>439.2293808</v>
      </c>
      <c r="AF298" s="1">
        <f t="shared" si="15"/>
        <v>-0.06122900792</v>
      </c>
      <c r="AG298" s="23" t="str">
        <f t="shared" si="16"/>
        <v>SUB-HORIZONTAL</v>
      </c>
      <c r="AH298" s="1">
        <f t="shared" si="17"/>
        <v>-0.2982524216</v>
      </c>
      <c r="AJ298" s="23" t="str">
        <f t="shared" si="18"/>
        <v>SUB-HORIZONTAL</v>
      </c>
      <c r="AK298" s="1">
        <f t="shared" si="19"/>
        <v>0.04244512084</v>
      </c>
      <c r="AM298" s="16" t="str">
        <f t="shared" si="20"/>
        <v>MERGULHO</v>
      </c>
      <c r="AN298" s="1">
        <f t="shared" si="21"/>
        <v>0.05559780318</v>
      </c>
      <c r="AP298" s="16" t="str">
        <f t="shared" si="22"/>
        <v>MERGULHO</v>
      </c>
      <c r="AQ298" s="1">
        <f t="shared" si="23"/>
        <v>0.02439545036</v>
      </c>
      <c r="AS298" s="16" t="str">
        <f t="shared" si="24"/>
        <v>MERGULHO</v>
      </c>
      <c r="AT298" s="1">
        <f t="shared" si="25"/>
        <v>0.08218471423</v>
      </c>
      <c r="AV298" s="16" t="str">
        <f t="shared" si="26"/>
        <v>MERGULHO</v>
      </c>
    </row>
    <row r="299" ht="15.75" customHeight="1">
      <c r="A299" s="1">
        <v>5597.3853</v>
      </c>
      <c r="B299" s="1">
        <v>39.9025</v>
      </c>
      <c r="C299" s="1">
        <v>32.7118</v>
      </c>
      <c r="D299" s="1">
        <v>35.2818</v>
      </c>
      <c r="E299" s="1">
        <v>37.3713</v>
      </c>
      <c r="F299" s="1">
        <v>37.3977</v>
      </c>
      <c r="G299" s="1">
        <v>36.8275</v>
      </c>
      <c r="H299" s="1">
        <v>47.3466</v>
      </c>
      <c r="I299" s="1">
        <v>51.5835</v>
      </c>
      <c r="J299" s="1">
        <v>44.5024</v>
      </c>
      <c r="K299" s="1">
        <v>42.1285</v>
      </c>
      <c r="L299" s="1">
        <f t="shared" si="3"/>
        <v>40.52393333</v>
      </c>
      <c r="M299" s="1">
        <f t="shared" ref="M299:N299" si="611">(H299+I299)/2</f>
        <v>49.46505</v>
      </c>
      <c r="N299" s="1">
        <f t="shared" si="611"/>
        <v>48.04295</v>
      </c>
      <c r="O299" s="1">
        <f t="shared" ref="O299:P299" si="612">(E299+W299)/2</f>
        <v>36.4197</v>
      </c>
      <c r="P299" s="1">
        <f t="shared" si="612"/>
        <v>36.6418</v>
      </c>
      <c r="Q299" s="1">
        <f t="shared" si="6"/>
        <v>39.9831776</v>
      </c>
      <c r="R299" s="1">
        <f t="shared" si="7"/>
        <v>0.2523200565</v>
      </c>
      <c r="S299" s="1">
        <f t="shared" si="8"/>
        <v>37.53085</v>
      </c>
      <c r="T299" s="1">
        <v>42.4433</v>
      </c>
      <c r="U299" s="1">
        <v>37.6694</v>
      </c>
      <c r="V299" s="1">
        <v>37.1763</v>
      </c>
      <c r="W299" s="1">
        <v>35.4681</v>
      </c>
      <c r="X299" s="1">
        <v>35.8859</v>
      </c>
      <c r="Y299" s="1">
        <f t="shared" si="9"/>
        <v>136.445761</v>
      </c>
      <c r="Z299" s="1">
        <f t="shared" si="10"/>
        <v>356.1410609</v>
      </c>
      <c r="AA299" s="1">
        <f t="shared" si="11"/>
        <v>265.7454229</v>
      </c>
      <c r="AB299" s="1">
        <f t="shared" si="12"/>
        <v>83.54325604</v>
      </c>
      <c r="AC299" s="1">
        <f t="shared" si="13"/>
        <v>193.6021788</v>
      </c>
      <c r="AD299" s="1">
        <f t="shared" si="14"/>
        <v>207.5674118</v>
      </c>
      <c r="AF299" s="1">
        <f t="shared" si="15"/>
        <v>-0.1712646561</v>
      </c>
      <c r="AG299" s="23" t="str">
        <f t="shared" si="16"/>
        <v>SUB-HORIZONTAL</v>
      </c>
      <c r="AH299" s="1">
        <f t="shared" si="17"/>
        <v>-0.3718691678</v>
      </c>
      <c r="AJ299" s="23" t="str">
        <f t="shared" si="18"/>
        <v>SUB-HORIZONTAL</v>
      </c>
      <c r="AK299" s="1">
        <f t="shared" si="19"/>
        <v>0.07564940827</v>
      </c>
      <c r="AM299" s="16" t="str">
        <f t="shared" si="20"/>
        <v>MERGULHO</v>
      </c>
      <c r="AN299" s="1">
        <f t="shared" si="21"/>
        <v>0.05754371626</v>
      </c>
      <c r="AP299" s="16" t="str">
        <f t="shared" si="22"/>
        <v>MERGULHO</v>
      </c>
      <c r="AQ299" s="1">
        <f t="shared" si="23"/>
        <v>0.01171082665</v>
      </c>
      <c r="AS299" s="16" t="str">
        <f t="shared" si="24"/>
        <v>MERGULHO</v>
      </c>
      <c r="AT299" s="1">
        <f t="shared" si="25"/>
        <v>0.02590111198</v>
      </c>
      <c r="AV299" s="16" t="str">
        <f t="shared" si="26"/>
        <v>MERGULHO</v>
      </c>
    </row>
    <row r="300" ht="15.75" customHeight="1">
      <c r="A300" s="1">
        <v>5597.4615</v>
      </c>
      <c r="B300" s="1">
        <v>38.3457</v>
      </c>
      <c r="C300" s="1">
        <v>32.6871</v>
      </c>
      <c r="D300" s="1">
        <v>33.4546</v>
      </c>
      <c r="E300" s="1">
        <v>34.2909</v>
      </c>
      <c r="F300" s="1">
        <v>34.323</v>
      </c>
      <c r="G300" s="1">
        <v>34.0002</v>
      </c>
      <c r="H300" s="1">
        <v>43.2898</v>
      </c>
      <c r="I300" s="1">
        <v>51.5835</v>
      </c>
      <c r="J300" s="1">
        <v>44.5024</v>
      </c>
      <c r="K300" s="1">
        <v>42.1285</v>
      </c>
      <c r="L300" s="1">
        <f t="shared" si="3"/>
        <v>37.20433333</v>
      </c>
      <c r="M300" s="1">
        <f t="shared" ref="M300:N300" si="613">(H300+I300)/2</f>
        <v>47.43665</v>
      </c>
      <c r="N300" s="1">
        <f t="shared" si="613"/>
        <v>48.04295</v>
      </c>
      <c r="O300" s="1">
        <f t="shared" ref="O300:P300" si="614">(E300+W300)/2</f>
        <v>34.3779</v>
      </c>
      <c r="P300" s="1">
        <f t="shared" si="614"/>
        <v>34.1764</v>
      </c>
      <c r="Q300" s="1">
        <f t="shared" si="6"/>
        <v>38.42919876</v>
      </c>
      <c r="R300" s="1">
        <f t="shared" si="7"/>
        <v>0.2329490838</v>
      </c>
      <c r="S300" s="1">
        <f t="shared" si="8"/>
        <v>36.1595</v>
      </c>
      <c r="T300" s="1">
        <v>40.382</v>
      </c>
      <c r="U300" s="1">
        <v>35.5339</v>
      </c>
      <c r="V300" s="1">
        <v>36.5537</v>
      </c>
      <c r="W300" s="1">
        <v>34.4649</v>
      </c>
      <c r="X300" s="1">
        <v>34.0298</v>
      </c>
      <c r="Y300" s="1">
        <f t="shared" si="9"/>
        <v>175.2393488</v>
      </c>
      <c r="Z300" s="1">
        <f t="shared" si="10"/>
        <v>357.073933</v>
      </c>
      <c r="AA300" s="1">
        <f t="shared" si="11"/>
        <v>328.6570152</v>
      </c>
      <c r="AB300" s="1">
        <f t="shared" si="12"/>
        <v>125.4736023</v>
      </c>
      <c r="AC300" s="1">
        <f t="shared" si="13"/>
        <v>257.5896602</v>
      </c>
      <c r="AD300" s="1">
        <f t="shared" si="14"/>
        <v>225.894888</v>
      </c>
      <c r="AF300" s="1">
        <f t="shared" si="15"/>
        <v>-0.1213489776</v>
      </c>
      <c r="AG300" s="23" t="str">
        <f t="shared" si="16"/>
        <v>SUB-HORIZONTAL</v>
      </c>
      <c r="AH300" s="1">
        <f t="shared" si="17"/>
        <v>-0.2818613241</v>
      </c>
      <c r="AJ300" s="23" t="str">
        <f t="shared" si="18"/>
        <v>SUB-HORIZONTAL</v>
      </c>
      <c r="AK300" s="1">
        <f t="shared" si="19"/>
        <v>0.02320931204</v>
      </c>
      <c r="AM300" s="16" t="str">
        <f t="shared" si="20"/>
        <v>MERGULHO</v>
      </c>
      <c r="AN300" s="1">
        <f t="shared" si="21"/>
        <v>0.02469134423</v>
      </c>
      <c r="AP300" s="16" t="str">
        <f t="shared" si="22"/>
        <v>MERGULHO</v>
      </c>
      <c r="AQ300" s="1">
        <f t="shared" si="23"/>
        <v>-0.01270488896</v>
      </c>
      <c r="AS300" s="23" t="str">
        <f t="shared" si="24"/>
        <v>SUB-HORIZONTAL</v>
      </c>
      <c r="AT300" s="1">
        <f t="shared" si="25"/>
        <v>-0.000870204404</v>
      </c>
      <c r="AV300" s="23" t="str">
        <f t="shared" si="26"/>
        <v>SUB-HORIZONTAL</v>
      </c>
    </row>
    <row r="301" ht="15.75" customHeight="1">
      <c r="A301" s="1">
        <v>5597.5377</v>
      </c>
      <c r="B301" s="1">
        <v>40.2059</v>
      </c>
      <c r="C301" s="1">
        <v>33.7332</v>
      </c>
      <c r="D301" s="1">
        <v>33.2375</v>
      </c>
      <c r="E301" s="1">
        <v>32.3924</v>
      </c>
      <c r="F301" s="1">
        <v>32.4364</v>
      </c>
      <c r="G301" s="1">
        <v>31.7304</v>
      </c>
      <c r="H301" s="1">
        <v>39.8379</v>
      </c>
      <c r="I301" s="1">
        <v>45.5693</v>
      </c>
      <c r="J301" s="1">
        <v>39.4327</v>
      </c>
      <c r="K301" s="1">
        <v>37.6118</v>
      </c>
      <c r="L301" s="1">
        <f t="shared" si="3"/>
        <v>34.66823333</v>
      </c>
      <c r="M301" s="1">
        <f t="shared" ref="M301:N301" si="615">(H301+I301)/2</f>
        <v>42.7036</v>
      </c>
      <c r="N301" s="1">
        <f t="shared" si="615"/>
        <v>42.501</v>
      </c>
      <c r="O301" s="1">
        <f t="shared" ref="O301:P301" si="616">(E301+W301)/2</f>
        <v>32.9192</v>
      </c>
      <c r="P301" s="1">
        <f t="shared" si="616"/>
        <v>32.56295</v>
      </c>
      <c r="Q301" s="1">
        <f t="shared" si="6"/>
        <v>40.28998578</v>
      </c>
      <c r="R301" s="1">
        <f t="shared" si="7"/>
        <v>0.2173977685</v>
      </c>
      <c r="S301" s="1">
        <f t="shared" si="8"/>
        <v>35.95215</v>
      </c>
      <c r="T301" s="1">
        <v>39.4789</v>
      </c>
      <c r="U301" s="1">
        <v>34.3508</v>
      </c>
      <c r="V301" s="1">
        <v>34.7066</v>
      </c>
      <c r="W301" s="1">
        <v>33.446</v>
      </c>
      <c r="X301" s="1">
        <v>32.6895</v>
      </c>
      <c r="Y301" s="1">
        <f t="shared" si="9"/>
        <v>28.76605956</v>
      </c>
      <c r="Z301" s="1">
        <f t="shared" si="10"/>
        <v>140.0932632</v>
      </c>
      <c r="AA301" s="1">
        <f t="shared" si="11"/>
        <v>152.0732912</v>
      </c>
      <c r="AB301" s="1">
        <f t="shared" si="12"/>
        <v>37.09297216</v>
      </c>
      <c r="AC301" s="1">
        <f t="shared" si="13"/>
        <v>125.8547423</v>
      </c>
      <c r="AD301" s="1">
        <f t="shared" si="14"/>
        <v>117.9982513</v>
      </c>
      <c r="AF301" s="1">
        <f t="shared" si="15"/>
        <v>0.009195062934</v>
      </c>
      <c r="AG301" s="16" t="str">
        <f t="shared" si="16"/>
        <v>MERGULHO</v>
      </c>
      <c r="AH301" s="1">
        <f t="shared" si="17"/>
        <v>-0.1665280273</v>
      </c>
      <c r="AJ301" s="23" t="str">
        <f t="shared" si="18"/>
        <v>SUB-HORIZONTAL</v>
      </c>
      <c r="AK301" s="1">
        <f t="shared" si="19"/>
        <v>-0.01480389422</v>
      </c>
      <c r="AM301" s="23" t="str">
        <f t="shared" si="20"/>
        <v>SUB-HORIZONTAL</v>
      </c>
      <c r="AN301" s="1">
        <f t="shared" si="21"/>
        <v>-0.02575564101</v>
      </c>
      <c r="AP301" s="23" t="str">
        <f t="shared" si="22"/>
        <v>SUB-HORIZONTAL</v>
      </c>
      <c r="AQ301" s="1">
        <f t="shared" si="23"/>
        <v>-0.02287877149</v>
      </c>
      <c r="AS301" s="23" t="str">
        <f t="shared" si="24"/>
        <v>SUB-HORIZONTAL</v>
      </c>
      <c r="AT301" s="1">
        <f t="shared" si="25"/>
        <v>-0.02977981384</v>
      </c>
      <c r="AV301" s="23" t="str">
        <f t="shared" si="26"/>
        <v>SUB-HORIZONTAL</v>
      </c>
    </row>
    <row r="302" ht="15.75" customHeight="1">
      <c r="A302" s="1">
        <v>5597.6139</v>
      </c>
      <c r="B302" s="1">
        <v>43.5042</v>
      </c>
      <c r="C302" s="1">
        <v>36.4244</v>
      </c>
      <c r="D302" s="1">
        <v>33.9229</v>
      </c>
      <c r="E302" s="1">
        <v>31.4148</v>
      </c>
      <c r="F302" s="1">
        <v>31.4636</v>
      </c>
      <c r="G302" s="1">
        <v>30.5863</v>
      </c>
      <c r="H302" s="1">
        <v>38.0112</v>
      </c>
      <c r="I302" s="1">
        <v>45.5693</v>
      </c>
      <c r="J302" s="1">
        <v>39.4327</v>
      </c>
      <c r="K302" s="1">
        <v>37.6118</v>
      </c>
      <c r="L302" s="1">
        <f t="shared" si="3"/>
        <v>33.3537</v>
      </c>
      <c r="M302" s="1">
        <f t="shared" ref="M302:N302" si="617">(H302+I302)/2</f>
        <v>41.79025</v>
      </c>
      <c r="N302" s="1">
        <f t="shared" si="617"/>
        <v>42.501</v>
      </c>
      <c r="O302" s="1">
        <f t="shared" ref="O302:P302" si="618">(E302+W302)/2</f>
        <v>32.05505</v>
      </c>
      <c r="P302" s="1">
        <f t="shared" si="618"/>
        <v>31.5584</v>
      </c>
      <c r="Q302" s="1">
        <f t="shared" si="6"/>
        <v>43.58813451</v>
      </c>
      <c r="R302" s="1">
        <f t="shared" si="7"/>
        <v>0.2095590779</v>
      </c>
      <c r="S302" s="1">
        <f t="shared" si="8"/>
        <v>36.32665</v>
      </c>
      <c r="T302" s="1">
        <v>37.5802</v>
      </c>
      <c r="U302" s="1">
        <v>33.4777</v>
      </c>
      <c r="V302" s="1">
        <v>33.0505</v>
      </c>
      <c r="W302" s="1">
        <v>32.6953</v>
      </c>
      <c r="X302" s="1">
        <v>31.6532</v>
      </c>
      <c r="Y302" s="1">
        <f t="shared" si="9"/>
        <v>4.26463801</v>
      </c>
      <c r="Z302" s="1">
        <f t="shared" si="10"/>
        <v>83.62919601</v>
      </c>
      <c r="AA302" s="1">
        <f t="shared" si="11"/>
        <v>135.638633</v>
      </c>
      <c r="AB302" s="1">
        <f t="shared" si="12"/>
        <v>63.82571881</v>
      </c>
      <c r="AC302" s="1">
        <f t="shared" si="13"/>
        <v>146.2067906</v>
      </c>
      <c r="AD302" s="1">
        <f t="shared" si="14"/>
        <v>156.7203534</v>
      </c>
      <c r="AF302" s="1">
        <f t="shared" si="15"/>
        <v>0.1350791178</v>
      </c>
      <c r="AG302" s="17" t="str">
        <f t="shared" si="16"/>
        <v>SUB-VERTICAL</v>
      </c>
      <c r="AH302" s="1">
        <f t="shared" si="17"/>
        <v>-0.0426452042</v>
      </c>
      <c r="AJ302" s="23" t="str">
        <f t="shared" si="18"/>
        <v>SUB-HORIZONTAL</v>
      </c>
      <c r="AK302" s="1">
        <f t="shared" si="19"/>
        <v>-0.07116358492</v>
      </c>
      <c r="AM302" s="23" t="str">
        <f t="shared" si="20"/>
        <v>SUB-HORIZONTAL</v>
      </c>
      <c r="AN302" s="1">
        <f t="shared" si="21"/>
        <v>-0.07683006711</v>
      </c>
      <c r="AP302" s="23" t="str">
        <f t="shared" si="22"/>
        <v>SUB-HORIZONTAL</v>
      </c>
      <c r="AQ302" s="1">
        <f t="shared" si="23"/>
        <v>-0.03239350352</v>
      </c>
      <c r="AS302" s="23" t="str">
        <f t="shared" si="24"/>
        <v>SUB-HORIZONTAL</v>
      </c>
      <c r="AT302" s="1">
        <f t="shared" si="25"/>
        <v>-0.03428873256</v>
      </c>
      <c r="AV302" s="23" t="str">
        <f t="shared" si="26"/>
        <v>SUB-HORIZONTAL</v>
      </c>
    </row>
    <row r="303" ht="15.75" customHeight="1">
      <c r="A303" s="1">
        <v>5597.6901</v>
      </c>
      <c r="B303" s="1">
        <v>39.2465</v>
      </c>
      <c r="C303" s="1">
        <v>35.4806</v>
      </c>
      <c r="D303" s="1">
        <v>33.3813</v>
      </c>
      <c r="E303" s="1">
        <v>29.0728</v>
      </c>
      <c r="F303" s="1">
        <v>29.1327</v>
      </c>
      <c r="G303" s="1">
        <v>28.1421</v>
      </c>
      <c r="H303" s="1">
        <v>35.9362</v>
      </c>
      <c r="I303" s="1">
        <v>40.3418</v>
      </c>
      <c r="J303" s="1">
        <v>35.9293</v>
      </c>
      <c r="K303" s="1">
        <v>33.7983</v>
      </c>
      <c r="L303" s="1">
        <f t="shared" si="3"/>
        <v>31.07033333</v>
      </c>
      <c r="M303" s="1">
        <f t="shared" ref="M303:N303" si="619">(H303+I303)/2</f>
        <v>38.139</v>
      </c>
      <c r="N303" s="1">
        <f t="shared" si="619"/>
        <v>38.13555</v>
      </c>
      <c r="O303" s="1">
        <f t="shared" ref="O303:P303" si="620">(E303+W303)/2</f>
        <v>29.92475</v>
      </c>
      <c r="P303" s="1">
        <f t="shared" si="620"/>
        <v>29.49315</v>
      </c>
      <c r="Q303" s="1">
        <f t="shared" si="6"/>
        <v>39.33327676</v>
      </c>
      <c r="R303" s="1">
        <f t="shared" si="7"/>
        <v>0.1928128779</v>
      </c>
      <c r="S303" s="1">
        <f t="shared" si="8"/>
        <v>34.59653333</v>
      </c>
      <c r="T303" s="1">
        <v>35.4435</v>
      </c>
      <c r="U303" s="1">
        <v>32.9181</v>
      </c>
      <c r="V303" s="1">
        <v>31.1092</v>
      </c>
      <c r="W303" s="1">
        <v>30.7767</v>
      </c>
      <c r="X303" s="1">
        <v>29.8536</v>
      </c>
      <c r="Y303" s="1">
        <f t="shared" si="9"/>
        <v>1.19968209</v>
      </c>
      <c r="Z303" s="1">
        <f t="shared" si="10"/>
        <v>23.63126544</v>
      </c>
      <c r="AA303" s="1">
        <f t="shared" si="11"/>
        <v>48.44856025</v>
      </c>
      <c r="AB303" s="1">
        <f t="shared" si="12"/>
        <v>23.99334289</v>
      </c>
      <c r="AC303" s="1">
        <f t="shared" si="13"/>
        <v>55.11132169</v>
      </c>
      <c r="AD303" s="1">
        <f t="shared" si="14"/>
        <v>85.24090276</v>
      </c>
      <c r="AF303" s="1">
        <f t="shared" si="15"/>
        <v>0.08814563525</v>
      </c>
      <c r="AG303" s="16" t="str">
        <f t="shared" si="16"/>
        <v>MERGULHO</v>
      </c>
      <c r="AH303" s="1">
        <f t="shared" si="17"/>
        <v>-0.0127591623</v>
      </c>
      <c r="AJ303" s="23" t="str">
        <f t="shared" si="18"/>
        <v>SUB-HORIZONTAL</v>
      </c>
      <c r="AK303" s="1">
        <f t="shared" si="19"/>
        <v>-0.06099965871</v>
      </c>
      <c r="AM303" s="23" t="str">
        <f t="shared" si="20"/>
        <v>SUB-HORIZONTAL</v>
      </c>
      <c r="AN303" s="1">
        <f t="shared" si="21"/>
        <v>-0.1383028227</v>
      </c>
      <c r="AP303" s="23" t="str">
        <f t="shared" si="22"/>
        <v>SUB-HORIZONTAL</v>
      </c>
      <c r="AQ303" s="1">
        <f t="shared" si="23"/>
        <v>-0.03045365129</v>
      </c>
      <c r="AS303" s="23" t="str">
        <f t="shared" si="24"/>
        <v>SUB-HORIZONTAL</v>
      </c>
      <c r="AT303" s="1">
        <f t="shared" si="25"/>
        <v>-0.05904733452</v>
      </c>
      <c r="AV303" s="23" t="str">
        <f t="shared" si="26"/>
        <v>SUB-HORIZONTAL</v>
      </c>
    </row>
    <row r="304" ht="15.75" customHeight="1">
      <c r="A304" s="1">
        <v>5597.7663</v>
      </c>
      <c r="B304" s="1">
        <v>33.7169</v>
      </c>
      <c r="C304" s="1">
        <v>32.4171</v>
      </c>
      <c r="D304" s="1">
        <v>29.851</v>
      </c>
      <c r="E304" s="1">
        <v>25.9154</v>
      </c>
      <c r="F304" s="1">
        <v>25.9651</v>
      </c>
      <c r="G304" s="1">
        <v>25.5688</v>
      </c>
      <c r="H304" s="1">
        <v>33.4432</v>
      </c>
      <c r="I304" s="1">
        <v>40.3418</v>
      </c>
      <c r="J304" s="1">
        <v>35.9293</v>
      </c>
      <c r="K304" s="1">
        <v>33.7983</v>
      </c>
      <c r="L304" s="1">
        <f t="shared" si="3"/>
        <v>28.3257</v>
      </c>
      <c r="M304" s="1">
        <f t="shared" ref="M304:N304" si="621">(H304+I304)/2</f>
        <v>36.8925</v>
      </c>
      <c r="N304" s="1">
        <f t="shared" si="621"/>
        <v>38.13555</v>
      </c>
      <c r="O304" s="1">
        <f t="shared" ref="O304:P304" si="622">(E304+W304)/2</f>
        <v>27.81715</v>
      </c>
      <c r="P304" s="1">
        <f t="shared" si="622"/>
        <v>27.29205</v>
      </c>
      <c r="Q304" s="1">
        <f t="shared" si="6"/>
        <v>33.80927248</v>
      </c>
      <c r="R304" s="1">
        <f t="shared" si="7"/>
        <v>0.1751821617</v>
      </c>
      <c r="S304" s="1">
        <f t="shared" si="8"/>
        <v>31.85658333</v>
      </c>
      <c r="T304" s="1">
        <v>33.3341</v>
      </c>
      <c r="U304" s="1">
        <v>31.7206</v>
      </c>
      <c r="V304" s="1">
        <v>30.0998</v>
      </c>
      <c r="W304" s="1">
        <v>29.7189</v>
      </c>
      <c r="X304" s="1">
        <v>28.619</v>
      </c>
      <c r="Y304" s="1">
        <f t="shared" si="9"/>
        <v>43.88930001</v>
      </c>
      <c r="Z304" s="1">
        <f t="shared" si="10"/>
        <v>62.80087009</v>
      </c>
      <c r="AA304" s="1">
        <f t="shared" si="11"/>
        <v>110.0568846</v>
      </c>
      <c r="AB304" s="1">
        <f t="shared" si="12"/>
        <v>49.10785929</v>
      </c>
      <c r="AC304" s="1">
        <f t="shared" si="13"/>
        <v>74.32508944</v>
      </c>
      <c r="AD304" s="1">
        <f t="shared" si="14"/>
        <v>104.898564</v>
      </c>
      <c r="AF304" s="1">
        <f t="shared" si="15"/>
        <v>0.008150740481</v>
      </c>
      <c r="AG304" s="16" t="str">
        <f t="shared" si="16"/>
        <v>MERGULHO</v>
      </c>
      <c r="AH304" s="1">
        <f t="shared" si="17"/>
        <v>-0.03116367699</v>
      </c>
      <c r="AJ304" s="23" t="str">
        <f t="shared" si="18"/>
        <v>SUB-HORIZONTAL</v>
      </c>
      <c r="AK304" s="1">
        <f t="shared" si="19"/>
        <v>-0.08249109226</v>
      </c>
      <c r="AM304" s="23" t="str">
        <f t="shared" si="20"/>
        <v>SUB-HORIZONTAL</v>
      </c>
      <c r="AN304" s="1">
        <f t="shared" si="21"/>
        <v>-0.1414987331</v>
      </c>
      <c r="AP304" s="23" t="str">
        <f t="shared" si="22"/>
        <v>SUB-HORIZONTAL</v>
      </c>
      <c r="AQ304" s="1">
        <f t="shared" si="23"/>
        <v>-0.03771460898</v>
      </c>
      <c r="AS304" s="23" t="str">
        <f t="shared" si="24"/>
        <v>SUB-HORIZONTAL</v>
      </c>
      <c r="AT304" s="1">
        <f t="shared" si="25"/>
        <v>-0.1127576241</v>
      </c>
      <c r="AV304" s="23" t="str">
        <f t="shared" si="26"/>
        <v>SUB-HORIZONTAL</v>
      </c>
    </row>
    <row r="305" ht="15.75" customHeight="1">
      <c r="A305" s="1">
        <v>5597.8425</v>
      </c>
      <c r="B305" s="1">
        <v>28.7248</v>
      </c>
      <c r="C305" s="1">
        <v>28.5859</v>
      </c>
      <c r="D305" s="1">
        <v>25.8328</v>
      </c>
      <c r="E305" s="1">
        <v>23.0315</v>
      </c>
      <c r="F305" s="1">
        <v>23.0681</v>
      </c>
      <c r="G305" s="1">
        <v>23.3063</v>
      </c>
      <c r="H305" s="1">
        <v>30.1096</v>
      </c>
      <c r="I305" s="1">
        <v>35.7776</v>
      </c>
      <c r="J305" s="1">
        <v>32.4978</v>
      </c>
      <c r="K305" s="1">
        <v>30.6896</v>
      </c>
      <c r="L305" s="1">
        <f t="shared" si="3"/>
        <v>25.49466667</v>
      </c>
      <c r="M305" s="1">
        <f t="shared" ref="M305:N305" si="623">(H305+I305)/2</f>
        <v>32.9436</v>
      </c>
      <c r="N305" s="1">
        <f t="shared" si="623"/>
        <v>34.1377</v>
      </c>
      <c r="O305" s="1">
        <f t="shared" ref="O305:P305" si="624">(E305+W305)/2</f>
        <v>25.96455</v>
      </c>
      <c r="P305" s="1">
        <f t="shared" si="624"/>
        <v>25.39215</v>
      </c>
      <c r="Q305" s="1">
        <f t="shared" si="6"/>
        <v>28.82608105</v>
      </c>
      <c r="R305" s="1">
        <f t="shared" si="7"/>
        <v>0.1596808616</v>
      </c>
      <c r="S305" s="1">
        <f t="shared" si="8"/>
        <v>28.7447</v>
      </c>
      <c r="T305" s="1">
        <v>30.3717</v>
      </c>
      <c r="U305" s="1">
        <v>29.964</v>
      </c>
      <c r="V305" s="1">
        <v>28.989</v>
      </c>
      <c r="W305" s="1">
        <v>28.8976</v>
      </c>
      <c r="X305" s="1">
        <v>27.7162</v>
      </c>
      <c r="Y305" s="1">
        <f t="shared" si="9"/>
        <v>49.74198784</v>
      </c>
      <c r="Z305" s="1">
        <f t="shared" si="10"/>
        <v>51.72054889</v>
      </c>
      <c r="AA305" s="1">
        <f t="shared" si="11"/>
        <v>98.89904704</v>
      </c>
      <c r="AB305" s="1">
        <f t="shared" si="12"/>
        <v>29.22375481</v>
      </c>
      <c r="AC305" s="1">
        <f t="shared" si="13"/>
        <v>33.79794496</v>
      </c>
      <c r="AD305" s="1">
        <f t="shared" si="14"/>
        <v>46.08508996</v>
      </c>
      <c r="AF305" s="1">
        <f t="shared" si="15"/>
        <v>-0.04708754574</v>
      </c>
      <c r="AG305" s="23" t="str">
        <f t="shared" si="16"/>
        <v>SUB-HORIZONTAL</v>
      </c>
      <c r="AH305" s="1">
        <f t="shared" si="17"/>
        <v>-0.05193630391</v>
      </c>
      <c r="AJ305" s="23" t="str">
        <f t="shared" si="18"/>
        <v>SUB-HORIZONTAL</v>
      </c>
      <c r="AK305" s="1">
        <f t="shared" si="19"/>
        <v>-0.1013118651</v>
      </c>
      <c r="AM305" s="23" t="str">
        <f t="shared" si="20"/>
        <v>SUB-HORIZONTAL</v>
      </c>
      <c r="AN305" s="1">
        <f t="shared" si="21"/>
        <v>-0.1148451789</v>
      </c>
      <c r="AP305" s="23" t="str">
        <f t="shared" si="22"/>
        <v>SUB-HORIZONTAL</v>
      </c>
      <c r="AQ305" s="1">
        <f t="shared" si="23"/>
        <v>-0.04174449731</v>
      </c>
      <c r="AS305" s="23" t="str">
        <f t="shared" si="24"/>
        <v>SUB-HORIZONTAL</v>
      </c>
      <c r="AT305" s="1">
        <f t="shared" si="25"/>
        <v>-0.1735102885</v>
      </c>
      <c r="AV305" s="23" t="str">
        <f t="shared" si="26"/>
        <v>SUB-HORIZONTAL</v>
      </c>
    </row>
    <row r="306" ht="15.75" customHeight="1">
      <c r="A306" s="1">
        <v>5597.9187</v>
      </c>
      <c r="B306" s="1">
        <v>24.1091</v>
      </c>
      <c r="C306" s="1">
        <v>25.6057</v>
      </c>
      <c r="D306" s="1">
        <v>23.4226</v>
      </c>
      <c r="E306" s="1">
        <v>21.2291</v>
      </c>
      <c r="F306" s="1">
        <v>21.2587</v>
      </c>
      <c r="G306" s="1">
        <v>21.4339</v>
      </c>
      <c r="H306" s="1">
        <v>25.6516</v>
      </c>
      <c r="I306" s="1">
        <v>35.7776</v>
      </c>
      <c r="J306" s="1">
        <v>32.4978</v>
      </c>
      <c r="K306" s="1">
        <v>30.6896</v>
      </c>
      <c r="L306" s="1">
        <f t="shared" si="3"/>
        <v>22.7814</v>
      </c>
      <c r="M306" s="1">
        <f t="shared" ref="M306:N306" si="625">(H306+I306)/2</f>
        <v>30.7146</v>
      </c>
      <c r="N306" s="1">
        <f t="shared" si="625"/>
        <v>34.1377</v>
      </c>
      <c r="O306" s="1">
        <f t="shared" ref="O306:P306" si="626">(E306+W306)/2</f>
        <v>24.61335</v>
      </c>
      <c r="P306" s="1">
        <f t="shared" si="626"/>
        <v>24.1329</v>
      </c>
      <c r="Q306" s="1">
        <f t="shared" si="6"/>
        <v>24.21819871</v>
      </c>
      <c r="R306" s="1">
        <f t="shared" si="7"/>
        <v>0.146852294</v>
      </c>
      <c r="S306" s="1">
        <f t="shared" si="8"/>
        <v>26.35811667</v>
      </c>
      <c r="T306" s="1">
        <v>28.2455</v>
      </c>
      <c r="U306" s="1">
        <v>28.8675</v>
      </c>
      <c r="V306" s="1">
        <v>27.8983</v>
      </c>
      <c r="W306" s="1">
        <v>27.9976</v>
      </c>
      <c r="X306" s="1">
        <v>27.0071</v>
      </c>
      <c r="Y306" s="1">
        <f t="shared" si="9"/>
        <v>136.1538923</v>
      </c>
      <c r="Z306" s="1">
        <f t="shared" si="10"/>
        <v>103.4675496</v>
      </c>
      <c r="AA306" s="1">
        <f t="shared" si="11"/>
        <v>152.646025</v>
      </c>
      <c r="AB306" s="1">
        <f t="shared" si="12"/>
        <v>56.73253041</v>
      </c>
      <c r="AC306" s="1">
        <f t="shared" si="13"/>
        <v>47.74948201</v>
      </c>
      <c r="AD306" s="1">
        <f t="shared" si="14"/>
        <v>62.08336849</v>
      </c>
      <c r="AF306" s="1">
        <f t="shared" si="15"/>
        <v>-0.06202652403</v>
      </c>
      <c r="AG306" s="23" t="str">
        <f t="shared" si="16"/>
        <v>SUB-HORIZONTAL</v>
      </c>
      <c r="AH306" s="1">
        <f t="shared" si="17"/>
        <v>-0.001790965127</v>
      </c>
      <c r="AJ306" s="23" t="str">
        <f t="shared" si="18"/>
        <v>SUB-HORIZONTAL</v>
      </c>
      <c r="AK306" s="1">
        <f t="shared" si="19"/>
        <v>-0.08914310399</v>
      </c>
      <c r="AM306" s="23" t="str">
        <f t="shared" si="20"/>
        <v>SUB-HORIZONTAL</v>
      </c>
      <c r="AN306" s="1">
        <f t="shared" si="21"/>
        <v>-0.09836810305</v>
      </c>
      <c r="AP306" s="23" t="str">
        <f t="shared" si="22"/>
        <v>SUB-HORIZONTAL</v>
      </c>
      <c r="AQ306" s="1">
        <f t="shared" si="23"/>
        <v>-0.03602094493</v>
      </c>
      <c r="AS306" s="23" t="str">
        <f t="shared" si="24"/>
        <v>SUB-HORIZONTAL</v>
      </c>
      <c r="AT306" s="1">
        <f t="shared" si="25"/>
        <v>-0.2316407978</v>
      </c>
      <c r="AV306" s="23" t="str">
        <f t="shared" si="26"/>
        <v>SUB-HORIZONTAL</v>
      </c>
    </row>
    <row r="307" ht="15.75" customHeight="1">
      <c r="A307" s="1">
        <v>5597.9949</v>
      </c>
      <c r="B307" s="1">
        <v>22.0863</v>
      </c>
      <c r="C307" s="1">
        <v>26.4454</v>
      </c>
      <c r="D307" s="1">
        <v>24.5018</v>
      </c>
      <c r="E307" s="1">
        <v>22.1576</v>
      </c>
      <c r="F307" s="1">
        <v>22.1834</v>
      </c>
      <c r="G307" s="1">
        <v>23.2047</v>
      </c>
      <c r="H307" s="1">
        <v>26.0637</v>
      </c>
      <c r="I307" s="1">
        <v>31.4513</v>
      </c>
      <c r="J307" s="1">
        <v>29.6811</v>
      </c>
      <c r="K307" s="1">
        <v>28.2513</v>
      </c>
      <c r="L307" s="1">
        <f t="shared" si="3"/>
        <v>23.81726667</v>
      </c>
      <c r="M307" s="1">
        <f t="shared" ref="M307:N307" si="627">(H307+I307)/2</f>
        <v>28.7575</v>
      </c>
      <c r="N307" s="1">
        <f t="shared" si="627"/>
        <v>30.5662</v>
      </c>
      <c r="O307" s="1">
        <f t="shared" ref="O307:P307" si="628">(E307+W307)/2</f>
        <v>25.1378</v>
      </c>
      <c r="P307" s="1">
        <f t="shared" si="628"/>
        <v>24.73405</v>
      </c>
      <c r="Q307" s="1">
        <f t="shared" si="6"/>
        <v>22.19270996</v>
      </c>
      <c r="R307" s="1">
        <f t="shared" si="7"/>
        <v>0.1589847591</v>
      </c>
      <c r="S307" s="1">
        <f t="shared" si="8"/>
        <v>26.60065</v>
      </c>
      <c r="T307" s="1">
        <v>28.973</v>
      </c>
      <c r="U307" s="1">
        <v>29.3416</v>
      </c>
      <c r="V307" s="1">
        <v>28.2558</v>
      </c>
      <c r="W307" s="1">
        <v>28.118</v>
      </c>
      <c r="X307" s="1">
        <v>27.2847</v>
      </c>
      <c r="Y307" s="1">
        <f t="shared" si="9"/>
        <v>87.703225</v>
      </c>
      <c r="Z307" s="1">
        <f t="shared" si="10"/>
        <v>25.05903481</v>
      </c>
      <c r="AA307" s="1">
        <f t="shared" si="11"/>
        <v>48.29555025</v>
      </c>
      <c r="AB307" s="1">
        <f t="shared" si="12"/>
        <v>6.14197089</v>
      </c>
      <c r="AC307" s="1">
        <f t="shared" si="13"/>
        <v>4.45083409</v>
      </c>
      <c r="AD307" s="1">
        <f t="shared" si="14"/>
        <v>10.21122025</v>
      </c>
      <c r="AF307" s="1">
        <f t="shared" si="15"/>
        <v>-0.165775273</v>
      </c>
      <c r="AG307" s="23" t="str">
        <f t="shared" si="16"/>
        <v>SUB-HORIZONTAL</v>
      </c>
      <c r="AH307" s="1">
        <f t="shared" si="17"/>
        <v>0.01453881652</v>
      </c>
      <c r="AJ307" s="16" t="str">
        <f t="shared" si="18"/>
        <v>MERGULHO</v>
      </c>
      <c r="AK307" s="1">
        <f t="shared" si="19"/>
        <v>-0.07635418132</v>
      </c>
      <c r="AM307" s="23" t="str">
        <f t="shared" si="20"/>
        <v>SUB-HORIZONTAL</v>
      </c>
      <c r="AN307" s="1">
        <f t="shared" si="21"/>
        <v>-0.1006084151</v>
      </c>
      <c r="AP307" s="23" t="str">
        <f t="shared" si="22"/>
        <v>SUB-HORIZONTAL</v>
      </c>
      <c r="AQ307" s="1">
        <f t="shared" si="23"/>
        <v>-0.0300849696</v>
      </c>
      <c r="AS307" s="23" t="str">
        <f t="shared" si="24"/>
        <v>SUB-HORIZONTAL</v>
      </c>
      <c r="AT307" s="1">
        <f t="shared" si="25"/>
        <v>-0.162148372</v>
      </c>
      <c r="AV307" s="23" t="str">
        <f t="shared" si="26"/>
        <v>SUB-HORIZONTAL</v>
      </c>
    </row>
    <row r="308" ht="15.75" customHeight="1">
      <c r="A308" s="1">
        <v>5598.0711</v>
      </c>
      <c r="B308" s="1">
        <v>24.4163</v>
      </c>
      <c r="C308" s="1">
        <v>32.0324</v>
      </c>
      <c r="D308" s="1">
        <v>28.9941</v>
      </c>
      <c r="E308" s="1">
        <v>25.7643</v>
      </c>
      <c r="F308" s="1">
        <v>25.7871</v>
      </c>
      <c r="G308" s="1">
        <v>26.953</v>
      </c>
      <c r="H308" s="1">
        <v>28.9923</v>
      </c>
      <c r="I308" s="1">
        <v>31.4513</v>
      </c>
      <c r="J308" s="1">
        <v>29.6811</v>
      </c>
      <c r="K308" s="1">
        <v>28.2513</v>
      </c>
      <c r="L308" s="1">
        <f t="shared" si="3"/>
        <v>27.24413333</v>
      </c>
      <c r="M308" s="1">
        <f t="shared" ref="M308:N308" si="629">(H308+I308)/2</f>
        <v>30.2218</v>
      </c>
      <c r="N308" s="1">
        <f t="shared" si="629"/>
        <v>30.5662</v>
      </c>
      <c r="O308" s="1">
        <f t="shared" ref="O308:P308" si="630">(E308+W308)/2</f>
        <v>27.895</v>
      </c>
      <c r="P308" s="1">
        <f t="shared" si="630"/>
        <v>27.45525</v>
      </c>
      <c r="Q308" s="1">
        <f t="shared" si="6"/>
        <v>24.51090255</v>
      </c>
      <c r="R308" s="1">
        <f t="shared" si="7"/>
        <v>0.1846658742</v>
      </c>
      <c r="S308" s="1">
        <f t="shared" si="8"/>
        <v>29.83738333</v>
      </c>
      <c r="T308" s="1">
        <v>31.6278</v>
      </c>
      <c r="U308" s="1">
        <v>31.4798</v>
      </c>
      <c r="V308" s="1">
        <v>30.4739</v>
      </c>
      <c r="W308" s="1">
        <v>30.0257</v>
      </c>
      <c r="X308" s="1">
        <v>29.1234</v>
      </c>
      <c r="Y308" s="1">
        <f t="shared" si="9"/>
        <v>49.491225</v>
      </c>
      <c r="Z308" s="1">
        <f t="shared" si="10"/>
        <v>0.33767721</v>
      </c>
      <c r="AA308" s="1">
        <f t="shared" si="11"/>
        <v>6.03783184</v>
      </c>
      <c r="AB308" s="1">
        <f t="shared" si="12"/>
        <v>0.03115225</v>
      </c>
      <c r="AC308" s="1">
        <f t="shared" si="13"/>
        <v>0.00081225</v>
      </c>
      <c r="AD308" s="1">
        <f t="shared" si="14"/>
        <v>0.95531076</v>
      </c>
      <c r="AF308" s="1">
        <f t="shared" si="15"/>
        <v>-0.171990617</v>
      </c>
      <c r="AG308" s="23" t="str">
        <f t="shared" si="16"/>
        <v>SUB-HORIZONTAL</v>
      </c>
      <c r="AH308" s="1">
        <f t="shared" si="17"/>
        <v>0.09975893289</v>
      </c>
      <c r="AJ308" s="16" t="str">
        <f t="shared" si="18"/>
        <v>MERGULHO</v>
      </c>
      <c r="AK308" s="1">
        <f t="shared" si="19"/>
        <v>-0.09969677223</v>
      </c>
      <c r="AM308" s="23" t="str">
        <f t="shared" si="20"/>
        <v>SUB-HORIZONTAL</v>
      </c>
      <c r="AN308" s="1">
        <f t="shared" si="21"/>
        <v>-0.1181711985</v>
      </c>
      <c r="AP308" s="23" t="str">
        <f t="shared" si="22"/>
        <v>SUB-HORIZONTAL</v>
      </c>
      <c r="AQ308" s="1">
        <f t="shared" si="23"/>
        <v>-0.03051289041</v>
      </c>
      <c r="AS308" s="23" t="str">
        <f t="shared" si="24"/>
        <v>SUB-HORIZONTAL</v>
      </c>
      <c r="AT308" s="1">
        <f t="shared" si="25"/>
        <v>-0.07746672348</v>
      </c>
      <c r="AV308" s="23" t="str">
        <f t="shared" si="26"/>
        <v>SUB-HORIZONTAL</v>
      </c>
    </row>
    <row r="309" ht="15.75" customHeight="1">
      <c r="A309" s="1">
        <v>5598.1473</v>
      </c>
      <c r="B309" s="1">
        <v>30.1853</v>
      </c>
      <c r="C309" s="1">
        <v>38.7583</v>
      </c>
      <c r="D309" s="1">
        <v>33.9783</v>
      </c>
      <c r="E309" s="1">
        <v>30.44</v>
      </c>
      <c r="F309" s="1">
        <v>30.4567</v>
      </c>
      <c r="G309" s="1">
        <v>31.155</v>
      </c>
      <c r="H309" s="1">
        <v>32.5703</v>
      </c>
      <c r="I309" s="1">
        <v>31.4068</v>
      </c>
      <c r="J309" s="1">
        <v>30.474</v>
      </c>
      <c r="K309" s="1">
        <v>29.3707</v>
      </c>
      <c r="L309" s="1">
        <f t="shared" si="3"/>
        <v>31.394</v>
      </c>
      <c r="M309" s="1">
        <f t="shared" ref="M309:N309" si="631">(H309+I309)/2</f>
        <v>31.98855</v>
      </c>
      <c r="N309" s="1">
        <f t="shared" si="631"/>
        <v>30.9404</v>
      </c>
      <c r="O309" s="1">
        <f t="shared" ref="O309:P309" si="632">(E309+W309)/2</f>
        <v>31.74275</v>
      </c>
      <c r="P309" s="1">
        <f t="shared" si="632"/>
        <v>31.26715</v>
      </c>
      <c r="Q309" s="1">
        <f t="shared" si="6"/>
        <v>30.26867381</v>
      </c>
      <c r="R309" s="1">
        <f t="shared" si="7"/>
        <v>0.213455471</v>
      </c>
      <c r="S309" s="1">
        <f t="shared" si="8"/>
        <v>34.28386667</v>
      </c>
      <c r="T309" s="1">
        <v>35.1165</v>
      </c>
      <c r="U309" s="1">
        <v>34.3687</v>
      </c>
      <c r="V309" s="1">
        <v>33.2961</v>
      </c>
      <c r="W309" s="1">
        <v>33.0455</v>
      </c>
      <c r="X309" s="1">
        <v>32.0776</v>
      </c>
      <c r="Y309" s="1">
        <f t="shared" si="9"/>
        <v>1.49206225</v>
      </c>
      <c r="Z309" s="1">
        <f t="shared" si="10"/>
        <v>54.04455225</v>
      </c>
      <c r="AA309" s="1">
        <f t="shared" si="11"/>
        <v>6.61261225</v>
      </c>
      <c r="AB309" s="1">
        <f t="shared" si="12"/>
        <v>13.76187409</v>
      </c>
      <c r="AC309" s="1">
        <f t="shared" si="13"/>
        <v>8.77285161</v>
      </c>
      <c r="AD309" s="1">
        <f t="shared" si="14"/>
        <v>3.56945449</v>
      </c>
      <c r="AF309" s="1">
        <f t="shared" si="15"/>
        <v>-0.07606410433</v>
      </c>
      <c r="AG309" s="23" t="str">
        <f t="shared" si="16"/>
        <v>SUB-HORIZONTAL</v>
      </c>
      <c r="AH309" s="1">
        <f t="shared" si="17"/>
        <v>0.1741634687</v>
      </c>
      <c r="AJ309" s="17" t="str">
        <f t="shared" si="18"/>
        <v>SUB-VERTICAL</v>
      </c>
      <c r="AK309" s="1">
        <f t="shared" si="19"/>
        <v>-0.1317178743</v>
      </c>
      <c r="AM309" s="23" t="str">
        <f t="shared" si="20"/>
        <v>SUB-HORIZONTAL</v>
      </c>
      <c r="AN309" s="1">
        <f t="shared" si="21"/>
        <v>-0.1100199657</v>
      </c>
      <c r="AP309" s="23" t="str">
        <f t="shared" si="22"/>
        <v>SUB-HORIZONTAL</v>
      </c>
      <c r="AQ309" s="1">
        <f t="shared" si="23"/>
        <v>-0.02972852708</v>
      </c>
      <c r="AS309" s="23" t="str">
        <f t="shared" si="24"/>
        <v>SUB-HORIZONTAL</v>
      </c>
      <c r="AT309" s="1">
        <f t="shared" si="25"/>
        <v>-0.02918425684</v>
      </c>
      <c r="AV309" s="23" t="str">
        <f t="shared" si="26"/>
        <v>SUB-HORIZONTAL</v>
      </c>
    </row>
    <row r="310" ht="15.75" customHeight="1">
      <c r="A310" s="1">
        <v>5598.2235</v>
      </c>
      <c r="B310" s="1">
        <v>35.8893</v>
      </c>
      <c r="C310" s="1">
        <v>40.66</v>
      </c>
      <c r="D310" s="1">
        <v>37.4051</v>
      </c>
      <c r="E310" s="1">
        <v>34.8587</v>
      </c>
      <c r="F310" s="1">
        <v>34.8576</v>
      </c>
      <c r="G310" s="1">
        <v>35.0919</v>
      </c>
      <c r="H310" s="1">
        <v>36.6268</v>
      </c>
      <c r="I310" s="1">
        <v>31.4068</v>
      </c>
      <c r="J310" s="1">
        <v>30.474</v>
      </c>
      <c r="K310" s="1">
        <v>29.3707</v>
      </c>
      <c r="L310" s="1">
        <f t="shared" si="3"/>
        <v>35.52543333</v>
      </c>
      <c r="M310" s="1">
        <f t="shared" ref="M310:N310" si="633">(H310+I310)/2</f>
        <v>34.0168</v>
      </c>
      <c r="N310" s="1">
        <f t="shared" si="633"/>
        <v>30.9404</v>
      </c>
      <c r="O310" s="1">
        <f t="shared" ref="O310:P310" si="634">(E310+W310)/2</f>
        <v>35.7545</v>
      </c>
      <c r="P310" s="1">
        <f t="shared" si="634"/>
        <v>35.26845</v>
      </c>
      <c r="Q310" s="1">
        <f t="shared" si="6"/>
        <v>35.9658926</v>
      </c>
      <c r="R310" s="1">
        <f t="shared" si="7"/>
        <v>0.2404287608</v>
      </c>
      <c r="S310" s="1">
        <f t="shared" si="8"/>
        <v>37.94481667</v>
      </c>
      <c r="T310" s="1">
        <v>39.1359</v>
      </c>
      <c r="U310" s="1">
        <v>37.8123</v>
      </c>
      <c r="V310" s="1">
        <v>36.7663</v>
      </c>
      <c r="W310" s="1">
        <v>36.6503</v>
      </c>
      <c r="X310" s="1">
        <v>35.6793</v>
      </c>
      <c r="Y310" s="1">
        <f t="shared" si="9"/>
        <v>20.09280625</v>
      </c>
      <c r="Z310" s="1">
        <f t="shared" si="10"/>
        <v>85.62171024</v>
      </c>
      <c r="AA310" s="1">
        <f t="shared" si="11"/>
        <v>35.97960289</v>
      </c>
      <c r="AB310" s="1">
        <f t="shared" si="12"/>
        <v>59.73898681</v>
      </c>
      <c r="AC310" s="1">
        <f t="shared" si="13"/>
        <v>41.03043025</v>
      </c>
      <c r="AD310" s="1">
        <f t="shared" si="14"/>
        <v>28.72424025</v>
      </c>
      <c r="AF310" s="1">
        <f t="shared" si="15"/>
        <v>-0.02034136264</v>
      </c>
      <c r="AG310" s="23" t="str">
        <f t="shared" si="16"/>
        <v>SUB-HORIZONTAL</v>
      </c>
      <c r="AH310" s="1">
        <f t="shared" si="17"/>
        <v>0.1045121021</v>
      </c>
      <c r="AJ310" s="17" t="str">
        <f t="shared" si="18"/>
        <v>SUB-VERTICAL</v>
      </c>
      <c r="AK310" s="1">
        <f t="shared" si="19"/>
        <v>-0.08346195495</v>
      </c>
      <c r="AM310" s="23" t="str">
        <f t="shared" si="20"/>
        <v>SUB-HORIZONTAL</v>
      </c>
      <c r="AN310" s="1">
        <f t="shared" si="21"/>
        <v>-0.07051891508</v>
      </c>
      <c r="AP310" s="23" t="str">
        <f t="shared" si="22"/>
        <v>SUB-HORIZONTAL</v>
      </c>
      <c r="AQ310" s="1">
        <f t="shared" si="23"/>
        <v>-0.02685173178</v>
      </c>
      <c r="AS310" s="23" t="str">
        <f t="shared" si="24"/>
        <v>SUB-HORIZONTAL</v>
      </c>
      <c r="AT310" s="1">
        <f t="shared" si="25"/>
        <v>-0.01660054468</v>
      </c>
      <c r="AV310" s="23" t="str">
        <f t="shared" si="26"/>
        <v>SUB-HORIZONTAL</v>
      </c>
    </row>
    <row r="311" ht="15.75" customHeight="1">
      <c r="A311" s="1">
        <v>5598.2997</v>
      </c>
      <c r="B311" s="1">
        <v>42.0434</v>
      </c>
      <c r="C311" s="1">
        <v>40.2617</v>
      </c>
      <c r="D311" s="1">
        <v>39.7872</v>
      </c>
      <c r="E311" s="1">
        <v>39.2256</v>
      </c>
      <c r="F311" s="1">
        <v>39.195</v>
      </c>
      <c r="G311" s="1">
        <v>39.554</v>
      </c>
      <c r="H311" s="1">
        <v>41.7752</v>
      </c>
      <c r="I311" s="1">
        <v>40.2067</v>
      </c>
      <c r="J311" s="1">
        <v>36.9939</v>
      </c>
      <c r="K311" s="1">
        <v>35.9094</v>
      </c>
      <c r="L311" s="1">
        <f t="shared" si="3"/>
        <v>40.17473333</v>
      </c>
      <c r="M311" s="1">
        <f t="shared" ref="M311:N311" si="635">(H311+I311)/2</f>
        <v>40.99095</v>
      </c>
      <c r="N311" s="1">
        <f t="shared" si="635"/>
        <v>38.6003</v>
      </c>
      <c r="O311" s="1">
        <f t="shared" ref="O311:P311" si="636">(E311+W311)/2</f>
        <v>39.59465</v>
      </c>
      <c r="P311" s="1">
        <f t="shared" si="636"/>
        <v>39.2729</v>
      </c>
      <c r="Q311" s="1">
        <f t="shared" si="6"/>
        <v>42.11514468</v>
      </c>
      <c r="R311" s="1">
        <f t="shared" si="7"/>
        <v>0.2710004077</v>
      </c>
      <c r="S311" s="1">
        <f t="shared" si="8"/>
        <v>41.2939</v>
      </c>
      <c r="T311" s="1">
        <v>44.653</v>
      </c>
      <c r="U311" s="1">
        <v>40.7959</v>
      </c>
      <c r="V311" s="1">
        <v>40.2222</v>
      </c>
      <c r="W311" s="1">
        <v>39.9637</v>
      </c>
      <c r="X311" s="1">
        <v>39.3508</v>
      </c>
      <c r="Y311" s="1">
        <f t="shared" si="9"/>
        <v>3.37346689</v>
      </c>
      <c r="Z311" s="1">
        <f t="shared" si="10"/>
        <v>0.003025</v>
      </c>
      <c r="AA311" s="1">
        <f t="shared" si="11"/>
        <v>0.17598025</v>
      </c>
      <c r="AB311" s="1">
        <f t="shared" si="12"/>
        <v>19.76958369</v>
      </c>
      <c r="AC311" s="1">
        <f t="shared" si="13"/>
        <v>0.34715664</v>
      </c>
      <c r="AD311" s="1">
        <f t="shared" si="14"/>
        <v>0.00024025</v>
      </c>
      <c r="AF311" s="1">
        <f t="shared" si="15"/>
        <v>0.006399566993</v>
      </c>
      <c r="AG311" s="16" t="str">
        <f t="shared" si="16"/>
        <v>MERGULHO</v>
      </c>
      <c r="AH311" s="1">
        <f t="shared" si="17"/>
        <v>-0.03690431106</v>
      </c>
      <c r="AJ311" s="23" t="str">
        <f t="shared" si="18"/>
        <v>SUB-HORIZONTAL</v>
      </c>
      <c r="AK311" s="1">
        <f t="shared" si="19"/>
        <v>-0.01185546176</v>
      </c>
      <c r="AM311" s="23" t="str">
        <f t="shared" si="20"/>
        <v>SUB-HORIZONTAL</v>
      </c>
      <c r="AN311" s="1">
        <f t="shared" si="21"/>
        <v>-0.01421577735</v>
      </c>
      <c r="AP311" s="23" t="str">
        <f t="shared" si="22"/>
        <v>SUB-HORIZONTAL</v>
      </c>
      <c r="AQ311" s="1">
        <f t="shared" si="23"/>
        <v>-0.01545539088</v>
      </c>
      <c r="AS311" s="23" t="str">
        <f t="shared" si="24"/>
        <v>SUB-HORIZONTAL</v>
      </c>
      <c r="AT311" s="1">
        <f t="shared" si="25"/>
        <v>0.005150527568</v>
      </c>
      <c r="AV311" s="16" t="str">
        <f t="shared" si="26"/>
        <v>MERGULHO</v>
      </c>
    </row>
    <row r="312" ht="15.75" customHeight="1">
      <c r="A312" s="1">
        <v>5598.3759</v>
      </c>
      <c r="B312" s="1">
        <v>52.4641</v>
      </c>
      <c r="C312" s="1">
        <v>43.2257</v>
      </c>
      <c r="D312" s="1">
        <v>44.4888</v>
      </c>
      <c r="E312" s="1">
        <v>46.1066</v>
      </c>
      <c r="F312" s="1">
        <v>46.0168</v>
      </c>
      <c r="G312" s="1">
        <v>45.5023</v>
      </c>
      <c r="H312" s="1">
        <v>47.3763</v>
      </c>
      <c r="I312" s="1">
        <v>40.2067</v>
      </c>
      <c r="J312" s="1">
        <v>36.9939</v>
      </c>
      <c r="K312" s="1">
        <v>35.9094</v>
      </c>
      <c r="L312" s="1">
        <f t="shared" si="3"/>
        <v>46.29846667</v>
      </c>
      <c r="M312" s="1">
        <f t="shared" ref="M312:N312" si="637">(H312+I312)/2</f>
        <v>43.7915</v>
      </c>
      <c r="N312" s="1">
        <f t="shared" si="637"/>
        <v>38.6003</v>
      </c>
      <c r="O312" s="1">
        <f t="shared" ref="O312:P312" si="638">(E312+W312)/2</f>
        <v>44.9447</v>
      </c>
      <c r="P312" s="1">
        <f t="shared" si="638"/>
        <v>44.861</v>
      </c>
      <c r="Q312" s="1">
        <f t="shared" si="6"/>
        <v>52.52917487</v>
      </c>
      <c r="R312" s="1">
        <f t="shared" si="7"/>
        <v>0.3117546101</v>
      </c>
      <c r="S312" s="1">
        <f t="shared" si="8"/>
        <v>46.71751667</v>
      </c>
      <c r="T312" s="1">
        <v>51.6735</v>
      </c>
      <c r="U312" s="1">
        <v>44.2709</v>
      </c>
      <c r="V312" s="1">
        <v>44.1821</v>
      </c>
      <c r="W312" s="1">
        <v>43.7828</v>
      </c>
      <c r="X312" s="1">
        <v>43.7052</v>
      </c>
      <c r="Y312" s="1">
        <f t="shared" si="9"/>
        <v>150.2438548</v>
      </c>
      <c r="Z312" s="1">
        <f t="shared" si="10"/>
        <v>9.114361</v>
      </c>
      <c r="AA312" s="1">
        <f t="shared" si="11"/>
        <v>18.33638041</v>
      </c>
      <c r="AB312" s="1">
        <f t="shared" si="12"/>
        <v>131.4875022</v>
      </c>
      <c r="AC312" s="1">
        <f t="shared" si="13"/>
        <v>16.51772164</v>
      </c>
      <c r="AD312" s="1">
        <f t="shared" si="14"/>
        <v>15.80380516</v>
      </c>
      <c r="AF312" s="1">
        <f t="shared" si="15"/>
        <v>0.1020512544</v>
      </c>
      <c r="AG312" s="17" t="str">
        <f t="shared" si="16"/>
        <v>SUB-VERTICAL</v>
      </c>
      <c r="AH312" s="1">
        <f t="shared" si="17"/>
        <v>-0.09171899644</v>
      </c>
      <c r="AJ312" s="23" t="str">
        <f t="shared" si="18"/>
        <v>SUB-HORIZONTAL</v>
      </c>
      <c r="AK312" s="1">
        <f t="shared" si="19"/>
        <v>0.0288032419</v>
      </c>
      <c r="AM312" s="16" t="str">
        <f t="shared" si="20"/>
        <v>MERGULHO</v>
      </c>
      <c r="AN312" s="1">
        <f t="shared" si="21"/>
        <v>0.03572053349</v>
      </c>
      <c r="AP312" s="16" t="str">
        <f t="shared" si="22"/>
        <v>MERGULHO</v>
      </c>
      <c r="AQ312" s="1">
        <f t="shared" si="23"/>
        <v>-0.001773958269</v>
      </c>
      <c r="AS312" s="23" t="str">
        <f t="shared" si="24"/>
        <v>SUB-HORIZONTAL</v>
      </c>
      <c r="AT312" s="1">
        <f t="shared" si="25"/>
        <v>0.04029851229</v>
      </c>
      <c r="AV312" s="16" t="str">
        <f t="shared" si="26"/>
        <v>MERGULHO</v>
      </c>
    </row>
    <row r="313" ht="15.75" customHeight="1">
      <c r="A313" s="1">
        <v>5598.4521</v>
      </c>
      <c r="B313" s="1">
        <v>65.5815</v>
      </c>
      <c r="C313" s="1">
        <v>47.6895</v>
      </c>
      <c r="D313" s="1">
        <v>51.1404</v>
      </c>
      <c r="E313" s="1">
        <v>57.1195</v>
      </c>
      <c r="F313" s="1">
        <v>56.883</v>
      </c>
      <c r="G313" s="1">
        <v>55.5349</v>
      </c>
      <c r="H313" s="1">
        <v>54.976</v>
      </c>
      <c r="I313" s="1">
        <v>53.9875</v>
      </c>
      <c r="J313" s="1">
        <v>47.3405</v>
      </c>
      <c r="K313" s="1">
        <v>47.4573</v>
      </c>
      <c r="L313" s="1">
        <f t="shared" si="3"/>
        <v>55.79796667</v>
      </c>
      <c r="M313" s="1">
        <f t="shared" ref="M313:N313" si="639">(H313+I313)/2</f>
        <v>54.48175</v>
      </c>
      <c r="N313" s="1">
        <f t="shared" si="639"/>
        <v>50.664</v>
      </c>
      <c r="O313" s="1">
        <f t="shared" ref="O313:P313" si="640">(E313+W313)/2</f>
        <v>52.8496</v>
      </c>
      <c r="P313" s="1">
        <f t="shared" si="640"/>
        <v>53.0481</v>
      </c>
      <c r="Q313" s="1">
        <f t="shared" si="6"/>
        <v>65.63969384</v>
      </c>
      <c r="R313" s="1">
        <f t="shared" si="7"/>
        <v>0.3804919993</v>
      </c>
      <c r="S313" s="1">
        <f t="shared" si="8"/>
        <v>53.61948333</v>
      </c>
      <c r="T313" s="1">
        <v>58.6168</v>
      </c>
      <c r="U313" s="1">
        <v>49.5911</v>
      </c>
      <c r="V313" s="1">
        <v>49.0976</v>
      </c>
      <c r="W313" s="1">
        <v>48.5797</v>
      </c>
      <c r="X313" s="1">
        <v>49.2132</v>
      </c>
      <c r="Y313" s="1">
        <f t="shared" si="9"/>
        <v>134.420836</v>
      </c>
      <c r="Z313" s="1">
        <f t="shared" si="10"/>
        <v>39.664804</v>
      </c>
      <c r="AA313" s="1">
        <f t="shared" si="11"/>
        <v>8.10597841</v>
      </c>
      <c r="AB313" s="1">
        <f t="shared" si="12"/>
        <v>21.43041849</v>
      </c>
      <c r="AC313" s="1">
        <f t="shared" si="13"/>
        <v>19.32833296</v>
      </c>
      <c r="AD313" s="1">
        <f t="shared" si="14"/>
        <v>23.91112201</v>
      </c>
      <c r="AF313" s="1">
        <f t="shared" si="15"/>
        <v>0.1766257043</v>
      </c>
      <c r="AG313" s="17" t="str">
        <f t="shared" si="16"/>
        <v>SUB-VERTICAL</v>
      </c>
      <c r="AH313" s="1">
        <f t="shared" si="17"/>
        <v>-0.1423052805</v>
      </c>
      <c r="AJ313" s="23" t="str">
        <f t="shared" si="18"/>
        <v>SUB-HORIZONTAL</v>
      </c>
      <c r="AK313" s="1">
        <f t="shared" si="19"/>
        <v>0.06987775274</v>
      </c>
      <c r="AM313" s="16" t="str">
        <f t="shared" si="20"/>
        <v>MERGULHO</v>
      </c>
      <c r="AN313" s="1">
        <f t="shared" si="21"/>
        <v>0.1106271077</v>
      </c>
      <c r="AP313" s="17" t="str">
        <f t="shared" si="22"/>
        <v>SUB-VERTICAL</v>
      </c>
      <c r="AQ313" s="1">
        <f t="shared" si="23"/>
        <v>0.01295622264</v>
      </c>
      <c r="AS313" s="16" t="str">
        <f t="shared" si="24"/>
        <v>MERGULHO</v>
      </c>
      <c r="AT313" s="1">
        <f t="shared" si="25"/>
        <v>0.1209233256</v>
      </c>
      <c r="AV313" s="17" t="str">
        <f t="shared" si="26"/>
        <v>SUB-VERTICAL</v>
      </c>
    </row>
    <row r="314" ht="15.75" customHeight="1">
      <c r="A314" s="1">
        <v>5598.5283</v>
      </c>
      <c r="B314" s="1">
        <v>79.489</v>
      </c>
      <c r="C314" s="1">
        <v>55.684</v>
      </c>
      <c r="D314" s="1">
        <v>63.2462</v>
      </c>
      <c r="E314" s="1">
        <v>77.4851</v>
      </c>
      <c r="F314" s="1">
        <v>77.3395</v>
      </c>
      <c r="G314" s="1">
        <v>76.0716</v>
      </c>
      <c r="H314" s="1">
        <v>67.9109</v>
      </c>
      <c r="I314" s="1">
        <v>53.9875</v>
      </c>
      <c r="J314" s="1">
        <v>47.3405</v>
      </c>
      <c r="K314" s="1">
        <v>47.4573</v>
      </c>
      <c r="L314" s="1">
        <f t="shared" si="3"/>
        <v>73.774</v>
      </c>
      <c r="M314" s="1">
        <f t="shared" ref="M314:N314" si="641">(H314+I314)/2</f>
        <v>60.9492</v>
      </c>
      <c r="N314" s="1">
        <f t="shared" si="641"/>
        <v>50.664</v>
      </c>
      <c r="O314" s="1">
        <f t="shared" ref="O314:P314" si="642">(E314+W314)/2</f>
        <v>66.42425</v>
      </c>
      <c r="P314" s="1">
        <f t="shared" si="642"/>
        <v>67.4345</v>
      </c>
      <c r="Q314" s="1">
        <f t="shared" si="6"/>
        <v>79.53990451</v>
      </c>
      <c r="R314" s="1">
        <f t="shared" si="7"/>
        <v>0.5211972142</v>
      </c>
      <c r="S314" s="1">
        <f t="shared" si="8"/>
        <v>62.74396667</v>
      </c>
      <c r="T314" s="1">
        <v>64.8529</v>
      </c>
      <c r="U314" s="1">
        <v>57.0564</v>
      </c>
      <c r="V314" s="1">
        <v>56.1353</v>
      </c>
      <c r="W314" s="1">
        <v>55.3634</v>
      </c>
      <c r="X314" s="1">
        <v>57.5295</v>
      </c>
      <c r="Y314" s="1">
        <f t="shared" si="9"/>
        <v>650.3265023</v>
      </c>
      <c r="Z314" s="1">
        <f t="shared" si="10"/>
        <v>2.87811225</v>
      </c>
      <c r="AA314" s="1">
        <f t="shared" si="11"/>
        <v>85.72352569</v>
      </c>
      <c r="AB314" s="1">
        <f t="shared" si="12"/>
        <v>118.0569172</v>
      </c>
      <c r="AC314" s="1">
        <f t="shared" si="13"/>
        <v>9.41814721</v>
      </c>
      <c r="AD314" s="1">
        <f t="shared" si="14"/>
        <v>4.61304484</v>
      </c>
      <c r="AF314" s="1">
        <f t="shared" si="15"/>
        <v>0.1575846954</v>
      </c>
      <c r="AG314" s="17" t="str">
        <f t="shared" si="16"/>
        <v>SUB-VERTICAL</v>
      </c>
      <c r="AH314" s="1">
        <f t="shared" si="17"/>
        <v>-0.1988297676</v>
      </c>
      <c r="AJ314" s="23" t="str">
        <f t="shared" si="18"/>
        <v>SUB-HORIZONTAL</v>
      </c>
      <c r="AK314" s="1">
        <f t="shared" si="19"/>
        <v>0.1274282527</v>
      </c>
      <c r="AM314" s="17" t="str">
        <f t="shared" si="20"/>
        <v>SUB-VERTICAL</v>
      </c>
      <c r="AN314" s="1">
        <f t="shared" si="21"/>
        <v>0.2033996131</v>
      </c>
      <c r="AP314" s="17" t="str">
        <f t="shared" si="22"/>
        <v>SUB-VERTICAL</v>
      </c>
      <c r="AQ314" s="1">
        <f t="shared" si="23"/>
        <v>0.03838148961</v>
      </c>
      <c r="AS314" s="16" t="str">
        <f t="shared" si="24"/>
        <v>MERGULHO</v>
      </c>
      <c r="AT314" s="1">
        <f t="shared" si="25"/>
        <v>0.2802866054</v>
      </c>
      <c r="AV314" s="17" t="str">
        <f t="shared" si="26"/>
        <v>SUB-VERTICAL</v>
      </c>
    </row>
    <row r="315" ht="15.75" customHeight="1">
      <c r="A315" s="1">
        <v>5598.6045</v>
      </c>
      <c r="B315" s="1">
        <v>92.5324</v>
      </c>
      <c r="C315" s="1">
        <v>74.105</v>
      </c>
      <c r="D315" s="1">
        <v>84.3222</v>
      </c>
      <c r="E315" s="1">
        <v>92.8872</v>
      </c>
      <c r="F315" s="1">
        <v>92.4453</v>
      </c>
      <c r="G315" s="1">
        <v>91.8316</v>
      </c>
      <c r="H315" s="1">
        <v>85.4856</v>
      </c>
      <c r="I315" s="1">
        <v>68.3275</v>
      </c>
      <c r="J315" s="1">
        <v>61.5929</v>
      </c>
      <c r="K315" s="1">
        <v>63.0999</v>
      </c>
      <c r="L315" s="1">
        <f t="shared" si="3"/>
        <v>89.92083333</v>
      </c>
      <c r="M315" s="1">
        <f t="shared" ref="M315:N315" si="643">(H315+I315)/2</f>
        <v>76.90655</v>
      </c>
      <c r="N315" s="1">
        <f t="shared" si="643"/>
        <v>64.9602</v>
      </c>
      <c r="O315" s="1">
        <f t="shared" ref="O315:P315" si="644">(E315+W315)/2</f>
        <v>78.24975</v>
      </c>
      <c r="P315" s="1">
        <f t="shared" si="644"/>
        <v>79.19565</v>
      </c>
      <c r="Q315" s="1">
        <f t="shared" si="6"/>
        <v>92.5755056</v>
      </c>
      <c r="R315" s="1">
        <f t="shared" si="7"/>
        <v>0.6291753308</v>
      </c>
      <c r="S315" s="1">
        <f t="shared" si="8"/>
        <v>75.1928</v>
      </c>
      <c r="T315" s="1">
        <v>70.4261</v>
      </c>
      <c r="U315" s="1">
        <v>64.8847</v>
      </c>
      <c r="V315" s="1">
        <v>64.8864</v>
      </c>
      <c r="W315" s="1">
        <v>63.6123</v>
      </c>
      <c r="X315" s="1">
        <v>65.946</v>
      </c>
      <c r="Y315" s="1">
        <f t="shared" si="9"/>
        <v>585.877184</v>
      </c>
      <c r="Z315" s="1">
        <f t="shared" si="10"/>
        <v>33.37950625</v>
      </c>
      <c r="AA315" s="1">
        <f t="shared" si="11"/>
        <v>255.8304281</v>
      </c>
      <c r="AB315" s="1">
        <f t="shared" si="12"/>
        <v>4.40412196</v>
      </c>
      <c r="AC315" s="1">
        <f t="shared" si="13"/>
        <v>11.85287184</v>
      </c>
      <c r="AD315" s="1">
        <f t="shared" si="14"/>
        <v>11.84116921</v>
      </c>
      <c r="AF315" s="1">
        <f t="shared" si="15"/>
        <v>0.07923162265</v>
      </c>
      <c r="AG315" s="16" t="str">
        <f t="shared" si="16"/>
        <v>MERGULHO</v>
      </c>
      <c r="AH315" s="1">
        <f t="shared" si="17"/>
        <v>-0.1429864623</v>
      </c>
      <c r="AJ315" s="23" t="str">
        <f t="shared" si="18"/>
        <v>SUB-HORIZONTAL</v>
      </c>
      <c r="AK315" s="1">
        <f t="shared" si="19"/>
        <v>0.129251971</v>
      </c>
      <c r="AM315" s="17" t="str">
        <f t="shared" si="20"/>
        <v>SUB-VERTICAL</v>
      </c>
      <c r="AN315" s="1">
        <f t="shared" si="21"/>
        <v>0.09677840651</v>
      </c>
      <c r="AP315" s="16" t="str">
        <f t="shared" si="22"/>
        <v>MERGULHO</v>
      </c>
      <c r="AQ315" s="1">
        <f t="shared" si="23"/>
        <v>0.03603132624</v>
      </c>
      <c r="AS315" s="16" t="str">
        <f t="shared" si="24"/>
        <v>MERGULHO</v>
      </c>
      <c r="AT315" s="1">
        <f t="shared" si="25"/>
        <v>0.3326349902</v>
      </c>
      <c r="AV315" s="17" t="str">
        <f t="shared" si="26"/>
        <v>SUB-VERTICAL</v>
      </c>
    </row>
    <row r="316" ht="15.75" customHeight="1">
      <c r="A316" s="1">
        <v>5598.6807</v>
      </c>
      <c r="B316" s="1">
        <v>109.1555</v>
      </c>
      <c r="C316" s="1">
        <v>87.0644</v>
      </c>
      <c r="D316" s="1">
        <v>89.8266</v>
      </c>
      <c r="E316" s="1">
        <v>103.4764</v>
      </c>
      <c r="F316" s="1">
        <v>102.6545</v>
      </c>
      <c r="G316" s="1">
        <v>101.4279</v>
      </c>
      <c r="H316" s="1">
        <v>98.8981</v>
      </c>
      <c r="I316" s="1">
        <v>68.3275</v>
      </c>
      <c r="J316" s="1">
        <v>61.5929</v>
      </c>
      <c r="K316" s="1">
        <v>63.0999</v>
      </c>
      <c r="L316" s="1">
        <f t="shared" si="3"/>
        <v>100.9935</v>
      </c>
      <c r="M316" s="1">
        <f t="shared" ref="M316:N316" si="645">(H316+I316)/2</f>
        <v>83.6128</v>
      </c>
      <c r="N316" s="1">
        <f t="shared" si="645"/>
        <v>64.9602</v>
      </c>
      <c r="O316" s="1">
        <f t="shared" ref="O316:P316" si="646">(E316+W316)/2</f>
        <v>86.6723</v>
      </c>
      <c r="P316" s="1">
        <f t="shared" si="646"/>
        <v>87.3656</v>
      </c>
      <c r="Q316" s="1">
        <f t="shared" si="6"/>
        <v>109.1946779</v>
      </c>
      <c r="R316" s="1">
        <f t="shared" si="7"/>
        <v>0.6949234527</v>
      </c>
      <c r="S316" s="1">
        <f t="shared" si="8"/>
        <v>83.62551667</v>
      </c>
      <c r="T316" s="1">
        <v>75.2997</v>
      </c>
      <c r="U316" s="1">
        <v>69.3874</v>
      </c>
      <c r="V316" s="1">
        <v>71.0195</v>
      </c>
      <c r="W316" s="1">
        <v>69.8682</v>
      </c>
      <c r="X316" s="1">
        <v>72.0767</v>
      </c>
      <c r="Y316" s="1">
        <f t="shared" si="9"/>
        <v>1666.925584</v>
      </c>
      <c r="Z316" s="1">
        <f t="shared" si="10"/>
        <v>351.0714216</v>
      </c>
      <c r="AA316" s="1">
        <f t="shared" si="11"/>
        <v>462.2113008</v>
      </c>
      <c r="AB316" s="1">
        <f t="shared" si="12"/>
        <v>48.61157284</v>
      </c>
      <c r="AC316" s="1">
        <f t="shared" si="13"/>
        <v>1.12338801</v>
      </c>
      <c r="AD316" s="1">
        <f t="shared" si="14"/>
        <v>7.246864</v>
      </c>
      <c r="AF316" s="1">
        <f t="shared" si="15"/>
        <v>0.0987234914</v>
      </c>
      <c r="AG316" s="16" t="str">
        <f t="shared" si="16"/>
        <v>MERGULHO</v>
      </c>
      <c r="AH316" s="1">
        <f t="shared" si="17"/>
        <v>-0.1275282134</v>
      </c>
      <c r="AJ316" s="23" t="str">
        <f t="shared" si="18"/>
        <v>SUB-HORIZONTAL</v>
      </c>
      <c r="AK316" s="1">
        <f t="shared" si="19"/>
        <v>0.03123434007</v>
      </c>
      <c r="AM316" s="16" t="str">
        <f t="shared" si="20"/>
        <v>MERGULHO</v>
      </c>
      <c r="AN316" s="1">
        <f t="shared" si="21"/>
        <v>0.1415804055</v>
      </c>
      <c r="AP316" s="17" t="str">
        <f t="shared" si="22"/>
        <v>SUB-VERTICAL</v>
      </c>
      <c r="AQ316" s="1">
        <f t="shared" si="23"/>
        <v>0.03112147549</v>
      </c>
      <c r="AS316" s="16" t="str">
        <f t="shared" si="24"/>
        <v>MERGULHO</v>
      </c>
      <c r="AT316" s="1">
        <f t="shared" si="25"/>
        <v>0.3432809454</v>
      </c>
      <c r="AV316" s="17" t="str">
        <f t="shared" si="26"/>
        <v>SUB-VERTICAL</v>
      </c>
    </row>
    <row r="317" ht="15.75" customHeight="1">
      <c r="A317" s="1">
        <v>5598.7569</v>
      </c>
      <c r="B317" s="1">
        <v>121.0369</v>
      </c>
      <c r="C317" s="1">
        <v>80.9586</v>
      </c>
      <c r="D317" s="1">
        <v>83.7528</v>
      </c>
      <c r="E317" s="1">
        <v>107.7697</v>
      </c>
      <c r="F317" s="1">
        <v>106.89</v>
      </c>
      <c r="G317" s="1">
        <v>104.3315</v>
      </c>
      <c r="H317" s="1">
        <v>96.7248</v>
      </c>
      <c r="I317" s="1">
        <v>75.9003</v>
      </c>
      <c r="J317" s="1">
        <v>69.9568</v>
      </c>
      <c r="K317" s="1">
        <v>72.4449</v>
      </c>
      <c r="L317" s="1">
        <f t="shared" si="3"/>
        <v>102.6487667</v>
      </c>
      <c r="M317" s="1">
        <f t="shared" ref="M317:N317" si="647">(H317+I317)/2</f>
        <v>86.31255</v>
      </c>
      <c r="N317" s="1">
        <f t="shared" si="647"/>
        <v>72.92855</v>
      </c>
      <c r="O317" s="1">
        <f t="shared" ref="O317:P317" si="648">(E317+W317)/2</f>
        <v>89.606</v>
      </c>
      <c r="P317" s="1">
        <f t="shared" si="648"/>
        <v>90.7745</v>
      </c>
      <c r="Q317" s="1">
        <f t="shared" si="6"/>
        <v>121.0763372</v>
      </c>
      <c r="R317" s="1">
        <f t="shared" si="7"/>
        <v>0.7148171874</v>
      </c>
      <c r="S317" s="1">
        <f t="shared" si="8"/>
        <v>84.3864</v>
      </c>
      <c r="T317" s="1">
        <v>78.402</v>
      </c>
      <c r="U317" s="1">
        <v>69.7818</v>
      </c>
      <c r="V317" s="1">
        <v>72.3863</v>
      </c>
      <c r="W317" s="1">
        <v>71.4423</v>
      </c>
      <c r="X317" s="1">
        <v>74.659</v>
      </c>
      <c r="Y317" s="1">
        <f t="shared" si="9"/>
        <v>2037.31266</v>
      </c>
      <c r="Z317" s="1">
        <f t="shared" si="10"/>
        <v>25.58639889</v>
      </c>
      <c r="AA317" s="1">
        <f t="shared" si="11"/>
        <v>61.66175625</v>
      </c>
      <c r="AB317" s="1">
        <f t="shared" si="12"/>
        <v>6.25850289</v>
      </c>
      <c r="AC317" s="1">
        <f t="shared" si="13"/>
        <v>37.43604225</v>
      </c>
      <c r="AD317" s="1">
        <f t="shared" si="14"/>
        <v>12.348196</v>
      </c>
      <c r="AF317" s="1">
        <f t="shared" si="15"/>
        <v>0.2246956461</v>
      </c>
      <c r="AG317" s="17" t="str">
        <f t="shared" si="16"/>
        <v>SUB-VERTICAL</v>
      </c>
      <c r="AH317" s="1">
        <f t="shared" si="17"/>
        <v>-0.178166733</v>
      </c>
      <c r="AJ317" s="23" t="str">
        <f t="shared" si="18"/>
        <v>SUB-HORIZONTAL</v>
      </c>
      <c r="AK317" s="1">
        <f t="shared" si="19"/>
        <v>0.03393331792</v>
      </c>
      <c r="AM317" s="16" t="str">
        <f t="shared" si="20"/>
        <v>MERGULHO</v>
      </c>
      <c r="AN317" s="1">
        <f t="shared" si="21"/>
        <v>0.2527952709</v>
      </c>
      <c r="AP317" s="17" t="str">
        <f t="shared" si="22"/>
        <v>SUB-VERTICAL</v>
      </c>
      <c r="AQ317" s="1">
        <f t="shared" si="23"/>
        <v>0.04404450778</v>
      </c>
      <c r="AS317" s="16" t="str">
        <f t="shared" si="24"/>
        <v>MERGULHO</v>
      </c>
      <c r="AT317" s="1">
        <f t="shared" si="25"/>
        <v>0.3362058985</v>
      </c>
      <c r="AV317" s="17" t="str">
        <f t="shared" si="26"/>
        <v>SUB-VERTICAL</v>
      </c>
    </row>
    <row r="318" ht="15.75" customHeight="1">
      <c r="A318" s="1">
        <v>5598.8331</v>
      </c>
      <c r="B318" s="1">
        <v>101.7212</v>
      </c>
      <c r="C318" s="1">
        <v>71.2117</v>
      </c>
      <c r="D318" s="1">
        <v>77.3126</v>
      </c>
      <c r="E318" s="1">
        <v>104.3372</v>
      </c>
      <c r="F318" s="1">
        <v>103.3751</v>
      </c>
      <c r="G318" s="1">
        <v>96.6375</v>
      </c>
      <c r="H318" s="1">
        <v>82.0023</v>
      </c>
      <c r="I318" s="1">
        <v>75.9003</v>
      </c>
      <c r="J318" s="1">
        <v>69.9568</v>
      </c>
      <c r="K318" s="1">
        <v>72.4449</v>
      </c>
      <c r="L318" s="1">
        <f t="shared" si="3"/>
        <v>94.00496667</v>
      </c>
      <c r="M318" s="1">
        <f t="shared" ref="M318:N318" si="649">(H318+I318)/2</f>
        <v>78.9513</v>
      </c>
      <c r="N318" s="1">
        <f t="shared" si="649"/>
        <v>72.92855</v>
      </c>
      <c r="O318" s="1">
        <f t="shared" ref="O318:P318" si="650">(E318+W318)/2</f>
        <v>86.20955</v>
      </c>
      <c r="P318" s="1">
        <f t="shared" si="650"/>
        <v>88.5099</v>
      </c>
      <c r="Q318" s="1">
        <f t="shared" si="6"/>
        <v>101.7628852</v>
      </c>
      <c r="R318" s="1">
        <f t="shared" si="7"/>
        <v>0.6621024901</v>
      </c>
      <c r="S318" s="1">
        <f t="shared" si="8"/>
        <v>77.55776667</v>
      </c>
      <c r="T318" s="1">
        <v>78.3561</v>
      </c>
      <c r="U318" s="1">
        <v>67.2028</v>
      </c>
      <c r="V318" s="1">
        <v>69.5422</v>
      </c>
      <c r="W318" s="1">
        <v>68.0819</v>
      </c>
      <c r="X318" s="1">
        <v>73.6447</v>
      </c>
      <c r="Y318" s="1">
        <f t="shared" si="9"/>
        <v>666.7188768</v>
      </c>
      <c r="Z318" s="1">
        <f t="shared" si="10"/>
        <v>21.98296996</v>
      </c>
      <c r="AA318" s="1">
        <f t="shared" si="11"/>
        <v>1.99459129</v>
      </c>
      <c r="AB318" s="1">
        <f t="shared" si="12"/>
        <v>6.03095364</v>
      </c>
      <c r="AC318" s="1">
        <f t="shared" si="13"/>
        <v>75.64650625</v>
      </c>
      <c r="AD318" s="1">
        <f t="shared" si="14"/>
        <v>40.42543561</v>
      </c>
      <c r="AF318" s="1">
        <f t="shared" si="15"/>
        <v>0.2159056116</v>
      </c>
      <c r="AG318" s="17" t="str">
        <f t="shared" si="16"/>
        <v>SUB-VERTICAL</v>
      </c>
      <c r="AH318" s="1">
        <f t="shared" si="17"/>
        <v>-0.1412072191</v>
      </c>
      <c r="AJ318" s="23" t="str">
        <f t="shared" si="18"/>
        <v>SUB-HORIZONTAL</v>
      </c>
      <c r="AK318" s="1">
        <f t="shared" si="19"/>
        <v>0.08222295682</v>
      </c>
      <c r="AM318" s="16" t="str">
        <f t="shared" si="20"/>
        <v>MERGULHO</v>
      </c>
      <c r="AN318" s="1">
        <f t="shared" si="21"/>
        <v>0.3008947057</v>
      </c>
      <c r="AP318" s="17" t="str">
        <f t="shared" si="22"/>
        <v>SUB-VERTICAL</v>
      </c>
      <c r="AQ318" s="1">
        <f t="shared" si="23"/>
        <v>0.0785609748</v>
      </c>
      <c r="AS318" s="16" t="str">
        <f t="shared" si="24"/>
        <v>MERGULHO</v>
      </c>
      <c r="AT318" s="1">
        <f t="shared" si="25"/>
        <v>0.2725513075</v>
      </c>
      <c r="AV318" s="17" t="str">
        <f t="shared" si="26"/>
        <v>SUB-VERTICAL</v>
      </c>
    </row>
    <row r="319" ht="15.75" customHeight="1">
      <c r="A319" s="1">
        <v>5598.9093</v>
      </c>
      <c r="B319" s="1">
        <v>74.1885</v>
      </c>
      <c r="C319" s="1">
        <v>63.4985</v>
      </c>
      <c r="D319" s="1">
        <v>70.4055</v>
      </c>
      <c r="E319" s="1">
        <v>89.7252</v>
      </c>
      <c r="F319" s="1">
        <v>88.879</v>
      </c>
      <c r="G319" s="1">
        <v>85.2866</v>
      </c>
      <c r="H319" s="1">
        <v>71.752</v>
      </c>
      <c r="I319" s="1">
        <v>71.6475</v>
      </c>
      <c r="J319" s="1">
        <v>67.2086</v>
      </c>
      <c r="K319" s="1">
        <v>70.167</v>
      </c>
      <c r="L319" s="1">
        <f t="shared" si="3"/>
        <v>81.97253333</v>
      </c>
      <c r="M319" s="1">
        <f t="shared" ref="M319:N319" si="651">(H319+I319)/2</f>
        <v>71.69975</v>
      </c>
      <c r="N319" s="1">
        <f t="shared" si="651"/>
        <v>69.42805</v>
      </c>
      <c r="O319" s="1">
        <f t="shared" ref="O319:P319" si="652">(E319+W319)/2</f>
        <v>77.04405</v>
      </c>
      <c r="P319" s="1">
        <f t="shared" si="652"/>
        <v>79.86015</v>
      </c>
      <c r="Q319" s="1">
        <f t="shared" si="6"/>
        <v>74.23318868</v>
      </c>
      <c r="R319" s="1">
        <f t="shared" si="7"/>
        <v>0.584332896</v>
      </c>
      <c r="S319" s="1">
        <f t="shared" si="8"/>
        <v>68.98406667</v>
      </c>
      <c r="T319" s="1">
        <v>74.7087</v>
      </c>
      <c r="U319" s="1">
        <v>64.2882</v>
      </c>
      <c r="V319" s="1">
        <v>66.815</v>
      </c>
      <c r="W319" s="1">
        <v>64.3629</v>
      </c>
      <c r="X319" s="1">
        <v>70.8413</v>
      </c>
      <c r="Y319" s="1">
        <f t="shared" si="9"/>
        <v>6.456681</v>
      </c>
      <c r="Z319" s="1">
        <f t="shared" si="10"/>
        <v>66.406201</v>
      </c>
      <c r="AA319" s="1">
        <f t="shared" si="11"/>
        <v>1.542564</v>
      </c>
      <c r="AB319" s="1">
        <f t="shared" si="12"/>
        <v>9.37094544</v>
      </c>
      <c r="AC319" s="1">
        <f t="shared" si="13"/>
        <v>54.15929649</v>
      </c>
      <c r="AD319" s="1">
        <f t="shared" si="14"/>
        <v>23.35305625</v>
      </c>
      <c r="AF319" s="1">
        <f t="shared" si="15"/>
        <v>0.03339497442</v>
      </c>
      <c r="AG319" s="16" t="str">
        <f t="shared" si="16"/>
        <v>MERGULHO</v>
      </c>
      <c r="AH319" s="1">
        <f t="shared" si="17"/>
        <v>-0.1222754914</v>
      </c>
      <c r="AJ319" s="23" t="str">
        <f t="shared" si="18"/>
        <v>SUB-HORIZONTAL</v>
      </c>
      <c r="AK319" s="1">
        <f t="shared" si="19"/>
        <v>0.1033009771</v>
      </c>
      <c r="AM319" s="17" t="str">
        <f t="shared" si="20"/>
        <v>SUB-VERTICAL</v>
      </c>
      <c r="AN319" s="1">
        <f t="shared" si="21"/>
        <v>0.2430747609</v>
      </c>
      <c r="AP319" s="17" t="str">
        <f t="shared" si="22"/>
        <v>SUB-VERTICAL</v>
      </c>
      <c r="AQ319" s="1">
        <f t="shared" si="23"/>
        <v>0.09594154245</v>
      </c>
      <c r="AS319" s="16" t="str">
        <f t="shared" si="24"/>
        <v>MERGULHO</v>
      </c>
      <c r="AT319" s="1">
        <f t="shared" si="25"/>
        <v>0.1858415863</v>
      </c>
      <c r="AV319" s="17" t="str">
        <f t="shared" si="26"/>
        <v>SUB-VERTICAL</v>
      </c>
    </row>
    <row r="320" ht="15.75" customHeight="1">
      <c r="A320" s="1">
        <v>5598.9855</v>
      </c>
      <c r="B320" s="1">
        <v>59.5128</v>
      </c>
      <c r="C320" s="1">
        <v>60.0275</v>
      </c>
      <c r="D320" s="1">
        <v>65.7535</v>
      </c>
      <c r="E320" s="1">
        <v>76.6436</v>
      </c>
      <c r="F320" s="1">
        <v>75.9324</v>
      </c>
      <c r="G320" s="1">
        <v>75.5399</v>
      </c>
      <c r="H320" s="1">
        <v>67.6928</v>
      </c>
      <c r="I320" s="1">
        <v>71.6475</v>
      </c>
      <c r="J320" s="1">
        <v>67.2086</v>
      </c>
      <c r="K320" s="1">
        <v>70.167</v>
      </c>
      <c r="L320" s="1">
        <f t="shared" si="3"/>
        <v>73.05503333</v>
      </c>
      <c r="M320" s="1">
        <f t="shared" ref="M320:N320" si="653">(H320+I320)/2</f>
        <v>69.67015</v>
      </c>
      <c r="N320" s="1">
        <f t="shared" si="653"/>
        <v>69.42805</v>
      </c>
      <c r="O320" s="1">
        <f t="shared" ref="O320:P320" si="654">(E320+W320)/2</f>
        <v>69.5238</v>
      </c>
      <c r="P320" s="1">
        <f t="shared" si="654"/>
        <v>72.3183</v>
      </c>
      <c r="Q320" s="1">
        <f t="shared" si="6"/>
        <v>59.55979857</v>
      </c>
      <c r="R320" s="1">
        <f t="shared" si="7"/>
        <v>0.5175543231</v>
      </c>
      <c r="S320" s="1">
        <f t="shared" si="8"/>
        <v>63.8528</v>
      </c>
      <c r="T320" s="1">
        <v>69.4045</v>
      </c>
      <c r="U320" s="1">
        <v>62.7697</v>
      </c>
      <c r="V320" s="1">
        <v>65.6488</v>
      </c>
      <c r="W320" s="1">
        <v>62.404</v>
      </c>
      <c r="X320" s="1">
        <v>68.7042</v>
      </c>
      <c r="Y320" s="1">
        <f t="shared" si="9"/>
        <v>147.2509441</v>
      </c>
      <c r="Z320" s="1">
        <f t="shared" si="10"/>
        <v>135.0244</v>
      </c>
      <c r="AA320" s="1">
        <f t="shared" si="11"/>
        <v>34.739236</v>
      </c>
      <c r="AB320" s="1">
        <f t="shared" si="12"/>
        <v>5.031049</v>
      </c>
      <c r="AC320" s="1">
        <f t="shared" si="13"/>
        <v>78.81533284</v>
      </c>
      <c r="AD320" s="1">
        <f t="shared" si="14"/>
        <v>35.98440169</v>
      </c>
      <c r="AF320" s="1">
        <f t="shared" si="15"/>
        <v>-0.1288774317</v>
      </c>
      <c r="AG320" s="23" t="str">
        <f t="shared" si="16"/>
        <v>SUB-HORIZONTAL</v>
      </c>
      <c r="AH320" s="1">
        <f t="shared" si="17"/>
        <v>-0.1202493643</v>
      </c>
      <c r="AJ320" s="23" t="str">
        <f t="shared" si="18"/>
        <v>SUB-HORIZONTAL</v>
      </c>
      <c r="AK320" s="1">
        <f t="shared" si="19"/>
        <v>0.09114162721</v>
      </c>
      <c r="AM320" s="16" t="str">
        <f t="shared" si="20"/>
        <v>MERGULHO</v>
      </c>
      <c r="AN320" s="1">
        <f t="shared" si="21"/>
        <v>0.1534032224</v>
      </c>
      <c r="AP320" s="17" t="str">
        <f t="shared" si="22"/>
        <v>SUB-VERTICAL</v>
      </c>
      <c r="AQ320" s="1">
        <f t="shared" si="23"/>
        <v>0.09621803399</v>
      </c>
      <c r="AS320" s="16" t="str">
        <f t="shared" si="24"/>
        <v>MERGULHO</v>
      </c>
      <c r="AT320" s="1">
        <f t="shared" si="25"/>
        <v>0.0948862205</v>
      </c>
      <c r="AV320" s="16" t="str">
        <f t="shared" si="26"/>
        <v>MERGULHO</v>
      </c>
    </row>
    <row r="321" ht="15.75" customHeight="1">
      <c r="A321" s="1">
        <v>5599.0617</v>
      </c>
      <c r="B321" s="1">
        <v>55.8612</v>
      </c>
      <c r="C321" s="1">
        <v>61.2227</v>
      </c>
      <c r="D321" s="1">
        <v>65.641</v>
      </c>
      <c r="E321" s="1">
        <v>70.9598</v>
      </c>
      <c r="F321" s="1">
        <v>70.2836</v>
      </c>
      <c r="G321" s="1">
        <v>69.7775</v>
      </c>
      <c r="H321" s="1">
        <v>65.4185</v>
      </c>
      <c r="I321" s="1">
        <v>64.3719</v>
      </c>
      <c r="J321" s="1">
        <v>66.1149</v>
      </c>
      <c r="K321" s="1">
        <v>65.5722</v>
      </c>
      <c r="L321" s="1">
        <f t="shared" si="3"/>
        <v>68.4932</v>
      </c>
      <c r="M321" s="1">
        <f t="shared" ref="M321:N321" si="655">(H321+I321)/2</f>
        <v>64.8952</v>
      </c>
      <c r="N321" s="1">
        <f t="shared" si="655"/>
        <v>65.2434</v>
      </c>
      <c r="O321" s="1">
        <f t="shared" ref="O321:P321" si="656">(E321+W321)/2</f>
        <v>66.4053</v>
      </c>
      <c r="P321" s="1">
        <f t="shared" si="656"/>
        <v>68.96355</v>
      </c>
      <c r="Q321" s="1">
        <f t="shared" si="6"/>
        <v>55.90848224</v>
      </c>
      <c r="R321" s="1">
        <f t="shared" si="7"/>
        <v>0.4780737965</v>
      </c>
      <c r="S321" s="1">
        <f t="shared" si="8"/>
        <v>62.96083333</v>
      </c>
      <c r="T321" s="1">
        <v>65.9086</v>
      </c>
      <c r="U321" s="1">
        <v>63.3878</v>
      </c>
      <c r="V321" s="1">
        <v>65.7437</v>
      </c>
      <c r="W321" s="1">
        <v>61.8508</v>
      </c>
      <c r="X321" s="1">
        <v>67.6435</v>
      </c>
      <c r="Y321" s="1">
        <f t="shared" si="9"/>
        <v>72.43201449</v>
      </c>
      <c r="Z321" s="1">
        <f t="shared" si="10"/>
        <v>9.91746064</v>
      </c>
      <c r="AA321" s="1">
        <f t="shared" si="11"/>
        <v>1.61061481</v>
      </c>
      <c r="AB321" s="1">
        <f t="shared" si="12"/>
        <v>2.36144689</v>
      </c>
      <c r="AC321" s="1">
        <f t="shared" si="13"/>
        <v>0.96845281</v>
      </c>
      <c r="AD321" s="1">
        <f t="shared" si="14"/>
        <v>1.88183524</v>
      </c>
      <c r="AF321" s="1">
        <f t="shared" si="15"/>
        <v>-0.1580992454</v>
      </c>
      <c r="AG321" s="23" t="str">
        <f t="shared" si="16"/>
        <v>SUB-HORIZONTAL</v>
      </c>
      <c r="AH321" s="1">
        <f t="shared" si="17"/>
        <v>-0.06629919395</v>
      </c>
      <c r="AJ321" s="23" t="str">
        <f t="shared" si="18"/>
        <v>SUB-HORIZONTAL</v>
      </c>
      <c r="AK321" s="1">
        <f t="shared" si="19"/>
        <v>0.06969656385</v>
      </c>
      <c r="AM321" s="16" t="str">
        <f t="shared" si="20"/>
        <v>MERGULHO</v>
      </c>
      <c r="AN321" s="1">
        <f t="shared" si="21"/>
        <v>0.07793272721</v>
      </c>
      <c r="AP321" s="16" t="str">
        <f t="shared" si="22"/>
        <v>MERGULHO</v>
      </c>
      <c r="AQ321" s="1">
        <f t="shared" si="23"/>
        <v>0.08955613478</v>
      </c>
      <c r="AS321" s="16" t="str">
        <f t="shared" si="24"/>
        <v>MERGULHO</v>
      </c>
      <c r="AT321" s="1">
        <f t="shared" si="25"/>
        <v>0.03106158958</v>
      </c>
      <c r="AV321" s="16" t="str">
        <f t="shared" si="26"/>
        <v>MERGULHO</v>
      </c>
    </row>
    <row r="322" ht="15.75" customHeight="1">
      <c r="A322" s="1">
        <v>5599.1379</v>
      </c>
      <c r="B322" s="1">
        <v>59.4404</v>
      </c>
      <c r="C322" s="1">
        <v>63.4462</v>
      </c>
      <c r="D322" s="1">
        <v>64.7703</v>
      </c>
      <c r="E322" s="1">
        <v>65.216</v>
      </c>
      <c r="F322" s="1">
        <v>64.5743</v>
      </c>
      <c r="G322" s="1">
        <v>64.5461</v>
      </c>
      <c r="H322" s="1">
        <v>63.4312</v>
      </c>
      <c r="I322" s="1">
        <v>64.3719</v>
      </c>
      <c r="J322" s="1">
        <v>66.1149</v>
      </c>
      <c r="K322" s="1">
        <v>65.5722</v>
      </c>
      <c r="L322" s="1">
        <f t="shared" si="3"/>
        <v>64.18386667</v>
      </c>
      <c r="M322" s="1">
        <f t="shared" ref="M322:N322" si="657">(H322+I322)/2</f>
        <v>63.90155</v>
      </c>
      <c r="N322" s="1">
        <f t="shared" si="657"/>
        <v>65.2434</v>
      </c>
      <c r="O322" s="1">
        <f t="shared" ref="O322:P322" si="658">(E322+W322)/2</f>
        <v>63.6632</v>
      </c>
      <c r="P322" s="1">
        <f t="shared" si="658"/>
        <v>65.45365</v>
      </c>
      <c r="Q322" s="1">
        <f t="shared" si="6"/>
        <v>59.48753782</v>
      </c>
      <c r="R322" s="1">
        <f t="shared" si="7"/>
        <v>0.442231365</v>
      </c>
      <c r="S322" s="1">
        <f t="shared" si="8"/>
        <v>63.69745</v>
      </c>
      <c r="T322" s="1">
        <v>62.5355</v>
      </c>
      <c r="U322" s="1">
        <v>64.9962</v>
      </c>
      <c r="V322" s="1">
        <v>66.9961</v>
      </c>
      <c r="W322" s="1">
        <v>62.1104</v>
      </c>
      <c r="X322" s="1">
        <v>66.333</v>
      </c>
      <c r="Y322" s="1">
        <f t="shared" si="9"/>
        <v>24.31969225</v>
      </c>
      <c r="Z322" s="1">
        <f t="shared" si="10"/>
        <v>0.85692049</v>
      </c>
      <c r="AA322" s="1">
        <f t="shared" si="11"/>
        <v>0.15872256</v>
      </c>
      <c r="AB322" s="1">
        <f t="shared" si="12"/>
        <v>3.37236496</v>
      </c>
      <c r="AC322" s="1">
        <f t="shared" si="13"/>
        <v>0.38975049</v>
      </c>
      <c r="AD322" s="1">
        <f t="shared" si="14"/>
        <v>6.88642564</v>
      </c>
      <c r="AF322" s="1">
        <f t="shared" si="15"/>
        <v>-0.06499315776</v>
      </c>
      <c r="AG322" s="23" t="str">
        <f t="shared" si="16"/>
        <v>SUB-HORIZONTAL</v>
      </c>
      <c r="AH322" s="1">
        <f t="shared" si="17"/>
        <v>0.0002364487309</v>
      </c>
      <c r="AJ322" s="16" t="str">
        <f t="shared" si="18"/>
        <v>MERGULHO</v>
      </c>
      <c r="AK322" s="1">
        <f t="shared" si="19"/>
        <v>0.02065522943</v>
      </c>
      <c r="AM322" s="16" t="str">
        <f t="shared" si="20"/>
        <v>MERGULHO</v>
      </c>
      <c r="AN322" s="1">
        <f t="shared" si="21"/>
        <v>0.00685768608</v>
      </c>
      <c r="AP322" s="16" t="str">
        <f t="shared" si="22"/>
        <v>MERGULHO</v>
      </c>
      <c r="AQ322" s="1">
        <f t="shared" si="23"/>
        <v>0.06578592122</v>
      </c>
      <c r="AS322" s="16" t="str">
        <f t="shared" si="24"/>
        <v>MERGULHO</v>
      </c>
      <c r="AT322" s="1">
        <f t="shared" si="25"/>
        <v>-0.02730866223</v>
      </c>
      <c r="AV322" s="23" t="str">
        <f t="shared" si="26"/>
        <v>SUB-HORIZONTAL</v>
      </c>
    </row>
    <row r="323" ht="15.75" customHeight="1">
      <c r="A323" s="1">
        <v>5599.2141</v>
      </c>
      <c r="B323" s="1">
        <v>67.3041</v>
      </c>
      <c r="C323" s="1">
        <v>69.9786</v>
      </c>
      <c r="D323" s="1">
        <v>69.3787</v>
      </c>
      <c r="E323" s="1">
        <v>63.7608</v>
      </c>
      <c r="F323" s="1">
        <v>63.1181</v>
      </c>
      <c r="G323" s="1">
        <v>60.9318</v>
      </c>
      <c r="H323" s="1">
        <v>65.4431</v>
      </c>
      <c r="I323" s="1">
        <v>62.0524</v>
      </c>
      <c r="J323" s="1">
        <v>62.6464</v>
      </c>
      <c r="K323" s="1">
        <v>59.2087</v>
      </c>
      <c r="L323" s="1">
        <f t="shared" si="3"/>
        <v>63.16433333</v>
      </c>
      <c r="M323" s="1">
        <f t="shared" ref="M323:N323" si="659">(H323+I323)/2</f>
        <v>63.74775</v>
      </c>
      <c r="N323" s="1">
        <f t="shared" si="659"/>
        <v>62.3494</v>
      </c>
      <c r="O323" s="1">
        <f t="shared" ref="O323:P323" si="660">(E323+W323)/2</f>
        <v>63.7719</v>
      </c>
      <c r="P323" s="1">
        <f t="shared" si="660"/>
        <v>63.55935</v>
      </c>
      <c r="Q323" s="1">
        <f t="shared" si="6"/>
        <v>67.34950995</v>
      </c>
      <c r="R323" s="1">
        <f t="shared" si="7"/>
        <v>0.417468338</v>
      </c>
      <c r="S323" s="1">
        <f t="shared" si="8"/>
        <v>67.07668333</v>
      </c>
      <c r="T323" s="1">
        <v>62.2472</v>
      </c>
      <c r="U323" s="1">
        <v>66.4236</v>
      </c>
      <c r="V323" s="1">
        <v>67.1279</v>
      </c>
      <c r="W323" s="1">
        <v>63.783</v>
      </c>
      <c r="X323" s="1">
        <v>64.0006</v>
      </c>
      <c r="Y323" s="1">
        <f t="shared" si="9"/>
        <v>27.58035289</v>
      </c>
      <c r="Z323" s="1">
        <f t="shared" si="10"/>
        <v>62.82464644</v>
      </c>
      <c r="AA323" s="1">
        <f t="shared" si="11"/>
        <v>53.67467169</v>
      </c>
      <c r="AB323" s="1">
        <f t="shared" si="12"/>
        <v>0.03794704</v>
      </c>
      <c r="AC323" s="1">
        <f t="shared" si="13"/>
        <v>19.10738944</v>
      </c>
      <c r="AD323" s="1">
        <f t="shared" si="14"/>
        <v>25.76070025</v>
      </c>
      <c r="AF323" s="1">
        <f t="shared" si="15"/>
        <v>0.02804101184</v>
      </c>
      <c r="AG323" s="16" t="str">
        <f t="shared" si="16"/>
        <v>MERGULHO</v>
      </c>
      <c r="AH323" s="1">
        <f t="shared" si="17"/>
        <v>0.06702095543</v>
      </c>
      <c r="AJ323" s="16" t="str">
        <f t="shared" si="18"/>
        <v>MERGULHO</v>
      </c>
      <c r="AK323" s="1">
        <f t="shared" si="19"/>
        <v>-0.008609603637</v>
      </c>
      <c r="AM323" s="23" t="str">
        <f t="shared" si="20"/>
        <v>SUB-HORIZONTAL</v>
      </c>
      <c r="AN323" s="1">
        <f t="shared" si="21"/>
        <v>-0.08446641205</v>
      </c>
      <c r="AP323" s="23" t="str">
        <f t="shared" si="22"/>
        <v>SUB-HORIZONTAL</v>
      </c>
      <c r="AQ323" s="1">
        <f t="shared" si="23"/>
        <v>0.003405762797</v>
      </c>
      <c r="AS323" s="16" t="str">
        <f t="shared" si="24"/>
        <v>MERGULHO</v>
      </c>
      <c r="AT323" s="1">
        <f t="shared" si="25"/>
        <v>-0.04914219589</v>
      </c>
      <c r="AV323" s="23" t="str">
        <f t="shared" si="26"/>
        <v>SUB-HORIZONTAL</v>
      </c>
    </row>
    <row r="324" ht="15.75" customHeight="1">
      <c r="A324" s="1">
        <v>5599.2903</v>
      </c>
      <c r="B324" s="1">
        <v>74.0865</v>
      </c>
      <c r="C324" s="1">
        <v>72.9905</v>
      </c>
      <c r="D324" s="1">
        <v>70.294</v>
      </c>
      <c r="E324" s="1">
        <v>61.6764</v>
      </c>
      <c r="F324" s="1">
        <v>61.0404</v>
      </c>
      <c r="G324" s="1">
        <v>58.0104</v>
      </c>
      <c r="H324" s="1">
        <v>65.3597</v>
      </c>
      <c r="I324" s="1">
        <v>62.0524</v>
      </c>
      <c r="J324" s="1">
        <v>62.6464</v>
      </c>
      <c r="K324" s="1">
        <v>59.2087</v>
      </c>
      <c r="L324" s="1">
        <f t="shared" si="3"/>
        <v>61.47016667</v>
      </c>
      <c r="M324" s="1">
        <f t="shared" ref="M324:N324" si="661">(H324+I324)/2</f>
        <v>63.70605</v>
      </c>
      <c r="N324" s="1">
        <f t="shared" si="661"/>
        <v>62.3494</v>
      </c>
      <c r="O324" s="1">
        <f t="shared" ref="O324:P324" si="662">(E324+W324)/2</f>
        <v>62.92385</v>
      </c>
      <c r="P324" s="1">
        <f t="shared" si="662"/>
        <v>60.8309</v>
      </c>
      <c r="Q324" s="1">
        <f t="shared" si="6"/>
        <v>74.13112353</v>
      </c>
      <c r="R324" s="1">
        <f t="shared" si="7"/>
        <v>0.3974526482</v>
      </c>
      <c r="S324" s="1">
        <f t="shared" si="8"/>
        <v>68.59341667</v>
      </c>
      <c r="T324" s="1">
        <v>63.7735</v>
      </c>
      <c r="U324" s="1">
        <v>65.6055</v>
      </c>
      <c r="V324" s="1">
        <v>64.8105</v>
      </c>
      <c r="W324" s="1">
        <v>64.1713</v>
      </c>
      <c r="X324" s="1">
        <v>60.6214</v>
      </c>
      <c r="Y324" s="1">
        <f t="shared" si="9"/>
        <v>144.8195628</v>
      </c>
      <c r="Z324" s="1">
        <f t="shared" si="10"/>
        <v>119.6420316</v>
      </c>
      <c r="AA324" s="1">
        <f t="shared" si="11"/>
        <v>67.92397056</v>
      </c>
      <c r="AB324" s="1">
        <f t="shared" si="12"/>
        <v>2.96218521</v>
      </c>
      <c r="AC324" s="1">
        <f t="shared" si="13"/>
        <v>12.62451961</v>
      </c>
      <c r="AD324" s="1">
        <f t="shared" si="14"/>
        <v>7.60711561</v>
      </c>
      <c r="AF324" s="1">
        <f t="shared" si="15"/>
        <v>0.1254095065</v>
      </c>
      <c r="AG324" s="17" t="str">
        <f t="shared" si="16"/>
        <v>SUB-VERTICAL</v>
      </c>
      <c r="AH324" s="1">
        <f t="shared" si="17"/>
        <v>0.1104795449</v>
      </c>
      <c r="AJ324" s="17" t="str">
        <f t="shared" si="18"/>
        <v>SUB-VERTICAL</v>
      </c>
      <c r="AK324" s="1">
        <f t="shared" si="19"/>
        <v>-0.03764507154</v>
      </c>
      <c r="AM324" s="23" t="str">
        <f t="shared" si="20"/>
        <v>SUB-HORIZONTAL</v>
      </c>
      <c r="AN324" s="1">
        <f t="shared" si="21"/>
        <v>-0.130878315</v>
      </c>
      <c r="AP324" s="23" t="str">
        <f t="shared" si="22"/>
        <v>SUB-HORIZONTAL</v>
      </c>
      <c r="AQ324" s="1">
        <f t="shared" si="23"/>
        <v>-0.05691578362</v>
      </c>
      <c r="AS324" s="23" t="str">
        <f t="shared" si="24"/>
        <v>SUB-HORIZONTAL</v>
      </c>
      <c r="AT324" s="1">
        <f t="shared" si="25"/>
        <v>-0.04402921687</v>
      </c>
      <c r="AV324" s="23" t="str">
        <f t="shared" si="26"/>
        <v>SUB-HORIZONTAL</v>
      </c>
    </row>
    <row r="325" ht="15.75" customHeight="1">
      <c r="A325" s="1">
        <v>5599.3665</v>
      </c>
      <c r="B325" s="1">
        <v>74.6474</v>
      </c>
      <c r="C325" s="1">
        <v>69.6608</v>
      </c>
      <c r="D325" s="1">
        <v>68.6625</v>
      </c>
      <c r="E325" s="1">
        <v>58.3329</v>
      </c>
      <c r="F325" s="1">
        <v>57.5716</v>
      </c>
      <c r="G325" s="1">
        <v>53.8542</v>
      </c>
      <c r="H325" s="1">
        <v>63.4772</v>
      </c>
      <c r="I325" s="1">
        <v>56.6996</v>
      </c>
      <c r="J325" s="1">
        <v>53.6528</v>
      </c>
      <c r="K325" s="1">
        <v>49.5456</v>
      </c>
      <c r="L325" s="1">
        <f t="shared" si="3"/>
        <v>58.301</v>
      </c>
      <c r="M325" s="1">
        <f t="shared" ref="M325:N325" si="663">(H325+I325)/2</f>
        <v>60.0884</v>
      </c>
      <c r="N325" s="1">
        <f t="shared" si="663"/>
        <v>55.1762</v>
      </c>
      <c r="O325" s="1">
        <f t="shared" ref="O325:P325" si="664">(E325+W325)/2</f>
        <v>59.4371</v>
      </c>
      <c r="P325" s="1">
        <f t="shared" si="664"/>
        <v>56.85255</v>
      </c>
      <c r="Q325" s="1">
        <f t="shared" si="6"/>
        <v>74.69362911</v>
      </c>
      <c r="R325" s="1">
        <f t="shared" si="7"/>
        <v>0.3689768457</v>
      </c>
      <c r="S325" s="1">
        <f t="shared" si="8"/>
        <v>66.47015</v>
      </c>
      <c r="T325" s="1">
        <v>63.8377</v>
      </c>
      <c r="U325" s="1">
        <v>61.6937</v>
      </c>
      <c r="V325" s="1">
        <v>60.3188</v>
      </c>
      <c r="W325" s="1">
        <v>60.5413</v>
      </c>
      <c r="X325" s="1">
        <v>56.1335</v>
      </c>
      <c r="Y325" s="1">
        <f t="shared" si="9"/>
        <v>322.1235248</v>
      </c>
      <c r="Z325" s="1">
        <f t="shared" si="10"/>
        <v>167.9927054</v>
      </c>
      <c r="AA325" s="1">
        <f t="shared" si="11"/>
        <v>143.1109764</v>
      </c>
      <c r="AB325" s="1">
        <f t="shared" si="12"/>
        <v>50.95247161</v>
      </c>
      <c r="AC325" s="1">
        <f t="shared" si="13"/>
        <v>24.94103481</v>
      </c>
      <c r="AD325" s="1">
        <f t="shared" si="14"/>
        <v>13.09860864</v>
      </c>
      <c r="AF325" s="1">
        <f t="shared" si="15"/>
        <v>0.1622724247</v>
      </c>
      <c r="AG325" s="17" t="str">
        <f t="shared" si="16"/>
        <v>SUB-VERTICAL</v>
      </c>
      <c r="AH325" s="1">
        <f t="shared" si="17"/>
        <v>0.0929904349</v>
      </c>
      <c r="AJ325" s="16" t="str">
        <f t="shared" si="18"/>
        <v>MERGULHO</v>
      </c>
      <c r="AK325" s="1">
        <f t="shared" si="19"/>
        <v>-0.01443467587</v>
      </c>
      <c r="AM325" s="23" t="str">
        <f t="shared" si="20"/>
        <v>SUB-HORIZONTAL</v>
      </c>
      <c r="AN325" s="1">
        <f t="shared" si="21"/>
        <v>-0.1632175725</v>
      </c>
      <c r="AP325" s="23" t="str">
        <f t="shared" si="22"/>
        <v>SUB-HORIZONTAL</v>
      </c>
      <c r="AQ325" s="1">
        <f t="shared" si="23"/>
        <v>-0.07561099418</v>
      </c>
      <c r="AS325" s="23" t="str">
        <f t="shared" si="24"/>
        <v>SUB-HORIZONTAL</v>
      </c>
      <c r="AT325" s="1">
        <f t="shared" si="25"/>
        <v>-0.04145535515</v>
      </c>
      <c r="AV325" s="23" t="str">
        <f t="shared" si="26"/>
        <v>SUB-HORIZONTAL</v>
      </c>
    </row>
    <row r="326" ht="15.75" customHeight="1">
      <c r="A326" s="1">
        <v>5599.4427</v>
      </c>
      <c r="B326" s="1">
        <v>65.5884</v>
      </c>
      <c r="C326" s="1">
        <v>59.0202</v>
      </c>
      <c r="D326" s="1">
        <v>59.413</v>
      </c>
      <c r="E326" s="1">
        <v>50.7066</v>
      </c>
      <c r="F326" s="1">
        <v>50.0685</v>
      </c>
      <c r="G326" s="1">
        <v>47.3855</v>
      </c>
      <c r="H326" s="1">
        <v>56.1919</v>
      </c>
      <c r="I326" s="1">
        <v>56.6996</v>
      </c>
      <c r="J326" s="1">
        <v>53.6528</v>
      </c>
      <c r="K326" s="1">
        <v>49.5456</v>
      </c>
      <c r="L326" s="1">
        <f t="shared" si="3"/>
        <v>51.2153</v>
      </c>
      <c r="M326" s="1">
        <f t="shared" ref="M326:N326" si="665">(H326+I326)/2</f>
        <v>56.44575</v>
      </c>
      <c r="N326" s="1">
        <f t="shared" si="665"/>
        <v>55.1762</v>
      </c>
      <c r="O326" s="1">
        <f t="shared" ref="O326:P326" si="666">(E326+W326)/2</f>
        <v>52.2926</v>
      </c>
      <c r="P326" s="1">
        <f t="shared" si="666"/>
        <v>50.20505</v>
      </c>
      <c r="Q326" s="1">
        <f t="shared" si="6"/>
        <v>65.64010137</v>
      </c>
      <c r="R326" s="1">
        <f t="shared" si="7"/>
        <v>0.3246571729</v>
      </c>
      <c r="S326" s="1">
        <f t="shared" si="8"/>
        <v>58.95295</v>
      </c>
      <c r="T326" s="1">
        <v>59.6655</v>
      </c>
      <c r="U326" s="1">
        <v>55.562</v>
      </c>
      <c r="V326" s="1">
        <v>54.4686</v>
      </c>
      <c r="W326" s="1">
        <v>53.8786</v>
      </c>
      <c r="X326" s="1">
        <v>50.3416</v>
      </c>
      <c r="Y326" s="1">
        <f t="shared" si="9"/>
        <v>79.01076544</v>
      </c>
      <c r="Z326" s="1">
        <f t="shared" si="10"/>
        <v>5.38518436</v>
      </c>
      <c r="AA326" s="1">
        <f t="shared" si="11"/>
        <v>7.36253956</v>
      </c>
      <c r="AB326" s="1">
        <f t="shared" si="12"/>
        <v>8.79656281</v>
      </c>
      <c r="AC326" s="1">
        <f t="shared" si="13"/>
        <v>1.29413376</v>
      </c>
      <c r="AD326" s="1">
        <f t="shared" si="14"/>
        <v>4.977361</v>
      </c>
      <c r="AF326" s="1">
        <f t="shared" si="15"/>
        <v>0.1547803204</v>
      </c>
      <c r="AG326" s="17" t="str">
        <f t="shared" si="16"/>
        <v>SUB-VERTICAL</v>
      </c>
      <c r="AH326" s="1">
        <f t="shared" si="17"/>
        <v>0.04911207421</v>
      </c>
      <c r="AJ326" s="16" t="str">
        <f t="shared" si="18"/>
        <v>MERGULHO</v>
      </c>
      <c r="AK326" s="1">
        <f t="shared" si="19"/>
        <v>0.006633311613</v>
      </c>
      <c r="AM326" s="16" t="str">
        <f t="shared" si="20"/>
        <v>MERGULHO</v>
      </c>
      <c r="AN326" s="1">
        <f t="shared" si="21"/>
        <v>-0.1586228065</v>
      </c>
      <c r="AP326" s="23" t="str">
        <f t="shared" si="22"/>
        <v>SUB-HORIZONTAL</v>
      </c>
      <c r="AQ326" s="1">
        <f t="shared" si="23"/>
        <v>-0.06791463975</v>
      </c>
      <c r="AS326" s="23" t="str">
        <f t="shared" si="24"/>
        <v>SUB-HORIZONTAL</v>
      </c>
      <c r="AT326" s="1">
        <f t="shared" si="25"/>
        <v>-0.06052473274</v>
      </c>
      <c r="AV326" s="23" t="str">
        <f t="shared" si="26"/>
        <v>SUB-HORIZONTAL</v>
      </c>
    </row>
    <row r="327" ht="15.75" customHeight="1">
      <c r="A327" s="1">
        <v>5599.5189</v>
      </c>
      <c r="B327" s="1">
        <v>56.3799</v>
      </c>
      <c r="C327" s="1">
        <v>49.5633</v>
      </c>
      <c r="D327" s="1">
        <v>49.6683</v>
      </c>
      <c r="E327" s="1">
        <v>43.4711</v>
      </c>
      <c r="F327" s="1">
        <v>43.0233</v>
      </c>
      <c r="G327" s="1">
        <v>41.6246</v>
      </c>
      <c r="H327" s="1">
        <v>48.8096</v>
      </c>
      <c r="I327" s="1">
        <v>45.6347</v>
      </c>
      <c r="J327" s="1">
        <v>42.9079</v>
      </c>
      <c r="K327" s="1">
        <v>39.2659</v>
      </c>
      <c r="L327" s="1">
        <f t="shared" si="3"/>
        <v>44.48583333</v>
      </c>
      <c r="M327" s="1">
        <f t="shared" ref="M327:N327" si="667">(H327+I327)/2</f>
        <v>47.22215</v>
      </c>
      <c r="N327" s="1">
        <f t="shared" si="667"/>
        <v>44.2713</v>
      </c>
      <c r="O327" s="1">
        <f t="shared" ref="O327:P327" si="668">(E327+W327)/2</f>
        <v>45.29695</v>
      </c>
      <c r="P327" s="1">
        <f t="shared" si="668"/>
        <v>43.57015</v>
      </c>
      <c r="Q327" s="1">
        <f t="shared" si="6"/>
        <v>56.44008379</v>
      </c>
      <c r="R327" s="1">
        <f t="shared" si="7"/>
        <v>0.2851869234</v>
      </c>
      <c r="S327" s="1">
        <f t="shared" si="8"/>
        <v>50.63648333</v>
      </c>
      <c r="T327" s="1">
        <v>51.4104</v>
      </c>
      <c r="U327" s="1">
        <v>48.647</v>
      </c>
      <c r="V327" s="1">
        <v>48.15</v>
      </c>
      <c r="W327" s="1">
        <v>47.1228</v>
      </c>
      <c r="X327" s="1">
        <v>44.117</v>
      </c>
      <c r="Y327" s="1">
        <f t="shared" si="9"/>
        <v>115.459323</v>
      </c>
      <c r="Z327" s="1">
        <f t="shared" si="10"/>
        <v>15.43389796</v>
      </c>
      <c r="AA327" s="1">
        <f t="shared" si="11"/>
        <v>16.26992896</v>
      </c>
      <c r="AB327" s="1">
        <f t="shared" si="12"/>
        <v>33.35871049</v>
      </c>
      <c r="AC327" s="1">
        <f t="shared" si="13"/>
        <v>9.07395129</v>
      </c>
      <c r="AD327" s="1">
        <f t="shared" si="14"/>
        <v>6.32673409</v>
      </c>
      <c r="AF327" s="1">
        <f t="shared" si="15"/>
        <v>0.1443106276</v>
      </c>
      <c r="AG327" s="17" t="str">
        <f t="shared" si="16"/>
        <v>SUB-VERTICAL</v>
      </c>
      <c r="AH327" s="1">
        <f t="shared" si="17"/>
        <v>0.0153237756</v>
      </c>
      <c r="AJ327" s="16" t="str">
        <f t="shared" si="18"/>
        <v>MERGULHO</v>
      </c>
      <c r="AK327" s="1">
        <f t="shared" si="19"/>
        <v>0.002116262537</v>
      </c>
      <c r="AM327" s="16" t="str">
        <f t="shared" si="20"/>
        <v>MERGULHO</v>
      </c>
      <c r="AN327" s="1">
        <f t="shared" si="21"/>
        <v>-0.133369201</v>
      </c>
      <c r="AP327" s="23" t="str">
        <f t="shared" si="22"/>
        <v>SUB-HORIZONTAL</v>
      </c>
      <c r="AQ327" s="1">
        <f t="shared" si="23"/>
        <v>-0.0659236963</v>
      </c>
      <c r="AS327" s="23" t="str">
        <f t="shared" si="24"/>
        <v>SUB-HORIZONTAL</v>
      </c>
      <c r="AT327" s="1">
        <f t="shared" si="25"/>
        <v>-0.05816205194</v>
      </c>
      <c r="AV327" s="23" t="str">
        <f t="shared" si="26"/>
        <v>SUB-HORIZONTAL</v>
      </c>
    </row>
    <row r="328" ht="15.75" customHeight="1">
      <c r="A328" s="1">
        <v>5599.5951</v>
      </c>
      <c r="B328" s="1">
        <v>51.4358</v>
      </c>
      <c r="C328" s="1">
        <v>42.4958</v>
      </c>
      <c r="D328" s="1">
        <v>42.3532</v>
      </c>
      <c r="E328" s="1">
        <v>38.0554</v>
      </c>
      <c r="F328" s="1">
        <v>37.73</v>
      </c>
      <c r="G328" s="1">
        <v>36.8986</v>
      </c>
      <c r="H328" s="1">
        <v>43.8406</v>
      </c>
      <c r="I328" s="1">
        <v>45.6347</v>
      </c>
      <c r="J328" s="1">
        <v>42.9079</v>
      </c>
      <c r="K328" s="1">
        <v>39.2659</v>
      </c>
      <c r="L328" s="1">
        <f t="shared" si="3"/>
        <v>39.48973333</v>
      </c>
      <c r="M328" s="1">
        <f t="shared" ref="M328:N328" si="669">(H328+I328)/2</f>
        <v>44.73765</v>
      </c>
      <c r="N328" s="1">
        <f t="shared" si="669"/>
        <v>44.2713</v>
      </c>
      <c r="O328" s="1">
        <f t="shared" ref="O328:P328" si="670">(E328+W328)/2</f>
        <v>39.8644</v>
      </c>
      <c r="P328" s="1">
        <f t="shared" si="670"/>
        <v>38.16255</v>
      </c>
      <c r="Q328" s="1">
        <f t="shared" si="6"/>
        <v>51.50545871</v>
      </c>
      <c r="R328" s="1">
        <f t="shared" si="7"/>
        <v>0.2528071912</v>
      </c>
      <c r="S328" s="1">
        <f t="shared" si="8"/>
        <v>44.24955</v>
      </c>
      <c r="T328" s="1">
        <v>44.4609</v>
      </c>
      <c r="U328" s="1">
        <v>42.3096</v>
      </c>
      <c r="V328" s="1">
        <v>42.442</v>
      </c>
      <c r="W328" s="1">
        <v>41.6734</v>
      </c>
      <c r="X328" s="1">
        <v>38.5951</v>
      </c>
      <c r="Y328" s="1">
        <f t="shared" si="9"/>
        <v>33.65276121</v>
      </c>
      <c r="Z328" s="1">
        <f t="shared" si="10"/>
        <v>9.85269321</v>
      </c>
      <c r="AA328" s="1">
        <f t="shared" si="11"/>
        <v>10.76824225</v>
      </c>
      <c r="AB328" s="1">
        <f t="shared" si="12"/>
        <v>1.37780644</v>
      </c>
      <c r="AC328" s="1">
        <f t="shared" si="13"/>
        <v>11.05629001</v>
      </c>
      <c r="AD328" s="1">
        <f t="shared" si="14"/>
        <v>10.19333329</v>
      </c>
      <c r="AF328" s="1">
        <f t="shared" si="15"/>
        <v>0.1599440984</v>
      </c>
      <c r="AG328" s="17" t="str">
        <f t="shared" si="16"/>
        <v>SUB-VERTICAL</v>
      </c>
      <c r="AH328" s="1">
        <f t="shared" si="17"/>
        <v>-0.03115634119</v>
      </c>
      <c r="AJ328" s="23" t="str">
        <f t="shared" si="18"/>
        <v>SUB-HORIZONTAL</v>
      </c>
      <c r="AK328" s="1">
        <f t="shared" si="19"/>
        <v>-0.003361270054</v>
      </c>
      <c r="AM328" s="23" t="str">
        <f t="shared" si="20"/>
        <v>SUB-HORIZONTAL</v>
      </c>
      <c r="AN328" s="1">
        <f t="shared" si="21"/>
        <v>-0.1070520385</v>
      </c>
      <c r="AP328" s="23" t="str">
        <f t="shared" si="22"/>
        <v>SUB-HORIZONTAL</v>
      </c>
      <c r="AQ328" s="1">
        <f t="shared" si="23"/>
        <v>-0.07675654004</v>
      </c>
      <c r="AS328" s="23" t="str">
        <f t="shared" si="24"/>
        <v>SUB-HORIZONTAL</v>
      </c>
      <c r="AT328" s="1">
        <f t="shared" si="25"/>
        <v>-0.04495550022</v>
      </c>
      <c r="AV328" s="23" t="str">
        <f t="shared" si="26"/>
        <v>SUB-HORIZONTAL</v>
      </c>
    </row>
    <row r="329" ht="15.75" customHeight="1">
      <c r="A329" s="1">
        <v>5599.6713</v>
      </c>
      <c r="B329" s="1">
        <v>43.3881</v>
      </c>
      <c r="C329" s="1">
        <v>36.8974</v>
      </c>
      <c r="D329" s="1">
        <v>36.5522</v>
      </c>
      <c r="E329" s="1">
        <v>33.6007</v>
      </c>
      <c r="F329" s="1">
        <v>33.3489</v>
      </c>
      <c r="G329" s="1">
        <v>32.9942</v>
      </c>
      <c r="H329" s="1">
        <v>40.4166</v>
      </c>
      <c r="I329" s="1">
        <v>35.2283</v>
      </c>
      <c r="J329" s="1">
        <v>34.2054</v>
      </c>
      <c r="K329" s="1">
        <v>31.6665</v>
      </c>
      <c r="L329" s="1">
        <f t="shared" si="3"/>
        <v>35.58656667</v>
      </c>
      <c r="M329" s="1">
        <f t="shared" ref="M329:N329" si="671">(H329+I329)/2</f>
        <v>37.82245</v>
      </c>
      <c r="N329" s="1">
        <f t="shared" si="671"/>
        <v>34.71685</v>
      </c>
      <c r="O329" s="1">
        <f t="shared" ref="O329:P329" si="672">(E329+W329)/2</f>
        <v>35.33835</v>
      </c>
      <c r="P329" s="1">
        <f t="shared" si="672"/>
        <v>33.81185</v>
      </c>
      <c r="Q329" s="1">
        <f t="shared" si="6"/>
        <v>43.46721673</v>
      </c>
      <c r="R329" s="1">
        <f t="shared" si="7"/>
        <v>0.226056572</v>
      </c>
      <c r="S329" s="1">
        <f t="shared" si="8"/>
        <v>38.57166667</v>
      </c>
      <c r="T329" s="1">
        <v>39.8796</v>
      </c>
      <c r="U329" s="1">
        <v>37.1208</v>
      </c>
      <c r="V329" s="1">
        <v>37.5919</v>
      </c>
      <c r="W329" s="1">
        <v>37.076</v>
      </c>
      <c r="X329" s="1">
        <v>34.2748</v>
      </c>
      <c r="Y329" s="1">
        <f t="shared" si="9"/>
        <v>66.58233604</v>
      </c>
      <c r="Z329" s="1">
        <f t="shared" si="10"/>
        <v>2.78589481</v>
      </c>
      <c r="AA329" s="1">
        <f t="shared" si="11"/>
        <v>1.75271121</v>
      </c>
      <c r="AB329" s="1">
        <f t="shared" si="12"/>
        <v>21.63459169</v>
      </c>
      <c r="AC329" s="1">
        <f t="shared" si="13"/>
        <v>3.58155625</v>
      </c>
      <c r="AD329" s="1">
        <f t="shared" si="14"/>
        <v>5.58660496</v>
      </c>
      <c r="AF329" s="1">
        <f t="shared" si="15"/>
        <v>0.07095949732</v>
      </c>
      <c r="AG329" s="16" t="str">
        <f t="shared" si="16"/>
        <v>MERGULHO</v>
      </c>
      <c r="AH329" s="1">
        <f t="shared" si="17"/>
        <v>-0.09113100898</v>
      </c>
      <c r="AJ329" s="23" t="str">
        <f t="shared" si="18"/>
        <v>SUB-HORIZONTAL</v>
      </c>
      <c r="AK329" s="1">
        <f t="shared" si="19"/>
        <v>-0.009399746561</v>
      </c>
      <c r="AM329" s="23" t="str">
        <f t="shared" si="20"/>
        <v>SUB-HORIZONTAL</v>
      </c>
      <c r="AN329" s="1">
        <f t="shared" si="21"/>
        <v>-0.08421934595</v>
      </c>
      <c r="AP329" s="23" t="str">
        <f t="shared" si="22"/>
        <v>SUB-HORIZONTAL</v>
      </c>
      <c r="AQ329" s="1">
        <f t="shared" si="23"/>
        <v>-0.07857967283</v>
      </c>
      <c r="AS329" s="23" t="str">
        <f t="shared" si="24"/>
        <v>SUB-HORIZONTAL</v>
      </c>
      <c r="AT329" s="1">
        <f t="shared" si="25"/>
        <v>-0.03808090242</v>
      </c>
      <c r="AV329" s="23" t="str">
        <f t="shared" si="26"/>
        <v>SUB-HORIZONTAL</v>
      </c>
    </row>
    <row r="330" ht="15.75" customHeight="1">
      <c r="A330" s="1">
        <v>5599.7475</v>
      </c>
      <c r="B330" s="1">
        <v>35.3601</v>
      </c>
      <c r="C330" s="1">
        <v>33.418</v>
      </c>
      <c r="D330" s="1">
        <v>31.638</v>
      </c>
      <c r="E330" s="1">
        <v>29.5988</v>
      </c>
      <c r="F330" s="1">
        <v>29.392</v>
      </c>
      <c r="G330" s="1">
        <v>29.4804</v>
      </c>
      <c r="H330" s="1">
        <v>35.9811</v>
      </c>
      <c r="I330" s="1">
        <v>35.2283</v>
      </c>
      <c r="J330" s="1">
        <v>34.2054</v>
      </c>
      <c r="K330" s="1">
        <v>31.6665</v>
      </c>
      <c r="L330" s="1">
        <f t="shared" si="3"/>
        <v>31.61783333</v>
      </c>
      <c r="M330" s="1">
        <f t="shared" ref="M330:N330" si="673">(H330+I330)/2</f>
        <v>35.6047</v>
      </c>
      <c r="N330" s="1">
        <f t="shared" si="673"/>
        <v>34.71685</v>
      </c>
      <c r="O330" s="1">
        <f t="shared" ref="O330:P330" si="674">(E330+W330)/2</f>
        <v>31.55455</v>
      </c>
      <c r="P330" s="1">
        <f t="shared" si="674"/>
        <v>30.2482</v>
      </c>
      <c r="Q330" s="1">
        <f t="shared" si="6"/>
        <v>35.44881168</v>
      </c>
      <c r="R330" s="1">
        <f t="shared" si="7"/>
        <v>0.201982111</v>
      </c>
      <c r="S330" s="1">
        <f t="shared" si="8"/>
        <v>33.70725</v>
      </c>
      <c r="T330" s="1">
        <v>35.1167</v>
      </c>
      <c r="U330" s="1">
        <v>32.9911</v>
      </c>
      <c r="V330" s="1">
        <v>33.7196</v>
      </c>
      <c r="W330" s="1">
        <v>33.5103</v>
      </c>
      <c r="X330" s="1">
        <v>31.1044</v>
      </c>
      <c r="Y330" s="1">
        <f t="shared" si="9"/>
        <v>0.01737124</v>
      </c>
      <c r="Z330" s="1">
        <f t="shared" si="10"/>
        <v>3.27718609</v>
      </c>
      <c r="AA330" s="1">
        <f t="shared" si="11"/>
        <v>12.89025409</v>
      </c>
      <c r="AB330" s="1">
        <f t="shared" si="12"/>
        <v>0.01245456</v>
      </c>
      <c r="AC330" s="1">
        <f t="shared" si="13"/>
        <v>5.00506384</v>
      </c>
      <c r="AD330" s="1">
        <f t="shared" si="14"/>
        <v>2.27617569</v>
      </c>
      <c r="AF330" s="1">
        <f t="shared" si="15"/>
        <v>-0.01740995465</v>
      </c>
      <c r="AG330" s="23" t="str">
        <f t="shared" si="16"/>
        <v>SUB-HORIZONTAL</v>
      </c>
      <c r="AH330" s="1">
        <f t="shared" si="17"/>
        <v>-0.07391594015</v>
      </c>
      <c r="AJ330" s="23" t="str">
        <f t="shared" si="18"/>
        <v>SUB-HORIZONTAL</v>
      </c>
      <c r="AK330" s="1">
        <f t="shared" si="19"/>
        <v>-0.0547425803</v>
      </c>
      <c r="AM330" s="23" t="str">
        <f t="shared" si="20"/>
        <v>SUB-HORIZONTAL</v>
      </c>
      <c r="AN330" s="1">
        <f t="shared" si="21"/>
        <v>-0.0666374331</v>
      </c>
      <c r="AP330" s="23" t="str">
        <f t="shared" si="22"/>
        <v>SUB-HORIZONTAL</v>
      </c>
      <c r="AQ330" s="1">
        <f t="shared" si="23"/>
        <v>-0.07452079855</v>
      </c>
      <c r="AS330" s="23" t="str">
        <f t="shared" si="24"/>
        <v>SUB-HORIZONTAL</v>
      </c>
      <c r="AT330" s="1">
        <f t="shared" si="25"/>
        <v>-0.05363007753</v>
      </c>
      <c r="AV330" s="23" t="str">
        <f t="shared" si="26"/>
        <v>SUB-HORIZONTAL</v>
      </c>
    </row>
    <row r="331" ht="15.75" customHeight="1">
      <c r="A331" s="1">
        <v>5599.8237</v>
      </c>
      <c r="B331" s="1">
        <v>29.741</v>
      </c>
      <c r="C331" s="1">
        <v>30.64</v>
      </c>
      <c r="D331" s="1">
        <v>28.3673</v>
      </c>
      <c r="E331" s="1">
        <v>27.0474</v>
      </c>
      <c r="F331" s="1">
        <v>26.872</v>
      </c>
      <c r="G331" s="1">
        <v>27.0649</v>
      </c>
      <c r="H331" s="1">
        <v>31.4375</v>
      </c>
      <c r="I331" s="1">
        <v>30.144</v>
      </c>
      <c r="J331" s="1">
        <v>29.8905</v>
      </c>
      <c r="K331" s="1">
        <v>28.7392</v>
      </c>
      <c r="L331" s="1">
        <f t="shared" si="3"/>
        <v>28.45813333</v>
      </c>
      <c r="M331" s="1">
        <f t="shared" ref="M331:N331" si="675">(H331+I331)/2</f>
        <v>30.79075</v>
      </c>
      <c r="N331" s="1">
        <f t="shared" si="675"/>
        <v>30.01725</v>
      </c>
      <c r="O331" s="1">
        <f t="shared" ref="O331:P331" si="676">(E331+W331)/2</f>
        <v>28.89645</v>
      </c>
      <c r="P331" s="1">
        <f t="shared" si="676"/>
        <v>27.80425</v>
      </c>
      <c r="Q331" s="1">
        <f t="shared" si="6"/>
        <v>29.84019631</v>
      </c>
      <c r="R331" s="1">
        <f t="shared" si="7"/>
        <v>0.1854325462</v>
      </c>
      <c r="S331" s="1">
        <f t="shared" si="8"/>
        <v>29.89916667</v>
      </c>
      <c r="T331" s="1">
        <v>30.45</v>
      </c>
      <c r="U331" s="1">
        <v>29.6573</v>
      </c>
      <c r="V331" s="1">
        <v>30.5394</v>
      </c>
      <c r="W331" s="1">
        <v>30.7455</v>
      </c>
      <c r="X331" s="1">
        <v>28.7365</v>
      </c>
      <c r="Y331" s="1">
        <f t="shared" si="9"/>
        <v>0.162409</v>
      </c>
      <c r="Z331" s="1">
        <f t="shared" si="10"/>
        <v>0.246016</v>
      </c>
      <c r="AA331" s="1">
        <f t="shared" si="11"/>
        <v>3.15666289</v>
      </c>
      <c r="AB331" s="1">
        <f t="shared" si="12"/>
        <v>0.093636</v>
      </c>
      <c r="AC331" s="1">
        <f t="shared" si="13"/>
        <v>0.23687689</v>
      </c>
      <c r="AD331" s="1">
        <f t="shared" si="14"/>
        <v>0.15634116</v>
      </c>
      <c r="AF331" s="1">
        <f t="shared" si="15"/>
        <v>-0.05548199633</v>
      </c>
      <c r="AG331" s="23" t="str">
        <f t="shared" si="16"/>
        <v>SUB-HORIZONTAL</v>
      </c>
      <c r="AH331" s="1">
        <f t="shared" si="17"/>
        <v>-0.02569580986</v>
      </c>
      <c r="AJ331" s="23" t="str">
        <f t="shared" si="18"/>
        <v>SUB-HORIZONTAL</v>
      </c>
      <c r="AK331" s="1">
        <f t="shared" si="19"/>
        <v>-0.07708834655</v>
      </c>
      <c r="AM331" s="23" t="str">
        <f t="shared" si="20"/>
        <v>SUB-HORIZONTAL</v>
      </c>
      <c r="AN331" s="1">
        <f t="shared" si="21"/>
        <v>-0.04765069794</v>
      </c>
      <c r="AP331" s="23" t="str">
        <f t="shared" si="22"/>
        <v>SUB-HORIZONTAL</v>
      </c>
      <c r="AQ331" s="1">
        <f t="shared" si="23"/>
        <v>-0.0675884086</v>
      </c>
      <c r="AS331" s="23" t="str">
        <f t="shared" si="24"/>
        <v>SUB-HORIZONTAL</v>
      </c>
      <c r="AT331" s="1">
        <f t="shared" si="25"/>
        <v>-0.05993937543</v>
      </c>
      <c r="AV331" s="23" t="str">
        <f t="shared" si="26"/>
        <v>SUB-HORIZONTAL</v>
      </c>
    </row>
    <row r="332" ht="15.75" customHeight="1">
      <c r="A332" s="1">
        <v>5599.8999</v>
      </c>
      <c r="B332" s="1">
        <v>24.9778</v>
      </c>
      <c r="C332" s="1">
        <v>26.36</v>
      </c>
      <c r="D332" s="1">
        <v>25.1185</v>
      </c>
      <c r="E332" s="1">
        <v>24.4657</v>
      </c>
      <c r="F332" s="1">
        <v>24.3182</v>
      </c>
      <c r="G332" s="1">
        <v>24.4717</v>
      </c>
      <c r="H332" s="1">
        <v>27.2913</v>
      </c>
      <c r="I332" s="1">
        <v>30.144</v>
      </c>
      <c r="J332" s="1">
        <v>29.8905</v>
      </c>
      <c r="K332" s="1">
        <v>28.7392</v>
      </c>
      <c r="L332" s="1">
        <f t="shared" si="3"/>
        <v>25.3604</v>
      </c>
      <c r="M332" s="1">
        <f t="shared" ref="M332:N332" si="677">(H332+I332)/2</f>
        <v>28.71765</v>
      </c>
      <c r="N332" s="1">
        <f t="shared" si="677"/>
        <v>30.01725</v>
      </c>
      <c r="O332" s="1">
        <f t="shared" ref="O332:P332" si="678">(E332+W332)/2</f>
        <v>26.4246</v>
      </c>
      <c r="P332" s="1">
        <f t="shared" si="678"/>
        <v>25.55025</v>
      </c>
      <c r="Q332" s="1">
        <f t="shared" si="6"/>
        <v>25.08868879</v>
      </c>
      <c r="R332" s="1">
        <f t="shared" si="7"/>
        <v>0.1676654871</v>
      </c>
      <c r="S332" s="1">
        <f t="shared" si="8"/>
        <v>26.52478333</v>
      </c>
      <c r="T332" s="1">
        <v>27.5394</v>
      </c>
      <c r="U332" s="1">
        <v>27.2919</v>
      </c>
      <c r="V332" s="1">
        <v>27.8611</v>
      </c>
      <c r="W332" s="1">
        <v>28.3835</v>
      </c>
      <c r="X332" s="1">
        <v>26.7823</v>
      </c>
      <c r="Y332" s="1">
        <f t="shared" si="9"/>
        <v>26.68962244</v>
      </c>
      <c r="Z332" s="1">
        <f t="shared" si="10"/>
        <v>14.318656</v>
      </c>
      <c r="AA332" s="1">
        <f t="shared" si="11"/>
        <v>25.25565025</v>
      </c>
      <c r="AB332" s="1">
        <f t="shared" si="12"/>
        <v>6.78394116</v>
      </c>
      <c r="AC332" s="1">
        <f t="shared" si="13"/>
        <v>8.13447441</v>
      </c>
      <c r="AD332" s="1">
        <f t="shared" si="14"/>
        <v>5.21163241</v>
      </c>
      <c r="AF332" s="1">
        <f t="shared" si="15"/>
        <v>-0.08860950291</v>
      </c>
      <c r="AG332" s="23" t="str">
        <f t="shared" si="16"/>
        <v>SUB-HORIZONTAL</v>
      </c>
      <c r="AH332" s="1">
        <f t="shared" si="17"/>
        <v>-0.03472200444</v>
      </c>
      <c r="AJ332" s="23" t="str">
        <f t="shared" si="18"/>
        <v>SUB-HORIZONTAL</v>
      </c>
      <c r="AK332" s="1">
        <f t="shared" si="19"/>
        <v>-0.04824776169</v>
      </c>
      <c r="AM332" s="23" t="str">
        <f t="shared" si="20"/>
        <v>SUB-HORIZONTAL</v>
      </c>
      <c r="AN332" s="1">
        <f t="shared" si="21"/>
        <v>-0.0263332506</v>
      </c>
      <c r="AP332" s="23" t="str">
        <f t="shared" si="22"/>
        <v>SUB-HORIZONTAL</v>
      </c>
      <c r="AQ332" s="1">
        <f t="shared" si="23"/>
        <v>-0.05807492697</v>
      </c>
      <c r="AS332" s="23" t="str">
        <f t="shared" si="24"/>
        <v>SUB-HORIZONTAL</v>
      </c>
      <c r="AT332" s="1">
        <f t="shared" si="25"/>
        <v>-0.09025447905</v>
      </c>
      <c r="AV332" s="23" t="str">
        <f t="shared" si="26"/>
        <v>SUB-HORIZONTAL</v>
      </c>
    </row>
    <row r="333" ht="15.75" customHeight="1">
      <c r="A333" s="1">
        <v>5599.9761</v>
      </c>
      <c r="B333" s="1">
        <v>22.1157</v>
      </c>
      <c r="C333" s="1">
        <v>23.6176</v>
      </c>
      <c r="D333" s="1">
        <v>22.6313</v>
      </c>
      <c r="E333" s="1">
        <v>22.2295</v>
      </c>
      <c r="F333" s="1">
        <v>22.0974</v>
      </c>
      <c r="G333" s="1">
        <v>22.2623</v>
      </c>
      <c r="H333" s="1">
        <v>23.92</v>
      </c>
      <c r="I333" s="1">
        <v>32.7289</v>
      </c>
      <c r="J333" s="1">
        <v>33.127</v>
      </c>
      <c r="K333" s="1">
        <v>32.4487</v>
      </c>
      <c r="L333" s="1">
        <f t="shared" si="3"/>
        <v>22.7599</v>
      </c>
      <c r="M333" s="1">
        <f t="shared" ref="M333:N333" si="679">(H333+I333)/2</f>
        <v>28.32445</v>
      </c>
      <c r="N333" s="1">
        <f t="shared" si="679"/>
        <v>32.92795</v>
      </c>
      <c r="O333" s="1">
        <f t="shared" ref="O333:P333" si="680">(E333+W333)/2</f>
        <v>25.11115</v>
      </c>
      <c r="P333" s="1">
        <f t="shared" si="680"/>
        <v>24.2756</v>
      </c>
      <c r="Q333" s="1">
        <f t="shared" si="6"/>
        <v>22.229055</v>
      </c>
      <c r="R333" s="1">
        <f t="shared" si="7"/>
        <v>0.1525279965</v>
      </c>
      <c r="S333" s="1">
        <f t="shared" si="8"/>
        <v>25.45975</v>
      </c>
      <c r="T333" s="1">
        <v>28.3014</v>
      </c>
      <c r="U333" s="1">
        <v>28.0271</v>
      </c>
      <c r="V333" s="1">
        <v>28.0654</v>
      </c>
      <c r="W333" s="1">
        <v>27.9928</v>
      </c>
      <c r="X333" s="1">
        <v>26.4538</v>
      </c>
      <c r="Y333" s="1">
        <f t="shared" si="9"/>
        <v>112.6400142</v>
      </c>
      <c r="Z333" s="1">
        <f t="shared" si="10"/>
        <v>83.01578769</v>
      </c>
      <c r="AA333" s="1">
        <f t="shared" si="11"/>
        <v>101.9615258</v>
      </c>
      <c r="AB333" s="1">
        <f t="shared" si="12"/>
        <v>19.60275625</v>
      </c>
      <c r="AC333" s="1">
        <f t="shared" si="13"/>
        <v>22.10692324</v>
      </c>
      <c r="AD333" s="1">
        <f t="shared" si="14"/>
        <v>21.74823225</v>
      </c>
      <c r="AF333" s="1">
        <f t="shared" si="15"/>
        <v>-0.07844726673</v>
      </c>
      <c r="AG333" s="23" t="str">
        <f t="shared" si="16"/>
        <v>SUB-HORIZONTAL</v>
      </c>
      <c r="AH333" s="1">
        <f t="shared" si="17"/>
        <v>-0.01272281809</v>
      </c>
      <c r="AJ333" s="23" t="str">
        <f t="shared" si="18"/>
        <v>SUB-HORIZONTAL</v>
      </c>
      <c r="AK333" s="1">
        <f t="shared" si="19"/>
        <v>-0.04266152745</v>
      </c>
      <c r="AM333" s="23" t="str">
        <f t="shared" si="20"/>
        <v>SUB-HORIZONTAL</v>
      </c>
      <c r="AN333" s="1">
        <f t="shared" si="21"/>
        <v>-0.01791390779</v>
      </c>
      <c r="AP333" s="23" t="str">
        <f t="shared" si="22"/>
        <v>SUB-HORIZONTAL</v>
      </c>
      <c r="AQ333" s="1">
        <f t="shared" si="23"/>
        <v>-0.05655505334</v>
      </c>
      <c r="AS333" s="23" t="str">
        <f t="shared" si="24"/>
        <v>SUB-HORIZONTAL</v>
      </c>
      <c r="AT333" s="1">
        <f t="shared" si="25"/>
        <v>-0.1727191222</v>
      </c>
      <c r="AV333" s="23" t="str">
        <f t="shared" si="26"/>
        <v>SUB-HORIZONTAL</v>
      </c>
    </row>
    <row r="334" ht="15.75" customHeight="1">
      <c r="A334" s="1">
        <v>5600.0523</v>
      </c>
      <c r="B334" s="1">
        <v>24.0265</v>
      </c>
      <c r="C334" s="1">
        <v>25.0534</v>
      </c>
      <c r="D334" s="1">
        <v>24.2774</v>
      </c>
      <c r="E334" s="1">
        <v>24.9149</v>
      </c>
      <c r="F334" s="1">
        <v>24.7195</v>
      </c>
      <c r="G334" s="1">
        <v>25.0856</v>
      </c>
      <c r="H334" s="1">
        <v>26.6663</v>
      </c>
      <c r="I334" s="1">
        <v>32.7289</v>
      </c>
      <c r="J334" s="1">
        <v>33.127</v>
      </c>
      <c r="K334" s="1">
        <v>32.4487</v>
      </c>
      <c r="L334" s="1">
        <f t="shared" si="3"/>
        <v>25.49046667</v>
      </c>
      <c r="M334" s="1">
        <f t="shared" ref="M334:N334" si="681">(H334+I334)/2</f>
        <v>29.6976</v>
      </c>
      <c r="N334" s="1">
        <f t="shared" si="681"/>
        <v>32.92795</v>
      </c>
      <c r="O334" s="1">
        <f t="shared" ref="O334:P334" si="682">(E334+W334)/2</f>
        <v>28.1476</v>
      </c>
      <c r="P334" s="1">
        <f t="shared" si="682"/>
        <v>27.5701</v>
      </c>
      <c r="Q334" s="1">
        <f t="shared" si="6"/>
        <v>24.13019958</v>
      </c>
      <c r="R334" s="1">
        <f t="shared" si="7"/>
        <v>0.1718715636</v>
      </c>
      <c r="S334" s="1">
        <f t="shared" si="8"/>
        <v>27.86371667</v>
      </c>
      <c r="T334" s="1">
        <v>31.5323</v>
      </c>
      <c r="U334" s="1">
        <v>31.1805</v>
      </c>
      <c r="V334" s="1">
        <v>31.1122</v>
      </c>
      <c r="W334" s="1">
        <v>31.3803</v>
      </c>
      <c r="X334" s="1">
        <v>30.4207</v>
      </c>
      <c r="Y334" s="1">
        <f t="shared" si="9"/>
        <v>75.73176576</v>
      </c>
      <c r="Z334" s="1">
        <f t="shared" si="10"/>
        <v>58.91330025</v>
      </c>
      <c r="AA334" s="1">
        <f t="shared" si="11"/>
        <v>71.42785225</v>
      </c>
      <c r="AB334" s="1">
        <f t="shared" si="12"/>
        <v>1.43185156</v>
      </c>
      <c r="AC334" s="1">
        <f t="shared" si="13"/>
        <v>2.39754256</v>
      </c>
      <c r="AD334" s="1">
        <f t="shared" si="14"/>
        <v>2.61371889</v>
      </c>
      <c r="AF334" s="1">
        <f t="shared" si="15"/>
        <v>-0.1042904134</v>
      </c>
      <c r="AG334" s="23" t="str">
        <f t="shared" si="16"/>
        <v>SUB-HORIZONTAL</v>
      </c>
      <c r="AH334" s="1">
        <f t="shared" si="17"/>
        <v>-0.06240116896</v>
      </c>
      <c r="AJ334" s="23" t="str">
        <f t="shared" si="18"/>
        <v>SUB-HORIZONTAL</v>
      </c>
      <c r="AK334" s="1">
        <f t="shared" si="19"/>
        <v>-0.03146496827</v>
      </c>
      <c r="AM334" s="23" t="str">
        <f t="shared" si="20"/>
        <v>SUB-HORIZONTAL</v>
      </c>
      <c r="AN334" s="1">
        <f t="shared" si="21"/>
        <v>0.02592086725</v>
      </c>
      <c r="AP334" s="16" t="str">
        <f t="shared" si="22"/>
        <v>MERGULHO</v>
      </c>
      <c r="AQ334" s="1">
        <f t="shared" si="23"/>
        <v>-0.03105825791</v>
      </c>
      <c r="AS334" s="23" t="str">
        <f t="shared" si="24"/>
        <v>SUB-HORIZONTAL</v>
      </c>
      <c r="AT334" s="1">
        <f t="shared" si="25"/>
        <v>-0.1931282103</v>
      </c>
      <c r="AV334" s="23" t="str">
        <f t="shared" si="26"/>
        <v>SUB-HORIZONTAL</v>
      </c>
    </row>
    <row r="335" ht="15.75" customHeight="1">
      <c r="G335" s="1">
        <f t="shared" ref="G335:H335" si="683">MAX(G5:G334)</f>
        <v>1719.7628</v>
      </c>
      <c r="H335" s="1">
        <f t="shared" si="683"/>
        <v>1950</v>
      </c>
      <c r="Z335" s="1">
        <f t="shared" ref="Z335:AD335" si="684">((SUM(Z5:Z334))/(334-5))^0.5</f>
        <v>305.9492723</v>
      </c>
      <c r="AA335" s="1">
        <f t="shared" si="684"/>
        <v>311.1859681</v>
      </c>
      <c r="AB335" s="1">
        <f t="shared" si="684"/>
        <v>222.5692804</v>
      </c>
      <c r="AC335" s="1">
        <f t="shared" si="684"/>
        <v>239.306261</v>
      </c>
      <c r="AD335" s="1">
        <f t="shared" si="684"/>
        <v>234.2966834</v>
      </c>
    </row>
    <row r="336" ht="15.75" customHeight="1">
      <c r="G336" s="1">
        <f t="shared" ref="G336:H336" si="685">MIN(G5:G334)</f>
        <v>21.4339</v>
      </c>
      <c r="H336" s="1">
        <f t="shared" si="685"/>
        <v>23.92</v>
      </c>
      <c r="Y336" s="1">
        <f>RSQ(B5:B334,I5:I334)</f>
        <v>0.9008965707</v>
      </c>
      <c r="Z336" s="1">
        <f>RSQ(C5:C334,I5:I334)</f>
        <v>0.8962952061</v>
      </c>
      <c r="AA336" s="1">
        <f>RSQ(D5:D334,I5:I334)</f>
        <v>0.8837476668</v>
      </c>
      <c r="AB336" s="1">
        <f>RSQ(T5:T334,I5:I334)</f>
        <v>0.9357461109</v>
      </c>
      <c r="AC336" s="1">
        <f>RSQ(U5:U334,I5:I334)</f>
        <v>0.9300622916</v>
      </c>
      <c r="AD336" s="1">
        <f>RSQ(V5:V334,I5:I334)</f>
        <v>0.9283340769</v>
      </c>
      <c r="AG336" s="1" t="s">
        <v>15</v>
      </c>
      <c r="AH336" s="1">
        <f>334-5</f>
        <v>329</v>
      </c>
      <c r="AJ336" s="1" t="s">
        <v>15</v>
      </c>
      <c r="AK336" s="1">
        <f>334-5</f>
        <v>329</v>
      </c>
      <c r="AM336" s="1" t="s">
        <v>15</v>
      </c>
      <c r="AN336" s="1">
        <f>334-5</f>
        <v>329</v>
      </c>
      <c r="AP336" s="1" t="s">
        <v>15</v>
      </c>
      <c r="AQ336" s="1">
        <f>334-5</f>
        <v>329</v>
      </c>
      <c r="AS336" s="1" t="s">
        <v>15</v>
      </c>
      <c r="AT336" s="1">
        <f>334-5</f>
        <v>329</v>
      </c>
      <c r="AV336" s="1" t="s">
        <v>15</v>
      </c>
      <c r="AW336" s="1">
        <f>334-5</f>
        <v>329</v>
      </c>
    </row>
    <row r="337" ht="15.75" customHeight="1">
      <c r="Y337" s="1">
        <f>SUM(Y5:Y334)</f>
        <v>25638542.13</v>
      </c>
      <c r="AG337" s="1" t="s">
        <v>215</v>
      </c>
      <c r="AH337" s="1">
        <v>126.0</v>
      </c>
      <c r="AI337" s="26">
        <f>(AH337/AH336)*100</f>
        <v>38.29787234</v>
      </c>
      <c r="AJ337" s="1" t="s">
        <v>215</v>
      </c>
      <c r="AK337" s="1">
        <v>208.0</v>
      </c>
      <c r="AL337" s="26">
        <f>(AK337/AK336)*100</f>
        <v>63.2218845</v>
      </c>
      <c r="AM337" s="1" t="s">
        <v>215</v>
      </c>
      <c r="AN337" s="1">
        <v>115.0</v>
      </c>
      <c r="AO337" s="26">
        <f>(AN337/AN336)*100</f>
        <v>34.95440729</v>
      </c>
      <c r="AP337" s="1" t="s">
        <v>215</v>
      </c>
      <c r="AQ337" s="1">
        <f>AQ336-AQ338-AQ339</f>
        <v>299</v>
      </c>
      <c r="AR337" s="19">
        <f>(AQ337/AQ336)*100</f>
        <v>90.88145897</v>
      </c>
      <c r="AS337" s="1" t="s">
        <v>215</v>
      </c>
      <c r="AT337" s="1">
        <f>AT336-AT338-AT339</f>
        <v>187</v>
      </c>
      <c r="AU337" s="26">
        <f>(AT337/AT336)*100</f>
        <v>56.83890578</v>
      </c>
      <c r="AV337" s="1" t="s">
        <v>215</v>
      </c>
      <c r="AW337" s="1">
        <f>AW336-AW338-AW339</f>
        <v>249</v>
      </c>
      <c r="AX337" s="19">
        <f>(AW337/AW336)*100</f>
        <v>75.68389058</v>
      </c>
    </row>
    <row r="338" ht="15.75" customHeight="1">
      <c r="Y338" s="1">
        <f>Y337/(334-5)</f>
        <v>77928.69949</v>
      </c>
      <c r="AG338" s="1" t="s">
        <v>216</v>
      </c>
      <c r="AH338" s="1">
        <v>57.0</v>
      </c>
      <c r="AI338" s="26">
        <f>(57/AH336)*100</f>
        <v>17.32522796</v>
      </c>
      <c r="AJ338" s="1" t="s">
        <v>216</v>
      </c>
      <c r="AK338" s="1">
        <v>48.0</v>
      </c>
      <c r="AL338" s="26">
        <f>(AK338/AK336)*100</f>
        <v>14.58966565</v>
      </c>
      <c r="AM338" s="1" t="s">
        <v>216</v>
      </c>
      <c r="AN338" s="1">
        <f>AN336-AN337-AN339</f>
        <v>122</v>
      </c>
      <c r="AO338" s="26">
        <f>(AN338/AN336)*100</f>
        <v>37.08206687</v>
      </c>
      <c r="AP338" s="1" t="s">
        <v>216</v>
      </c>
      <c r="AQ338" s="1">
        <v>9.0</v>
      </c>
      <c r="AR338" s="19">
        <f>(AQ338/AQ336)*100</f>
        <v>2.73556231</v>
      </c>
      <c r="AS338" s="1" t="s">
        <v>216</v>
      </c>
      <c r="AT338" s="1">
        <v>48.0</v>
      </c>
      <c r="AU338" s="26">
        <f>(AT338/AT336)*100</f>
        <v>14.58966565</v>
      </c>
      <c r="AV338" s="1" t="s">
        <v>216</v>
      </c>
      <c r="AW338" s="1">
        <v>38.0</v>
      </c>
      <c r="AX338" s="19">
        <f>(AW338/AW336)*100</f>
        <v>11.55015198</v>
      </c>
    </row>
    <row r="339" ht="15.75" customHeight="1">
      <c r="Y339" s="1">
        <f>(Y338)^(1/2)</f>
        <v>279.1571233</v>
      </c>
      <c r="AG339" s="1" t="s">
        <v>217</v>
      </c>
      <c r="AH339" s="1">
        <f>AH336-AH337-AH338</f>
        <v>146</v>
      </c>
      <c r="AI339" s="26">
        <f>(AH339/AH336)*100</f>
        <v>44.3768997</v>
      </c>
      <c r="AJ339" s="1" t="s">
        <v>217</v>
      </c>
      <c r="AK339" s="1">
        <f>AK336-AK337-AK338</f>
        <v>73</v>
      </c>
      <c r="AL339" s="26">
        <f>(AK339/AK336)*100</f>
        <v>22.18844985</v>
      </c>
      <c r="AM339" s="1" t="s">
        <v>217</v>
      </c>
      <c r="AN339" s="1">
        <v>92.0</v>
      </c>
      <c r="AO339" s="26">
        <f>(AN339/AN336)*100</f>
        <v>27.96352584</v>
      </c>
      <c r="AP339" s="1" t="s">
        <v>217</v>
      </c>
      <c r="AQ339" s="1">
        <v>21.0</v>
      </c>
      <c r="AR339" s="19">
        <f>(AQ339/AQ336)*100</f>
        <v>6.382978723</v>
      </c>
      <c r="AS339" s="1" t="s">
        <v>217</v>
      </c>
      <c r="AT339" s="1">
        <v>94.0</v>
      </c>
      <c r="AU339" s="26">
        <f>(AT339/AT336)*100</f>
        <v>28.57142857</v>
      </c>
      <c r="AV339" s="1" t="s">
        <v>217</v>
      </c>
      <c r="AW339" s="1">
        <v>42.0</v>
      </c>
      <c r="AX339" s="19">
        <f>(AW339/AW336)*100</f>
        <v>12.76595745</v>
      </c>
    </row>
    <row r="340" ht="15.75" customHeight="1"/>
    <row r="341" ht="15.75" customHeight="1">
      <c r="Y341" s="1" t="str">
        <f>_xludf.SQRT(_xludf.SUMSQ(Y5:Y334)/_xludf.COUNTA(Y5:Y334))</f>
        <v>#NAME?</v>
      </c>
      <c r="AG341" s="1" t="s">
        <v>218</v>
      </c>
      <c r="AH341" s="1">
        <f t="shared" ref="AH341:AH343" si="686">AH337+AK337+AN337+AQ337+AT337+AW337</f>
        <v>1184</v>
      </c>
      <c r="AJ341" s="19">
        <f>(AH341/AH344)*100</f>
        <v>60.53169734</v>
      </c>
    </row>
    <row r="342" ht="15.75" customHeight="1">
      <c r="U342" s="1" t="s">
        <v>219</v>
      </c>
      <c r="Y342" s="1" t="str">
        <f>(_xludf.SUMSQ(B5:B334-I5:I334)/_xludf.COUNTA(B5:B334))</f>
        <v>#NAME?</v>
      </c>
      <c r="AG342" s="1" t="s">
        <v>220</v>
      </c>
      <c r="AH342" s="1">
        <f t="shared" si="686"/>
        <v>322</v>
      </c>
      <c r="AJ342" s="19">
        <f>(AH342/AH344)*100</f>
        <v>16.46216769</v>
      </c>
    </row>
    <row r="343" ht="15.75" customHeight="1">
      <c r="AG343" s="1" t="s">
        <v>221</v>
      </c>
      <c r="AH343" s="1">
        <f t="shared" si="686"/>
        <v>468</v>
      </c>
      <c r="AJ343" s="19">
        <f>(AH343/AH344)*100</f>
        <v>23.92638037</v>
      </c>
    </row>
    <row r="344" ht="15.75" customHeight="1">
      <c r="AG344" s="1" t="s">
        <v>222</v>
      </c>
      <c r="AH344" s="1">
        <f>326*6</f>
        <v>1956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9" width="16.71"/>
    <col customWidth="1" min="10" max="26" width="8.71"/>
  </cols>
  <sheetData>
    <row r="1">
      <c r="A1" s="1" t="s">
        <v>29</v>
      </c>
    </row>
    <row r="2">
      <c r="A2" s="1" t="s">
        <v>32</v>
      </c>
      <c r="D2" s="1" t="s">
        <v>204</v>
      </c>
      <c r="E2" s="1" t="s">
        <v>206</v>
      </c>
      <c r="F2" s="1" t="s">
        <v>208</v>
      </c>
      <c r="G2" s="1" t="s">
        <v>210</v>
      </c>
      <c r="H2" s="1" t="s">
        <v>212</v>
      </c>
      <c r="I2" s="1" t="s">
        <v>214</v>
      </c>
    </row>
    <row r="3">
      <c r="A3" s="1" t="s">
        <v>72</v>
      </c>
    </row>
    <row r="5">
      <c r="A5" s="1">
        <v>5574.9825</v>
      </c>
      <c r="B5" s="19">
        <f t="shared" ref="B5:B334" si="1">A5-5000</f>
        <v>574.9825</v>
      </c>
      <c r="C5" s="19" t="s">
        <v>223</v>
      </c>
      <c r="D5" s="1" t="s">
        <v>224</v>
      </c>
      <c r="E5" s="1" t="s">
        <v>224</v>
      </c>
      <c r="F5" s="1" t="s">
        <v>224</v>
      </c>
      <c r="G5" s="1" t="s">
        <v>225</v>
      </c>
      <c r="H5" s="1" t="s">
        <v>225</v>
      </c>
      <c r="I5" s="1" t="s">
        <v>224</v>
      </c>
    </row>
    <row r="6">
      <c r="A6" s="1">
        <v>5575.0587</v>
      </c>
      <c r="B6" s="19">
        <f t="shared" si="1"/>
        <v>575.0587</v>
      </c>
      <c r="C6" s="19" t="s">
        <v>226</v>
      </c>
      <c r="D6" s="1" t="s">
        <v>224</v>
      </c>
      <c r="E6" s="1" t="s">
        <v>224</v>
      </c>
      <c r="F6" s="1" t="s">
        <v>224</v>
      </c>
      <c r="G6" s="1" t="s">
        <v>225</v>
      </c>
      <c r="H6" s="1" t="s">
        <v>225</v>
      </c>
      <c r="I6" s="1" t="s">
        <v>224</v>
      </c>
    </row>
    <row r="7">
      <c r="A7" s="1">
        <v>5575.1349</v>
      </c>
      <c r="B7" s="19">
        <f t="shared" si="1"/>
        <v>575.1349</v>
      </c>
      <c r="C7" s="19" t="s">
        <v>227</v>
      </c>
      <c r="D7" s="1" t="s">
        <v>228</v>
      </c>
      <c r="E7" s="1" t="s">
        <v>224</v>
      </c>
      <c r="F7" s="1" t="s">
        <v>224</v>
      </c>
      <c r="G7" s="1" t="s">
        <v>225</v>
      </c>
      <c r="H7" s="1" t="s">
        <v>225</v>
      </c>
      <c r="I7" s="1" t="s">
        <v>228</v>
      </c>
    </row>
    <row r="8">
      <c r="A8" s="1">
        <v>5575.2111</v>
      </c>
      <c r="B8" s="19">
        <f t="shared" si="1"/>
        <v>575.2111</v>
      </c>
      <c r="C8" s="19" t="s">
        <v>229</v>
      </c>
      <c r="D8" s="1" t="s">
        <v>225</v>
      </c>
      <c r="E8" s="1" t="s">
        <v>228</v>
      </c>
      <c r="F8" s="1" t="s">
        <v>224</v>
      </c>
      <c r="G8" s="1" t="s">
        <v>225</v>
      </c>
      <c r="H8" s="1" t="s">
        <v>225</v>
      </c>
      <c r="I8" s="1" t="s">
        <v>228</v>
      </c>
    </row>
    <row r="9">
      <c r="A9" s="1">
        <v>5575.2873</v>
      </c>
      <c r="B9" s="19">
        <f t="shared" si="1"/>
        <v>575.2873</v>
      </c>
      <c r="C9" s="19" t="s">
        <v>230</v>
      </c>
      <c r="D9" s="1" t="s">
        <v>225</v>
      </c>
      <c r="E9" s="1" t="s">
        <v>228</v>
      </c>
      <c r="F9" s="1" t="s">
        <v>224</v>
      </c>
      <c r="G9" s="1" t="s">
        <v>225</v>
      </c>
      <c r="H9" s="1" t="s">
        <v>225</v>
      </c>
      <c r="I9" s="1" t="s">
        <v>228</v>
      </c>
    </row>
    <row r="10">
      <c r="A10" s="1">
        <v>5575.3635</v>
      </c>
      <c r="B10" s="19">
        <f t="shared" si="1"/>
        <v>575.3635</v>
      </c>
      <c r="C10" s="19" t="s">
        <v>231</v>
      </c>
      <c r="D10" s="1" t="s">
        <v>228</v>
      </c>
      <c r="E10" s="1" t="s">
        <v>224</v>
      </c>
      <c r="F10" s="1" t="s">
        <v>224</v>
      </c>
      <c r="G10" s="1" t="s">
        <v>225</v>
      </c>
      <c r="H10" s="1" t="s">
        <v>225</v>
      </c>
      <c r="I10" s="1" t="s">
        <v>224</v>
      </c>
    </row>
    <row r="11">
      <c r="A11" s="1">
        <v>5575.4397</v>
      </c>
      <c r="B11" s="19">
        <f t="shared" si="1"/>
        <v>575.4397</v>
      </c>
      <c r="C11" s="19" t="s">
        <v>232</v>
      </c>
      <c r="D11" s="1" t="s">
        <v>228</v>
      </c>
      <c r="E11" s="1" t="s">
        <v>224</v>
      </c>
      <c r="F11" s="1" t="s">
        <v>224</v>
      </c>
      <c r="G11" s="1" t="s">
        <v>225</v>
      </c>
      <c r="H11" s="1" t="s">
        <v>225</v>
      </c>
      <c r="I11" s="1" t="s">
        <v>228</v>
      </c>
    </row>
    <row r="12">
      <c r="A12" s="1">
        <v>5575.5159</v>
      </c>
      <c r="B12" s="19">
        <f t="shared" si="1"/>
        <v>575.5159</v>
      </c>
      <c r="C12" s="19" t="s">
        <v>233</v>
      </c>
      <c r="D12" s="1" t="s">
        <v>224</v>
      </c>
      <c r="E12" s="1" t="s">
        <v>224</v>
      </c>
      <c r="F12" s="1" t="s">
        <v>224</v>
      </c>
      <c r="G12" s="1" t="s">
        <v>228</v>
      </c>
      <c r="H12" s="1" t="s">
        <v>225</v>
      </c>
      <c r="I12" s="1" t="s">
        <v>228</v>
      </c>
    </row>
    <row r="13">
      <c r="A13" s="1">
        <v>5575.5921</v>
      </c>
      <c r="B13" s="19">
        <f t="shared" si="1"/>
        <v>575.5921</v>
      </c>
      <c r="C13" s="19" t="s">
        <v>234</v>
      </c>
      <c r="D13" s="1" t="s">
        <v>224</v>
      </c>
      <c r="E13" s="1" t="s">
        <v>228</v>
      </c>
      <c r="F13" s="1" t="s">
        <v>224</v>
      </c>
      <c r="G13" s="1" t="s">
        <v>225</v>
      </c>
      <c r="H13" s="1" t="s">
        <v>228</v>
      </c>
      <c r="I13" s="1" t="s">
        <v>225</v>
      </c>
    </row>
    <row r="14">
      <c r="A14" s="1">
        <v>5575.6683</v>
      </c>
      <c r="B14" s="19">
        <f t="shared" si="1"/>
        <v>575.6683</v>
      </c>
      <c r="C14" s="19" t="s">
        <v>235</v>
      </c>
      <c r="D14" s="1" t="s">
        <v>224</v>
      </c>
      <c r="E14" s="1" t="s">
        <v>224</v>
      </c>
      <c r="F14" s="1" t="s">
        <v>224</v>
      </c>
      <c r="G14" s="1" t="s">
        <v>225</v>
      </c>
      <c r="H14" s="1" t="s">
        <v>228</v>
      </c>
      <c r="I14" s="1" t="s">
        <v>225</v>
      </c>
    </row>
    <row r="15">
      <c r="A15" s="1">
        <v>5575.7445</v>
      </c>
      <c r="B15" s="19">
        <f t="shared" si="1"/>
        <v>575.7445</v>
      </c>
      <c r="C15" s="19" t="s">
        <v>236</v>
      </c>
      <c r="D15" s="1" t="s">
        <v>224</v>
      </c>
      <c r="E15" s="1" t="s">
        <v>224</v>
      </c>
      <c r="F15" s="1" t="s">
        <v>224</v>
      </c>
      <c r="G15" s="1" t="s">
        <v>225</v>
      </c>
      <c r="H15" s="1" t="s">
        <v>228</v>
      </c>
      <c r="I15" s="1" t="s">
        <v>225</v>
      </c>
    </row>
    <row r="16">
      <c r="A16" s="1">
        <v>5575.8207</v>
      </c>
      <c r="B16" s="19">
        <f t="shared" si="1"/>
        <v>575.8207</v>
      </c>
      <c r="C16" s="19" t="s">
        <v>237</v>
      </c>
      <c r="D16" s="1" t="s">
        <v>224</v>
      </c>
      <c r="E16" s="1" t="s">
        <v>224</v>
      </c>
      <c r="F16" s="1" t="s">
        <v>224</v>
      </c>
      <c r="G16" s="1" t="s">
        <v>225</v>
      </c>
      <c r="H16" s="1" t="s">
        <v>228</v>
      </c>
      <c r="I16" s="1" t="s">
        <v>228</v>
      </c>
    </row>
    <row r="17">
      <c r="A17" s="1">
        <v>5575.8969</v>
      </c>
      <c r="B17" s="19">
        <f t="shared" si="1"/>
        <v>575.8969</v>
      </c>
      <c r="C17" s="19" t="s">
        <v>238</v>
      </c>
      <c r="D17" s="1" t="s">
        <v>224</v>
      </c>
      <c r="E17" s="1" t="s">
        <v>224</v>
      </c>
      <c r="F17" s="1" t="s">
        <v>224</v>
      </c>
      <c r="G17" s="1" t="s">
        <v>225</v>
      </c>
      <c r="H17" s="1" t="s">
        <v>228</v>
      </c>
      <c r="I17" s="1" t="s">
        <v>228</v>
      </c>
    </row>
    <row r="18">
      <c r="A18" s="1">
        <v>5575.9731</v>
      </c>
      <c r="B18" s="19">
        <f t="shared" si="1"/>
        <v>575.9731</v>
      </c>
      <c r="C18" s="19" t="s">
        <v>239</v>
      </c>
      <c r="D18" s="1" t="s">
        <v>224</v>
      </c>
      <c r="E18" s="1" t="s">
        <v>224</v>
      </c>
      <c r="F18" s="1" t="s">
        <v>224</v>
      </c>
      <c r="G18" s="1" t="s">
        <v>225</v>
      </c>
      <c r="H18" s="1" t="s">
        <v>228</v>
      </c>
      <c r="I18" s="1" t="s">
        <v>225</v>
      </c>
    </row>
    <row r="19">
      <c r="A19" s="1">
        <v>5576.0493</v>
      </c>
      <c r="B19" s="19">
        <f t="shared" si="1"/>
        <v>576.0493</v>
      </c>
      <c r="C19" s="19" t="s">
        <v>240</v>
      </c>
      <c r="D19" s="1" t="s">
        <v>224</v>
      </c>
      <c r="E19" s="1" t="s">
        <v>224</v>
      </c>
      <c r="F19" s="1" t="s">
        <v>228</v>
      </c>
      <c r="G19" s="1" t="s">
        <v>225</v>
      </c>
      <c r="H19" s="1" t="s">
        <v>228</v>
      </c>
      <c r="I19" s="1" t="s">
        <v>225</v>
      </c>
    </row>
    <row r="20">
      <c r="A20" s="1">
        <v>5576.1255</v>
      </c>
      <c r="B20" s="19">
        <f t="shared" si="1"/>
        <v>576.1255</v>
      </c>
      <c r="C20" s="19" t="s">
        <v>241</v>
      </c>
      <c r="D20" s="1" t="s">
        <v>224</v>
      </c>
      <c r="E20" s="1" t="s">
        <v>224</v>
      </c>
      <c r="F20" s="1" t="s">
        <v>228</v>
      </c>
      <c r="G20" s="1" t="s">
        <v>225</v>
      </c>
      <c r="H20" s="1" t="s">
        <v>224</v>
      </c>
      <c r="I20" s="1" t="s">
        <v>225</v>
      </c>
    </row>
    <row r="21" ht="15.75" customHeight="1">
      <c r="A21" s="1">
        <v>5576.2017</v>
      </c>
      <c r="B21" s="19">
        <f t="shared" si="1"/>
        <v>576.2017</v>
      </c>
      <c r="C21" s="19" t="s">
        <v>242</v>
      </c>
      <c r="D21" s="1" t="s">
        <v>224</v>
      </c>
      <c r="E21" s="1" t="s">
        <v>224</v>
      </c>
      <c r="F21" s="1" t="s">
        <v>228</v>
      </c>
      <c r="G21" s="1" t="s">
        <v>225</v>
      </c>
      <c r="H21" s="1" t="s">
        <v>224</v>
      </c>
      <c r="I21" s="1" t="s">
        <v>225</v>
      </c>
    </row>
    <row r="22" ht="15.75" customHeight="1">
      <c r="A22" s="1">
        <v>5576.2779</v>
      </c>
      <c r="B22" s="19">
        <f t="shared" si="1"/>
        <v>576.2779</v>
      </c>
      <c r="C22" s="19" t="s">
        <v>243</v>
      </c>
      <c r="D22" s="1" t="s">
        <v>224</v>
      </c>
      <c r="E22" s="1" t="s">
        <v>224</v>
      </c>
      <c r="F22" s="1" t="s">
        <v>228</v>
      </c>
      <c r="G22" s="1" t="s">
        <v>225</v>
      </c>
      <c r="H22" s="1" t="s">
        <v>224</v>
      </c>
      <c r="I22" s="1" t="s">
        <v>225</v>
      </c>
    </row>
    <row r="23" ht="15.75" customHeight="1">
      <c r="A23" s="1">
        <v>5576.3541</v>
      </c>
      <c r="B23" s="19">
        <f t="shared" si="1"/>
        <v>576.3541</v>
      </c>
      <c r="C23" s="19" t="s">
        <v>244</v>
      </c>
      <c r="D23" s="1" t="s">
        <v>228</v>
      </c>
      <c r="E23" s="1" t="s">
        <v>225</v>
      </c>
      <c r="F23" s="1" t="s">
        <v>228</v>
      </c>
      <c r="G23" s="1" t="s">
        <v>228</v>
      </c>
      <c r="H23" s="1" t="s">
        <v>224</v>
      </c>
      <c r="I23" s="1" t="s">
        <v>225</v>
      </c>
    </row>
    <row r="24" ht="15.75" customHeight="1">
      <c r="A24" s="1">
        <v>5576.4303</v>
      </c>
      <c r="B24" s="19">
        <f t="shared" si="1"/>
        <v>576.4303</v>
      </c>
      <c r="C24" s="19" t="s">
        <v>245</v>
      </c>
      <c r="D24" s="1" t="s">
        <v>225</v>
      </c>
      <c r="E24" s="1" t="s">
        <v>225</v>
      </c>
      <c r="F24" s="1" t="s">
        <v>228</v>
      </c>
      <c r="G24" s="1" t="s">
        <v>228</v>
      </c>
      <c r="H24" s="1" t="s">
        <v>224</v>
      </c>
      <c r="I24" s="1" t="s">
        <v>225</v>
      </c>
    </row>
    <row r="25" ht="15.75" customHeight="1">
      <c r="A25" s="1">
        <v>5576.5065</v>
      </c>
      <c r="B25" s="19">
        <f t="shared" si="1"/>
        <v>576.5065</v>
      </c>
      <c r="C25" s="19" t="s">
        <v>246</v>
      </c>
      <c r="D25" s="1" t="s">
        <v>225</v>
      </c>
      <c r="E25" s="1" t="s">
        <v>225</v>
      </c>
      <c r="F25" s="1" t="s">
        <v>224</v>
      </c>
      <c r="G25" s="1" t="s">
        <v>228</v>
      </c>
      <c r="H25" s="1" t="s">
        <v>228</v>
      </c>
      <c r="I25" s="1" t="s">
        <v>225</v>
      </c>
    </row>
    <row r="26" ht="15.75" customHeight="1">
      <c r="A26" s="1">
        <v>5576.5827</v>
      </c>
      <c r="B26" s="19">
        <f t="shared" si="1"/>
        <v>576.5827</v>
      </c>
      <c r="C26" s="19" t="s">
        <v>247</v>
      </c>
      <c r="D26" s="1" t="s">
        <v>228</v>
      </c>
      <c r="E26" s="1" t="s">
        <v>225</v>
      </c>
      <c r="F26" s="1" t="s">
        <v>228</v>
      </c>
      <c r="G26" s="1" t="s">
        <v>228</v>
      </c>
      <c r="H26" s="1" t="s">
        <v>228</v>
      </c>
      <c r="I26" s="1" t="s">
        <v>225</v>
      </c>
    </row>
    <row r="27" ht="15.75" customHeight="1">
      <c r="A27" s="1">
        <v>5576.6589</v>
      </c>
      <c r="B27" s="19">
        <f t="shared" si="1"/>
        <v>576.6589</v>
      </c>
      <c r="C27" s="19" t="s">
        <v>248</v>
      </c>
      <c r="D27" s="1" t="s">
        <v>228</v>
      </c>
      <c r="E27" s="1" t="s">
        <v>224</v>
      </c>
      <c r="F27" s="1" t="s">
        <v>225</v>
      </c>
      <c r="G27" s="1" t="s">
        <v>225</v>
      </c>
      <c r="H27" s="1" t="s">
        <v>228</v>
      </c>
      <c r="I27" s="1" t="s">
        <v>225</v>
      </c>
    </row>
    <row r="28" ht="15.75" customHeight="1">
      <c r="A28" s="1">
        <v>5576.7351</v>
      </c>
      <c r="B28" s="19">
        <f t="shared" si="1"/>
        <v>576.7351</v>
      </c>
      <c r="C28" s="19" t="s">
        <v>249</v>
      </c>
      <c r="D28" s="1" t="s">
        <v>224</v>
      </c>
      <c r="E28" s="1" t="s">
        <v>224</v>
      </c>
      <c r="F28" s="1" t="s">
        <v>225</v>
      </c>
      <c r="G28" s="1" t="s">
        <v>225</v>
      </c>
      <c r="H28" s="1" t="s">
        <v>228</v>
      </c>
      <c r="I28" s="1" t="s">
        <v>225</v>
      </c>
    </row>
    <row r="29" ht="15.75" customHeight="1">
      <c r="A29" s="1">
        <v>5576.8113</v>
      </c>
      <c r="B29" s="19">
        <f t="shared" si="1"/>
        <v>576.8113</v>
      </c>
      <c r="C29" s="19" t="s">
        <v>250</v>
      </c>
      <c r="D29" s="1" t="s">
        <v>228</v>
      </c>
      <c r="E29" s="1" t="s">
        <v>224</v>
      </c>
      <c r="F29" s="1" t="s">
        <v>225</v>
      </c>
      <c r="G29" s="1" t="s">
        <v>225</v>
      </c>
      <c r="H29" s="1" t="s">
        <v>228</v>
      </c>
      <c r="I29" s="1" t="s">
        <v>225</v>
      </c>
    </row>
    <row r="30" ht="15.75" customHeight="1">
      <c r="A30" s="1">
        <v>5576.8875</v>
      </c>
      <c r="B30" s="19">
        <f t="shared" si="1"/>
        <v>576.8875</v>
      </c>
      <c r="C30" s="19" t="s">
        <v>251</v>
      </c>
      <c r="D30" s="1" t="s">
        <v>228</v>
      </c>
      <c r="E30" s="1" t="s">
        <v>224</v>
      </c>
      <c r="F30" s="1" t="s">
        <v>225</v>
      </c>
      <c r="G30" s="1" t="s">
        <v>225</v>
      </c>
      <c r="H30" s="1" t="s">
        <v>228</v>
      </c>
      <c r="I30" s="1" t="s">
        <v>225</v>
      </c>
    </row>
    <row r="31" ht="15.75" customHeight="1">
      <c r="A31" s="1">
        <v>5576.9637</v>
      </c>
      <c r="B31" s="19">
        <f t="shared" si="1"/>
        <v>576.9637</v>
      </c>
      <c r="C31" s="19" t="s">
        <v>252</v>
      </c>
      <c r="D31" s="1" t="s">
        <v>228</v>
      </c>
      <c r="E31" s="1" t="s">
        <v>228</v>
      </c>
      <c r="F31" s="1" t="s">
        <v>228</v>
      </c>
      <c r="G31" s="1" t="s">
        <v>225</v>
      </c>
      <c r="H31" s="1" t="s">
        <v>228</v>
      </c>
      <c r="I31" s="1" t="s">
        <v>225</v>
      </c>
    </row>
    <row r="32" ht="15.75" customHeight="1">
      <c r="A32" s="1">
        <v>5577.0399</v>
      </c>
      <c r="B32" s="19">
        <f t="shared" si="1"/>
        <v>577.0399</v>
      </c>
      <c r="C32" s="19" t="s">
        <v>253</v>
      </c>
      <c r="D32" s="1" t="s">
        <v>228</v>
      </c>
      <c r="E32" s="1" t="s">
        <v>228</v>
      </c>
      <c r="F32" s="1" t="s">
        <v>225</v>
      </c>
      <c r="G32" s="1" t="s">
        <v>225</v>
      </c>
      <c r="H32" s="1" t="s">
        <v>225</v>
      </c>
      <c r="I32" s="1" t="s">
        <v>225</v>
      </c>
    </row>
    <row r="33" ht="15.75" customHeight="1">
      <c r="A33" s="1">
        <v>5577.1161</v>
      </c>
      <c r="B33" s="19">
        <f t="shared" si="1"/>
        <v>577.1161</v>
      </c>
      <c r="C33" s="19" t="s">
        <v>254</v>
      </c>
      <c r="D33" s="1" t="s">
        <v>228</v>
      </c>
      <c r="E33" s="1" t="s">
        <v>225</v>
      </c>
      <c r="F33" s="1" t="s">
        <v>225</v>
      </c>
      <c r="G33" s="1" t="s">
        <v>225</v>
      </c>
      <c r="H33" s="1" t="s">
        <v>225</v>
      </c>
      <c r="I33" s="1" t="s">
        <v>225</v>
      </c>
    </row>
    <row r="34" ht="15.75" customHeight="1">
      <c r="A34" s="1">
        <v>5577.1923</v>
      </c>
      <c r="B34" s="19">
        <f t="shared" si="1"/>
        <v>577.1923</v>
      </c>
      <c r="C34" s="19" t="s">
        <v>255</v>
      </c>
      <c r="D34" s="1" t="s">
        <v>225</v>
      </c>
      <c r="E34" s="1" t="s">
        <v>225</v>
      </c>
      <c r="F34" s="1" t="s">
        <v>228</v>
      </c>
      <c r="G34" s="1" t="s">
        <v>225</v>
      </c>
      <c r="H34" s="1" t="s">
        <v>225</v>
      </c>
      <c r="I34" s="1" t="s">
        <v>225</v>
      </c>
    </row>
    <row r="35" ht="15.75" customHeight="1">
      <c r="A35" s="1">
        <v>5577.2685</v>
      </c>
      <c r="B35" s="19">
        <f t="shared" si="1"/>
        <v>577.2685</v>
      </c>
      <c r="C35" s="19" t="s">
        <v>256</v>
      </c>
      <c r="D35" s="1" t="s">
        <v>225</v>
      </c>
      <c r="E35" s="1" t="s">
        <v>228</v>
      </c>
      <c r="F35" s="1" t="s">
        <v>228</v>
      </c>
      <c r="G35" s="1" t="s">
        <v>225</v>
      </c>
      <c r="H35" s="1" t="s">
        <v>225</v>
      </c>
      <c r="I35" s="1" t="s">
        <v>225</v>
      </c>
    </row>
    <row r="36" ht="15.75" customHeight="1">
      <c r="A36" s="1">
        <v>5577.3447</v>
      </c>
      <c r="B36" s="19">
        <f t="shared" si="1"/>
        <v>577.3447</v>
      </c>
      <c r="C36" s="19" t="s">
        <v>257</v>
      </c>
      <c r="D36" s="1" t="s">
        <v>225</v>
      </c>
      <c r="E36" s="1" t="s">
        <v>228</v>
      </c>
      <c r="F36" s="1" t="s">
        <v>228</v>
      </c>
      <c r="G36" s="1" t="s">
        <v>225</v>
      </c>
      <c r="H36" s="1" t="s">
        <v>225</v>
      </c>
      <c r="I36" s="1" t="s">
        <v>228</v>
      </c>
    </row>
    <row r="37" ht="15.75" customHeight="1">
      <c r="A37" s="1">
        <v>5577.4209</v>
      </c>
      <c r="B37" s="19">
        <f t="shared" si="1"/>
        <v>577.4209</v>
      </c>
      <c r="C37" s="19" t="s">
        <v>258</v>
      </c>
      <c r="D37" s="1" t="s">
        <v>225</v>
      </c>
      <c r="E37" s="1" t="s">
        <v>228</v>
      </c>
      <c r="F37" s="1" t="s">
        <v>228</v>
      </c>
      <c r="G37" s="1" t="s">
        <v>225</v>
      </c>
      <c r="H37" s="1" t="s">
        <v>225</v>
      </c>
      <c r="I37" s="1" t="s">
        <v>228</v>
      </c>
    </row>
    <row r="38" ht="15.75" customHeight="1">
      <c r="A38" s="1">
        <v>5577.4971</v>
      </c>
      <c r="B38" s="19">
        <f t="shared" si="1"/>
        <v>577.4971</v>
      </c>
      <c r="C38" s="19" t="s">
        <v>259</v>
      </c>
      <c r="D38" s="1" t="s">
        <v>225</v>
      </c>
      <c r="E38" s="1" t="s">
        <v>228</v>
      </c>
      <c r="F38" s="1" t="s">
        <v>225</v>
      </c>
      <c r="G38" s="1" t="s">
        <v>225</v>
      </c>
      <c r="H38" s="1" t="s">
        <v>225</v>
      </c>
      <c r="I38" s="1" t="s">
        <v>228</v>
      </c>
    </row>
    <row r="39" ht="15.75" customHeight="1">
      <c r="A39" s="1">
        <v>5577.5733</v>
      </c>
      <c r="B39" s="19">
        <f t="shared" si="1"/>
        <v>577.5733</v>
      </c>
      <c r="C39" s="19" t="s">
        <v>260</v>
      </c>
      <c r="D39" s="1" t="s">
        <v>225</v>
      </c>
      <c r="E39" s="1" t="s">
        <v>225</v>
      </c>
      <c r="F39" s="1" t="s">
        <v>228</v>
      </c>
      <c r="G39" s="1" t="s">
        <v>225</v>
      </c>
      <c r="H39" s="1" t="s">
        <v>225</v>
      </c>
      <c r="I39" s="1" t="s">
        <v>228</v>
      </c>
    </row>
    <row r="40" ht="15.75" customHeight="1">
      <c r="A40" s="1">
        <v>5577.6495</v>
      </c>
      <c r="B40" s="19">
        <f t="shared" si="1"/>
        <v>577.6495</v>
      </c>
      <c r="C40" s="19" t="s">
        <v>261</v>
      </c>
      <c r="D40" s="1" t="s">
        <v>225</v>
      </c>
      <c r="E40" s="1" t="s">
        <v>225</v>
      </c>
      <c r="F40" s="1" t="s">
        <v>228</v>
      </c>
      <c r="G40" s="1" t="s">
        <v>225</v>
      </c>
      <c r="H40" s="1" t="s">
        <v>225</v>
      </c>
      <c r="I40" s="1" t="s">
        <v>225</v>
      </c>
    </row>
    <row r="41" ht="15.75" customHeight="1">
      <c r="A41" s="1">
        <v>5577.7257</v>
      </c>
      <c r="B41" s="19">
        <f t="shared" si="1"/>
        <v>577.7257</v>
      </c>
      <c r="C41" s="19" t="s">
        <v>262</v>
      </c>
      <c r="D41" s="1" t="s">
        <v>225</v>
      </c>
      <c r="E41" s="1" t="s">
        <v>225</v>
      </c>
      <c r="F41" s="1" t="s">
        <v>228</v>
      </c>
      <c r="G41" s="1" t="s">
        <v>225</v>
      </c>
      <c r="H41" s="1" t="s">
        <v>225</v>
      </c>
      <c r="I41" s="1" t="s">
        <v>228</v>
      </c>
    </row>
    <row r="42" ht="15.75" customHeight="1">
      <c r="A42" s="1">
        <v>5577.8019</v>
      </c>
      <c r="B42" s="19">
        <f t="shared" si="1"/>
        <v>577.8019</v>
      </c>
      <c r="C42" s="19" t="s">
        <v>263</v>
      </c>
      <c r="D42" s="1" t="s">
        <v>228</v>
      </c>
      <c r="E42" s="1" t="s">
        <v>225</v>
      </c>
      <c r="F42" s="1" t="s">
        <v>228</v>
      </c>
      <c r="G42" s="1" t="s">
        <v>225</v>
      </c>
      <c r="H42" s="1" t="s">
        <v>225</v>
      </c>
      <c r="I42" s="1" t="s">
        <v>224</v>
      </c>
    </row>
    <row r="43" ht="15.75" customHeight="1">
      <c r="A43" s="1">
        <v>5577.8781</v>
      </c>
      <c r="B43" s="19">
        <f t="shared" si="1"/>
        <v>577.8781</v>
      </c>
      <c r="C43" s="19" t="s">
        <v>264</v>
      </c>
      <c r="D43" s="1" t="s">
        <v>224</v>
      </c>
      <c r="E43" s="1" t="s">
        <v>228</v>
      </c>
      <c r="F43" s="1" t="s">
        <v>224</v>
      </c>
      <c r="G43" s="1" t="s">
        <v>225</v>
      </c>
      <c r="H43" s="1" t="s">
        <v>225</v>
      </c>
      <c r="I43" s="1" t="s">
        <v>224</v>
      </c>
    </row>
    <row r="44" ht="15.75" customHeight="1">
      <c r="A44" s="1">
        <v>5577.9543</v>
      </c>
      <c r="B44" s="19">
        <f t="shared" si="1"/>
        <v>577.9543</v>
      </c>
      <c r="C44" s="19" t="s">
        <v>265</v>
      </c>
      <c r="D44" s="1" t="s">
        <v>224</v>
      </c>
      <c r="E44" s="1" t="s">
        <v>224</v>
      </c>
      <c r="F44" s="1" t="s">
        <v>225</v>
      </c>
      <c r="G44" s="1" t="s">
        <v>225</v>
      </c>
      <c r="H44" s="1" t="s">
        <v>228</v>
      </c>
      <c r="I44" s="1" t="s">
        <v>224</v>
      </c>
    </row>
    <row r="45" ht="15.75" customHeight="1">
      <c r="A45" s="1">
        <v>5578.0305</v>
      </c>
      <c r="B45" s="19">
        <f t="shared" si="1"/>
        <v>578.0305</v>
      </c>
      <c r="C45" s="19" t="s">
        <v>266</v>
      </c>
      <c r="D45" s="1" t="s">
        <v>224</v>
      </c>
      <c r="E45" s="1" t="s">
        <v>224</v>
      </c>
      <c r="F45" s="1" t="s">
        <v>225</v>
      </c>
      <c r="G45" s="1" t="s">
        <v>225</v>
      </c>
      <c r="H45" s="1" t="s">
        <v>228</v>
      </c>
      <c r="I45" s="1" t="s">
        <v>224</v>
      </c>
    </row>
    <row r="46" ht="15.75" customHeight="1">
      <c r="A46" s="1">
        <v>5578.1067</v>
      </c>
      <c r="B46" s="19">
        <f t="shared" si="1"/>
        <v>578.1067</v>
      </c>
      <c r="C46" s="19" t="s">
        <v>267</v>
      </c>
      <c r="D46" s="1" t="s">
        <v>224</v>
      </c>
      <c r="E46" s="1" t="s">
        <v>224</v>
      </c>
      <c r="F46" s="1" t="s">
        <v>225</v>
      </c>
      <c r="G46" s="1" t="s">
        <v>225</v>
      </c>
      <c r="H46" s="1" t="s">
        <v>228</v>
      </c>
      <c r="I46" s="1" t="s">
        <v>224</v>
      </c>
    </row>
    <row r="47" ht="15.75" customHeight="1">
      <c r="A47" s="1">
        <v>5578.1829</v>
      </c>
      <c r="B47" s="19">
        <f t="shared" si="1"/>
        <v>578.1829</v>
      </c>
      <c r="C47" s="19" t="s">
        <v>268</v>
      </c>
      <c r="D47" s="1" t="s">
        <v>228</v>
      </c>
      <c r="E47" s="1" t="s">
        <v>228</v>
      </c>
      <c r="F47" s="1" t="s">
        <v>228</v>
      </c>
      <c r="G47" s="1" t="s">
        <v>225</v>
      </c>
      <c r="H47" s="1" t="s">
        <v>225</v>
      </c>
      <c r="I47" s="1" t="s">
        <v>224</v>
      </c>
    </row>
    <row r="48" ht="15.75" customHeight="1">
      <c r="A48" s="1">
        <v>5578.2591</v>
      </c>
      <c r="B48" s="19">
        <f t="shared" si="1"/>
        <v>578.2591</v>
      </c>
      <c r="C48" s="19" t="s">
        <v>269</v>
      </c>
      <c r="D48" s="1" t="s">
        <v>225</v>
      </c>
      <c r="E48" s="1" t="s">
        <v>225</v>
      </c>
      <c r="F48" s="1" t="s">
        <v>228</v>
      </c>
      <c r="G48" s="1" t="s">
        <v>225</v>
      </c>
      <c r="H48" s="1" t="s">
        <v>225</v>
      </c>
      <c r="I48" s="1" t="s">
        <v>224</v>
      </c>
    </row>
    <row r="49" ht="15.75" customHeight="1">
      <c r="A49" s="1">
        <v>5578.3353</v>
      </c>
      <c r="B49" s="19">
        <f t="shared" si="1"/>
        <v>578.3353</v>
      </c>
      <c r="C49" s="19" t="s">
        <v>270</v>
      </c>
      <c r="D49" s="1" t="s">
        <v>225</v>
      </c>
      <c r="E49" s="1" t="s">
        <v>225</v>
      </c>
      <c r="F49" s="1" t="s">
        <v>228</v>
      </c>
      <c r="G49" s="1" t="s">
        <v>225</v>
      </c>
      <c r="H49" s="1" t="s">
        <v>225</v>
      </c>
      <c r="I49" s="1" t="s">
        <v>225</v>
      </c>
    </row>
    <row r="50" ht="15.75" customHeight="1">
      <c r="A50" s="1">
        <v>5578.4115</v>
      </c>
      <c r="B50" s="19">
        <f t="shared" si="1"/>
        <v>578.4115</v>
      </c>
      <c r="C50" s="19" t="s">
        <v>271</v>
      </c>
      <c r="D50" s="1" t="s">
        <v>225</v>
      </c>
      <c r="E50" s="1" t="s">
        <v>225</v>
      </c>
      <c r="F50" s="1" t="s">
        <v>228</v>
      </c>
      <c r="G50" s="1" t="s">
        <v>225</v>
      </c>
      <c r="H50" s="1" t="s">
        <v>225</v>
      </c>
      <c r="I50" s="1" t="s">
        <v>225</v>
      </c>
    </row>
    <row r="51" ht="15.75" customHeight="1">
      <c r="A51" s="1">
        <v>5578.4877</v>
      </c>
      <c r="B51" s="19">
        <f t="shared" si="1"/>
        <v>578.4877</v>
      </c>
      <c r="C51" s="19" t="s">
        <v>272</v>
      </c>
      <c r="D51" s="1" t="s">
        <v>225</v>
      </c>
      <c r="E51" s="1" t="s">
        <v>225</v>
      </c>
      <c r="F51" s="1" t="s">
        <v>228</v>
      </c>
      <c r="G51" s="1" t="s">
        <v>225</v>
      </c>
      <c r="H51" s="1" t="s">
        <v>225</v>
      </c>
      <c r="I51" s="1" t="s">
        <v>225</v>
      </c>
    </row>
    <row r="52" ht="15.75" customHeight="1">
      <c r="A52" s="1">
        <v>5578.5639</v>
      </c>
      <c r="B52" s="19">
        <f t="shared" si="1"/>
        <v>578.5639</v>
      </c>
      <c r="C52" s="19" t="s">
        <v>273</v>
      </c>
      <c r="D52" s="1" t="s">
        <v>225</v>
      </c>
      <c r="E52" s="1" t="s">
        <v>228</v>
      </c>
      <c r="F52" s="1" t="s">
        <v>228</v>
      </c>
      <c r="G52" s="1" t="s">
        <v>225</v>
      </c>
      <c r="H52" s="1" t="s">
        <v>225</v>
      </c>
      <c r="I52" s="1" t="s">
        <v>225</v>
      </c>
    </row>
    <row r="53" ht="15.75" customHeight="1">
      <c r="A53" s="1">
        <v>5578.6401</v>
      </c>
      <c r="B53" s="19">
        <f t="shared" si="1"/>
        <v>578.6401</v>
      </c>
      <c r="C53" s="19" t="s">
        <v>274</v>
      </c>
      <c r="D53" s="1" t="s">
        <v>224</v>
      </c>
      <c r="E53" s="1" t="s">
        <v>224</v>
      </c>
      <c r="F53" s="1" t="s">
        <v>225</v>
      </c>
      <c r="G53" s="1" t="s">
        <v>225</v>
      </c>
      <c r="H53" s="1" t="s">
        <v>225</v>
      </c>
      <c r="I53" s="1" t="s">
        <v>225</v>
      </c>
    </row>
    <row r="54" ht="15.75" customHeight="1">
      <c r="A54" s="1">
        <v>5578.7163</v>
      </c>
      <c r="B54" s="19">
        <f t="shared" si="1"/>
        <v>578.7163</v>
      </c>
      <c r="C54" s="19" t="s">
        <v>275</v>
      </c>
      <c r="D54" s="1" t="s">
        <v>224</v>
      </c>
      <c r="E54" s="1" t="s">
        <v>224</v>
      </c>
      <c r="F54" s="1" t="s">
        <v>225</v>
      </c>
      <c r="G54" s="1" t="s">
        <v>225</v>
      </c>
      <c r="H54" s="1" t="s">
        <v>225</v>
      </c>
      <c r="I54" s="1" t="s">
        <v>228</v>
      </c>
    </row>
    <row r="55" ht="15.75" customHeight="1">
      <c r="A55" s="1">
        <v>5578.7925</v>
      </c>
      <c r="B55" s="19">
        <f t="shared" si="1"/>
        <v>578.7925</v>
      </c>
      <c r="C55" s="19" t="s">
        <v>276</v>
      </c>
      <c r="D55" s="1" t="s">
        <v>224</v>
      </c>
      <c r="E55" s="1" t="s">
        <v>224</v>
      </c>
      <c r="F55" s="1" t="s">
        <v>225</v>
      </c>
      <c r="G55" s="1" t="s">
        <v>225</v>
      </c>
      <c r="H55" s="1" t="s">
        <v>225</v>
      </c>
      <c r="I55" s="1" t="s">
        <v>228</v>
      </c>
    </row>
    <row r="56" ht="15.75" customHeight="1">
      <c r="A56" s="1">
        <v>5578.8687</v>
      </c>
      <c r="B56" s="19">
        <f t="shared" si="1"/>
        <v>578.8687</v>
      </c>
      <c r="C56" s="19" t="s">
        <v>277</v>
      </c>
      <c r="D56" s="1" t="s">
        <v>224</v>
      </c>
      <c r="E56" s="1" t="s">
        <v>228</v>
      </c>
      <c r="F56" s="1" t="s">
        <v>224</v>
      </c>
      <c r="G56" s="1" t="s">
        <v>225</v>
      </c>
      <c r="H56" s="1" t="s">
        <v>225</v>
      </c>
      <c r="I56" s="1" t="s">
        <v>228</v>
      </c>
    </row>
    <row r="57" ht="15.75" customHeight="1">
      <c r="A57" s="1">
        <v>5578.9449</v>
      </c>
      <c r="B57" s="19">
        <f t="shared" si="1"/>
        <v>578.9449</v>
      </c>
      <c r="C57" s="19" t="s">
        <v>278</v>
      </c>
      <c r="D57" s="1" t="s">
        <v>228</v>
      </c>
      <c r="E57" s="1" t="s">
        <v>225</v>
      </c>
      <c r="F57" s="1" t="s">
        <v>224</v>
      </c>
      <c r="G57" s="1" t="s">
        <v>225</v>
      </c>
      <c r="H57" s="1" t="s">
        <v>225</v>
      </c>
      <c r="I57" s="1" t="s">
        <v>228</v>
      </c>
    </row>
    <row r="58" ht="15.75" customHeight="1">
      <c r="A58" s="1">
        <v>5579.0211</v>
      </c>
      <c r="B58" s="19">
        <f t="shared" si="1"/>
        <v>579.0211</v>
      </c>
      <c r="C58" s="19" t="s">
        <v>279</v>
      </c>
      <c r="D58" s="1" t="s">
        <v>228</v>
      </c>
      <c r="E58" s="1" t="s">
        <v>225</v>
      </c>
      <c r="F58" s="1" t="s">
        <v>224</v>
      </c>
      <c r="G58" s="1" t="s">
        <v>225</v>
      </c>
      <c r="H58" s="1" t="s">
        <v>225</v>
      </c>
      <c r="I58" s="1" t="s">
        <v>228</v>
      </c>
    </row>
    <row r="59" ht="15.75" customHeight="1">
      <c r="A59" s="1">
        <v>5579.0973</v>
      </c>
      <c r="B59" s="19">
        <f t="shared" si="1"/>
        <v>579.0973</v>
      </c>
      <c r="C59" s="19" t="s">
        <v>280</v>
      </c>
      <c r="D59" s="1" t="s">
        <v>228</v>
      </c>
      <c r="E59" s="1" t="s">
        <v>228</v>
      </c>
      <c r="F59" s="1" t="s">
        <v>224</v>
      </c>
      <c r="G59" s="1" t="s">
        <v>225</v>
      </c>
      <c r="H59" s="1" t="s">
        <v>225</v>
      </c>
      <c r="I59" s="1" t="s">
        <v>224</v>
      </c>
    </row>
    <row r="60" ht="15.75" customHeight="1">
      <c r="A60" s="1">
        <v>5579.1735</v>
      </c>
      <c r="B60" s="19">
        <f t="shared" si="1"/>
        <v>579.1735</v>
      </c>
      <c r="C60" s="19" t="s">
        <v>281</v>
      </c>
      <c r="D60" s="1" t="s">
        <v>225</v>
      </c>
      <c r="E60" s="1" t="s">
        <v>228</v>
      </c>
      <c r="F60" s="1" t="s">
        <v>224</v>
      </c>
      <c r="G60" s="1" t="s">
        <v>225</v>
      </c>
      <c r="H60" s="1" t="s">
        <v>225</v>
      </c>
      <c r="I60" s="1" t="s">
        <v>224</v>
      </c>
    </row>
    <row r="61" ht="15.75" customHeight="1">
      <c r="A61" s="1">
        <v>5579.2497</v>
      </c>
      <c r="B61" s="19">
        <f t="shared" si="1"/>
        <v>579.2497</v>
      </c>
      <c r="C61" s="19" t="s">
        <v>282</v>
      </c>
      <c r="D61" s="1" t="s">
        <v>228</v>
      </c>
      <c r="E61" s="1" t="s">
        <v>225</v>
      </c>
      <c r="F61" s="1" t="s">
        <v>224</v>
      </c>
      <c r="G61" s="1" t="s">
        <v>225</v>
      </c>
      <c r="H61" s="1" t="s">
        <v>225</v>
      </c>
      <c r="I61" s="1" t="s">
        <v>224</v>
      </c>
    </row>
    <row r="62" ht="15.75" customHeight="1">
      <c r="A62" s="1">
        <v>5579.3259</v>
      </c>
      <c r="B62" s="19">
        <f t="shared" si="1"/>
        <v>579.3259</v>
      </c>
      <c r="C62" s="19" t="s">
        <v>283</v>
      </c>
      <c r="D62" s="1" t="s">
        <v>228</v>
      </c>
      <c r="E62" s="1" t="s">
        <v>225</v>
      </c>
      <c r="F62" s="1" t="s">
        <v>224</v>
      </c>
      <c r="G62" s="1" t="s">
        <v>225</v>
      </c>
      <c r="H62" s="1" t="s">
        <v>225</v>
      </c>
      <c r="I62" s="1" t="s">
        <v>224</v>
      </c>
    </row>
    <row r="63" ht="15.75" customHeight="1">
      <c r="A63" s="1">
        <v>5579.4021</v>
      </c>
      <c r="B63" s="19">
        <f t="shared" si="1"/>
        <v>579.4021</v>
      </c>
      <c r="C63" s="19" t="s">
        <v>284</v>
      </c>
      <c r="D63" s="1" t="s">
        <v>228</v>
      </c>
      <c r="E63" s="1" t="s">
        <v>225</v>
      </c>
      <c r="F63" s="1" t="s">
        <v>224</v>
      </c>
      <c r="G63" s="1" t="s">
        <v>225</v>
      </c>
      <c r="H63" s="1" t="s">
        <v>225</v>
      </c>
      <c r="I63" s="1" t="s">
        <v>224</v>
      </c>
    </row>
    <row r="64" ht="15.75" customHeight="1">
      <c r="A64" s="1">
        <v>5579.4783</v>
      </c>
      <c r="B64" s="19">
        <f t="shared" si="1"/>
        <v>579.4783</v>
      </c>
      <c r="C64" s="19" t="s">
        <v>285</v>
      </c>
      <c r="D64" s="1" t="s">
        <v>228</v>
      </c>
      <c r="E64" s="1" t="s">
        <v>225</v>
      </c>
      <c r="F64" s="1" t="s">
        <v>224</v>
      </c>
      <c r="G64" s="1" t="s">
        <v>225</v>
      </c>
      <c r="H64" s="1" t="s">
        <v>225</v>
      </c>
      <c r="I64" s="1" t="s">
        <v>224</v>
      </c>
    </row>
    <row r="65" ht="15.75" customHeight="1">
      <c r="A65" s="1">
        <v>5579.5545</v>
      </c>
      <c r="B65" s="19">
        <f t="shared" si="1"/>
        <v>579.5545</v>
      </c>
      <c r="C65" s="19" t="s">
        <v>286</v>
      </c>
      <c r="D65" s="1" t="s">
        <v>228</v>
      </c>
      <c r="E65" s="1" t="s">
        <v>225</v>
      </c>
      <c r="F65" s="1" t="s">
        <v>224</v>
      </c>
      <c r="G65" s="1" t="s">
        <v>225</v>
      </c>
      <c r="H65" s="1" t="s">
        <v>225</v>
      </c>
      <c r="I65" s="1" t="s">
        <v>224</v>
      </c>
    </row>
    <row r="66" ht="15.75" customHeight="1">
      <c r="A66" s="1">
        <v>5579.6307</v>
      </c>
      <c r="B66" s="19">
        <f t="shared" si="1"/>
        <v>579.6307</v>
      </c>
      <c r="C66" s="19" t="s">
        <v>287</v>
      </c>
      <c r="D66" s="1" t="s">
        <v>228</v>
      </c>
      <c r="E66" s="1" t="s">
        <v>225</v>
      </c>
      <c r="F66" s="1" t="s">
        <v>224</v>
      </c>
      <c r="G66" s="1" t="s">
        <v>225</v>
      </c>
      <c r="H66" s="1" t="s">
        <v>225</v>
      </c>
      <c r="I66" s="1" t="s">
        <v>228</v>
      </c>
    </row>
    <row r="67" ht="15.75" customHeight="1">
      <c r="A67" s="1">
        <v>5579.7069</v>
      </c>
      <c r="B67" s="19">
        <f t="shared" si="1"/>
        <v>579.7069</v>
      </c>
      <c r="C67" s="19" t="s">
        <v>288</v>
      </c>
      <c r="D67" s="1" t="s">
        <v>228</v>
      </c>
      <c r="E67" s="1" t="s">
        <v>225</v>
      </c>
      <c r="F67" s="1" t="s">
        <v>224</v>
      </c>
      <c r="G67" s="1" t="s">
        <v>225</v>
      </c>
      <c r="H67" s="1" t="s">
        <v>225</v>
      </c>
      <c r="I67" s="1" t="s">
        <v>228</v>
      </c>
    </row>
    <row r="68" ht="15.75" customHeight="1">
      <c r="A68" s="1">
        <v>5579.7831</v>
      </c>
      <c r="B68" s="19">
        <f t="shared" si="1"/>
        <v>579.7831</v>
      </c>
      <c r="C68" s="19" t="s">
        <v>289</v>
      </c>
      <c r="D68" s="1" t="s">
        <v>224</v>
      </c>
      <c r="E68" s="1" t="s">
        <v>224</v>
      </c>
      <c r="F68" s="1" t="s">
        <v>224</v>
      </c>
      <c r="G68" s="1" t="s">
        <v>225</v>
      </c>
      <c r="H68" s="1" t="s">
        <v>225</v>
      </c>
      <c r="I68" s="1" t="s">
        <v>224</v>
      </c>
    </row>
    <row r="69" ht="15.75" customHeight="1">
      <c r="A69" s="1">
        <v>5579.8593</v>
      </c>
      <c r="B69" s="19">
        <f t="shared" si="1"/>
        <v>579.8593</v>
      </c>
      <c r="C69" s="19" t="s">
        <v>290</v>
      </c>
      <c r="D69" s="1" t="s">
        <v>224</v>
      </c>
      <c r="E69" s="1" t="s">
        <v>224</v>
      </c>
      <c r="F69" s="1" t="s">
        <v>228</v>
      </c>
      <c r="G69" s="1" t="s">
        <v>225</v>
      </c>
      <c r="H69" s="1" t="s">
        <v>225</v>
      </c>
      <c r="I69" s="1" t="s">
        <v>224</v>
      </c>
    </row>
    <row r="70" ht="15.75" customHeight="1">
      <c r="A70" s="1">
        <v>5579.9355</v>
      </c>
      <c r="B70" s="19">
        <f t="shared" si="1"/>
        <v>579.9355</v>
      </c>
      <c r="C70" s="19" t="s">
        <v>291</v>
      </c>
      <c r="D70" s="1" t="s">
        <v>228</v>
      </c>
      <c r="E70" s="1" t="s">
        <v>224</v>
      </c>
      <c r="F70" s="1" t="s">
        <v>228</v>
      </c>
      <c r="G70" s="1" t="s">
        <v>225</v>
      </c>
      <c r="H70" s="1" t="s">
        <v>225</v>
      </c>
      <c r="I70" s="1" t="s">
        <v>228</v>
      </c>
    </row>
    <row r="71" ht="15.75" customHeight="1">
      <c r="A71" s="1">
        <v>5580.0117</v>
      </c>
      <c r="B71" s="19">
        <f t="shared" si="1"/>
        <v>580.0117</v>
      </c>
      <c r="C71" s="19" t="s">
        <v>292</v>
      </c>
      <c r="D71" s="1" t="s">
        <v>225</v>
      </c>
      <c r="E71" s="1" t="s">
        <v>228</v>
      </c>
      <c r="F71" s="1" t="s">
        <v>224</v>
      </c>
      <c r="G71" s="1" t="s">
        <v>225</v>
      </c>
      <c r="H71" s="1" t="s">
        <v>225</v>
      </c>
      <c r="I71" s="1" t="s">
        <v>225</v>
      </c>
    </row>
    <row r="72" ht="15.75" customHeight="1">
      <c r="A72" s="1">
        <v>5580.0879</v>
      </c>
      <c r="B72" s="19">
        <f t="shared" si="1"/>
        <v>580.0879</v>
      </c>
      <c r="C72" s="19" t="s">
        <v>293</v>
      </c>
      <c r="D72" s="1" t="s">
        <v>225</v>
      </c>
      <c r="E72" s="1" t="s">
        <v>225</v>
      </c>
      <c r="F72" s="1" t="s">
        <v>224</v>
      </c>
      <c r="G72" s="1" t="s">
        <v>225</v>
      </c>
      <c r="H72" s="1" t="s">
        <v>228</v>
      </c>
      <c r="I72" s="1" t="s">
        <v>225</v>
      </c>
    </row>
    <row r="73" ht="15.75" customHeight="1">
      <c r="A73" s="1">
        <v>5580.1641</v>
      </c>
      <c r="B73" s="19">
        <f t="shared" si="1"/>
        <v>580.1641</v>
      </c>
      <c r="C73" s="19" t="s">
        <v>294</v>
      </c>
      <c r="D73" s="1" t="s">
        <v>225</v>
      </c>
      <c r="E73" s="1" t="s">
        <v>225</v>
      </c>
      <c r="F73" s="1" t="s">
        <v>224</v>
      </c>
      <c r="G73" s="1" t="s">
        <v>225</v>
      </c>
      <c r="H73" s="1" t="s">
        <v>228</v>
      </c>
      <c r="I73" s="1" t="s">
        <v>225</v>
      </c>
    </row>
    <row r="74" ht="15.75" customHeight="1">
      <c r="A74" s="1">
        <v>5580.2403</v>
      </c>
      <c r="B74" s="19">
        <f t="shared" si="1"/>
        <v>580.2403</v>
      </c>
      <c r="C74" s="19" t="s">
        <v>295</v>
      </c>
      <c r="D74" s="1" t="s">
        <v>225</v>
      </c>
      <c r="E74" s="1" t="s">
        <v>225</v>
      </c>
      <c r="F74" s="1" t="s">
        <v>224</v>
      </c>
      <c r="G74" s="1" t="s">
        <v>225</v>
      </c>
      <c r="H74" s="1" t="s">
        <v>228</v>
      </c>
      <c r="I74" s="1" t="s">
        <v>225</v>
      </c>
    </row>
    <row r="75" ht="15.75" customHeight="1">
      <c r="A75" s="1">
        <v>5580.3165</v>
      </c>
      <c r="B75" s="19">
        <f t="shared" si="1"/>
        <v>580.3165</v>
      </c>
      <c r="C75" s="19" t="s">
        <v>296</v>
      </c>
      <c r="D75" s="1" t="s">
        <v>225</v>
      </c>
      <c r="E75" s="1" t="s">
        <v>225</v>
      </c>
      <c r="F75" s="1" t="s">
        <v>224</v>
      </c>
      <c r="G75" s="1" t="s">
        <v>225</v>
      </c>
      <c r="H75" s="1" t="s">
        <v>225</v>
      </c>
      <c r="I75" s="1" t="s">
        <v>225</v>
      </c>
    </row>
    <row r="76" ht="15.75" customHeight="1">
      <c r="A76" s="1">
        <v>5580.3927</v>
      </c>
      <c r="B76" s="19">
        <f t="shared" si="1"/>
        <v>580.3927</v>
      </c>
      <c r="C76" s="19" t="s">
        <v>297</v>
      </c>
      <c r="D76" s="1" t="s">
        <v>228</v>
      </c>
      <c r="E76" s="1" t="s">
        <v>225</v>
      </c>
      <c r="F76" s="1" t="s">
        <v>224</v>
      </c>
      <c r="G76" s="1" t="s">
        <v>225</v>
      </c>
      <c r="H76" s="1" t="s">
        <v>225</v>
      </c>
      <c r="I76" s="1" t="s">
        <v>228</v>
      </c>
    </row>
    <row r="77" ht="15.75" customHeight="1">
      <c r="A77" s="1">
        <v>5580.4689</v>
      </c>
      <c r="B77" s="19">
        <f t="shared" si="1"/>
        <v>580.4689</v>
      </c>
      <c r="C77" s="19" t="s">
        <v>298</v>
      </c>
      <c r="D77" s="1" t="s">
        <v>228</v>
      </c>
      <c r="E77" s="1" t="s">
        <v>225</v>
      </c>
      <c r="F77" s="1" t="s">
        <v>224</v>
      </c>
      <c r="G77" s="1" t="s">
        <v>225</v>
      </c>
      <c r="H77" s="1" t="s">
        <v>228</v>
      </c>
      <c r="I77" s="1" t="s">
        <v>228</v>
      </c>
    </row>
    <row r="78" ht="15.75" customHeight="1">
      <c r="A78" s="1">
        <v>5580.5451</v>
      </c>
      <c r="B78" s="19">
        <f t="shared" si="1"/>
        <v>580.5451</v>
      </c>
      <c r="C78" s="19" t="s">
        <v>299</v>
      </c>
      <c r="D78" s="1" t="s">
        <v>228</v>
      </c>
      <c r="E78" s="1" t="s">
        <v>225</v>
      </c>
      <c r="F78" s="1" t="s">
        <v>224</v>
      </c>
      <c r="G78" s="1" t="s">
        <v>225</v>
      </c>
      <c r="H78" s="1" t="s">
        <v>228</v>
      </c>
      <c r="I78" s="1" t="s">
        <v>228</v>
      </c>
    </row>
    <row r="79" ht="15.75" customHeight="1">
      <c r="A79" s="1">
        <v>5580.6213</v>
      </c>
      <c r="B79" s="19">
        <f t="shared" si="1"/>
        <v>580.6213</v>
      </c>
      <c r="C79" s="19" t="s">
        <v>300</v>
      </c>
      <c r="D79" s="1" t="s">
        <v>225</v>
      </c>
      <c r="E79" s="1" t="s">
        <v>225</v>
      </c>
      <c r="F79" s="1" t="s">
        <v>225</v>
      </c>
      <c r="G79" s="1" t="s">
        <v>225</v>
      </c>
      <c r="H79" s="1" t="s">
        <v>228</v>
      </c>
      <c r="I79" s="1" t="s">
        <v>225</v>
      </c>
    </row>
    <row r="80" ht="15.75" customHeight="1">
      <c r="A80" s="1">
        <v>5580.6975</v>
      </c>
      <c r="B80" s="19">
        <f t="shared" si="1"/>
        <v>580.6975</v>
      </c>
      <c r="C80" s="19" t="s">
        <v>301</v>
      </c>
      <c r="D80" s="1" t="s">
        <v>228</v>
      </c>
      <c r="E80" s="1" t="s">
        <v>225</v>
      </c>
      <c r="F80" s="1" t="s">
        <v>228</v>
      </c>
      <c r="G80" s="1" t="s">
        <v>225</v>
      </c>
      <c r="H80" s="1" t="s">
        <v>228</v>
      </c>
      <c r="I80" s="1" t="s">
        <v>225</v>
      </c>
    </row>
    <row r="81" ht="15.75" customHeight="1">
      <c r="A81" s="1">
        <v>5580.7737</v>
      </c>
      <c r="B81" s="19">
        <f t="shared" si="1"/>
        <v>580.7737</v>
      </c>
      <c r="C81" s="19" t="s">
        <v>302</v>
      </c>
      <c r="D81" s="1" t="s">
        <v>228</v>
      </c>
      <c r="E81" s="1" t="s">
        <v>228</v>
      </c>
      <c r="F81" s="1" t="s">
        <v>228</v>
      </c>
      <c r="G81" s="1" t="s">
        <v>225</v>
      </c>
      <c r="H81" s="1" t="s">
        <v>228</v>
      </c>
      <c r="I81" s="1" t="s">
        <v>225</v>
      </c>
    </row>
    <row r="82" ht="15.75" customHeight="1">
      <c r="A82" s="1">
        <v>5580.8499</v>
      </c>
      <c r="B82" s="19">
        <f t="shared" si="1"/>
        <v>580.8499</v>
      </c>
      <c r="C82" s="19" t="s">
        <v>303</v>
      </c>
      <c r="D82" s="1" t="s">
        <v>225</v>
      </c>
      <c r="E82" s="1" t="s">
        <v>228</v>
      </c>
      <c r="F82" s="1" t="s">
        <v>224</v>
      </c>
      <c r="G82" s="1" t="s">
        <v>225</v>
      </c>
      <c r="H82" s="1" t="s">
        <v>228</v>
      </c>
      <c r="I82" s="1" t="s">
        <v>225</v>
      </c>
    </row>
    <row r="83" ht="15.75" customHeight="1">
      <c r="A83" s="1">
        <v>5580.9261</v>
      </c>
      <c r="B83" s="19">
        <f t="shared" si="1"/>
        <v>580.9261</v>
      </c>
      <c r="C83" s="19" t="s">
        <v>304</v>
      </c>
      <c r="D83" s="1" t="s">
        <v>225</v>
      </c>
      <c r="E83" s="1" t="s">
        <v>224</v>
      </c>
      <c r="F83" s="1" t="s">
        <v>224</v>
      </c>
      <c r="G83" s="1" t="s">
        <v>225</v>
      </c>
      <c r="H83" s="1" t="s">
        <v>225</v>
      </c>
      <c r="I83" s="1" t="s">
        <v>225</v>
      </c>
    </row>
    <row r="84" ht="15.75" customHeight="1">
      <c r="A84" s="1">
        <v>5581.0023</v>
      </c>
      <c r="B84" s="19">
        <f t="shared" si="1"/>
        <v>581.0023</v>
      </c>
      <c r="C84" s="19" t="s">
        <v>305</v>
      </c>
      <c r="D84" s="1" t="s">
        <v>225</v>
      </c>
      <c r="E84" s="1" t="s">
        <v>224</v>
      </c>
      <c r="F84" s="1" t="s">
        <v>224</v>
      </c>
      <c r="G84" s="1" t="s">
        <v>225</v>
      </c>
      <c r="H84" s="1" t="s">
        <v>225</v>
      </c>
      <c r="I84" s="1" t="s">
        <v>225</v>
      </c>
    </row>
    <row r="85" ht="15.75" customHeight="1">
      <c r="A85" s="1">
        <v>5581.0785</v>
      </c>
      <c r="B85" s="19">
        <f t="shared" si="1"/>
        <v>581.0785</v>
      </c>
      <c r="C85" s="19" t="s">
        <v>306</v>
      </c>
      <c r="D85" s="1" t="s">
        <v>224</v>
      </c>
      <c r="E85" s="1" t="s">
        <v>224</v>
      </c>
      <c r="F85" s="1" t="s">
        <v>224</v>
      </c>
      <c r="G85" s="1" t="s">
        <v>225</v>
      </c>
      <c r="H85" s="1" t="s">
        <v>225</v>
      </c>
      <c r="I85" s="1" t="s">
        <v>225</v>
      </c>
    </row>
    <row r="86" ht="15.75" customHeight="1">
      <c r="A86" s="1">
        <v>5581.1547</v>
      </c>
      <c r="B86" s="19">
        <f t="shared" si="1"/>
        <v>581.1547</v>
      </c>
      <c r="C86" s="19" t="s">
        <v>307</v>
      </c>
      <c r="D86" s="1" t="s">
        <v>224</v>
      </c>
      <c r="E86" s="1" t="s">
        <v>224</v>
      </c>
      <c r="F86" s="1" t="s">
        <v>224</v>
      </c>
      <c r="G86" s="1" t="s">
        <v>225</v>
      </c>
      <c r="H86" s="1" t="s">
        <v>225</v>
      </c>
      <c r="I86" s="1" t="s">
        <v>225</v>
      </c>
    </row>
    <row r="87" ht="15.75" customHeight="1">
      <c r="A87" s="1">
        <v>5581.2309</v>
      </c>
      <c r="B87" s="19">
        <f t="shared" si="1"/>
        <v>581.2309</v>
      </c>
      <c r="C87" s="19" t="s">
        <v>308</v>
      </c>
      <c r="D87" s="1" t="s">
        <v>224</v>
      </c>
      <c r="E87" s="1" t="s">
        <v>224</v>
      </c>
      <c r="F87" s="1" t="s">
        <v>224</v>
      </c>
      <c r="G87" s="1" t="s">
        <v>225</v>
      </c>
      <c r="H87" s="1" t="s">
        <v>225</v>
      </c>
      <c r="I87" s="1" t="s">
        <v>225</v>
      </c>
    </row>
    <row r="88" ht="15.75" customHeight="1">
      <c r="A88" s="1">
        <v>5581.3071</v>
      </c>
      <c r="B88" s="19">
        <f t="shared" si="1"/>
        <v>581.3071</v>
      </c>
      <c r="C88" s="19" t="s">
        <v>309</v>
      </c>
      <c r="D88" s="1" t="s">
        <v>224</v>
      </c>
      <c r="E88" s="1" t="s">
        <v>224</v>
      </c>
      <c r="F88" s="1" t="s">
        <v>224</v>
      </c>
      <c r="G88" s="1" t="s">
        <v>225</v>
      </c>
      <c r="H88" s="1" t="s">
        <v>225</v>
      </c>
      <c r="I88" s="1" t="s">
        <v>225</v>
      </c>
    </row>
    <row r="89" ht="15.75" customHeight="1">
      <c r="A89" s="1">
        <v>5581.3833</v>
      </c>
      <c r="B89" s="19">
        <f t="shared" si="1"/>
        <v>581.3833</v>
      </c>
      <c r="C89" s="19" t="s">
        <v>310</v>
      </c>
      <c r="D89" s="1" t="s">
        <v>224</v>
      </c>
      <c r="E89" s="1" t="s">
        <v>224</v>
      </c>
      <c r="F89" s="1" t="s">
        <v>224</v>
      </c>
      <c r="G89" s="1" t="s">
        <v>225</v>
      </c>
      <c r="H89" s="1" t="s">
        <v>225</v>
      </c>
      <c r="I89" s="1" t="s">
        <v>225</v>
      </c>
    </row>
    <row r="90" ht="15.75" customHeight="1">
      <c r="A90" s="1">
        <v>5581.4595</v>
      </c>
      <c r="B90" s="19">
        <f t="shared" si="1"/>
        <v>581.4595</v>
      </c>
      <c r="C90" s="19" t="s">
        <v>311</v>
      </c>
      <c r="D90" s="1" t="s">
        <v>224</v>
      </c>
      <c r="E90" s="1" t="s">
        <v>224</v>
      </c>
      <c r="F90" s="1" t="s">
        <v>224</v>
      </c>
      <c r="G90" s="1" t="s">
        <v>225</v>
      </c>
      <c r="H90" s="1" t="s">
        <v>225</v>
      </c>
      <c r="I90" s="1" t="s">
        <v>225</v>
      </c>
    </row>
    <row r="91" ht="15.75" customHeight="1">
      <c r="A91" s="1">
        <v>5581.5357</v>
      </c>
      <c r="B91" s="19">
        <f t="shared" si="1"/>
        <v>581.5357</v>
      </c>
      <c r="C91" s="19" t="s">
        <v>312</v>
      </c>
      <c r="D91" s="1" t="s">
        <v>225</v>
      </c>
      <c r="E91" s="1" t="s">
        <v>225</v>
      </c>
      <c r="F91" s="1" t="s">
        <v>224</v>
      </c>
      <c r="G91" s="1" t="s">
        <v>225</v>
      </c>
      <c r="H91" s="1" t="s">
        <v>225</v>
      </c>
      <c r="I91" s="1" t="s">
        <v>225</v>
      </c>
    </row>
    <row r="92" ht="15.75" customHeight="1">
      <c r="A92" s="1">
        <v>5581.6119</v>
      </c>
      <c r="B92" s="19">
        <f t="shared" si="1"/>
        <v>581.6119</v>
      </c>
      <c r="C92" s="19" t="s">
        <v>313</v>
      </c>
      <c r="D92" s="1" t="s">
        <v>225</v>
      </c>
      <c r="E92" s="1" t="s">
        <v>225</v>
      </c>
      <c r="F92" s="1" t="s">
        <v>224</v>
      </c>
      <c r="G92" s="1" t="s">
        <v>225</v>
      </c>
      <c r="H92" s="1" t="s">
        <v>225</v>
      </c>
      <c r="I92" s="1" t="s">
        <v>225</v>
      </c>
    </row>
    <row r="93" ht="15.75" customHeight="1">
      <c r="A93" s="1">
        <v>5581.6881</v>
      </c>
      <c r="B93" s="19">
        <f t="shared" si="1"/>
        <v>581.6881</v>
      </c>
      <c r="C93" s="19" t="s">
        <v>314</v>
      </c>
      <c r="D93" s="1" t="s">
        <v>225</v>
      </c>
      <c r="E93" s="1" t="s">
        <v>225</v>
      </c>
      <c r="F93" s="1" t="s">
        <v>228</v>
      </c>
      <c r="G93" s="1" t="s">
        <v>225</v>
      </c>
      <c r="H93" s="1" t="s">
        <v>225</v>
      </c>
      <c r="I93" s="1" t="s">
        <v>225</v>
      </c>
    </row>
    <row r="94" ht="15.75" customHeight="1">
      <c r="A94" s="1">
        <v>5581.7643</v>
      </c>
      <c r="B94" s="19">
        <f t="shared" si="1"/>
        <v>581.7643</v>
      </c>
      <c r="C94" s="19" t="s">
        <v>315</v>
      </c>
      <c r="D94" s="1" t="s">
        <v>225</v>
      </c>
      <c r="E94" s="1" t="s">
        <v>228</v>
      </c>
      <c r="F94" s="1" t="s">
        <v>228</v>
      </c>
      <c r="G94" s="1" t="s">
        <v>225</v>
      </c>
      <c r="H94" s="1" t="s">
        <v>225</v>
      </c>
      <c r="I94" s="1" t="s">
        <v>225</v>
      </c>
    </row>
    <row r="95" ht="15.75" customHeight="1">
      <c r="A95" s="1">
        <v>5581.8405</v>
      </c>
      <c r="B95" s="19">
        <f t="shared" si="1"/>
        <v>581.8405</v>
      </c>
      <c r="C95" s="19" t="s">
        <v>316</v>
      </c>
      <c r="D95" s="1" t="s">
        <v>225</v>
      </c>
      <c r="E95" s="1" t="s">
        <v>225</v>
      </c>
      <c r="F95" s="1" t="s">
        <v>224</v>
      </c>
      <c r="G95" s="1" t="s">
        <v>225</v>
      </c>
      <c r="H95" s="1" t="s">
        <v>225</v>
      </c>
      <c r="I95" s="1" t="s">
        <v>225</v>
      </c>
    </row>
    <row r="96" ht="15.75" customHeight="1">
      <c r="A96" s="1">
        <v>5581.9167</v>
      </c>
      <c r="B96" s="19">
        <f t="shared" si="1"/>
        <v>581.9167</v>
      </c>
      <c r="C96" s="19" t="s">
        <v>317</v>
      </c>
      <c r="D96" s="1" t="s">
        <v>225</v>
      </c>
      <c r="E96" s="1" t="s">
        <v>225</v>
      </c>
      <c r="F96" s="1" t="s">
        <v>224</v>
      </c>
      <c r="G96" s="1" t="s">
        <v>225</v>
      </c>
      <c r="H96" s="1" t="s">
        <v>225</v>
      </c>
      <c r="I96" s="1" t="s">
        <v>225</v>
      </c>
    </row>
    <row r="97" ht="15.75" customHeight="1">
      <c r="A97" s="1">
        <v>5581.9929</v>
      </c>
      <c r="B97" s="19">
        <f t="shared" si="1"/>
        <v>581.9929</v>
      </c>
      <c r="C97" s="19" t="s">
        <v>318</v>
      </c>
      <c r="D97" s="1" t="s">
        <v>225</v>
      </c>
      <c r="E97" s="1" t="s">
        <v>225</v>
      </c>
      <c r="F97" s="1" t="s">
        <v>224</v>
      </c>
      <c r="G97" s="1" t="s">
        <v>225</v>
      </c>
      <c r="H97" s="1" t="s">
        <v>225</v>
      </c>
      <c r="I97" s="1" t="s">
        <v>225</v>
      </c>
    </row>
    <row r="98" ht="15.75" customHeight="1">
      <c r="A98" s="1">
        <v>5582.0691</v>
      </c>
      <c r="B98" s="19">
        <f t="shared" si="1"/>
        <v>582.0691</v>
      </c>
      <c r="C98" s="19" t="s">
        <v>319</v>
      </c>
      <c r="D98" s="1" t="s">
        <v>225</v>
      </c>
      <c r="E98" s="1" t="s">
        <v>225</v>
      </c>
      <c r="F98" s="1" t="s">
        <v>224</v>
      </c>
      <c r="G98" s="1" t="s">
        <v>225</v>
      </c>
      <c r="H98" s="1" t="s">
        <v>225</v>
      </c>
      <c r="I98" s="1" t="s">
        <v>225</v>
      </c>
    </row>
    <row r="99" ht="15.75" customHeight="1">
      <c r="A99" s="1">
        <v>5582.1453</v>
      </c>
      <c r="B99" s="19">
        <f t="shared" si="1"/>
        <v>582.1453</v>
      </c>
      <c r="C99" s="19" t="s">
        <v>320</v>
      </c>
      <c r="D99" s="1" t="s">
        <v>225</v>
      </c>
      <c r="E99" s="1" t="s">
        <v>225</v>
      </c>
      <c r="F99" s="1" t="s">
        <v>224</v>
      </c>
      <c r="G99" s="1" t="s">
        <v>225</v>
      </c>
      <c r="H99" s="1" t="s">
        <v>225</v>
      </c>
      <c r="I99" s="1" t="s">
        <v>228</v>
      </c>
    </row>
    <row r="100" ht="15.75" customHeight="1">
      <c r="A100" s="1">
        <v>5582.2215</v>
      </c>
      <c r="B100" s="19">
        <f t="shared" si="1"/>
        <v>582.2215</v>
      </c>
      <c r="C100" s="19" t="s">
        <v>321</v>
      </c>
      <c r="D100" s="1" t="s">
        <v>225</v>
      </c>
      <c r="E100" s="1" t="s">
        <v>225</v>
      </c>
      <c r="F100" s="1" t="s">
        <v>224</v>
      </c>
      <c r="G100" s="1" t="s">
        <v>225</v>
      </c>
      <c r="H100" s="1" t="s">
        <v>225</v>
      </c>
      <c r="I100" s="1" t="s">
        <v>228</v>
      </c>
    </row>
    <row r="101" ht="15.75" customHeight="1">
      <c r="A101" s="1">
        <v>5582.2977</v>
      </c>
      <c r="B101" s="19">
        <f t="shared" si="1"/>
        <v>582.2977</v>
      </c>
      <c r="C101" s="19" t="s">
        <v>322</v>
      </c>
      <c r="D101" s="1" t="s">
        <v>225</v>
      </c>
      <c r="E101" s="1" t="s">
        <v>225</v>
      </c>
      <c r="F101" s="1" t="s">
        <v>224</v>
      </c>
      <c r="G101" s="1" t="s">
        <v>225</v>
      </c>
      <c r="H101" s="1" t="s">
        <v>225</v>
      </c>
      <c r="I101" s="1" t="s">
        <v>228</v>
      </c>
    </row>
    <row r="102" ht="15.75" customHeight="1">
      <c r="A102" s="1">
        <v>5582.3739</v>
      </c>
      <c r="B102" s="19">
        <f t="shared" si="1"/>
        <v>582.3739</v>
      </c>
      <c r="C102" s="19" t="s">
        <v>323</v>
      </c>
      <c r="D102" s="1" t="s">
        <v>225</v>
      </c>
      <c r="E102" s="1" t="s">
        <v>225</v>
      </c>
      <c r="F102" s="1" t="s">
        <v>224</v>
      </c>
      <c r="G102" s="1" t="s">
        <v>225</v>
      </c>
      <c r="H102" s="1" t="s">
        <v>225</v>
      </c>
      <c r="I102" s="1" t="s">
        <v>224</v>
      </c>
    </row>
    <row r="103" ht="15.75" customHeight="1">
      <c r="A103" s="1">
        <v>5582.4501</v>
      </c>
      <c r="B103" s="19">
        <f t="shared" si="1"/>
        <v>582.4501</v>
      </c>
      <c r="C103" s="19" t="s">
        <v>324</v>
      </c>
      <c r="D103" s="1" t="s">
        <v>225</v>
      </c>
      <c r="E103" s="1" t="s">
        <v>225</v>
      </c>
      <c r="F103" s="1" t="s">
        <v>224</v>
      </c>
      <c r="G103" s="1" t="s">
        <v>225</v>
      </c>
      <c r="H103" s="1" t="s">
        <v>225</v>
      </c>
      <c r="I103" s="1" t="s">
        <v>224</v>
      </c>
    </row>
    <row r="104" ht="15.75" customHeight="1">
      <c r="A104" s="1">
        <v>5582.5263</v>
      </c>
      <c r="B104" s="19">
        <f t="shared" si="1"/>
        <v>582.5263</v>
      </c>
      <c r="C104" s="19" t="s">
        <v>325</v>
      </c>
      <c r="D104" s="1" t="s">
        <v>225</v>
      </c>
      <c r="E104" s="1" t="s">
        <v>225</v>
      </c>
      <c r="F104" s="1" t="s">
        <v>224</v>
      </c>
      <c r="G104" s="1" t="s">
        <v>225</v>
      </c>
      <c r="H104" s="1" t="s">
        <v>225</v>
      </c>
      <c r="I104" s="1" t="s">
        <v>224</v>
      </c>
    </row>
    <row r="105" ht="15.75" customHeight="1">
      <c r="A105" s="1">
        <v>5582.6025</v>
      </c>
      <c r="B105" s="19">
        <f t="shared" si="1"/>
        <v>582.6025</v>
      </c>
      <c r="C105" s="19" t="s">
        <v>326</v>
      </c>
      <c r="D105" s="1" t="s">
        <v>228</v>
      </c>
      <c r="E105" s="1" t="s">
        <v>225</v>
      </c>
      <c r="F105" s="1" t="s">
        <v>224</v>
      </c>
      <c r="G105" s="1" t="s">
        <v>225</v>
      </c>
      <c r="H105" s="1" t="s">
        <v>228</v>
      </c>
      <c r="I105" s="1" t="s">
        <v>224</v>
      </c>
    </row>
    <row r="106" ht="15.75" customHeight="1">
      <c r="A106" s="1">
        <v>5582.6787</v>
      </c>
      <c r="B106" s="19">
        <f t="shared" si="1"/>
        <v>582.6787</v>
      </c>
      <c r="C106" s="19" t="s">
        <v>327</v>
      </c>
      <c r="D106" s="1" t="s">
        <v>224</v>
      </c>
      <c r="E106" s="1" t="s">
        <v>225</v>
      </c>
      <c r="F106" s="1" t="s">
        <v>224</v>
      </c>
      <c r="G106" s="1" t="s">
        <v>225</v>
      </c>
      <c r="H106" s="1" t="s">
        <v>224</v>
      </c>
      <c r="I106" s="1" t="s">
        <v>224</v>
      </c>
    </row>
    <row r="107" ht="15.75" customHeight="1">
      <c r="A107" s="1">
        <v>5582.7549</v>
      </c>
      <c r="B107" s="19">
        <f t="shared" si="1"/>
        <v>582.7549</v>
      </c>
      <c r="C107" s="19" t="s">
        <v>328</v>
      </c>
      <c r="D107" s="1" t="s">
        <v>228</v>
      </c>
      <c r="E107" s="1" t="s">
        <v>225</v>
      </c>
      <c r="F107" s="1" t="s">
        <v>224</v>
      </c>
      <c r="G107" s="1" t="s">
        <v>225</v>
      </c>
      <c r="H107" s="1" t="s">
        <v>224</v>
      </c>
      <c r="I107" s="1" t="s">
        <v>224</v>
      </c>
    </row>
    <row r="108" ht="15.75" customHeight="1">
      <c r="A108" s="1">
        <v>5582.8311</v>
      </c>
      <c r="B108" s="19">
        <f t="shared" si="1"/>
        <v>582.8311</v>
      </c>
      <c r="C108" s="19" t="s">
        <v>329</v>
      </c>
      <c r="D108" s="1" t="s">
        <v>228</v>
      </c>
      <c r="E108" s="1" t="s">
        <v>225</v>
      </c>
      <c r="F108" s="1" t="s">
        <v>224</v>
      </c>
      <c r="G108" s="1" t="s">
        <v>225</v>
      </c>
      <c r="H108" s="1" t="s">
        <v>224</v>
      </c>
      <c r="I108" s="1" t="s">
        <v>224</v>
      </c>
    </row>
    <row r="109" ht="15.75" customHeight="1">
      <c r="A109" s="1">
        <v>5582.9073</v>
      </c>
      <c r="B109" s="19">
        <f t="shared" si="1"/>
        <v>582.9073</v>
      </c>
      <c r="C109" s="19" t="s">
        <v>330</v>
      </c>
      <c r="D109" s="1" t="s">
        <v>228</v>
      </c>
      <c r="E109" s="1" t="s">
        <v>225</v>
      </c>
      <c r="F109" s="1" t="s">
        <v>224</v>
      </c>
      <c r="G109" s="1" t="s">
        <v>225</v>
      </c>
      <c r="H109" s="1" t="s">
        <v>224</v>
      </c>
      <c r="I109" s="1" t="s">
        <v>225</v>
      </c>
    </row>
    <row r="110" ht="15.75" customHeight="1">
      <c r="A110" s="1">
        <v>5582.9835</v>
      </c>
      <c r="B110" s="19">
        <f t="shared" si="1"/>
        <v>582.9835</v>
      </c>
      <c r="C110" s="19" t="s">
        <v>331</v>
      </c>
      <c r="D110" s="1" t="s">
        <v>228</v>
      </c>
      <c r="E110" s="1" t="s">
        <v>225</v>
      </c>
      <c r="F110" s="1" t="s">
        <v>224</v>
      </c>
      <c r="G110" s="1" t="s">
        <v>225</v>
      </c>
      <c r="H110" s="1" t="s">
        <v>224</v>
      </c>
      <c r="I110" s="1" t="s">
        <v>225</v>
      </c>
    </row>
    <row r="111" ht="15.75" customHeight="1">
      <c r="A111" s="1">
        <v>5583.0597</v>
      </c>
      <c r="B111" s="19">
        <f t="shared" si="1"/>
        <v>583.0597</v>
      </c>
      <c r="C111" s="19" t="s">
        <v>332</v>
      </c>
      <c r="D111" s="1" t="s">
        <v>228</v>
      </c>
      <c r="E111" s="1" t="s">
        <v>225</v>
      </c>
      <c r="F111" s="1" t="s">
        <v>224</v>
      </c>
      <c r="G111" s="1" t="s">
        <v>225</v>
      </c>
      <c r="H111" s="1" t="s">
        <v>224</v>
      </c>
      <c r="I111" s="1" t="s">
        <v>225</v>
      </c>
    </row>
    <row r="112" ht="15.75" customHeight="1">
      <c r="A112" s="1">
        <v>5583.1359</v>
      </c>
      <c r="B112" s="19">
        <f t="shared" si="1"/>
        <v>583.1359</v>
      </c>
      <c r="C112" s="19" t="s">
        <v>333</v>
      </c>
      <c r="D112" s="1" t="s">
        <v>228</v>
      </c>
      <c r="E112" s="1" t="s">
        <v>225</v>
      </c>
      <c r="F112" s="1" t="s">
        <v>228</v>
      </c>
      <c r="G112" s="1" t="s">
        <v>225</v>
      </c>
      <c r="H112" s="1" t="s">
        <v>224</v>
      </c>
      <c r="I112" s="1" t="s">
        <v>225</v>
      </c>
    </row>
    <row r="113" ht="15.75" customHeight="1">
      <c r="A113" s="1">
        <v>5583.2121</v>
      </c>
      <c r="B113" s="19">
        <f t="shared" si="1"/>
        <v>583.2121</v>
      </c>
      <c r="C113" s="19" t="s">
        <v>334</v>
      </c>
      <c r="D113" s="1" t="s">
        <v>228</v>
      </c>
      <c r="E113" s="1" t="s">
        <v>225</v>
      </c>
      <c r="F113" s="1" t="s">
        <v>228</v>
      </c>
      <c r="G113" s="1" t="s">
        <v>225</v>
      </c>
      <c r="H113" s="1" t="s">
        <v>224</v>
      </c>
      <c r="I113" s="1" t="s">
        <v>225</v>
      </c>
    </row>
    <row r="114" ht="15.75" customHeight="1">
      <c r="A114" s="1">
        <v>5583.2883</v>
      </c>
      <c r="B114" s="19">
        <f t="shared" si="1"/>
        <v>583.2883</v>
      </c>
      <c r="C114" s="19" t="s">
        <v>335</v>
      </c>
      <c r="D114" s="1" t="s">
        <v>228</v>
      </c>
      <c r="E114" s="1" t="s">
        <v>225</v>
      </c>
      <c r="F114" s="1" t="s">
        <v>228</v>
      </c>
      <c r="G114" s="1" t="s">
        <v>225</v>
      </c>
      <c r="H114" s="1" t="s">
        <v>224</v>
      </c>
      <c r="I114" s="1" t="s">
        <v>225</v>
      </c>
    </row>
    <row r="115" ht="15.75" customHeight="1">
      <c r="A115" s="1">
        <v>5583.3645</v>
      </c>
      <c r="B115" s="19">
        <f t="shared" si="1"/>
        <v>583.3645</v>
      </c>
      <c r="C115" s="19" t="s">
        <v>336</v>
      </c>
      <c r="D115" s="1" t="s">
        <v>228</v>
      </c>
      <c r="E115" s="1" t="s">
        <v>225</v>
      </c>
      <c r="F115" s="1" t="s">
        <v>224</v>
      </c>
      <c r="G115" s="1" t="s">
        <v>225</v>
      </c>
      <c r="H115" s="1" t="s">
        <v>224</v>
      </c>
      <c r="I115" s="1" t="s">
        <v>225</v>
      </c>
    </row>
    <row r="116" ht="15.75" customHeight="1">
      <c r="A116" s="1">
        <v>5583.4407</v>
      </c>
      <c r="B116" s="19">
        <f t="shared" si="1"/>
        <v>583.4407</v>
      </c>
      <c r="C116" s="19" t="s">
        <v>337</v>
      </c>
      <c r="D116" s="1" t="s">
        <v>228</v>
      </c>
      <c r="E116" s="1" t="s">
        <v>225</v>
      </c>
      <c r="F116" s="1" t="s">
        <v>224</v>
      </c>
      <c r="G116" s="1" t="s">
        <v>225</v>
      </c>
      <c r="H116" s="1" t="s">
        <v>228</v>
      </c>
      <c r="I116" s="1" t="s">
        <v>225</v>
      </c>
    </row>
    <row r="117" ht="15.75" customHeight="1">
      <c r="A117" s="1">
        <v>5583.5169</v>
      </c>
      <c r="B117" s="19">
        <f t="shared" si="1"/>
        <v>583.5169</v>
      </c>
      <c r="C117" s="19" t="s">
        <v>338</v>
      </c>
      <c r="D117" s="1" t="s">
        <v>228</v>
      </c>
      <c r="E117" s="1" t="s">
        <v>225</v>
      </c>
      <c r="F117" s="1" t="s">
        <v>224</v>
      </c>
      <c r="G117" s="1" t="s">
        <v>225</v>
      </c>
      <c r="H117" s="1" t="s">
        <v>228</v>
      </c>
      <c r="I117" s="1" t="s">
        <v>225</v>
      </c>
    </row>
    <row r="118" ht="15.75" customHeight="1">
      <c r="A118" s="1">
        <v>5583.5931</v>
      </c>
      <c r="B118" s="19">
        <f t="shared" si="1"/>
        <v>583.5931</v>
      </c>
      <c r="C118" s="19" t="s">
        <v>339</v>
      </c>
      <c r="D118" s="1" t="s">
        <v>228</v>
      </c>
      <c r="E118" s="1" t="s">
        <v>225</v>
      </c>
      <c r="F118" s="1" t="s">
        <v>224</v>
      </c>
      <c r="G118" s="1" t="s">
        <v>225</v>
      </c>
      <c r="H118" s="1" t="s">
        <v>228</v>
      </c>
      <c r="I118" s="1" t="s">
        <v>225</v>
      </c>
    </row>
    <row r="119" ht="15.75" customHeight="1">
      <c r="A119" s="1">
        <v>5583.6693</v>
      </c>
      <c r="B119" s="19">
        <f t="shared" si="1"/>
        <v>583.6693</v>
      </c>
      <c r="C119" s="19" t="s">
        <v>340</v>
      </c>
      <c r="D119" s="1" t="s">
        <v>228</v>
      </c>
      <c r="E119" s="1" t="s">
        <v>225</v>
      </c>
      <c r="F119" s="1" t="s">
        <v>224</v>
      </c>
      <c r="G119" s="1" t="s">
        <v>225</v>
      </c>
      <c r="H119" s="1" t="s">
        <v>228</v>
      </c>
      <c r="I119" s="1" t="s">
        <v>225</v>
      </c>
    </row>
    <row r="120" ht="15.75" customHeight="1">
      <c r="A120" s="1">
        <v>5583.7455</v>
      </c>
      <c r="B120" s="19">
        <f t="shared" si="1"/>
        <v>583.7455</v>
      </c>
      <c r="C120" s="19" t="s">
        <v>341</v>
      </c>
      <c r="D120" s="1" t="s">
        <v>228</v>
      </c>
      <c r="E120" s="1" t="s">
        <v>225</v>
      </c>
      <c r="F120" s="1" t="s">
        <v>224</v>
      </c>
      <c r="G120" s="1" t="s">
        <v>225</v>
      </c>
      <c r="H120" s="1" t="s">
        <v>228</v>
      </c>
      <c r="I120" s="1" t="s">
        <v>225</v>
      </c>
    </row>
    <row r="121" ht="15.75" customHeight="1">
      <c r="A121" s="1">
        <v>5583.8217</v>
      </c>
      <c r="B121" s="19">
        <f t="shared" si="1"/>
        <v>583.8217</v>
      </c>
      <c r="C121" s="19" t="s">
        <v>342</v>
      </c>
      <c r="D121" s="1" t="s">
        <v>228</v>
      </c>
      <c r="E121" s="1" t="s">
        <v>225</v>
      </c>
      <c r="F121" s="1" t="s">
        <v>224</v>
      </c>
      <c r="G121" s="1" t="s">
        <v>225</v>
      </c>
      <c r="H121" s="1" t="s">
        <v>228</v>
      </c>
      <c r="I121" s="1" t="s">
        <v>225</v>
      </c>
    </row>
    <row r="122" ht="15.75" customHeight="1">
      <c r="A122" s="1">
        <v>5583.8979</v>
      </c>
      <c r="B122" s="19">
        <f t="shared" si="1"/>
        <v>583.8979</v>
      </c>
      <c r="C122" s="19" t="s">
        <v>343</v>
      </c>
      <c r="D122" s="1" t="s">
        <v>228</v>
      </c>
      <c r="E122" s="1" t="s">
        <v>225</v>
      </c>
      <c r="F122" s="1" t="s">
        <v>224</v>
      </c>
      <c r="G122" s="1" t="s">
        <v>225</v>
      </c>
      <c r="H122" s="1" t="s">
        <v>225</v>
      </c>
      <c r="I122" s="1" t="s">
        <v>225</v>
      </c>
    </row>
    <row r="123" ht="15.75" customHeight="1">
      <c r="A123" s="1">
        <v>5583.9741</v>
      </c>
      <c r="B123" s="19">
        <f t="shared" si="1"/>
        <v>583.9741</v>
      </c>
      <c r="C123" s="19" t="s">
        <v>344</v>
      </c>
      <c r="D123" s="1" t="s">
        <v>228</v>
      </c>
      <c r="E123" s="1" t="s">
        <v>225</v>
      </c>
      <c r="F123" s="1" t="s">
        <v>224</v>
      </c>
      <c r="G123" s="1" t="s">
        <v>225</v>
      </c>
      <c r="H123" s="1" t="s">
        <v>225</v>
      </c>
      <c r="I123" s="1" t="s">
        <v>225</v>
      </c>
    </row>
    <row r="124" ht="15.75" customHeight="1">
      <c r="A124" s="1">
        <v>5584.0503</v>
      </c>
      <c r="B124" s="19">
        <f t="shared" si="1"/>
        <v>584.0503</v>
      </c>
      <c r="C124" s="19" t="s">
        <v>345</v>
      </c>
      <c r="D124" s="1" t="s">
        <v>228</v>
      </c>
      <c r="E124" s="1" t="s">
        <v>225</v>
      </c>
      <c r="F124" s="1" t="s">
        <v>224</v>
      </c>
      <c r="G124" s="1" t="s">
        <v>225</v>
      </c>
      <c r="H124" s="1" t="s">
        <v>225</v>
      </c>
      <c r="I124" s="1" t="s">
        <v>225</v>
      </c>
    </row>
    <row r="125" ht="15.75" customHeight="1">
      <c r="A125" s="1">
        <v>5584.1265</v>
      </c>
      <c r="B125" s="19">
        <f t="shared" si="1"/>
        <v>584.1265</v>
      </c>
      <c r="C125" s="19" t="s">
        <v>346</v>
      </c>
      <c r="D125" s="1" t="s">
        <v>225</v>
      </c>
      <c r="E125" s="1" t="s">
        <v>225</v>
      </c>
      <c r="F125" s="1" t="s">
        <v>224</v>
      </c>
      <c r="G125" s="1" t="s">
        <v>225</v>
      </c>
      <c r="H125" s="1" t="s">
        <v>225</v>
      </c>
      <c r="I125" s="1" t="s">
        <v>225</v>
      </c>
    </row>
    <row r="126" ht="15.75" customHeight="1">
      <c r="A126" s="1">
        <v>5584.2027</v>
      </c>
      <c r="B126" s="19">
        <f t="shared" si="1"/>
        <v>584.2027</v>
      </c>
      <c r="C126" s="19" t="s">
        <v>347</v>
      </c>
      <c r="D126" s="1" t="s">
        <v>225</v>
      </c>
      <c r="E126" s="1" t="s">
        <v>225</v>
      </c>
      <c r="F126" s="1" t="s">
        <v>224</v>
      </c>
      <c r="G126" s="1" t="s">
        <v>225</v>
      </c>
      <c r="H126" s="1" t="s">
        <v>225</v>
      </c>
      <c r="I126" s="1" t="s">
        <v>225</v>
      </c>
    </row>
    <row r="127" ht="15.75" customHeight="1">
      <c r="A127" s="1">
        <v>5584.2789</v>
      </c>
      <c r="B127" s="19">
        <f t="shared" si="1"/>
        <v>584.2789</v>
      </c>
      <c r="C127" s="19" t="s">
        <v>348</v>
      </c>
      <c r="D127" s="1" t="s">
        <v>225</v>
      </c>
      <c r="E127" s="1" t="s">
        <v>225</v>
      </c>
      <c r="F127" s="1" t="s">
        <v>224</v>
      </c>
      <c r="G127" s="1" t="s">
        <v>225</v>
      </c>
      <c r="H127" s="1" t="s">
        <v>225</v>
      </c>
      <c r="I127" s="1" t="s">
        <v>225</v>
      </c>
    </row>
    <row r="128" ht="15.75" customHeight="1">
      <c r="A128" s="1">
        <v>5584.3551</v>
      </c>
      <c r="B128" s="19">
        <f t="shared" si="1"/>
        <v>584.3551</v>
      </c>
      <c r="C128" s="19" t="s">
        <v>349</v>
      </c>
      <c r="D128" s="1" t="s">
        <v>225</v>
      </c>
      <c r="E128" s="1" t="s">
        <v>225</v>
      </c>
      <c r="F128" s="1" t="s">
        <v>224</v>
      </c>
      <c r="G128" s="1" t="s">
        <v>225</v>
      </c>
      <c r="H128" s="1" t="s">
        <v>225</v>
      </c>
      <c r="I128" s="1" t="s">
        <v>225</v>
      </c>
    </row>
    <row r="129" ht="15.75" customHeight="1">
      <c r="A129" s="1">
        <v>5584.4313</v>
      </c>
      <c r="B129" s="19">
        <f t="shared" si="1"/>
        <v>584.4313</v>
      </c>
      <c r="C129" s="19" t="s">
        <v>350</v>
      </c>
      <c r="D129" s="1" t="s">
        <v>228</v>
      </c>
      <c r="E129" s="1" t="s">
        <v>225</v>
      </c>
      <c r="F129" s="1" t="s">
        <v>224</v>
      </c>
      <c r="G129" s="1" t="s">
        <v>225</v>
      </c>
      <c r="H129" s="1" t="s">
        <v>225</v>
      </c>
      <c r="I129" s="1" t="s">
        <v>225</v>
      </c>
    </row>
    <row r="130" ht="15.75" customHeight="1">
      <c r="A130" s="1">
        <v>5584.5075</v>
      </c>
      <c r="B130" s="19">
        <f t="shared" si="1"/>
        <v>584.5075</v>
      </c>
      <c r="C130" s="19" t="s">
        <v>351</v>
      </c>
      <c r="D130" s="1" t="s">
        <v>228</v>
      </c>
      <c r="E130" s="1" t="s">
        <v>225</v>
      </c>
      <c r="F130" s="1" t="s">
        <v>224</v>
      </c>
      <c r="G130" s="1" t="s">
        <v>225</v>
      </c>
      <c r="H130" s="1" t="s">
        <v>225</v>
      </c>
      <c r="I130" s="1" t="s">
        <v>225</v>
      </c>
    </row>
    <row r="131" ht="15.75" customHeight="1">
      <c r="A131" s="1">
        <v>5584.5837</v>
      </c>
      <c r="B131" s="19">
        <f t="shared" si="1"/>
        <v>584.5837</v>
      </c>
      <c r="C131" s="19" t="s">
        <v>352</v>
      </c>
      <c r="D131" s="1" t="s">
        <v>228</v>
      </c>
      <c r="E131" s="1" t="s">
        <v>225</v>
      </c>
      <c r="F131" s="1" t="s">
        <v>228</v>
      </c>
      <c r="G131" s="1" t="s">
        <v>225</v>
      </c>
      <c r="H131" s="1" t="s">
        <v>225</v>
      </c>
      <c r="I131" s="1" t="s">
        <v>225</v>
      </c>
    </row>
    <row r="132" ht="15.75" customHeight="1">
      <c r="A132" s="1">
        <v>5584.6599</v>
      </c>
      <c r="B132" s="19">
        <f t="shared" si="1"/>
        <v>584.6599</v>
      </c>
      <c r="C132" s="19" t="s">
        <v>353</v>
      </c>
      <c r="D132" s="1" t="s">
        <v>228</v>
      </c>
      <c r="E132" s="1" t="s">
        <v>225</v>
      </c>
      <c r="F132" s="1" t="s">
        <v>228</v>
      </c>
      <c r="G132" s="1" t="s">
        <v>225</v>
      </c>
      <c r="H132" s="1" t="s">
        <v>225</v>
      </c>
      <c r="I132" s="1" t="s">
        <v>225</v>
      </c>
    </row>
    <row r="133" ht="15.75" customHeight="1">
      <c r="A133" s="1">
        <v>5584.7361</v>
      </c>
      <c r="B133" s="19">
        <f t="shared" si="1"/>
        <v>584.7361</v>
      </c>
      <c r="C133" s="19" t="s">
        <v>354</v>
      </c>
      <c r="D133" s="1" t="s">
        <v>228</v>
      </c>
      <c r="E133" s="1" t="s">
        <v>225</v>
      </c>
      <c r="F133" s="1" t="s">
        <v>225</v>
      </c>
      <c r="G133" s="1" t="s">
        <v>225</v>
      </c>
      <c r="H133" s="1" t="s">
        <v>225</v>
      </c>
      <c r="I133" s="1" t="s">
        <v>225</v>
      </c>
    </row>
    <row r="134" ht="15.75" customHeight="1">
      <c r="A134" s="1">
        <v>5584.8123</v>
      </c>
      <c r="B134" s="19">
        <f t="shared" si="1"/>
        <v>584.8123</v>
      </c>
      <c r="C134" s="19" t="s">
        <v>355</v>
      </c>
      <c r="D134" s="1" t="s">
        <v>228</v>
      </c>
      <c r="E134" s="1" t="s">
        <v>225</v>
      </c>
      <c r="F134" s="1" t="s">
        <v>228</v>
      </c>
      <c r="G134" s="1" t="s">
        <v>225</v>
      </c>
      <c r="H134" s="1" t="s">
        <v>225</v>
      </c>
      <c r="I134" s="1" t="s">
        <v>225</v>
      </c>
    </row>
    <row r="135" ht="15.75" customHeight="1">
      <c r="A135" s="1">
        <v>5584.8885</v>
      </c>
      <c r="B135" s="19">
        <f t="shared" si="1"/>
        <v>584.8885</v>
      </c>
      <c r="C135" s="19" t="s">
        <v>356</v>
      </c>
      <c r="D135" s="1" t="s">
        <v>228</v>
      </c>
      <c r="E135" s="1" t="s">
        <v>225</v>
      </c>
      <c r="F135" s="1" t="s">
        <v>228</v>
      </c>
      <c r="G135" s="1" t="s">
        <v>225</v>
      </c>
      <c r="H135" s="1" t="s">
        <v>225</v>
      </c>
      <c r="I135" s="1" t="s">
        <v>225</v>
      </c>
    </row>
    <row r="136" ht="15.75" customHeight="1">
      <c r="A136" s="1">
        <v>5584.9647</v>
      </c>
      <c r="B136" s="19">
        <f t="shared" si="1"/>
        <v>584.9647</v>
      </c>
      <c r="C136" s="19" t="s">
        <v>357</v>
      </c>
      <c r="D136" s="1" t="s">
        <v>228</v>
      </c>
      <c r="E136" s="1" t="s">
        <v>225</v>
      </c>
      <c r="F136" s="1" t="s">
        <v>228</v>
      </c>
      <c r="G136" s="1" t="s">
        <v>225</v>
      </c>
      <c r="H136" s="1" t="s">
        <v>225</v>
      </c>
      <c r="I136" s="1" t="s">
        <v>225</v>
      </c>
    </row>
    <row r="137" ht="15.75" customHeight="1">
      <c r="A137" s="1">
        <v>5585.0409</v>
      </c>
      <c r="B137" s="19">
        <f t="shared" si="1"/>
        <v>585.0409</v>
      </c>
      <c r="C137" s="19" t="s">
        <v>358</v>
      </c>
      <c r="D137" s="1" t="s">
        <v>228</v>
      </c>
      <c r="E137" s="1" t="s">
        <v>225</v>
      </c>
      <c r="F137" s="1" t="s">
        <v>228</v>
      </c>
      <c r="G137" s="1" t="s">
        <v>225</v>
      </c>
      <c r="H137" s="1" t="s">
        <v>225</v>
      </c>
      <c r="I137" s="1" t="s">
        <v>225</v>
      </c>
    </row>
    <row r="138" ht="15.75" customHeight="1">
      <c r="A138" s="1">
        <v>5585.1171</v>
      </c>
      <c r="B138" s="19">
        <f t="shared" si="1"/>
        <v>585.1171</v>
      </c>
      <c r="C138" s="19" t="s">
        <v>359</v>
      </c>
      <c r="D138" s="1" t="s">
        <v>228</v>
      </c>
      <c r="E138" s="1" t="s">
        <v>225</v>
      </c>
      <c r="F138" s="1" t="s">
        <v>228</v>
      </c>
      <c r="G138" s="1" t="s">
        <v>225</v>
      </c>
      <c r="H138" s="1" t="s">
        <v>225</v>
      </c>
      <c r="I138" s="1" t="s">
        <v>225</v>
      </c>
    </row>
    <row r="139" ht="15.75" customHeight="1">
      <c r="A139" s="1">
        <v>5585.1933</v>
      </c>
      <c r="B139" s="19">
        <f t="shared" si="1"/>
        <v>585.1933</v>
      </c>
      <c r="C139" s="19" t="s">
        <v>360</v>
      </c>
      <c r="D139" s="1" t="s">
        <v>228</v>
      </c>
      <c r="E139" s="1" t="s">
        <v>225</v>
      </c>
      <c r="F139" s="1" t="s">
        <v>228</v>
      </c>
      <c r="G139" s="1" t="s">
        <v>225</v>
      </c>
      <c r="H139" s="1" t="s">
        <v>225</v>
      </c>
      <c r="I139" s="1" t="s">
        <v>225</v>
      </c>
    </row>
    <row r="140" ht="15.75" customHeight="1">
      <c r="A140" s="1">
        <v>5585.2695</v>
      </c>
      <c r="B140" s="19">
        <f t="shared" si="1"/>
        <v>585.2695</v>
      </c>
      <c r="C140" s="19" t="s">
        <v>361</v>
      </c>
      <c r="D140" s="1" t="s">
        <v>228</v>
      </c>
      <c r="E140" s="1" t="s">
        <v>225</v>
      </c>
      <c r="F140" s="1" t="s">
        <v>228</v>
      </c>
      <c r="G140" s="1" t="s">
        <v>225</v>
      </c>
      <c r="H140" s="1" t="s">
        <v>225</v>
      </c>
      <c r="I140" s="1" t="s">
        <v>225</v>
      </c>
    </row>
    <row r="141" ht="15.75" customHeight="1">
      <c r="A141" s="1">
        <v>5585.3457</v>
      </c>
      <c r="B141" s="19">
        <f t="shared" si="1"/>
        <v>585.3457</v>
      </c>
      <c r="C141" s="19" t="s">
        <v>362</v>
      </c>
      <c r="D141" s="1" t="s">
        <v>228</v>
      </c>
      <c r="E141" s="1" t="s">
        <v>225</v>
      </c>
      <c r="F141" s="1" t="s">
        <v>224</v>
      </c>
      <c r="G141" s="1" t="s">
        <v>225</v>
      </c>
      <c r="H141" s="1" t="s">
        <v>225</v>
      </c>
      <c r="I141" s="1" t="s">
        <v>225</v>
      </c>
    </row>
    <row r="142" ht="15.75" customHeight="1">
      <c r="A142" s="1">
        <v>5585.4219</v>
      </c>
      <c r="B142" s="19">
        <f t="shared" si="1"/>
        <v>585.4219</v>
      </c>
      <c r="C142" s="19" t="s">
        <v>363</v>
      </c>
      <c r="D142" s="1" t="s">
        <v>228</v>
      </c>
      <c r="E142" s="1" t="s">
        <v>225</v>
      </c>
      <c r="F142" s="1" t="s">
        <v>224</v>
      </c>
      <c r="G142" s="1" t="s">
        <v>225</v>
      </c>
      <c r="H142" s="1" t="s">
        <v>225</v>
      </c>
      <c r="I142" s="1" t="s">
        <v>225</v>
      </c>
    </row>
    <row r="143" ht="15.75" customHeight="1">
      <c r="A143" s="1">
        <v>5585.4981</v>
      </c>
      <c r="B143" s="19">
        <f t="shared" si="1"/>
        <v>585.4981</v>
      </c>
      <c r="C143" s="19" t="s">
        <v>364</v>
      </c>
      <c r="D143" s="1" t="s">
        <v>228</v>
      </c>
      <c r="E143" s="1" t="s">
        <v>225</v>
      </c>
      <c r="F143" s="1" t="s">
        <v>224</v>
      </c>
      <c r="G143" s="1" t="s">
        <v>225</v>
      </c>
      <c r="H143" s="1" t="s">
        <v>225</v>
      </c>
      <c r="I143" s="1" t="s">
        <v>225</v>
      </c>
    </row>
    <row r="144" ht="15.75" customHeight="1">
      <c r="A144" s="1">
        <v>5585.5743</v>
      </c>
      <c r="B144" s="19">
        <f t="shared" si="1"/>
        <v>585.5743</v>
      </c>
      <c r="C144" s="19" t="s">
        <v>365</v>
      </c>
      <c r="D144" s="1" t="s">
        <v>228</v>
      </c>
      <c r="E144" s="1" t="s">
        <v>225</v>
      </c>
      <c r="F144" s="1" t="s">
        <v>224</v>
      </c>
      <c r="G144" s="1" t="s">
        <v>225</v>
      </c>
      <c r="H144" s="1" t="s">
        <v>225</v>
      </c>
      <c r="I144" s="1" t="s">
        <v>225</v>
      </c>
    </row>
    <row r="145" ht="15.75" customHeight="1">
      <c r="A145" s="1">
        <v>5585.6505</v>
      </c>
      <c r="B145" s="19">
        <f t="shared" si="1"/>
        <v>585.6505</v>
      </c>
      <c r="C145" s="19" t="s">
        <v>366</v>
      </c>
      <c r="D145" s="1" t="s">
        <v>228</v>
      </c>
      <c r="E145" s="1" t="s">
        <v>225</v>
      </c>
      <c r="F145" s="1" t="s">
        <v>224</v>
      </c>
      <c r="G145" s="1" t="s">
        <v>225</v>
      </c>
      <c r="H145" s="1" t="s">
        <v>225</v>
      </c>
      <c r="I145" s="1" t="s">
        <v>225</v>
      </c>
    </row>
    <row r="146" ht="15.75" customHeight="1">
      <c r="A146" s="1">
        <v>5585.7267</v>
      </c>
      <c r="B146" s="19">
        <f t="shared" si="1"/>
        <v>585.7267</v>
      </c>
      <c r="C146" s="19" t="s">
        <v>367</v>
      </c>
      <c r="D146" s="1" t="s">
        <v>228</v>
      </c>
      <c r="E146" s="1" t="s">
        <v>225</v>
      </c>
      <c r="F146" s="1" t="s">
        <v>228</v>
      </c>
      <c r="G146" s="1" t="s">
        <v>225</v>
      </c>
      <c r="H146" s="1" t="s">
        <v>228</v>
      </c>
      <c r="I146" s="1" t="s">
        <v>225</v>
      </c>
    </row>
    <row r="147" ht="15.75" customHeight="1">
      <c r="A147" s="1">
        <v>5585.8029</v>
      </c>
      <c r="B147" s="19">
        <f t="shared" si="1"/>
        <v>585.8029</v>
      </c>
      <c r="C147" s="19" t="s">
        <v>368</v>
      </c>
      <c r="D147" s="1" t="s">
        <v>228</v>
      </c>
      <c r="E147" s="1" t="s">
        <v>225</v>
      </c>
      <c r="F147" s="1" t="s">
        <v>228</v>
      </c>
      <c r="G147" s="1" t="s">
        <v>225</v>
      </c>
      <c r="H147" s="1" t="s">
        <v>228</v>
      </c>
      <c r="I147" s="1" t="s">
        <v>225</v>
      </c>
    </row>
    <row r="148" ht="15.75" customHeight="1">
      <c r="A148" s="1">
        <v>5585.8791</v>
      </c>
      <c r="B148" s="19">
        <f t="shared" si="1"/>
        <v>585.8791</v>
      </c>
      <c r="C148" s="19" t="s">
        <v>369</v>
      </c>
      <c r="D148" s="1" t="s">
        <v>228</v>
      </c>
      <c r="E148" s="1" t="s">
        <v>225</v>
      </c>
      <c r="F148" s="1" t="s">
        <v>228</v>
      </c>
      <c r="G148" s="1" t="s">
        <v>225</v>
      </c>
      <c r="H148" s="1" t="s">
        <v>228</v>
      </c>
      <c r="I148" s="1" t="s">
        <v>225</v>
      </c>
    </row>
    <row r="149" ht="15.75" customHeight="1">
      <c r="A149" s="1">
        <v>5585.9553</v>
      </c>
      <c r="B149" s="19">
        <f t="shared" si="1"/>
        <v>585.9553</v>
      </c>
      <c r="C149" s="19" t="s">
        <v>370</v>
      </c>
      <c r="D149" s="1" t="s">
        <v>228</v>
      </c>
      <c r="E149" s="1" t="s">
        <v>225</v>
      </c>
      <c r="F149" s="1" t="s">
        <v>225</v>
      </c>
      <c r="G149" s="1" t="s">
        <v>225</v>
      </c>
      <c r="H149" s="1" t="s">
        <v>224</v>
      </c>
      <c r="I149" s="1" t="s">
        <v>225</v>
      </c>
    </row>
    <row r="150" ht="15.75" customHeight="1">
      <c r="A150" s="1">
        <v>5586.0315</v>
      </c>
      <c r="B150" s="19">
        <f t="shared" si="1"/>
        <v>586.0315</v>
      </c>
      <c r="C150" s="19" t="s">
        <v>371</v>
      </c>
      <c r="D150" s="1" t="s">
        <v>228</v>
      </c>
      <c r="E150" s="1" t="s">
        <v>228</v>
      </c>
      <c r="F150" s="1" t="s">
        <v>225</v>
      </c>
      <c r="G150" s="1" t="s">
        <v>225</v>
      </c>
      <c r="H150" s="1" t="s">
        <v>224</v>
      </c>
      <c r="I150" s="1" t="s">
        <v>225</v>
      </c>
    </row>
    <row r="151" ht="15.75" customHeight="1">
      <c r="A151" s="1">
        <v>5586.1077</v>
      </c>
      <c r="B151" s="19">
        <f t="shared" si="1"/>
        <v>586.1077</v>
      </c>
      <c r="C151" s="19" t="s">
        <v>372</v>
      </c>
      <c r="D151" s="1" t="s">
        <v>228</v>
      </c>
      <c r="E151" s="1" t="s">
        <v>225</v>
      </c>
      <c r="F151" s="1" t="s">
        <v>225</v>
      </c>
      <c r="G151" s="1" t="s">
        <v>225</v>
      </c>
      <c r="H151" s="1" t="s">
        <v>224</v>
      </c>
      <c r="I151" s="1" t="s">
        <v>225</v>
      </c>
    </row>
    <row r="152" ht="15.75" customHeight="1">
      <c r="A152" s="1">
        <v>5586.1839</v>
      </c>
      <c r="B152" s="19">
        <f t="shared" si="1"/>
        <v>586.1839</v>
      </c>
      <c r="C152" s="19" t="s">
        <v>373</v>
      </c>
      <c r="D152" s="1" t="s">
        <v>225</v>
      </c>
      <c r="E152" s="1" t="s">
        <v>225</v>
      </c>
      <c r="F152" s="1" t="s">
        <v>225</v>
      </c>
      <c r="G152" s="1" t="s">
        <v>225</v>
      </c>
      <c r="H152" s="1" t="s">
        <v>224</v>
      </c>
      <c r="I152" s="1" t="s">
        <v>225</v>
      </c>
    </row>
    <row r="153" ht="15.75" customHeight="1">
      <c r="A153" s="1">
        <v>5586.2601</v>
      </c>
      <c r="B153" s="19">
        <f t="shared" si="1"/>
        <v>586.2601</v>
      </c>
      <c r="C153" s="19" t="s">
        <v>374</v>
      </c>
      <c r="D153" s="1" t="s">
        <v>225</v>
      </c>
      <c r="E153" s="1" t="s">
        <v>225</v>
      </c>
      <c r="F153" s="1" t="s">
        <v>225</v>
      </c>
      <c r="G153" s="1" t="s">
        <v>225</v>
      </c>
      <c r="H153" s="1" t="s">
        <v>224</v>
      </c>
      <c r="I153" s="1" t="s">
        <v>225</v>
      </c>
    </row>
    <row r="154" ht="15.75" customHeight="1">
      <c r="A154" s="1">
        <v>5586.3363</v>
      </c>
      <c r="B154" s="19">
        <f t="shared" si="1"/>
        <v>586.3363</v>
      </c>
      <c r="C154" s="19" t="s">
        <v>375</v>
      </c>
      <c r="D154" s="1" t="s">
        <v>225</v>
      </c>
      <c r="E154" s="1" t="s">
        <v>225</v>
      </c>
      <c r="F154" s="1" t="s">
        <v>225</v>
      </c>
      <c r="G154" s="1" t="s">
        <v>225</v>
      </c>
      <c r="H154" s="1" t="s">
        <v>224</v>
      </c>
      <c r="I154" s="1" t="s">
        <v>225</v>
      </c>
    </row>
    <row r="155" ht="15.75" customHeight="1">
      <c r="A155" s="1">
        <v>5586.4125</v>
      </c>
      <c r="B155" s="19">
        <f t="shared" si="1"/>
        <v>586.4125</v>
      </c>
      <c r="C155" s="19" t="s">
        <v>376</v>
      </c>
      <c r="D155" s="1" t="s">
        <v>225</v>
      </c>
      <c r="E155" s="1" t="s">
        <v>228</v>
      </c>
      <c r="F155" s="1" t="s">
        <v>225</v>
      </c>
      <c r="G155" s="1" t="s">
        <v>225</v>
      </c>
      <c r="H155" s="1" t="s">
        <v>224</v>
      </c>
      <c r="I155" s="1" t="s">
        <v>225</v>
      </c>
    </row>
    <row r="156" ht="15.75" customHeight="1">
      <c r="A156" s="1">
        <v>5586.4887</v>
      </c>
      <c r="B156" s="19">
        <f t="shared" si="1"/>
        <v>586.4887</v>
      </c>
      <c r="C156" s="19" t="s">
        <v>377</v>
      </c>
      <c r="D156" s="1" t="s">
        <v>228</v>
      </c>
      <c r="E156" s="1" t="s">
        <v>228</v>
      </c>
      <c r="F156" s="1" t="s">
        <v>225</v>
      </c>
      <c r="G156" s="1" t="s">
        <v>225</v>
      </c>
      <c r="H156" s="1" t="s">
        <v>224</v>
      </c>
      <c r="I156" s="1" t="s">
        <v>225</v>
      </c>
    </row>
    <row r="157" ht="15.75" customHeight="1">
      <c r="A157" s="1">
        <v>5586.5649</v>
      </c>
      <c r="B157" s="19">
        <f t="shared" si="1"/>
        <v>586.5649</v>
      </c>
      <c r="C157" s="19" t="s">
        <v>378</v>
      </c>
      <c r="D157" s="1" t="s">
        <v>228</v>
      </c>
      <c r="E157" s="1" t="s">
        <v>228</v>
      </c>
      <c r="F157" s="1" t="s">
        <v>225</v>
      </c>
      <c r="G157" s="1" t="s">
        <v>225</v>
      </c>
      <c r="H157" s="1" t="s">
        <v>224</v>
      </c>
      <c r="I157" s="1" t="s">
        <v>225</v>
      </c>
    </row>
    <row r="158" ht="15.75" customHeight="1">
      <c r="A158" s="1">
        <v>5586.6411</v>
      </c>
      <c r="B158" s="19">
        <f t="shared" si="1"/>
        <v>586.6411</v>
      </c>
      <c r="C158" s="19" t="s">
        <v>379</v>
      </c>
      <c r="D158" s="1" t="s">
        <v>228</v>
      </c>
      <c r="E158" s="1" t="s">
        <v>228</v>
      </c>
      <c r="F158" s="1" t="s">
        <v>225</v>
      </c>
      <c r="G158" s="1" t="s">
        <v>225</v>
      </c>
      <c r="H158" s="1" t="s">
        <v>228</v>
      </c>
      <c r="I158" s="1" t="s">
        <v>225</v>
      </c>
    </row>
    <row r="159" ht="15.75" customHeight="1">
      <c r="A159" s="1">
        <v>5586.7173</v>
      </c>
      <c r="B159" s="19">
        <f t="shared" si="1"/>
        <v>586.7173</v>
      </c>
      <c r="C159" s="19" t="s">
        <v>380</v>
      </c>
      <c r="D159" s="1" t="s">
        <v>228</v>
      </c>
      <c r="E159" s="1" t="s">
        <v>225</v>
      </c>
      <c r="F159" s="1" t="s">
        <v>225</v>
      </c>
      <c r="G159" s="1" t="s">
        <v>225</v>
      </c>
      <c r="H159" s="1" t="s">
        <v>228</v>
      </c>
      <c r="I159" s="1" t="s">
        <v>225</v>
      </c>
    </row>
    <row r="160" ht="15.75" customHeight="1">
      <c r="A160" s="1">
        <v>5586.7935</v>
      </c>
      <c r="B160" s="19">
        <f t="shared" si="1"/>
        <v>586.7935</v>
      </c>
      <c r="C160" s="19" t="s">
        <v>381</v>
      </c>
      <c r="D160" s="1" t="s">
        <v>228</v>
      </c>
      <c r="E160" s="1" t="s">
        <v>225</v>
      </c>
      <c r="F160" s="1" t="s">
        <v>225</v>
      </c>
      <c r="G160" s="1" t="s">
        <v>225</v>
      </c>
      <c r="H160" s="1" t="s">
        <v>228</v>
      </c>
      <c r="I160" s="1" t="s">
        <v>225</v>
      </c>
    </row>
    <row r="161" ht="15.75" customHeight="1">
      <c r="A161" s="1">
        <v>5586.8697</v>
      </c>
      <c r="B161" s="19">
        <f t="shared" si="1"/>
        <v>586.8697</v>
      </c>
      <c r="C161" s="19" t="s">
        <v>382</v>
      </c>
      <c r="D161" s="1" t="s">
        <v>228</v>
      </c>
      <c r="E161" s="1" t="s">
        <v>225</v>
      </c>
      <c r="F161" s="1" t="s">
        <v>225</v>
      </c>
      <c r="G161" s="1" t="s">
        <v>225</v>
      </c>
      <c r="H161" s="1" t="s">
        <v>228</v>
      </c>
      <c r="I161" s="1" t="s">
        <v>225</v>
      </c>
    </row>
    <row r="162" ht="15.75" customHeight="1">
      <c r="A162" s="1">
        <v>5586.9459</v>
      </c>
      <c r="B162" s="19">
        <f t="shared" si="1"/>
        <v>586.9459</v>
      </c>
      <c r="C162" s="19" t="s">
        <v>383</v>
      </c>
      <c r="D162" s="1" t="s">
        <v>228</v>
      </c>
      <c r="E162" s="1" t="s">
        <v>225</v>
      </c>
      <c r="F162" s="1" t="s">
        <v>225</v>
      </c>
      <c r="G162" s="1" t="s">
        <v>225</v>
      </c>
      <c r="H162" s="1" t="s">
        <v>228</v>
      </c>
      <c r="I162" s="1" t="s">
        <v>225</v>
      </c>
    </row>
    <row r="163" ht="15.75" customHeight="1">
      <c r="A163" s="1">
        <v>5587.0221</v>
      </c>
      <c r="B163" s="19">
        <f t="shared" si="1"/>
        <v>587.0221</v>
      </c>
      <c r="C163" s="19" t="s">
        <v>384</v>
      </c>
      <c r="D163" s="1" t="s">
        <v>228</v>
      </c>
      <c r="E163" s="1" t="s">
        <v>225</v>
      </c>
      <c r="F163" s="1" t="s">
        <v>225</v>
      </c>
      <c r="G163" s="1" t="s">
        <v>225</v>
      </c>
      <c r="H163" s="1" t="s">
        <v>228</v>
      </c>
      <c r="I163" s="1" t="s">
        <v>225</v>
      </c>
    </row>
    <row r="164" ht="15.75" customHeight="1">
      <c r="A164" s="1">
        <v>5587.0983</v>
      </c>
      <c r="B164" s="19">
        <f t="shared" si="1"/>
        <v>587.0983</v>
      </c>
      <c r="C164" s="19" t="s">
        <v>385</v>
      </c>
      <c r="D164" s="1" t="s">
        <v>228</v>
      </c>
      <c r="E164" s="1" t="s">
        <v>225</v>
      </c>
      <c r="F164" s="1" t="s">
        <v>225</v>
      </c>
      <c r="G164" s="1" t="s">
        <v>225</v>
      </c>
      <c r="H164" s="1" t="s">
        <v>228</v>
      </c>
      <c r="I164" s="1" t="s">
        <v>225</v>
      </c>
    </row>
    <row r="165" ht="15.75" customHeight="1">
      <c r="A165" s="1">
        <v>5587.1745</v>
      </c>
      <c r="B165" s="19">
        <f t="shared" si="1"/>
        <v>587.1745</v>
      </c>
      <c r="C165" s="19" t="s">
        <v>386</v>
      </c>
      <c r="D165" s="1" t="s">
        <v>228</v>
      </c>
      <c r="E165" s="1" t="s">
        <v>225</v>
      </c>
      <c r="F165" s="1" t="s">
        <v>225</v>
      </c>
      <c r="G165" s="1" t="s">
        <v>225</v>
      </c>
      <c r="H165" s="1" t="s">
        <v>228</v>
      </c>
      <c r="I165" s="1" t="s">
        <v>225</v>
      </c>
    </row>
    <row r="166" ht="15.75" customHeight="1">
      <c r="A166" s="1">
        <v>5587.2507</v>
      </c>
      <c r="B166" s="19">
        <f t="shared" si="1"/>
        <v>587.2507</v>
      </c>
      <c r="C166" s="19" t="s">
        <v>387</v>
      </c>
      <c r="D166" s="1" t="s">
        <v>228</v>
      </c>
      <c r="E166" s="1" t="s">
        <v>225</v>
      </c>
      <c r="F166" s="1" t="s">
        <v>225</v>
      </c>
      <c r="G166" s="1" t="s">
        <v>225</v>
      </c>
      <c r="H166" s="1" t="s">
        <v>228</v>
      </c>
      <c r="I166" s="1" t="s">
        <v>225</v>
      </c>
    </row>
    <row r="167" ht="15.75" customHeight="1">
      <c r="A167" s="1">
        <v>5587.3269</v>
      </c>
      <c r="B167" s="19">
        <f t="shared" si="1"/>
        <v>587.3269</v>
      </c>
      <c r="C167" s="19" t="s">
        <v>388</v>
      </c>
      <c r="D167" s="1" t="s">
        <v>228</v>
      </c>
      <c r="E167" s="1" t="s">
        <v>225</v>
      </c>
      <c r="F167" s="1" t="s">
        <v>228</v>
      </c>
      <c r="G167" s="1" t="s">
        <v>225</v>
      </c>
      <c r="H167" s="1" t="s">
        <v>228</v>
      </c>
      <c r="I167" s="1" t="s">
        <v>225</v>
      </c>
    </row>
    <row r="168" ht="15.75" customHeight="1">
      <c r="A168" s="1">
        <v>5587.4031</v>
      </c>
      <c r="B168" s="19">
        <f t="shared" si="1"/>
        <v>587.4031</v>
      </c>
      <c r="C168" s="19" t="s">
        <v>389</v>
      </c>
      <c r="D168" s="1" t="s">
        <v>228</v>
      </c>
      <c r="E168" s="1" t="s">
        <v>225</v>
      </c>
      <c r="F168" s="1" t="s">
        <v>228</v>
      </c>
      <c r="G168" s="1" t="s">
        <v>225</v>
      </c>
      <c r="H168" s="1" t="s">
        <v>225</v>
      </c>
      <c r="I168" s="1" t="s">
        <v>225</v>
      </c>
    </row>
    <row r="169" ht="15.75" customHeight="1">
      <c r="A169" s="1">
        <v>5587.4793</v>
      </c>
      <c r="B169" s="19">
        <f t="shared" si="1"/>
        <v>587.4793</v>
      </c>
      <c r="C169" s="19" t="s">
        <v>390</v>
      </c>
      <c r="D169" s="1" t="s">
        <v>228</v>
      </c>
      <c r="E169" s="1" t="s">
        <v>225</v>
      </c>
      <c r="F169" s="1" t="s">
        <v>224</v>
      </c>
      <c r="G169" s="1" t="s">
        <v>225</v>
      </c>
      <c r="H169" s="1" t="s">
        <v>225</v>
      </c>
      <c r="I169" s="1" t="s">
        <v>225</v>
      </c>
    </row>
    <row r="170" ht="15.75" customHeight="1">
      <c r="A170" s="1">
        <v>5587.5555</v>
      </c>
      <c r="B170" s="19">
        <f t="shared" si="1"/>
        <v>587.5555</v>
      </c>
      <c r="C170" s="19" t="s">
        <v>391</v>
      </c>
      <c r="D170" s="1" t="s">
        <v>228</v>
      </c>
      <c r="E170" s="1" t="s">
        <v>225</v>
      </c>
      <c r="F170" s="1" t="s">
        <v>224</v>
      </c>
      <c r="G170" s="1" t="s">
        <v>225</v>
      </c>
      <c r="H170" s="1" t="s">
        <v>225</v>
      </c>
      <c r="I170" s="1" t="s">
        <v>225</v>
      </c>
    </row>
    <row r="171" ht="15.75" customHeight="1">
      <c r="A171" s="1">
        <v>5587.6317</v>
      </c>
      <c r="B171" s="19">
        <f t="shared" si="1"/>
        <v>587.6317</v>
      </c>
      <c r="C171" s="19" t="s">
        <v>392</v>
      </c>
      <c r="D171" s="1" t="s">
        <v>225</v>
      </c>
      <c r="E171" s="1" t="s">
        <v>225</v>
      </c>
      <c r="F171" s="1" t="s">
        <v>224</v>
      </c>
      <c r="G171" s="1" t="s">
        <v>225</v>
      </c>
      <c r="H171" s="1" t="s">
        <v>225</v>
      </c>
      <c r="I171" s="1" t="s">
        <v>225</v>
      </c>
    </row>
    <row r="172" ht="15.75" customHeight="1">
      <c r="A172" s="1">
        <v>5587.7079</v>
      </c>
      <c r="B172" s="19">
        <f t="shared" si="1"/>
        <v>587.7079</v>
      </c>
      <c r="C172" s="19" t="s">
        <v>393</v>
      </c>
      <c r="D172" s="1" t="s">
        <v>225</v>
      </c>
      <c r="E172" s="1" t="s">
        <v>225</v>
      </c>
      <c r="F172" s="1" t="s">
        <v>224</v>
      </c>
      <c r="G172" s="1" t="s">
        <v>225</v>
      </c>
      <c r="H172" s="1" t="s">
        <v>225</v>
      </c>
      <c r="I172" s="1" t="s">
        <v>225</v>
      </c>
    </row>
    <row r="173" ht="15.75" customHeight="1">
      <c r="A173" s="1">
        <v>5587.7841</v>
      </c>
      <c r="B173" s="19">
        <f t="shared" si="1"/>
        <v>587.7841</v>
      </c>
      <c r="C173" s="19" t="s">
        <v>394</v>
      </c>
      <c r="D173" s="1" t="s">
        <v>225</v>
      </c>
      <c r="E173" s="1" t="s">
        <v>225</v>
      </c>
      <c r="F173" s="1" t="s">
        <v>224</v>
      </c>
      <c r="G173" s="1" t="s">
        <v>225</v>
      </c>
      <c r="H173" s="1" t="s">
        <v>225</v>
      </c>
      <c r="I173" s="1" t="s">
        <v>225</v>
      </c>
    </row>
    <row r="174" ht="15.75" customHeight="1">
      <c r="A174" s="1">
        <v>5587.8603</v>
      </c>
      <c r="B174" s="19">
        <f t="shared" si="1"/>
        <v>587.8603</v>
      </c>
      <c r="C174" s="19" t="s">
        <v>395</v>
      </c>
      <c r="D174" s="1" t="s">
        <v>225</v>
      </c>
      <c r="E174" s="1" t="s">
        <v>225</v>
      </c>
      <c r="F174" s="1" t="s">
        <v>224</v>
      </c>
      <c r="G174" s="1" t="s">
        <v>225</v>
      </c>
      <c r="H174" s="1" t="s">
        <v>225</v>
      </c>
      <c r="I174" s="1" t="s">
        <v>225</v>
      </c>
    </row>
    <row r="175" ht="15.75" customHeight="1">
      <c r="A175" s="1">
        <v>5587.9365</v>
      </c>
      <c r="B175" s="19">
        <f t="shared" si="1"/>
        <v>587.9365</v>
      </c>
      <c r="C175" s="19" t="s">
        <v>396</v>
      </c>
      <c r="D175" s="1" t="s">
        <v>225</v>
      </c>
      <c r="E175" s="1" t="s">
        <v>228</v>
      </c>
      <c r="F175" s="1" t="s">
        <v>228</v>
      </c>
      <c r="G175" s="1" t="s">
        <v>225</v>
      </c>
      <c r="H175" s="1" t="s">
        <v>225</v>
      </c>
      <c r="I175" s="1" t="s">
        <v>225</v>
      </c>
    </row>
    <row r="176" ht="15.75" customHeight="1">
      <c r="A176" s="1">
        <v>5588.0127</v>
      </c>
      <c r="B176" s="19">
        <f t="shared" si="1"/>
        <v>588.0127</v>
      </c>
      <c r="C176" s="19" t="s">
        <v>397</v>
      </c>
      <c r="D176" s="1" t="s">
        <v>225</v>
      </c>
      <c r="E176" s="1" t="s">
        <v>224</v>
      </c>
      <c r="F176" s="1" t="s">
        <v>228</v>
      </c>
      <c r="G176" s="1" t="s">
        <v>225</v>
      </c>
      <c r="H176" s="1" t="s">
        <v>225</v>
      </c>
      <c r="I176" s="1" t="s">
        <v>225</v>
      </c>
    </row>
    <row r="177" ht="15.75" customHeight="1">
      <c r="A177" s="1">
        <v>5588.0889</v>
      </c>
      <c r="B177" s="19">
        <f t="shared" si="1"/>
        <v>588.0889</v>
      </c>
      <c r="C177" s="19" t="s">
        <v>398</v>
      </c>
      <c r="D177" s="1" t="s">
        <v>225</v>
      </c>
      <c r="E177" s="1" t="s">
        <v>224</v>
      </c>
      <c r="F177" s="1" t="s">
        <v>228</v>
      </c>
      <c r="G177" s="1" t="s">
        <v>225</v>
      </c>
      <c r="H177" s="1" t="s">
        <v>225</v>
      </c>
      <c r="I177" s="1" t="s">
        <v>225</v>
      </c>
    </row>
    <row r="178" ht="15.75" customHeight="1">
      <c r="A178" s="1">
        <v>5588.1651</v>
      </c>
      <c r="B178" s="19">
        <f t="shared" si="1"/>
        <v>588.1651</v>
      </c>
      <c r="C178" s="19" t="s">
        <v>399</v>
      </c>
      <c r="D178" s="1" t="s">
        <v>225</v>
      </c>
      <c r="E178" s="1" t="s">
        <v>228</v>
      </c>
      <c r="F178" s="1" t="s">
        <v>228</v>
      </c>
      <c r="G178" s="1" t="s">
        <v>225</v>
      </c>
      <c r="H178" s="1" t="s">
        <v>225</v>
      </c>
      <c r="I178" s="1" t="s">
        <v>225</v>
      </c>
    </row>
    <row r="179" ht="15.75" customHeight="1">
      <c r="A179" s="1">
        <v>5588.2413</v>
      </c>
      <c r="B179" s="19">
        <f t="shared" si="1"/>
        <v>588.2413</v>
      </c>
      <c r="C179" s="19" t="s">
        <v>400</v>
      </c>
      <c r="D179" s="1" t="s">
        <v>225</v>
      </c>
      <c r="E179" s="1" t="s">
        <v>228</v>
      </c>
      <c r="F179" s="1" t="s">
        <v>228</v>
      </c>
      <c r="G179" s="1" t="s">
        <v>225</v>
      </c>
      <c r="H179" s="1" t="s">
        <v>225</v>
      </c>
      <c r="I179" s="1" t="s">
        <v>225</v>
      </c>
    </row>
    <row r="180" ht="15.75" customHeight="1">
      <c r="A180" s="1">
        <v>5588.3175</v>
      </c>
      <c r="B180" s="19">
        <f t="shared" si="1"/>
        <v>588.3175</v>
      </c>
      <c r="C180" s="19" t="s">
        <v>401</v>
      </c>
      <c r="D180" s="1" t="s">
        <v>225</v>
      </c>
      <c r="E180" s="1" t="s">
        <v>228</v>
      </c>
      <c r="F180" s="1" t="s">
        <v>228</v>
      </c>
      <c r="G180" s="1" t="s">
        <v>225</v>
      </c>
      <c r="H180" s="1" t="s">
        <v>225</v>
      </c>
      <c r="I180" s="1" t="s">
        <v>225</v>
      </c>
    </row>
    <row r="181" ht="15.75" customHeight="1">
      <c r="A181" s="1">
        <v>5588.3937</v>
      </c>
      <c r="B181" s="19">
        <f t="shared" si="1"/>
        <v>588.3937</v>
      </c>
      <c r="C181" s="19" t="s">
        <v>402</v>
      </c>
      <c r="D181" s="1" t="s">
        <v>225</v>
      </c>
      <c r="E181" s="1" t="s">
        <v>228</v>
      </c>
      <c r="F181" s="1" t="s">
        <v>228</v>
      </c>
      <c r="G181" s="1" t="s">
        <v>225</v>
      </c>
      <c r="H181" s="1" t="s">
        <v>225</v>
      </c>
      <c r="I181" s="1" t="s">
        <v>225</v>
      </c>
    </row>
    <row r="182" ht="15.75" customHeight="1">
      <c r="A182" s="1">
        <v>5588.4699</v>
      </c>
      <c r="B182" s="19">
        <f t="shared" si="1"/>
        <v>588.4699</v>
      </c>
      <c r="C182" s="19" t="s">
        <v>403</v>
      </c>
      <c r="D182" s="1" t="s">
        <v>225</v>
      </c>
      <c r="E182" s="1" t="s">
        <v>225</v>
      </c>
      <c r="F182" s="1" t="s">
        <v>228</v>
      </c>
      <c r="G182" s="1" t="s">
        <v>225</v>
      </c>
      <c r="H182" s="1" t="s">
        <v>225</v>
      </c>
      <c r="I182" s="1" t="s">
        <v>225</v>
      </c>
    </row>
    <row r="183" ht="15.75" customHeight="1">
      <c r="A183" s="1">
        <v>5588.5461</v>
      </c>
      <c r="B183" s="19">
        <f t="shared" si="1"/>
        <v>588.5461</v>
      </c>
      <c r="C183" s="19" t="s">
        <v>404</v>
      </c>
      <c r="D183" s="1" t="s">
        <v>225</v>
      </c>
      <c r="E183" s="1" t="s">
        <v>225</v>
      </c>
      <c r="F183" s="1" t="s">
        <v>228</v>
      </c>
      <c r="G183" s="1" t="s">
        <v>225</v>
      </c>
      <c r="H183" s="1" t="s">
        <v>228</v>
      </c>
      <c r="I183" s="1" t="s">
        <v>225</v>
      </c>
    </row>
    <row r="184" ht="15.75" customHeight="1">
      <c r="A184" s="1">
        <v>5588.6223</v>
      </c>
      <c r="B184" s="19">
        <f t="shared" si="1"/>
        <v>588.6223</v>
      </c>
      <c r="C184" s="19" t="s">
        <v>405</v>
      </c>
      <c r="D184" s="1" t="s">
        <v>225</v>
      </c>
      <c r="E184" s="1" t="s">
        <v>225</v>
      </c>
      <c r="F184" s="1" t="s">
        <v>228</v>
      </c>
      <c r="G184" s="1" t="s">
        <v>225</v>
      </c>
      <c r="H184" s="1" t="s">
        <v>224</v>
      </c>
      <c r="I184" s="1" t="s">
        <v>225</v>
      </c>
    </row>
    <row r="185" ht="15.75" customHeight="1">
      <c r="A185" s="1">
        <v>5588.6985</v>
      </c>
      <c r="B185" s="19">
        <f t="shared" si="1"/>
        <v>588.6985</v>
      </c>
      <c r="C185" s="19" t="s">
        <v>406</v>
      </c>
      <c r="D185" s="1" t="s">
        <v>225</v>
      </c>
      <c r="E185" s="1" t="s">
        <v>225</v>
      </c>
      <c r="F185" s="1" t="s">
        <v>224</v>
      </c>
      <c r="G185" s="1" t="s">
        <v>225</v>
      </c>
      <c r="H185" s="1" t="s">
        <v>224</v>
      </c>
      <c r="I185" s="1" t="s">
        <v>225</v>
      </c>
    </row>
    <row r="186" ht="15.75" customHeight="1">
      <c r="A186" s="1">
        <v>5588.7747</v>
      </c>
      <c r="B186" s="19">
        <f t="shared" si="1"/>
        <v>588.7747</v>
      </c>
      <c r="C186" s="19" t="s">
        <v>407</v>
      </c>
      <c r="D186" s="1" t="s">
        <v>225</v>
      </c>
      <c r="E186" s="1" t="s">
        <v>225</v>
      </c>
      <c r="F186" s="1" t="s">
        <v>224</v>
      </c>
      <c r="G186" s="1" t="s">
        <v>225</v>
      </c>
      <c r="H186" s="1" t="s">
        <v>224</v>
      </c>
      <c r="I186" s="1" t="s">
        <v>225</v>
      </c>
    </row>
    <row r="187" ht="15.75" customHeight="1">
      <c r="A187" s="1">
        <v>5588.8509</v>
      </c>
      <c r="B187" s="19">
        <f t="shared" si="1"/>
        <v>588.8509</v>
      </c>
      <c r="C187" s="19" t="s">
        <v>408</v>
      </c>
      <c r="D187" s="1" t="s">
        <v>225</v>
      </c>
      <c r="E187" s="1" t="s">
        <v>225</v>
      </c>
      <c r="F187" s="1" t="s">
        <v>224</v>
      </c>
      <c r="G187" s="1" t="s">
        <v>225</v>
      </c>
      <c r="H187" s="1" t="s">
        <v>224</v>
      </c>
      <c r="I187" s="1" t="s">
        <v>225</v>
      </c>
    </row>
    <row r="188" ht="15.75" customHeight="1">
      <c r="A188" s="1">
        <v>5588.9271</v>
      </c>
      <c r="B188" s="19">
        <f t="shared" si="1"/>
        <v>588.9271</v>
      </c>
      <c r="C188" s="19" t="s">
        <v>409</v>
      </c>
      <c r="D188" s="1" t="s">
        <v>225</v>
      </c>
      <c r="E188" s="1" t="s">
        <v>225</v>
      </c>
      <c r="F188" s="1" t="s">
        <v>224</v>
      </c>
      <c r="G188" s="1" t="s">
        <v>225</v>
      </c>
      <c r="H188" s="1" t="s">
        <v>224</v>
      </c>
      <c r="I188" s="1" t="s">
        <v>225</v>
      </c>
    </row>
    <row r="189" ht="15.75" customHeight="1">
      <c r="A189" s="1">
        <v>5589.0033</v>
      </c>
      <c r="B189" s="19">
        <f t="shared" si="1"/>
        <v>589.0033</v>
      </c>
      <c r="C189" s="19" t="s">
        <v>410</v>
      </c>
      <c r="D189" s="1" t="s">
        <v>225</v>
      </c>
      <c r="E189" s="1" t="s">
        <v>225</v>
      </c>
      <c r="F189" s="1" t="s">
        <v>225</v>
      </c>
      <c r="G189" s="1" t="s">
        <v>225</v>
      </c>
      <c r="H189" s="1" t="s">
        <v>224</v>
      </c>
      <c r="I189" s="1" t="s">
        <v>225</v>
      </c>
    </row>
    <row r="190" ht="15.75" customHeight="1">
      <c r="A190" s="1">
        <v>5589.0795</v>
      </c>
      <c r="B190" s="19">
        <f t="shared" si="1"/>
        <v>589.0795</v>
      </c>
      <c r="C190" s="19" t="s">
        <v>411</v>
      </c>
      <c r="D190" s="1" t="s">
        <v>225</v>
      </c>
      <c r="E190" s="1" t="s">
        <v>225</v>
      </c>
      <c r="F190" s="1" t="s">
        <v>225</v>
      </c>
      <c r="G190" s="1" t="s">
        <v>225</v>
      </c>
      <c r="H190" s="1" t="s">
        <v>224</v>
      </c>
      <c r="I190" s="1" t="s">
        <v>225</v>
      </c>
    </row>
    <row r="191" ht="15.75" customHeight="1">
      <c r="A191" s="1">
        <v>5589.1557</v>
      </c>
      <c r="B191" s="19">
        <f t="shared" si="1"/>
        <v>589.1557</v>
      </c>
      <c r="C191" s="19" t="s">
        <v>412</v>
      </c>
      <c r="D191" s="1" t="s">
        <v>225</v>
      </c>
      <c r="E191" s="1" t="s">
        <v>225</v>
      </c>
      <c r="F191" s="1" t="s">
        <v>225</v>
      </c>
      <c r="G191" s="1" t="s">
        <v>225</v>
      </c>
      <c r="H191" s="1" t="s">
        <v>224</v>
      </c>
      <c r="I191" s="1" t="s">
        <v>225</v>
      </c>
    </row>
    <row r="192" ht="15.75" customHeight="1">
      <c r="A192" s="1">
        <v>5589.2319</v>
      </c>
      <c r="B192" s="19">
        <f t="shared" si="1"/>
        <v>589.2319</v>
      </c>
      <c r="C192" s="19" t="s">
        <v>413</v>
      </c>
      <c r="D192" s="1" t="s">
        <v>225</v>
      </c>
      <c r="E192" s="1" t="s">
        <v>225</v>
      </c>
      <c r="F192" s="1" t="s">
        <v>228</v>
      </c>
      <c r="G192" s="1" t="s">
        <v>225</v>
      </c>
      <c r="H192" s="1" t="s">
        <v>224</v>
      </c>
      <c r="I192" s="1" t="s">
        <v>225</v>
      </c>
    </row>
    <row r="193" ht="15.75" customHeight="1">
      <c r="A193" s="1">
        <v>5589.3081</v>
      </c>
      <c r="B193" s="19">
        <f t="shared" si="1"/>
        <v>589.3081</v>
      </c>
      <c r="C193" s="19" t="s">
        <v>414</v>
      </c>
      <c r="D193" s="1" t="s">
        <v>225</v>
      </c>
      <c r="E193" s="1" t="s">
        <v>225</v>
      </c>
      <c r="F193" s="1" t="s">
        <v>228</v>
      </c>
      <c r="G193" s="1" t="s">
        <v>225</v>
      </c>
      <c r="H193" s="1" t="s">
        <v>224</v>
      </c>
      <c r="I193" s="1" t="s">
        <v>225</v>
      </c>
    </row>
    <row r="194" ht="15.75" customHeight="1">
      <c r="A194" s="1">
        <v>5589.3843</v>
      </c>
      <c r="B194" s="19">
        <f t="shared" si="1"/>
        <v>589.3843</v>
      </c>
      <c r="C194" s="19" t="s">
        <v>415</v>
      </c>
      <c r="D194" s="1" t="s">
        <v>228</v>
      </c>
      <c r="E194" s="1" t="s">
        <v>225</v>
      </c>
      <c r="F194" s="1" t="s">
        <v>225</v>
      </c>
      <c r="G194" s="1" t="s">
        <v>225</v>
      </c>
      <c r="H194" s="1" t="s">
        <v>224</v>
      </c>
      <c r="I194" s="1" t="s">
        <v>225</v>
      </c>
    </row>
    <row r="195" ht="15.75" customHeight="1">
      <c r="A195" s="1">
        <v>5589.4605</v>
      </c>
      <c r="B195" s="19">
        <f t="shared" si="1"/>
        <v>589.4605</v>
      </c>
      <c r="C195" s="19" t="s">
        <v>416</v>
      </c>
      <c r="D195" s="1" t="s">
        <v>225</v>
      </c>
      <c r="E195" s="1" t="s">
        <v>225</v>
      </c>
      <c r="F195" s="1" t="s">
        <v>225</v>
      </c>
      <c r="G195" s="1" t="s">
        <v>225</v>
      </c>
      <c r="H195" s="1" t="s">
        <v>224</v>
      </c>
      <c r="I195" s="1" t="s">
        <v>225</v>
      </c>
    </row>
    <row r="196" ht="15.75" customHeight="1">
      <c r="A196" s="1">
        <v>5589.5367</v>
      </c>
      <c r="B196" s="19">
        <f t="shared" si="1"/>
        <v>589.5367</v>
      </c>
      <c r="C196" s="19" t="s">
        <v>417</v>
      </c>
      <c r="D196" s="1" t="s">
        <v>225</v>
      </c>
      <c r="E196" s="1" t="s">
        <v>225</v>
      </c>
      <c r="F196" s="1" t="s">
        <v>225</v>
      </c>
      <c r="G196" s="1" t="s">
        <v>225</v>
      </c>
      <c r="H196" s="1" t="s">
        <v>228</v>
      </c>
      <c r="I196" s="1" t="s">
        <v>225</v>
      </c>
    </row>
    <row r="197" ht="15.75" customHeight="1">
      <c r="A197" s="1">
        <v>5589.6129</v>
      </c>
      <c r="B197" s="19">
        <f t="shared" si="1"/>
        <v>589.6129</v>
      </c>
      <c r="C197" s="19" t="s">
        <v>418</v>
      </c>
      <c r="D197" s="1" t="s">
        <v>225</v>
      </c>
      <c r="E197" s="1" t="s">
        <v>225</v>
      </c>
      <c r="F197" s="1" t="s">
        <v>225</v>
      </c>
      <c r="G197" s="1" t="s">
        <v>225</v>
      </c>
      <c r="H197" s="1" t="s">
        <v>228</v>
      </c>
      <c r="I197" s="1" t="s">
        <v>225</v>
      </c>
    </row>
    <row r="198" ht="15.75" customHeight="1">
      <c r="A198" s="1">
        <v>5589.6891</v>
      </c>
      <c r="B198" s="19">
        <f t="shared" si="1"/>
        <v>589.6891</v>
      </c>
      <c r="C198" s="19" t="s">
        <v>419</v>
      </c>
      <c r="D198" s="1" t="s">
        <v>225</v>
      </c>
      <c r="E198" s="1" t="s">
        <v>225</v>
      </c>
      <c r="F198" s="1" t="s">
        <v>224</v>
      </c>
      <c r="G198" s="1" t="s">
        <v>225</v>
      </c>
      <c r="H198" s="1" t="s">
        <v>225</v>
      </c>
      <c r="I198" s="1" t="s">
        <v>225</v>
      </c>
    </row>
    <row r="199" ht="15.75" customHeight="1">
      <c r="A199" s="1">
        <v>5589.7653</v>
      </c>
      <c r="B199" s="19">
        <f t="shared" si="1"/>
        <v>589.7653</v>
      </c>
      <c r="C199" s="19" t="s">
        <v>420</v>
      </c>
      <c r="D199" s="1" t="s">
        <v>225</v>
      </c>
      <c r="E199" s="1" t="s">
        <v>225</v>
      </c>
      <c r="F199" s="1" t="s">
        <v>228</v>
      </c>
      <c r="G199" s="1" t="s">
        <v>225</v>
      </c>
      <c r="H199" s="1" t="s">
        <v>225</v>
      </c>
      <c r="I199" s="1" t="s">
        <v>225</v>
      </c>
    </row>
    <row r="200" ht="15.75" customHeight="1">
      <c r="A200" s="1">
        <v>5589.8415</v>
      </c>
      <c r="B200" s="19">
        <f t="shared" si="1"/>
        <v>589.8415</v>
      </c>
      <c r="C200" s="19" t="s">
        <v>421</v>
      </c>
      <c r="D200" s="1" t="s">
        <v>225</v>
      </c>
      <c r="E200" s="1" t="s">
        <v>225</v>
      </c>
      <c r="F200" s="1" t="s">
        <v>225</v>
      </c>
      <c r="G200" s="1" t="s">
        <v>225</v>
      </c>
      <c r="H200" s="1" t="s">
        <v>225</v>
      </c>
      <c r="I200" s="1" t="s">
        <v>225</v>
      </c>
    </row>
    <row r="201" ht="15.75" customHeight="1">
      <c r="A201" s="1">
        <v>5589.9177</v>
      </c>
      <c r="B201" s="19">
        <f t="shared" si="1"/>
        <v>589.9177</v>
      </c>
      <c r="C201" s="19" t="s">
        <v>422</v>
      </c>
      <c r="D201" s="1" t="s">
        <v>228</v>
      </c>
      <c r="E201" s="1" t="s">
        <v>225</v>
      </c>
      <c r="F201" s="1" t="s">
        <v>225</v>
      </c>
      <c r="G201" s="1" t="s">
        <v>225</v>
      </c>
      <c r="H201" s="1" t="s">
        <v>225</v>
      </c>
      <c r="I201" s="1" t="s">
        <v>225</v>
      </c>
    </row>
    <row r="202" ht="15.75" customHeight="1">
      <c r="A202" s="1">
        <v>5589.9939</v>
      </c>
      <c r="B202" s="19">
        <f t="shared" si="1"/>
        <v>589.9939</v>
      </c>
      <c r="C202" s="19" t="s">
        <v>423</v>
      </c>
      <c r="D202" s="1" t="s">
        <v>228</v>
      </c>
      <c r="E202" s="1" t="s">
        <v>225</v>
      </c>
      <c r="F202" s="1" t="s">
        <v>225</v>
      </c>
      <c r="G202" s="1" t="s">
        <v>225</v>
      </c>
      <c r="H202" s="1" t="s">
        <v>225</v>
      </c>
      <c r="I202" s="1" t="s">
        <v>225</v>
      </c>
    </row>
    <row r="203" ht="15.75" customHeight="1">
      <c r="A203" s="1">
        <v>5590.0701</v>
      </c>
      <c r="B203" s="19">
        <f t="shared" si="1"/>
        <v>590.0701</v>
      </c>
      <c r="C203" s="19" t="s">
        <v>424</v>
      </c>
      <c r="D203" s="1" t="s">
        <v>228</v>
      </c>
      <c r="E203" s="1" t="s">
        <v>225</v>
      </c>
      <c r="F203" s="1" t="s">
        <v>225</v>
      </c>
      <c r="G203" s="1" t="s">
        <v>225</v>
      </c>
      <c r="H203" s="1" t="s">
        <v>225</v>
      </c>
      <c r="I203" s="1" t="s">
        <v>225</v>
      </c>
    </row>
    <row r="204" ht="15.75" customHeight="1">
      <c r="A204" s="1">
        <v>5590.1463</v>
      </c>
      <c r="B204" s="19">
        <f t="shared" si="1"/>
        <v>590.1463</v>
      </c>
      <c r="C204" s="19" t="s">
        <v>425</v>
      </c>
      <c r="D204" s="1" t="s">
        <v>228</v>
      </c>
      <c r="E204" s="1" t="s">
        <v>225</v>
      </c>
      <c r="F204" s="1" t="s">
        <v>225</v>
      </c>
      <c r="G204" s="1" t="s">
        <v>225</v>
      </c>
      <c r="H204" s="1" t="s">
        <v>225</v>
      </c>
      <c r="I204" s="1" t="s">
        <v>225</v>
      </c>
    </row>
    <row r="205" ht="15.75" customHeight="1">
      <c r="A205" s="1">
        <v>5590.2225</v>
      </c>
      <c r="B205" s="19">
        <f t="shared" si="1"/>
        <v>590.2225</v>
      </c>
      <c r="C205" s="19" t="s">
        <v>426</v>
      </c>
      <c r="D205" s="1" t="s">
        <v>228</v>
      </c>
      <c r="E205" s="1" t="s">
        <v>225</v>
      </c>
      <c r="F205" s="1" t="s">
        <v>225</v>
      </c>
      <c r="G205" s="1" t="s">
        <v>225</v>
      </c>
      <c r="H205" s="1" t="s">
        <v>228</v>
      </c>
      <c r="I205" s="1" t="s">
        <v>225</v>
      </c>
    </row>
    <row r="206" ht="15.75" customHeight="1">
      <c r="A206" s="1">
        <v>5590.2987</v>
      </c>
      <c r="B206" s="19">
        <f t="shared" si="1"/>
        <v>590.2987</v>
      </c>
      <c r="C206" s="19" t="s">
        <v>427</v>
      </c>
      <c r="D206" s="1" t="s">
        <v>228</v>
      </c>
      <c r="E206" s="1" t="s">
        <v>225</v>
      </c>
      <c r="F206" s="1" t="s">
        <v>225</v>
      </c>
      <c r="G206" s="1" t="s">
        <v>225</v>
      </c>
      <c r="H206" s="1" t="s">
        <v>228</v>
      </c>
      <c r="I206" s="1" t="s">
        <v>225</v>
      </c>
    </row>
    <row r="207" ht="15.75" customHeight="1">
      <c r="A207" s="1">
        <v>5590.3749</v>
      </c>
      <c r="B207" s="19">
        <f t="shared" si="1"/>
        <v>590.3749</v>
      </c>
      <c r="C207" s="19" t="s">
        <v>428</v>
      </c>
      <c r="D207" s="1" t="s">
        <v>228</v>
      </c>
      <c r="E207" s="1" t="s">
        <v>225</v>
      </c>
      <c r="F207" s="1" t="s">
        <v>225</v>
      </c>
      <c r="G207" s="1" t="s">
        <v>225</v>
      </c>
      <c r="H207" s="1" t="s">
        <v>228</v>
      </c>
      <c r="I207" s="1" t="s">
        <v>225</v>
      </c>
    </row>
    <row r="208" ht="15.75" customHeight="1">
      <c r="A208" s="1">
        <v>5590.4511</v>
      </c>
      <c r="B208" s="19">
        <f t="shared" si="1"/>
        <v>590.4511</v>
      </c>
      <c r="C208" s="19" t="s">
        <v>429</v>
      </c>
      <c r="D208" s="1" t="s">
        <v>228</v>
      </c>
      <c r="E208" s="1" t="s">
        <v>228</v>
      </c>
      <c r="F208" s="1" t="s">
        <v>225</v>
      </c>
      <c r="G208" s="1" t="s">
        <v>225</v>
      </c>
      <c r="H208" s="1" t="s">
        <v>228</v>
      </c>
      <c r="I208" s="1" t="s">
        <v>225</v>
      </c>
    </row>
    <row r="209" ht="15.75" customHeight="1">
      <c r="A209" s="1">
        <v>5590.5273</v>
      </c>
      <c r="B209" s="19">
        <f t="shared" si="1"/>
        <v>590.5273</v>
      </c>
      <c r="C209" s="19" t="s">
        <v>430</v>
      </c>
      <c r="D209" s="1" t="s">
        <v>228</v>
      </c>
      <c r="E209" s="1" t="s">
        <v>228</v>
      </c>
      <c r="F209" s="1" t="s">
        <v>225</v>
      </c>
      <c r="G209" s="1" t="s">
        <v>225</v>
      </c>
      <c r="H209" s="1" t="s">
        <v>228</v>
      </c>
      <c r="I209" s="1" t="s">
        <v>225</v>
      </c>
    </row>
    <row r="210" ht="15.75" customHeight="1">
      <c r="A210" s="1">
        <v>5590.6035</v>
      </c>
      <c r="B210" s="19">
        <f t="shared" si="1"/>
        <v>590.6035</v>
      </c>
      <c r="C210" s="19" t="s">
        <v>431</v>
      </c>
      <c r="D210" s="1" t="s">
        <v>228</v>
      </c>
      <c r="E210" s="1" t="s">
        <v>228</v>
      </c>
      <c r="F210" s="1" t="s">
        <v>225</v>
      </c>
      <c r="G210" s="1" t="s">
        <v>225</v>
      </c>
      <c r="H210" s="1" t="s">
        <v>228</v>
      </c>
      <c r="I210" s="1" t="s">
        <v>225</v>
      </c>
    </row>
    <row r="211" ht="15.75" customHeight="1">
      <c r="A211" s="1">
        <v>5590.6797</v>
      </c>
      <c r="B211" s="19">
        <f t="shared" si="1"/>
        <v>590.6797</v>
      </c>
      <c r="C211" s="19" t="s">
        <v>432</v>
      </c>
      <c r="D211" s="1" t="s">
        <v>228</v>
      </c>
      <c r="E211" s="1" t="s">
        <v>228</v>
      </c>
      <c r="F211" s="1" t="s">
        <v>225</v>
      </c>
      <c r="G211" s="1" t="s">
        <v>225</v>
      </c>
      <c r="H211" s="1" t="s">
        <v>228</v>
      </c>
      <c r="I211" s="1" t="s">
        <v>225</v>
      </c>
    </row>
    <row r="212" ht="15.75" customHeight="1">
      <c r="A212" s="1">
        <v>5590.7559</v>
      </c>
      <c r="B212" s="19">
        <f t="shared" si="1"/>
        <v>590.7559</v>
      </c>
      <c r="C212" s="19" t="s">
        <v>433</v>
      </c>
      <c r="D212" s="1" t="s">
        <v>228</v>
      </c>
      <c r="E212" s="1" t="s">
        <v>228</v>
      </c>
      <c r="F212" s="1" t="s">
        <v>225</v>
      </c>
      <c r="G212" s="1" t="s">
        <v>225</v>
      </c>
      <c r="H212" s="1" t="s">
        <v>228</v>
      </c>
      <c r="I212" s="1" t="s">
        <v>225</v>
      </c>
    </row>
    <row r="213" ht="15.75" customHeight="1">
      <c r="A213" s="1">
        <v>5590.8321</v>
      </c>
      <c r="B213" s="19">
        <f t="shared" si="1"/>
        <v>590.8321</v>
      </c>
      <c r="C213" s="19" t="s">
        <v>434</v>
      </c>
      <c r="D213" s="1" t="s">
        <v>228</v>
      </c>
      <c r="E213" s="1" t="s">
        <v>228</v>
      </c>
      <c r="F213" s="1" t="s">
        <v>225</v>
      </c>
      <c r="G213" s="1" t="s">
        <v>225</v>
      </c>
      <c r="H213" s="1" t="s">
        <v>225</v>
      </c>
      <c r="I213" s="1" t="s">
        <v>225</v>
      </c>
    </row>
    <row r="214" ht="15.75" customHeight="1">
      <c r="A214" s="1">
        <v>5590.9083</v>
      </c>
      <c r="B214" s="19">
        <f t="shared" si="1"/>
        <v>590.9083</v>
      </c>
      <c r="C214" s="19" t="s">
        <v>435</v>
      </c>
      <c r="D214" s="1" t="s">
        <v>228</v>
      </c>
      <c r="E214" s="1" t="s">
        <v>228</v>
      </c>
      <c r="F214" s="1" t="s">
        <v>225</v>
      </c>
      <c r="G214" s="1" t="s">
        <v>225</v>
      </c>
      <c r="H214" s="1" t="s">
        <v>225</v>
      </c>
      <c r="I214" s="1" t="s">
        <v>225</v>
      </c>
    </row>
    <row r="215" ht="15.75" customHeight="1">
      <c r="A215" s="1">
        <v>5590.9845</v>
      </c>
      <c r="B215" s="19">
        <f t="shared" si="1"/>
        <v>590.9845</v>
      </c>
      <c r="C215" s="19" t="s">
        <v>436</v>
      </c>
      <c r="D215" s="1" t="s">
        <v>228</v>
      </c>
      <c r="E215" s="1" t="s">
        <v>228</v>
      </c>
      <c r="F215" s="1" t="s">
        <v>225</v>
      </c>
      <c r="G215" s="1" t="s">
        <v>225</v>
      </c>
      <c r="H215" s="1" t="s">
        <v>225</v>
      </c>
      <c r="I215" s="1" t="s">
        <v>225</v>
      </c>
    </row>
    <row r="216" ht="15.75" customHeight="1">
      <c r="A216" s="1">
        <v>5591.0607</v>
      </c>
      <c r="B216" s="19">
        <f t="shared" si="1"/>
        <v>591.0607</v>
      </c>
      <c r="C216" s="19" t="s">
        <v>437</v>
      </c>
      <c r="D216" s="1" t="s">
        <v>228</v>
      </c>
      <c r="E216" s="1" t="s">
        <v>225</v>
      </c>
      <c r="F216" s="1" t="s">
        <v>225</v>
      </c>
      <c r="G216" s="1" t="s">
        <v>225</v>
      </c>
      <c r="H216" s="1" t="s">
        <v>225</v>
      </c>
      <c r="I216" s="1" t="s">
        <v>225</v>
      </c>
    </row>
    <row r="217" ht="15.75" customHeight="1">
      <c r="A217" s="1">
        <v>5591.1369</v>
      </c>
      <c r="B217" s="19">
        <f t="shared" si="1"/>
        <v>591.1369</v>
      </c>
      <c r="C217" s="19" t="s">
        <v>438</v>
      </c>
      <c r="D217" s="1" t="s">
        <v>228</v>
      </c>
      <c r="E217" s="1" t="s">
        <v>225</v>
      </c>
      <c r="F217" s="1" t="s">
        <v>225</v>
      </c>
      <c r="G217" s="1" t="s">
        <v>225</v>
      </c>
      <c r="H217" s="1" t="s">
        <v>225</v>
      </c>
      <c r="I217" s="1" t="s">
        <v>225</v>
      </c>
    </row>
    <row r="218" ht="15.75" customHeight="1">
      <c r="A218" s="1">
        <v>5591.2131</v>
      </c>
      <c r="B218" s="19">
        <f t="shared" si="1"/>
        <v>591.2131</v>
      </c>
      <c r="C218" s="19" t="s">
        <v>439</v>
      </c>
      <c r="D218" s="1" t="s">
        <v>228</v>
      </c>
      <c r="E218" s="1" t="s">
        <v>225</v>
      </c>
      <c r="F218" s="1" t="s">
        <v>225</v>
      </c>
      <c r="G218" s="1" t="s">
        <v>225</v>
      </c>
      <c r="H218" s="1" t="s">
        <v>225</v>
      </c>
      <c r="I218" s="1" t="s">
        <v>225</v>
      </c>
    </row>
    <row r="219" ht="15.75" customHeight="1">
      <c r="A219" s="1">
        <v>5591.2893</v>
      </c>
      <c r="B219" s="19">
        <f t="shared" si="1"/>
        <v>591.2893</v>
      </c>
      <c r="C219" s="19" t="s">
        <v>440</v>
      </c>
      <c r="D219" s="1" t="s">
        <v>228</v>
      </c>
      <c r="E219" s="1" t="s">
        <v>225</v>
      </c>
      <c r="F219" s="1" t="s">
        <v>225</v>
      </c>
      <c r="G219" s="1" t="s">
        <v>225</v>
      </c>
      <c r="H219" s="1" t="s">
        <v>225</v>
      </c>
      <c r="I219" s="1" t="s">
        <v>225</v>
      </c>
    </row>
    <row r="220" ht="15.75" customHeight="1">
      <c r="A220" s="1">
        <v>5591.3655</v>
      </c>
      <c r="B220" s="19">
        <f t="shared" si="1"/>
        <v>591.3655</v>
      </c>
      <c r="C220" s="19" t="s">
        <v>441</v>
      </c>
      <c r="D220" s="1" t="s">
        <v>228</v>
      </c>
      <c r="E220" s="1" t="s">
        <v>228</v>
      </c>
      <c r="F220" s="1" t="s">
        <v>225</v>
      </c>
      <c r="G220" s="1" t="s">
        <v>225</v>
      </c>
      <c r="H220" s="1" t="s">
        <v>225</v>
      </c>
      <c r="I220" s="1" t="s">
        <v>225</v>
      </c>
    </row>
    <row r="221" ht="15.75" customHeight="1">
      <c r="A221" s="1">
        <v>5591.4417</v>
      </c>
      <c r="B221" s="19">
        <f t="shared" si="1"/>
        <v>591.4417</v>
      </c>
      <c r="C221" s="19" t="s">
        <v>442</v>
      </c>
      <c r="D221" s="1" t="s">
        <v>228</v>
      </c>
      <c r="E221" s="1" t="s">
        <v>228</v>
      </c>
      <c r="F221" s="1" t="s">
        <v>225</v>
      </c>
      <c r="G221" s="1" t="s">
        <v>225</v>
      </c>
      <c r="H221" s="1" t="s">
        <v>225</v>
      </c>
      <c r="I221" s="1" t="s">
        <v>225</v>
      </c>
    </row>
    <row r="222" ht="15.75" customHeight="1">
      <c r="A222" s="1">
        <v>5591.5179</v>
      </c>
      <c r="B222" s="19">
        <f t="shared" si="1"/>
        <v>591.5179</v>
      </c>
      <c r="C222" s="19" t="s">
        <v>443</v>
      </c>
      <c r="D222" s="1" t="s">
        <v>228</v>
      </c>
      <c r="E222" s="1" t="s">
        <v>228</v>
      </c>
      <c r="F222" s="1" t="s">
        <v>225</v>
      </c>
      <c r="G222" s="1" t="s">
        <v>225</v>
      </c>
      <c r="H222" s="1" t="s">
        <v>225</v>
      </c>
      <c r="I222" s="1" t="s">
        <v>225</v>
      </c>
    </row>
    <row r="223" ht="15.75" customHeight="1">
      <c r="A223" s="1">
        <v>5591.5941</v>
      </c>
      <c r="B223" s="19">
        <f t="shared" si="1"/>
        <v>591.5941</v>
      </c>
      <c r="C223" s="19" t="s">
        <v>444</v>
      </c>
      <c r="D223" s="1" t="s">
        <v>228</v>
      </c>
      <c r="E223" s="1" t="s">
        <v>228</v>
      </c>
      <c r="F223" s="1" t="s">
        <v>225</v>
      </c>
      <c r="G223" s="1" t="s">
        <v>225</v>
      </c>
      <c r="H223" s="1" t="s">
        <v>225</v>
      </c>
      <c r="I223" s="1" t="s">
        <v>225</v>
      </c>
    </row>
    <row r="224" ht="15.75" customHeight="1">
      <c r="A224" s="1">
        <v>5591.6703</v>
      </c>
      <c r="B224" s="19">
        <f t="shared" si="1"/>
        <v>591.6703</v>
      </c>
      <c r="C224" s="19" t="s">
        <v>445</v>
      </c>
      <c r="D224" s="1" t="s">
        <v>228</v>
      </c>
      <c r="E224" s="1" t="s">
        <v>228</v>
      </c>
      <c r="F224" s="1" t="s">
        <v>225</v>
      </c>
      <c r="G224" s="1" t="s">
        <v>225</v>
      </c>
      <c r="H224" s="1" t="s">
        <v>225</v>
      </c>
      <c r="I224" s="1" t="s">
        <v>225</v>
      </c>
    </row>
    <row r="225" ht="15.75" customHeight="1">
      <c r="A225" s="1">
        <v>5591.7465</v>
      </c>
      <c r="B225" s="19">
        <f t="shared" si="1"/>
        <v>591.7465</v>
      </c>
      <c r="C225" s="19" t="s">
        <v>446</v>
      </c>
      <c r="D225" s="1" t="s">
        <v>228</v>
      </c>
      <c r="E225" s="1" t="s">
        <v>228</v>
      </c>
      <c r="F225" s="1" t="s">
        <v>225</v>
      </c>
      <c r="G225" s="1" t="s">
        <v>225</v>
      </c>
      <c r="H225" s="1" t="s">
        <v>225</v>
      </c>
      <c r="I225" s="1" t="s">
        <v>225</v>
      </c>
    </row>
    <row r="226" ht="15.75" customHeight="1">
      <c r="A226" s="1">
        <v>5591.8227</v>
      </c>
      <c r="B226" s="19">
        <f t="shared" si="1"/>
        <v>591.8227</v>
      </c>
      <c r="C226" s="19" t="s">
        <v>447</v>
      </c>
      <c r="D226" s="1" t="s">
        <v>228</v>
      </c>
      <c r="E226" s="1" t="s">
        <v>228</v>
      </c>
      <c r="F226" s="1" t="s">
        <v>225</v>
      </c>
      <c r="G226" s="1" t="s">
        <v>225</v>
      </c>
      <c r="H226" s="1" t="s">
        <v>225</v>
      </c>
      <c r="I226" s="1" t="s">
        <v>225</v>
      </c>
    </row>
    <row r="227" ht="15.75" customHeight="1">
      <c r="A227" s="1">
        <v>5591.8989</v>
      </c>
      <c r="B227" s="19">
        <f t="shared" si="1"/>
        <v>591.8989</v>
      </c>
      <c r="C227" s="19" t="s">
        <v>448</v>
      </c>
      <c r="D227" s="1" t="s">
        <v>228</v>
      </c>
      <c r="E227" s="1" t="s">
        <v>228</v>
      </c>
      <c r="F227" s="1" t="s">
        <v>225</v>
      </c>
      <c r="G227" s="1" t="s">
        <v>225</v>
      </c>
      <c r="H227" s="1" t="s">
        <v>225</v>
      </c>
      <c r="I227" s="1" t="s">
        <v>225</v>
      </c>
    </row>
    <row r="228" ht="15.75" customHeight="1">
      <c r="A228" s="1">
        <v>5591.9751</v>
      </c>
      <c r="B228" s="19">
        <f t="shared" si="1"/>
        <v>591.9751</v>
      </c>
      <c r="C228" s="19" t="s">
        <v>449</v>
      </c>
      <c r="D228" s="1" t="s">
        <v>228</v>
      </c>
      <c r="E228" s="1" t="s">
        <v>228</v>
      </c>
      <c r="F228" s="1" t="s">
        <v>225</v>
      </c>
      <c r="G228" s="1" t="s">
        <v>225</v>
      </c>
      <c r="H228" s="1" t="s">
        <v>225</v>
      </c>
      <c r="I228" s="1" t="s">
        <v>225</v>
      </c>
    </row>
    <row r="229" ht="15.75" customHeight="1">
      <c r="A229" s="1">
        <v>5592.0513</v>
      </c>
      <c r="B229" s="19">
        <f t="shared" si="1"/>
        <v>592.0513</v>
      </c>
      <c r="C229" s="19" t="s">
        <v>450</v>
      </c>
      <c r="D229" s="1" t="s">
        <v>228</v>
      </c>
      <c r="E229" s="1" t="s">
        <v>228</v>
      </c>
      <c r="F229" s="1" t="s">
        <v>225</v>
      </c>
      <c r="G229" s="1" t="s">
        <v>225</v>
      </c>
      <c r="H229" s="1" t="s">
        <v>225</v>
      </c>
      <c r="I229" s="1" t="s">
        <v>225</v>
      </c>
    </row>
    <row r="230" ht="15.75" customHeight="1">
      <c r="A230" s="1">
        <v>5592.1275</v>
      </c>
      <c r="B230" s="19">
        <f t="shared" si="1"/>
        <v>592.1275</v>
      </c>
      <c r="C230" s="19" t="s">
        <v>451</v>
      </c>
      <c r="D230" s="1" t="s">
        <v>228</v>
      </c>
      <c r="E230" s="1" t="s">
        <v>228</v>
      </c>
      <c r="F230" s="1" t="s">
        <v>225</v>
      </c>
      <c r="G230" s="1" t="s">
        <v>225</v>
      </c>
      <c r="H230" s="1" t="s">
        <v>225</v>
      </c>
      <c r="I230" s="1" t="s">
        <v>225</v>
      </c>
    </row>
    <row r="231" ht="15.75" customHeight="1">
      <c r="A231" s="1">
        <v>5592.2037</v>
      </c>
      <c r="B231" s="19">
        <f t="shared" si="1"/>
        <v>592.2037</v>
      </c>
      <c r="C231" s="19" t="s">
        <v>452</v>
      </c>
      <c r="D231" s="1" t="s">
        <v>228</v>
      </c>
      <c r="E231" s="1" t="s">
        <v>228</v>
      </c>
      <c r="F231" s="1" t="s">
        <v>225</v>
      </c>
      <c r="G231" s="1" t="s">
        <v>225</v>
      </c>
      <c r="H231" s="1" t="s">
        <v>225</v>
      </c>
      <c r="I231" s="1" t="s">
        <v>225</v>
      </c>
    </row>
    <row r="232" ht="15.75" customHeight="1">
      <c r="A232" s="1">
        <v>5592.2799</v>
      </c>
      <c r="B232" s="19">
        <f t="shared" si="1"/>
        <v>592.2799</v>
      </c>
      <c r="C232" s="19" t="s">
        <v>453</v>
      </c>
      <c r="D232" s="1" t="s">
        <v>228</v>
      </c>
      <c r="E232" s="1" t="s">
        <v>228</v>
      </c>
      <c r="F232" s="1" t="s">
        <v>225</v>
      </c>
      <c r="G232" s="1" t="s">
        <v>225</v>
      </c>
      <c r="H232" s="1" t="s">
        <v>225</v>
      </c>
      <c r="I232" s="1" t="s">
        <v>225</v>
      </c>
    </row>
    <row r="233" ht="15.75" customHeight="1">
      <c r="A233" s="1">
        <v>5592.3561</v>
      </c>
      <c r="B233" s="19">
        <f t="shared" si="1"/>
        <v>592.3561</v>
      </c>
      <c r="C233" s="19" t="s">
        <v>454</v>
      </c>
      <c r="D233" s="1" t="s">
        <v>228</v>
      </c>
      <c r="E233" s="1" t="s">
        <v>228</v>
      </c>
      <c r="F233" s="1" t="s">
        <v>225</v>
      </c>
      <c r="G233" s="1" t="s">
        <v>225</v>
      </c>
      <c r="H233" s="1" t="s">
        <v>225</v>
      </c>
      <c r="I233" s="1" t="s">
        <v>225</v>
      </c>
    </row>
    <row r="234" ht="15.75" customHeight="1">
      <c r="A234" s="1">
        <v>5592.4323</v>
      </c>
      <c r="B234" s="19">
        <f t="shared" si="1"/>
        <v>592.4323</v>
      </c>
      <c r="C234" s="19" t="s">
        <v>455</v>
      </c>
      <c r="D234" s="1" t="s">
        <v>228</v>
      </c>
      <c r="E234" s="1" t="s">
        <v>228</v>
      </c>
      <c r="F234" s="1" t="s">
        <v>225</v>
      </c>
      <c r="G234" s="1" t="s">
        <v>225</v>
      </c>
      <c r="H234" s="1" t="s">
        <v>225</v>
      </c>
      <c r="I234" s="1" t="s">
        <v>225</v>
      </c>
    </row>
    <row r="235" ht="15.75" customHeight="1">
      <c r="A235" s="1">
        <v>5592.5085</v>
      </c>
      <c r="B235" s="19">
        <f t="shared" si="1"/>
        <v>592.5085</v>
      </c>
      <c r="C235" s="19" t="s">
        <v>456</v>
      </c>
      <c r="D235" s="1" t="s">
        <v>228</v>
      </c>
      <c r="E235" s="1" t="s">
        <v>228</v>
      </c>
      <c r="F235" s="1" t="s">
        <v>225</v>
      </c>
      <c r="G235" s="1" t="s">
        <v>225</v>
      </c>
      <c r="H235" s="1" t="s">
        <v>225</v>
      </c>
      <c r="I235" s="1" t="s">
        <v>225</v>
      </c>
    </row>
    <row r="236" ht="15.75" customHeight="1">
      <c r="A236" s="1">
        <v>5592.5847</v>
      </c>
      <c r="B236" s="19">
        <f t="shared" si="1"/>
        <v>592.5847</v>
      </c>
      <c r="C236" s="19" t="s">
        <v>457</v>
      </c>
      <c r="D236" s="1" t="s">
        <v>228</v>
      </c>
      <c r="E236" s="1" t="s">
        <v>228</v>
      </c>
      <c r="F236" s="1" t="s">
        <v>225</v>
      </c>
      <c r="G236" s="1" t="s">
        <v>225</v>
      </c>
      <c r="H236" s="1" t="s">
        <v>225</v>
      </c>
      <c r="I236" s="1" t="s">
        <v>225</v>
      </c>
    </row>
    <row r="237" ht="15.75" customHeight="1">
      <c r="A237" s="1">
        <v>5592.6609</v>
      </c>
      <c r="B237" s="19">
        <f t="shared" si="1"/>
        <v>592.6609</v>
      </c>
      <c r="C237" s="19" t="s">
        <v>458</v>
      </c>
      <c r="D237" s="1" t="s">
        <v>228</v>
      </c>
      <c r="E237" s="1" t="s">
        <v>228</v>
      </c>
      <c r="F237" s="1" t="s">
        <v>225</v>
      </c>
      <c r="G237" s="1" t="s">
        <v>225</v>
      </c>
      <c r="H237" s="1" t="s">
        <v>225</v>
      </c>
      <c r="I237" s="1" t="s">
        <v>225</v>
      </c>
    </row>
    <row r="238" ht="15.75" customHeight="1">
      <c r="A238" s="1">
        <v>5592.7371</v>
      </c>
      <c r="B238" s="19">
        <f t="shared" si="1"/>
        <v>592.7371</v>
      </c>
      <c r="C238" s="19" t="s">
        <v>459</v>
      </c>
      <c r="D238" s="1" t="s">
        <v>228</v>
      </c>
      <c r="E238" s="1" t="s">
        <v>228</v>
      </c>
      <c r="F238" s="1" t="s">
        <v>225</v>
      </c>
      <c r="G238" s="1" t="s">
        <v>225</v>
      </c>
      <c r="H238" s="1" t="s">
        <v>225</v>
      </c>
      <c r="I238" s="1" t="s">
        <v>225</v>
      </c>
    </row>
    <row r="239" ht="15.75" customHeight="1">
      <c r="A239" s="1">
        <v>5592.8133</v>
      </c>
      <c r="B239" s="19">
        <f t="shared" si="1"/>
        <v>592.8133</v>
      </c>
      <c r="C239" s="19" t="s">
        <v>460</v>
      </c>
      <c r="D239" s="1" t="s">
        <v>228</v>
      </c>
      <c r="E239" s="1" t="s">
        <v>228</v>
      </c>
      <c r="F239" s="1" t="s">
        <v>225</v>
      </c>
      <c r="G239" s="1" t="s">
        <v>225</v>
      </c>
      <c r="H239" s="1" t="s">
        <v>225</v>
      </c>
      <c r="I239" s="1" t="s">
        <v>225</v>
      </c>
    </row>
    <row r="240" ht="15.75" customHeight="1">
      <c r="A240" s="1">
        <v>5592.8895</v>
      </c>
      <c r="B240" s="19">
        <f t="shared" si="1"/>
        <v>592.8895</v>
      </c>
      <c r="C240" s="19" t="s">
        <v>461</v>
      </c>
      <c r="D240" s="1" t="s">
        <v>228</v>
      </c>
      <c r="E240" s="1" t="s">
        <v>228</v>
      </c>
      <c r="F240" s="1" t="s">
        <v>228</v>
      </c>
      <c r="G240" s="1" t="s">
        <v>225</v>
      </c>
      <c r="H240" s="1" t="s">
        <v>225</v>
      </c>
      <c r="I240" s="1" t="s">
        <v>225</v>
      </c>
    </row>
    <row r="241" ht="15.75" customHeight="1">
      <c r="A241" s="1">
        <v>5592.9657</v>
      </c>
      <c r="B241" s="19">
        <f t="shared" si="1"/>
        <v>592.9657</v>
      </c>
      <c r="C241" s="19" t="s">
        <v>462</v>
      </c>
      <c r="D241" s="1" t="s">
        <v>228</v>
      </c>
      <c r="E241" s="1" t="s">
        <v>225</v>
      </c>
      <c r="F241" s="1" t="s">
        <v>228</v>
      </c>
      <c r="G241" s="1" t="s">
        <v>225</v>
      </c>
      <c r="H241" s="1" t="s">
        <v>228</v>
      </c>
      <c r="I241" s="1" t="s">
        <v>225</v>
      </c>
    </row>
    <row r="242" ht="15.75" customHeight="1">
      <c r="A242" s="1">
        <v>5593.0419</v>
      </c>
      <c r="B242" s="19">
        <f t="shared" si="1"/>
        <v>593.0419</v>
      </c>
      <c r="C242" s="19" t="s">
        <v>463</v>
      </c>
      <c r="D242" s="1" t="s">
        <v>228</v>
      </c>
      <c r="E242" s="1" t="s">
        <v>225</v>
      </c>
      <c r="F242" s="1" t="s">
        <v>224</v>
      </c>
      <c r="G242" s="1" t="s">
        <v>225</v>
      </c>
      <c r="H242" s="1" t="s">
        <v>228</v>
      </c>
      <c r="I242" s="1" t="s">
        <v>225</v>
      </c>
    </row>
    <row r="243" ht="15.75" customHeight="1">
      <c r="A243" s="1">
        <v>5593.1181</v>
      </c>
      <c r="B243" s="19">
        <f t="shared" si="1"/>
        <v>593.1181</v>
      </c>
      <c r="C243" s="19" t="s">
        <v>464</v>
      </c>
      <c r="D243" s="1" t="s">
        <v>228</v>
      </c>
      <c r="E243" s="1" t="s">
        <v>225</v>
      </c>
      <c r="F243" s="1" t="s">
        <v>224</v>
      </c>
      <c r="G243" s="1" t="s">
        <v>225</v>
      </c>
      <c r="H243" s="1" t="s">
        <v>224</v>
      </c>
      <c r="I243" s="1" t="s">
        <v>225</v>
      </c>
    </row>
    <row r="244" ht="15.75" customHeight="1">
      <c r="A244" s="1">
        <v>5593.1943</v>
      </c>
      <c r="B244" s="19">
        <f t="shared" si="1"/>
        <v>593.1943</v>
      </c>
      <c r="C244" s="19" t="s">
        <v>465</v>
      </c>
      <c r="D244" s="1" t="s">
        <v>228</v>
      </c>
      <c r="E244" s="1" t="s">
        <v>225</v>
      </c>
      <c r="F244" s="1" t="s">
        <v>224</v>
      </c>
      <c r="G244" s="1" t="s">
        <v>228</v>
      </c>
      <c r="H244" s="1" t="s">
        <v>224</v>
      </c>
      <c r="I244" s="1" t="s">
        <v>228</v>
      </c>
    </row>
    <row r="245" ht="15.75" customHeight="1">
      <c r="A245" s="1">
        <v>5593.2705</v>
      </c>
      <c r="B245" s="19">
        <f t="shared" si="1"/>
        <v>593.2705</v>
      </c>
      <c r="C245" s="19" t="s">
        <v>466</v>
      </c>
      <c r="D245" s="1" t="s">
        <v>224</v>
      </c>
      <c r="E245" s="1" t="s">
        <v>225</v>
      </c>
      <c r="F245" s="1" t="s">
        <v>224</v>
      </c>
      <c r="G245" s="1" t="s">
        <v>225</v>
      </c>
      <c r="H245" s="1" t="s">
        <v>224</v>
      </c>
      <c r="I245" s="1" t="s">
        <v>224</v>
      </c>
    </row>
    <row r="246" ht="15.75" customHeight="1">
      <c r="A246" s="1">
        <v>5593.3467</v>
      </c>
      <c r="B246" s="19">
        <f t="shared" si="1"/>
        <v>593.3467</v>
      </c>
      <c r="C246" s="19" t="s">
        <v>467</v>
      </c>
      <c r="D246" s="1" t="s">
        <v>224</v>
      </c>
      <c r="E246" s="1" t="s">
        <v>225</v>
      </c>
      <c r="F246" s="1" t="s">
        <v>224</v>
      </c>
      <c r="G246" s="1" t="s">
        <v>225</v>
      </c>
      <c r="H246" s="1" t="s">
        <v>224</v>
      </c>
      <c r="I246" s="1" t="s">
        <v>224</v>
      </c>
    </row>
    <row r="247" ht="15.75" customHeight="1">
      <c r="A247" s="1">
        <v>5593.4229</v>
      </c>
      <c r="B247" s="19">
        <f t="shared" si="1"/>
        <v>593.4229</v>
      </c>
      <c r="C247" s="19" t="s">
        <v>468</v>
      </c>
      <c r="D247" s="1" t="s">
        <v>224</v>
      </c>
      <c r="E247" s="1" t="s">
        <v>225</v>
      </c>
      <c r="F247" s="1" t="s">
        <v>224</v>
      </c>
      <c r="G247" s="1" t="s">
        <v>225</v>
      </c>
      <c r="H247" s="1" t="s">
        <v>224</v>
      </c>
      <c r="I247" s="1" t="s">
        <v>228</v>
      </c>
    </row>
    <row r="248" ht="15.75" customHeight="1">
      <c r="A248" s="1">
        <v>5593.4991</v>
      </c>
      <c r="B248" s="19">
        <f t="shared" si="1"/>
        <v>593.4991</v>
      </c>
      <c r="C248" s="19" t="s">
        <v>469</v>
      </c>
      <c r="D248" s="1" t="s">
        <v>224</v>
      </c>
      <c r="E248" s="1" t="s">
        <v>225</v>
      </c>
      <c r="F248" s="1" t="s">
        <v>224</v>
      </c>
      <c r="G248" s="1" t="s">
        <v>225</v>
      </c>
      <c r="H248" s="1" t="s">
        <v>228</v>
      </c>
      <c r="I248" s="1" t="s">
        <v>225</v>
      </c>
    </row>
    <row r="249" ht="15.75" customHeight="1">
      <c r="A249" s="1">
        <v>5593.5753</v>
      </c>
      <c r="B249" s="19">
        <f t="shared" si="1"/>
        <v>593.5753</v>
      </c>
      <c r="C249" s="19" t="s">
        <v>470</v>
      </c>
      <c r="D249" s="1" t="s">
        <v>225</v>
      </c>
      <c r="E249" s="1" t="s">
        <v>225</v>
      </c>
      <c r="F249" s="1" t="s">
        <v>224</v>
      </c>
      <c r="G249" s="1" t="s">
        <v>225</v>
      </c>
      <c r="H249" s="1" t="s">
        <v>228</v>
      </c>
      <c r="I249" s="1" t="s">
        <v>225</v>
      </c>
    </row>
    <row r="250" ht="15.75" customHeight="1">
      <c r="A250" s="1">
        <v>5593.6515</v>
      </c>
      <c r="B250" s="19">
        <f t="shared" si="1"/>
        <v>593.6515</v>
      </c>
      <c r="C250" s="19" t="s">
        <v>471</v>
      </c>
      <c r="D250" s="1" t="s">
        <v>225</v>
      </c>
      <c r="E250" s="1" t="s">
        <v>225</v>
      </c>
      <c r="F250" s="1" t="s">
        <v>228</v>
      </c>
      <c r="G250" s="1" t="s">
        <v>225</v>
      </c>
      <c r="H250" s="1" t="s">
        <v>228</v>
      </c>
      <c r="I250" s="1" t="s">
        <v>225</v>
      </c>
    </row>
    <row r="251" ht="15.75" customHeight="1">
      <c r="A251" s="1">
        <v>5593.7277</v>
      </c>
      <c r="B251" s="19">
        <f t="shared" si="1"/>
        <v>593.7277</v>
      </c>
      <c r="C251" s="19" t="s">
        <v>472</v>
      </c>
      <c r="D251" s="1" t="s">
        <v>225</v>
      </c>
      <c r="E251" s="1" t="s">
        <v>225</v>
      </c>
      <c r="F251" s="1" t="s">
        <v>225</v>
      </c>
      <c r="G251" s="1" t="s">
        <v>225</v>
      </c>
      <c r="H251" s="1" t="s">
        <v>228</v>
      </c>
      <c r="I251" s="1" t="s">
        <v>225</v>
      </c>
    </row>
    <row r="252" ht="15.75" customHeight="1">
      <c r="A252" s="1">
        <v>5593.8039</v>
      </c>
      <c r="B252" s="19">
        <f t="shared" si="1"/>
        <v>593.8039</v>
      </c>
      <c r="C252" s="19" t="s">
        <v>473</v>
      </c>
      <c r="D252" s="1" t="s">
        <v>225</v>
      </c>
      <c r="E252" s="1" t="s">
        <v>228</v>
      </c>
      <c r="F252" s="1" t="s">
        <v>225</v>
      </c>
      <c r="G252" s="1" t="s">
        <v>225</v>
      </c>
      <c r="H252" s="1" t="s">
        <v>228</v>
      </c>
      <c r="I252" s="1" t="s">
        <v>225</v>
      </c>
    </row>
    <row r="253" ht="15.75" customHeight="1">
      <c r="A253" s="1">
        <v>5593.8801</v>
      </c>
      <c r="B253" s="19">
        <f t="shared" si="1"/>
        <v>593.8801</v>
      </c>
      <c r="C253" s="19" t="s">
        <v>474</v>
      </c>
      <c r="D253" s="1" t="s">
        <v>225</v>
      </c>
      <c r="E253" s="1" t="s">
        <v>228</v>
      </c>
      <c r="F253" s="1" t="s">
        <v>225</v>
      </c>
      <c r="G253" s="1" t="s">
        <v>225</v>
      </c>
      <c r="H253" s="1" t="s">
        <v>228</v>
      </c>
      <c r="I253" s="1" t="s">
        <v>225</v>
      </c>
    </row>
    <row r="254" ht="15.75" customHeight="1">
      <c r="A254" s="1">
        <v>5593.9563</v>
      </c>
      <c r="B254" s="19">
        <f t="shared" si="1"/>
        <v>593.9563</v>
      </c>
      <c r="C254" s="19" t="s">
        <v>475</v>
      </c>
      <c r="D254" s="1" t="s">
        <v>225</v>
      </c>
      <c r="E254" s="1" t="s">
        <v>224</v>
      </c>
      <c r="F254" s="1" t="s">
        <v>225</v>
      </c>
      <c r="G254" s="1" t="s">
        <v>225</v>
      </c>
      <c r="H254" s="1" t="s">
        <v>228</v>
      </c>
      <c r="I254" s="1" t="s">
        <v>225</v>
      </c>
    </row>
    <row r="255" ht="15.75" customHeight="1">
      <c r="A255" s="1">
        <v>5594.0325</v>
      </c>
      <c r="B255" s="19">
        <f t="shared" si="1"/>
        <v>594.0325</v>
      </c>
      <c r="C255" s="19" t="s">
        <v>476</v>
      </c>
      <c r="D255" s="1" t="s">
        <v>228</v>
      </c>
      <c r="E255" s="1" t="s">
        <v>224</v>
      </c>
      <c r="F255" s="1" t="s">
        <v>228</v>
      </c>
      <c r="G255" s="1" t="s">
        <v>225</v>
      </c>
      <c r="H255" s="1" t="s">
        <v>228</v>
      </c>
      <c r="I255" s="1" t="s">
        <v>225</v>
      </c>
    </row>
    <row r="256" ht="15.75" customHeight="1">
      <c r="A256" s="1">
        <v>5594.1087</v>
      </c>
      <c r="B256" s="19">
        <f t="shared" si="1"/>
        <v>594.1087</v>
      </c>
      <c r="C256" s="19" t="s">
        <v>477</v>
      </c>
      <c r="D256" s="1" t="s">
        <v>224</v>
      </c>
      <c r="E256" s="1" t="s">
        <v>224</v>
      </c>
      <c r="F256" s="1" t="s">
        <v>228</v>
      </c>
      <c r="G256" s="1" t="s">
        <v>225</v>
      </c>
      <c r="H256" s="1" t="s">
        <v>225</v>
      </c>
      <c r="I256" s="1" t="s">
        <v>225</v>
      </c>
    </row>
    <row r="257" ht="15.75" customHeight="1">
      <c r="A257" s="1">
        <v>5594.1849</v>
      </c>
      <c r="B257" s="19">
        <f t="shared" si="1"/>
        <v>594.1849</v>
      </c>
      <c r="C257" s="19" t="s">
        <v>478</v>
      </c>
      <c r="D257" s="1" t="s">
        <v>224</v>
      </c>
      <c r="E257" s="1" t="s">
        <v>228</v>
      </c>
      <c r="F257" s="1" t="s">
        <v>228</v>
      </c>
      <c r="G257" s="1" t="s">
        <v>225</v>
      </c>
      <c r="H257" s="1" t="s">
        <v>225</v>
      </c>
      <c r="I257" s="1" t="s">
        <v>225</v>
      </c>
    </row>
    <row r="258" ht="15.75" customHeight="1">
      <c r="A258" s="1">
        <v>5594.2611</v>
      </c>
      <c r="B258" s="19">
        <f t="shared" si="1"/>
        <v>594.2611</v>
      </c>
      <c r="C258" s="19" t="s">
        <v>479</v>
      </c>
      <c r="D258" s="1" t="s">
        <v>228</v>
      </c>
      <c r="E258" s="1" t="s">
        <v>225</v>
      </c>
      <c r="F258" s="1" t="s">
        <v>224</v>
      </c>
      <c r="G258" s="1" t="s">
        <v>225</v>
      </c>
      <c r="H258" s="1" t="s">
        <v>225</v>
      </c>
      <c r="I258" s="1" t="s">
        <v>225</v>
      </c>
    </row>
    <row r="259" ht="15.75" customHeight="1">
      <c r="A259" s="1">
        <v>5594.3373</v>
      </c>
      <c r="B259" s="19">
        <f t="shared" si="1"/>
        <v>594.3373</v>
      </c>
      <c r="C259" s="19" t="s">
        <v>480</v>
      </c>
      <c r="D259" s="1" t="s">
        <v>228</v>
      </c>
      <c r="E259" s="1" t="s">
        <v>225</v>
      </c>
      <c r="F259" s="1" t="s">
        <v>224</v>
      </c>
      <c r="G259" s="1" t="s">
        <v>225</v>
      </c>
      <c r="H259" s="1" t="s">
        <v>225</v>
      </c>
      <c r="I259" s="1" t="s">
        <v>225</v>
      </c>
    </row>
    <row r="260" ht="15.75" customHeight="1">
      <c r="A260" s="1">
        <v>5594.4135</v>
      </c>
      <c r="B260" s="19">
        <f t="shared" si="1"/>
        <v>594.4135</v>
      </c>
      <c r="C260" s="19" t="s">
        <v>481</v>
      </c>
      <c r="D260" s="1" t="s">
        <v>225</v>
      </c>
      <c r="E260" s="1" t="s">
        <v>225</v>
      </c>
      <c r="F260" s="1" t="s">
        <v>224</v>
      </c>
      <c r="G260" s="1" t="s">
        <v>225</v>
      </c>
      <c r="H260" s="1" t="s">
        <v>225</v>
      </c>
      <c r="I260" s="1" t="s">
        <v>228</v>
      </c>
    </row>
    <row r="261" ht="15.75" customHeight="1">
      <c r="A261" s="1">
        <v>5594.4897</v>
      </c>
      <c r="B261" s="19">
        <f t="shared" si="1"/>
        <v>594.4897</v>
      </c>
      <c r="C261" s="19" t="s">
        <v>482</v>
      </c>
      <c r="D261" s="1" t="s">
        <v>225</v>
      </c>
      <c r="E261" s="1" t="s">
        <v>225</v>
      </c>
      <c r="F261" s="1" t="s">
        <v>224</v>
      </c>
      <c r="G261" s="1" t="s">
        <v>225</v>
      </c>
      <c r="H261" s="1" t="s">
        <v>225</v>
      </c>
      <c r="I261" s="1" t="s">
        <v>228</v>
      </c>
    </row>
    <row r="262" ht="15.75" customHeight="1">
      <c r="A262" s="1">
        <v>5594.5659</v>
      </c>
      <c r="B262" s="19">
        <f t="shared" si="1"/>
        <v>594.5659</v>
      </c>
      <c r="C262" s="19" t="s">
        <v>483</v>
      </c>
      <c r="D262" s="1" t="s">
        <v>225</v>
      </c>
      <c r="E262" s="1" t="s">
        <v>225</v>
      </c>
      <c r="F262" s="1" t="s">
        <v>224</v>
      </c>
      <c r="G262" s="1" t="s">
        <v>225</v>
      </c>
      <c r="H262" s="1" t="s">
        <v>225</v>
      </c>
      <c r="I262" s="1" t="s">
        <v>225</v>
      </c>
    </row>
    <row r="263" ht="15.75" customHeight="1">
      <c r="A263" s="1">
        <v>5594.6421</v>
      </c>
      <c r="B263" s="19">
        <f t="shared" si="1"/>
        <v>594.6421</v>
      </c>
      <c r="C263" s="19" t="s">
        <v>484</v>
      </c>
      <c r="D263" s="1" t="s">
        <v>225</v>
      </c>
      <c r="E263" s="1" t="s">
        <v>225</v>
      </c>
      <c r="F263" s="1" t="s">
        <v>228</v>
      </c>
      <c r="G263" s="1" t="s">
        <v>225</v>
      </c>
      <c r="H263" s="1" t="s">
        <v>225</v>
      </c>
      <c r="I263" s="1" t="s">
        <v>225</v>
      </c>
    </row>
    <row r="264" ht="15.75" customHeight="1">
      <c r="A264" s="1">
        <v>5594.7183</v>
      </c>
      <c r="B264" s="19">
        <f t="shared" si="1"/>
        <v>594.7183</v>
      </c>
      <c r="C264" s="19" t="s">
        <v>485</v>
      </c>
      <c r="D264" s="1" t="s">
        <v>225</v>
      </c>
      <c r="E264" s="1" t="s">
        <v>225</v>
      </c>
      <c r="F264" s="1" t="s">
        <v>228</v>
      </c>
      <c r="G264" s="1" t="s">
        <v>225</v>
      </c>
      <c r="H264" s="1" t="s">
        <v>225</v>
      </c>
      <c r="I264" s="1" t="s">
        <v>225</v>
      </c>
    </row>
    <row r="265" ht="15.75" customHeight="1">
      <c r="A265" s="1">
        <v>5594.7945</v>
      </c>
      <c r="B265" s="19">
        <f t="shared" si="1"/>
        <v>594.7945</v>
      </c>
      <c r="C265" s="19" t="s">
        <v>486</v>
      </c>
      <c r="D265" s="1" t="s">
        <v>225</v>
      </c>
      <c r="E265" s="1" t="s">
        <v>225</v>
      </c>
      <c r="F265" s="1" t="s">
        <v>228</v>
      </c>
      <c r="G265" s="1" t="s">
        <v>225</v>
      </c>
      <c r="H265" s="1" t="s">
        <v>225</v>
      </c>
      <c r="I265" s="1" t="s">
        <v>225</v>
      </c>
    </row>
    <row r="266" ht="15.75" customHeight="1">
      <c r="A266" s="1">
        <v>5594.8707</v>
      </c>
      <c r="B266" s="19">
        <f t="shared" si="1"/>
        <v>594.8707</v>
      </c>
      <c r="C266" s="19" t="s">
        <v>487</v>
      </c>
      <c r="D266" s="1" t="s">
        <v>225</v>
      </c>
      <c r="E266" s="1" t="s">
        <v>225</v>
      </c>
      <c r="F266" s="1" t="s">
        <v>224</v>
      </c>
      <c r="G266" s="1" t="s">
        <v>225</v>
      </c>
      <c r="H266" s="1" t="s">
        <v>225</v>
      </c>
      <c r="I266" s="1" t="s">
        <v>225</v>
      </c>
    </row>
    <row r="267" ht="15.75" customHeight="1">
      <c r="A267" s="1">
        <v>5594.9469</v>
      </c>
      <c r="B267" s="19">
        <f t="shared" si="1"/>
        <v>594.9469</v>
      </c>
      <c r="C267" s="19" t="s">
        <v>488</v>
      </c>
      <c r="D267" s="1" t="s">
        <v>225</v>
      </c>
      <c r="E267" s="1" t="s">
        <v>225</v>
      </c>
      <c r="F267" s="1" t="s">
        <v>224</v>
      </c>
      <c r="G267" s="1" t="s">
        <v>225</v>
      </c>
      <c r="H267" s="1" t="s">
        <v>228</v>
      </c>
      <c r="I267" s="1" t="s">
        <v>225</v>
      </c>
    </row>
    <row r="268" ht="15.75" customHeight="1">
      <c r="A268" s="1">
        <v>5595.0231</v>
      </c>
      <c r="B268" s="19">
        <f t="shared" si="1"/>
        <v>595.0231</v>
      </c>
      <c r="C268" s="19" t="s">
        <v>489</v>
      </c>
      <c r="D268" s="1" t="s">
        <v>225</v>
      </c>
      <c r="E268" s="1" t="s">
        <v>228</v>
      </c>
      <c r="F268" s="1" t="s">
        <v>224</v>
      </c>
      <c r="G268" s="1" t="s">
        <v>225</v>
      </c>
      <c r="H268" s="1" t="s">
        <v>228</v>
      </c>
      <c r="I268" s="1" t="s">
        <v>225</v>
      </c>
    </row>
    <row r="269" ht="15.75" customHeight="1">
      <c r="A269" s="1">
        <v>5595.0993</v>
      </c>
      <c r="B269" s="19">
        <f t="shared" si="1"/>
        <v>595.0993</v>
      </c>
      <c r="C269" s="19" t="s">
        <v>490</v>
      </c>
      <c r="D269" s="1" t="s">
        <v>225</v>
      </c>
      <c r="E269" s="1" t="s">
        <v>228</v>
      </c>
      <c r="F269" s="1" t="s">
        <v>228</v>
      </c>
      <c r="G269" s="1" t="s">
        <v>225</v>
      </c>
      <c r="H269" s="1" t="s">
        <v>224</v>
      </c>
      <c r="I269" s="1" t="s">
        <v>225</v>
      </c>
    </row>
    <row r="270" ht="15.75" customHeight="1">
      <c r="A270" s="1">
        <v>5595.1755</v>
      </c>
      <c r="B270" s="19">
        <f t="shared" si="1"/>
        <v>595.1755</v>
      </c>
      <c r="C270" s="19" t="s">
        <v>491</v>
      </c>
      <c r="D270" s="1" t="s">
        <v>225</v>
      </c>
      <c r="E270" s="1" t="s">
        <v>228</v>
      </c>
      <c r="F270" s="1" t="s">
        <v>224</v>
      </c>
      <c r="G270" s="1" t="s">
        <v>225</v>
      </c>
      <c r="H270" s="1" t="s">
        <v>224</v>
      </c>
      <c r="I270" s="1" t="s">
        <v>225</v>
      </c>
    </row>
    <row r="271" ht="15.75" customHeight="1">
      <c r="A271" s="1">
        <v>5595.2517</v>
      </c>
      <c r="B271" s="19">
        <f t="shared" si="1"/>
        <v>595.2517</v>
      </c>
      <c r="C271" s="19" t="s">
        <v>492</v>
      </c>
      <c r="D271" s="1" t="s">
        <v>225</v>
      </c>
      <c r="E271" s="1" t="s">
        <v>225</v>
      </c>
      <c r="F271" s="1" t="s">
        <v>224</v>
      </c>
      <c r="G271" s="1" t="s">
        <v>228</v>
      </c>
      <c r="H271" s="1" t="s">
        <v>224</v>
      </c>
      <c r="I271" s="1" t="s">
        <v>225</v>
      </c>
    </row>
    <row r="272" ht="15.75" customHeight="1">
      <c r="A272" s="1">
        <v>5595.3279</v>
      </c>
      <c r="B272" s="19">
        <f t="shared" si="1"/>
        <v>595.3279</v>
      </c>
      <c r="C272" s="19" t="s">
        <v>493</v>
      </c>
      <c r="D272" s="1" t="s">
        <v>225</v>
      </c>
      <c r="E272" s="1" t="s">
        <v>225</v>
      </c>
      <c r="F272" s="1" t="s">
        <v>224</v>
      </c>
      <c r="G272" s="1" t="s">
        <v>228</v>
      </c>
      <c r="H272" s="1" t="s">
        <v>224</v>
      </c>
      <c r="I272" s="1" t="s">
        <v>225</v>
      </c>
    </row>
    <row r="273" ht="15.75" customHeight="1">
      <c r="A273" s="1">
        <v>5595.4041</v>
      </c>
      <c r="B273" s="19">
        <f t="shared" si="1"/>
        <v>595.4041</v>
      </c>
      <c r="C273" s="19" t="s">
        <v>494</v>
      </c>
      <c r="D273" s="1" t="s">
        <v>225</v>
      </c>
      <c r="E273" s="1" t="s">
        <v>225</v>
      </c>
      <c r="F273" s="1" t="s">
        <v>224</v>
      </c>
      <c r="G273" s="1" t="s">
        <v>224</v>
      </c>
      <c r="H273" s="1" t="s">
        <v>224</v>
      </c>
      <c r="I273" s="1" t="s">
        <v>225</v>
      </c>
    </row>
    <row r="274" ht="15.75" customHeight="1">
      <c r="A274" s="1">
        <v>5595.4803</v>
      </c>
      <c r="B274" s="19">
        <f t="shared" si="1"/>
        <v>595.4803</v>
      </c>
      <c r="C274" s="19" t="s">
        <v>495</v>
      </c>
      <c r="D274" s="1" t="s">
        <v>228</v>
      </c>
      <c r="E274" s="1" t="s">
        <v>225</v>
      </c>
      <c r="F274" s="1" t="s">
        <v>224</v>
      </c>
      <c r="G274" s="1" t="s">
        <v>224</v>
      </c>
      <c r="H274" s="1" t="s">
        <v>224</v>
      </c>
      <c r="I274" s="1" t="s">
        <v>228</v>
      </c>
    </row>
    <row r="275" ht="15.75" customHeight="1">
      <c r="A275" s="1">
        <v>5595.5565</v>
      </c>
      <c r="B275" s="19">
        <f t="shared" si="1"/>
        <v>595.5565</v>
      </c>
      <c r="C275" s="19" t="s">
        <v>496</v>
      </c>
      <c r="D275" s="1" t="s">
        <v>224</v>
      </c>
      <c r="E275" s="1" t="s">
        <v>225</v>
      </c>
      <c r="F275" s="1" t="s">
        <v>224</v>
      </c>
      <c r="G275" s="1" t="s">
        <v>228</v>
      </c>
      <c r="H275" s="1" t="s">
        <v>224</v>
      </c>
      <c r="I275" s="1" t="s">
        <v>228</v>
      </c>
    </row>
    <row r="276" ht="15.75" customHeight="1">
      <c r="A276" s="1">
        <v>5595.6327</v>
      </c>
      <c r="B276" s="19">
        <f t="shared" si="1"/>
        <v>595.6327</v>
      </c>
      <c r="C276" s="19" t="s">
        <v>497</v>
      </c>
      <c r="D276" s="1" t="s">
        <v>224</v>
      </c>
      <c r="E276" s="1" t="s">
        <v>224</v>
      </c>
      <c r="F276" s="1" t="s">
        <v>228</v>
      </c>
      <c r="G276" s="1" t="s">
        <v>225</v>
      </c>
      <c r="H276" s="1" t="s">
        <v>228</v>
      </c>
      <c r="I276" s="1" t="s">
        <v>228</v>
      </c>
    </row>
    <row r="277" ht="15.75" customHeight="1">
      <c r="A277" s="1">
        <v>5595.7089</v>
      </c>
      <c r="B277" s="19">
        <f t="shared" si="1"/>
        <v>595.7089</v>
      </c>
      <c r="C277" s="19" t="s">
        <v>498</v>
      </c>
      <c r="D277" s="1" t="s">
        <v>224</v>
      </c>
      <c r="E277" s="1" t="s">
        <v>224</v>
      </c>
      <c r="F277" s="1" t="s">
        <v>228</v>
      </c>
      <c r="G277" s="1" t="s">
        <v>225</v>
      </c>
      <c r="H277" s="1" t="s">
        <v>228</v>
      </c>
      <c r="I277" s="1" t="s">
        <v>228</v>
      </c>
    </row>
    <row r="278" ht="15.75" customHeight="1">
      <c r="A278" s="1">
        <v>5595.7851</v>
      </c>
      <c r="B278" s="19">
        <f t="shared" si="1"/>
        <v>595.7851</v>
      </c>
      <c r="C278" s="19" t="s">
        <v>499</v>
      </c>
      <c r="D278" s="1" t="s">
        <v>224</v>
      </c>
      <c r="E278" s="1" t="s">
        <v>225</v>
      </c>
      <c r="F278" s="1" t="s">
        <v>224</v>
      </c>
      <c r="G278" s="1" t="s">
        <v>225</v>
      </c>
      <c r="H278" s="1" t="s">
        <v>228</v>
      </c>
      <c r="I278" s="1" t="s">
        <v>225</v>
      </c>
    </row>
    <row r="279" ht="15.75" customHeight="1">
      <c r="A279" s="1">
        <v>5595.8613</v>
      </c>
      <c r="B279" s="19">
        <f t="shared" si="1"/>
        <v>595.8613</v>
      </c>
      <c r="C279" s="19" t="s">
        <v>500</v>
      </c>
      <c r="D279" s="1" t="s">
        <v>224</v>
      </c>
      <c r="E279" s="1" t="s">
        <v>225</v>
      </c>
      <c r="F279" s="1" t="s">
        <v>228</v>
      </c>
      <c r="G279" s="1" t="s">
        <v>225</v>
      </c>
      <c r="H279" s="1" t="s">
        <v>228</v>
      </c>
      <c r="I279" s="1" t="s">
        <v>225</v>
      </c>
    </row>
    <row r="280" ht="15.75" customHeight="1">
      <c r="A280" s="1">
        <v>5595.9375</v>
      </c>
      <c r="B280" s="19">
        <f t="shared" si="1"/>
        <v>595.9375</v>
      </c>
      <c r="C280" s="19" t="s">
        <v>501</v>
      </c>
      <c r="D280" s="1" t="s">
        <v>228</v>
      </c>
      <c r="E280" s="1" t="s">
        <v>225</v>
      </c>
      <c r="F280" s="1" t="s">
        <v>228</v>
      </c>
      <c r="G280" s="1" t="s">
        <v>225</v>
      </c>
      <c r="H280" s="1" t="s">
        <v>228</v>
      </c>
      <c r="I280" s="1" t="s">
        <v>225</v>
      </c>
    </row>
    <row r="281" ht="15.75" customHeight="1">
      <c r="A281" s="1">
        <v>5596.0137</v>
      </c>
      <c r="B281" s="19">
        <f t="shared" si="1"/>
        <v>596.0137</v>
      </c>
      <c r="C281" s="19" t="s">
        <v>502</v>
      </c>
      <c r="D281" s="1" t="s">
        <v>225</v>
      </c>
      <c r="E281" s="1" t="s">
        <v>225</v>
      </c>
      <c r="F281" s="1" t="s">
        <v>228</v>
      </c>
      <c r="G281" s="1" t="s">
        <v>225</v>
      </c>
      <c r="H281" s="1" t="s">
        <v>228</v>
      </c>
      <c r="I281" s="1" t="s">
        <v>225</v>
      </c>
    </row>
    <row r="282" ht="15.75" customHeight="1">
      <c r="A282" s="1">
        <v>5596.0899</v>
      </c>
      <c r="B282" s="19">
        <f t="shared" si="1"/>
        <v>596.0899</v>
      </c>
      <c r="C282" s="19" t="s">
        <v>503</v>
      </c>
      <c r="D282" s="1" t="s">
        <v>225</v>
      </c>
      <c r="E282" s="1" t="s">
        <v>225</v>
      </c>
      <c r="F282" s="1" t="s">
        <v>228</v>
      </c>
      <c r="G282" s="1" t="s">
        <v>225</v>
      </c>
      <c r="H282" s="1" t="s">
        <v>228</v>
      </c>
      <c r="I282" s="1" t="s">
        <v>225</v>
      </c>
    </row>
    <row r="283" ht="15.75" customHeight="1">
      <c r="A283" s="1">
        <v>5596.1661</v>
      </c>
      <c r="B283" s="19">
        <f t="shared" si="1"/>
        <v>596.1661</v>
      </c>
      <c r="C283" s="19" t="s">
        <v>504</v>
      </c>
      <c r="D283" s="1" t="s">
        <v>225</v>
      </c>
      <c r="E283" s="1" t="s">
        <v>228</v>
      </c>
      <c r="F283" s="1" t="s">
        <v>225</v>
      </c>
      <c r="G283" s="1" t="s">
        <v>225</v>
      </c>
      <c r="H283" s="1" t="s">
        <v>228</v>
      </c>
      <c r="I283" s="1" t="s">
        <v>225</v>
      </c>
    </row>
    <row r="284" ht="15.75" customHeight="1">
      <c r="A284" s="1">
        <v>5596.2423</v>
      </c>
      <c r="B284" s="19">
        <f t="shared" si="1"/>
        <v>596.2423</v>
      </c>
      <c r="C284" s="19" t="s">
        <v>505</v>
      </c>
      <c r="D284" s="1" t="s">
        <v>225</v>
      </c>
      <c r="E284" s="1" t="s">
        <v>228</v>
      </c>
      <c r="F284" s="1" t="s">
        <v>225</v>
      </c>
      <c r="G284" s="1" t="s">
        <v>225</v>
      </c>
      <c r="H284" s="1" t="s">
        <v>225</v>
      </c>
      <c r="I284" s="1" t="s">
        <v>225</v>
      </c>
    </row>
    <row r="285" ht="15.75" customHeight="1">
      <c r="A285" s="1">
        <v>5596.3185</v>
      </c>
      <c r="B285" s="19">
        <f t="shared" si="1"/>
        <v>596.3185</v>
      </c>
      <c r="C285" s="19" t="s">
        <v>506</v>
      </c>
      <c r="D285" s="1" t="s">
        <v>225</v>
      </c>
      <c r="E285" s="1" t="s">
        <v>225</v>
      </c>
      <c r="F285" s="1" t="s">
        <v>225</v>
      </c>
      <c r="G285" s="1" t="s">
        <v>225</v>
      </c>
      <c r="H285" s="1" t="s">
        <v>225</v>
      </c>
      <c r="I285" s="1" t="s">
        <v>225</v>
      </c>
    </row>
    <row r="286" ht="15.75" customHeight="1">
      <c r="A286" s="1">
        <v>5596.3947</v>
      </c>
      <c r="B286" s="19">
        <f t="shared" si="1"/>
        <v>596.3947</v>
      </c>
      <c r="C286" s="19" t="s">
        <v>507</v>
      </c>
      <c r="D286" s="1" t="s">
        <v>225</v>
      </c>
      <c r="E286" s="1" t="s">
        <v>225</v>
      </c>
      <c r="F286" s="1" t="s">
        <v>225</v>
      </c>
      <c r="G286" s="1" t="s">
        <v>225</v>
      </c>
      <c r="H286" s="1" t="s">
        <v>225</v>
      </c>
      <c r="I286" s="1" t="s">
        <v>225</v>
      </c>
    </row>
    <row r="287" ht="15.75" customHeight="1">
      <c r="A287" s="1">
        <v>5596.4709</v>
      </c>
      <c r="B287" s="19">
        <f t="shared" si="1"/>
        <v>596.4709</v>
      </c>
      <c r="C287" s="19" t="s">
        <v>508</v>
      </c>
      <c r="D287" s="1" t="s">
        <v>225</v>
      </c>
      <c r="E287" s="1" t="s">
        <v>225</v>
      </c>
      <c r="F287" s="1" t="s">
        <v>225</v>
      </c>
      <c r="G287" s="1" t="s">
        <v>225</v>
      </c>
      <c r="H287" s="1" t="s">
        <v>225</v>
      </c>
      <c r="I287" s="1" t="s">
        <v>225</v>
      </c>
    </row>
    <row r="288" ht="15.75" customHeight="1">
      <c r="A288" s="1">
        <v>5596.5471</v>
      </c>
      <c r="B288" s="19">
        <f t="shared" si="1"/>
        <v>596.5471</v>
      </c>
      <c r="C288" s="19" t="s">
        <v>509</v>
      </c>
      <c r="D288" s="1" t="s">
        <v>228</v>
      </c>
      <c r="E288" s="1" t="s">
        <v>225</v>
      </c>
      <c r="F288" s="1" t="s">
        <v>225</v>
      </c>
      <c r="G288" s="1" t="s">
        <v>225</v>
      </c>
      <c r="H288" s="1" t="s">
        <v>225</v>
      </c>
      <c r="I288" s="1" t="s">
        <v>225</v>
      </c>
    </row>
    <row r="289" ht="15.75" customHeight="1">
      <c r="A289" s="1">
        <v>5596.6233</v>
      </c>
      <c r="B289" s="19">
        <f t="shared" si="1"/>
        <v>596.6233</v>
      </c>
      <c r="C289" s="19" t="s">
        <v>510</v>
      </c>
      <c r="D289" s="1" t="s">
        <v>224</v>
      </c>
      <c r="E289" s="1" t="s">
        <v>224</v>
      </c>
      <c r="F289" s="1" t="s">
        <v>225</v>
      </c>
      <c r="G289" s="1" t="s">
        <v>225</v>
      </c>
      <c r="H289" s="1" t="s">
        <v>225</v>
      </c>
      <c r="I289" s="1" t="s">
        <v>225</v>
      </c>
    </row>
    <row r="290" ht="15.75" customHeight="1">
      <c r="A290" s="1">
        <v>5596.6995</v>
      </c>
      <c r="B290" s="19">
        <f t="shared" si="1"/>
        <v>596.6995</v>
      </c>
      <c r="C290" s="19" t="s">
        <v>511</v>
      </c>
      <c r="D290" s="1" t="s">
        <v>224</v>
      </c>
      <c r="E290" s="1" t="s">
        <v>224</v>
      </c>
      <c r="F290" s="1" t="s">
        <v>225</v>
      </c>
      <c r="G290" s="1" t="s">
        <v>225</v>
      </c>
      <c r="H290" s="1" t="s">
        <v>225</v>
      </c>
      <c r="I290" s="1" t="s">
        <v>225</v>
      </c>
    </row>
    <row r="291" ht="15.75" customHeight="1">
      <c r="A291" s="1">
        <v>5596.7757</v>
      </c>
      <c r="B291" s="19">
        <f t="shared" si="1"/>
        <v>596.7757</v>
      </c>
      <c r="C291" s="19" t="s">
        <v>512</v>
      </c>
      <c r="D291" s="1" t="s">
        <v>224</v>
      </c>
      <c r="E291" s="1" t="s">
        <v>228</v>
      </c>
      <c r="F291" s="1" t="s">
        <v>225</v>
      </c>
      <c r="G291" s="1" t="s">
        <v>225</v>
      </c>
      <c r="H291" s="1" t="s">
        <v>225</v>
      </c>
      <c r="I291" s="1" t="s">
        <v>228</v>
      </c>
    </row>
    <row r="292" ht="15.75" customHeight="1">
      <c r="A292" s="1">
        <v>5596.8519</v>
      </c>
      <c r="B292" s="19">
        <f t="shared" si="1"/>
        <v>596.8519</v>
      </c>
      <c r="C292" s="19" t="s">
        <v>513</v>
      </c>
      <c r="D292" s="1" t="s">
        <v>224</v>
      </c>
      <c r="E292" s="1" t="s">
        <v>225</v>
      </c>
      <c r="F292" s="1" t="s">
        <v>225</v>
      </c>
      <c r="G292" s="1" t="s">
        <v>225</v>
      </c>
      <c r="H292" s="1" t="s">
        <v>225</v>
      </c>
      <c r="I292" s="1" t="s">
        <v>228</v>
      </c>
    </row>
    <row r="293" ht="15.75" customHeight="1">
      <c r="A293" s="1">
        <v>5596.9281</v>
      </c>
      <c r="B293" s="19">
        <f t="shared" si="1"/>
        <v>596.9281</v>
      </c>
      <c r="C293" s="19" t="s">
        <v>514</v>
      </c>
      <c r="D293" s="1" t="s">
        <v>225</v>
      </c>
      <c r="E293" s="1" t="s">
        <v>225</v>
      </c>
      <c r="F293" s="1" t="s">
        <v>228</v>
      </c>
      <c r="G293" s="1" t="s">
        <v>225</v>
      </c>
      <c r="H293" s="1" t="s">
        <v>225</v>
      </c>
      <c r="I293" s="1" t="s">
        <v>228</v>
      </c>
    </row>
    <row r="294" ht="15.75" customHeight="1">
      <c r="A294" s="1">
        <v>5597.0043</v>
      </c>
      <c r="B294" s="19">
        <f t="shared" si="1"/>
        <v>597.0043</v>
      </c>
      <c r="C294" s="19" t="s">
        <v>515</v>
      </c>
      <c r="D294" s="1" t="s">
        <v>225</v>
      </c>
      <c r="E294" s="1" t="s">
        <v>225</v>
      </c>
      <c r="F294" s="1" t="s">
        <v>228</v>
      </c>
      <c r="G294" s="1" t="s">
        <v>228</v>
      </c>
      <c r="H294" s="1" t="s">
        <v>228</v>
      </c>
      <c r="I294" s="1" t="s">
        <v>228</v>
      </c>
    </row>
    <row r="295" ht="15.75" customHeight="1">
      <c r="A295" s="1">
        <v>5597.0805</v>
      </c>
      <c r="B295" s="19">
        <f t="shared" si="1"/>
        <v>597.0805</v>
      </c>
      <c r="C295" s="19" t="s">
        <v>516</v>
      </c>
      <c r="D295" s="1" t="s">
        <v>225</v>
      </c>
      <c r="E295" s="1" t="s">
        <v>225</v>
      </c>
      <c r="F295" s="1" t="s">
        <v>228</v>
      </c>
      <c r="G295" s="1" t="s">
        <v>228</v>
      </c>
      <c r="H295" s="1" t="s">
        <v>228</v>
      </c>
      <c r="I295" s="1" t="s">
        <v>224</v>
      </c>
    </row>
    <row r="296" ht="15.75" customHeight="1">
      <c r="A296" s="1">
        <v>5597.1567</v>
      </c>
      <c r="B296" s="19">
        <f t="shared" si="1"/>
        <v>597.1567</v>
      </c>
      <c r="C296" s="19" t="s">
        <v>517</v>
      </c>
      <c r="D296" s="1" t="s">
        <v>225</v>
      </c>
      <c r="E296" s="1" t="s">
        <v>225</v>
      </c>
      <c r="F296" s="1" t="s">
        <v>228</v>
      </c>
      <c r="G296" s="1" t="s">
        <v>228</v>
      </c>
      <c r="H296" s="1" t="s">
        <v>228</v>
      </c>
      <c r="I296" s="1" t="s">
        <v>224</v>
      </c>
    </row>
    <row r="297" ht="15.75" customHeight="1">
      <c r="A297" s="1">
        <v>5597.2329</v>
      </c>
      <c r="B297" s="19">
        <f t="shared" si="1"/>
        <v>597.2329</v>
      </c>
      <c r="C297" s="19" t="s">
        <v>518</v>
      </c>
      <c r="D297" s="1" t="s">
        <v>228</v>
      </c>
      <c r="E297" s="1" t="s">
        <v>225</v>
      </c>
      <c r="F297" s="1" t="s">
        <v>228</v>
      </c>
      <c r="G297" s="1" t="s">
        <v>228</v>
      </c>
      <c r="H297" s="1" t="s">
        <v>228</v>
      </c>
      <c r="I297" s="1" t="s">
        <v>224</v>
      </c>
    </row>
    <row r="298" ht="15.75" customHeight="1">
      <c r="A298" s="1">
        <v>5597.3091</v>
      </c>
      <c r="B298" s="19">
        <f t="shared" si="1"/>
        <v>597.3091</v>
      </c>
      <c r="C298" s="19" t="s">
        <v>519</v>
      </c>
      <c r="D298" s="1" t="s">
        <v>225</v>
      </c>
      <c r="E298" s="1" t="s">
        <v>225</v>
      </c>
      <c r="F298" s="1" t="s">
        <v>228</v>
      </c>
      <c r="G298" s="1" t="s">
        <v>228</v>
      </c>
      <c r="H298" s="1" t="s">
        <v>228</v>
      </c>
      <c r="I298" s="1" t="s">
        <v>228</v>
      </c>
    </row>
    <row r="299" ht="15.75" customHeight="1">
      <c r="A299" s="1">
        <v>5597.3853</v>
      </c>
      <c r="B299" s="19">
        <f t="shared" si="1"/>
        <v>597.3853</v>
      </c>
      <c r="C299" s="19" t="s">
        <v>520</v>
      </c>
      <c r="D299" s="1" t="s">
        <v>225</v>
      </c>
      <c r="E299" s="1" t="s">
        <v>225</v>
      </c>
      <c r="F299" s="1" t="s">
        <v>228</v>
      </c>
      <c r="G299" s="1" t="s">
        <v>228</v>
      </c>
      <c r="H299" s="1" t="s">
        <v>228</v>
      </c>
      <c r="I299" s="1" t="s">
        <v>228</v>
      </c>
    </row>
    <row r="300" ht="15.75" customHeight="1">
      <c r="A300" s="1">
        <v>5597.4615</v>
      </c>
      <c r="B300" s="19">
        <f t="shared" si="1"/>
        <v>597.4615</v>
      </c>
      <c r="C300" s="19" t="s">
        <v>521</v>
      </c>
      <c r="D300" s="1" t="s">
        <v>225</v>
      </c>
      <c r="E300" s="1" t="s">
        <v>225</v>
      </c>
      <c r="F300" s="1" t="s">
        <v>228</v>
      </c>
      <c r="G300" s="1" t="s">
        <v>228</v>
      </c>
      <c r="H300" s="1" t="s">
        <v>225</v>
      </c>
      <c r="I300" s="1" t="s">
        <v>225</v>
      </c>
    </row>
    <row r="301" ht="15.75" customHeight="1">
      <c r="A301" s="1">
        <v>5597.5377</v>
      </c>
      <c r="B301" s="19">
        <f t="shared" si="1"/>
        <v>597.5377</v>
      </c>
      <c r="C301" s="19" t="s">
        <v>522</v>
      </c>
      <c r="D301" s="1" t="s">
        <v>228</v>
      </c>
      <c r="E301" s="1" t="s">
        <v>225</v>
      </c>
      <c r="F301" s="1" t="s">
        <v>225</v>
      </c>
      <c r="G301" s="1" t="s">
        <v>225</v>
      </c>
      <c r="H301" s="1" t="s">
        <v>225</v>
      </c>
      <c r="I301" s="1" t="s">
        <v>225</v>
      </c>
    </row>
    <row r="302" ht="15.75" customHeight="1">
      <c r="A302" s="1">
        <v>5597.6139</v>
      </c>
      <c r="B302" s="19">
        <f t="shared" si="1"/>
        <v>597.6139</v>
      </c>
      <c r="C302" s="19" t="s">
        <v>523</v>
      </c>
      <c r="D302" s="1" t="s">
        <v>224</v>
      </c>
      <c r="E302" s="1" t="s">
        <v>225</v>
      </c>
      <c r="F302" s="1" t="s">
        <v>225</v>
      </c>
      <c r="G302" s="1" t="s">
        <v>225</v>
      </c>
      <c r="H302" s="1" t="s">
        <v>225</v>
      </c>
      <c r="I302" s="1" t="s">
        <v>225</v>
      </c>
    </row>
    <row r="303" ht="15.75" customHeight="1">
      <c r="A303" s="1">
        <v>5597.6901</v>
      </c>
      <c r="B303" s="19">
        <f t="shared" si="1"/>
        <v>597.6901</v>
      </c>
      <c r="C303" s="19" t="s">
        <v>524</v>
      </c>
      <c r="D303" s="1" t="s">
        <v>228</v>
      </c>
      <c r="E303" s="1" t="s">
        <v>225</v>
      </c>
      <c r="F303" s="1" t="s">
        <v>225</v>
      </c>
      <c r="G303" s="1" t="s">
        <v>225</v>
      </c>
      <c r="H303" s="1" t="s">
        <v>225</v>
      </c>
      <c r="I303" s="1" t="s">
        <v>225</v>
      </c>
    </row>
    <row r="304" ht="15.75" customHeight="1">
      <c r="A304" s="1">
        <v>5597.7663</v>
      </c>
      <c r="B304" s="19">
        <f t="shared" si="1"/>
        <v>597.7663</v>
      </c>
      <c r="C304" s="19" t="s">
        <v>525</v>
      </c>
      <c r="D304" s="1" t="s">
        <v>228</v>
      </c>
      <c r="E304" s="1" t="s">
        <v>225</v>
      </c>
      <c r="F304" s="1" t="s">
        <v>225</v>
      </c>
      <c r="G304" s="1" t="s">
        <v>225</v>
      </c>
      <c r="H304" s="1" t="s">
        <v>225</v>
      </c>
      <c r="I304" s="1" t="s">
        <v>225</v>
      </c>
    </row>
    <row r="305" ht="15.75" customHeight="1">
      <c r="A305" s="1">
        <v>5597.8425</v>
      </c>
      <c r="B305" s="19">
        <f t="shared" si="1"/>
        <v>597.8425</v>
      </c>
      <c r="C305" s="19" t="s">
        <v>526</v>
      </c>
      <c r="D305" s="1" t="s">
        <v>225</v>
      </c>
      <c r="E305" s="1" t="s">
        <v>225</v>
      </c>
      <c r="F305" s="1" t="s">
        <v>225</v>
      </c>
      <c r="G305" s="1" t="s">
        <v>225</v>
      </c>
      <c r="H305" s="1" t="s">
        <v>225</v>
      </c>
      <c r="I305" s="1" t="s">
        <v>225</v>
      </c>
    </row>
    <row r="306" ht="15.75" customHeight="1">
      <c r="A306" s="1">
        <v>5597.9187</v>
      </c>
      <c r="B306" s="19">
        <f t="shared" si="1"/>
        <v>597.9187</v>
      </c>
      <c r="C306" s="19" t="s">
        <v>527</v>
      </c>
      <c r="D306" s="1" t="s">
        <v>225</v>
      </c>
      <c r="E306" s="1" t="s">
        <v>225</v>
      </c>
      <c r="F306" s="1" t="s">
        <v>225</v>
      </c>
      <c r="G306" s="1" t="s">
        <v>225</v>
      </c>
      <c r="H306" s="1" t="s">
        <v>225</v>
      </c>
      <c r="I306" s="1" t="s">
        <v>225</v>
      </c>
    </row>
    <row r="307" ht="15.75" customHeight="1">
      <c r="A307" s="1">
        <v>5597.9949</v>
      </c>
      <c r="B307" s="19">
        <f t="shared" si="1"/>
        <v>597.9949</v>
      </c>
      <c r="C307" s="19" t="s">
        <v>528</v>
      </c>
      <c r="D307" s="1" t="s">
        <v>225</v>
      </c>
      <c r="E307" s="1" t="s">
        <v>228</v>
      </c>
      <c r="F307" s="1" t="s">
        <v>225</v>
      </c>
      <c r="G307" s="1" t="s">
        <v>225</v>
      </c>
      <c r="H307" s="1" t="s">
        <v>225</v>
      </c>
      <c r="I307" s="1" t="s">
        <v>225</v>
      </c>
    </row>
    <row r="308" ht="15.75" customHeight="1">
      <c r="A308" s="1">
        <v>5598.0711</v>
      </c>
      <c r="B308" s="19">
        <f t="shared" si="1"/>
        <v>598.0711</v>
      </c>
      <c r="C308" s="19" t="s">
        <v>529</v>
      </c>
      <c r="D308" s="1" t="s">
        <v>225</v>
      </c>
      <c r="E308" s="1" t="s">
        <v>228</v>
      </c>
      <c r="F308" s="1" t="s">
        <v>225</v>
      </c>
      <c r="G308" s="1" t="s">
        <v>225</v>
      </c>
      <c r="H308" s="1" t="s">
        <v>225</v>
      </c>
      <c r="I308" s="1" t="s">
        <v>225</v>
      </c>
    </row>
    <row r="309" ht="15.75" customHeight="1">
      <c r="A309" s="1">
        <v>5598.1473</v>
      </c>
      <c r="B309" s="19">
        <f t="shared" si="1"/>
        <v>598.1473</v>
      </c>
      <c r="C309" s="19" t="s">
        <v>530</v>
      </c>
      <c r="D309" s="1" t="s">
        <v>225</v>
      </c>
      <c r="E309" s="1" t="s">
        <v>224</v>
      </c>
      <c r="F309" s="1" t="s">
        <v>225</v>
      </c>
      <c r="G309" s="1" t="s">
        <v>225</v>
      </c>
      <c r="H309" s="1" t="s">
        <v>225</v>
      </c>
      <c r="I309" s="1" t="s">
        <v>225</v>
      </c>
    </row>
    <row r="310" ht="15.75" customHeight="1">
      <c r="A310" s="1">
        <v>5598.2235</v>
      </c>
      <c r="B310" s="19">
        <f t="shared" si="1"/>
        <v>598.2235</v>
      </c>
      <c r="C310" s="19" t="s">
        <v>531</v>
      </c>
      <c r="D310" s="1" t="s">
        <v>225</v>
      </c>
      <c r="E310" s="1" t="s">
        <v>224</v>
      </c>
      <c r="F310" s="1" t="s">
        <v>225</v>
      </c>
      <c r="G310" s="1" t="s">
        <v>225</v>
      </c>
      <c r="H310" s="1" t="s">
        <v>225</v>
      </c>
      <c r="I310" s="1" t="s">
        <v>225</v>
      </c>
    </row>
    <row r="311" ht="15.75" customHeight="1">
      <c r="A311" s="1">
        <v>5598.2997</v>
      </c>
      <c r="B311" s="19">
        <f t="shared" si="1"/>
        <v>598.2997</v>
      </c>
      <c r="C311" s="19" t="s">
        <v>532</v>
      </c>
      <c r="D311" s="1" t="s">
        <v>228</v>
      </c>
      <c r="E311" s="1" t="s">
        <v>225</v>
      </c>
      <c r="F311" s="1" t="s">
        <v>225</v>
      </c>
      <c r="G311" s="1" t="s">
        <v>225</v>
      </c>
      <c r="H311" s="1" t="s">
        <v>225</v>
      </c>
      <c r="I311" s="1" t="s">
        <v>228</v>
      </c>
    </row>
    <row r="312" ht="15.75" customHeight="1">
      <c r="A312" s="1">
        <v>5598.3759</v>
      </c>
      <c r="B312" s="19">
        <f t="shared" si="1"/>
        <v>598.3759</v>
      </c>
      <c r="C312" s="19" t="s">
        <v>533</v>
      </c>
      <c r="D312" s="1" t="s">
        <v>224</v>
      </c>
      <c r="E312" s="1" t="s">
        <v>225</v>
      </c>
      <c r="F312" s="1" t="s">
        <v>228</v>
      </c>
      <c r="G312" s="1" t="s">
        <v>228</v>
      </c>
      <c r="H312" s="1" t="s">
        <v>225</v>
      </c>
      <c r="I312" s="1" t="s">
        <v>228</v>
      </c>
    </row>
    <row r="313" ht="15.75" customHeight="1">
      <c r="A313" s="1">
        <v>5598.4521</v>
      </c>
      <c r="B313" s="19">
        <f t="shared" si="1"/>
        <v>598.4521</v>
      </c>
      <c r="C313" s="19" t="s">
        <v>534</v>
      </c>
      <c r="D313" s="1" t="s">
        <v>224</v>
      </c>
      <c r="E313" s="1" t="s">
        <v>225</v>
      </c>
      <c r="F313" s="1" t="s">
        <v>228</v>
      </c>
      <c r="G313" s="1" t="s">
        <v>224</v>
      </c>
      <c r="H313" s="1" t="s">
        <v>228</v>
      </c>
      <c r="I313" s="1" t="s">
        <v>224</v>
      </c>
    </row>
    <row r="314" ht="15.75" customHeight="1">
      <c r="A314" s="1">
        <v>5598.5283</v>
      </c>
      <c r="B314" s="19">
        <f t="shared" si="1"/>
        <v>598.5283</v>
      </c>
      <c r="C314" s="19" t="s">
        <v>535</v>
      </c>
      <c r="D314" s="1" t="s">
        <v>224</v>
      </c>
      <c r="E314" s="1" t="s">
        <v>225</v>
      </c>
      <c r="F314" s="1" t="s">
        <v>224</v>
      </c>
      <c r="G314" s="1" t="s">
        <v>224</v>
      </c>
      <c r="H314" s="1" t="s">
        <v>228</v>
      </c>
      <c r="I314" s="1" t="s">
        <v>224</v>
      </c>
    </row>
    <row r="315" ht="15.75" customHeight="1">
      <c r="A315" s="1">
        <v>5598.6045</v>
      </c>
      <c r="B315" s="19">
        <f t="shared" si="1"/>
        <v>598.6045</v>
      </c>
      <c r="C315" s="19" t="s">
        <v>536</v>
      </c>
      <c r="D315" s="1" t="s">
        <v>228</v>
      </c>
      <c r="E315" s="1" t="s">
        <v>225</v>
      </c>
      <c r="F315" s="1" t="s">
        <v>224</v>
      </c>
      <c r="G315" s="1" t="s">
        <v>228</v>
      </c>
      <c r="H315" s="1" t="s">
        <v>228</v>
      </c>
      <c r="I315" s="1" t="s">
        <v>224</v>
      </c>
    </row>
    <row r="316" ht="15.75" customHeight="1">
      <c r="A316" s="1">
        <v>5598.6807</v>
      </c>
      <c r="B316" s="19">
        <f t="shared" si="1"/>
        <v>598.6807</v>
      </c>
      <c r="C316" s="19" t="s">
        <v>537</v>
      </c>
      <c r="D316" s="1" t="s">
        <v>228</v>
      </c>
      <c r="E316" s="1" t="s">
        <v>225</v>
      </c>
      <c r="F316" s="1" t="s">
        <v>228</v>
      </c>
      <c r="G316" s="1" t="s">
        <v>224</v>
      </c>
      <c r="H316" s="1" t="s">
        <v>228</v>
      </c>
      <c r="I316" s="1" t="s">
        <v>224</v>
      </c>
    </row>
    <row r="317" ht="15.75" customHeight="1">
      <c r="A317" s="1">
        <v>5598.7569</v>
      </c>
      <c r="B317" s="19">
        <f t="shared" si="1"/>
        <v>598.7569</v>
      </c>
      <c r="C317" s="19" t="s">
        <v>538</v>
      </c>
      <c r="D317" s="1" t="s">
        <v>224</v>
      </c>
      <c r="E317" s="1" t="s">
        <v>225</v>
      </c>
      <c r="F317" s="1" t="s">
        <v>228</v>
      </c>
      <c r="G317" s="1" t="s">
        <v>224</v>
      </c>
      <c r="H317" s="1" t="s">
        <v>228</v>
      </c>
      <c r="I317" s="1" t="s">
        <v>224</v>
      </c>
    </row>
    <row r="318" ht="15.75" customHeight="1">
      <c r="A318" s="1">
        <v>5598.8331</v>
      </c>
      <c r="B318" s="19">
        <f t="shared" si="1"/>
        <v>598.8331</v>
      </c>
      <c r="C318" s="19" t="s">
        <v>539</v>
      </c>
      <c r="D318" s="1" t="s">
        <v>224</v>
      </c>
      <c r="E318" s="1" t="s">
        <v>225</v>
      </c>
      <c r="F318" s="1" t="s">
        <v>228</v>
      </c>
      <c r="G318" s="1" t="s">
        <v>224</v>
      </c>
      <c r="H318" s="1" t="s">
        <v>228</v>
      </c>
      <c r="I318" s="1" t="s">
        <v>224</v>
      </c>
    </row>
    <row r="319" ht="15.75" customHeight="1">
      <c r="A319" s="1">
        <v>5598.9093</v>
      </c>
      <c r="B319" s="19">
        <f t="shared" si="1"/>
        <v>598.9093</v>
      </c>
      <c r="C319" s="19" t="s">
        <v>540</v>
      </c>
      <c r="D319" s="1" t="s">
        <v>228</v>
      </c>
      <c r="E319" s="1" t="s">
        <v>225</v>
      </c>
      <c r="F319" s="1" t="s">
        <v>224</v>
      </c>
      <c r="G319" s="1" t="s">
        <v>224</v>
      </c>
      <c r="H319" s="1" t="s">
        <v>228</v>
      </c>
      <c r="I319" s="1" t="s">
        <v>224</v>
      </c>
    </row>
    <row r="320" ht="15.75" customHeight="1">
      <c r="A320" s="1">
        <v>5598.9855</v>
      </c>
      <c r="B320" s="19">
        <f t="shared" si="1"/>
        <v>598.9855</v>
      </c>
      <c r="C320" s="19" t="s">
        <v>541</v>
      </c>
      <c r="D320" s="1" t="s">
        <v>225</v>
      </c>
      <c r="E320" s="1" t="s">
        <v>225</v>
      </c>
      <c r="F320" s="1" t="s">
        <v>228</v>
      </c>
      <c r="G320" s="1" t="s">
        <v>224</v>
      </c>
      <c r="H320" s="1" t="s">
        <v>228</v>
      </c>
      <c r="I320" s="1" t="s">
        <v>228</v>
      </c>
    </row>
    <row r="321" ht="15.75" customHeight="1">
      <c r="A321" s="1">
        <v>5599.0617</v>
      </c>
      <c r="B321" s="19">
        <f t="shared" si="1"/>
        <v>599.0617</v>
      </c>
      <c r="C321" s="19" t="s">
        <v>542</v>
      </c>
      <c r="D321" s="1" t="s">
        <v>225</v>
      </c>
      <c r="E321" s="1" t="s">
        <v>225</v>
      </c>
      <c r="F321" s="1" t="s">
        <v>228</v>
      </c>
      <c r="G321" s="1" t="s">
        <v>228</v>
      </c>
      <c r="H321" s="1" t="s">
        <v>228</v>
      </c>
      <c r="I321" s="1" t="s">
        <v>228</v>
      </c>
    </row>
    <row r="322" ht="15.75" customHeight="1">
      <c r="A322" s="1">
        <v>5599.1379</v>
      </c>
      <c r="B322" s="19">
        <f t="shared" si="1"/>
        <v>599.1379</v>
      </c>
      <c r="C322" s="19" t="s">
        <v>543</v>
      </c>
      <c r="D322" s="1" t="s">
        <v>225</v>
      </c>
      <c r="E322" s="1" t="s">
        <v>228</v>
      </c>
      <c r="F322" s="1" t="s">
        <v>228</v>
      </c>
      <c r="G322" s="1" t="s">
        <v>228</v>
      </c>
      <c r="H322" s="1" t="s">
        <v>228</v>
      </c>
      <c r="I322" s="1" t="s">
        <v>225</v>
      </c>
    </row>
    <row r="323" ht="15.75" customHeight="1">
      <c r="A323" s="1">
        <v>5599.2141</v>
      </c>
      <c r="B323" s="19">
        <f t="shared" si="1"/>
        <v>599.2141</v>
      </c>
      <c r="C323" s="19" t="s">
        <v>544</v>
      </c>
      <c r="D323" s="1" t="s">
        <v>228</v>
      </c>
      <c r="E323" s="1" t="s">
        <v>228</v>
      </c>
      <c r="F323" s="1" t="s">
        <v>225</v>
      </c>
      <c r="G323" s="1" t="s">
        <v>225</v>
      </c>
      <c r="H323" s="1" t="s">
        <v>228</v>
      </c>
      <c r="I323" s="1" t="s">
        <v>225</v>
      </c>
    </row>
    <row r="324" ht="15.75" customHeight="1">
      <c r="A324" s="1">
        <v>5599.2903</v>
      </c>
      <c r="B324" s="19">
        <f t="shared" si="1"/>
        <v>599.2903</v>
      </c>
      <c r="C324" s="19" t="s">
        <v>545</v>
      </c>
      <c r="D324" s="1" t="s">
        <v>224</v>
      </c>
      <c r="E324" s="1" t="s">
        <v>224</v>
      </c>
      <c r="F324" s="1" t="s">
        <v>225</v>
      </c>
      <c r="G324" s="1" t="s">
        <v>225</v>
      </c>
      <c r="H324" s="1" t="s">
        <v>225</v>
      </c>
      <c r="I324" s="1" t="s">
        <v>225</v>
      </c>
    </row>
    <row r="325" ht="15.75" customHeight="1">
      <c r="A325" s="1">
        <v>5599.3665</v>
      </c>
      <c r="B325" s="19">
        <f t="shared" si="1"/>
        <v>599.3665</v>
      </c>
      <c r="C325" s="19" t="s">
        <v>546</v>
      </c>
      <c r="D325" s="1" t="s">
        <v>224</v>
      </c>
      <c r="E325" s="1" t="s">
        <v>228</v>
      </c>
      <c r="F325" s="1" t="s">
        <v>225</v>
      </c>
      <c r="G325" s="1" t="s">
        <v>225</v>
      </c>
      <c r="H325" s="1" t="s">
        <v>225</v>
      </c>
      <c r="I325" s="1" t="s">
        <v>225</v>
      </c>
    </row>
    <row r="326" ht="15.75" customHeight="1">
      <c r="A326" s="1">
        <v>5599.4427</v>
      </c>
      <c r="B326" s="19">
        <f t="shared" si="1"/>
        <v>599.4427</v>
      </c>
      <c r="C326" s="19" t="s">
        <v>547</v>
      </c>
      <c r="D326" s="1" t="s">
        <v>224</v>
      </c>
      <c r="E326" s="1" t="s">
        <v>228</v>
      </c>
      <c r="F326" s="1" t="s">
        <v>228</v>
      </c>
      <c r="G326" s="1" t="s">
        <v>225</v>
      </c>
      <c r="H326" s="1" t="s">
        <v>225</v>
      </c>
      <c r="I326" s="1" t="s">
        <v>225</v>
      </c>
    </row>
    <row r="327" ht="15.75" customHeight="1">
      <c r="A327" s="1">
        <v>5599.5189</v>
      </c>
      <c r="B327" s="19">
        <f t="shared" si="1"/>
        <v>599.5189</v>
      </c>
      <c r="C327" s="19" t="s">
        <v>548</v>
      </c>
      <c r="D327" s="1" t="s">
        <v>224</v>
      </c>
      <c r="E327" s="1" t="s">
        <v>228</v>
      </c>
      <c r="F327" s="1" t="s">
        <v>228</v>
      </c>
      <c r="G327" s="1" t="s">
        <v>225</v>
      </c>
      <c r="H327" s="1" t="s">
        <v>225</v>
      </c>
      <c r="I327" s="1" t="s">
        <v>225</v>
      </c>
    </row>
    <row r="328" ht="15.75" customHeight="1">
      <c r="A328" s="1">
        <v>5599.5951</v>
      </c>
      <c r="B328" s="19">
        <f t="shared" si="1"/>
        <v>599.5951</v>
      </c>
      <c r="C328" s="19" t="s">
        <v>549</v>
      </c>
      <c r="D328" s="1" t="s">
        <v>224</v>
      </c>
      <c r="E328" s="1" t="s">
        <v>225</v>
      </c>
      <c r="F328" s="1" t="s">
        <v>225</v>
      </c>
      <c r="G328" s="1" t="s">
        <v>225</v>
      </c>
      <c r="H328" s="1" t="s">
        <v>225</v>
      </c>
      <c r="I328" s="1" t="s">
        <v>225</v>
      </c>
    </row>
    <row r="329" ht="15.75" customHeight="1">
      <c r="A329" s="1">
        <v>5599.6713</v>
      </c>
      <c r="B329" s="19">
        <f t="shared" si="1"/>
        <v>599.6713</v>
      </c>
      <c r="C329" s="19" t="s">
        <v>550</v>
      </c>
      <c r="D329" s="1" t="s">
        <v>228</v>
      </c>
      <c r="E329" s="1" t="s">
        <v>225</v>
      </c>
      <c r="F329" s="1" t="s">
        <v>225</v>
      </c>
      <c r="G329" s="1" t="s">
        <v>225</v>
      </c>
      <c r="H329" s="1" t="s">
        <v>225</v>
      </c>
      <c r="I329" s="1" t="s">
        <v>225</v>
      </c>
    </row>
    <row r="330" ht="15.75" customHeight="1">
      <c r="A330" s="1">
        <v>5599.7475</v>
      </c>
      <c r="B330" s="19">
        <f t="shared" si="1"/>
        <v>599.7475</v>
      </c>
      <c r="C330" s="19" t="s">
        <v>551</v>
      </c>
      <c r="D330" s="1" t="s">
        <v>225</v>
      </c>
      <c r="E330" s="1" t="s">
        <v>225</v>
      </c>
      <c r="F330" s="1" t="s">
        <v>225</v>
      </c>
      <c r="G330" s="1" t="s">
        <v>225</v>
      </c>
      <c r="H330" s="1" t="s">
        <v>225</v>
      </c>
      <c r="I330" s="1" t="s">
        <v>225</v>
      </c>
    </row>
    <row r="331" ht="15.75" customHeight="1">
      <c r="A331" s="1">
        <v>5599.8237</v>
      </c>
      <c r="B331" s="19">
        <f t="shared" si="1"/>
        <v>599.8237</v>
      </c>
      <c r="C331" s="19" t="s">
        <v>552</v>
      </c>
      <c r="D331" s="1" t="s">
        <v>225</v>
      </c>
      <c r="E331" s="1" t="s">
        <v>225</v>
      </c>
      <c r="F331" s="1" t="s">
        <v>225</v>
      </c>
      <c r="G331" s="1" t="s">
        <v>225</v>
      </c>
      <c r="H331" s="1" t="s">
        <v>225</v>
      </c>
      <c r="I331" s="1" t="s">
        <v>225</v>
      </c>
    </row>
    <row r="332" ht="15.75" customHeight="1">
      <c r="A332" s="1">
        <v>5599.8999</v>
      </c>
      <c r="B332" s="19">
        <f t="shared" si="1"/>
        <v>599.8999</v>
      </c>
      <c r="C332" s="19" t="s">
        <v>553</v>
      </c>
      <c r="D332" s="1" t="s">
        <v>225</v>
      </c>
      <c r="E332" s="1" t="s">
        <v>225</v>
      </c>
      <c r="F332" s="1" t="s">
        <v>225</v>
      </c>
      <c r="G332" s="1" t="s">
        <v>225</v>
      </c>
      <c r="H332" s="1" t="s">
        <v>225</v>
      </c>
      <c r="I332" s="1" t="s">
        <v>225</v>
      </c>
    </row>
    <row r="333" ht="15.75" customHeight="1">
      <c r="A333" s="1">
        <v>5599.9761</v>
      </c>
      <c r="B333" s="19">
        <f t="shared" si="1"/>
        <v>599.9761</v>
      </c>
      <c r="C333" s="19" t="s">
        <v>554</v>
      </c>
      <c r="D333" s="1" t="s">
        <v>225</v>
      </c>
      <c r="E333" s="1" t="s">
        <v>225</v>
      </c>
      <c r="F333" s="1" t="s">
        <v>225</v>
      </c>
      <c r="G333" s="1" t="s">
        <v>225</v>
      </c>
      <c r="H333" s="1" t="s">
        <v>225</v>
      </c>
      <c r="I333" s="1" t="s">
        <v>225</v>
      </c>
    </row>
    <row r="334" ht="15.75" customHeight="1">
      <c r="A334" s="1">
        <v>5600.0523</v>
      </c>
      <c r="B334" s="19">
        <f t="shared" si="1"/>
        <v>600.0523</v>
      </c>
      <c r="C334" s="19" t="s">
        <v>555</v>
      </c>
      <c r="D334" s="1" t="s">
        <v>225</v>
      </c>
      <c r="E334" s="1" t="s">
        <v>225</v>
      </c>
      <c r="F334" s="1" t="s">
        <v>225</v>
      </c>
      <c r="G334" s="1" t="s">
        <v>228</v>
      </c>
      <c r="H334" s="1" t="s">
        <v>225</v>
      </c>
      <c r="I334" s="1" t="s">
        <v>225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71"/>
    <col customWidth="1" min="4" max="26" width="8.71"/>
  </cols>
  <sheetData>
    <row r="3">
      <c r="A3" s="1" t="s">
        <v>556</v>
      </c>
      <c r="B3" s="1" t="s">
        <v>557</v>
      </c>
      <c r="C3" s="1" t="s">
        <v>558</v>
      </c>
    </row>
    <row r="5">
      <c r="A5" s="19" t="s">
        <v>223</v>
      </c>
      <c r="B5" s="16">
        <v>1.0</v>
      </c>
      <c r="C5" s="1">
        <v>10.0</v>
      </c>
    </row>
    <row r="6">
      <c r="A6" s="19" t="s">
        <v>226</v>
      </c>
      <c r="B6" s="16">
        <v>1.0</v>
      </c>
      <c r="C6" s="1">
        <v>10.0</v>
      </c>
    </row>
    <row r="7">
      <c r="A7" s="19" t="s">
        <v>227</v>
      </c>
      <c r="B7" s="16">
        <v>1.0</v>
      </c>
      <c r="C7" s="1">
        <v>100.0</v>
      </c>
    </row>
    <row r="8">
      <c r="A8" s="19" t="s">
        <v>229</v>
      </c>
      <c r="B8" s="16">
        <v>1.0</v>
      </c>
      <c r="C8" s="1">
        <v>1000.0</v>
      </c>
    </row>
    <row r="9">
      <c r="A9" s="19" t="s">
        <v>230</v>
      </c>
      <c r="B9" s="16">
        <v>1.0</v>
      </c>
      <c r="C9" s="1">
        <v>1000.0</v>
      </c>
    </row>
    <row r="10">
      <c r="A10" s="19" t="s">
        <v>231</v>
      </c>
      <c r="B10" s="16">
        <v>1.0</v>
      </c>
      <c r="C10" s="1">
        <v>100.0</v>
      </c>
    </row>
    <row r="11">
      <c r="A11" s="19" t="s">
        <v>232</v>
      </c>
      <c r="B11" s="16">
        <v>1.0</v>
      </c>
      <c r="C11" s="1">
        <v>100.0</v>
      </c>
    </row>
    <row r="12">
      <c r="A12" s="19" t="s">
        <v>233</v>
      </c>
      <c r="B12" s="16">
        <v>1.0</v>
      </c>
      <c r="C12" s="1">
        <v>10.0</v>
      </c>
    </row>
    <row r="13">
      <c r="A13" s="19" t="s">
        <v>234</v>
      </c>
      <c r="B13" s="16">
        <v>1.0</v>
      </c>
      <c r="C13" s="1">
        <v>10.0</v>
      </c>
    </row>
    <row r="14">
      <c r="A14" s="19" t="s">
        <v>235</v>
      </c>
      <c r="B14" s="16">
        <v>1.0</v>
      </c>
      <c r="C14" s="1">
        <v>10.0</v>
      </c>
    </row>
    <row r="15">
      <c r="A15" s="19" t="s">
        <v>236</v>
      </c>
      <c r="B15" s="16">
        <v>1.0</v>
      </c>
      <c r="C15" s="1">
        <v>10.0</v>
      </c>
    </row>
    <row r="16">
      <c r="A16" s="19" t="s">
        <v>237</v>
      </c>
      <c r="B16" s="16">
        <v>1.0</v>
      </c>
      <c r="C16" s="1">
        <v>10.0</v>
      </c>
    </row>
    <row r="17">
      <c r="A17" s="19" t="s">
        <v>238</v>
      </c>
      <c r="B17" s="16">
        <v>1.0</v>
      </c>
      <c r="C17" s="1">
        <v>10.0</v>
      </c>
    </row>
    <row r="18">
      <c r="A18" s="19" t="s">
        <v>239</v>
      </c>
      <c r="B18" s="16">
        <v>1.0</v>
      </c>
      <c r="C18" s="1">
        <v>10.0</v>
      </c>
    </row>
    <row r="19">
      <c r="A19" s="19" t="s">
        <v>240</v>
      </c>
      <c r="B19" s="16">
        <v>1.0</v>
      </c>
      <c r="C19" s="1">
        <v>10.0</v>
      </c>
    </row>
    <row r="20">
      <c r="A20" s="19" t="s">
        <v>241</v>
      </c>
      <c r="B20" s="16">
        <v>1.0</v>
      </c>
      <c r="C20" s="1">
        <v>10.0</v>
      </c>
    </row>
    <row r="21" ht="15.75" customHeight="1">
      <c r="A21" s="19" t="s">
        <v>242</v>
      </c>
      <c r="B21" s="16">
        <v>1.0</v>
      </c>
      <c r="C21" s="1">
        <v>10.0</v>
      </c>
    </row>
    <row r="22" ht="15.75" customHeight="1">
      <c r="A22" s="19" t="s">
        <v>243</v>
      </c>
      <c r="B22" s="16">
        <v>1.0</v>
      </c>
      <c r="C22" s="1">
        <v>10.0</v>
      </c>
    </row>
    <row r="23" ht="15.75" customHeight="1">
      <c r="A23" s="19" t="s">
        <v>244</v>
      </c>
      <c r="B23" s="16">
        <v>1.0</v>
      </c>
      <c r="C23" s="1">
        <v>100.0</v>
      </c>
    </row>
    <row r="24" ht="15.75" customHeight="1">
      <c r="A24" s="19" t="s">
        <v>245</v>
      </c>
      <c r="B24" s="16">
        <v>1.0</v>
      </c>
      <c r="C24" s="1">
        <v>1000.0</v>
      </c>
    </row>
    <row r="25" ht="15.75" customHeight="1">
      <c r="A25" s="19" t="s">
        <v>246</v>
      </c>
      <c r="B25" s="16">
        <v>1.0</v>
      </c>
      <c r="C25" s="1">
        <v>1000.0</v>
      </c>
    </row>
    <row r="26" ht="15.75" customHeight="1">
      <c r="A26" s="19" t="s">
        <v>247</v>
      </c>
      <c r="B26" s="16">
        <v>1.0</v>
      </c>
      <c r="C26" s="1">
        <v>100.0</v>
      </c>
    </row>
    <row r="27" ht="15.75" customHeight="1">
      <c r="A27" s="19" t="s">
        <v>248</v>
      </c>
      <c r="B27" s="16">
        <v>1.0</v>
      </c>
      <c r="C27" s="1">
        <v>100.0</v>
      </c>
    </row>
    <row r="28" ht="15.75" customHeight="1">
      <c r="A28" s="19" t="s">
        <v>249</v>
      </c>
      <c r="B28" s="16">
        <v>1.0</v>
      </c>
      <c r="C28" s="1">
        <v>10.0</v>
      </c>
    </row>
    <row r="29" ht="15.75" customHeight="1">
      <c r="A29" s="19" t="s">
        <v>250</v>
      </c>
      <c r="B29" s="16">
        <v>1.0</v>
      </c>
      <c r="C29" s="1">
        <v>100.0</v>
      </c>
    </row>
    <row r="30" ht="15.75" customHeight="1">
      <c r="A30" s="19" t="s">
        <v>251</v>
      </c>
      <c r="B30" s="16">
        <v>1.0</v>
      </c>
      <c r="C30" s="1">
        <v>100.0</v>
      </c>
    </row>
    <row r="31" ht="15.75" customHeight="1">
      <c r="A31" s="19" t="s">
        <v>252</v>
      </c>
      <c r="B31" s="16">
        <v>1.0</v>
      </c>
      <c r="C31" s="1">
        <v>100.0</v>
      </c>
    </row>
    <row r="32" ht="15.75" customHeight="1">
      <c r="A32" s="19" t="s">
        <v>253</v>
      </c>
      <c r="B32" s="16">
        <v>1.0</v>
      </c>
      <c r="C32" s="1">
        <v>100.0</v>
      </c>
    </row>
    <row r="33" ht="15.75" customHeight="1">
      <c r="A33" s="19" t="s">
        <v>254</v>
      </c>
      <c r="B33" s="16">
        <v>1.0</v>
      </c>
      <c r="C33" s="1">
        <v>100.0</v>
      </c>
    </row>
    <row r="34" ht="15.75" customHeight="1">
      <c r="A34" s="19" t="s">
        <v>255</v>
      </c>
      <c r="B34" s="16">
        <v>1.0</v>
      </c>
      <c r="C34" s="1">
        <v>1000.0</v>
      </c>
    </row>
    <row r="35" ht="15.75" customHeight="1">
      <c r="A35" s="19" t="s">
        <v>256</v>
      </c>
      <c r="B35" s="16">
        <v>1.0</v>
      </c>
      <c r="C35" s="1">
        <v>1000.0</v>
      </c>
    </row>
    <row r="36" ht="15.75" customHeight="1">
      <c r="A36" s="19" t="s">
        <v>257</v>
      </c>
      <c r="B36" s="16">
        <v>1.0</v>
      </c>
      <c r="C36" s="1">
        <v>1000.0</v>
      </c>
    </row>
    <row r="37" ht="15.75" customHeight="1">
      <c r="A37" s="19" t="s">
        <v>258</v>
      </c>
      <c r="B37" s="16">
        <v>1.0</v>
      </c>
      <c r="C37" s="1">
        <v>1000.0</v>
      </c>
    </row>
    <row r="38" ht="15.75" customHeight="1">
      <c r="A38" s="19" t="s">
        <v>259</v>
      </c>
      <c r="B38" s="16">
        <v>1.0</v>
      </c>
      <c r="C38" s="1">
        <v>1000.0</v>
      </c>
    </row>
    <row r="39" ht="15.75" customHeight="1">
      <c r="A39" s="19" t="s">
        <v>260</v>
      </c>
      <c r="B39" s="16">
        <v>1.0</v>
      </c>
      <c r="C39" s="1">
        <v>1000.0</v>
      </c>
    </row>
    <row r="40" ht="15.75" customHeight="1">
      <c r="A40" s="19" t="s">
        <v>261</v>
      </c>
      <c r="B40" s="16">
        <v>1.0</v>
      </c>
      <c r="C40" s="1">
        <v>1000.0</v>
      </c>
    </row>
    <row r="41" ht="15.75" customHeight="1">
      <c r="A41" s="19" t="s">
        <v>262</v>
      </c>
      <c r="B41" s="16">
        <v>1.0</v>
      </c>
      <c r="C41" s="1">
        <v>1000.0</v>
      </c>
    </row>
    <row r="42" ht="15.75" customHeight="1">
      <c r="A42" s="19" t="s">
        <v>263</v>
      </c>
      <c r="B42" s="16">
        <v>1.0</v>
      </c>
      <c r="C42" s="1">
        <v>100.0</v>
      </c>
    </row>
    <row r="43" ht="15.75" customHeight="1">
      <c r="A43" s="19" t="s">
        <v>264</v>
      </c>
      <c r="B43" s="16">
        <v>1.0</v>
      </c>
      <c r="C43" s="1">
        <v>10.0</v>
      </c>
    </row>
    <row r="44" ht="15.75" customHeight="1">
      <c r="A44" s="19" t="s">
        <v>265</v>
      </c>
      <c r="B44" s="16">
        <v>1.0</v>
      </c>
      <c r="C44" s="1">
        <v>10.0</v>
      </c>
    </row>
    <row r="45" ht="15.75" customHeight="1">
      <c r="A45" s="19" t="s">
        <v>266</v>
      </c>
      <c r="B45" s="16">
        <v>1.0</v>
      </c>
      <c r="C45" s="1">
        <v>10.0</v>
      </c>
    </row>
    <row r="46" ht="15.75" customHeight="1">
      <c r="A46" s="19" t="s">
        <v>267</v>
      </c>
      <c r="B46" s="16">
        <v>1.0</v>
      </c>
      <c r="C46" s="1">
        <v>10.0</v>
      </c>
    </row>
    <row r="47" ht="15.75" customHeight="1">
      <c r="A47" s="19" t="s">
        <v>268</v>
      </c>
      <c r="B47" s="16">
        <v>1.0</v>
      </c>
      <c r="C47" s="1">
        <v>100.0</v>
      </c>
    </row>
    <row r="48" ht="15.75" customHeight="1">
      <c r="A48" s="19" t="s">
        <v>269</v>
      </c>
      <c r="B48" s="16">
        <v>1.0</v>
      </c>
      <c r="C48" s="1">
        <v>1000.0</v>
      </c>
    </row>
    <row r="49" ht="15.75" customHeight="1">
      <c r="A49" s="19" t="s">
        <v>270</v>
      </c>
      <c r="B49" s="16">
        <v>1.0</v>
      </c>
      <c r="C49" s="1">
        <v>1000.0</v>
      </c>
    </row>
    <row r="50" ht="15.75" customHeight="1">
      <c r="A50" s="19" t="s">
        <v>271</v>
      </c>
      <c r="B50" s="16">
        <v>1.0</v>
      </c>
      <c r="C50" s="1">
        <v>1000.0</v>
      </c>
    </row>
    <row r="51" ht="15.75" customHeight="1">
      <c r="A51" s="19" t="s">
        <v>272</v>
      </c>
      <c r="B51" s="16">
        <v>1.0</v>
      </c>
      <c r="C51" s="1">
        <v>1000.0</v>
      </c>
    </row>
    <row r="52" ht="15.75" customHeight="1">
      <c r="A52" s="19" t="s">
        <v>273</v>
      </c>
      <c r="B52" s="16">
        <v>1.0</v>
      </c>
      <c r="C52" s="1">
        <v>1000.0</v>
      </c>
    </row>
    <row r="53" ht="15.75" customHeight="1">
      <c r="A53" s="19" t="s">
        <v>274</v>
      </c>
      <c r="B53" s="16">
        <v>1.0</v>
      </c>
      <c r="C53" s="1">
        <v>10.0</v>
      </c>
    </row>
    <row r="54" ht="15.75" customHeight="1">
      <c r="A54" s="19" t="s">
        <v>275</v>
      </c>
      <c r="B54" s="16">
        <v>1.0</v>
      </c>
      <c r="C54" s="1">
        <v>10.0</v>
      </c>
    </row>
    <row r="55" ht="15.75" customHeight="1">
      <c r="A55" s="19" t="s">
        <v>276</v>
      </c>
      <c r="B55" s="16">
        <v>1.0</v>
      </c>
      <c r="C55" s="1">
        <v>10.0</v>
      </c>
    </row>
    <row r="56" ht="15.75" customHeight="1">
      <c r="A56" s="19" t="s">
        <v>277</v>
      </c>
      <c r="B56" s="16">
        <v>1.0</v>
      </c>
      <c r="C56" s="1">
        <v>10.0</v>
      </c>
    </row>
    <row r="57" ht="15.75" customHeight="1">
      <c r="A57" s="19" t="s">
        <v>278</v>
      </c>
      <c r="B57" s="16">
        <v>1.0</v>
      </c>
      <c r="C57" s="1">
        <v>100.0</v>
      </c>
    </row>
    <row r="58" ht="15.75" customHeight="1">
      <c r="A58" s="19" t="s">
        <v>279</v>
      </c>
      <c r="B58" s="16">
        <v>1.0</v>
      </c>
      <c r="C58" s="1">
        <v>100.0</v>
      </c>
    </row>
    <row r="59" ht="15.75" customHeight="1">
      <c r="A59" s="19" t="s">
        <v>280</v>
      </c>
      <c r="B59" s="16">
        <v>1.0</v>
      </c>
      <c r="C59" s="1">
        <v>100.0</v>
      </c>
    </row>
    <row r="60" ht="15.75" customHeight="1">
      <c r="A60" s="19" t="s">
        <v>281</v>
      </c>
      <c r="B60" s="16">
        <v>1.0</v>
      </c>
      <c r="C60" s="1">
        <v>1000.0</v>
      </c>
    </row>
    <row r="61" ht="15.75" customHeight="1">
      <c r="A61" s="19" t="s">
        <v>282</v>
      </c>
      <c r="B61" s="16">
        <v>1.0</v>
      </c>
      <c r="C61" s="1">
        <v>100.0</v>
      </c>
    </row>
    <row r="62" ht="15.75" customHeight="1">
      <c r="A62" s="19" t="s">
        <v>283</v>
      </c>
      <c r="B62" s="16">
        <v>1.0</v>
      </c>
      <c r="C62" s="1">
        <v>100.0</v>
      </c>
    </row>
    <row r="63" ht="15.75" customHeight="1">
      <c r="A63" s="19" t="s">
        <v>284</v>
      </c>
      <c r="B63" s="16">
        <v>1.0</v>
      </c>
      <c r="C63" s="1">
        <v>100.0</v>
      </c>
    </row>
    <row r="64" ht="15.75" customHeight="1">
      <c r="A64" s="19" t="s">
        <v>285</v>
      </c>
      <c r="B64" s="16">
        <v>1.0</v>
      </c>
      <c r="C64" s="1">
        <v>100.0</v>
      </c>
    </row>
    <row r="65" ht="15.75" customHeight="1">
      <c r="A65" s="19" t="s">
        <v>286</v>
      </c>
      <c r="B65" s="16">
        <v>1.0</v>
      </c>
      <c r="C65" s="1">
        <v>100.0</v>
      </c>
    </row>
    <row r="66" ht="15.75" customHeight="1">
      <c r="A66" s="19" t="s">
        <v>287</v>
      </c>
      <c r="B66" s="16">
        <v>1.0</v>
      </c>
      <c r="C66" s="1">
        <v>100.0</v>
      </c>
    </row>
    <row r="67" ht="15.75" customHeight="1">
      <c r="A67" s="19" t="s">
        <v>288</v>
      </c>
      <c r="B67" s="16">
        <v>1.0</v>
      </c>
      <c r="C67" s="1">
        <v>100.0</v>
      </c>
    </row>
    <row r="68" ht="15.75" customHeight="1">
      <c r="A68" s="19" t="s">
        <v>289</v>
      </c>
      <c r="B68" s="16">
        <v>1.0</v>
      </c>
      <c r="C68" s="1">
        <v>10.0</v>
      </c>
    </row>
    <row r="69" ht="15.75" customHeight="1">
      <c r="A69" s="19" t="s">
        <v>290</v>
      </c>
      <c r="B69" s="16">
        <v>1.0</v>
      </c>
      <c r="C69" s="1">
        <v>10.0</v>
      </c>
    </row>
    <row r="70" ht="15.75" customHeight="1">
      <c r="A70" s="19" t="s">
        <v>291</v>
      </c>
      <c r="B70" s="16">
        <v>1.0</v>
      </c>
      <c r="C70" s="1">
        <v>100.0</v>
      </c>
    </row>
    <row r="71" ht="15.75" customHeight="1">
      <c r="A71" s="19" t="s">
        <v>292</v>
      </c>
      <c r="B71" s="16">
        <v>1.0</v>
      </c>
      <c r="C71" s="1">
        <v>1000.0</v>
      </c>
    </row>
    <row r="72" ht="15.75" customHeight="1">
      <c r="A72" s="19" t="s">
        <v>293</v>
      </c>
      <c r="B72" s="16">
        <v>1.0</v>
      </c>
      <c r="C72" s="1">
        <v>1000.0</v>
      </c>
    </row>
    <row r="73" ht="15.75" customHeight="1">
      <c r="A73" s="19" t="s">
        <v>294</v>
      </c>
      <c r="B73" s="16">
        <v>1.0</v>
      </c>
      <c r="C73" s="1">
        <v>1000.0</v>
      </c>
    </row>
    <row r="74" ht="15.75" customHeight="1">
      <c r="A74" s="19" t="s">
        <v>295</v>
      </c>
      <c r="B74" s="16">
        <v>1.0</v>
      </c>
      <c r="C74" s="1">
        <v>1000.0</v>
      </c>
    </row>
    <row r="75" ht="15.75" customHeight="1">
      <c r="A75" s="19" t="s">
        <v>296</v>
      </c>
      <c r="B75" s="16">
        <v>1.0</v>
      </c>
      <c r="C75" s="1">
        <v>1000.0</v>
      </c>
    </row>
    <row r="76" ht="15.75" customHeight="1">
      <c r="A76" s="19" t="s">
        <v>297</v>
      </c>
      <c r="B76" s="16">
        <v>1.0</v>
      </c>
      <c r="C76" s="1">
        <v>100.0</v>
      </c>
    </row>
    <row r="77" ht="15.75" customHeight="1">
      <c r="A77" s="19" t="s">
        <v>298</v>
      </c>
      <c r="B77" s="16">
        <v>1.0</v>
      </c>
      <c r="C77" s="1">
        <v>100.0</v>
      </c>
    </row>
    <row r="78" ht="15.75" customHeight="1">
      <c r="A78" s="19" t="s">
        <v>299</v>
      </c>
      <c r="B78" s="16">
        <v>1.0</v>
      </c>
      <c r="C78" s="1">
        <v>100.0</v>
      </c>
    </row>
    <row r="79" ht="15.75" customHeight="1">
      <c r="A79" s="19" t="s">
        <v>300</v>
      </c>
      <c r="B79" s="16">
        <v>1.0</v>
      </c>
      <c r="C79" s="1">
        <v>1000.0</v>
      </c>
    </row>
    <row r="80" ht="15.75" customHeight="1">
      <c r="A80" s="19" t="s">
        <v>301</v>
      </c>
      <c r="B80" s="16">
        <v>1.0</v>
      </c>
      <c r="C80" s="1">
        <v>100.0</v>
      </c>
    </row>
    <row r="81" ht="15.75" customHeight="1">
      <c r="A81" s="19" t="s">
        <v>302</v>
      </c>
      <c r="B81" s="16">
        <v>1.0</v>
      </c>
      <c r="C81" s="1">
        <v>100.0</v>
      </c>
    </row>
    <row r="82" ht="15.75" customHeight="1">
      <c r="A82" s="19" t="s">
        <v>303</v>
      </c>
      <c r="B82" s="16">
        <v>1.0</v>
      </c>
      <c r="C82" s="1">
        <v>1000.0</v>
      </c>
    </row>
    <row r="83" ht="15.75" customHeight="1">
      <c r="A83" s="19" t="s">
        <v>304</v>
      </c>
      <c r="B83" s="16">
        <v>1.0</v>
      </c>
      <c r="C83" s="1">
        <v>1000.0</v>
      </c>
    </row>
    <row r="84" ht="15.75" customHeight="1">
      <c r="A84" s="19" t="s">
        <v>305</v>
      </c>
      <c r="B84" s="16">
        <v>1.0</v>
      </c>
      <c r="C84" s="1">
        <v>1000.0</v>
      </c>
    </row>
    <row r="85" ht="15.75" customHeight="1">
      <c r="A85" s="19" t="s">
        <v>306</v>
      </c>
      <c r="B85" s="16">
        <v>1.0</v>
      </c>
      <c r="C85" s="1">
        <v>10.0</v>
      </c>
    </row>
    <row r="86" ht="15.75" customHeight="1">
      <c r="A86" s="19" t="s">
        <v>307</v>
      </c>
      <c r="B86" s="16">
        <v>1.0</v>
      </c>
      <c r="C86" s="1">
        <v>10.0</v>
      </c>
    </row>
    <row r="87" ht="15.75" customHeight="1">
      <c r="A87" s="19" t="s">
        <v>308</v>
      </c>
      <c r="B87" s="16">
        <v>1.0</v>
      </c>
      <c r="C87" s="1">
        <v>10.0</v>
      </c>
    </row>
    <row r="88" ht="15.75" customHeight="1">
      <c r="A88" s="19" t="s">
        <v>309</v>
      </c>
      <c r="B88" s="16">
        <v>1.0</v>
      </c>
      <c r="C88" s="1">
        <v>10.0</v>
      </c>
    </row>
    <row r="89" ht="15.75" customHeight="1">
      <c r="A89" s="19" t="s">
        <v>310</v>
      </c>
      <c r="B89" s="16">
        <v>1.0</v>
      </c>
      <c r="C89" s="1">
        <v>10.0</v>
      </c>
    </row>
    <row r="90" ht="15.75" customHeight="1">
      <c r="A90" s="19" t="s">
        <v>311</v>
      </c>
      <c r="B90" s="16">
        <v>1.0</v>
      </c>
      <c r="C90" s="1">
        <v>10.0</v>
      </c>
    </row>
    <row r="91" ht="15.75" customHeight="1">
      <c r="A91" s="19" t="s">
        <v>312</v>
      </c>
      <c r="B91" s="16">
        <v>1.0</v>
      </c>
      <c r="C91" s="1">
        <v>1000.0</v>
      </c>
    </row>
    <row r="92" ht="15.75" customHeight="1">
      <c r="A92" s="19" t="s">
        <v>313</v>
      </c>
      <c r="B92" s="16">
        <v>1.0</v>
      </c>
      <c r="C92" s="1">
        <v>1000.0</v>
      </c>
    </row>
    <row r="93" ht="15.75" customHeight="1">
      <c r="A93" s="19" t="s">
        <v>314</v>
      </c>
      <c r="B93" s="16">
        <v>1.0</v>
      </c>
      <c r="C93" s="1">
        <v>1000.0</v>
      </c>
    </row>
    <row r="94" ht="15.75" customHeight="1">
      <c r="A94" s="19" t="s">
        <v>315</v>
      </c>
      <c r="B94" s="16">
        <v>1.0</v>
      </c>
      <c r="C94" s="1">
        <v>1000.0</v>
      </c>
    </row>
    <row r="95" ht="15.75" customHeight="1">
      <c r="A95" s="19" t="s">
        <v>316</v>
      </c>
      <c r="B95" s="16">
        <v>1.0</v>
      </c>
      <c r="C95" s="1">
        <v>1000.0</v>
      </c>
    </row>
    <row r="96" ht="15.75" customHeight="1">
      <c r="A96" s="19" t="s">
        <v>317</v>
      </c>
      <c r="B96" s="16">
        <v>1.0</v>
      </c>
      <c r="C96" s="1">
        <v>1000.0</v>
      </c>
    </row>
    <row r="97" ht="15.75" customHeight="1">
      <c r="A97" s="19" t="s">
        <v>318</v>
      </c>
      <c r="B97" s="16">
        <v>1.0</v>
      </c>
      <c r="C97" s="1">
        <v>1000.0</v>
      </c>
    </row>
    <row r="98" ht="15.75" customHeight="1">
      <c r="A98" s="19" t="s">
        <v>319</v>
      </c>
      <c r="B98" s="16">
        <v>1.0</v>
      </c>
      <c r="C98" s="1">
        <v>1000.0</v>
      </c>
    </row>
    <row r="99" ht="15.75" customHeight="1">
      <c r="A99" s="19" t="s">
        <v>320</v>
      </c>
      <c r="B99" s="16">
        <v>1.0</v>
      </c>
      <c r="C99" s="1">
        <v>1000.0</v>
      </c>
    </row>
    <row r="100" ht="15.75" customHeight="1">
      <c r="A100" s="19" t="s">
        <v>321</v>
      </c>
      <c r="B100" s="16">
        <v>1.0</v>
      </c>
      <c r="C100" s="1">
        <v>1000.0</v>
      </c>
    </row>
    <row r="101" ht="15.75" customHeight="1">
      <c r="A101" s="19" t="s">
        <v>322</v>
      </c>
      <c r="B101" s="16">
        <v>1.0</v>
      </c>
      <c r="C101" s="1">
        <v>1000.0</v>
      </c>
    </row>
    <row r="102" ht="15.75" customHeight="1">
      <c r="A102" s="19" t="s">
        <v>323</v>
      </c>
      <c r="B102" s="16">
        <v>1.0</v>
      </c>
      <c r="C102" s="1">
        <v>1000.0</v>
      </c>
    </row>
    <row r="103" ht="15.75" customHeight="1">
      <c r="A103" s="19" t="s">
        <v>324</v>
      </c>
      <c r="B103" s="16">
        <v>1.0</v>
      </c>
      <c r="C103" s="1">
        <v>1000.0</v>
      </c>
    </row>
    <row r="104" ht="15.75" customHeight="1">
      <c r="A104" s="19" t="s">
        <v>325</v>
      </c>
      <c r="B104" s="16">
        <v>1.0</v>
      </c>
      <c r="C104" s="1">
        <v>1000.0</v>
      </c>
    </row>
    <row r="105" ht="15.75" customHeight="1">
      <c r="A105" s="19" t="s">
        <v>326</v>
      </c>
      <c r="B105" s="16">
        <v>1.0</v>
      </c>
      <c r="C105" s="1">
        <v>100.0</v>
      </c>
    </row>
    <row r="106" ht="15.75" customHeight="1">
      <c r="A106" s="19" t="s">
        <v>327</v>
      </c>
      <c r="B106" s="16">
        <v>1.0</v>
      </c>
      <c r="C106" s="1">
        <v>10.0</v>
      </c>
    </row>
    <row r="107" ht="15.75" customHeight="1">
      <c r="A107" s="19" t="s">
        <v>328</v>
      </c>
      <c r="B107" s="16">
        <v>1.0</v>
      </c>
      <c r="C107" s="1">
        <v>100.0</v>
      </c>
    </row>
    <row r="108" ht="15.75" customHeight="1">
      <c r="A108" s="19" t="s">
        <v>329</v>
      </c>
      <c r="B108" s="16">
        <v>1.0</v>
      </c>
      <c r="C108" s="1">
        <v>100.0</v>
      </c>
    </row>
    <row r="109" ht="15.75" customHeight="1">
      <c r="A109" s="19" t="s">
        <v>330</v>
      </c>
      <c r="B109" s="16">
        <v>1.0</v>
      </c>
      <c r="C109" s="1">
        <v>100.0</v>
      </c>
    </row>
    <row r="110" ht="15.75" customHeight="1">
      <c r="A110" s="19" t="s">
        <v>331</v>
      </c>
      <c r="B110" s="16">
        <v>1.0</v>
      </c>
      <c r="C110" s="1">
        <v>100.0</v>
      </c>
    </row>
    <row r="111" ht="15.75" customHeight="1">
      <c r="A111" s="19" t="s">
        <v>332</v>
      </c>
      <c r="B111" s="16">
        <v>1.0</v>
      </c>
      <c r="C111" s="1">
        <v>100.0</v>
      </c>
    </row>
    <row r="112" ht="15.75" customHeight="1">
      <c r="A112" s="19" t="s">
        <v>333</v>
      </c>
      <c r="B112" s="16">
        <v>1.0</v>
      </c>
      <c r="C112" s="1">
        <v>100.0</v>
      </c>
    </row>
    <row r="113" ht="15.75" customHeight="1">
      <c r="A113" s="19" t="s">
        <v>334</v>
      </c>
      <c r="B113" s="16">
        <v>1.0</v>
      </c>
      <c r="C113" s="1">
        <v>100.0</v>
      </c>
    </row>
    <row r="114" ht="15.75" customHeight="1">
      <c r="A114" s="19" t="s">
        <v>335</v>
      </c>
      <c r="B114" s="16">
        <v>1.0</v>
      </c>
      <c r="C114" s="1">
        <v>100.0</v>
      </c>
    </row>
    <row r="115" ht="15.75" customHeight="1">
      <c r="A115" s="19" t="s">
        <v>336</v>
      </c>
      <c r="B115" s="16">
        <v>1.0</v>
      </c>
      <c r="C115" s="1">
        <v>100.0</v>
      </c>
    </row>
    <row r="116" ht="15.75" customHeight="1">
      <c r="A116" s="19" t="s">
        <v>337</v>
      </c>
      <c r="B116" s="16">
        <v>1.0</v>
      </c>
      <c r="C116" s="1">
        <v>100.0</v>
      </c>
    </row>
    <row r="117" ht="15.75" customHeight="1">
      <c r="A117" s="19" t="s">
        <v>338</v>
      </c>
      <c r="B117" s="16">
        <v>1.0</v>
      </c>
      <c r="C117" s="1">
        <v>100.0</v>
      </c>
    </row>
    <row r="118" ht="15.75" customHeight="1">
      <c r="A118" s="19" t="s">
        <v>339</v>
      </c>
      <c r="B118" s="16">
        <v>1.0</v>
      </c>
      <c r="C118" s="1">
        <v>100.0</v>
      </c>
    </row>
    <row r="119" ht="15.75" customHeight="1">
      <c r="A119" s="19" t="s">
        <v>340</v>
      </c>
      <c r="B119" s="16">
        <v>1.0</v>
      </c>
      <c r="C119" s="1">
        <v>100.0</v>
      </c>
    </row>
    <row r="120" ht="15.75" customHeight="1">
      <c r="A120" s="19" t="s">
        <v>341</v>
      </c>
      <c r="B120" s="16">
        <v>1.0</v>
      </c>
      <c r="C120" s="1">
        <v>100.0</v>
      </c>
    </row>
    <row r="121" ht="15.75" customHeight="1">
      <c r="A121" s="19" t="s">
        <v>342</v>
      </c>
      <c r="B121" s="16">
        <v>1.0</v>
      </c>
      <c r="C121" s="1">
        <v>100.0</v>
      </c>
    </row>
    <row r="122" ht="15.75" customHeight="1">
      <c r="A122" s="19" t="s">
        <v>343</v>
      </c>
      <c r="B122" s="16">
        <v>1.0</v>
      </c>
      <c r="C122" s="1">
        <v>100.0</v>
      </c>
    </row>
    <row r="123" ht="15.75" customHeight="1">
      <c r="A123" s="19" t="s">
        <v>344</v>
      </c>
      <c r="B123" s="16">
        <v>1.0</v>
      </c>
      <c r="C123" s="1">
        <v>100.0</v>
      </c>
    </row>
    <row r="124" ht="15.75" customHeight="1">
      <c r="A124" s="19" t="s">
        <v>345</v>
      </c>
      <c r="B124" s="16">
        <v>1.0</v>
      </c>
      <c r="C124" s="1">
        <v>100.0</v>
      </c>
    </row>
    <row r="125" ht="15.75" customHeight="1">
      <c r="A125" s="19" t="s">
        <v>346</v>
      </c>
      <c r="B125" s="16">
        <v>1.0</v>
      </c>
      <c r="C125" s="1">
        <v>1000.0</v>
      </c>
    </row>
    <row r="126" ht="15.75" customHeight="1">
      <c r="A126" s="19" t="s">
        <v>347</v>
      </c>
      <c r="B126" s="16">
        <v>1.0</v>
      </c>
      <c r="C126" s="1">
        <v>1000.0</v>
      </c>
    </row>
    <row r="127" ht="15.75" customHeight="1">
      <c r="A127" s="19" t="s">
        <v>348</v>
      </c>
      <c r="B127" s="16">
        <v>1.0</v>
      </c>
      <c r="C127" s="1">
        <v>1000.0</v>
      </c>
    </row>
    <row r="128" ht="15.75" customHeight="1">
      <c r="A128" s="19" t="s">
        <v>349</v>
      </c>
      <c r="B128" s="16">
        <v>1.0</v>
      </c>
      <c r="C128" s="1">
        <v>1000.0</v>
      </c>
    </row>
    <row r="129" ht="15.75" customHeight="1">
      <c r="A129" s="19" t="s">
        <v>350</v>
      </c>
      <c r="B129" s="16">
        <v>1.0</v>
      </c>
      <c r="C129" s="1">
        <v>100.0</v>
      </c>
    </row>
    <row r="130" ht="15.75" customHeight="1">
      <c r="A130" s="19" t="s">
        <v>351</v>
      </c>
      <c r="B130" s="16">
        <v>1.0</v>
      </c>
      <c r="C130" s="1">
        <v>100.0</v>
      </c>
    </row>
    <row r="131" ht="15.75" customHeight="1">
      <c r="A131" s="19" t="s">
        <v>352</v>
      </c>
      <c r="B131" s="16">
        <v>1.0</v>
      </c>
      <c r="C131" s="1">
        <v>100.0</v>
      </c>
    </row>
    <row r="132" ht="15.75" customHeight="1">
      <c r="A132" s="19" t="s">
        <v>353</v>
      </c>
      <c r="B132" s="16">
        <v>1.0</v>
      </c>
      <c r="C132" s="1">
        <v>100.0</v>
      </c>
    </row>
    <row r="133" ht="15.75" customHeight="1">
      <c r="A133" s="19" t="s">
        <v>354</v>
      </c>
      <c r="B133" s="16">
        <v>1.0</v>
      </c>
      <c r="C133" s="1">
        <v>100.0</v>
      </c>
    </row>
    <row r="134" ht="15.75" customHeight="1">
      <c r="A134" s="19" t="s">
        <v>355</v>
      </c>
      <c r="B134" s="16">
        <v>1.0</v>
      </c>
      <c r="C134" s="1">
        <v>100.0</v>
      </c>
    </row>
    <row r="135" ht="15.75" customHeight="1">
      <c r="A135" s="19" t="s">
        <v>356</v>
      </c>
      <c r="B135" s="16">
        <v>1.0</v>
      </c>
      <c r="C135" s="1">
        <v>100.0</v>
      </c>
    </row>
    <row r="136" ht="15.75" customHeight="1">
      <c r="A136" s="19" t="s">
        <v>357</v>
      </c>
      <c r="B136" s="16">
        <v>1.0</v>
      </c>
      <c r="C136" s="1">
        <v>100.0</v>
      </c>
    </row>
    <row r="137" ht="15.75" customHeight="1">
      <c r="A137" s="19" t="s">
        <v>358</v>
      </c>
      <c r="B137" s="16">
        <v>1.0</v>
      </c>
      <c r="C137" s="1">
        <v>100.0</v>
      </c>
    </row>
    <row r="138" ht="15.75" customHeight="1">
      <c r="A138" s="19" t="s">
        <v>359</v>
      </c>
      <c r="B138" s="16">
        <v>1.0</v>
      </c>
      <c r="C138" s="1">
        <v>100.0</v>
      </c>
    </row>
    <row r="139" ht="15.75" customHeight="1">
      <c r="A139" s="19" t="s">
        <v>360</v>
      </c>
      <c r="B139" s="16">
        <v>1.0</v>
      </c>
      <c r="C139" s="1">
        <v>100.0</v>
      </c>
    </row>
    <row r="140" ht="15.75" customHeight="1">
      <c r="A140" s="19" t="s">
        <v>361</v>
      </c>
      <c r="B140" s="16">
        <v>1.0</v>
      </c>
      <c r="C140" s="1">
        <v>100.0</v>
      </c>
    </row>
    <row r="141" ht="15.75" customHeight="1">
      <c r="A141" s="19" t="s">
        <v>362</v>
      </c>
      <c r="B141" s="16">
        <v>1.0</v>
      </c>
      <c r="C141" s="1">
        <v>100.0</v>
      </c>
    </row>
    <row r="142" ht="15.75" customHeight="1">
      <c r="A142" s="19" t="s">
        <v>363</v>
      </c>
      <c r="B142" s="16">
        <v>1.0</v>
      </c>
      <c r="C142" s="1">
        <v>100.0</v>
      </c>
    </row>
    <row r="143" ht="15.75" customHeight="1">
      <c r="A143" s="19" t="s">
        <v>364</v>
      </c>
      <c r="B143" s="16">
        <v>1.0</v>
      </c>
      <c r="C143" s="1">
        <v>100.0</v>
      </c>
    </row>
    <row r="144" ht="15.75" customHeight="1">
      <c r="A144" s="19" t="s">
        <v>365</v>
      </c>
      <c r="B144" s="16">
        <v>1.0</v>
      </c>
      <c r="C144" s="1">
        <v>100.0</v>
      </c>
    </row>
    <row r="145" ht="15.75" customHeight="1">
      <c r="A145" s="19" t="s">
        <v>366</v>
      </c>
      <c r="B145" s="16">
        <v>1.0</v>
      </c>
      <c r="C145" s="1">
        <v>100.0</v>
      </c>
    </row>
    <row r="146" ht="15.75" customHeight="1">
      <c r="A146" s="19" t="s">
        <v>367</v>
      </c>
      <c r="B146" s="16">
        <v>1.0</v>
      </c>
      <c r="C146" s="1">
        <v>100.0</v>
      </c>
    </row>
    <row r="147" ht="15.75" customHeight="1">
      <c r="A147" s="19" t="s">
        <v>368</v>
      </c>
      <c r="B147" s="16">
        <v>1.0</v>
      </c>
      <c r="C147" s="1">
        <v>100.0</v>
      </c>
    </row>
    <row r="148" ht="15.75" customHeight="1">
      <c r="A148" s="19" t="s">
        <v>369</v>
      </c>
      <c r="B148" s="16">
        <v>1.0</v>
      </c>
      <c r="C148" s="1">
        <v>100.0</v>
      </c>
    </row>
    <row r="149" ht="15.75" customHeight="1">
      <c r="A149" s="19" t="s">
        <v>370</v>
      </c>
      <c r="B149" s="16">
        <v>1.0</v>
      </c>
      <c r="C149" s="1">
        <v>100.0</v>
      </c>
    </row>
    <row r="150" ht="15.75" customHeight="1">
      <c r="A150" s="19" t="s">
        <v>371</v>
      </c>
      <c r="B150" s="16">
        <v>1.0</v>
      </c>
      <c r="C150" s="1">
        <v>100.0</v>
      </c>
    </row>
    <row r="151" ht="15.75" customHeight="1">
      <c r="A151" s="19" t="s">
        <v>372</v>
      </c>
      <c r="B151" s="16">
        <v>1.0</v>
      </c>
      <c r="C151" s="1">
        <v>100.0</v>
      </c>
    </row>
    <row r="152" ht="15.75" customHeight="1">
      <c r="A152" s="19" t="s">
        <v>373</v>
      </c>
      <c r="B152" s="16">
        <v>1.0</v>
      </c>
      <c r="C152" s="1">
        <v>1000.0</v>
      </c>
    </row>
    <row r="153" ht="15.75" customHeight="1">
      <c r="A153" s="19" t="s">
        <v>374</v>
      </c>
      <c r="B153" s="16">
        <v>1.0</v>
      </c>
      <c r="C153" s="1">
        <v>1000.0</v>
      </c>
    </row>
    <row r="154" ht="15.75" customHeight="1">
      <c r="A154" s="19" t="s">
        <v>375</v>
      </c>
      <c r="B154" s="16">
        <v>1.0</v>
      </c>
      <c r="C154" s="1">
        <v>1000.0</v>
      </c>
    </row>
    <row r="155" ht="15.75" customHeight="1">
      <c r="A155" s="19" t="s">
        <v>376</v>
      </c>
      <c r="B155" s="16">
        <v>1.0</v>
      </c>
      <c r="C155" s="1">
        <v>1000.0</v>
      </c>
    </row>
    <row r="156" ht="15.75" customHeight="1">
      <c r="A156" s="19" t="s">
        <v>377</v>
      </c>
      <c r="B156" s="16">
        <v>1.0</v>
      </c>
      <c r="C156" s="1">
        <v>100.0</v>
      </c>
    </row>
    <row r="157" ht="15.75" customHeight="1">
      <c r="A157" s="19" t="s">
        <v>378</v>
      </c>
      <c r="B157" s="16">
        <v>1.0</v>
      </c>
      <c r="C157" s="1">
        <v>100.0</v>
      </c>
    </row>
    <row r="158" ht="15.75" customHeight="1">
      <c r="A158" s="19" t="s">
        <v>379</v>
      </c>
      <c r="B158" s="16">
        <v>1.0</v>
      </c>
      <c r="C158" s="1">
        <v>100.0</v>
      </c>
    </row>
    <row r="159" ht="15.75" customHeight="1">
      <c r="A159" s="19" t="s">
        <v>380</v>
      </c>
      <c r="B159" s="16">
        <v>1.0</v>
      </c>
      <c r="C159" s="1">
        <v>100.0</v>
      </c>
    </row>
    <row r="160" ht="15.75" customHeight="1">
      <c r="A160" s="19" t="s">
        <v>381</v>
      </c>
      <c r="B160" s="16">
        <v>1.0</v>
      </c>
      <c r="C160" s="1">
        <v>100.0</v>
      </c>
    </row>
    <row r="161" ht="15.75" customHeight="1">
      <c r="A161" s="19" t="s">
        <v>382</v>
      </c>
      <c r="B161" s="16">
        <v>1.0</v>
      </c>
      <c r="C161" s="1">
        <v>100.0</v>
      </c>
    </row>
    <row r="162" ht="15.75" customHeight="1">
      <c r="A162" s="19" t="s">
        <v>383</v>
      </c>
      <c r="B162" s="16">
        <v>1.0</v>
      </c>
      <c r="C162" s="1">
        <v>100.0</v>
      </c>
    </row>
    <row r="163" ht="15.75" customHeight="1">
      <c r="A163" s="19" t="s">
        <v>384</v>
      </c>
      <c r="B163" s="16">
        <v>1.0</v>
      </c>
      <c r="C163" s="1">
        <v>100.0</v>
      </c>
    </row>
    <row r="164" ht="15.75" customHeight="1">
      <c r="A164" s="19" t="s">
        <v>385</v>
      </c>
      <c r="B164" s="16">
        <v>1.0</v>
      </c>
      <c r="C164" s="1">
        <v>100.0</v>
      </c>
    </row>
    <row r="165" ht="15.75" customHeight="1">
      <c r="A165" s="19" t="s">
        <v>386</v>
      </c>
      <c r="B165" s="16">
        <v>1.0</v>
      </c>
      <c r="C165" s="1">
        <v>100.0</v>
      </c>
    </row>
    <row r="166" ht="15.75" customHeight="1">
      <c r="A166" s="19" t="s">
        <v>387</v>
      </c>
      <c r="B166" s="16">
        <v>1.0</v>
      </c>
      <c r="C166" s="1">
        <v>100.0</v>
      </c>
    </row>
    <row r="167" ht="15.75" customHeight="1">
      <c r="A167" s="19" t="s">
        <v>388</v>
      </c>
      <c r="B167" s="16">
        <v>1.0</v>
      </c>
      <c r="C167" s="1">
        <v>100.0</v>
      </c>
    </row>
    <row r="168" ht="15.75" customHeight="1">
      <c r="A168" s="19" t="s">
        <v>389</v>
      </c>
      <c r="B168" s="16">
        <v>1.0</v>
      </c>
      <c r="C168" s="1">
        <v>100.0</v>
      </c>
    </row>
    <row r="169" ht="15.75" customHeight="1">
      <c r="A169" s="19" t="s">
        <v>390</v>
      </c>
      <c r="B169" s="16">
        <v>1.0</v>
      </c>
      <c r="C169" s="1">
        <v>100.0</v>
      </c>
    </row>
    <row r="170" ht="15.75" customHeight="1">
      <c r="A170" s="19" t="s">
        <v>391</v>
      </c>
      <c r="B170" s="16">
        <v>1.0</v>
      </c>
      <c r="C170" s="1">
        <v>100.0</v>
      </c>
    </row>
    <row r="171" ht="15.75" customHeight="1">
      <c r="A171" s="19" t="s">
        <v>392</v>
      </c>
      <c r="B171" s="16">
        <v>1.0</v>
      </c>
      <c r="C171" s="1">
        <v>1000.0</v>
      </c>
    </row>
    <row r="172" ht="15.75" customHeight="1">
      <c r="A172" s="19" t="s">
        <v>393</v>
      </c>
      <c r="B172" s="16">
        <v>1.0</v>
      </c>
      <c r="C172" s="1">
        <v>1000.0</v>
      </c>
    </row>
    <row r="173" ht="15.75" customHeight="1">
      <c r="A173" s="19" t="s">
        <v>394</v>
      </c>
      <c r="B173" s="16">
        <v>1.0</v>
      </c>
      <c r="C173" s="1">
        <v>1000.0</v>
      </c>
    </row>
    <row r="174" ht="15.75" customHeight="1">
      <c r="A174" s="19" t="s">
        <v>395</v>
      </c>
      <c r="B174" s="16">
        <v>1.0</v>
      </c>
      <c r="C174" s="1">
        <v>1000.0</v>
      </c>
    </row>
    <row r="175" ht="15.75" customHeight="1">
      <c r="A175" s="19" t="s">
        <v>396</v>
      </c>
      <c r="B175" s="16">
        <v>1.0</v>
      </c>
      <c r="C175" s="1">
        <v>1000.0</v>
      </c>
    </row>
    <row r="176" ht="15.75" customHeight="1">
      <c r="A176" s="19" t="s">
        <v>397</v>
      </c>
      <c r="B176" s="16">
        <v>1.0</v>
      </c>
      <c r="C176" s="1">
        <v>1000.0</v>
      </c>
    </row>
    <row r="177" ht="15.75" customHeight="1">
      <c r="A177" s="19" t="s">
        <v>398</v>
      </c>
      <c r="B177" s="16">
        <v>1.0</v>
      </c>
      <c r="C177" s="1">
        <v>1000.0</v>
      </c>
    </row>
    <row r="178" ht="15.75" customHeight="1">
      <c r="A178" s="19" t="s">
        <v>399</v>
      </c>
      <c r="B178" s="16">
        <v>1.0</v>
      </c>
      <c r="C178" s="1">
        <v>1000.0</v>
      </c>
    </row>
    <row r="179" ht="15.75" customHeight="1">
      <c r="A179" s="19" t="s">
        <v>400</v>
      </c>
      <c r="B179" s="16">
        <v>1.0</v>
      </c>
      <c r="C179" s="1">
        <v>1000.0</v>
      </c>
    </row>
    <row r="180" ht="15.75" customHeight="1">
      <c r="A180" s="19" t="s">
        <v>401</v>
      </c>
      <c r="B180" s="16">
        <v>1.0</v>
      </c>
      <c r="C180" s="1">
        <v>1000.0</v>
      </c>
    </row>
    <row r="181" ht="15.75" customHeight="1">
      <c r="A181" s="19" t="s">
        <v>402</v>
      </c>
      <c r="B181" s="16">
        <v>1.0</v>
      </c>
      <c r="C181" s="1">
        <v>1000.0</v>
      </c>
    </row>
    <row r="182" ht="15.75" customHeight="1">
      <c r="A182" s="19" t="s">
        <v>403</v>
      </c>
      <c r="B182" s="16">
        <v>1.0</v>
      </c>
      <c r="C182" s="1">
        <v>1000.0</v>
      </c>
    </row>
    <row r="183" ht="15.75" customHeight="1">
      <c r="A183" s="19" t="s">
        <v>404</v>
      </c>
      <c r="B183" s="16">
        <v>1.0</v>
      </c>
      <c r="C183" s="1">
        <v>1000.0</v>
      </c>
    </row>
    <row r="184" ht="15.75" customHeight="1">
      <c r="A184" s="19" t="s">
        <v>405</v>
      </c>
      <c r="B184" s="16">
        <v>1.0</v>
      </c>
      <c r="C184" s="1">
        <v>1000.0</v>
      </c>
    </row>
    <row r="185" ht="15.75" customHeight="1">
      <c r="A185" s="19" t="s">
        <v>406</v>
      </c>
      <c r="B185" s="16">
        <v>1.0</v>
      </c>
      <c r="C185" s="1">
        <v>1000.0</v>
      </c>
    </row>
    <row r="186" ht="15.75" customHeight="1">
      <c r="A186" s="19" t="s">
        <v>407</v>
      </c>
      <c r="B186" s="16">
        <v>1.0</v>
      </c>
      <c r="C186" s="1">
        <v>1000.0</v>
      </c>
    </row>
    <row r="187" ht="15.75" customHeight="1">
      <c r="A187" s="19" t="s">
        <v>408</v>
      </c>
      <c r="B187" s="16">
        <v>1.0</v>
      </c>
      <c r="C187" s="1">
        <v>1000.0</v>
      </c>
    </row>
    <row r="188" ht="15.75" customHeight="1">
      <c r="A188" s="19" t="s">
        <v>409</v>
      </c>
      <c r="B188" s="16">
        <v>1.0</v>
      </c>
      <c r="C188" s="1">
        <v>1000.0</v>
      </c>
    </row>
    <row r="189" ht="15.75" customHeight="1">
      <c r="A189" s="19" t="s">
        <v>410</v>
      </c>
      <c r="B189" s="16">
        <v>1.0</v>
      </c>
      <c r="C189" s="1">
        <v>1000.0</v>
      </c>
    </row>
    <row r="190" ht="15.75" customHeight="1">
      <c r="A190" s="19" t="s">
        <v>411</v>
      </c>
      <c r="B190" s="16">
        <v>1.0</v>
      </c>
      <c r="C190" s="1">
        <v>1000.0</v>
      </c>
    </row>
    <row r="191" ht="15.75" customHeight="1">
      <c r="A191" s="19" t="s">
        <v>412</v>
      </c>
      <c r="B191" s="16">
        <v>1.0</v>
      </c>
      <c r="C191" s="1">
        <v>1000.0</v>
      </c>
    </row>
    <row r="192" ht="15.75" customHeight="1">
      <c r="A192" s="19" t="s">
        <v>413</v>
      </c>
      <c r="B192" s="16">
        <v>1.0</v>
      </c>
      <c r="C192" s="1">
        <v>1000.0</v>
      </c>
    </row>
    <row r="193" ht="15.75" customHeight="1">
      <c r="A193" s="19" t="s">
        <v>414</v>
      </c>
      <c r="B193" s="16">
        <v>1.0</v>
      </c>
      <c r="C193" s="1">
        <v>1000.0</v>
      </c>
    </row>
    <row r="194" ht="15.75" customHeight="1">
      <c r="A194" s="19" t="s">
        <v>415</v>
      </c>
      <c r="B194" s="16">
        <v>1.0</v>
      </c>
      <c r="C194" s="1">
        <v>100.0</v>
      </c>
    </row>
    <row r="195" ht="15.75" customHeight="1">
      <c r="A195" s="19" t="s">
        <v>416</v>
      </c>
      <c r="B195" s="16">
        <v>1.0</v>
      </c>
      <c r="C195" s="1">
        <v>1000.0</v>
      </c>
    </row>
    <row r="196" ht="15.75" customHeight="1">
      <c r="A196" s="19" t="s">
        <v>417</v>
      </c>
      <c r="B196" s="16">
        <v>1.0</v>
      </c>
      <c r="C196" s="1">
        <v>1000.0</v>
      </c>
    </row>
    <row r="197" ht="15.75" customHeight="1">
      <c r="A197" s="19" t="s">
        <v>418</v>
      </c>
      <c r="B197" s="16">
        <v>1.0</v>
      </c>
      <c r="C197" s="1">
        <v>1000.0</v>
      </c>
    </row>
    <row r="198" ht="15.75" customHeight="1">
      <c r="A198" s="19" t="s">
        <v>419</v>
      </c>
      <c r="B198" s="16">
        <v>1.0</v>
      </c>
      <c r="C198" s="1">
        <v>1000.0</v>
      </c>
    </row>
    <row r="199" ht="15.75" customHeight="1">
      <c r="A199" s="19" t="s">
        <v>420</v>
      </c>
      <c r="B199" s="16">
        <v>1.0</v>
      </c>
      <c r="C199" s="1">
        <v>1000.0</v>
      </c>
    </row>
    <row r="200" ht="15.75" customHeight="1">
      <c r="A200" s="19" t="s">
        <v>421</v>
      </c>
      <c r="B200" s="16">
        <v>1.0</v>
      </c>
      <c r="C200" s="1">
        <v>1000.0</v>
      </c>
    </row>
    <row r="201" ht="15.75" customHeight="1">
      <c r="A201" s="19" t="s">
        <v>422</v>
      </c>
      <c r="B201" s="16">
        <v>1.0</v>
      </c>
      <c r="C201" s="1">
        <v>100.0</v>
      </c>
    </row>
    <row r="202" ht="15.75" customHeight="1">
      <c r="A202" s="19" t="s">
        <v>423</v>
      </c>
      <c r="B202" s="16">
        <v>1.0</v>
      </c>
      <c r="C202" s="1">
        <v>100.0</v>
      </c>
    </row>
    <row r="203" ht="15.75" customHeight="1">
      <c r="A203" s="19" t="s">
        <v>424</v>
      </c>
      <c r="B203" s="16">
        <v>1.0</v>
      </c>
      <c r="C203" s="1">
        <v>100.0</v>
      </c>
    </row>
    <row r="204" ht="15.75" customHeight="1">
      <c r="A204" s="19" t="s">
        <v>425</v>
      </c>
      <c r="B204" s="16">
        <v>1.0</v>
      </c>
      <c r="C204" s="1">
        <v>100.0</v>
      </c>
    </row>
    <row r="205" ht="15.75" customHeight="1">
      <c r="A205" s="19" t="s">
        <v>426</v>
      </c>
      <c r="B205" s="16">
        <v>1.0</v>
      </c>
      <c r="C205" s="1">
        <v>100.0</v>
      </c>
    </row>
    <row r="206" ht="15.75" customHeight="1">
      <c r="A206" s="19" t="s">
        <v>427</v>
      </c>
      <c r="B206" s="16">
        <v>1.0</v>
      </c>
      <c r="C206" s="1">
        <v>100.0</v>
      </c>
    </row>
    <row r="207" ht="15.75" customHeight="1">
      <c r="A207" s="19" t="s">
        <v>428</v>
      </c>
      <c r="B207" s="16">
        <v>1.0</v>
      </c>
      <c r="C207" s="1">
        <v>100.0</v>
      </c>
    </row>
    <row r="208" ht="15.75" customHeight="1">
      <c r="A208" s="19" t="s">
        <v>429</v>
      </c>
      <c r="B208" s="16">
        <v>1.0</v>
      </c>
      <c r="C208" s="1">
        <v>100.0</v>
      </c>
    </row>
    <row r="209" ht="15.75" customHeight="1">
      <c r="A209" s="19" t="s">
        <v>430</v>
      </c>
      <c r="B209" s="16">
        <v>1.0</v>
      </c>
      <c r="C209" s="1">
        <v>100.0</v>
      </c>
    </row>
    <row r="210" ht="15.75" customHeight="1">
      <c r="A210" s="19" t="s">
        <v>431</v>
      </c>
      <c r="B210" s="16">
        <v>1.0</v>
      </c>
      <c r="C210" s="1">
        <v>100.0</v>
      </c>
    </row>
    <row r="211" ht="15.75" customHeight="1">
      <c r="A211" s="19" t="s">
        <v>432</v>
      </c>
      <c r="B211" s="16">
        <v>1.0</v>
      </c>
      <c r="C211" s="1">
        <v>100.0</v>
      </c>
    </row>
    <row r="212" ht="15.75" customHeight="1">
      <c r="A212" s="19" t="s">
        <v>433</v>
      </c>
      <c r="B212" s="16">
        <v>1.0</v>
      </c>
      <c r="C212" s="1">
        <v>100.0</v>
      </c>
    </row>
    <row r="213" ht="15.75" customHeight="1">
      <c r="A213" s="19" t="s">
        <v>434</v>
      </c>
      <c r="B213" s="16">
        <v>1.0</v>
      </c>
      <c r="C213" s="1">
        <v>100.0</v>
      </c>
    </row>
    <row r="214" ht="15.75" customHeight="1">
      <c r="A214" s="19" t="s">
        <v>435</v>
      </c>
      <c r="B214" s="16">
        <v>1.0</v>
      </c>
      <c r="C214" s="1">
        <v>100.0</v>
      </c>
    </row>
    <row r="215" ht="15.75" customHeight="1">
      <c r="A215" s="19" t="s">
        <v>436</v>
      </c>
      <c r="B215" s="16">
        <v>1.0</v>
      </c>
      <c r="C215" s="1">
        <v>100.0</v>
      </c>
    </row>
    <row r="216" ht="15.75" customHeight="1">
      <c r="A216" s="19" t="s">
        <v>437</v>
      </c>
      <c r="B216" s="16">
        <v>1.0</v>
      </c>
      <c r="C216" s="1">
        <v>100.0</v>
      </c>
    </row>
    <row r="217" ht="15.75" customHeight="1">
      <c r="A217" s="19" t="s">
        <v>438</v>
      </c>
      <c r="B217" s="16">
        <v>1.0</v>
      </c>
      <c r="C217" s="1">
        <v>100.0</v>
      </c>
    </row>
    <row r="218" ht="15.75" customHeight="1">
      <c r="A218" s="19" t="s">
        <v>439</v>
      </c>
      <c r="B218" s="16">
        <v>1.0</v>
      </c>
      <c r="C218" s="1">
        <v>100.0</v>
      </c>
    </row>
    <row r="219" ht="15.75" customHeight="1">
      <c r="A219" s="19" t="s">
        <v>440</v>
      </c>
      <c r="B219" s="16">
        <v>1.0</v>
      </c>
      <c r="C219" s="1">
        <v>100.0</v>
      </c>
    </row>
    <row r="220" ht="15.75" customHeight="1">
      <c r="A220" s="19" t="s">
        <v>441</v>
      </c>
      <c r="B220" s="16">
        <v>1.0</v>
      </c>
      <c r="C220" s="1">
        <v>100.0</v>
      </c>
    </row>
    <row r="221" ht="15.75" customHeight="1">
      <c r="A221" s="19" t="s">
        <v>442</v>
      </c>
      <c r="B221" s="16">
        <v>1.0</v>
      </c>
      <c r="C221" s="1">
        <v>100.0</v>
      </c>
    </row>
    <row r="222" ht="15.75" customHeight="1">
      <c r="A222" s="19" t="s">
        <v>443</v>
      </c>
      <c r="B222" s="16">
        <v>1.0</v>
      </c>
      <c r="C222" s="1">
        <v>100.0</v>
      </c>
    </row>
    <row r="223" ht="15.75" customHeight="1">
      <c r="A223" s="19" t="s">
        <v>444</v>
      </c>
      <c r="B223" s="16">
        <v>1.0</v>
      </c>
      <c r="C223" s="1">
        <v>100.0</v>
      </c>
    </row>
    <row r="224" ht="15.75" customHeight="1">
      <c r="A224" s="19" t="s">
        <v>445</v>
      </c>
      <c r="B224" s="16">
        <v>1.0</v>
      </c>
      <c r="C224" s="1">
        <v>100.0</v>
      </c>
    </row>
    <row r="225" ht="15.75" customHeight="1">
      <c r="A225" s="19" t="s">
        <v>446</v>
      </c>
      <c r="B225" s="16">
        <v>1.0</v>
      </c>
      <c r="C225" s="1">
        <v>100.0</v>
      </c>
    </row>
    <row r="226" ht="15.75" customHeight="1">
      <c r="A226" s="19" t="s">
        <v>447</v>
      </c>
      <c r="B226" s="16">
        <v>1.0</v>
      </c>
      <c r="C226" s="1">
        <v>100.0</v>
      </c>
    </row>
    <row r="227" ht="15.75" customHeight="1">
      <c r="A227" s="19" t="s">
        <v>448</v>
      </c>
      <c r="B227" s="16">
        <v>1.0</v>
      </c>
      <c r="C227" s="1">
        <v>100.0</v>
      </c>
    </row>
    <row r="228" ht="15.75" customHeight="1">
      <c r="A228" s="19" t="s">
        <v>449</v>
      </c>
      <c r="B228" s="16">
        <v>1.0</v>
      </c>
      <c r="C228" s="1">
        <v>100.0</v>
      </c>
    </row>
    <row r="229" ht="15.75" customHeight="1">
      <c r="A229" s="19" t="s">
        <v>450</v>
      </c>
      <c r="B229" s="16">
        <v>1.0</v>
      </c>
      <c r="C229" s="1">
        <v>100.0</v>
      </c>
    </row>
    <row r="230" ht="15.75" customHeight="1">
      <c r="A230" s="19" t="s">
        <v>451</v>
      </c>
      <c r="B230" s="16">
        <v>1.0</v>
      </c>
      <c r="C230" s="1">
        <v>100.0</v>
      </c>
    </row>
    <row r="231" ht="15.75" customHeight="1">
      <c r="A231" s="19" t="s">
        <v>452</v>
      </c>
      <c r="B231" s="16">
        <v>1.0</v>
      </c>
      <c r="C231" s="1">
        <v>100.0</v>
      </c>
    </row>
    <row r="232" ht="15.75" customHeight="1">
      <c r="A232" s="19" t="s">
        <v>453</v>
      </c>
      <c r="B232" s="16">
        <v>1.0</v>
      </c>
      <c r="C232" s="1">
        <v>100.0</v>
      </c>
    </row>
    <row r="233" ht="15.75" customHeight="1">
      <c r="A233" s="19" t="s">
        <v>454</v>
      </c>
      <c r="B233" s="16">
        <v>1.0</v>
      </c>
      <c r="C233" s="1">
        <v>100.0</v>
      </c>
    </row>
    <row r="234" ht="15.75" customHeight="1">
      <c r="A234" s="19" t="s">
        <v>455</v>
      </c>
      <c r="B234" s="16">
        <v>1.0</v>
      </c>
      <c r="C234" s="1">
        <v>100.0</v>
      </c>
    </row>
    <row r="235" ht="15.75" customHeight="1">
      <c r="A235" s="19" t="s">
        <v>456</v>
      </c>
      <c r="B235" s="16">
        <v>1.0</v>
      </c>
      <c r="C235" s="1">
        <v>100.0</v>
      </c>
    </row>
    <row r="236" ht="15.75" customHeight="1">
      <c r="A236" s="19" t="s">
        <v>457</v>
      </c>
      <c r="B236" s="16">
        <v>1.0</v>
      </c>
      <c r="C236" s="1">
        <v>100.0</v>
      </c>
    </row>
    <row r="237" ht="15.75" customHeight="1">
      <c r="A237" s="19" t="s">
        <v>458</v>
      </c>
      <c r="B237" s="16">
        <v>1.0</v>
      </c>
      <c r="C237" s="1">
        <v>100.0</v>
      </c>
    </row>
    <row r="238" ht="15.75" customHeight="1">
      <c r="A238" s="19" t="s">
        <v>459</v>
      </c>
      <c r="B238" s="16">
        <v>1.0</v>
      </c>
      <c r="C238" s="1">
        <v>100.0</v>
      </c>
    </row>
    <row r="239" ht="15.75" customHeight="1">
      <c r="A239" s="19" t="s">
        <v>460</v>
      </c>
      <c r="B239" s="16">
        <v>1.0</v>
      </c>
      <c r="C239" s="1">
        <v>100.0</v>
      </c>
    </row>
    <row r="240" ht="15.75" customHeight="1">
      <c r="A240" s="19" t="s">
        <v>461</v>
      </c>
      <c r="B240" s="16">
        <v>1.0</v>
      </c>
      <c r="C240" s="1">
        <v>100.0</v>
      </c>
    </row>
    <row r="241" ht="15.75" customHeight="1">
      <c r="A241" s="19" t="s">
        <v>462</v>
      </c>
      <c r="B241" s="16">
        <v>1.0</v>
      </c>
      <c r="C241" s="1">
        <v>100.0</v>
      </c>
    </row>
    <row r="242" ht="15.75" customHeight="1">
      <c r="A242" s="19" t="s">
        <v>463</v>
      </c>
      <c r="B242" s="16">
        <v>1.0</v>
      </c>
      <c r="C242" s="1">
        <v>100.0</v>
      </c>
    </row>
    <row r="243" ht="15.75" customHeight="1">
      <c r="A243" s="19" t="s">
        <v>464</v>
      </c>
      <c r="B243" s="16">
        <v>1.0</v>
      </c>
      <c r="C243" s="1">
        <v>100.0</v>
      </c>
    </row>
    <row r="244" ht="15.75" customHeight="1">
      <c r="A244" s="19" t="s">
        <v>465</v>
      </c>
      <c r="B244" s="16">
        <v>1.0</v>
      </c>
      <c r="C244" s="1">
        <v>100.0</v>
      </c>
    </row>
    <row r="245" ht="15.75" customHeight="1">
      <c r="A245" s="19" t="s">
        <v>466</v>
      </c>
      <c r="B245" s="16">
        <v>1.0</v>
      </c>
      <c r="C245" s="1">
        <v>10.0</v>
      </c>
    </row>
    <row r="246" ht="15.75" customHeight="1">
      <c r="A246" s="19" t="s">
        <v>467</v>
      </c>
      <c r="B246" s="16">
        <v>1.0</v>
      </c>
      <c r="C246" s="1">
        <v>10.0</v>
      </c>
    </row>
    <row r="247" ht="15.75" customHeight="1">
      <c r="A247" s="19" t="s">
        <v>468</v>
      </c>
      <c r="B247" s="16">
        <v>1.0</v>
      </c>
      <c r="C247" s="1">
        <v>10.0</v>
      </c>
    </row>
    <row r="248" ht="15.75" customHeight="1">
      <c r="A248" s="19" t="s">
        <v>469</v>
      </c>
      <c r="B248" s="16">
        <v>1.0</v>
      </c>
      <c r="C248" s="1">
        <v>10.0</v>
      </c>
    </row>
    <row r="249" ht="15.75" customHeight="1">
      <c r="A249" s="19" t="s">
        <v>470</v>
      </c>
      <c r="B249" s="16">
        <v>1.0</v>
      </c>
      <c r="C249" s="1">
        <v>1000.0</v>
      </c>
    </row>
    <row r="250" ht="15.75" customHeight="1">
      <c r="A250" s="19" t="s">
        <v>471</v>
      </c>
      <c r="B250" s="16">
        <v>1.0</v>
      </c>
      <c r="C250" s="1">
        <v>1000.0</v>
      </c>
    </row>
    <row r="251" ht="15.75" customHeight="1">
      <c r="A251" s="19" t="s">
        <v>472</v>
      </c>
      <c r="B251" s="16">
        <v>1.0</v>
      </c>
      <c r="C251" s="1">
        <v>1000.0</v>
      </c>
    </row>
    <row r="252" ht="15.75" customHeight="1">
      <c r="A252" s="19" t="s">
        <v>473</v>
      </c>
      <c r="B252" s="16">
        <v>1.0</v>
      </c>
      <c r="C252" s="1">
        <v>1000.0</v>
      </c>
    </row>
    <row r="253" ht="15.75" customHeight="1">
      <c r="A253" s="19" t="s">
        <v>474</v>
      </c>
      <c r="B253" s="16">
        <v>1.0</v>
      </c>
      <c r="C253" s="1">
        <v>1000.0</v>
      </c>
    </row>
    <row r="254" ht="15.75" customHeight="1">
      <c r="A254" s="19" t="s">
        <v>475</v>
      </c>
      <c r="B254" s="16">
        <v>1.0</v>
      </c>
      <c r="C254" s="1">
        <v>1000.0</v>
      </c>
    </row>
    <row r="255" ht="15.75" customHeight="1">
      <c r="A255" s="19" t="s">
        <v>476</v>
      </c>
      <c r="B255" s="16">
        <v>1.0</v>
      </c>
      <c r="C255" s="1">
        <v>100.0</v>
      </c>
    </row>
    <row r="256" ht="15.75" customHeight="1">
      <c r="A256" s="19" t="s">
        <v>477</v>
      </c>
      <c r="B256" s="16">
        <v>1.0</v>
      </c>
      <c r="C256" s="1">
        <v>10.0</v>
      </c>
    </row>
    <row r="257" ht="15.75" customHeight="1">
      <c r="A257" s="19" t="s">
        <v>478</v>
      </c>
      <c r="B257" s="16">
        <v>1.0</v>
      </c>
      <c r="C257" s="1">
        <v>10.0</v>
      </c>
    </row>
    <row r="258" ht="15.75" customHeight="1">
      <c r="A258" s="19" t="s">
        <v>479</v>
      </c>
      <c r="B258" s="16">
        <v>1.0</v>
      </c>
      <c r="C258" s="1">
        <v>100.0</v>
      </c>
    </row>
    <row r="259" ht="15.75" customHeight="1">
      <c r="A259" s="19" t="s">
        <v>480</v>
      </c>
      <c r="B259" s="16">
        <v>1.0</v>
      </c>
      <c r="C259" s="1">
        <v>100.0</v>
      </c>
    </row>
    <row r="260" ht="15.75" customHeight="1">
      <c r="A260" s="19" t="s">
        <v>481</v>
      </c>
      <c r="B260" s="16">
        <v>1.0</v>
      </c>
      <c r="C260" s="1">
        <v>1000.0</v>
      </c>
    </row>
    <row r="261" ht="15.75" customHeight="1">
      <c r="A261" s="19" t="s">
        <v>482</v>
      </c>
      <c r="B261" s="16">
        <v>1.0</v>
      </c>
      <c r="C261" s="1">
        <v>1000.0</v>
      </c>
    </row>
    <row r="262" ht="15.75" customHeight="1">
      <c r="A262" s="19" t="s">
        <v>483</v>
      </c>
      <c r="B262" s="16">
        <v>1.0</v>
      </c>
      <c r="C262" s="1">
        <v>1000.0</v>
      </c>
    </row>
    <row r="263" ht="15.75" customHeight="1">
      <c r="A263" s="19" t="s">
        <v>484</v>
      </c>
      <c r="B263" s="16">
        <v>1.0</v>
      </c>
      <c r="C263" s="1">
        <v>1000.0</v>
      </c>
    </row>
    <row r="264" ht="15.75" customHeight="1">
      <c r="A264" s="19" t="s">
        <v>485</v>
      </c>
      <c r="B264" s="16">
        <v>1.0</v>
      </c>
      <c r="C264" s="1">
        <v>1000.0</v>
      </c>
    </row>
    <row r="265" ht="15.75" customHeight="1">
      <c r="A265" s="19" t="s">
        <v>486</v>
      </c>
      <c r="B265" s="16">
        <v>1.0</v>
      </c>
      <c r="C265" s="1">
        <v>1000.0</v>
      </c>
    </row>
    <row r="266" ht="15.75" customHeight="1">
      <c r="A266" s="19" t="s">
        <v>487</v>
      </c>
      <c r="B266" s="16">
        <v>1.0</v>
      </c>
      <c r="C266" s="1">
        <v>1000.0</v>
      </c>
    </row>
    <row r="267" ht="15.75" customHeight="1">
      <c r="A267" s="19" t="s">
        <v>488</v>
      </c>
      <c r="B267" s="16">
        <v>1.0</v>
      </c>
      <c r="C267" s="1">
        <v>1000.0</v>
      </c>
    </row>
    <row r="268" ht="15.75" customHeight="1">
      <c r="A268" s="19" t="s">
        <v>489</v>
      </c>
      <c r="B268" s="16">
        <v>1.0</v>
      </c>
      <c r="C268" s="1">
        <v>1000.0</v>
      </c>
    </row>
    <row r="269" ht="15.75" customHeight="1">
      <c r="A269" s="19" t="s">
        <v>490</v>
      </c>
      <c r="B269" s="16">
        <v>1.0</v>
      </c>
      <c r="C269" s="1">
        <v>1000.0</v>
      </c>
    </row>
    <row r="270" ht="15.75" customHeight="1">
      <c r="A270" s="19" t="s">
        <v>491</v>
      </c>
      <c r="B270" s="16">
        <v>1.0</v>
      </c>
      <c r="C270" s="1">
        <v>1000.0</v>
      </c>
    </row>
    <row r="271" ht="15.75" customHeight="1">
      <c r="A271" s="19" t="s">
        <v>492</v>
      </c>
      <c r="B271" s="16">
        <v>1.0</v>
      </c>
      <c r="C271" s="1">
        <v>1000.0</v>
      </c>
    </row>
    <row r="272" ht="15.75" customHeight="1">
      <c r="A272" s="19" t="s">
        <v>493</v>
      </c>
      <c r="B272" s="16">
        <v>1.0</v>
      </c>
      <c r="C272" s="1">
        <v>1000.0</v>
      </c>
    </row>
    <row r="273" ht="15.75" customHeight="1">
      <c r="A273" s="19" t="s">
        <v>494</v>
      </c>
      <c r="B273" s="16">
        <v>1.0</v>
      </c>
      <c r="C273" s="1">
        <v>1000.0</v>
      </c>
    </row>
    <row r="274" ht="15.75" customHeight="1">
      <c r="A274" s="19" t="s">
        <v>495</v>
      </c>
      <c r="B274" s="16">
        <v>1.0</v>
      </c>
      <c r="C274" s="1">
        <v>100.0</v>
      </c>
    </row>
    <row r="275" ht="15.75" customHeight="1">
      <c r="A275" s="19" t="s">
        <v>496</v>
      </c>
      <c r="B275" s="16">
        <v>1.0</v>
      </c>
      <c r="C275" s="1">
        <v>10.0</v>
      </c>
    </row>
    <row r="276" ht="15.75" customHeight="1">
      <c r="A276" s="19" t="s">
        <v>497</v>
      </c>
      <c r="B276" s="16">
        <v>1.0</v>
      </c>
      <c r="C276" s="1">
        <v>10.0</v>
      </c>
    </row>
    <row r="277" ht="15.75" customHeight="1">
      <c r="A277" s="19" t="s">
        <v>498</v>
      </c>
      <c r="B277" s="16">
        <v>1.0</v>
      </c>
      <c r="C277" s="1">
        <v>10.0</v>
      </c>
    </row>
    <row r="278" ht="15.75" customHeight="1">
      <c r="A278" s="19" t="s">
        <v>499</v>
      </c>
      <c r="B278" s="16">
        <v>1.0</v>
      </c>
      <c r="C278" s="1">
        <v>10.0</v>
      </c>
    </row>
    <row r="279" ht="15.75" customHeight="1">
      <c r="A279" s="19" t="s">
        <v>500</v>
      </c>
      <c r="B279" s="16">
        <v>1.0</v>
      </c>
      <c r="C279" s="1">
        <v>10.0</v>
      </c>
    </row>
    <row r="280" ht="15.75" customHeight="1">
      <c r="A280" s="19" t="s">
        <v>501</v>
      </c>
      <c r="B280" s="16">
        <v>1.0</v>
      </c>
      <c r="C280" s="1">
        <v>100.0</v>
      </c>
    </row>
    <row r="281" ht="15.75" customHeight="1">
      <c r="A281" s="19" t="s">
        <v>502</v>
      </c>
      <c r="B281" s="16">
        <v>1.0</v>
      </c>
      <c r="C281" s="1">
        <v>1000.0</v>
      </c>
    </row>
    <row r="282" ht="15.75" customHeight="1">
      <c r="A282" s="19" t="s">
        <v>503</v>
      </c>
      <c r="B282" s="16">
        <v>1.0</v>
      </c>
      <c r="C282" s="1">
        <v>1000.0</v>
      </c>
    </row>
    <row r="283" ht="15.75" customHeight="1">
      <c r="A283" s="19" t="s">
        <v>504</v>
      </c>
      <c r="B283" s="16">
        <v>1.0</v>
      </c>
      <c r="C283" s="1">
        <v>1000.0</v>
      </c>
    </row>
    <row r="284" ht="15.75" customHeight="1">
      <c r="A284" s="19" t="s">
        <v>505</v>
      </c>
      <c r="B284" s="16">
        <v>1.0</v>
      </c>
      <c r="C284" s="1">
        <v>1000.0</v>
      </c>
    </row>
    <row r="285" ht="15.75" customHeight="1">
      <c r="A285" s="19" t="s">
        <v>506</v>
      </c>
      <c r="B285" s="16">
        <v>1.0</v>
      </c>
      <c r="C285" s="1">
        <v>1000.0</v>
      </c>
    </row>
    <row r="286" ht="15.75" customHeight="1">
      <c r="A286" s="19" t="s">
        <v>507</v>
      </c>
      <c r="B286" s="16">
        <v>1.0</v>
      </c>
      <c r="C286" s="1">
        <v>1000.0</v>
      </c>
    </row>
    <row r="287" ht="15.75" customHeight="1">
      <c r="A287" s="19" t="s">
        <v>508</v>
      </c>
      <c r="B287" s="16">
        <v>1.0</v>
      </c>
      <c r="C287" s="1">
        <v>1000.0</v>
      </c>
    </row>
    <row r="288" ht="15.75" customHeight="1">
      <c r="A288" s="19" t="s">
        <v>509</v>
      </c>
      <c r="B288" s="16">
        <v>1.0</v>
      </c>
      <c r="C288" s="1">
        <v>100.0</v>
      </c>
    </row>
    <row r="289" ht="15.75" customHeight="1">
      <c r="A289" s="19" t="s">
        <v>510</v>
      </c>
      <c r="B289" s="16">
        <v>1.0</v>
      </c>
      <c r="C289" s="1">
        <v>10.0</v>
      </c>
    </row>
    <row r="290" ht="15.75" customHeight="1">
      <c r="A290" s="19" t="s">
        <v>511</v>
      </c>
      <c r="B290" s="16">
        <v>1.0</v>
      </c>
      <c r="C290" s="1">
        <v>10.0</v>
      </c>
    </row>
    <row r="291" ht="15.75" customHeight="1">
      <c r="A291" s="19" t="s">
        <v>512</v>
      </c>
      <c r="B291" s="16">
        <v>1.0</v>
      </c>
      <c r="C291" s="1">
        <v>10.0</v>
      </c>
    </row>
    <row r="292" ht="15.75" customHeight="1">
      <c r="A292" s="19" t="s">
        <v>513</v>
      </c>
      <c r="B292" s="16">
        <v>1.0</v>
      </c>
      <c r="C292" s="1">
        <v>10.0</v>
      </c>
    </row>
    <row r="293" ht="15.75" customHeight="1">
      <c r="A293" s="19" t="s">
        <v>514</v>
      </c>
      <c r="B293" s="16">
        <v>1.0</v>
      </c>
      <c r="C293" s="1">
        <v>1000.0</v>
      </c>
    </row>
    <row r="294" ht="15.75" customHeight="1">
      <c r="A294" s="19" t="s">
        <v>515</v>
      </c>
      <c r="B294" s="16">
        <v>1.0</v>
      </c>
      <c r="C294" s="1">
        <v>1000.0</v>
      </c>
    </row>
    <row r="295" ht="15.75" customHeight="1">
      <c r="A295" s="19" t="s">
        <v>516</v>
      </c>
      <c r="B295" s="16">
        <v>1.0</v>
      </c>
      <c r="C295" s="1">
        <v>1000.0</v>
      </c>
    </row>
    <row r="296" ht="15.75" customHeight="1">
      <c r="A296" s="19" t="s">
        <v>517</v>
      </c>
      <c r="B296" s="16">
        <v>1.0</v>
      </c>
      <c r="C296" s="1">
        <v>1000.0</v>
      </c>
    </row>
    <row r="297" ht="15.75" customHeight="1">
      <c r="A297" s="19" t="s">
        <v>518</v>
      </c>
      <c r="B297" s="16">
        <v>1.0</v>
      </c>
      <c r="C297" s="1">
        <v>100.0</v>
      </c>
    </row>
    <row r="298" ht="15.75" customHeight="1">
      <c r="A298" s="19" t="s">
        <v>519</v>
      </c>
      <c r="B298" s="16">
        <v>1.0</v>
      </c>
      <c r="C298" s="1">
        <v>1000.0</v>
      </c>
    </row>
    <row r="299" ht="15.75" customHeight="1">
      <c r="A299" s="19" t="s">
        <v>520</v>
      </c>
      <c r="B299" s="16">
        <v>1.0</v>
      </c>
      <c r="C299" s="1">
        <v>1000.0</v>
      </c>
    </row>
    <row r="300" ht="15.75" customHeight="1">
      <c r="A300" s="19" t="s">
        <v>521</v>
      </c>
      <c r="B300" s="16">
        <v>1.0</v>
      </c>
      <c r="C300" s="1">
        <v>1000.0</v>
      </c>
    </row>
    <row r="301" ht="15.75" customHeight="1">
      <c r="A301" s="19" t="s">
        <v>522</v>
      </c>
      <c r="B301" s="16">
        <v>1.0</v>
      </c>
      <c r="C301" s="1">
        <v>100.0</v>
      </c>
    </row>
    <row r="302" ht="15.75" customHeight="1">
      <c r="A302" s="19" t="s">
        <v>523</v>
      </c>
      <c r="B302" s="16">
        <v>1.0</v>
      </c>
      <c r="C302" s="1">
        <v>10.0</v>
      </c>
    </row>
    <row r="303" ht="15.75" customHeight="1">
      <c r="A303" s="19" t="s">
        <v>524</v>
      </c>
      <c r="B303" s="16">
        <v>1.0</v>
      </c>
      <c r="C303" s="1">
        <v>100.0</v>
      </c>
    </row>
    <row r="304" ht="15.75" customHeight="1">
      <c r="A304" s="19" t="s">
        <v>525</v>
      </c>
      <c r="B304" s="16">
        <v>1.0</v>
      </c>
      <c r="C304" s="1">
        <v>100.0</v>
      </c>
    </row>
    <row r="305" ht="15.75" customHeight="1">
      <c r="A305" s="19" t="s">
        <v>526</v>
      </c>
      <c r="B305" s="16">
        <v>1.0</v>
      </c>
      <c r="C305" s="1">
        <v>1000.0</v>
      </c>
    </row>
    <row r="306" ht="15.75" customHeight="1">
      <c r="A306" s="19" t="s">
        <v>527</v>
      </c>
      <c r="B306" s="16">
        <v>1.0</v>
      </c>
      <c r="C306" s="1">
        <v>1000.0</v>
      </c>
    </row>
    <row r="307" ht="15.75" customHeight="1">
      <c r="A307" s="19" t="s">
        <v>528</v>
      </c>
      <c r="B307" s="16">
        <v>1.0</v>
      </c>
      <c r="C307" s="1">
        <v>1000.0</v>
      </c>
    </row>
    <row r="308" ht="15.75" customHeight="1">
      <c r="A308" s="19" t="s">
        <v>529</v>
      </c>
      <c r="B308" s="16">
        <v>1.0</v>
      </c>
      <c r="C308" s="1">
        <v>1000.0</v>
      </c>
    </row>
    <row r="309" ht="15.75" customHeight="1">
      <c r="A309" s="19" t="s">
        <v>530</v>
      </c>
      <c r="B309" s="16">
        <v>1.0</v>
      </c>
      <c r="C309" s="1">
        <v>1000.0</v>
      </c>
    </row>
    <row r="310" ht="15.75" customHeight="1">
      <c r="A310" s="19" t="s">
        <v>531</v>
      </c>
      <c r="B310" s="16">
        <v>1.0</v>
      </c>
      <c r="C310" s="1">
        <v>1000.0</v>
      </c>
    </row>
    <row r="311" ht="15.75" customHeight="1">
      <c r="A311" s="19" t="s">
        <v>532</v>
      </c>
      <c r="B311" s="16">
        <v>1.0</v>
      </c>
      <c r="C311" s="1">
        <v>100.0</v>
      </c>
    </row>
    <row r="312" ht="15.75" customHeight="1">
      <c r="A312" s="19" t="s">
        <v>533</v>
      </c>
      <c r="B312" s="16">
        <v>1.0</v>
      </c>
      <c r="C312" s="1">
        <v>10.0</v>
      </c>
    </row>
    <row r="313" ht="15.75" customHeight="1">
      <c r="A313" s="19" t="s">
        <v>534</v>
      </c>
      <c r="B313" s="16">
        <v>1.0</v>
      </c>
      <c r="C313" s="1">
        <v>10.0</v>
      </c>
    </row>
    <row r="314" ht="15.75" customHeight="1">
      <c r="A314" s="19" t="s">
        <v>535</v>
      </c>
      <c r="B314" s="16">
        <v>1.0</v>
      </c>
      <c r="C314" s="1">
        <v>10.0</v>
      </c>
    </row>
    <row r="315" ht="15.75" customHeight="1">
      <c r="A315" s="19" t="s">
        <v>536</v>
      </c>
      <c r="B315" s="16">
        <v>1.0</v>
      </c>
      <c r="C315" s="1">
        <v>100.0</v>
      </c>
    </row>
    <row r="316" ht="15.75" customHeight="1">
      <c r="A316" s="19" t="s">
        <v>537</v>
      </c>
      <c r="B316" s="16">
        <v>1.0</v>
      </c>
      <c r="C316" s="1">
        <v>100.0</v>
      </c>
    </row>
    <row r="317" ht="15.75" customHeight="1">
      <c r="A317" s="19" t="s">
        <v>538</v>
      </c>
      <c r="B317" s="16">
        <v>1.0</v>
      </c>
      <c r="C317" s="1">
        <v>10.0</v>
      </c>
    </row>
    <row r="318" ht="15.75" customHeight="1">
      <c r="A318" s="19" t="s">
        <v>539</v>
      </c>
      <c r="B318" s="16">
        <v>1.0</v>
      </c>
      <c r="C318" s="1">
        <v>10.0</v>
      </c>
    </row>
    <row r="319" ht="15.75" customHeight="1">
      <c r="A319" s="19" t="s">
        <v>540</v>
      </c>
      <c r="B319" s="16">
        <v>1.0</v>
      </c>
      <c r="C319" s="1">
        <v>100.0</v>
      </c>
    </row>
    <row r="320" ht="15.75" customHeight="1">
      <c r="A320" s="19" t="s">
        <v>541</v>
      </c>
      <c r="B320" s="16">
        <v>1.0</v>
      </c>
      <c r="C320" s="1">
        <v>1000.0</v>
      </c>
    </row>
    <row r="321" ht="15.75" customHeight="1">
      <c r="A321" s="19" t="s">
        <v>542</v>
      </c>
      <c r="B321" s="16">
        <v>1.0</v>
      </c>
      <c r="C321" s="1">
        <v>1000.0</v>
      </c>
    </row>
    <row r="322" ht="15.75" customHeight="1">
      <c r="A322" s="19" t="s">
        <v>543</v>
      </c>
      <c r="B322" s="16">
        <v>1.0</v>
      </c>
      <c r="C322" s="1">
        <v>1000.0</v>
      </c>
    </row>
    <row r="323" ht="15.75" customHeight="1">
      <c r="A323" s="19" t="s">
        <v>544</v>
      </c>
      <c r="B323" s="16">
        <v>1.0</v>
      </c>
      <c r="C323" s="1">
        <v>100.0</v>
      </c>
    </row>
    <row r="324" ht="15.75" customHeight="1">
      <c r="A324" s="19" t="s">
        <v>545</v>
      </c>
      <c r="B324" s="16">
        <v>1.0</v>
      </c>
      <c r="C324" s="1">
        <v>10.0</v>
      </c>
    </row>
    <row r="325" ht="15.75" customHeight="1">
      <c r="A325" s="19" t="s">
        <v>546</v>
      </c>
      <c r="B325" s="16">
        <v>1.0</v>
      </c>
      <c r="C325" s="1">
        <v>10.0</v>
      </c>
    </row>
    <row r="326" ht="15.75" customHeight="1">
      <c r="A326" s="19" t="s">
        <v>547</v>
      </c>
      <c r="B326" s="16">
        <v>1.0</v>
      </c>
      <c r="C326" s="1">
        <v>10.0</v>
      </c>
    </row>
    <row r="327" ht="15.75" customHeight="1">
      <c r="A327" s="19" t="s">
        <v>548</v>
      </c>
      <c r="B327" s="16">
        <v>1.0</v>
      </c>
      <c r="C327" s="1">
        <v>10.0</v>
      </c>
    </row>
    <row r="328" ht="15.75" customHeight="1">
      <c r="A328" s="19" t="s">
        <v>549</v>
      </c>
      <c r="B328" s="16">
        <v>1.0</v>
      </c>
      <c r="C328" s="1">
        <v>10.0</v>
      </c>
    </row>
    <row r="329" ht="15.75" customHeight="1">
      <c r="A329" s="19" t="s">
        <v>550</v>
      </c>
      <c r="B329" s="16">
        <v>1.0</v>
      </c>
      <c r="C329" s="1">
        <v>100.0</v>
      </c>
    </row>
    <row r="330" ht="15.75" customHeight="1">
      <c r="A330" s="19" t="s">
        <v>551</v>
      </c>
      <c r="B330" s="16">
        <v>1.0</v>
      </c>
      <c r="C330" s="1">
        <v>1000.0</v>
      </c>
    </row>
    <row r="331" ht="15.75" customHeight="1">
      <c r="A331" s="19" t="s">
        <v>552</v>
      </c>
      <c r="B331" s="16">
        <v>1.0</v>
      </c>
      <c r="C331" s="1">
        <v>1000.0</v>
      </c>
    </row>
    <row r="332" ht="15.75" customHeight="1">
      <c r="A332" s="19" t="s">
        <v>553</v>
      </c>
      <c r="B332" s="16">
        <v>1.0</v>
      </c>
      <c r="C332" s="1">
        <v>1000.0</v>
      </c>
    </row>
    <row r="333" ht="15.75" customHeight="1">
      <c r="A333" s="19" t="s">
        <v>554</v>
      </c>
      <c r="B333" s="16">
        <v>1.0</v>
      </c>
      <c r="C333" s="1">
        <v>1000.0</v>
      </c>
    </row>
    <row r="334" ht="15.75" customHeight="1">
      <c r="A334" s="19" t="s">
        <v>555</v>
      </c>
      <c r="B334" s="16">
        <v>1.0</v>
      </c>
      <c r="C334" s="1">
        <v>1000.0</v>
      </c>
    </row>
    <row r="335" ht="15.75" customHeight="1">
      <c r="A335" s="19" t="s">
        <v>223</v>
      </c>
      <c r="B335" s="27">
        <v>2.0</v>
      </c>
      <c r="C335" s="1">
        <v>10.0</v>
      </c>
    </row>
    <row r="336" ht="15.75" customHeight="1">
      <c r="A336" s="19" t="s">
        <v>226</v>
      </c>
      <c r="B336" s="27">
        <v>2.0</v>
      </c>
      <c r="C336" s="1">
        <v>10.0</v>
      </c>
    </row>
    <row r="337" ht="15.75" customHeight="1">
      <c r="A337" s="19" t="s">
        <v>227</v>
      </c>
      <c r="B337" s="27">
        <v>2.0</v>
      </c>
      <c r="C337" s="1">
        <v>10.0</v>
      </c>
    </row>
    <row r="338" ht="15.75" customHeight="1">
      <c r="A338" s="19" t="s">
        <v>229</v>
      </c>
      <c r="B338" s="27">
        <v>2.0</v>
      </c>
      <c r="C338" s="1">
        <v>100.0</v>
      </c>
    </row>
    <row r="339" ht="15.75" customHeight="1">
      <c r="A339" s="19" t="s">
        <v>230</v>
      </c>
      <c r="B339" s="27">
        <v>2.0</v>
      </c>
      <c r="C339" s="1">
        <v>100.0</v>
      </c>
    </row>
    <row r="340" ht="15.75" customHeight="1">
      <c r="A340" s="19" t="s">
        <v>231</v>
      </c>
      <c r="B340" s="27">
        <v>2.0</v>
      </c>
      <c r="C340" s="1">
        <v>10.0</v>
      </c>
    </row>
    <row r="341" ht="15.75" customHeight="1">
      <c r="A341" s="19" t="s">
        <v>232</v>
      </c>
      <c r="B341" s="27">
        <v>2.0</v>
      </c>
      <c r="C341" s="1">
        <v>10.0</v>
      </c>
    </row>
    <row r="342" ht="15.75" customHeight="1">
      <c r="A342" s="19" t="s">
        <v>233</v>
      </c>
      <c r="B342" s="27">
        <v>2.0</v>
      </c>
      <c r="C342" s="1">
        <v>10.0</v>
      </c>
    </row>
    <row r="343" ht="15.75" customHeight="1">
      <c r="A343" s="19" t="s">
        <v>234</v>
      </c>
      <c r="B343" s="27">
        <v>2.0</v>
      </c>
      <c r="C343" s="1">
        <v>100.0</v>
      </c>
    </row>
    <row r="344" ht="15.75" customHeight="1">
      <c r="A344" s="19" t="s">
        <v>235</v>
      </c>
      <c r="B344" s="27">
        <v>2.0</v>
      </c>
      <c r="C344" s="1">
        <v>10.0</v>
      </c>
    </row>
    <row r="345" ht="15.75" customHeight="1">
      <c r="A345" s="19" t="s">
        <v>236</v>
      </c>
      <c r="B345" s="27">
        <v>2.0</v>
      </c>
      <c r="C345" s="1">
        <v>10.0</v>
      </c>
    </row>
    <row r="346" ht="15.75" customHeight="1">
      <c r="A346" s="19" t="s">
        <v>237</v>
      </c>
      <c r="B346" s="27">
        <v>2.0</v>
      </c>
      <c r="C346" s="1">
        <v>10.0</v>
      </c>
    </row>
    <row r="347" ht="15.75" customHeight="1">
      <c r="A347" s="19" t="s">
        <v>238</v>
      </c>
      <c r="B347" s="27">
        <v>2.0</v>
      </c>
      <c r="C347" s="1">
        <v>10.0</v>
      </c>
    </row>
    <row r="348" ht="15.75" customHeight="1">
      <c r="A348" s="19" t="s">
        <v>239</v>
      </c>
      <c r="B348" s="27">
        <v>2.0</v>
      </c>
      <c r="C348" s="1">
        <v>10.0</v>
      </c>
    </row>
    <row r="349" ht="15.75" customHeight="1">
      <c r="A349" s="19" t="s">
        <v>240</v>
      </c>
      <c r="B349" s="27">
        <v>2.0</v>
      </c>
      <c r="C349" s="1">
        <v>10.0</v>
      </c>
    </row>
    <row r="350" ht="15.75" customHeight="1">
      <c r="A350" s="19" t="s">
        <v>241</v>
      </c>
      <c r="B350" s="27">
        <v>2.0</v>
      </c>
      <c r="C350" s="1">
        <v>10.0</v>
      </c>
    </row>
    <row r="351" ht="15.75" customHeight="1">
      <c r="A351" s="19" t="s">
        <v>242</v>
      </c>
      <c r="B351" s="27">
        <v>2.0</v>
      </c>
      <c r="C351" s="1">
        <v>10.0</v>
      </c>
    </row>
    <row r="352" ht="15.75" customHeight="1">
      <c r="A352" s="19" t="s">
        <v>243</v>
      </c>
      <c r="B352" s="27">
        <v>2.0</v>
      </c>
      <c r="C352" s="1">
        <v>10.0</v>
      </c>
    </row>
    <row r="353" ht="15.75" customHeight="1">
      <c r="A353" s="19" t="s">
        <v>244</v>
      </c>
      <c r="B353" s="27">
        <v>2.0</v>
      </c>
      <c r="C353" s="1">
        <v>1000.0</v>
      </c>
    </row>
    <row r="354" ht="15.75" customHeight="1">
      <c r="A354" s="19" t="s">
        <v>245</v>
      </c>
      <c r="B354" s="27">
        <v>2.0</v>
      </c>
      <c r="C354" s="1">
        <v>1000.0</v>
      </c>
    </row>
    <row r="355" ht="15.75" customHeight="1">
      <c r="A355" s="19" t="s">
        <v>246</v>
      </c>
      <c r="B355" s="27">
        <v>2.0</v>
      </c>
      <c r="C355" s="1">
        <v>1000.0</v>
      </c>
    </row>
    <row r="356" ht="15.75" customHeight="1">
      <c r="A356" s="19" t="s">
        <v>247</v>
      </c>
      <c r="B356" s="27">
        <v>2.0</v>
      </c>
      <c r="C356" s="1">
        <v>1000.0</v>
      </c>
    </row>
    <row r="357" ht="15.75" customHeight="1">
      <c r="A357" s="19" t="s">
        <v>248</v>
      </c>
      <c r="B357" s="27">
        <v>2.0</v>
      </c>
      <c r="C357" s="1">
        <v>10.0</v>
      </c>
    </row>
    <row r="358" ht="15.75" customHeight="1">
      <c r="A358" s="19" t="s">
        <v>249</v>
      </c>
      <c r="B358" s="27">
        <v>2.0</v>
      </c>
      <c r="C358" s="1">
        <v>10.0</v>
      </c>
    </row>
    <row r="359" ht="15.75" customHeight="1">
      <c r="A359" s="19" t="s">
        <v>250</v>
      </c>
      <c r="B359" s="27">
        <v>2.0</v>
      </c>
      <c r="C359" s="1">
        <v>10.0</v>
      </c>
    </row>
    <row r="360" ht="15.75" customHeight="1">
      <c r="A360" s="19" t="s">
        <v>251</v>
      </c>
      <c r="B360" s="27">
        <v>2.0</v>
      </c>
      <c r="C360" s="1">
        <v>10.0</v>
      </c>
    </row>
    <row r="361" ht="15.75" customHeight="1">
      <c r="A361" s="19" t="s">
        <v>252</v>
      </c>
      <c r="B361" s="27">
        <v>2.0</v>
      </c>
      <c r="C361" s="1">
        <v>100.0</v>
      </c>
    </row>
    <row r="362" ht="15.75" customHeight="1">
      <c r="A362" s="19" t="s">
        <v>253</v>
      </c>
      <c r="B362" s="27">
        <v>2.0</v>
      </c>
      <c r="C362" s="1">
        <v>100.0</v>
      </c>
    </row>
    <row r="363" ht="15.75" customHeight="1">
      <c r="A363" s="19" t="s">
        <v>254</v>
      </c>
      <c r="B363" s="27">
        <v>2.0</v>
      </c>
      <c r="C363" s="1">
        <v>1000.0</v>
      </c>
    </row>
    <row r="364" ht="15.75" customHeight="1">
      <c r="A364" s="19" t="s">
        <v>255</v>
      </c>
      <c r="B364" s="27">
        <v>2.0</v>
      </c>
      <c r="C364" s="1">
        <v>1000.0</v>
      </c>
    </row>
    <row r="365" ht="15.75" customHeight="1">
      <c r="A365" s="19" t="s">
        <v>256</v>
      </c>
      <c r="B365" s="27">
        <v>2.0</v>
      </c>
      <c r="C365" s="1">
        <v>100.0</v>
      </c>
    </row>
    <row r="366" ht="15.75" customHeight="1">
      <c r="A366" s="19" t="s">
        <v>257</v>
      </c>
      <c r="B366" s="27">
        <v>2.0</v>
      </c>
      <c r="C366" s="1">
        <v>100.0</v>
      </c>
    </row>
    <row r="367" ht="15.75" customHeight="1">
      <c r="A367" s="19" t="s">
        <v>258</v>
      </c>
      <c r="B367" s="27">
        <v>2.0</v>
      </c>
      <c r="C367" s="1">
        <v>100.0</v>
      </c>
    </row>
    <row r="368" ht="15.75" customHeight="1">
      <c r="A368" s="19" t="s">
        <v>259</v>
      </c>
      <c r="B368" s="27">
        <v>2.0</v>
      </c>
      <c r="C368" s="1">
        <v>100.0</v>
      </c>
    </row>
    <row r="369" ht="15.75" customHeight="1">
      <c r="A369" s="19" t="s">
        <v>260</v>
      </c>
      <c r="B369" s="27">
        <v>2.0</v>
      </c>
      <c r="C369" s="1">
        <v>1000.0</v>
      </c>
    </row>
    <row r="370" ht="15.75" customHeight="1">
      <c r="A370" s="19" t="s">
        <v>261</v>
      </c>
      <c r="B370" s="27">
        <v>2.0</v>
      </c>
      <c r="C370" s="1">
        <v>1000.0</v>
      </c>
    </row>
    <row r="371" ht="15.75" customHeight="1">
      <c r="A371" s="19" t="s">
        <v>262</v>
      </c>
      <c r="B371" s="27">
        <v>2.0</v>
      </c>
      <c r="C371" s="1">
        <v>1000.0</v>
      </c>
    </row>
    <row r="372" ht="15.75" customHeight="1">
      <c r="A372" s="19" t="s">
        <v>263</v>
      </c>
      <c r="B372" s="27">
        <v>2.0</v>
      </c>
      <c r="C372" s="1">
        <v>1000.0</v>
      </c>
    </row>
    <row r="373" ht="15.75" customHeight="1">
      <c r="A373" s="19" t="s">
        <v>264</v>
      </c>
      <c r="B373" s="27">
        <v>2.0</v>
      </c>
      <c r="C373" s="1">
        <v>100.0</v>
      </c>
    </row>
    <row r="374" ht="15.75" customHeight="1">
      <c r="A374" s="19" t="s">
        <v>265</v>
      </c>
      <c r="B374" s="27">
        <v>2.0</v>
      </c>
      <c r="C374" s="1">
        <v>10.0</v>
      </c>
    </row>
    <row r="375" ht="15.75" customHeight="1">
      <c r="A375" s="19" t="s">
        <v>266</v>
      </c>
      <c r="B375" s="27">
        <v>2.0</v>
      </c>
      <c r="C375" s="1">
        <v>10.0</v>
      </c>
    </row>
    <row r="376" ht="15.75" customHeight="1">
      <c r="A376" s="19" t="s">
        <v>267</v>
      </c>
      <c r="B376" s="27">
        <v>2.0</v>
      </c>
      <c r="C376" s="1">
        <v>10.0</v>
      </c>
    </row>
    <row r="377" ht="15.75" customHeight="1">
      <c r="A377" s="19" t="s">
        <v>268</v>
      </c>
      <c r="B377" s="27">
        <v>2.0</v>
      </c>
      <c r="C377" s="1">
        <v>100.0</v>
      </c>
    </row>
    <row r="378" ht="15.75" customHeight="1">
      <c r="A378" s="19" t="s">
        <v>269</v>
      </c>
      <c r="B378" s="27">
        <v>2.0</v>
      </c>
      <c r="C378" s="1">
        <v>1000.0</v>
      </c>
    </row>
    <row r="379" ht="15.75" customHeight="1">
      <c r="A379" s="19" t="s">
        <v>270</v>
      </c>
      <c r="B379" s="27">
        <v>2.0</v>
      </c>
      <c r="C379" s="1">
        <v>1000.0</v>
      </c>
    </row>
    <row r="380" ht="15.75" customHeight="1">
      <c r="A380" s="19" t="s">
        <v>271</v>
      </c>
      <c r="B380" s="27">
        <v>2.0</v>
      </c>
      <c r="C380" s="1">
        <v>1000.0</v>
      </c>
    </row>
    <row r="381" ht="15.75" customHeight="1">
      <c r="A381" s="19" t="s">
        <v>272</v>
      </c>
      <c r="B381" s="27">
        <v>2.0</v>
      </c>
      <c r="C381" s="1">
        <v>1000.0</v>
      </c>
    </row>
    <row r="382" ht="15.75" customHeight="1">
      <c r="A382" s="19" t="s">
        <v>273</v>
      </c>
      <c r="B382" s="27">
        <v>2.0</v>
      </c>
      <c r="C382" s="1">
        <v>100.0</v>
      </c>
    </row>
    <row r="383" ht="15.75" customHeight="1">
      <c r="A383" s="19" t="s">
        <v>274</v>
      </c>
      <c r="B383" s="27">
        <v>2.0</v>
      </c>
      <c r="C383" s="1">
        <v>10.0</v>
      </c>
    </row>
    <row r="384" ht="15.75" customHeight="1">
      <c r="A384" s="19" t="s">
        <v>275</v>
      </c>
      <c r="B384" s="27">
        <v>2.0</v>
      </c>
      <c r="C384" s="1">
        <v>10.0</v>
      </c>
    </row>
    <row r="385" ht="15.75" customHeight="1">
      <c r="A385" s="19" t="s">
        <v>276</v>
      </c>
      <c r="B385" s="27">
        <v>2.0</v>
      </c>
      <c r="C385" s="1">
        <v>10.0</v>
      </c>
    </row>
    <row r="386" ht="15.75" customHeight="1">
      <c r="A386" s="19" t="s">
        <v>277</v>
      </c>
      <c r="B386" s="27">
        <v>2.0</v>
      </c>
      <c r="C386" s="1">
        <v>100.0</v>
      </c>
    </row>
    <row r="387" ht="15.75" customHeight="1">
      <c r="A387" s="19" t="s">
        <v>278</v>
      </c>
      <c r="B387" s="27">
        <v>2.0</v>
      </c>
      <c r="C387" s="1">
        <v>1000.0</v>
      </c>
    </row>
    <row r="388" ht="15.75" customHeight="1">
      <c r="A388" s="19" t="s">
        <v>279</v>
      </c>
      <c r="B388" s="27">
        <v>2.0</v>
      </c>
      <c r="C388" s="1">
        <v>1000.0</v>
      </c>
    </row>
    <row r="389" ht="15.75" customHeight="1">
      <c r="A389" s="19" t="s">
        <v>280</v>
      </c>
      <c r="B389" s="27">
        <v>2.0</v>
      </c>
      <c r="C389" s="1">
        <v>100.0</v>
      </c>
    </row>
    <row r="390" ht="15.75" customHeight="1">
      <c r="A390" s="19" t="s">
        <v>281</v>
      </c>
      <c r="B390" s="27">
        <v>2.0</v>
      </c>
      <c r="C390" s="1">
        <v>100.0</v>
      </c>
    </row>
    <row r="391" ht="15.75" customHeight="1">
      <c r="A391" s="19" t="s">
        <v>282</v>
      </c>
      <c r="B391" s="27">
        <v>2.0</v>
      </c>
      <c r="C391" s="1">
        <v>1000.0</v>
      </c>
    </row>
    <row r="392" ht="15.75" customHeight="1">
      <c r="A392" s="19" t="s">
        <v>283</v>
      </c>
      <c r="B392" s="27">
        <v>2.0</v>
      </c>
      <c r="C392" s="1">
        <v>1000.0</v>
      </c>
    </row>
    <row r="393" ht="15.75" customHeight="1">
      <c r="A393" s="19" t="s">
        <v>284</v>
      </c>
      <c r="B393" s="27">
        <v>2.0</v>
      </c>
      <c r="C393" s="1">
        <v>1000.0</v>
      </c>
    </row>
    <row r="394" ht="15.75" customHeight="1">
      <c r="A394" s="19" t="s">
        <v>285</v>
      </c>
      <c r="B394" s="27">
        <v>2.0</v>
      </c>
      <c r="C394" s="1">
        <v>1000.0</v>
      </c>
    </row>
    <row r="395" ht="15.75" customHeight="1">
      <c r="A395" s="19" t="s">
        <v>286</v>
      </c>
      <c r="B395" s="27">
        <v>2.0</v>
      </c>
      <c r="C395" s="1">
        <v>1000.0</v>
      </c>
    </row>
    <row r="396" ht="15.75" customHeight="1">
      <c r="A396" s="19" t="s">
        <v>287</v>
      </c>
      <c r="B396" s="27">
        <v>2.0</v>
      </c>
      <c r="C396" s="1">
        <v>1000.0</v>
      </c>
    </row>
    <row r="397" ht="15.75" customHeight="1">
      <c r="A397" s="19" t="s">
        <v>288</v>
      </c>
      <c r="B397" s="27">
        <v>2.0</v>
      </c>
      <c r="C397" s="1">
        <v>1000.0</v>
      </c>
    </row>
    <row r="398" ht="15.75" customHeight="1">
      <c r="A398" s="19" t="s">
        <v>289</v>
      </c>
      <c r="B398" s="27">
        <v>2.0</v>
      </c>
      <c r="C398" s="1">
        <v>10.0</v>
      </c>
    </row>
    <row r="399" ht="15.75" customHeight="1">
      <c r="A399" s="19" t="s">
        <v>290</v>
      </c>
      <c r="B399" s="27">
        <v>2.0</v>
      </c>
      <c r="C399" s="1">
        <v>10.0</v>
      </c>
    </row>
    <row r="400" ht="15.75" customHeight="1">
      <c r="A400" s="19" t="s">
        <v>291</v>
      </c>
      <c r="B400" s="27">
        <v>2.0</v>
      </c>
      <c r="C400" s="1">
        <v>10.0</v>
      </c>
    </row>
    <row r="401" ht="15.75" customHeight="1">
      <c r="A401" s="19" t="s">
        <v>292</v>
      </c>
      <c r="B401" s="27">
        <v>2.0</v>
      </c>
      <c r="C401" s="1">
        <v>100.0</v>
      </c>
    </row>
    <row r="402" ht="15.75" customHeight="1">
      <c r="A402" s="19" t="s">
        <v>293</v>
      </c>
      <c r="B402" s="27">
        <v>2.0</v>
      </c>
      <c r="C402" s="1">
        <v>1000.0</v>
      </c>
    </row>
    <row r="403" ht="15.75" customHeight="1">
      <c r="A403" s="19" t="s">
        <v>294</v>
      </c>
      <c r="B403" s="27">
        <v>2.0</v>
      </c>
      <c r="C403" s="1">
        <v>1000.0</v>
      </c>
    </row>
    <row r="404" ht="15.75" customHeight="1">
      <c r="A404" s="19" t="s">
        <v>295</v>
      </c>
      <c r="B404" s="27">
        <v>2.0</v>
      </c>
      <c r="C404" s="1">
        <v>1000.0</v>
      </c>
    </row>
    <row r="405" ht="15.75" customHeight="1">
      <c r="A405" s="19" t="s">
        <v>296</v>
      </c>
      <c r="B405" s="27">
        <v>2.0</v>
      </c>
      <c r="C405" s="1">
        <v>1000.0</v>
      </c>
    </row>
    <row r="406" ht="15.75" customHeight="1">
      <c r="A406" s="19" t="s">
        <v>297</v>
      </c>
      <c r="B406" s="27">
        <v>2.0</v>
      </c>
      <c r="C406" s="1">
        <v>1000.0</v>
      </c>
    </row>
    <row r="407" ht="15.75" customHeight="1">
      <c r="A407" s="19" t="s">
        <v>298</v>
      </c>
      <c r="B407" s="27">
        <v>2.0</v>
      </c>
      <c r="C407" s="1">
        <v>1000.0</v>
      </c>
    </row>
    <row r="408" ht="15.75" customHeight="1">
      <c r="A408" s="19" t="s">
        <v>299</v>
      </c>
      <c r="B408" s="27">
        <v>2.0</v>
      </c>
      <c r="C408" s="1">
        <v>1000.0</v>
      </c>
    </row>
    <row r="409" ht="15.75" customHeight="1">
      <c r="A409" s="19" t="s">
        <v>300</v>
      </c>
      <c r="B409" s="27">
        <v>2.0</v>
      </c>
      <c r="C409" s="1">
        <v>1000.0</v>
      </c>
    </row>
    <row r="410" ht="15.75" customHeight="1">
      <c r="A410" s="19" t="s">
        <v>301</v>
      </c>
      <c r="B410" s="27">
        <v>2.0</v>
      </c>
      <c r="C410" s="1">
        <v>1000.0</v>
      </c>
    </row>
    <row r="411" ht="15.75" customHeight="1">
      <c r="A411" s="19" t="s">
        <v>302</v>
      </c>
      <c r="B411" s="27">
        <v>2.0</v>
      </c>
      <c r="C411" s="1">
        <v>100.0</v>
      </c>
    </row>
    <row r="412" ht="15.75" customHeight="1">
      <c r="A412" s="19" t="s">
        <v>303</v>
      </c>
      <c r="B412" s="27">
        <v>2.0</v>
      </c>
      <c r="C412" s="1">
        <v>100.0</v>
      </c>
    </row>
    <row r="413" ht="15.75" customHeight="1">
      <c r="A413" s="19" t="s">
        <v>304</v>
      </c>
      <c r="B413" s="27">
        <v>2.0</v>
      </c>
      <c r="C413" s="1">
        <v>10.0</v>
      </c>
    </row>
    <row r="414" ht="15.75" customHeight="1">
      <c r="A414" s="19" t="s">
        <v>305</v>
      </c>
      <c r="B414" s="27">
        <v>2.0</v>
      </c>
      <c r="C414" s="1">
        <v>10.0</v>
      </c>
    </row>
    <row r="415" ht="15.75" customHeight="1">
      <c r="A415" s="19" t="s">
        <v>306</v>
      </c>
      <c r="B415" s="27">
        <v>2.0</v>
      </c>
      <c r="C415" s="1">
        <v>10.0</v>
      </c>
    </row>
    <row r="416" ht="15.75" customHeight="1">
      <c r="A416" s="19" t="s">
        <v>307</v>
      </c>
      <c r="B416" s="27">
        <v>2.0</v>
      </c>
      <c r="C416" s="1">
        <v>10.0</v>
      </c>
    </row>
    <row r="417" ht="15.75" customHeight="1">
      <c r="A417" s="19" t="s">
        <v>308</v>
      </c>
      <c r="B417" s="27">
        <v>2.0</v>
      </c>
      <c r="C417" s="1">
        <v>10.0</v>
      </c>
    </row>
    <row r="418" ht="15.75" customHeight="1">
      <c r="A418" s="19" t="s">
        <v>309</v>
      </c>
      <c r="B418" s="27">
        <v>2.0</v>
      </c>
      <c r="C418" s="1">
        <v>10.0</v>
      </c>
    </row>
    <row r="419" ht="15.75" customHeight="1">
      <c r="A419" s="19" t="s">
        <v>310</v>
      </c>
      <c r="B419" s="27">
        <v>2.0</v>
      </c>
      <c r="C419" s="1">
        <v>10.0</v>
      </c>
    </row>
    <row r="420" ht="15.75" customHeight="1">
      <c r="A420" s="19" t="s">
        <v>311</v>
      </c>
      <c r="B420" s="27">
        <v>2.0</v>
      </c>
      <c r="C420" s="1">
        <v>10.0</v>
      </c>
    </row>
    <row r="421" ht="15.75" customHeight="1">
      <c r="A421" s="19" t="s">
        <v>312</v>
      </c>
      <c r="B421" s="27">
        <v>2.0</v>
      </c>
      <c r="C421" s="1">
        <v>1000.0</v>
      </c>
    </row>
    <row r="422" ht="15.75" customHeight="1">
      <c r="A422" s="19" t="s">
        <v>313</v>
      </c>
      <c r="B422" s="27">
        <v>2.0</v>
      </c>
      <c r="C422" s="1">
        <v>1000.0</v>
      </c>
    </row>
    <row r="423" ht="15.75" customHeight="1">
      <c r="A423" s="19" t="s">
        <v>314</v>
      </c>
      <c r="B423" s="27">
        <v>2.0</v>
      </c>
      <c r="C423" s="1">
        <v>1000.0</v>
      </c>
    </row>
    <row r="424" ht="15.75" customHeight="1">
      <c r="A424" s="19" t="s">
        <v>315</v>
      </c>
      <c r="B424" s="27">
        <v>2.0</v>
      </c>
      <c r="C424" s="1">
        <v>100.0</v>
      </c>
    </row>
    <row r="425" ht="15.75" customHeight="1">
      <c r="A425" s="19" t="s">
        <v>316</v>
      </c>
      <c r="B425" s="27">
        <v>2.0</v>
      </c>
      <c r="C425" s="1">
        <v>1000.0</v>
      </c>
    </row>
    <row r="426" ht="15.75" customHeight="1">
      <c r="A426" s="19" t="s">
        <v>317</v>
      </c>
      <c r="B426" s="27">
        <v>2.0</v>
      </c>
      <c r="C426" s="1">
        <v>1000.0</v>
      </c>
    </row>
    <row r="427" ht="15.75" customHeight="1">
      <c r="A427" s="19" t="s">
        <v>318</v>
      </c>
      <c r="B427" s="27">
        <v>2.0</v>
      </c>
      <c r="C427" s="1">
        <v>1000.0</v>
      </c>
    </row>
    <row r="428" ht="15.75" customHeight="1">
      <c r="A428" s="19" t="s">
        <v>319</v>
      </c>
      <c r="B428" s="27">
        <v>2.0</v>
      </c>
      <c r="C428" s="1">
        <v>1000.0</v>
      </c>
    </row>
    <row r="429" ht="15.75" customHeight="1">
      <c r="A429" s="19" t="s">
        <v>320</v>
      </c>
      <c r="B429" s="27">
        <v>2.0</v>
      </c>
      <c r="C429" s="1">
        <v>1000.0</v>
      </c>
    </row>
    <row r="430" ht="15.75" customHeight="1">
      <c r="A430" s="19" t="s">
        <v>321</v>
      </c>
      <c r="B430" s="27">
        <v>2.0</v>
      </c>
      <c r="C430" s="1">
        <v>1000.0</v>
      </c>
    </row>
    <row r="431" ht="15.75" customHeight="1">
      <c r="A431" s="19" t="s">
        <v>322</v>
      </c>
      <c r="B431" s="27">
        <v>2.0</v>
      </c>
      <c r="C431" s="1">
        <v>1000.0</v>
      </c>
    </row>
    <row r="432" ht="15.75" customHeight="1">
      <c r="A432" s="19" t="s">
        <v>323</v>
      </c>
      <c r="B432" s="27">
        <v>2.0</v>
      </c>
      <c r="C432" s="1">
        <v>1000.0</v>
      </c>
    </row>
    <row r="433" ht="15.75" customHeight="1">
      <c r="A433" s="19" t="s">
        <v>324</v>
      </c>
      <c r="B433" s="27">
        <v>2.0</v>
      </c>
      <c r="C433" s="1">
        <v>1000.0</v>
      </c>
    </row>
    <row r="434" ht="15.75" customHeight="1">
      <c r="A434" s="19" t="s">
        <v>325</v>
      </c>
      <c r="B434" s="27">
        <v>2.0</v>
      </c>
      <c r="C434" s="1">
        <v>1000.0</v>
      </c>
    </row>
    <row r="435" ht="15.75" customHeight="1">
      <c r="A435" s="19" t="s">
        <v>326</v>
      </c>
      <c r="B435" s="27">
        <v>2.0</v>
      </c>
      <c r="C435" s="1">
        <v>1000.0</v>
      </c>
    </row>
    <row r="436" ht="15.75" customHeight="1">
      <c r="A436" s="19" t="s">
        <v>327</v>
      </c>
      <c r="B436" s="27">
        <v>2.0</v>
      </c>
      <c r="C436" s="1">
        <v>1000.0</v>
      </c>
    </row>
    <row r="437" ht="15.75" customHeight="1">
      <c r="A437" s="19" t="s">
        <v>328</v>
      </c>
      <c r="B437" s="27">
        <v>2.0</v>
      </c>
      <c r="C437" s="1">
        <v>1000.0</v>
      </c>
    </row>
    <row r="438" ht="15.75" customHeight="1">
      <c r="A438" s="19" t="s">
        <v>329</v>
      </c>
      <c r="B438" s="27">
        <v>2.0</v>
      </c>
      <c r="C438" s="1">
        <v>1000.0</v>
      </c>
    </row>
    <row r="439" ht="15.75" customHeight="1">
      <c r="A439" s="19" t="s">
        <v>330</v>
      </c>
      <c r="B439" s="27">
        <v>2.0</v>
      </c>
      <c r="C439" s="1">
        <v>1000.0</v>
      </c>
    </row>
    <row r="440" ht="15.75" customHeight="1">
      <c r="A440" s="19" t="s">
        <v>331</v>
      </c>
      <c r="B440" s="27">
        <v>2.0</v>
      </c>
      <c r="C440" s="1">
        <v>1000.0</v>
      </c>
    </row>
    <row r="441" ht="15.75" customHeight="1">
      <c r="A441" s="19" t="s">
        <v>332</v>
      </c>
      <c r="B441" s="27">
        <v>2.0</v>
      </c>
      <c r="C441" s="1">
        <v>1000.0</v>
      </c>
    </row>
    <row r="442" ht="15.75" customHeight="1">
      <c r="A442" s="19" t="s">
        <v>333</v>
      </c>
      <c r="B442" s="27">
        <v>2.0</v>
      </c>
      <c r="C442" s="1">
        <v>1000.0</v>
      </c>
    </row>
    <row r="443" ht="15.75" customHeight="1">
      <c r="A443" s="19" t="s">
        <v>334</v>
      </c>
      <c r="B443" s="27">
        <v>2.0</v>
      </c>
      <c r="C443" s="1">
        <v>1000.0</v>
      </c>
    </row>
    <row r="444" ht="15.75" customHeight="1">
      <c r="A444" s="19" t="s">
        <v>335</v>
      </c>
      <c r="B444" s="27">
        <v>2.0</v>
      </c>
      <c r="C444" s="1">
        <v>1000.0</v>
      </c>
    </row>
    <row r="445" ht="15.75" customHeight="1">
      <c r="A445" s="19" t="s">
        <v>336</v>
      </c>
      <c r="B445" s="27">
        <v>2.0</v>
      </c>
      <c r="C445" s="1">
        <v>1000.0</v>
      </c>
    </row>
    <row r="446" ht="15.75" customHeight="1">
      <c r="A446" s="19" t="s">
        <v>337</v>
      </c>
      <c r="B446" s="27">
        <v>2.0</v>
      </c>
      <c r="C446" s="1">
        <v>1000.0</v>
      </c>
    </row>
    <row r="447" ht="15.75" customHeight="1">
      <c r="A447" s="19" t="s">
        <v>338</v>
      </c>
      <c r="B447" s="27">
        <v>2.0</v>
      </c>
      <c r="C447" s="1">
        <v>1000.0</v>
      </c>
    </row>
    <row r="448" ht="15.75" customHeight="1">
      <c r="A448" s="19" t="s">
        <v>339</v>
      </c>
      <c r="B448" s="27">
        <v>2.0</v>
      </c>
      <c r="C448" s="1">
        <v>1000.0</v>
      </c>
    </row>
    <row r="449" ht="15.75" customHeight="1">
      <c r="A449" s="19" t="s">
        <v>340</v>
      </c>
      <c r="B449" s="27">
        <v>2.0</v>
      </c>
      <c r="C449" s="1">
        <v>1000.0</v>
      </c>
    </row>
    <row r="450" ht="15.75" customHeight="1">
      <c r="A450" s="19" t="s">
        <v>341</v>
      </c>
      <c r="B450" s="27">
        <v>2.0</v>
      </c>
      <c r="C450" s="1">
        <v>1000.0</v>
      </c>
    </row>
    <row r="451" ht="15.75" customHeight="1">
      <c r="A451" s="19" t="s">
        <v>342</v>
      </c>
      <c r="B451" s="27">
        <v>2.0</v>
      </c>
      <c r="C451" s="1">
        <v>1000.0</v>
      </c>
    </row>
    <row r="452" ht="15.75" customHeight="1">
      <c r="A452" s="19" t="s">
        <v>343</v>
      </c>
      <c r="B452" s="27">
        <v>2.0</v>
      </c>
      <c r="C452" s="1">
        <v>1000.0</v>
      </c>
    </row>
    <row r="453" ht="15.75" customHeight="1">
      <c r="A453" s="19" t="s">
        <v>344</v>
      </c>
      <c r="B453" s="27">
        <v>2.0</v>
      </c>
      <c r="C453" s="1">
        <v>1000.0</v>
      </c>
    </row>
    <row r="454" ht="15.75" customHeight="1">
      <c r="A454" s="19" t="s">
        <v>345</v>
      </c>
      <c r="B454" s="27">
        <v>2.0</v>
      </c>
      <c r="C454" s="1">
        <v>1000.0</v>
      </c>
    </row>
    <row r="455" ht="15.75" customHeight="1">
      <c r="A455" s="19" t="s">
        <v>346</v>
      </c>
      <c r="B455" s="27">
        <v>2.0</v>
      </c>
      <c r="C455" s="1">
        <v>1000.0</v>
      </c>
    </row>
    <row r="456" ht="15.75" customHeight="1">
      <c r="A456" s="19" t="s">
        <v>347</v>
      </c>
      <c r="B456" s="27">
        <v>2.0</v>
      </c>
      <c r="C456" s="1">
        <v>1000.0</v>
      </c>
    </row>
    <row r="457" ht="15.75" customHeight="1">
      <c r="A457" s="19" t="s">
        <v>348</v>
      </c>
      <c r="B457" s="27">
        <v>2.0</v>
      </c>
      <c r="C457" s="1">
        <v>1000.0</v>
      </c>
    </row>
    <row r="458" ht="15.75" customHeight="1">
      <c r="A458" s="19" t="s">
        <v>349</v>
      </c>
      <c r="B458" s="27">
        <v>2.0</v>
      </c>
      <c r="C458" s="1">
        <v>1000.0</v>
      </c>
    </row>
    <row r="459" ht="15.75" customHeight="1">
      <c r="A459" s="19" t="s">
        <v>350</v>
      </c>
      <c r="B459" s="27">
        <v>2.0</v>
      </c>
      <c r="C459" s="1">
        <v>1000.0</v>
      </c>
    </row>
    <row r="460" ht="15.75" customHeight="1">
      <c r="A460" s="19" t="s">
        <v>351</v>
      </c>
      <c r="B460" s="27">
        <v>2.0</v>
      </c>
      <c r="C460" s="1">
        <v>1000.0</v>
      </c>
    </row>
    <row r="461" ht="15.75" customHeight="1">
      <c r="A461" s="19" t="s">
        <v>352</v>
      </c>
      <c r="B461" s="27">
        <v>2.0</v>
      </c>
      <c r="C461" s="1">
        <v>1000.0</v>
      </c>
    </row>
    <row r="462" ht="15.75" customHeight="1">
      <c r="A462" s="19" t="s">
        <v>353</v>
      </c>
      <c r="B462" s="27">
        <v>2.0</v>
      </c>
      <c r="C462" s="1">
        <v>1000.0</v>
      </c>
    </row>
    <row r="463" ht="15.75" customHeight="1">
      <c r="A463" s="19" t="s">
        <v>354</v>
      </c>
      <c r="B463" s="27">
        <v>2.0</v>
      </c>
      <c r="C463" s="1">
        <v>1000.0</v>
      </c>
    </row>
    <row r="464" ht="15.75" customHeight="1">
      <c r="A464" s="19" t="s">
        <v>355</v>
      </c>
      <c r="B464" s="27">
        <v>2.0</v>
      </c>
      <c r="C464" s="1">
        <v>1000.0</v>
      </c>
    </row>
    <row r="465" ht="15.75" customHeight="1">
      <c r="A465" s="19" t="s">
        <v>356</v>
      </c>
      <c r="B465" s="27">
        <v>2.0</v>
      </c>
      <c r="C465" s="1">
        <v>1000.0</v>
      </c>
    </row>
    <row r="466" ht="15.75" customHeight="1">
      <c r="A466" s="19" t="s">
        <v>357</v>
      </c>
      <c r="B466" s="27">
        <v>2.0</v>
      </c>
      <c r="C466" s="1">
        <v>1000.0</v>
      </c>
    </row>
    <row r="467" ht="15.75" customHeight="1">
      <c r="A467" s="19" t="s">
        <v>358</v>
      </c>
      <c r="B467" s="27">
        <v>2.0</v>
      </c>
      <c r="C467" s="1">
        <v>1000.0</v>
      </c>
    </row>
    <row r="468" ht="15.75" customHeight="1">
      <c r="A468" s="19" t="s">
        <v>359</v>
      </c>
      <c r="B468" s="27">
        <v>2.0</v>
      </c>
      <c r="C468" s="1">
        <v>1000.0</v>
      </c>
    </row>
    <row r="469" ht="15.75" customHeight="1">
      <c r="A469" s="19" t="s">
        <v>360</v>
      </c>
      <c r="B469" s="27">
        <v>2.0</v>
      </c>
      <c r="C469" s="1">
        <v>1000.0</v>
      </c>
    </row>
    <row r="470" ht="15.75" customHeight="1">
      <c r="A470" s="19" t="s">
        <v>361</v>
      </c>
      <c r="B470" s="27">
        <v>2.0</v>
      </c>
      <c r="C470" s="1">
        <v>1000.0</v>
      </c>
    </row>
    <row r="471" ht="15.75" customHeight="1">
      <c r="A471" s="19" t="s">
        <v>362</v>
      </c>
      <c r="B471" s="27">
        <v>2.0</v>
      </c>
      <c r="C471" s="1">
        <v>1000.0</v>
      </c>
    </row>
    <row r="472" ht="15.75" customHeight="1">
      <c r="A472" s="19" t="s">
        <v>363</v>
      </c>
      <c r="B472" s="27">
        <v>2.0</v>
      </c>
      <c r="C472" s="1">
        <v>1000.0</v>
      </c>
    </row>
    <row r="473" ht="15.75" customHeight="1">
      <c r="A473" s="19" t="s">
        <v>364</v>
      </c>
      <c r="B473" s="27">
        <v>2.0</v>
      </c>
      <c r="C473" s="1">
        <v>1000.0</v>
      </c>
    </row>
    <row r="474" ht="15.75" customHeight="1">
      <c r="A474" s="19" t="s">
        <v>365</v>
      </c>
      <c r="B474" s="27">
        <v>2.0</v>
      </c>
      <c r="C474" s="1">
        <v>1000.0</v>
      </c>
    </row>
    <row r="475" ht="15.75" customHeight="1">
      <c r="A475" s="19" t="s">
        <v>366</v>
      </c>
      <c r="B475" s="27">
        <v>2.0</v>
      </c>
      <c r="C475" s="1">
        <v>1000.0</v>
      </c>
    </row>
    <row r="476" ht="15.75" customHeight="1">
      <c r="A476" s="19" t="s">
        <v>367</v>
      </c>
      <c r="B476" s="27">
        <v>2.0</v>
      </c>
      <c r="C476" s="1">
        <v>1000.0</v>
      </c>
    </row>
    <row r="477" ht="15.75" customHeight="1">
      <c r="A477" s="19" t="s">
        <v>368</v>
      </c>
      <c r="B477" s="27">
        <v>2.0</v>
      </c>
      <c r="C477" s="1">
        <v>1000.0</v>
      </c>
    </row>
    <row r="478" ht="15.75" customHeight="1">
      <c r="A478" s="19" t="s">
        <v>369</v>
      </c>
      <c r="B478" s="27">
        <v>2.0</v>
      </c>
      <c r="C478" s="1">
        <v>1000.0</v>
      </c>
    </row>
    <row r="479" ht="15.75" customHeight="1">
      <c r="A479" s="19" t="s">
        <v>370</v>
      </c>
      <c r="B479" s="27">
        <v>2.0</v>
      </c>
      <c r="C479" s="1">
        <v>1000.0</v>
      </c>
    </row>
    <row r="480" ht="15.75" customHeight="1">
      <c r="A480" s="19" t="s">
        <v>371</v>
      </c>
      <c r="B480" s="27">
        <v>2.0</v>
      </c>
      <c r="C480" s="1">
        <v>100.0</v>
      </c>
    </row>
    <row r="481" ht="15.75" customHeight="1">
      <c r="A481" s="19" t="s">
        <v>372</v>
      </c>
      <c r="B481" s="27">
        <v>2.0</v>
      </c>
      <c r="C481" s="1">
        <v>1000.0</v>
      </c>
    </row>
    <row r="482" ht="15.75" customHeight="1">
      <c r="A482" s="19" t="s">
        <v>373</v>
      </c>
      <c r="B482" s="27">
        <v>2.0</v>
      </c>
      <c r="C482" s="1">
        <v>1000.0</v>
      </c>
    </row>
    <row r="483" ht="15.75" customHeight="1">
      <c r="A483" s="19" t="s">
        <v>374</v>
      </c>
      <c r="B483" s="27">
        <v>2.0</v>
      </c>
      <c r="C483" s="1">
        <v>1000.0</v>
      </c>
    </row>
    <row r="484" ht="15.75" customHeight="1">
      <c r="A484" s="19" t="s">
        <v>375</v>
      </c>
      <c r="B484" s="27">
        <v>2.0</v>
      </c>
      <c r="C484" s="1">
        <v>1000.0</v>
      </c>
    </row>
    <row r="485" ht="15.75" customHeight="1">
      <c r="A485" s="19" t="s">
        <v>376</v>
      </c>
      <c r="B485" s="27">
        <v>2.0</v>
      </c>
      <c r="C485" s="1">
        <v>100.0</v>
      </c>
    </row>
    <row r="486" ht="15.75" customHeight="1">
      <c r="A486" s="19" t="s">
        <v>377</v>
      </c>
      <c r="B486" s="27">
        <v>2.0</v>
      </c>
      <c r="C486" s="1">
        <v>100.0</v>
      </c>
    </row>
    <row r="487" ht="15.75" customHeight="1">
      <c r="A487" s="19" t="s">
        <v>378</v>
      </c>
      <c r="B487" s="27">
        <v>2.0</v>
      </c>
      <c r="C487" s="1">
        <v>100.0</v>
      </c>
    </row>
    <row r="488" ht="15.75" customHeight="1">
      <c r="A488" s="19" t="s">
        <v>379</v>
      </c>
      <c r="B488" s="27">
        <v>2.0</v>
      </c>
      <c r="C488" s="1">
        <v>100.0</v>
      </c>
    </row>
    <row r="489" ht="15.75" customHeight="1">
      <c r="A489" s="19" t="s">
        <v>380</v>
      </c>
      <c r="B489" s="27">
        <v>2.0</v>
      </c>
      <c r="C489" s="1">
        <v>1000.0</v>
      </c>
    </row>
    <row r="490" ht="15.75" customHeight="1">
      <c r="A490" s="19" t="s">
        <v>381</v>
      </c>
      <c r="B490" s="27">
        <v>2.0</v>
      </c>
      <c r="C490" s="1">
        <v>1000.0</v>
      </c>
    </row>
    <row r="491" ht="15.75" customHeight="1">
      <c r="A491" s="19" t="s">
        <v>382</v>
      </c>
      <c r="B491" s="27">
        <v>2.0</v>
      </c>
      <c r="C491" s="1">
        <v>1000.0</v>
      </c>
    </row>
    <row r="492" ht="15.75" customHeight="1">
      <c r="A492" s="19" t="s">
        <v>383</v>
      </c>
      <c r="B492" s="27">
        <v>2.0</v>
      </c>
      <c r="C492" s="1">
        <v>1000.0</v>
      </c>
    </row>
    <row r="493" ht="15.75" customHeight="1">
      <c r="A493" s="19" t="s">
        <v>384</v>
      </c>
      <c r="B493" s="27">
        <v>2.0</v>
      </c>
      <c r="C493" s="1">
        <v>1000.0</v>
      </c>
    </row>
    <row r="494" ht="15.75" customHeight="1">
      <c r="A494" s="19" t="s">
        <v>385</v>
      </c>
      <c r="B494" s="27">
        <v>2.0</v>
      </c>
      <c r="C494" s="1">
        <v>1000.0</v>
      </c>
    </row>
    <row r="495" ht="15.75" customHeight="1">
      <c r="A495" s="19" t="s">
        <v>386</v>
      </c>
      <c r="B495" s="27">
        <v>2.0</v>
      </c>
      <c r="C495" s="1">
        <v>1000.0</v>
      </c>
    </row>
    <row r="496" ht="15.75" customHeight="1">
      <c r="A496" s="19" t="s">
        <v>387</v>
      </c>
      <c r="B496" s="27">
        <v>2.0</v>
      </c>
      <c r="C496" s="1">
        <v>1000.0</v>
      </c>
    </row>
    <row r="497" ht="15.75" customHeight="1">
      <c r="A497" s="19" t="s">
        <v>388</v>
      </c>
      <c r="B497" s="27">
        <v>2.0</v>
      </c>
      <c r="C497" s="1">
        <v>1000.0</v>
      </c>
    </row>
    <row r="498" ht="15.75" customHeight="1">
      <c r="A498" s="19" t="s">
        <v>389</v>
      </c>
      <c r="B498" s="27">
        <v>2.0</v>
      </c>
      <c r="C498" s="1">
        <v>1000.0</v>
      </c>
    </row>
    <row r="499" ht="15.75" customHeight="1">
      <c r="A499" s="19" t="s">
        <v>390</v>
      </c>
      <c r="B499" s="27">
        <v>2.0</v>
      </c>
      <c r="C499" s="1">
        <v>1000.0</v>
      </c>
    </row>
    <row r="500" ht="15.75" customHeight="1">
      <c r="A500" s="19" t="s">
        <v>391</v>
      </c>
      <c r="B500" s="27">
        <v>2.0</v>
      </c>
      <c r="C500" s="1">
        <v>1000.0</v>
      </c>
    </row>
    <row r="501" ht="15.75" customHeight="1">
      <c r="A501" s="19" t="s">
        <v>392</v>
      </c>
      <c r="B501" s="27">
        <v>2.0</v>
      </c>
      <c r="C501" s="1">
        <v>1000.0</v>
      </c>
    </row>
    <row r="502" ht="15.75" customHeight="1">
      <c r="A502" s="19" t="s">
        <v>393</v>
      </c>
      <c r="B502" s="27">
        <v>2.0</v>
      </c>
      <c r="C502" s="1">
        <v>1000.0</v>
      </c>
    </row>
    <row r="503" ht="15.75" customHeight="1">
      <c r="A503" s="19" t="s">
        <v>394</v>
      </c>
      <c r="B503" s="27">
        <v>2.0</v>
      </c>
      <c r="C503" s="1">
        <v>1000.0</v>
      </c>
    </row>
    <row r="504" ht="15.75" customHeight="1">
      <c r="A504" s="19" t="s">
        <v>395</v>
      </c>
      <c r="B504" s="27">
        <v>2.0</v>
      </c>
      <c r="C504" s="1">
        <v>1000.0</v>
      </c>
    </row>
    <row r="505" ht="15.75" customHeight="1">
      <c r="A505" s="19" t="s">
        <v>396</v>
      </c>
      <c r="B505" s="27">
        <v>2.0</v>
      </c>
      <c r="C505" s="1">
        <v>100.0</v>
      </c>
    </row>
    <row r="506" ht="15.75" customHeight="1">
      <c r="A506" s="19" t="s">
        <v>397</v>
      </c>
      <c r="B506" s="27">
        <v>2.0</v>
      </c>
      <c r="C506" s="1">
        <v>10.0</v>
      </c>
    </row>
    <row r="507" ht="15.75" customHeight="1">
      <c r="A507" s="19" t="s">
        <v>398</v>
      </c>
      <c r="B507" s="27">
        <v>2.0</v>
      </c>
      <c r="C507" s="1">
        <v>10.0</v>
      </c>
    </row>
    <row r="508" ht="15.75" customHeight="1">
      <c r="A508" s="19" t="s">
        <v>399</v>
      </c>
      <c r="B508" s="27">
        <v>2.0</v>
      </c>
      <c r="C508" s="1">
        <v>100.0</v>
      </c>
    </row>
    <row r="509" ht="15.75" customHeight="1">
      <c r="A509" s="19" t="s">
        <v>400</v>
      </c>
      <c r="B509" s="27">
        <v>2.0</v>
      </c>
      <c r="C509" s="1">
        <v>100.0</v>
      </c>
    </row>
    <row r="510" ht="15.75" customHeight="1">
      <c r="A510" s="19" t="s">
        <v>401</v>
      </c>
      <c r="B510" s="27">
        <v>2.0</v>
      </c>
      <c r="C510" s="1">
        <v>100.0</v>
      </c>
    </row>
    <row r="511" ht="15.75" customHeight="1">
      <c r="A511" s="19" t="s">
        <v>402</v>
      </c>
      <c r="B511" s="27">
        <v>2.0</v>
      </c>
      <c r="C511" s="1">
        <v>100.0</v>
      </c>
    </row>
    <row r="512" ht="15.75" customHeight="1">
      <c r="A512" s="19" t="s">
        <v>403</v>
      </c>
      <c r="B512" s="27">
        <v>2.0</v>
      </c>
      <c r="C512" s="1">
        <v>1000.0</v>
      </c>
    </row>
    <row r="513" ht="15.75" customHeight="1">
      <c r="A513" s="19" t="s">
        <v>404</v>
      </c>
      <c r="B513" s="27">
        <v>2.0</v>
      </c>
      <c r="C513" s="1">
        <v>1000.0</v>
      </c>
    </row>
    <row r="514" ht="15.75" customHeight="1">
      <c r="A514" s="19" t="s">
        <v>405</v>
      </c>
      <c r="B514" s="27">
        <v>2.0</v>
      </c>
      <c r="C514" s="1">
        <v>1000.0</v>
      </c>
    </row>
    <row r="515" ht="15.75" customHeight="1">
      <c r="A515" s="19" t="s">
        <v>406</v>
      </c>
      <c r="B515" s="27">
        <v>2.0</v>
      </c>
      <c r="C515" s="1">
        <v>1000.0</v>
      </c>
    </row>
    <row r="516" ht="15.75" customHeight="1">
      <c r="A516" s="19" t="s">
        <v>407</v>
      </c>
      <c r="B516" s="27">
        <v>2.0</v>
      </c>
      <c r="C516" s="1">
        <v>1000.0</v>
      </c>
    </row>
    <row r="517" ht="15.75" customHeight="1">
      <c r="A517" s="19" t="s">
        <v>408</v>
      </c>
      <c r="B517" s="27">
        <v>2.0</v>
      </c>
      <c r="C517" s="1">
        <v>1000.0</v>
      </c>
    </row>
    <row r="518" ht="15.75" customHeight="1">
      <c r="A518" s="19" t="s">
        <v>409</v>
      </c>
      <c r="B518" s="27">
        <v>2.0</v>
      </c>
      <c r="C518" s="1">
        <v>1000.0</v>
      </c>
    </row>
    <row r="519" ht="15.75" customHeight="1">
      <c r="A519" s="19" t="s">
        <v>410</v>
      </c>
      <c r="B519" s="27">
        <v>2.0</v>
      </c>
      <c r="C519" s="1">
        <v>1000.0</v>
      </c>
    </row>
    <row r="520" ht="15.75" customHeight="1">
      <c r="A520" s="19" t="s">
        <v>411</v>
      </c>
      <c r="B520" s="27">
        <v>2.0</v>
      </c>
      <c r="C520" s="1">
        <v>1000.0</v>
      </c>
    </row>
    <row r="521" ht="15.75" customHeight="1">
      <c r="A521" s="19" t="s">
        <v>412</v>
      </c>
      <c r="B521" s="27">
        <v>2.0</v>
      </c>
      <c r="C521" s="1">
        <v>1000.0</v>
      </c>
    </row>
    <row r="522" ht="15.75" customHeight="1">
      <c r="A522" s="19" t="s">
        <v>413</v>
      </c>
      <c r="B522" s="27">
        <v>2.0</v>
      </c>
      <c r="C522" s="1">
        <v>1000.0</v>
      </c>
    </row>
    <row r="523" ht="15.75" customHeight="1">
      <c r="A523" s="19" t="s">
        <v>414</v>
      </c>
      <c r="B523" s="27">
        <v>2.0</v>
      </c>
      <c r="C523" s="1">
        <v>1000.0</v>
      </c>
    </row>
    <row r="524" ht="15.75" customHeight="1">
      <c r="A524" s="19" t="s">
        <v>415</v>
      </c>
      <c r="B524" s="27">
        <v>2.0</v>
      </c>
      <c r="C524" s="1">
        <v>1000.0</v>
      </c>
    </row>
    <row r="525" ht="15.75" customHeight="1">
      <c r="A525" s="19" t="s">
        <v>416</v>
      </c>
      <c r="B525" s="27">
        <v>2.0</v>
      </c>
      <c r="C525" s="1">
        <v>1000.0</v>
      </c>
    </row>
    <row r="526" ht="15.75" customHeight="1">
      <c r="A526" s="19" t="s">
        <v>417</v>
      </c>
      <c r="B526" s="27">
        <v>2.0</v>
      </c>
      <c r="C526" s="1">
        <v>1000.0</v>
      </c>
    </row>
    <row r="527" ht="15.75" customHeight="1">
      <c r="A527" s="19" t="s">
        <v>418</v>
      </c>
      <c r="B527" s="27">
        <v>2.0</v>
      </c>
      <c r="C527" s="1">
        <v>1000.0</v>
      </c>
    </row>
    <row r="528" ht="15.75" customHeight="1">
      <c r="A528" s="19" t="s">
        <v>419</v>
      </c>
      <c r="B528" s="27">
        <v>2.0</v>
      </c>
      <c r="C528" s="1">
        <v>1000.0</v>
      </c>
    </row>
    <row r="529" ht="15.75" customHeight="1">
      <c r="A529" s="19" t="s">
        <v>420</v>
      </c>
      <c r="B529" s="27">
        <v>2.0</v>
      </c>
      <c r="C529" s="1">
        <v>1000.0</v>
      </c>
    </row>
    <row r="530" ht="15.75" customHeight="1">
      <c r="A530" s="19" t="s">
        <v>421</v>
      </c>
      <c r="B530" s="27">
        <v>2.0</v>
      </c>
      <c r="C530" s="1">
        <v>1000.0</v>
      </c>
    </row>
    <row r="531" ht="15.75" customHeight="1">
      <c r="A531" s="19" t="s">
        <v>422</v>
      </c>
      <c r="B531" s="27">
        <v>2.0</v>
      </c>
      <c r="C531" s="1">
        <v>1000.0</v>
      </c>
    </row>
    <row r="532" ht="15.75" customHeight="1">
      <c r="A532" s="19" t="s">
        <v>423</v>
      </c>
      <c r="B532" s="27">
        <v>2.0</v>
      </c>
      <c r="C532" s="1">
        <v>1000.0</v>
      </c>
    </row>
    <row r="533" ht="15.75" customHeight="1">
      <c r="A533" s="19" t="s">
        <v>424</v>
      </c>
      <c r="B533" s="27">
        <v>2.0</v>
      </c>
      <c r="C533" s="1">
        <v>1000.0</v>
      </c>
    </row>
    <row r="534" ht="15.75" customHeight="1">
      <c r="A534" s="19" t="s">
        <v>425</v>
      </c>
      <c r="B534" s="27">
        <v>2.0</v>
      </c>
      <c r="C534" s="1">
        <v>1000.0</v>
      </c>
    </row>
    <row r="535" ht="15.75" customHeight="1">
      <c r="A535" s="19" t="s">
        <v>426</v>
      </c>
      <c r="B535" s="27">
        <v>2.0</v>
      </c>
      <c r="C535" s="1">
        <v>1000.0</v>
      </c>
    </row>
    <row r="536" ht="15.75" customHeight="1">
      <c r="A536" s="19" t="s">
        <v>427</v>
      </c>
      <c r="B536" s="27">
        <v>2.0</v>
      </c>
      <c r="C536" s="1">
        <v>1000.0</v>
      </c>
    </row>
    <row r="537" ht="15.75" customHeight="1">
      <c r="A537" s="19" t="s">
        <v>428</v>
      </c>
      <c r="B537" s="27">
        <v>2.0</v>
      </c>
      <c r="C537" s="1">
        <v>1000.0</v>
      </c>
    </row>
    <row r="538" ht="15.75" customHeight="1">
      <c r="A538" s="19" t="s">
        <v>429</v>
      </c>
      <c r="B538" s="27">
        <v>2.0</v>
      </c>
      <c r="C538" s="1">
        <v>100.0</v>
      </c>
    </row>
    <row r="539" ht="15.75" customHeight="1">
      <c r="A539" s="19" t="s">
        <v>430</v>
      </c>
      <c r="B539" s="27">
        <v>2.0</v>
      </c>
      <c r="C539" s="1">
        <v>100.0</v>
      </c>
    </row>
    <row r="540" ht="15.75" customHeight="1">
      <c r="A540" s="19" t="s">
        <v>431</v>
      </c>
      <c r="B540" s="27">
        <v>2.0</v>
      </c>
      <c r="C540" s="1">
        <v>100.0</v>
      </c>
    </row>
    <row r="541" ht="15.75" customHeight="1">
      <c r="A541" s="19" t="s">
        <v>432</v>
      </c>
      <c r="B541" s="27">
        <v>2.0</v>
      </c>
      <c r="C541" s="1">
        <v>100.0</v>
      </c>
    </row>
    <row r="542" ht="15.75" customHeight="1">
      <c r="A542" s="19" t="s">
        <v>433</v>
      </c>
      <c r="B542" s="27">
        <v>2.0</v>
      </c>
      <c r="C542" s="1">
        <v>100.0</v>
      </c>
    </row>
    <row r="543" ht="15.75" customHeight="1">
      <c r="A543" s="19" t="s">
        <v>434</v>
      </c>
      <c r="B543" s="27">
        <v>2.0</v>
      </c>
      <c r="C543" s="1">
        <v>100.0</v>
      </c>
    </row>
    <row r="544" ht="15.75" customHeight="1">
      <c r="A544" s="19" t="s">
        <v>435</v>
      </c>
      <c r="B544" s="27">
        <v>2.0</v>
      </c>
      <c r="C544" s="1">
        <v>100.0</v>
      </c>
    </row>
    <row r="545" ht="15.75" customHeight="1">
      <c r="A545" s="19" t="s">
        <v>436</v>
      </c>
      <c r="B545" s="27">
        <v>2.0</v>
      </c>
      <c r="C545" s="1">
        <v>100.0</v>
      </c>
    </row>
    <row r="546" ht="15.75" customHeight="1">
      <c r="A546" s="19" t="s">
        <v>437</v>
      </c>
      <c r="B546" s="27">
        <v>2.0</v>
      </c>
      <c r="C546" s="1">
        <v>1000.0</v>
      </c>
    </row>
    <row r="547" ht="15.75" customHeight="1">
      <c r="A547" s="19" t="s">
        <v>438</v>
      </c>
      <c r="B547" s="27">
        <v>2.0</v>
      </c>
      <c r="C547" s="1">
        <v>1000.0</v>
      </c>
    </row>
    <row r="548" ht="15.75" customHeight="1">
      <c r="A548" s="19" t="s">
        <v>439</v>
      </c>
      <c r="B548" s="27">
        <v>2.0</v>
      </c>
      <c r="C548" s="1">
        <v>1000.0</v>
      </c>
    </row>
    <row r="549" ht="15.75" customHeight="1">
      <c r="A549" s="19" t="s">
        <v>440</v>
      </c>
      <c r="B549" s="27">
        <v>2.0</v>
      </c>
      <c r="C549" s="1">
        <v>1000.0</v>
      </c>
    </row>
    <row r="550" ht="15.75" customHeight="1">
      <c r="A550" s="19" t="s">
        <v>441</v>
      </c>
      <c r="B550" s="27">
        <v>2.0</v>
      </c>
      <c r="C550" s="1">
        <v>100.0</v>
      </c>
    </row>
    <row r="551" ht="15.75" customHeight="1">
      <c r="A551" s="19" t="s">
        <v>442</v>
      </c>
      <c r="B551" s="27">
        <v>2.0</v>
      </c>
      <c r="C551" s="1">
        <v>100.0</v>
      </c>
    </row>
    <row r="552" ht="15.75" customHeight="1">
      <c r="A552" s="19" t="s">
        <v>443</v>
      </c>
      <c r="B552" s="27">
        <v>2.0</v>
      </c>
      <c r="C552" s="1">
        <v>100.0</v>
      </c>
    </row>
    <row r="553" ht="15.75" customHeight="1">
      <c r="A553" s="19" t="s">
        <v>444</v>
      </c>
      <c r="B553" s="27">
        <v>2.0</v>
      </c>
      <c r="C553" s="1">
        <v>100.0</v>
      </c>
    </row>
    <row r="554" ht="15.75" customHeight="1">
      <c r="A554" s="19" t="s">
        <v>445</v>
      </c>
      <c r="B554" s="27">
        <v>2.0</v>
      </c>
      <c r="C554" s="1">
        <v>100.0</v>
      </c>
    </row>
    <row r="555" ht="15.75" customHeight="1">
      <c r="A555" s="19" t="s">
        <v>446</v>
      </c>
      <c r="B555" s="27">
        <v>2.0</v>
      </c>
      <c r="C555" s="1">
        <v>100.0</v>
      </c>
    </row>
    <row r="556" ht="15.75" customHeight="1">
      <c r="A556" s="19" t="s">
        <v>447</v>
      </c>
      <c r="B556" s="27">
        <v>2.0</v>
      </c>
      <c r="C556" s="1">
        <v>100.0</v>
      </c>
    </row>
    <row r="557" ht="15.75" customHeight="1">
      <c r="A557" s="19" t="s">
        <v>448</v>
      </c>
      <c r="B557" s="27">
        <v>2.0</v>
      </c>
      <c r="C557" s="1">
        <v>100.0</v>
      </c>
    </row>
    <row r="558" ht="15.75" customHeight="1">
      <c r="A558" s="19" t="s">
        <v>449</v>
      </c>
      <c r="B558" s="27">
        <v>2.0</v>
      </c>
      <c r="C558" s="1">
        <v>100.0</v>
      </c>
    </row>
    <row r="559" ht="15.75" customHeight="1">
      <c r="A559" s="19" t="s">
        <v>450</v>
      </c>
      <c r="B559" s="27">
        <v>2.0</v>
      </c>
      <c r="C559" s="1">
        <v>100.0</v>
      </c>
    </row>
    <row r="560" ht="15.75" customHeight="1">
      <c r="A560" s="19" t="s">
        <v>451</v>
      </c>
      <c r="B560" s="27">
        <v>2.0</v>
      </c>
      <c r="C560" s="1">
        <v>100.0</v>
      </c>
    </row>
    <row r="561" ht="15.75" customHeight="1">
      <c r="A561" s="19" t="s">
        <v>452</v>
      </c>
      <c r="B561" s="27">
        <v>2.0</v>
      </c>
      <c r="C561" s="1">
        <v>100.0</v>
      </c>
    </row>
    <row r="562" ht="15.75" customHeight="1">
      <c r="A562" s="19" t="s">
        <v>453</v>
      </c>
      <c r="B562" s="27">
        <v>2.0</v>
      </c>
      <c r="C562" s="1">
        <v>100.0</v>
      </c>
    </row>
    <row r="563" ht="15.75" customHeight="1">
      <c r="A563" s="19" t="s">
        <v>454</v>
      </c>
      <c r="B563" s="27">
        <v>2.0</v>
      </c>
      <c r="C563" s="1">
        <v>100.0</v>
      </c>
    </row>
    <row r="564" ht="15.75" customHeight="1">
      <c r="A564" s="19" t="s">
        <v>455</v>
      </c>
      <c r="B564" s="27">
        <v>2.0</v>
      </c>
      <c r="C564" s="1">
        <v>100.0</v>
      </c>
    </row>
    <row r="565" ht="15.75" customHeight="1">
      <c r="A565" s="19" t="s">
        <v>456</v>
      </c>
      <c r="B565" s="27">
        <v>2.0</v>
      </c>
      <c r="C565" s="1">
        <v>100.0</v>
      </c>
    </row>
    <row r="566" ht="15.75" customHeight="1">
      <c r="A566" s="19" t="s">
        <v>457</v>
      </c>
      <c r="B566" s="27">
        <v>2.0</v>
      </c>
      <c r="C566" s="1">
        <v>100.0</v>
      </c>
    </row>
    <row r="567" ht="15.75" customHeight="1">
      <c r="A567" s="19" t="s">
        <v>458</v>
      </c>
      <c r="B567" s="27">
        <v>2.0</v>
      </c>
      <c r="C567" s="1">
        <v>100.0</v>
      </c>
    </row>
    <row r="568" ht="15.75" customHeight="1">
      <c r="A568" s="19" t="s">
        <v>459</v>
      </c>
      <c r="B568" s="27">
        <v>2.0</v>
      </c>
      <c r="C568" s="1">
        <v>100.0</v>
      </c>
    </row>
    <row r="569" ht="15.75" customHeight="1">
      <c r="A569" s="19" t="s">
        <v>460</v>
      </c>
      <c r="B569" s="27">
        <v>2.0</v>
      </c>
      <c r="C569" s="1">
        <v>100.0</v>
      </c>
    </row>
    <row r="570" ht="15.75" customHeight="1">
      <c r="A570" s="19" t="s">
        <v>461</v>
      </c>
      <c r="B570" s="27">
        <v>2.0</v>
      </c>
      <c r="C570" s="1">
        <v>100.0</v>
      </c>
    </row>
    <row r="571" ht="15.75" customHeight="1">
      <c r="A571" s="19" t="s">
        <v>462</v>
      </c>
      <c r="B571" s="27">
        <v>2.0</v>
      </c>
      <c r="C571" s="1">
        <v>1000.0</v>
      </c>
    </row>
    <row r="572" ht="15.75" customHeight="1">
      <c r="A572" s="19" t="s">
        <v>463</v>
      </c>
      <c r="B572" s="27">
        <v>2.0</v>
      </c>
      <c r="C572" s="1">
        <v>1000.0</v>
      </c>
    </row>
    <row r="573" ht="15.75" customHeight="1">
      <c r="A573" s="19" t="s">
        <v>464</v>
      </c>
      <c r="B573" s="27">
        <v>2.0</v>
      </c>
      <c r="C573" s="1">
        <v>1000.0</v>
      </c>
    </row>
    <row r="574" ht="15.75" customHeight="1">
      <c r="A574" s="19" t="s">
        <v>465</v>
      </c>
      <c r="B574" s="27">
        <v>2.0</v>
      </c>
      <c r="C574" s="1">
        <v>1000.0</v>
      </c>
    </row>
    <row r="575" ht="15.75" customHeight="1">
      <c r="A575" s="19" t="s">
        <v>466</v>
      </c>
      <c r="B575" s="27">
        <v>2.0</v>
      </c>
      <c r="C575" s="1">
        <v>1000.0</v>
      </c>
    </row>
    <row r="576" ht="15.75" customHeight="1">
      <c r="A576" s="19" t="s">
        <v>467</v>
      </c>
      <c r="B576" s="27">
        <v>2.0</v>
      </c>
      <c r="C576" s="1">
        <v>1000.0</v>
      </c>
    </row>
    <row r="577" ht="15.75" customHeight="1">
      <c r="A577" s="19" t="s">
        <v>468</v>
      </c>
      <c r="B577" s="27">
        <v>2.0</v>
      </c>
      <c r="C577" s="1">
        <v>1000.0</v>
      </c>
    </row>
    <row r="578" ht="15.75" customHeight="1">
      <c r="A578" s="19" t="s">
        <v>469</v>
      </c>
      <c r="B578" s="27">
        <v>2.0</v>
      </c>
      <c r="C578" s="1">
        <v>1000.0</v>
      </c>
    </row>
    <row r="579" ht="15.75" customHeight="1">
      <c r="A579" s="19" t="s">
        <v>470</v>
      </c>
      <c r="B579" s="27">
        <v>2.0</v>
      </c>
      <c r="C579" s="1">
        <v>1000.0</v>
      </c>
    </row>
    <row r="580" ht="15.75" customHeight="1">
      <c r="A580" s="19" t="s">
        <v>471</v>
      </c>
      <c r="B580" s="27">
        <v>2.0</v>
      </c>
      <c r="C580" s="1">
        <v>1000.0</v>
      </c>
    </row>
    <row r="581" ht="15.75" customHeight="1">
      <c r="A581" s="19" t="s">
        <v>472</v>
      </c>
      <c r="B581" s="27">
        <v>2.0</v>
      </c>
      <c r="C581" s="1">
        <v>1000.0</v>
      </c>
    </row>
    <row r="582" ht="15.75" customHeight="1">
      <c r="A582" s="19" t="s">
        <v>473</v>
      </c>
      <c r="B582" s="27">
        <v>2.0</v>
      </c>
      <c r="C582" s="1">
        <v>100.0</v>
      </c>
    </row>
    <row r="583" ht="15.75" customHeight="1">
      <c r="A583" s="19" t="s">
        <v>474</v>
      </c>
      <c r="B583" s="27">
        <v>2.0</v>
      </c>
      <c r="C583" s="1">
        <v>100.0</v>
      </c>
    </row>
    <row r="584" ht="15.75" customHeight="1">
      <c r="A584" s="19" t="s">
        <v>475</v>
      </c>
      <c r="B584" s="27">
        <v>2.0</v>
      </c>
      <c r="C584" s="1">
        <v>10.0</v>
      </c>
    </row>
    <row r="585" ht="15.75" customHeight="1">
      <c r="A585" s="19" t="s">
        <v>476</v>
      </c>
      <c r="B585" s="27">
        <v>2.0</v>
      </c>
      <c r="C585" s="1">
        <v>10.0</v>
      </c>
    </row>
    <row r="586" ht="15.75" customHeight="1">
      <c r="A586" s="19" t="s">
        <v>477</v>
      </c>
      <c r="B586" s="27">
        <v>2.0</v>
      </c>
      <c r="C586" s="1">
        <v>10.0</v>
      </c>
    </row>
    <row r="587" ht="15.75" customHeight="1">
      <c r="A587" s="19" t="s">
        <v>478</v>
      </c>
      <c r="B587" s="27">
        <v>2.0</v>
      </c>
      <c r="C587" s="1">
        <v>100.0</v>
      </c>
    </row>
    <row r="588" ht="15.75" customHeight="1">
      <c r="A588" s="19" t="s">
        <v>479</v>
      </c>
      <c r="B588" s="27">
        <v>2.0</v>
      </c>
      <c r="C588" s="1">
        <v>1000.0</v>
      </c>
    </row>
    <row r="589" ht="15.75" customHeight="1">
      <c r="A589" s="19" t="s">
        <v>480</v>
      </c>
      <c r="B589" s="27">
        <v>2.0</v>
      </c>
      <c r="C589" s="1">
        <v>1000.0</v>
      </c>
    </row>
    <row r="590" ht="15.75" customHeight="1">
      <c r="A590" s="19" t="s">
        <v>481</v>
      </c>
      <c r="B590" s="27">
        <v>2.0</v>
      </c>
      <c r="C590" s="1">
        <v>1000.0</v>
      </c>
    </row>
    <row r="591" ht="15.75" customHeight="1">
      <c r="A591" s="19" t="s">
        <v>482</v>
      </c>
      <c r="B591" s="27">
        <v>2.0</v>
      </c>
      <c r="C591" s="1">
        <v>1000.0</v>
      </c>
    </row>
    <row r="592" ht="15.75" customHeight="1">
      <c r="A592" s="19" t="s">
        <v>483</v>
      </c>
      <c r="B592" s="27">
        <v>2.0</v>
      </c>
      <c r="C592" s="1">
        <v>1000.0</v>
      </c>
    </row>
    <row r="593" ht="15.75" customHeight="1">
      <c r="A593" s="19" t="s">
        <v>484</v>
      </c>
      <c r="B593" s="27">
        <v>2.0</v>
      </c>
      <c r="C593" s="1">
        <v>1000.0</v>
      </c>
    </row>
    <row r="594" ht="15.75" customHeight="1">
      <c r="A594" s="19" t="s">
        <v>485</v>
      </c>
      <c r="B594" s="27">
        <v>2.0</v>
      </c>
      <c r="C594" s="1">
        <v>1000.0</v>
      </c>
    </row>
    <row r="595" ht="15.75" customHeight="1">
      <c r="A595" s="19" t="s">
        <v>486</v>
      </c>
      <c r="B595" s="27">
        <v>2.0</v>
      </c>
      <c r="C595" s="1">
        <v>1000.0</v>
      </c>
    </row>
    <row r="596" ht="15.75" customHeight="1">
      <c r="A596" s="19" t="s">
        <v>487</v>
      </c>
      <c r="B596" s="27">
        <v>2.0</v>
      </c>
      <c r="C596" s="1">
        <v>1000.0</v>
      </c>
    </row>
    <row r="597" ht="15.75" customHeight="1">
      <c r="A597" s="19" t="s">
        <v>488</v>
      </c>
      <c r="B597" s="27">
        <v>2.0</v>
      </c>
      <c r="C597" s="1">
        <v>1000.0</v>
      </c>
    </row>
    <row r="598" ht="15.75" customHeight="1">
      <c r="A598" s="19" t="s">
        <v>489</v>
      </c>
      <c r="B598" s="27">
        <v>2.0</v>
      </c>
      <c r="C598" s="1">
        <v>100.0</v>
      </c>
    </row>
    <row r="599" ht="15.75" customHeight="1">
      <c r="A599" s="19" t="s">
        <v>490</v>
      </c>
      <c r="B599" s="27">
        <v>2.0</v>
      </c>
      <c r="C599" s="1">
        <v>100.0</v>
      </c>
    </row>
    <row r="600" ht="15.75" customHeight="1">
      <c r="A600" s="19" t="s">
        <v>491</v>
      </c>
      <c r="B600" s="27">
        <v>2.0</v>
      </c>
      <c r="C600" s="1">
        <v>100.0</v>
      </c>
    </row>
    <row r="601" ht="15.75" customHeight="1">
      <c r="A601" s="19" t="s">
        <v>492</v>
      </c>
      <c r="B601" s="27">
        <v>2.0</v>
      </c>
      <c r="C601" s="1">
        <v>1000.0</v>
      </c>
    </row>
    <row r="602" ht="15.75" customHeight="1">
      <c r="A602" s="19" t="s">
        <v>493</v>
      </c>
      <c r="B602" s="27">
        <v>2.0</v>
      </c>
      <c r="C602" s="1">
        <v>1000.0</v>
      </c>
    </row>
    <row r="603" ht="15.75" customHeight="1">
      <c r="A603" s="19" t="s">
        <v>494</v>
      </c>
      <c r="B603" s="27">
        <v>2.0</v>
      </c>
      <c r="C603" s="1">
        <v>1000.0</v>
      </c>
    </row>
    <row r="604" ht="15.75" customHeight="1">
      <c r="A604" s="19" t="s">
        <v>495</v>
      </c>
      <c r="B604" s="27">
        <v>2.0</v>
      </c>
      <c r="C604" s="1">
        <v>1000.0</v>
      </c>
    </row>
    <row r="605" ht="15.75" customHeight="1">
      <c r="A605" s="19" t="s">
        <v>496</v>
      </c>
      <c r="B605" s="27">
        <v>2.0</v>
      </c>
      <c r="C605" s="1">
        <v>1000.0</v>
      </c>
    </row>
    <row r="606" ht="15.75" customHeight="1">
      <c r="A606" s="19" t="s">
        <v>497</v>
      </c>
      <c r="B606" s="27">
        <v>2.0</v>
      </c>
      <c r="C606" s="1">
        <v>10.0</v>
      </c>
    </row>
    <row r="607" ht="15.75" customHeight="1">
      <c r="A607" s="19" t="s">
        <v>498</v>
      </c>
      <c r="B607" s="27">
        <v>2.0</v>
      </c>
      <c r="C607" s="1">
        <v>10.0</v>
      </c>
    </row>
    <row r="608" ht="15.75" customHeight="1">
      <c r="A608" s="19" t="s">
        <v>499</v>
      </c>
      <c r="B608" s="27">
        <v>2.0</v>
      </c>
      <c r="C608" s="1">
        <v>1000.0</v>
      </c>
    </row>
    <row r="609" ht="15.75" customHeight="1">
      <c r="A609" s="19" t="s">
        <v>500</v>
      </c>
      <c r="B609" s="27">
        <v>2.0</v>
      </c>
      <c r="C609" s="1">
        <v>1000.0</v>
      </c>
    </row>
    <row r="610" ht="15.75" customHeight="1">
      <c r="A610" s="19" t="s">
        <v>501</v>
      </c>
      <c r="B610" s="27">
        <v>2.0</v>
      </c>
      <c r="C610" s="1">
        <v>1000.0</v>
      </c>
    </row>
    <row r="611" ht="15.75" customHeight="1">
      <c r="A611" s="19" t="s">
        <v>502</v>
      </c>
      <c r="B611" s="27">
        <v>2.0</v>
      </c>
      <c r="C611" s="1">
        <v>1000.0</v>
      </c>
    </row>
    <row r="612" ht="15.75" customHeight="1">
      <c r="A612" s="19" t="s">
        <v>503</v>
      </c>
      <c r="B612" s="27">
        <v>2.0</v>
      </c>
      <c r="C612" s="1">
        <v>1000.0</v>
      </c>
    </row>
    <row r="613" ht="15.75" customHeight="1">
      <c r="A613" s="19" t="s">
        <v>504</v>
      </c>
      <c r="B613" s="27">
        <v>2.0</v>
      </c>
      <c r="C613" s="1">
        <v>100.0</v>
      </c>
    </row>
    <row r="614" ht="15.75" customHeight="1">
      <c r="A614" s="19" t="s">
        <v>505</v>
      </c>
      <c r="B614" s="27">
        <v>2.0</v>
      </c>
      <c r="C614" s="1">
        <v>100.0</v>
      </c>
    </row>
    <row r="615" ht="15.75" customHeight="1">
      <c r="A615" s="19" t="s">
        <v>506</v>
      </c>
      <c r="B615" s="27">
        <v>2.0</v>
      </c>
      <c r="C615" s="1">
        <v>1000.0</v>
      </c>
    </row>
    <row r="616" ht="15.75" customHeight="1">
      <c r="A616" s="19" t="s">
        <v>507</v>
      </c>
      <c r="B616" s="27">
        <v>2.0</v>
      </c>
      <c r="C616" s="1">
        <v>1000.0</v>
      </c>
    </row>
    <row r="617" ht="15.75" customHeight="1">
      <c r="A617" s="19" t="s">
        <v>508</v>
      </c>
      <c r="B617" s="27">
        <v>2.0</v>
      </c>
      <c r="C617" s="1">
        <v>1000.0</v>
      </c>
    </row>
    <row r="618" ht="15.75" customHeight="1">
      <c r="A618" s="19" t="s">
        <v>509</v>
      </c>
      <c r="B618" s="27">
        <v>2.0</v>
      </c>
      <c r="C618" s="1">
        <v>1000.0</v>
      </c>
    </row>
    <row r="619" ht="15.75" customHeight="1">
      <c r="A619" s="19" t="s">
        <v>510</v>
      </c>
      <c r="B619" s="27">
        <v>2.0</v>
      </c>
      <c r="C619" s="1">
        <v>10.0</v>
      </c>
    </row>
    <row r="620" ht="15.75" customHeight="1">
      <c r="A620" s="19" t="s">
        <v>511</v>
      </c>
      <c r="B620" s="27">
        <v>2.0</v>
      </c>
      <c r="C620" s="1">
        <v>10.0</v>
      </c>
    </row>
    <row r="621" ht="15.75" customHeight="1">
      <c r="A621" s="19" t="s">
        <v>512</v>
      </c>
      <c r="B621" s="27">
        <v>2.0</v>
      </c>
      <c r="C621" s="1">
        <v>100.0</v>
      </c>
    </row>
    <row r="622" ht="15.75" customHeight="1">
      <c r="A622" s="19" t="s">
        <v>513</v>
      </c>
      <c r="B622" s="27">
        <v>2.0</v>
      </c>
      <c r="C622" s="1">
        <v>1000.0</v>
      </c>
    </row>
    <row r="623" ht="15.75" customHeight="1">
      <c r="A623" s="19" t="s">
        <v>514</v>
      </c>
      <c r="B623" s="27">
        <v>2.0</v>
      </c>
      <c r="C623" s="1">
        <v>1000.0</v>
      </c>
    </row>
    <row r="624" ht="15.75" customHeight="1">
      <c r="A624" s="19" t="s">
        <v>515</v>
      </c>
      <c r="B624" s="27">
        <v>2.0</v>
      </c>
      <c r="C624" s="1">
        <v>1000.0</v>
      </c>
    </row>
    <row r="625" ht="15.75" customHeight="1">
      <c r="A625" s="19" t="s">
        <v>516</v>
      </c>
      <c r="B625" s="27">
        <v>2.0</v>
      </c>
      <c r="C625" s="1">
        <v>1000.0</v>
      </c>
    </row>
    <row r="626" ht="15.75" customHeight="1">
      <c r="A626" s="19" t="s">
        <v>517</v>
      </c>
      <c r="B626" s="27">
        <v>2.0</v>
      </c>
      <c r="C626" s="1">
        <v>1000.0</v>
      </c>
    </row>
    <row r="627" ht="15.75" customHeight="1">
      <c r="A627" s="19" t="s">
        <v>518</v>
      </c>
      <c r="B627" s="27">
        <v>2.0</v>
      </c>
      <c r="C627" s="1">
        <v>1000.0</v>
      </c>
    </row>
    <row r="628" ht="15.75" customHeight="1">
      <c r="A628" s="19" t="s">
        <v>519</v>
      </c>
      <c r="B628" s="27">
        <v>2.0</v>
      </c>
      <c r="C628" s="1">
        <v>1000.0</v>
      </c>
    </row>
    <row r="629" ht="15.75" customHeight="1">
      <c r="A629" s="19" t="s">
        <v>520</v>
      </c>
      <c r="B629" s="27">
        <v>2.0</v>
      </c>
      <c r="C629" s="1">
        <v>1000.0</v>
      </c>
    </row>
    <row r="630" ht="15.75" customHeight="1">
      <c r="A630" s="19" t="s">
        <v>521</v>
      </c>
      <c r="B630" s="27">
        <v>2.0</v>
      </c>
      <c r="C630" s="1">
        <v>1000.0</v>
      </c>
    </row>
    <row r="631" ht="15.75" customHeight="1">
      <c r="A631" s="19" t="s">
        <v>522</v>
      </c>
      <c r="B631" s="27">
        <v>2.0</v>
      </c>
      <c r="C631" s="1">
        <v>1000.0</v>
      </c>
    </row>
    <row r="632" ht="15.75" customHeight="1">
      <c r="A632" s="19" t="s">
        <v>523</v>
      </c>
      <c r="B632" s="27">
        <v>2.0</v>
      </c>
      <c r="C632" s="1">
        <v>1000.0</v>
      </c>
    </row>
    <row r="633" ht="15.75" customHeight="1">
      <c r="A633" s="19" t="s">
        <v>524</v>
      </c>
      <c r="B633" s="27">
        <v>2.0</v>
      </c>
      <c r="C633" s="1">
        <v>1000.0</v>
      </c>
    </row>
    <row r="634" ht="15.75" customHeight="1">
      <c r="A634" s="19" t="s">
        <v>525</v>
      </c>
      <c r="B634" s="27">
        <v>2.0</v>
      </c>
      <c r="C634" s="1">
        <v>1000.0</v>
      </c>
    </row>
    <row r="635" ht="15.75" customHeight="1">
      <c r="A635" s="19" t="s">
        <v>526</v>
      </c>
      <c r="B635" s="27">
        <v>2.0</v>
      </c>
      <c r="C635" s="1">
        <v>1000.0</v>
      </c>
    </row>
    <row r="636" ht="15.75" customHeight="1">
      <c r="A636" s="19" t="s">
        <v>527</v>
      </c>
      <c r="B636" s="27">
        <v>2.0</v>
      </c>
      <c r="C636" s="1">
        <v>1000.0</v>
      </c>
    </row>
    <row r="637" ht="15.75" customHeight="1">
      <c r="A637" s="19" t="s">
        <v>528</v>
      </c>
      <c r="B637" s="27">
        <v>2.0</v>
      </c>
      <c r="C637" s="1">
        <v>100.0</v>
      </c>
    </row>
    <row r="638" ht="15.75" customHeight="1">
      <c r="A638" s="19" t="s">
        <v>529</v>
      </c>
      <c r="B638" s="27">
        <v>2.0</v>
      </c>
      <c r="C638" s="1">
        <v>100.0</v>
      </c>
    </row>
    <row r="639" ht="15.75" customHeight="1">
      <c r="A639" s="19" t="s">
        <v>530</v>
      </c>
      <c r="B639" s="27">
        <v>2.0</v>
      </c>
      <c r="C639" s="1">
        <v>10.0</v>
      </c>
    </row>
    <row r="640" ht="15.75" customHeight="1">
      <c r="A640" s="19" t="s">
        <v>531</v>
      </c>
      <c r="B640" s="27">
        <v>2.0</v>
      </c>
      <c r="C640" s="1">
        <v>10.0</v>
      </c>
    </row>
    <row r="641" ht="15.75" customHeight="1">
      <c r="A641" s="19" t="s">
        <v>532</v>
      </c>
      <c r="B641" s="27">
        <v>2.0</v>
      </c>
      <c r="C641" s="1">
        <v>1000.0</v>
      </c>
    </row>
    <row r="642" ht="15.75" customHeight="1">
      <c r="A642" s="19" t="s">
        <v>533</v>
      </c>
      <c r="B642" s="27">
        <v>2.0</v>
      </c>
      <c r="C642" s="1">
        <v>1000.0</v>
      </c>
    </row>
    <row r="643" ht="15.75" customHeight="1">
      <c r="A643" s="19" t="s">
        <v>534</v>
      </c>
      <c r="B643" s="27">
        <v>2.0</v>
      </c>
      <c r="C643" s="1">
        <v>1000.0</v>
      </c>
    </row>
    <row r="644" ht="15.75" customHeight="1">
      <c r="A644" s="19" t="s">
        <v>535</v>
      </c>
      <c r="B644" s="27">
        <v>2.0</v>
      </c>
      <c r="C644" s="1">
        <v>1000.0</v>
      </c>
    </row>
    <row r="645" ht="15.75" customHeight="1">
      <c r="A645" s="19" t="s">
        <v>536</v>
      </c>
      <c r="B645" s="27">
        <v>2.0</v>
      </c>
      <c r="C645" s="1">
        <v>1000.0</v>
      </c>
    </row>
    <row r="646" ht="15.75" customHeight="1">
      <c r="A646" s="19" t="s">
        <v>537</v>
      </c>
      <c r="B646" s="27">
        <v>2.0</v>
      </c>
      <c r="C646" s="1">
        <v>1000.0</v>
      </c>
    </row>
    <row r="647" ht="15.75" customHeight="1">
      <c r="A647" s="19" t="s">
        <v>538</v>
      </c>
      <c r="B647" s="27">
        <v>2.0</v>
      </c>
      <c r="C647" s="1">
        <v>1000.0</v>
      </c>
    </row>
    <row r="648" ht="15.75" customHeight="1">
      <c r="A648" s="19" t="s">
        <v>539</v>
      </c>
      <c r="B648" s="27">
        <v>2.0</v>
      </c>
      <c r="C648" s="1">
        <v>1000.0</v>
      </c>
    </row>
    <row r="649" ht="15.75" customHeight="1">
      <c r="A649" s="19" t="s">
        <v>540</v>
      </c>
      <c r="B649" s="27">
        <v>2.0</v>
      </c>
      <c r="C649" s="1">
        <v>1000.0</v>
      </c>
    </row>
    <row r="650" ht="15.75" customHeight="1">
      <c r="A650" s="19" t="s">
        <v>541</v>
      </c>
      <c r="B650" s="27">
        <v>2.0</v>
      </c>
      <c r="C650" s="1">
        <v>1000.0</v>
      </c>
    </row>
    <row r="651" ht="15.75" customHeight="1">
      <c r="A651" s="19" t="s">
        <v>542</v>
      </c>
      <c r="B651" s="27">
        <v>2.0</v>
      </c>
      <c r="C651" s="1">
        <v>1000.0</v>
      </c>
    </row>
    <row r="652" ht="15.75" customHeight="1">
      <c r="A652" s="19" t="s">
        <v>543</v>
      </c>
      <c r="B652" s="27">
        <v>2.0</v>
      </c>
      <c r="C652" s="1">
        <v>100.0</v>
      </c>
    </row>
    <row r="653" ht="15.75" customHeight="1">
      <c r="A653" s="19" t="s">
        <v>544</v>
      </c>
      <c r="B653" s="27">
        <v>2.0</v>
      </c>
      <c r="C653" s="1">
        <v>100.0</v>
      </c>
    </row>
    <row r="654" ht="15.75" customHeight="1">
      <c r="A654" s="19" t="s">
        <v>545</v>
      </c>
      <c r="B654" s="27">
        <v>2.0</v>
      </c>
      <c r="C654" s="1">
        <v>10.0</v>
      </c>
    </row>
    <row r="655" ht="15.75" customHeight="1">
      <c r="A655" s="19" t="s">
        <v>546</v>
      </c>
      <c r="B655" s="27">
        <v>2.0</v>
      </c>
      <c r="C655" s="1">
        <v>100.0</v>
      </c>
    </row>
    <row r="656" ht="15.75" customHeight="1">
      <c r="A656" s="19" t="s">
        <v>547</v>
      </c>
      <c r="B656" s="27">
        <v>2.0</v>
      </c>
      <c r="C656" s="1">
        <v>100.0</v>
      </c>
    </row>
    <row r="657" ht="15.75" customHeight="1">
      <c r="A657" s="19" t="s">
        <v>548</v>
      </c>
      <c r="B657" s="27">
        <v>2.0</v>
      </c>
      <c r="C657" s="1">
        <v>100.0</v>
      </c>
    </row>
    <row r="658" ht="15.75" customHeight="1">
      <c r="A658" s="19" t="s">
        <v>549</v>
      </c>
      <c r="B658" s="27">
        <v>2.0</v>
      </c>
      <c r="C658" s="1">
        <v>1000.0</v>
      </c>
    </row>
    <row r="659" ht="15.75" customHeight="1">
      <c r="A659" s="19" t="s">
        <v>550</v>
      </c>
      <c r="B659" s="27">
        <v>2.0</v>
      </c>
      <c r="C659" s="1">
        <v>1000.0</v>
      </c>
    </row>
    <row r="660" ht="15.75" customHeight="1">
      <c r="A660" s="19" t="s">
        <v>551</v>
      </c>
      <c r="B660" s="27">
        <v>2.0</v>
      </c>
      <c r="C660" s="1">
        <v>1000.0</v>
      </c>
    </row>
    <row r="661" ht="15.75" customHeight="1">
      <c r="A661" s="19" t="s">
        <v>552</v>
      </c>
      <c r="B661" s="27">
        <v>2.0</v>
      </c>
      <c r="C661" s="1">
        <v>1000.0</v>
      </c>
    </row>
    <row r="662" ht="15.75" customHeight="1">
      <c r="A662" s="19" t="s">
        <v>553</v>
      </c>
      <c r="B662" s="27">
        <v>2.0</v>
      </c>
      <c r="C662" s="1">
        <v>1000.0</v>
      </c>
    </row>
    <row r="663" ht="15.75" customHeight="1">
      <c r="A663" s="19" t="s">
        <v>554</v>
      </c>
      <c r="B663" s="27">
        <v>2.0</v>
      </c>
      <c r="C663" s="1">
        <v>1000.0</v>
      </c>
    </row>
    <row r="664" ht="15.75" customHeight="1">
      <c r="A664" s="19" t="s">
        <v>555</v>
      </c>
      <c r="B664" s="27">
        <v>2.0</v>
      </c>
      <c r="C664" s="1">
        <v>1000.0</v>
      </c>
    </row>
    <row r="665" ht="15.75" customHeight="1">
      <c r="A665" s="19" t="s">
        <v>223</v>
      </c>
      <c r="B665" s="17">
        <v>3.0</v>
      </c>
      <c r="C665" s="1">
        <v>10.0</v>
      </c>
    </row>
    <row r="666" ht="15.75" customHeight="1">
      <c r="A666" s="19" t="s">
        <v>226</v>
      </c>
      <c r="B666" s="17">
        <v>3.0</v>
      </c>
      <c r="C666" s="1">
        <v>10.0</v>
      </c>
    </row>
    <row r="667" ht="15.75" customHeight="1">
      <c r="A667" s="19" t="s">
        <v>227</v>
      </c>
      <c r="B667" s="17">
        <v>3.0</v>
      </c>
      <c r="C667" s="1">
        <v>10.0</v>
      </c>
    </row>
    <row r="668" ht="15.75" customHeight="1">
      <c r="A668" s="19" t="s">
        <v>229</v>
      </c>
      <c r="B668" s="17">
        <v>3.0</v>
      </c>
      <c r="C668" s="1">
        <v>10.0</v>
      </c>
    </row>
    <row r="669" ht="15.75" customHeight="1">
      <c r="A669" s="19" t="s">
        <v>230</v>
      </c>
      <c r="B669" s="17">
        <v>3.0</v>
      </c>
      <c r="C669" s="1">
        <v>10.0</v>
      </c>
    </row>
    <row r="670" ht="15.75" customHeight="1">
      <c r="A670" s="19" t="s">
        <v>231</v>
      </c>
      <c r="B670" s="17">
        <v>3.0</v>
      </c>
      <c r="C670" s="1">
        <v>10.0</v>
      </c>
    </row>
    <row r="671" ht="15.75" customHeight="1">
      <c r="A671" s="19" t="s">
        <v>232</v>
      </c>
      <c r="B671" s="17">
        <v>3.0</v>
      </c>
      <c r="C671" s="1">
        <v>10.0</v>
      </c>
    </row>
    <row r="672" ht="15.75" customHeight="1">
      <c r="A672" s="19" t="s">
        <v>233</v>
      </c>
      <c r="B672" s="17">
        <v>3.0</v>
      </c>
      <c r="C672" s="1">
        <v>10.0</v>
      </c>
    </row>
    <row r="673" ht="15.75" customHeight="1">
      <c r="A673" s="19" t="s">
        <v>234</v>
      </c>
      <c r="B673" s="17">
        <v>3.0</v>
      </c>
      <c r="C673" s="1">
        <v>10.0</v>
      </c>
    </row>
    <row r="674" ht="15.75" customHeight="1">
      <c r="A674" s="19" t="s">
        <v>235</v>
      </c>
      <c r="B674" s="17">
        <v>3.0</v>
      </c>
      <c r="C674" s="1">
        <v>10.0</v>
      </c>
    </row>
    <row r="675" ht="15.75" customHeight="1">
      <c r="A675" s="19" t="s">
        <v>236</v>
      </c>
      <c r="B675" s="17">
        <v>3.0</v>
      </c>
      <c r="C675" s="1">
        <v>10.0</v>
      </c>
    </row>
    <row r="676" ht="15.75" customHeight="1">
      <c r="A676" s="19" t="s">
        <v>237</v>
      </c>
      <c r="B676" s="17">
        <v>3.0</v>
      </c>
      <c r="C676" s="1">
        <v>10.0</v>
      </c>
    </row>
    <row r="677" ht="15.75" customHeight="1">
      <c r="A677" s="19" t="s">
        <v>238</v>
      </c>
      <c r="B677" s="17">
        <v>3.0</v>
      </c>
      <c r="C677" s="1">
        <v>10.0</v>
      </c>
    </row>
    <row r="678" ht="15.75" customHeight="1">
      <c r="A678" s="19" t="s">
        <v>239</v>
      </c>
      <c r="B678" s="17">
        <v>3.0</v>
      </c>
      <c r="C678" s="1">
        <v>10.0</v>
      </c>
    </row>
    <row r="679" ht="15.75" customHeight="1">
      <c r="A679" s="19" t="s">
        <v>240</v>
      </c>
      <c r="B679" s="17">
        <v>3.0</v>
      </c>
      <c r="C679" s="1">
        <v>100.0</v>
      </c>
    </row>
    <row r="680" ht="15.75" customHeight="1">
      <c r="A680" s="19" t="s">
        <v>241</v>
      </c>
      <c r="B680" s="17">
        <v>3.0</v>
      </c>
      <c r="C680" s="1">
        <v>100.0</v>
      </c>
    </row>
    <row r="681" ht="15.75" customHeight="1">
      <c r="A681" s="19" t="s">
        <v>242</v>
      </c>
      <c r="B681" s="17">
        <v>3.0</v>
      </c>
      <c r="C681" s="1">
        <v>100.0</v>
      </c>
    </row>
    <row r="682" ht="15.75" customHeight="1">
      <c r="A682" s="19" t="s">
        <v>243</v>
      </c>
      <c r="B682" s="17">
        <v>3.0</v>
      </c>
      <c r="C682" s="1">
        <v>100.0</v>
      </c>
    </row>
    <row r="683" ht="15.75" customHeight="1">
      <c r="A683" s="19" t="s">
        <v>244</v>
      </c>
      <c r="B683" s="17">
        <v>3.0</v>
      </c>
      <c r="C683" s="1">
        <v>100.0</v>
      </c>
    </row>
    <row r="684" ht="15.75" customHeight="1">
      <c r="A684" s="19" t="s">
        <v>245</v>
      </c>
      <c r="B684" s="17">
        <v>3.0</v>
      </c>
      <c r="C684" s="1">
        <v>100.0</v>
      </c>
    </row>
    <row r="685" ht="15.75" customHeight="1">
      <c r="A685" s="19" t="s">
        <v>246</v>
      </c>
      <c r="B685" s="17">
        <v>3.0</v>
      </c>
      <c r="C685" s="1">
        <v>10.0</v>
      </c>
    </row>
    <row r="686" ht="15.75" customHeight="1">
      <c r="A686" s="19" t="s">
        <v>247</v>
      </c>
      <c r="B686" s="17">
        <v>3.0</v>
      </c>
      <c r="C686" s="1">
        <v>100.0</v>
      </c>
    </row>
    <row r="687" ht="15.75" customHeight="1">
      <c r="A687" s="19" t="s">
        <v>248</v>
      </c>
      <c r="B687" s="17">
        <v>3.0</v>
      </c>
      <c r="C687" s="1">
        <v>1000.0</v>
      </c>
    </row>
    <row r="688" ht="15.75" customHeight="1">
      <c r="A688" s="19" t="s">
        <v>249</v>
      </c>
      <c r="B688" s="17">
        <v>3.0</v>
      </c>
      <c r="C688" s="1">
        <v>1000.0</v>
      </c>
    </row>
    <row r="689" ht="15.75" customHeight="1">
      <c r="A689" s="19" t="s">
        <v>250</v>
      </c>
      <c r="B689" s="17">
        <v>3.0</v>
      </c>
      <c r="C689" s="1">
        <v>1000.0</v>
      </c>
    </row>
    <row r="690" ht="15.75" customHeight="1">
      <c r="A690" s="19" t="s">
        <v>251</v>
      </c>
      <c r="B690" s="17">
        <v>3.0</v>
      </c>
      <c r="C690" s="1">
        <v>1000.0</v>
      </c>
    </row>
    <row r="691" ht="15.75" customHeight="1">
      <c r="A691" s="19" t="s">
        <v>252</v>
      </c>
      <c r="B691" s="17">
        <v>3.0</v>
      </c>
      <c r="C691" s="1">
        <v>100.0</v>
      </c>
    </row>
    <row r="692" ht="15.75" customHeight="1">
      <c r="A692" s="19" t="s">
        <v>253</v>
      </c>
      <c r="B692" s="17">
        <v>3.0</v>
      </c>
      <c r="C692" s="1">
        <v>1000.0</v>
      </c>
    </row>
    <row r="693" ht="15.75" customHeight="1">
      <c r="A693" s="19" t="s">
        <v>254</v>
      </c>
      <c r="B693" s="17">
        <v>3.0</v>
      </c>
      <c r="C693" s="1">
        <v>1000.0</v>
      </c>
    </row>
    <row r="694" ht="15.75" customHeight="1">
      <c r="A694" s="19" t="s">
        <v>255</v>
      </c>
      <c r="B694" s="17">
        <v>3.0</v>
      </c>
      <c r="C694" s="1">
        <v>100.0</v>
      </c>
    </row>
    <row r="695" ht="15.75" customHeight="1">
      <c r="A695" s="19" t="s">
        <v>256</v>
      </c>
      <c r="B695" s="17">
        <v>3.0</v>
      </c>
      <c r="C695" s="1">
        <v>100.0</v>
      </c>
    </row>
    <row r="696" ht="15.75" customHeight="1">
      <c r="A696" s="19" t="s">
        <v>257</v>
      </c>
      <c r="B696" s="17">
        <v>3.0</v>
      </c>
      <c r="C696" s="1">
        <v>100.0</v>
      </c>
    </row>
    <row r="697" ht="15.75" customHeight="1">
      <c r="A697" s="19" t="s">
        <v>258</v>
      </c>
      <c r="B697" s="17">
        <v>3.0</v>
      </c>
      <c r="C697" s="1">
        <v>100.0</v>
      </c>
    </row>
    <row r="698" ht="15.75" customHeight="1">
      <c r="A698" s="19" t="s">
        <v>259</v>
      </c>
      <c r="B698" s="17">
        <v>3.0</v>
      </c>
      <c r="C698" s="1">
        <v>1000.0</v>
      </c>
    </row>
    <row r="699" ht="15.75" customHeight="1">
      <c r="A699" s="19" t="s">
        <v>260</v>
      </c>
      <c r="B699" s="17">
        <v>3.0</v>
      </c>
      <c r="C699" s="1">
        <v>100.0</v>
      </c>
    </row>
    <row r="700" ht="15.75" customHeight="1">
      <c r="A700" s="19" t="s">
        <v>261</v>
      </c>
      <c r="B700" s="17">
        <v>3.0</v>
      </c>
      <c r="C700" s="1">
        <v>100.0</v>
      </c>
    </row>
    <row r="701" ht="15.75" customHeight="1">
      <c r="A701" s="19" t="s">
        <v>262</v>
      </c>
      <c r="B701" s="17">
        <v>3.0</v>
      </c>
      <c r="C701" s="1">
        <v>100.0</v>
      </c>
    </row>
    <row r="702" ht="15.75" customHeight="1">
      <c r="A702" s="19" t="s">
        <v>263</v>
      </c>
      <c r="B702" s="17">
        <v>3.0</v>
      </c>
      <c r="C702" s="1">
        <v>100.0</v>
      </c>
    </row>
    <row r="703" ht="15.75" customHeight="1">
      <c r="A703" s="19" t="s">
        <v>264</v>
      </c>
      <c r="B703" s="17">
        <v>3.0</v>
      </c>
      <c r="C703" s="1">
        <v>10.0</v>
      </c>
    </row>
    <row r="704" ht="15.75" customHeight="1">
      <c r="A704" s="19" t="s">
        <v>265</v>
      </c>
      <c r="B704" s="17">
        <v>3.0</v>
      </c>
      <c r="C704" s="1">
        <v>1000.0</v>
      </c>
    </row>
    <row r="705" ht="15.75" customHeight="1">
      <c r="A705" s="19" t="s">
        <v>266</v>
      </c>
      <c r="B705" s="17">
        <v>3.0</v>
      </c>
      <c r="C705" s="1">
        <v>1000.0</v>
      </c>
    </row>
    <row r="706" ht="15.75" customHeight="1">
      <c r="A706" s="19" t="s">
        <v>267</v>
      </c>
      <c r="B706" s="17">
        <v>3.0</v>
      </c>
      <c r="C706" s="1">
        <v>1000.0</v>
      </c>
    </row>
    <row r="707" ht="15.75" customHeight="1">
      <c r="A707" s="19" t="s">
        <v>268</v>
      </c>
      <c r="B707" s="17">
        <v>3.0</v>
      </c>
      <c r="C707" s="1">
        <v>100.0</v>
      </c>
    </row>
    <row r="708" ht="15.75" customHeight="1">
      <c r="A708" s="19" t="s">
        <v>269</v>
      </c>
      <c r="B708" s="17">
        <v>3.0</v>
      </c>
      <c r="C708" s="1">
        <v>100.0</v>
      </c>
    </row>
    <row r="709" ht="15.75" customHeight="1">
      <c r="A709" s="19" t="s">
        <v>270</v>
      </c>
      <c r="B709" s="17">
        <v>3.0</v>
      </c>
      <c r="C709" s="1">
        <v>100.0</v>
      </c>
    </row>
    <row r="710" ht="15.75" customHeight="1">
      <c r="A710" s="19" t="s">
        <v>271</v>
      </c>
      <c r="B710" s="17">
        <v>3.0</v>
      </c>
      <c r="C710" s="1">
        <v>100.0</v>
      </c>
    </row>
    <row r="711" ht="15.75" customHeight="1">
      <c r="A711" s="19" t="s">
        <v>272</v>
      </c>
      <c r="B711" s="17">
        <v>3.0</v>
      </c>
      <c r="C711" s="1">
        <v>100.0</v>
      </c>
    </row>
    <row r="712" ht="15.75" customHeight="1">
      <c r="A712" s="19" t="s">
        <v>273</v>
      </c>
      <c r="B712" s="17">
        <v>3.0</v>
      </c>
      <c r="C712" s="1">
        <v>100.0</v>
      </c>
    </row>
    <row r="713" ht="15.75" customHeight="1">
      <c r="A713" s="19" t="s">
        <v>274</v>
      </c>
      <c r="B713" s="17">
        <v>3.0</v>
      </c>
      <c r="C713" s="1">
        <v>1000.0</v>
      </c>
    </row>
    <row r="714" ht="15.75" customHeight="1">
      <c r="A714" s="19" t="s">
        <v>275</v>
      </c>
      <c r="B714" s="17">
        <v>3.0</v>
      </c>
      <c r="C714" s="1">
        <v>1000.0</v>
      </c>
    </row>
    <row r="715" ht="15.75" customHeight="1">
      <c r="A715" s="19" t="s">
        <v>276</v>
      </c>
      <c r="B715" s="17">
        <v>3.0</v>
      </c>
      <c r="C715" s="1">
        <v>1000.0</v>
      </c>
    </row>
    <row r="716" ht="15.75" customHeight="1">
      <c r="A716" s="19" t="s">
        <v>277</v>
      </c>
      <c r="B716" s="17">
        <v>3.0</v>
      </c>
      <c r="C716" s="1">
        <v>10.0</v>
      </c>
    </row>
    <row r="717" ht="15.75" customHeight="1">
      <c r="A717" s="19" t="s">
        <v>278</v>
      </c>
      <c r="B717" s="17">
        <v>3.0</v>
      </c>
      <c r="C717" s="1">
        <v>10.0</v>
      </c>
    </row>
    <row r="718" ht="15.75" customHeight="1">
      <c r="A718" s="19" t="s">
        <v>279</v>
      </c>
      <c r="B718" s="17">
        <v>3.0</v>
      </c>
      <c r="C718" s="1">
        <v>10.0</v>
      </c>
    </row>
    <row r="719" ht="15.75" customHeight="1">
      <c r="A719" s="19" t="s">
        <v>280</v>
      </c>
      <c r="B719" s="17">
        <v>3.0</v>
      </c>
      <c r="C719" s="1">
        <v>10.0</v>
      </c>
    </row>
    <row r="720" ht="15.75" customHeight="1">
      <c r="A720" s="19" t="s">
        <v>281</v>
      </c>
      <c r="B720" s="17">
        <v>3.0</v>
      </c>
      <c r="C720" s="1">
        <v>10.0</v>
      </c>
    </row>
    <row r="721" ht="15.75" customHeight="1">
      <c r="A721" s="19" t="s">
        <v>282</v>
      </c>
      <c r="B721" s="17">
        <v>3.0</v>
      </c>
      <c r="C721" s="1">
        <v>10.0</v>
      </c>
    </row>
    <row r="722" ht="15.75" customHeight="1">
      <c r="A722" s="19" t="s">
        <v>283</v>
      </c>
      <c r="B722" s="17">
        <v>3.0</v>
      </c>
      <c r="C722" s="1">
        <v>10.0</v>
      </c>
    </row>
    <row r="723" ht="15.75" customHeight="1">
      <c r="A723" s="19" t="s">
        <v>284</v>
      </c>
      <c r="B723" s="17">
        <v>3.0</v>
      </c>
      <c r="C723" s="1">
        <v>10.0</v>
      </c>
    </row>
    <row r="724" ht="15.75" customHeight="1">
      <c r="A724" s="19" t="s">
        <v>285</v>
      </c>
      <c r="B724" s="17">
        <v>3.0</v>
      </c>
      <c r="C724" s="1">
        <v>10.0</v>
      </c>
    </row>
    <row r="725" ht="15.75" customHeight="1">
      <c r="A725" s="19" t="s">
        <v>286</v>
      </c>
      <c r="B725" s="17">
        <v>3.0</v>
      </c>
      <c r="C725" s="1">
        <v>10.0</v>
      </c>
    </row>
    <row r="726" ht="15.75" customHeight="1">
      <c r="A726" s="19" t="s">
        <v>287</v>
      </c>
      <c r="B726" s="17">
        <v>3.0</v>
      </c>
      <c r="C726" s="1">
        <v>10.0</v>
      </c>
    </row>
    <row r="727" ht="15.75" customHeight="1">
      <c r="A727" s="19" t="s">
        <v>288</v>
      </c>
      <c r="B727" s="17">
        <v>3.0</v>
      </c>
      <c r="C727" s="1">
        <v>10.0</v>
      </c>
    </row>
    <row r="728" ht="15.75" customHeight="1">
      <c r="A728" s="19" t="s">
        <v>289</v>
      </c>
      <c r="B728" s="17">
        <v>3.0</v>
      </c>
      <c r="C728" s="1">
        <v>10.0</v>
      </c>
    </row>
    <row r="729" ht="15.75" customHeight="1">
      <c r="A729" s="19" t="s">
        <v>290</v>
      </c>
      <c r="B729" s="17">
        <v>3.0</v>
      </c>
      <c r="C729" s="1">
        <v>100.0</v>
      </c>
    </row>
    <row r="730" ht="15.75" customHeight="1">
      <c r="A730" s="19" t="s">
        <v>291</v>
      </c>
      <c r="B730" s="17">
        <v>3.0</v>
      </c>
      <c r="C730" s="1">
        <v>100.0</v>
      </c>
    </row>
    <row r="731" ht="15.75" customHeight="1">
      <c r="A731" s="19" t="s">
        <v>292</v>
      </c>
      <c r="B731" s="17">
        <v>3.0</v>
      </c>
      <c r="C731" s="1">
        <v>10.0</v>
      </c>
    </row>
    <row r="732" ht="15.75" customHeight="1">
      <c r="A732" s="19" t="s">
        <v>293</v>
      </c>
      <c r="B732" s="17">
        <v>3.0</v>
      </c>
      <c r="C732" s="1">
        <v>10.0</v>
      </c>
    </row>
    <row r="733" ht="15.75" customHeight="1">
      <c r="A733" s="19" t="s">
        <v>294</v>
      </c>
      <c r="B733" s="17">
        <v>3.0</v>
      </c>
      <c r="C733" s="1">
        <v>10.0</v>
      </c>
    </row>
    <row r="734" ht="15.75" customHeight="1">
      <c r="A734" s="19" t="s">
        <v>295</v>
      </c>
      <c r="B734" s="17">
        <v>3.0</v>
      </c>
      <c r="C734" s="1">
        <v>10.0</v>
      </c>
    </row>
    <row r="735" ht="15.75" customHeight="1">
      <c r="A735" s="19" t="s">
        <v>296</v>
      </c>
      <c r="B735" s="17">
        <v>3.0</v>
      </c>
      <c r="C735" s="1">
        <v>10.0</v>
      </c>
    </row>
    <row r="736" ht="15.75" customHeight="1">
      <c r="A736" s="19" t="s">
        <v>297</v>
      </c>
      <c r="B736" s="17">
        <v>3.0</v>
      </c>
      <c r="C736" s="1">
        <v>10.0</v>
      </c>
    </row>
    <row r="737" ht="15.75" customHeight="1">
      <c r="A737" s="19" t="s">
        <v>298</v>
      </c>
      <c r="B737" s="17">
        <v>3.0</v>
      </c>
      <c r="C737" s="1">
        <v>10.0</v>
      </c>
    </row>
    <row r="738" ht="15.75" customHeight="1">
      <c r="A738" s="19" t="s">
        <v>299</v>
      </c>
      <c r="B738" s="17">
        <v>3.0</v>
      </c>
      <c r="C738" s="1">
        <v>10.0</v>
      </c>
    </row>
    <row r="739" ht="15.75" customHeight="1">
      <c r="A739" s="19" t="s">
        <v>300</v>
      </c>
      <c r="B739" s="17">
        <v>3.0</v>
      </c>
      <c r="C739" s="1">
        <v>1000.0</v>
      </c>
    </row>
    <row r="740" ht="15.75" customHeight="1">
      <c r="A740" s="19" t="s">
        <v>301</v>
      </c>
      <c r="B740" s="17">
        <v>3.0</v>
      </c>
      <c r="C740" s="1">
        <v>100.0</v>
      </c>
    </row>
    <row r="741" ht="15.75" customHeight="1">
      <c r="A741" s="19" t="s">
        <v>302</v>
      </c>
      <c r="B741" s="17">
        <v>3.0</v>
      </c>
      <c r="C741" s="1">
        <v>100.0</v>
      </c>
    </row>
    <row r="742" ht="15.75" customHeight="1">
      <c r="A742" s="19" t="s">
        <v>303</v>
      </c>
      <c r="B742" s="17">
        <v>3.0</v>
      </c>
      <c r="C742" s="1">
        <v>10.0</v>
      </c>
    </row>
    <row r="743" ht="15.75" customHeight="1">
      <c r="A743" s="19" t="s">
        <v>304</v>
      </c>
      <c r="B743" s="17">
        <v>3.0</v>
      </c>
      <c r="C743" s="1">
        <v>10.0</v>
      </c>
    </row>
    <row r="744" ht="15.75" customHeight="1">
      <c r="A744" s="19" t="s">
        <v>305</v>
      </c>
      <c r="B744" s="17">
        <v>3.0</v>
      </c>
      <c r="C744" s="1">
        <v>10.0</v>
      </c>
    </row>
    <row r="745" ht="15.75" customHeight="1">
      <c r="A745" s="19" t="s">
        <v>306</v>
      </c>
      <c r="B745" s="17">
        <v>3.0</v>
      </c>
      <c r="C745" s="1">
        <v>10.0</v>
      </c>
    </row>
    <row r="746" ht="15.75" customHeight="1">
      <c r="A746" s="19" t="s">
        <v>307</v>
      </c>
      <c r="B746" s="17">
        <v>3.0</v>
      </c>
      <c r="C746" s="1">
        <v>10.0</v>
      </c>
    </row>
    <row r="747" ht="15.75" customHeight="1">
      <c r="A747" s="19" t="s">
        <v>308</v>
      </c>
      <c r="B747" s="17">
        <v>3.0</v>
      </c>
      <c r="C747" s="1">
        <v>10.0</v>
      </c>
    </row>
    <row r="748" ht="15.75" customHeight="1">
      <c r="A748" s="19" t="s">
        <v>309</v>
      </c>
      <c r="B748" s="17">
        <v>3.0</v>
      </c>
      <c r="C748" s="1">
        <v>10.0</v>
      </c>
    </row>
    <row r="749" ht="15.75" customHeight="1">
      <c r="A749" s="19" t="s">
        <v>310</v>
      </c>
      <c r="B749" s="17">
        <v>3.0</v>
      </c>
      <c r="C749" s="1">
        <v>10.0</v>
      </c>
    </row>
    <row r="750" ht="15.75" customHeight="1">
      <c r="A750" s="19" t="s">
        <v>311</v>
      </c>
      <c r="B750" s="17">
        <v>3.0</v>
      </c>
      <c r="C750" s="1">
        <v>10.0</v>
      </c>
    </row>
    <row r="751" ht="15.75" customHeight="1">
      <c r="A751" s="19" t="s">
        <v>312</v>
      </c>
      <c r="B751" s="17">
        <v>3.0</v>
      </c>
      <c r="C751" s="1">
        <v>10.0</v>
      </c>
    </row>
    <row r="752" ht="15.75" customHeight="1">
      <c r="A752" s="19" t="s">
        <v>313</v>
      </c>
      <c r="B752" s="17">
        <v>3.0</v>
      </c>
      <c r="C752" s="1">
        <v>10.0</v>
      </c>
    </row>
    <row r="753" ht="15.75" customHeight="1">
      <c r="A753" s="19" t="s">
        <v>314</v>
      </c>
      <c r="B753" s="17">
        <v>3.0</v>
      </c>
      <c r="C753" s="1">
        <v>100.0</v>
      </c>
    </row>
    <row r="754" ht="15.75" customHeight="1">
      <c r="A754" s="19" t="s">
        <v>315</v>
      </c>
      <c r="B754" s="17">
        <v>3.0</v>
      </c>
      <c r="C754" s="1">
        <v>100.0</v>
      </c>
    </row>
    <row r="755" ht="15.75" customHeight="1">
      <c r="A755" s="19" t="s">
        <v>316</v>
      </c>
      <c r="B755" s="17">
        <v>3.0</v>
      </c>
      <c r="C755" s="1">
        <v>10.0</v>
      </c>
    </row>
    <row r="756" ht="15.75" customHeight="1">
      <c r="A756" s="19" t="s">
        <v>317</v>
      </c>
      <c r="B756" s="17">
        <v>3.0</v>
      </c>
      <c r="C756" s="1">
        <v>10.0</v>
      </c>
    </row>
    <row r="757" ht="15.75" customHeight="1">
      <c r="A757" s="19" t="s">
        <v>318</v>
      </c>
      <c r="B757" s="17">
        <v>3.0</v>
      </c>
      <c r="C757" s="1">
        <v>10.0</v>
      </c>
    </row>
    <row r="758" ht="15.75" customHeight="1">
      <c r="A758" s="19" t="s">
        <v>319</v>
      </c>
      <c r="B758" s="17">
        <v>3.0</v>
      </c>
      <c r="C758" s="1">
        <v>10.0</v>
      </c>
    </row>
    <row r="759" ht="15.75" customHeight="1">
      <c r="A759" s="19" t="s">
        <v>320</v>
      </c>
      <c r="B759" s="17">
        <v>3.0</v>
      </c>
      <c r="C759" s="1">
        <v>10.0</v>
      </c>
    </row>
    <row r="760" ht="15.75" customHeight="1">
      <c r="A760" s="19" t="s">
        <v>321</v>
      </c>
      <c r="B760" s="17">
        <v>3.0</v>
      </c>
      <c r="C760" s="1">
        <v>10.0</v>
      </c>
    </row>
    <row r="761" ht="15.75" customHeight="1">
      <c r="A761" s="19" t="s">
        <v>322</v>
      </c>
      <c r="B761" s="17">
        <v>3.0</v>
      </c>
      <c r="C761" s="1">
        <v>10.0</v>
      </c>
    </row>
    <row r="762" ht="15.75" customHeight="1">
      <c r="A762" s="19" t="s">
        <v>323</v>
      </c>
      <c r="B762" s="17">
        <v>3.0</v>
      </c>
      <c r="C762" s="1">
        <v>10.0</v>
      </c>
    </row>
    <row r="763" ht="15.75" customHeight="1">
      <c r="A763" s="19" t="s">
        <v>324</v>
      </c>
      <c r="B763" s="17">
        <v>3.0</v>
      </c>
      <c r="C763" s="1">
        <v>10.0</v>
      </c>
    </row>
    <row r="764" ht="15.75" customHeight="1">
      <c r="A764" s="19" t="s">
        <v>325</v>
      </c>
      <c r="B764" s="17">
        <v>3.0</v>
      </c>
      <c r="C764" s="1">
        <v>10.0</v>
      </c>
    </row>
    <row r="765" ht="15.75" customHeight="1">
      <c r="A765" s="19" t="s">
        <v>326</v>
      </c>
      <c r="B765" s="17">
        <v>3.0</v>
      </c>
      <c r="C765" s="1">
        <v>10.0</v>
      </c>
    </row>
    <row r="766" ht="15.75" customHeight="1">
      <c r="A766" s="19" t="s">
        <v>327</v>
      </c>
      <c r="B766" s="17">
        <v>3.0</v>
      </c>
      <c r="C766" s="1">
        <v>10.0</v>
      </c>
    </row>
    <row r="767" ht="15.75" customHeight="1">
      <c r="A767" s="19" t="s">
        <v>328</v>
      </c>
      <c r="B767" s="17">
        <v>3.0</v>
      </c>
      <c r="C767" s="1">
        <v>10.0</v>
      </c>
    </row>
    <row r="768" ht="15.75" customHeight="1">
      <c r="A768" s="19" t="s">
        <v>329</v>
      </c>
      <c r="B768" s="17">
        <v>3.0</v>
      </c>
      <c r="C768" s="1">
        <v>10.0</v>
      </c>
    </row>
    <row r="769" ht="15.75" customHeight="1">
      <c r="A769" s="19" t="s">
        <v>330</v>
      </c>
      <c r="B769" s="17">
        <v>3.0</v>
      </c>
      <c r="C769" s="1">
        <v>10.0</v>
      </c>
    </row>
    <row r="770" ht="15.75" customHeight="1">
      <c r="A770" s="19" t="s">
        <v>331</v>
      </c>
      <c r="B770" s="17">
        <v>3.0</v>
      </c>
      <c r="C770" s="1">
        <v>10.0</v>
      </c>
    </row>
    <row r="771" ht="15.75" customHeight="1">
      <c r="A771" s="19" t="s">
        <v>332</v>
      </c>
      <c r="B771" s="17">
        <v>3.0</v>
      </c>
      <c r="C771" s="1">
        <v>10.0</v>
      </c>
    </row>
    <row r="772" ht="15.75" customHeight="1">
      <c r="A772" s="19" t="s">
        <v>333</v>
      </c>
      <c r="B772" s="17">
        <v>3.0</v>
      </c>
      <c r="C772" s="1">
        <v>100.0</v>
      </c>
    </row>
    <row r="773" ht="15.75" customHeight="1">
      <c r="A773" s="19" t="s">
        <v>334</v>
      </c>
      <c r="B773" s="17">
        <v>3.0</v>
      </c>
      <c r="C773" s="1">
        <v>100.0</v>
      </c>
    </row>
    <row r="774" ht="15.75" customHeight="1">
      <c r="A774" s="19" t="s">
        <v>335</v>
      </c>
      <c r="B774" s="17">
        <v>3.0</v>
      </c>
      <c r="C774" s="1">
        <v>100.0</v>
      </c>
    </row>
    <row r="775" ht="15.75" customHeight="1">
      <c r="A775" s="19" t="s">
        <v>336</v>
      </c>
      <c r="B775" s="17">
        <v>3.0</v>
      </c>
      <c r="C775" s="1">
        <v>10.0</v>
      </c>
    </row>
    <row r="776" ht="15.75" customHeight="1">
      <c r="A776" s="19" t="s">
        <v>337</v>
      </c>
      <c r="B776" s="17">
        <v>3.0</v>
      </c>
      <c r="C776" s="1">
        <v>10.0</v>
      </c>
    </row>
    <row r="777" ht="15.75" customHeight="1">
      <c r="A777" s="19" t="s">
        <v>338</v>
      </c>
      <c r="B777" s="17">
        <v>3.0</v>
      </c>
      <c r="C777" s="1">
        <v>10.0</v>
      </c>
    </row>
    <row r="778" ht="15.75" customHeight="1">
      <c r="A778" s="19" t="s">
        <v>339</v>
      </c>
      <c r="B778" s="17">
        <v>3.0</v>
      </c>
      <c r="C778" s="1">
        <v>10.0</v>
      </c>
    </row>
    <row r="779" ht="15.75" customHeight="1">
      <c r="A779" s="19" t="s">
        <v>340</v>
      </c>
      <c r="B779" s="17">
        <v>3.0</v>
      </c>
      <c r="C779" s="1">
        <v>10.0</v>
      </c>
    </row>
    <row r="780" ht="15.75" customHeight="1">
      <c r="A780" s="19" t="s">
        <v>341</v>
      </c>
      <c r="B780" s="17">
        <v>3.0</v>
      </c>
      <c r="C780" s="1">
        <v>10.0</v>
      </c>
    </row>
    <row r="781" ht="15.75" customHeight="1">
      <c r="A781" s="19" t="s">
        <v>342</v>
      </c>
      <c r="B781" s="17">
        <v>3.0</v>
      </c>
      <c r="C781" s="1">
        <v>10.0</v>
      </c>
    </row>
    <row r="782" ht="15.75" customHeight="1">
      <c r="A782" s="19" t="s">
        <v>343</v>
      </c>
      <c r="B782" s="17">
        <v>3.0</v>
      </c>
      <c r="C782" s="1">
        <v>10.0</v>
      </c>
    </row>
    <row r="783" ht="15.75" customHeight="1">
      <c r="A783" s="19" t="s">
        <v>344</v>
      </c>
      <c r="B783" s="17">
        <v>3.0</v>
      </c>
      <c r="C783" s="1">
        <v>10.0</v>
      </c>
    </row>
    <row r="784" ht="15.75" customHeight="1">
      <c r="A784" s="19" t="s">
        <v>345</v>
      </c>
      <c r="B784" s="17">
        <v>3.0</v>
      </c>
      <c r="C784" s="1">
        <v>10.0</v>
      </c>
    </row>
    <row r="785" ht="15.75" customHeight="1">
      <c r="A785" s="19" t="s">
        <v>346</v>
      </c>
      <c r="B785" s="17">
        <v>3.0</v>
      </c>
      <c r="C785" s="1">
        <v>10.0</v>
      </c>
    </row>
    <row r="786" ht="15.75" customHeight="1">
      <c r="A786" s="19" t="s">
        <v>347</v>
      </c>
      <c r="B786" s="17">
        <v>3.0</v>
      </c>
      <c r="C786" s="1">
        <v>10.0</v>
      </c>
    </row>
    <row r="787" ht="15.75" customHeight="1">
      <c r="A787" s="19" t="s">
        <v>348</v>
      </c>
      <c r="B787" s="17">
        <v>3.0</v>
      </c>
      <c r="C787" s="1">
        <v>10.0</v>
      </c>
    </row>
    <row r="788" ht="15.75" customHeight="1">
      <c r="A788" s="19" t="s">
        <v>349</v>
      </c>
      <c r="B788" s="17">
        <v>3.0</v>
      </c>
      <c r="C788" s="1">
        <v>10.0</v>
      </c>
    </row>
    <row r="789" ht="15.75" customHeight="1">
      <c r="A789" s="19" t="s">
        <v>350</v>
      </c>
      <c r="B789" s="17">
        <v>3.0</v>
      </c>
      <c r="C789" s="1">
        <v>10.0</v>
      </c>
    </row>
    <row r="790" ht="15.75" customHeight="1">
      <c r="A790" s="19" t="s">
        <v>351</v>
      </c>
      <c r="B790" s="17">
        <v>3.0</v>
      </c>
      <c r="C790" s="1">
        <v>10.0</v>
      </c>
    </row>
    <row r="791" ht="15.75" customHeight="1">
      <c r="A791" s="19" t="s">
        <v>352</v>
      </c>
      <c r="B791" s="17">
        <v>3.0</v>
      </c>
      <c r="C791" s="1">
        <v>100.0</v>
      </c>
    </row>
    <row r="792" ht="15.75" customHeight="1">
      <c r="A792" s="19" t="s">
        <v>353</v>
      </c>
      <c r="B792" s="17">
        <v>3.0</v>
      </c>
      <c r="C792" s="1">
        <v>100.0</v>
      </c>
    </row>
    <row r="793" ht="15.75" customHeight="1">
      <c r="A793" s="19" t="s">
        <v>354</v>
      </c>
      <c r="B793" s="17">
        <v>3.0</v>
      </c>
      <c r="C793" s="1">
        <v>1000.0</v>
      </c>
    </row>
    <row r="794" ht="15.75" customHeight="1">
      <c r="A794" s="19" t="s">
        <v>355</v>
      </c>
      <c r="B794" s="17">
        <v>3.0</v>
      </c>
      <c r="C794" s="1">
        <v>100.0</v>
      </c>
    </row>
    <row r="795" ht="15.75" customHeight="1">
      <c r="A795" s="19" t="s">
        <v>356</v>
      </c>
      <c r="B795" s="17">
        <v>3.0</v>
      </c>
      <c r="C795" s="1">
        <v>100.0</v>
      </c>
    </row>
    <row r="796" ht="15.75" customHeight="1">
      <c r="A796" s="19" t="s">
        <v>357</v>
      </c>
      <c r="B796" s="17">
        <v>3.0</v>
      </c>
      <c r="C796" s="1">
        <v>100.0</v>
      </c>
    </row>
    <row r="797" ht="15.75" customHeight="1">
      <c r="A797" s="19" t="s">
        <v>358</v>
      </c>
      <c r="B797" s="17">
        <v>3.0</v>
      </c>
      <c r="C797" s="1">
        <v>100.0</v>
      </c>
    </row>
    <row r="798" ht="15.75" customHeight="1">
      <c r="A798" s="19" t="s">
        <v>359</v>
      </c>
      <c r="B798" s="17">
        <v>3.0</v>
      </c>
      <c r="C798" s="1">
        <v>100.0</v>
      </c>
    </row>
    <row r="799" ht="15.75" customHeight="1">
      <c r="A799" s="19" t="s">
        <v>360</v>
      </c>
      <c r="B799" s="17">
        <v>3.0</v>
      </c>
      <c r="C799" s="1">
        <v>100.0</v>
      </c>
    </row>
    <row r="800" ht="15.75" customHeight="1">
      <c r="A800" s="19" t="s">
        <v>361</v>
      </c>
      <c r="B800" s="17">
        <v>3.0</v>
      </c>
      <c r="C800" s="1">
        <v>100.0</v>
      </c>
    </row>
    <row r="801" ht="15.75" customHeight="1">
      <c r="A801" s="19" t="s">
        <v>362</v>
      </c>
      <c r="B801" s="17">
        <v>3.0</v>
      </c>
      <c r="C801" s="1">
        <v>10.0</v>
      </c>
    </row>
    <row r="802" ht="15.75" customHeight="1">
      <c r="A802" s="19" t="s">
        <v>363</v>
      </c>
      <c r="B802" s="17">
        <v>3.0</v>
      </c>
      <c r="C802" s="1">
        <v>10.0</v>
      </c>
    </row>
    <row r="803" ht="15.75" customHeight="1">
      <c r="A803" s="19" t="s">
        <v>364</v>
      </c>
      <c r="B803" s="17">
        <v>3.0</v>
      </c>
      <c r="C803" s="1">
        <v>10.0</v>
      </c>
    </row>
    <row r="804" ht="15.75" customHeight="1">
      <c r="A804" s="19" t="s">
        <v>365</v>
      </c>
      <c r="B804" s="17">
        <v>3.0</v>
      </c>
      <c r="C804" s="1">
        <v>10.0</v>
      </c>
    </row>
    <row r="805" ht="15.75" customHeight="1">
      <c r="A805" s="19" t="s">
        <v>366</v>
      </c>
      <c r="B805" s="17">
        <v>3.0</v>
      </c>
      <c r="C805" s="1">
        <v>10.0</v>
      </c>
    </row>
    <row r="806" ht="15.75" customHeight="1">
      <c r="A806" s="19" t="s">
        <v>367</v>
      </c>
      <c r="B806" s="17">
        <v>3.0</v>
      </c>
      <c r="C806" s="1">
        <v>100.0</v>
      </c>
    </row>
    <row r="807" ht="15.75" customHeight="1">
      <c r="A807" s="19" t="s">
        <v>368</v>
      </c>
      <c r="B807" s="17">
        <v>3.0</v>
      </c>
      <c r="C807" s="1">
        <v>100.0</v>
      </c>
    </row>
    <row r="808" ht="15.75" customHeight="1">
      <c r="A808" s="19" t="s">
        <v>369</v>
      </c>
      <c r="B808" s="17">
        <v>3.0</v>
      </c>
      <c r="C808" s="1">
        <v>100.0</v>
      </c>
    </row>
    <row r="809" ht="15.75" customHeight="1">
      <c r="A809" s="19" t="s">
        <v>370</v>
      </c>
      <c r="B809" s="17">
        <v>3.0</v>
      </c>
      <c r="C809" s="1">
        <v>1000.0</v>
      </c>
    </row>
    <row r="810" ht="15.75" customHeight="1">
      <c r="A810" s="19" t="s">
        <v>371</v>
      </c>
      <c r="B810" s="17">
        <v>3.0</v>
      </c>
      <c r="C810" s="1">
        <v>1000.0</v>
      </c>
    </row>
    <row r="811" ht="15.75" customHeight="1">
      <c r="A811" s="19" t="s">
        <v>372</v>
      </c>
      <c r="B811" s="17">
        <v>3.0</v>
      </c>
      <c r="C811" s="1">
        <v>1000.0</v>
      </c>
    </row>
    <row r="812" ht="15.75" customHeight="1">
      <c r="A812" s="19" t="s">
        <v>373</v>
      </c>
      <c r="B812" s="17">
        <v>3.0</v>
      </c>
      <c r="C812" s="1">
        <v>1000.0</v>
      </c>
    </row>
    <row r="813" ht="15.75" customHeight="1">
      <c r="A813" s="19" t="s">
        <v>374</v>
      </c>
      <c r="B813" s="17">
        <v>3.0</v>
      </c>
      <c r="C813" s="1">
        <v>1000.0</v>
      </c>
    </row>
    <row r="814" ht="15.75" customHeight="1">
      <c r="A814" s="19" t="s">
        <v>375</v>
      </c>
      <c r="B814" s="17">
        <v>3.0</v>
      </c>
      <c r="C814" s="1">
        <v>1000.0</v>
      </c>
    </row>
    <row r="815" ht="15.75" customHeight="1">
      <c r="A815" s="19" t="s">
        <v>376</v>
      </c>
      <c r="B815" s="17">
        <v>3.0</v>
      </c>
      <c r="C815" s="1">
        <v>1000.0</v>
      </c>
    </row>
    <row r="816" ht="15.75" customHeight="1">
      <c r="A816" s="19" t="s">
        <v>377</v>
      </c>
      <c r="B816" s="17">
        <v>3.0</v>
      </c>
      <c r="C816" s="1">
        <v>1000.0</v>
      </c>
    </row>
    <row r="817" ht="15.75" customHeight="1">
      <c r="A817" s="19" t="s">
        <v>378</v>
      </c>
      <c r="B817" s="17">
        <v>3.0</v>
      </c>
      <c r="C817" s="1">
        <v>1000.0</v>
      </c>
    </row>
    <row r="818" ht="15.75" customHeight="1">
      <c r="A818" s="19" t="s">
        <v>379</v>
      </c>
      <c r="B818" s="17">
        <v>3.0</v>
      </c>
      <c r="C818" s="1">
        <v>1000.0</v>
      </c>
    </row>
    <row r="819" ht="15.75" customHeight="1">
      <c r="A819" s="19" t="s">
        <v>380</v>
      </c>
      <c r="B819" s="17">
        <v>3.0</v>
      </c>
      <c r="C819" s="1">
        <v>1000.0</v>
      </c>
    </row>
    <row r="820" ht="15.75" customHeight="1">
      <c r="A820" s="19" t="s">
        <v>381</v>
      </c>
      <c r="B820" s="17">
        <v>3.0</v>
      </c>
      <c r="C820" s="1">
        <v>1000.0</v>
      </c>
    </row>
    <row r="821" ht="15.75" customHeight="1">
      <c r="A821" s="19" t="s">
        <v>382</v>
      </c>
      <c r="B821" s="17">
        <v>3.0</v>
      </c>
      <c r="C821" s="1">
        <v>1000.0</v>
      </c>
    </row>
    <row r="822" ht="15.75" customHeight="1">
      <c r="A822" s="19" t="s">
        <v>383</v>
      </c>
      <c r="B822" s="17">
        <v>3.0</v>
      </c>
      <c r="C822" s="1">
        <v>1000.0</v>
      </c>
    </row>
    <row r="823" ht="15.75" customHeight="1">
      <c r="A823" s="19" t="s">
        <v>384</v>
      </c>
      <c r="B823" s="17">
        <v>3.0</v>
      </c>
      <c r="C823" s="1">
        <v>1000.0</v>
      </c>
    </row>
    <row r="824" ht="15.75" customHeight="1">
      <c r="A824" s="19" t="s">
        <v>385</v>
      </c>
      <c r="B824" s="17">
        <v>3.0</v>
      </c>
      <c r="C824" s="1">
        <v>1000.0</v>
      </c>
    </row>
    <row r="825" ht="15.75" customHeight="1">
      <c r="A825" s="19" t="s">
        <v>386</v>
      </c>
      <c r="B825" s="17">
        <v>3.0</v>
      </c>
      <c r="C825" s="1">
        <v>1000.0</v>
      </c>
    </row>
    <row r="826" ht="15.75" customHeight="1">
      <c r="A826" s="19" t="s">
        <v>387</v>
      </c>
      <c r="B826" s="17">
        <v>3.0</v>
      </c>
      <c r="C826" s="1">
        <v>1000.0</v>
      </c>
    </row>
    <row r="827" ht="15.75" customHeight="1">
      <c r="A827" s="19" t="s">
        <v>388</v>
      </c>
      <c r="B827" s="17">
        <v>3.0</v>
      </c>
      <c r="C827" s="1">
        <v>100.0</v>
      </c>
    </row>
    <row r="828" ht="15.75" customHeight="1">
      <c r="A828" s="19" t="s">
        <v>389</v>
      </c>
      <c r="B828" s="17">
        <v>3.0</v>
      </c>
      <c r="C828" s="1">
        <v>100.0</v>
      </c>
    </row>
    <row r="829" ht="15.75" customHeight="1">
      <c r="A829" s="19" t="s">
        <v>390</v>
      </c>
      <c r="B829" s="17">
        <v>3.0</v>
      </c>
      <c r="C829" s="1">
        <v>10.0</v>
      </c>
    </row>
    <row r="830" ht="15.75" customHeight="1">
      <c r="A830" s="19" t="s">
        <v>391</v>
      </c>
      <c r="B830" s="17">
        <v>3.0</v>
      </c>
      <c r="C830" s="1">
        <v>10.0</v>
      </c>
    </row>
    <row r="831" ht="15.75" customHeight="1">
      <c r="A831" s="19" t="s">
        <v>392</v>
      </c>
      <c r="B831" s="17">
        <v>3.0</v>
      </c>
      <c r="C831" s="1">
        <v>10.0</v>
      </c>
    </row>
    <row r="832" ht="15.75" customHeight="1">
      <c r="A832" s="19" t="s">
        <v>393</v>
      </c>
      <c r="B832" s="17">
        <v>3.0</v>
      </c>
      <c r="C832" s="1">
        <v>10.0</v>
      </c>
    </row>
    <row r="833" ht="15.75" customHeight="1">
      <c r="A833" s="19" t="s">
        <v>394</v>
      </c>
      <c r="B833" s="17">
        <v>3.0</v>
      </c>
      <c r="C833" s="1">
        <v>10.0</v>
      </c>
    </row>
    <row r="834" ht="15.75" customHeight="1">
      <c r="A834" s="19" t="s">
        <v>395</v>
      </c>
      <c r="B834" s="17">
        <v>3.0</v>
      </c>
      <c r="C834" s="1">
        <v>10.0</v>
      </c>
    </row>
    <row r="835" ht="15.75" customHeight="1">
      <c r="A835" s="19" t="s">
        <v>396</v>
      </c>
      <c r="B835" s="17">
        <v>3.0</v>
      </c>
      <c r="C835" s="1">
        <v>100.0</v>
      </c>
    </row>
    <row r="836" ht="15.75" customHeight="1">
      <c r="A836" s="19" t="s">
        <v>397</v>
      </c>
      <c r="B836" s="17">
        <v>3.0</v>
      </c>
      <c r="C836" s="1">
        <v>100.0</v>
      </c>
    </row>
    <row r="837" ht="15.75" customHeight="1">
      <c r="A837" s="19" t="s">
        <v>398</v>
      </c>
      <c r="B837" s="17">
        <v>3.0</v>
      </c>
      <c r="C837" s="1">
        <v>100.0</v>
      </c>
    </row>
    <row r="838" ht="15.75" customHeight="1">
      <c r="A838" s="19" t="s">
        <v>399</v>
      </c>
      <c r="B838" s="17">
        <v>3.0</v>
      </c>
      <c r="C838" s="1">
        <v>100.0</v>
      </c>
    </row>
    <row r="839" ht="15.75" customHeight="1">
      <c r="A839" s="19" t="s">
        <v>400</v>
      </c>
      <c r="B839" s="17">
        <v>3.0</v>
      </c>
      <c r="C839" s="1">
        <v>100.0</v>
      </c>
    </row>
    <row r="840" ht="15.75" customHeight="1">
      <c r="A840" s="19" t="s">
        <v>401</v>
      </c>
      <c r="B840" s="17">
        <v>3.0</v>
      </c>
      <c r="C840" s="1">
        <v>100.0</v>
      </c>
    </row>
    <row r="841" ht="15.75" customHeight="1">
      <c r="A841" s="19" t="s">
        <v>402</v>
      </c>
      <c r="B841" s="17">
        <v>3.0</v>
      </c>
      <c r="C841" s="1">
        <v>100.0</v>
      </c>
    </row>
    <row r="842" ht="15.75" customHeight="1">
      <c r="A842" s="19" t="s">
        <v>403</v>
      </c>
      <c r="B842" s="17">
        <v>3.0</v>
      </c>
      <c r="C842" s="1">
        <v>100.0</v>
      </c>
    </row>
    <row r="843" ht="15.75" customHeight="1">
      <c r="A843" s="19" t="s">
        <v>404</v>
      </c>
      <c r="B843" s="17">
        <v>3.0</v>
      </c>
      <c r="C843" s="1">
        <v>100.0</v>
      </c>
    </row>
    <row r="844" ht="15.75" customHeight="1">
      <c r="A844" s="19" t="s">
        <v>405</v>
      </c>
      <c r="B844" s="17">
        <v>3.0</v>
      </c>
      <c r="C844" s="1">
        <v>100.0</v>
      </c>
    </row>
    <row r="845" ht="15.75" customHeight="1">
      <c r="A845" s="19" t="s">
        <v>406</v>
      </c>
      <c r="B845" s="17">
        <v>3.0</v>
      </c>
      <c r="C845" s="1">
        <v>10.0</v>
      </c>
    </row>
    <row r="846" ht="15.75" customHeight="1">
      <c r="A846" s="19" t="s">
        <v>407</v>
      </c>
      <c r="B846" s="17">
        <v>3.0</v>
      </c>
      <c r="C846" s="1">
        <v>10.0</v>
      </c>
    </row>
    <row r="847" ht="15.75" customHeight="1">
      <c r="A847" s="19" t="s">
        <v>408</v>
      </c>
      <c r="B847" s="17">
        <v>3.0</v>
      </c>
      <c r="C847" s="1">
        <v>10.0</v>
      </c>
    </row>
    <row r="848" ht="15.75" customHeight="1">
      <c r="A848" s="19" t="s">
        <v>409</v>
      </c>
      <c r="B848" s="17">
        <v>3.0</v>
      </c>
      <c r="C848" s="1">
        <v>10.0</v>
      </c>
    </row>
    <row r="849" ht="15.75" customHeight="1">
      <c r="A849" s="19" t="s">
        <v>410</v>
      </c>
      <c r="B849" s="17">
        <v>3.0</v>
      </c>
      <c r="C849" s="1">
        <v>1000.0</v>
      </c>
    </row>
    <row r="850" ht="15.75" customHeight="1">
      <c r="A850" s="19" t="s">
        <v>411</v>
      </c>
      <c r="B850" s="17">
        <v>3.0</v>
      </c>
      <c r="C850" s="1">
        <v>1000.0</v>
      </c>
    </row>
    <row r="851" ht="15.75" customHeight="1">
      <c r="A851" s="19" t="s">
        <v>412</v>
      </c>
      <c r="B851" s="17">
        <v>3.0</v>
      </c>
      <c r="C851" s="1">
        <v>1000.0</v>
      </c>
    </row>
    <row r="852" ht="15.75" customHeight="1">
      <c r="A852" s="19" t="s">
        <v>413</v>
      </c>
      <c r="B852" s="17">
        <v>3.0</v>
      </c>
      <c r="C852" s="1">
        <v>100.0</v>
      </c>
    </row>
    <row r="853" ht="15.75" customHeight="1">
      <c r="A853" s="19" t="s">
        <v>414</v>
      </c>
      <c r="B853" s="17">
        <v>3.0</v>
      </c>
      <c r="C853" s="1">
        <v>100.0</v>
      </c>
    </row>
    <row r="854" ht="15.75" customHeight="1">
      <c r="A854" s="19" t="s">
        <v>415</v>
      </c>
      <c r="B854" s="17">
        <v>3.0</v>
      </c>
      <c r="C854" s="1">
        <v>1000.0</v>
      </c>
    </row>
    <row r="855" ht="15.75" customHeight="1">
      <c r="A855" s="19" t="s">
        <v>416</v>
      </c>
      <c r="B855" s="17">
        <v>3.0</v>
      </c>
      <c r="C855" s="1">
        <v>1000.0</v>
      </c>
    </row>
    <row r="856" ht="15.75" customHeight="1">
      <c r="A856" s="19" t="s">
        <v>417</v>
      </c>
      <c r="B856" s="17">
        <v>3.0</v>
      </c>
      <c r="C856" s="1">
        <v>1000.0</v>
      </c>
    </row>
    <row r="857" ht="15.75" customHeight="1">
      <c r="A857" s="19" t="s">
        <v>418</v>
      </c>
      <c r="B857" s="17">
        <v>3.0</v>
      </c>
      <c r="C857" s="1">
        <v>1000.0</v>
      </c>
    </row>
    <row r="858" ht="15.75" customHeight="1">
      <c r="A858" s="19" t="s">
        <v>419</v>
      </c>
      <c r="B858" s="17">
        <v>3.0</v>
      </c>
      <c r="C858" s="1">
        <v>10.0</v>
      </c>
    </row>
    <row r="859" ht="15.75" customHeight="1">
      <c r="A859" s="19" t="s">
        <v>420</v>
      </c>
      <c r="B859" s="17">
        <v>3.0</v>
      </c>
      <c r="C859" s="1">
        <v>100.0</v>
      </c>
    </row>
    <row r="860" ht="15.75" customHeight="1">
      <c r="A860" s="19" t="s">
        <v>421</v>
      </c>
      <c r="B860" s="17">
        <v>3.0</v>
      </c>
      <c r="C860" s="1">
        <v>1000.0</v>
      </c>
    </row>
    <row r="861" ht="15.75" customHeight="1">
      <c r="A861" s="19" t="s">
        <v>422</v>
      </c>
      <c r="B861" s="17">
        <v>3.0</v>
      </c>
      <c r="C861" s="1">
        <v>1000.0</v>
      </c>
    </row>
    <row r="862" ht="15.75" customHeight="1">
      <c r="A862" s="19" t="s">
        <v>423</v>
      </c>
      <c r="B862" s="17">
        <v>3.0</v>
      </c>
      <c r="C862" s="1">
        <v>1000.0</v>
      </c>
    </row>
    <row r="863" ht="15.75" customHeight="1">
      <c r="A863" s="19" t="s">
        <v>424</v>
      </c>
      <c r="B863" s="17">
        <v>3.0</v>
      </c>
      <c r="C863" s="1">
        <v>1000.0</v>
      </c>
    </row>
    <row r="864" ht="15.75" customHeight="1">
      <c r="A864" s="19" t="s">
        <v>425</v>
      </c>
      <c r="B864" s="17">
        <v>3.0</v>
      </c>
      <c r="C864" s="1">
        <v>1000.0</v>
      </c>
    </row>
    <row r="865" ht="15.75" customHeight="1">
      <c r="A865" s="19" t="s">
        <v>426</v>
      </c>
      <c r="B865" s="17">
        <v>3.0</v>
      </c>
      <c r="C865" s="1">
        <v>1000.0</v>
      </c>
    </row>
    <row r="866" ht="15.75" customHeight="1">
      <c r="A866" s="19" t="s">
        <v>427</v>
      </c>
      <c r="B866" s="17">
        <v>3.0</v>
      </c>
      <c r="C866" s="1">
        <v>1000.0</v>
      </c>
    </row>
    <row r="867" ht="15.75" customHeight="1">
      <c r="A867" s="19" t="s">
        <v>428</v>
      </c>
      <c r="B867" s="17">
        <v>3.0</v>
      </c>
      <c r="C867" s="1">
        <v>1000.0</v>
      </c>
    </row>
    <row r="868" ht="15.75" customHeight="1">
      <c r="A868" s="19" t="s">
        <v>429</v>
      </c>
      <c r="B868" s="17">
        <v>3.0</v>
      </c>
      <c r="C868" s="1">
        <v>1000.0</v>
      </c>
    </row>
    <row r="869" ht="15.75" customHeight="1">
      <c r="A869" s="19" t="s">
        <v>430</v>
      </c>
      <c r="B869" s="17">
        <v>3.0</v>
      </c>
      <c r="C869" s="1">
        <v>1000.0</v>
      </c>
    </row>
    <row r="870" ht="15.75" customHeight="1">
      <c r="A870" s="19" t="s">
        <v>431</v>
      </c>
      <c r="B870" s="17">
        <v>3.0</v>
      </c>
      <c r="C870" s="1">
        <v>1000.0</v>
      </c>
    </row>
    <row r="871" ht="15.75" customHeight="1">
      <c r="A871" s="19" t="s">
        <v>432</v>
      </c>
      <c r="B871" s="17">
        <v>3.0</v>
      </c>
      <c r="C871" s="1">
        <v>1000.0</v>
      </c>
    </row>
    <row r="872" ht="15.75" customHeight="1">
      <c r="A872" s="19" t="s">
        <v>433</v>
      </c>
      <c r="B872" s="17">
        <v>3.0</v>
      </c>
      <c r="C872" s="1">
        <v>1000.0</v>
      </c>
    </row>
    <row r="873" ht="15.75" customHeight="1">
      <c r="A873" s="19" t="s">
        <v>434</v>
      </c>
      <c r="B873" s="17">
        <v>3.0</v>
      </c>
      <c r="C873" s="1">
        <v>1000.0</v>
      </c>
    </row>
    <row r="874" ht="15.75" customHeight="1">
      <c r="A874" s="19" t="s">
        <v>435</v>
      </c>
      <c r="B874" s="17">
        <v>3.0</v>
      </c>
      <c r="C874" s="1">
        <v>1000.0</v>
      </c>
    </row>
    <row r="875" ht="15.75" customHeight="1">
      <c r="A875" s="19" t="s">
        <v>436</v>
      </c>
      <c r="B875" s="17">
        <v>3.0</v>
      </c>
      <c r="C875" s="1">
        <v>1000.0</v>
      </c>
    </row>
    <row r="876" ht="15.75" customHeight="1">
      <c r="A876" s="19" t="s">
        <v>437</v>
      </c>
      <c r="B876" s="17">
        <v>3.0</v>
      </c>
      <c r="C876" s="1">
        <v>1000.0</v>
      </c>
    </row>
    <row r="877" ht="15.75" customHeight="1">
      <c r="A877" s="19" t="s">
        <v>438</v>
      </c>
      <c r="B877" s="17">
        <v>3.0</v>
      </c>
      <c r="C877" s="1">
        <v>1000.0</v>
      </c>
    </row>
    <row r="878" ht="15.75" customHeight="1">
      <c r="A878" s="19" t="s">
        <v>439</v>
      </c>
      <c r="B878" s="17">
        <v>3.0</v>
      </c>
      <c r="C878" s="1">
        <v>1000.0</v>
      </c>
    </row>
    <row r="879" ht="15.75" customHeight="1">
      <c r="A879" s="19" t="s">
        <v>440</v>
      </c>
      <c r="B879" s="17">
        <v>3.0</v>
      </c>
      <c r="C879" s="1">
        <v>1000.0</v>
      </c>
    </row>
    <row r="880" ht="15.75" customHeight="1">
      <c r="A880" s="19" t="s">
        <v>441</v>
      </c>
      <c r="B880" s="17">
        <v>3.0</v>
      </c>
      <c r="C880" s="1">
        <v>1000.0</v>
      </c>
    </row>
    <row r="881" ht="15.75" customHeight="1">
      <c r="A881" s="19" t="s">
        <v>442</v>
      </c>
      <c r="B881" s="17">
        <v>3.0</v>
      </c>
      <c r="C881" s="1">
        <v>1000.0</v>
      </c>
    </row>
    <row r="882" ht="15.75" customHeight="1">
      <c r="A882" s="19" t="s">
        <v>443</v>
      </c>
      <c r="B882" s="17">
        <v>3.0</v>
      </c>
      <c r="C882" s="1">
        <v>1000.0</v>
      </c>
    </row>
    <row r="883" ht="15.75" customHeight="1">
      <c r="A883" s="19" t="s">
        <v>444</v>
      </c>
      <c r="B883" s="17">
        <v>3.0</v>
      </c>
      <c r="C883" s="1">
        <v>1000.0</v>
      </c>
    </row>
    <row r="884" ht="15.75" customHeight="1">
      <c r="A884" s="19" t="s">
        <v>445</v>
      </c>
      <c r="B884" s="17">
        <v>3.0</v>
      </c>
      <c r="C884" s="1">
        <v>1000.0</v>
      </c>
    </row>
    <row r="885" ht="15.75" customHeight="1">
      <c r="A885" s="19" t="s">
        <v>446</v>
      </c>
      <c r="B885" s="17">
        <v>3.0</v>
      </c>
      <c r="C885" s="1">
        <v>1000.0</v>
      </c>
    </row>
    <row r="886" ht="15.75" customHeight="1">
      <c r="A886" s="19" t="s">
        <v>447</v>
      </c>
      <c r="B886" s="17">
        <v>3.0</v>
      </c>
      <c r="C886" s="1">
        <v>1000.0</v>
      </c>
    </row>
    <row r="887" ht="15.75" customHeight="1">
      <c r="A887" s="19" t="s">
        <v>448</v>
      </c>
      <c r="B887" s="17">
        <v>3.0</v>
      </c>
      <c r="C887" s="1">
        <v>1000.0</v>
      </c>
    </row>
    <row r="888" ht="15.75" customHeight="1">
      <c r="A888" s="19" t="s">
        <v>449</v>
      </c>
      <c r="B888" s="17">
        <v>3.0</v>
      </c>
      <c r="C888" s="1">
        <v>1000.0</v>
      </c>
    </row>
    <row r="889" ht="15.75" customHeight="1">
      <c r="A889" s="19" t="s">
        <v>450</v>
      </c>
      <c r="B889" s="17">
        <v>3.0</v>
      </c>
      <c r="C889" s="1">
        <v>1000.0</v>
      </c>
    </row>
    <row r="890" ht="15.75" customHeight="1">
      <c r="A890" s="19" t="s">
        <v>451</v>
      </c>
      <c r="B890" s="17">
        <v>3.0</v>
      </c>
      <c r="C890" s="1">
        <v>1000.0</v>
      </c>
    </row>
    <row r="891" ht="15.75" customHeight="1">
      <c r="A891" s="19" t="s">
        <v>452</v>
      </c>
      <c r="B891" s="17">
        <v>3.0</v>
      </c>
      <c r="C891" s="1">
        <v>1000.0</v>
      </c>
    </row>
    <row r="892" ht="15.75" customHeight="1">
      <c r="A892" s="19" t="s">
        <v>453</v>
      </c>
      <c r="B892" s="17">
        <v>3.0</v>
      </c>
      <c r="C892" s="1">
        <v>1000.0</v>
      </c>
    </row>
    <row r="893" ht="15.75" customHeight="1">
      <c r="A893" s="19" t="s">
        <v>454</v>
      </c>
      <c r="B893" s="17">
        <v>3.0</v>
      </c>
      <c r="C893" s="1">
        <v>1000.0</v>
      </c>
    </row>
    <row r="894" ht="15.75" customHeight="1">
      <c r="A894" s="19" t="s">
        <v>455</v>
      </c>
      <c r="B894" s="17">
        <v>3.0</v>
      </c>
      <c r="C894" s="1">
        <v>1000.0</v>
      </c>
    </row>
    <row r="895" ht="15.75" customHeight="1">
      <c r="A895" s="19" t="s">
        <v>456</v>
      </c>
      <c r="B895" s="17">
        <v>3.0</v>
      </c>
      <c r="C895" s="1">
        <v>1000.0</v>
      </c>
    </row>
    <row r="896" ht="15.75" customHeight="1">
      <c r="A896" s="19" t="s">
        <v>457</v>
      </c>
      <c r="B896" s="17">
        <v>3.0</v>
      </c>
      <c r="C896" s="1">
        <v>1000.0</v>
      </c>
    </row>
    <row r="897" ht="15.75" customHeight="1">
      <c r="A897" s="19" t="s">
        <v>458</v>
      </c>
      <c r="B897" s="17">
        <v>3.0</v>
      </c>
      <c r="C897" s="1">
        <v>1000.0</v>
      </c>
    </row>
    <row r="898" ht="15.75" customHeight="1">
      <c r="A898" s="19" t="s">
        <v>459</v>
      </c>
      <c r="B898" s="17">
        <v>3.0</v>
      </c>
      <c r="C898" s="1">
        <v>1000.0</v>
      </c>
    </row>
    <row r="899" ht="15.75" customHeight="1">
      <c r="A899" s="19" t="s">
        <v>460</v>
      </c>
      <c r="B899" s="17">
        <v>3.0</v>
      </c>
      <c r="C899" s="1">
        <v>1000.0</v>
      </c>
    </row>
    <row r="900" ht="15.75" customHeight="1">
      <c r="A900" s="19" t="s">
        <v>461</v>
      </c>
      <c r="B900" s="17">
        <v>3.0</v>
      </c>
      <c r="C900" s="1">
        <v>100.0</v>
      </c>
    </row>
    <row r="901" ht="15.75" customHeight="1">
      <c r="A901" s="19" t="s">
        <v>462</v>
      </c>
      <c r="B901" s="17">
        <v>3.0</v>
      </c>
      <c r="C901" s="1">
        <v>100.0</v>
      </c>
    </row>
    <row r="902" ht="15.75" customHeight="1">
      <c r="A902" s="19" t="s">
        <v>463</v>
      </c>
      <c r="B902" s="17">
        <v>3.0</v>
      </c>
      <c r="C902" s="1">
        <v>10.0</v>
      </c>
    </row>
    <row r="903" ht="15.75" customHeight="1">
      <c r="A903" s="19" t="s">
        <v>464</v>
      </c>
      <c r="B903" s="17">
        <v>3.0</v>
      </c>
      <c r="C903" s="1">
        <v>10.0</v>
      </c>
    </row>
    <row r="904" ht="15.75" customHeight="1">
      <c r="A904" s="19" t="s">
        <v>465</v>
      </c>
      <c r="B904" s="17">
        <v>3.0</v>
      </c>
      <c r="C904" s="1">
        <v>10.0</v>
      </c>
    </row>
    <row r="905" ht="15.75" customHeight="1">
      <c r="A905" s="19" t="s">
        <v>466</v>
      </c>
      <c r="B905" s="17">
        <v>3.0</v>
      </c>
      <c r="C905" s="1">
        <v>10.0</v>
      </c>
    </row>
    <row r="906" ht="15.75" customHeight="1">
      <c r="A906" s="19" t="s">
        <v>467</v>
      </c>
      <c r="B906" s="17">
        <v>3.0</v>
      </c>
      <c r="C906" s="1">
        <v>10.0</v>
      </c>
    </row>
    <row r="907" ht="15.75" customHeight="1">
      <c r="A907" s="19" t="s">
        <v>468</v>
      </c>
      <c r="B907" s="17">
        <v>3.0</v>
      </c>
      <c r="C907" s="1">
        <v>10.0</v>
      </c>
    </row>
    <row r="908" ht="15.75" customHeight="1">
      <c r="A908" s="19" t="s">
        <v>469</v>
      </c>
      <c r="B908" s="17">
        <v>3.0</v>
      </c>
      <c r="C908" s="1">
        <v>10.0</v>
      </c>
    </row>
    <row r="909" ht="15.75" customHeight="1">
      <c r="A909" s="19" t="s">
        <v>470</v>
      </c>
      <c r="B909" s="17">
        <v>3.0</v>
      </c>
      <c r="C909" s="1">
        <v>10.0</v>
      </c>
    </row>
    <row r="910" ht="15.75" customHeight="1">
      <c r="A910" s="19" t="s">
        <v>471</v>
      </c>
      <c r="B910" s="17">
        <v>3.0</v>
      </c>
      <c r="C910" s="1">
        <v>100.0</v>
      </c>
    </row>
    <row r="911" ht="15.75" customHeight="1">
      <c r="A911" s="19" t="s">
        <v>472</v>
      </c>
      <c r="B911" s="17">
        <v>3.0</v>
      </c>
      <c r="C911" s="1">
        <v>1000.0</v>
      </c>
    </row>
    <row r="912" ht="15.75" customHeight="1">
      <c r="A912" s="19" t="s">
        <v>473</v>
      </c>
      <c r="B912" s="17">
        <v>3.0</v>
      </c>
      <c r="C912" s="1">
        <v>1000.0</v>
      </c>
    </row>
    <row r="913" ht="15.75" customHeight="1">
      <c r="A913" s="19" t="s">
        <v>474</v>
      </c>
      <c r="B913" s="17">
        <v>3.0</v>
      </c>
      <c r="C913" s="1">
        <v>1000.0</v>
      </c>
    </row>
    <row r="914" ht="15.75" customHeight="1">
      <c r="A914" s="19" t="s">
        <v>475</v>
      </c>
      <c r="B914" s="17">
        <v>3.0</v>
      </c>
      <c r="C914" s="1">
        <v>1000.0</v>
      </c>
    </row>
    <row r="915" ht="15.75" customHeight="1">
      <c r="A915" s="19" t="s">
        <v>476</v>
      </c>
      <c r="B915" s="17">
        <v>3.0</v>
      </c>
      <c r="C915" s="1">
        <v>100.0</v>
      </c>
    </row>
    <row r="916" ht="15.75" customHeight="1">
      <c r="A916" s="19" t="s">
        <v>477</v>
      </c>
      <c r="B916" s="17">
        <v>3.0</v>
      </c>
      <c r="C916" s="1">
        <v>100.0</v>
      </c>
    </row>
    <row r="917" ht="15.75" customHeight="1">
      <c r="A917" s="19" t="s">
        <v>478</v>
      </c>
      <c r="B917" s="17">
        <v>3.0</v>
      </c>
      <c r="C917" s="1">
        <v>100.0</v>
      </c>
    </row>
    <row r="918" ht="15.75" customHeight="1">
      <c r="A918" s="19" t="s">
        <v>479</v>
      </c>
      <c r="B918" s="17">
        <v>3.0</v>
      </c>
      <c r="C918" s="1">
        <v>10.0</v>
      </c>
    </row>
    <row r="919" ht="15.75" customHeight="1">
      <c r="A919" s="19" t="s">
        <v>480</v>
      </c>
      <c r="B919" s="17">
        <v>3.0</v>
      </c>
      <c r="C919" s="1">
        <v>10.0</v>
      </c>
    </row>
    <row r="920" ht="15.75" customHeight="1">
      <c r="A920" s="19" t="s">
        <v>481</v>
      </c>
      <c r="B920" s="17">
        <v>3.0</v>
      </c>
      <c r="C920" s="1">
        <v>10.0</v>
      </c>
    </row>
    <row r="921" ht="15.75" customHeight="1">
      <c r="A921" s="19" t="s">
        <v>482</v>
      </c>
      <c r="B921" s="17">
        <v>3.0</v>
      </c>
      <c r="C921" s="1">
        <v>10.0</v>
      </c>
    </row>
    <row r="922" ht="15.75" customHeight="1">
      <c r="A922" s="19" t="s">
        <v>483</v>
      </c>
      <c r="B922" s="17">
        <v>3.0</v>
      </c>
      <c r="C922" s="1">
        <v>10.0</v>
      </c>
    </row>
    <row r="923" ht="15.75" customHeight="1">
      <c r="A923" s="19" t="s">
        <v>484</v>
      </c>
      <c r="B923" s="17">
        <v>3.0</v>
      </c>
      <c r="C923" s="1">
        <v>100.0</v>
      </c>
    </row>
    <row r="924" ht="15.75" customHeight="1">
      <c r="A924" s="19" t="s">
        <v>485</v>
      </c>
      <c r="B924" s="17">
        <v>3.0</v>
      </c>
      <c r="C924" s="1">
        <v>100.0</v>
      </c>
    </row>
    <row r="925" ht="15.75" customHeight="1">
      <c r="A925" s="19" t="s">
        <v>486</v>
      </c>
      <c r="B925" s="17">
        <v>3.0</v>
      </c>
      <c r="C925" s="1">
        <v>100.0</v>
      </c>
    </row>
    <row r="926" ht="15.75" customHeight="1">
      <c r="A926" s="19" t="s">
        <v>487</v>
      </c>
      <c r="B926" s="17">
        <v>3.0</v>
      </c>
      <c r="C926" s="1">
        <v>10.0</v>
      </c>
    </row>
    <row r="927" ht="15.75" customHeight="1">
      <c r="A927" s="19" t="s">
        <v>488</v>
      </c>
      <c r="B927" s="17">
        <v>3.0</v>
      </c>
      <c r="C927" s="1">
        <v>10.0</v>
      </c>
    </row>
    <row r="928" ht="15.75" customHeight="1">
      <c r="A928" s="19" t="s">
        <v>489</v>
      </c>
      <c r="B928" s="17">
        <v>3.0</v>
      </c>
      <c r="C928" s="1">
        <v>10.0</v>
      </c>
    </row>
    <row r="929" ht="15.75" customHeight="1">
      <c r="A929" s="19" t="s">
        <v>490</v>
      </c>
      <c r="B929" s="17">
        <v>3.0</v>
      </c>
      <c r="C929" s="1">
        <v>100.0</v>
      </c>
    </row>
    <row r="930" ht="15.75" customHeight="1">
      <c r="A930" s="19" t="s">
        <v>491</v>
      </c>
      <c r="B930" s="17">
        <v>3.0</v>
      </c>
      <c r="C930" s="1">
        <v>10.0</v>
      </c>
    </row>
    <row r="931" ht="15.75" customHeight="1">
      <c r="A931" s="19" t="s">
        <v>492</v>
      </c>
      <c r="B931" s="17">
        <v>3.0</v>
      </c>
      <c r="C931" s="1">
        <v>10.0</v>
      </c>
    </row>
    <row r="932" ht="15.75" customHeight="1">
      <c r="A932" s="19" t="s">
        <v>493</v>
      </c>
      <c r="B932" s="17">
        <v>3.0</v>
      </c>
      <c r="C932" s="1">
        <v>10.0</v>
      </c>
    </row>
    <row r="933" ht="15.75" customHeight="1">
      <c r="A933" s="19" t="s">
        <v>494</v>
      </c>
      <c r="B933" s="17">
        <v>3.0</v>
      </c>
      <c r="C933" s="1">
        <v>10.0</v>
      </c>
    </row>
    <row r="934" ht="15.75" customHeight="1">
      <c r="A934" s="19" t="s">
        <v>495</v>
      </c>
      <c r="B934" s="17">
        <v>3.0</v>
      </c>
      <c r="C934" s="1">
        <v>10.0</v>
      </c>
    </row>
    <row r="935" ht="15.75" customHeight="1">
      <c r="A935" s="19" t="s">
        <v>496</v>
      </c>
      <c r="B935" s="17">
        <v>3.0</v>
      </c>
      <c r="C935" s="1">
        <v>10.0</v>
      </c>
    </row>
    <row r="936" ht="15.75" customHeight="1">
      <c r="A936" s="19" t="s">
        <v>497</v>
      </c>
      <c r="B936" s="17">
        <v>3.0</v>
      </c>
      <c r="C936" s="1">
        <v>100.0</v>
      </c>
    </row>
    <row r="937" ht="15.75" customHeight="1">
      <c r="A937" s="19" t="s">
        <v>498</v>
      </c>
      <c r="B937" s="17">
        <v>3.0</v>
      </c>
      <c r="C937" s="1">
        <v>100.0</v>
      </c>
    </row>
    <row r="938" ht="15.75" customHeight="1">
      <c r="A938" s="19" t="s">
        <v>499</v>
      </c>
      <c r="B938" s="17">
        <v>3.0</v>
      </c>
      <c r="C938" s="1">
        <v>10.0</v>
      </c>
    </row>
    <row r="939" ht="15.75" customHeight="1">
      <c r="A939" s="19" t="s">
        <v>500</v>
      </c>
      <c r="B939" s="17">
        <v>3.0</v>
      </c>
      <c r="C939" s="1">
        <v>100.0</v>
      </c>
    </row>
    <row r="940" ht="15.75" customHeight="1">
      <c r="A940" s="19" t="s">
        <v>501</v>
      </c>
      <c r="B940" s="17">
        <v>3.0</v>
      </c>
      <c r="C940" s="1">
        <v>100.0</v>
      </c>
    </row>
    <row r="941" ht="15.75" customHeight="1">
      <c r="A941" s="19" t="s">
        <v>502</v>
      </c>
      <c r="B941" s="17">
        <v>3.0</v>
      </c>
      <c r="C941" s="1">
        <v>100.0</v>
      </c>
    </row>
    <row r="942" ht="15.75" customHeight="1">
      <c r="A942" s="19" t="s">
        <v>503</v>
      </c>
      <c r="B942" s="17">
        <v>3.0</v>
      </c>
      <c r="C942" s="1">
        <v>100.0</v>
      </c>
    </row>
    <row r="943" ht="15.75" customHeight="1">
      <c r="A943" s="19" t="s">
        <v>504</v>
      </c>
      <c r="B943" s="17">
        <v>3.0</v>
      </c>
      <c r="C943" s="1">
        <v>1000.0</v>
      </c>
    </row>
    <row r="944" ht="15.75" customHeight="1">
      <c r="A944" s="19" t="s">
        <v>505</v>
      </c>
      <c r="B944" s="17">
        <v>3.0</v>
      </c>
      <c r="C944" s="1">
        <v>1000.0</v>
      </c>
    </row>
    <row r="945" ht="15.75" customHeight="1">
      <c r="A945" s="19" t="s">
        <v>506</v>
      </c>
      <c r="B945" s="17">
        <v>3.0</v>
      </c>
      <c r="C945" s="1">
        <v>1000.0</v>
      </c>
    </row>
    <row r="946" ht="15.75" customHeight="1">
      <c r="A946" s="19" t="s">
        <v>507</v>
      </c>
      <c r="B946" s="17">
        <v>3.0</v>
      </c>
      <c r="C946" s="1">
        <v>1000.0</v>
      </c>
    </row>
    <row r="947" ht="15.75" customHeight="1">
      <c r="A947" s="19" t="s">
        <v>508</v>
      </c>
      <c r="B947" s="17">
        <v>3.0</v>
      </c>
      <c r="C947" s="1">
        <v>1000.0</v>
      </c>
    </row>
    <row r="948" ht="15.75" customHeight="1">
      <c r="A948" s="19" t="s">
        <v>509</v>
      </c>
      <c r="B948" s="17">
        <v>3.0</v>
      </c>
      <c r="C948" s="1">
        <v>1000.0</v>
      </c>
    </row>
    <row r="949" ht="15.75" customHeight="1">
      <c r="A949" s="19" t="s">
        <v>510</v>
      </c>
      <c r="B949" s="17">
        <v>3.0</v>
      </c>
      <c r="C949" s="1">
        <v>1000.0</v>
      </c>
    </row>
    <row r="950" ht="15.75" customHeight="1">
      <c r="A950" s="19" t="s">
        <v>511</v>
      </c>
      <c r="B950" s="17">
        <v>3.0</v>
      </c>
      <c r="C950" s="1">
        <v>1000.0</v>
      </c>
    </row>
    <row r="951" ht="15.75" customHeight="1">
      <c r="A951" s="19" t="s">
        <v>512</v>
      </c>
      <c r="B951" s="17">
        <v>3.0</v>
      </c>
      <c r="C951" s="1">
        <v>1000.0</v>
      </c>
    </row>
    <row r="952" ht="15.75" customHeight="1">
      <c r="A952" s="19" t="s">
        <v>513</v>
      </c>
      <c r="B952" s="17">
        <v>3.0</v>
      </c>
      <c r="C952" s="1">
        <v>1000.0</v>
      </c>
    </row>
    <row r="953" ht="15.75" customHeight="1">
      <c r="A953" s="19" t="s">
        <v>514</v>
      </c>
      <c r="B953" s="17">
        <v>3.0</v>
      </c>
      <c r="C953" s="1">
        <v>100.0</v>
      </c>
    </row>
    <row r="954" ht="15.75" customHeight="1">
      <c r="A954" s="19" t="s">
        <v>515</v>
      </c>
      <c r="B954" s="17">
        <v>3.0</v>
      </c>
      <c r="C954" s="1">
        <v>100.0</v>
      </c>
    </row>
    <row r="955" ht="15.75" customHeight="1">
      <c r="A955" s="19" t="s">
        <v>516</v>
      </c>
      <c r="B955" s="17">
        <v>3.0</v>
      </c>
      <c r="C955" s="1">
        <v>100.0</v>
      </c>
    </row>
    <row r="956" ht="15.75" customHeight="1">
      <c r="A956" s="19" t="s">
        <v>517</v>
      </c>
      <c r="B956" s="17">
        <v>3.0</v>
      </c>
      <c r="C956" s="1">
        <v>100.0</v>
      </c>
    </row>
    <row r="957" ht="15.75" customHeight="1">
      <c r="A957" s="19" t="s">
        <v>518</v>
      </c>
      <c r="B957" s="17">
        <v>3.0</v>
      </c>
      <c r="C957" s="1">
        <v>100.0</v>
      </c>
    </row>
    <row r="958" ht="15.75" customHeight="1">
      <c r="A958" s="19" t="s">
        <v>519</v>
      </c>
      <c r="B958" s="17">
        <v>3.0</v>
      </c>
      <c r="C958" s="1">
        <v>100.0</v>
      </c>
    </row>
    <row r="959" ht="15.75" customHeight="1">
      <c r="A959" s="19" t="s">
        <v>520</v>
      </c>
      <c r="B959" s="17">
        <v>3.0</v>
      </c>
      <c r="C959" s="1">
        <v>100.0</v>
      </c>
    </row>
    <row r="960" ht="15.75" customHeight="1">
      <c r="A960" s="19" t="s">
        <v>521</v>
      </c>
      <c r="B960" s="17">
        <v>3.0</v>
      </c>
      <c r="C960" s="1">
        <v>100.0</v>
      </c>
    </row>
    <row r="961" ht="15.75" customHeight="1">
      <c r="A961" s="19" t="s">
        <v>522</v>
      </c>
      <c r="B961" s="17">
        <v>3.0</v>
      </c>
      <c r="C961" s="1">
        <v>1000.0</v>
      </c>
    </row>
    <row r="962" ht="15.75" customHeight="1">
      <c r="A962" s="19" t="s">
        <v>523</v>
      </c>
      <c r="B962" s="17">
        <v>3.0</v>
      </c>
      <c r="C962" s="1">
        <v>1000.0</v>
      </c>
    </row>
    <row r="963" ht="15.75" customHeight="1">
      <c r="A963" s="19" t="s">
        <v>524</v>
      </c>
      <c r="B963" s="17">
        <v>3.0</v>
      </c>
      <c r="C963" s="1">
        <v>1000.0</v>
      </c>
    </row>
    <row r="964" ht="15.75" customHeight="1">
      <c r="A964" s="19" t="s">
        <v>525</v>
      </c>
      <c r="B964" s="17">
        <v>3.0</v>
      </c>
      <c r="C964" s="1">
        <v>1000.0</v>
      </c>
    </row>
    <row r="965" ht="15.75" customHeight="1">
      <c r="A965" s="19" t="s">
        <v>526</v>
      </c>
      <c r="B965" s="17">
        <v>3.0</v>
      </c>
      <c r="C965" s="1">
        <v>1000.0</v>
      </c>
    </row>
    <row r="966" ht="15.75" customHeight="1">
      <c r="A966" s="19" t="s">
        <v>527</v>
      </c>
      <c r="B966" s="17">
        <v>3.0</v>
      </c>
      <c r="C966" s="1">
        <v>1000.0</v>
      </c>
    </row>
    <row r="967" ht="15.75" customHeight="1">
      <c r="A967" s="19" t="s">
        <v>528</v>
      </c>
      <c r="B967" s="17">
        <v>3.0</v>
      </c>
      <c r="C967" s="1">
        <v>1000.0</v>
      </c>
    </row>
    <row r="968" ht="15.75" customHeight="1">
      <c r="A968" s="19" t="s">
        <v>529</v>
      </c>
      <c r="B968" s="17">
        <v>3.0</v>
      </c>
      <c r="C968" s="1">
        <v>1000.0</v>
      </c>
    </row>
    <row r="969" ht="15.75" customHeight="1">
      <c r="A969" s="19" t="s">
        <v>530</v>
      </c>
      <c r="B969" s="17">
        <v>3.0</v>
      </c>
      <c r="C969" s="1">
        <v>1000.0</v>
      </c>
    </row>
    <row r="970" ht="15.75" customHeight="1">
      <c r="A970" s="19" t="s">
        <v>531</v>
      </c>
      <c r="B970" s="17">
        <v>3.0</v>
      </c>
      <c r="C970" s="1">
        <v>1000.0</v>
      </c>
    </row>
    <row r="971" ht="15.75" customHeight="1">
      <c r="A971" s="19" t="s">
        <v>532</v>
      </c>
      <c r="B971" s="17">
        <v>3.0</v>
      </c>
      <c r="C971" s="1">
        <v>1000.0</v>
      </c>
    </row>
    <row r="972" ht="15.75" customHeight="1">
      <c r="A972" s="19" t="s">
        <v>533</v>
      </c>
      <c r="B972" s="17">
        <v>3.0</v>
      </c>
      <c r="C972" s="1">
        <v>100.0</v>
      </c>
    </row>
    <row r="973" ht="15.75" customHeight="1">
      <c r="A973" s="19" t="s">
        <v>534</v>
      </c>
      <c r="B973" s="17">
        <v>3.0</v>
      </c>
      <c r="C973" s="1">
        <v>100.0</v>
      </c>
    </row>
    <row r="974" ht="15.75" customHeight="1">
      <c r="A974" s="19" t="s">
        <v>535</v>
      </c>
      <c r="B974" s="17">
        <v>3.0</v>
      </c>
      <c r="C974" s="1">
        <v>10.0</v>
      </c>
    </row>
    <row r="975" ht="15.75" customHeight="1">
      <c r="A975" s="19" t="s">
        <v>536</v>
      </c>
      <c r="B975" s="17">
        <v>3.0</v>
      </c>
      <c r="C975" s="1">
        <v>10.0</v>
      </c>
    </row>
    <row r="976" ht="15.75" customHeight="1">
      <c r="A976" s="19" t="s">
        <v>537</v>
      </c>
      <c r="B976" s="17">
        <v>3.0</v>
      </c>
      <c r="C976" s="1">
        <v>100.0</v>
      </c>
    </row>
    <row r="977" ht="15.75" customHeight="1">
      <c r="A977" s="19" t="s">
        <v>538</v>
      </c>
      <c r="B977" s="17">
        <v>3.0</v>
      </c>
      <c r="C977" s="1">
        <v>100.0</v>
      </c>
    </row>
    <row r="978" ht="15.75" customHeight="1">
      <c r="A978" s="19" t="s">
        <v>539</v>
      </c>
      <c r="B978" s="17">
        <v>3.0</v>
      </c>
      <c r="C978" s="1">
        <v>100.0</v>
      </c>
    </row>
    <row r="979" ht="15.75" customHeight="1">
      <c r="A979" s="19" t="s">
        <v>540</v>
      </c>
      <c r="B979" s="17">
        <v>3.0</v>
      </c>
      <c r="C979" s="1">
        <v>10.0</v>
      </c>
    </row>
    <row r="980" ht="15.75" customHeight="1">
      <c r="A980" s="19" t="s">
        <v>541</v>
      </c>
      <c r="B980" s="17">
        <v>3.0</v>
      </c>
      <c r="C980" s="1">
        <v>100.0</v>
      </c>
    </row>
    <row r="981" ht="15.75" customHeight="1">
      <c r="A981" s="19" t="s">
        <v>542</v>
      </c>
      <c r="B981" s="17">
        <v>3.0</v>
      </c>
      <c r="C981" s="1">
        <v>100.0</v>
      </c>
    </row>
    <row r="982" ht="15.75" customHeight="1">
      <c r="A982" s="19" t="s">
        <v>543</v>
      </c>
      <c r="B982" s="17">
        <v>3.0</v>
      </c>
      <c r="C982" s="1">
        <v>100.0</v>
      </c>
    </row>
    <row r="983" ht="15.75" customHeight="1">
      <c r="A983" s="19" t="s">
        <v>544</v>
      </c>
      <c r="B983" s="17">
        <v>3.0</v>
      </c>
      <c r="C983" s="1">
        <v>1000.0</v>
      </c>
    </row>
    <row r="984" ht="15.75" customHeight="1">
      <c r="A984" s="19" t="s">
        <v>545</v>
      </c>
      <c r="B984" s="17">
        <v>3.0</v>
      </c>
      <c r="C984" s="1">
        <v>1000.0</v>
      </c>
    </row>
    <row r="985" ht="15.75" customHeight="1">
      <c r="A985" s="19" t="s">
        <v>546</v>
      </c>
      <c r="B985" s="17">
        <v>3.0</v>
      </c>
      <c r="C985" s="1">
        <v>1000.0</v>
      </c>
    </row>
    <row r="986" ht="15.75" customHeight="1">
      <c r="A986" s="19" t="s">
        <v>547</v>
      </c>
      <c r="B986" s="17">
        <v>3.0</v>
      </c>
      <c r="C986" s="1">
        <v>100.0</v>
      </c>
    </row>
    <row r="987" ht="15.75" customHeight="1">
      <c r="A987" s="19" t="s">
        <v>548</v>
      </c>
      <c r="B987" s="17">
        <v>3.0</v>
      </c>
      <c r="C987" s="1">
        <v>100.0</v>
      </c>
    </row>
    <row r="988" ht="15.75" customHeight="1">
      <c r="A988" s="19" t="s">
        <v>549</v>
      </c>
      <c r="B988" s="17">
        <v>3.0</v>
      </c>
      <c r="C988" s="1">
        <v>1000.0</v>
      </c>
    </row>
    <row r="989" ht="15.75" customHeight="1">
      <c r="A989" s="19" t="s">
        <v>550</v>
      </c>
      <c r="B989" s="17">
        <v>3.0</v>
      </c>
      <c r="C989" s="1">
        <v>1000.0</v>
      </c>
    </row>
    <row r="990" ht="15.75" customHeight="1">
      <c r="A990" s="19" t="s">
        <v>551</v>
      </c>
      <c r="B990" s="17">
        <v>3.0</v>
      </c>
      <c r="C990" s="1">
        <v>1000.0</v>
      </c>
    </row>
    <row r="991" ht="15.75" customHeight="1">
      <c r="A991" s="19" t="s">
        <v>552</v>
      </c>
      <c r="B991" s="17">
        <v>3.0</v>
      </c>
      <c r="C991" s="1">
        <v>1000.0</v>
      </c>
    </row>
    <row r="992" ht="15.75" customHeight="1">
      <c r="A992" s="19" t="s">
        <v>553</v>
      </c>
      <c r="B992" s="17">
        <v>3.0</v>
      </c>
      <c r="C992" s="1">
        <v>1000.0</v>
      </c>
    </row>
    <row r="993" ht="15.75" customHeight="1">
      <c r="A993" s="19" t="s">
        <v>554</v>
      </c>
      <c r="B993" s="17">
        <v>3.0</v>
      </c>
      <c r="C993" s="1">
        <v>1000.0</v>
      </c>
    </row>
    <row r="994" ht="15.75" customHeight="1">
      <c r="A994" s="19" t="s">
        <v>555</v>
      </c>
      <c r="B994" s="17">
        <v>3.0</v>
      </c>
      <c r="C994" s="1">
        <v>1000.0</v>
      </c>
    </row>
    <row r="995" ht="15.75" customHeight="1">
      <c r="A995" s="19" t="s">
        <v>223</v>
      </c>
      <c r="B995" s="28">
        <v>4.0</v>
      </c>
      <c r="C995" s="1">
        <v>1000.0</v>
      </c>
    </row>
    <row r="996" ht="15.75" customHeight="1">
      <c r="A996" s="19" t="s">
        <v>226</v>
      </c>
      <c r="B996" s="28">
        <v>4.0</v>
      </c>
      <c r="C996" s="1">
        <v>1000.0</v>
      </c>
    </row>
    <row r="997" ht="15.75" customHeight="1">
      <c r="A997" s="19" t="s">
        <v>227</v>
      </c>
      <c r="B997" s="28">
        <v>4.0</v>
      </c>
      <c r="C997" s="1">
        <v>1000.0</v>
      </c>
    </row>
    <row r="998" ht="15.75" customHeight="1">
      <c r="A998" s="19" t="s">
        <v>229</v>
      </c>
      <c r="B998" s="28">
        <v>4.0</v>
      </c>
      <c r="C998" s="1">
        <v>1000.0</v>
      </c>
    </row>
    <row r="999" ht="15.75" customHeight="1">
      <c r="A999" s="19" t="s">
        <v>230</v>
      </c>
      <c r="B999" s="28">
        <v>4.0</v>
      </c>
      <c r="C999" s="1">
        <v>1000.0</v>
      </c>
    </row>
    <row r="1000" ht="15.75" customHeight="1">
      <c r="A1000" s="19" t="s">
        <v>231</v>
      </c>
      <c r="B1000" s="28">
        <v>4.0</v>
      </c>
      <c r="C1000" s="1">
        <v>1000.0</v>
      </c>
    </row>
    <row r="1001" ht="15.75" customHeight="1">
      <c r="A1001" s="19" t="s">
        <v>232</v>
      </c>
      <c r="B1001" s="28">
        <v>4.0</v>
      </c>
      <c r="C1001" s="1">
        <v>1000.0</v>
      </c>
    </row>
    <row r="1002" ht="15.75" customHeight="1">
      <c r="A1002" s="19" t="s">
        <v>233</v>
      </c>
      <c r="B1002" s="28">
        <v>4.0</v>
      </c>
      <c r="C1002" s="1">
        <v>100.0</v>
      </c>
    </row>
    <row r="1003" ht="15.75" customHeight="1">
      <c r="A1003" s="19" t="s">
        <v>234</v>
      </c>
      <c r="B1003" s="28">
        <v>4.0</v>
      </c>
      <c r="C1003" s="1">
        <v>1000.0</v>
      </c>
    </row>
    <row r="1004" ht="15.75" customHeight="1">
      <c r="A1004" s="19" t="s">
        <v>235</v>
      </c>
      <c r="B1004" s="28">
        <v>4.0</v>
      </c>
      <c r="C1004" s="1">
        <v>1000.0</v>
      </c>
    </row>
    <row r="1005" ht="15.75" customHeight="1">
      <c r="A1005" s="19" t="s">
        <v>236</v>
      </c>
      <c r="B1005" s="28">
        <v>4.0</v>
      </c>
      <c r="C1005" s="1">
        <v>1000.0</v>
      </c>
    </row>
    <row r="1006" ht="15.75" customHeight="1">
      <c r="A1006" s="19" t="s">
        <v>237</v>
      </c>
      <c r="B1006" s="28">
        <v>4.0</v>
      </c>
      <c r="C1006" s="1">
        <v>1000.0</v>
      </c>
    </row>
    <row r="1007" ht="15.75" customHeight="1">
      <c r="A1007" s="19" t="s">
        <v>238</v>
      </c>
      <c r="B1007" s="28">
        <v>4.0</v>
      </c>
      <c r="C1007" s="1">
        <v>1000.0</v>
      </c>
    </row>
    <row r="1008" ht="15.75" customHeight="1">
      <c r="A1008" s="19" t="s">
        <v>239</v>
      </c>
      <c r="B1008" s="28">
        <v>4.0</v>
      </c>
      <c r="C1008" s="1">
        <v>1000.0</v>
      </c>
    </row>
    <row r="1009" ht="15.75" customHeight="1">
      <c r="A1009" s="19" t="s">
        <v>240</v>
      </c>
      <c r="B1009" s="28">
        <v>4.0</v>
      </c>
      <c r="C1009" s="1">
        <v>1000.0</v>
      </c>
    </row>
    <row r="1010" ht="15.75" customHeight="1">
      <c r="A1010" s="19" t="s">
        <v>241</v>
      </c>
      <c r="B1010" s="28">
        <v>4.0</v>
      </c>
      <c r="C1010" s="1">
        <v>1000.0</v>
      </c>
    </row>
    <row r="1011" ht="15.75" customHeight="1">
      <c r="A1011" s="19" t="s">
        <v>242</v>
      </c>
      <c r="B1011" s="28">
        <v>4.0</v>
      </c>
      <c r="C1011" s="1">
        <v>1000.0</v>
      </c>
    </row>
    <row r="1012" ht="15.75" customHeight="1">
      <c r="A1012" s="19" t="s">
        <v>243</v>
      </c>
      <c r="B1012" s="28">
        <v>4.0</v>
      </c>
      <c r="C1012" s="1">
        <v>1000.0</v>
      </c>
    </row>
    <row r="1013" ht="15.75" customHeight="1">
      <c r="A1013" s="19" t="s">
        <v>244</v>
      </c>
      <c r="B1013" s="28">
        <v>4.0</v>
      </c>
      <c r="C1013" s="1">
        <v>100.0</v>
      </c>
    </row>
    <row r="1014" ht="15.75" customHeight="1">
      <c r="A1014" s="19" t="s">
        <v>245</v>
      </c>
      <c r="B1014" s="28">
        <v>4.0</v>
      </c>
      <c r="C1014" s="1">
        <v>100.0</v>
      </c>
    </row>
    <row r="1015" ht="15.75" customHeight="1">
      <c r="A1015" s="19" t="s">
        <v>246</v>
      </c>
      <c r="B1015" s="28">
        <v>4.0</v>
      </c>
      <c r="C1015" s="1">
        <v>100.0</v>
      </c>
    </row>
    <row r="1016" ht="15.75" customHeight="1">
      <c r="A1016" s="19" t="s">
        <v>247</v>
      </c>
      <c r="B1016" s="28">
        <v>4.0</v>
      </c>
      <c r="C1016" s="1">
        <v>100.0</v>
      </c>
    </row>
    <row r="1017" ht="15.75" customHeight="1">
      <c r="A1017" s="19" t="s">
        <v>248</v>
      </c>
      <c r="B1017" s="28">
        <v>4.0</v>
      </c>
      <c r="C1017" s="1">
        <v>1000.0</v>
      </c>
    </row>
    <row r="1018" ht="15.75" customHeight="1">
      <c r="A1018" s="19" t="s">
        <v>249</v>
      </c>
      <c r="B1018" s="28">
        <v>4.0</v>
      </c>
      <c r="C1018" s="1">
        <v>1000.0</v>
      </c>
    </row>
    <row r="1019" ht="15.75" customHeight="1">
      <c r="A1019" s="19" t="s">
        <v>250</v>
      </c>
      <c r="B1019" s="28">
        <v>4.0</v>
      </c>
      <c r="C1019" s="1">
        <v>1000.0</v>
      </c>
    </row>
    <row r="1020" ht="15.75" customHeight="1">
      <c r="A1020" s="19" t="s">
        <v>251</v>
      </c>
      <c r="B1020" s="28">
        <v>4.0</v>
      </c>
      <c r="C1020" s="1">
        <v>1000.0</v>
      </c>
    </row>
    <row r="1021" ht="15.75" customHeight="1">
      <c r="A1021" s="19" t="s">
        <v>252</v>
      </c>
      <c r="B1021" s="28">
        <v>4.0</v>
      </c>
      <c r="C1021" s="1">
        <v>1000.0</v>
      </c>
    </row>
    <row r="1022" ht="15.75" customHeight="1">
      <c r="A1022" s="19" t="s">
        <v>253</v>
      </c>
      <c r="B1022" s="28">
        <v>4.0</v>
      </c>
      <c r="C1022" s="1">
        <v>1000.0</v>
      </c>
    </row>
    <row r="1023" ht="15.75" customHeight="1">
      <c r="A1023" s="19" t="s">
        <v>254</v>
      </c>
      <c r="B1023" s="28">
        <v>4.0</v>
      </c>
      <c r="C1023" s="1">
        <v>1000.0</v>
      </c>
    </row>
    <row r="1024" ht="15.75" customHeight="1">
      <c r="A1024" s="19" t="s">
        <v>255</v>
      </c>
      <c r="B1024" s="28">
        <v>4.0</v>
      </c>
      <c r="C1024" s="1">
        <v>1000.0</v>
      </c>
    </row>
    <row r="1025" ht="15.75" customHeight="1">
      <c r="A1025" s="19" t="s">
        <v>256</v>
      </c>
      <c r="B1025" s="28">
        <v>4.0</v>
      </c>
      <c r="C1025" s="1">
        <v>1000.0</v>
      </c>
    </row>
    <row r="1026" ht="15.75" customHeight="1">
      <c r="A1026" s="19" t="s">
        <v>257</v>
      </c>
      <c r="B1026" s="28">
        <v>4.0</v>
      </c>
      <c r="C1026" s="1">
        <v>1000.0</v>
      </c>
    </row>
    <row r="1027" ht="15.75" customHeight="1">
      <c r="A1027" s="19" t="s">
        <v>258</v>
      </c>
      <c r="B1027" s="28">
        <v>4.0</v>
      </c>
      <c r="C1027" s="1">
        <v>1000.0</v>
      </c>
    </row>
    <row r="1028" ht="15.75" customHeight="1">
      <c r="A1028" s="19" t="s">
        <v>259</v>
      </c>
      <c r="B1028" s="28">
        <v>4.0</v>
      </c>
      <c r="C1028" s="1">
        <v>1000.0</v>
      </c>
    </row>
    <row r="1029" ht="15.75" customHeight="1">
      <c r="A1029" s="19" t="s">
        <v>260</v>
      </c>
      <c r="B1029" s="28">
        <v>4.0</v>
      </c>
      <c r="C1029" s="1">
        <v>1000.0</v>
      </c>
    </row>
    <row r="1030" ht="15.75" customHeight="1">
      <c r="A1030" s="19" t="s">
        <v>261</v>
      </c>
      <c r="B1030" s="28">
        <v>4.0</v>
      </c>
      <c r="C1030" s="1">
        <v>1000.0</v>
      </c>
    </row>
    <row r="1031" ht="15.75" customHeight="1">
      <c r="A1031" s="19" t="s">
        <v>262</v>
      </c>
      <c r="B1031" s="28">
        <v>4.0</v>
      </c>
      <c r="C1031" s="1">
        <v>1000.0</v>
      </c>
    </row>
    <row r="1032" ht="15.75" customHeight="1">
      <c r="A1032" s="19" t="s">
        <v>263</v>
      </c>
      <c r="B1032" s="28">
        <v>4.0</v>
      </c>
      <c r="C1032" s="1">
        <v>1000.0</v>
      </c>
    </row>
    <row r="1033" ht="15.75" customHeight="1">
      <c r="A1033" s="19" t="s">
        <v>264</v>
      </c>
      <c r="B1033" s="28">
        <v>4.0</v>
      </c>
      <c r="C1033" s="1">
        <v>1000.0</v>
      </c>
    </row>
    <row r="1034" ht="15.75" customHeight="1">
      <c r="A1034" s="19" t="s">
        <v>265</v>
      </c>
      <c r="B1034" s="28">
        <v>4.0</v>
      </c>
      <c r="C1034" s="1">
        <v>1000.0</v>
      </c>
    </row>
    <row r="1035" ht="15.75" customHeight="1">
      <c r="A1035" s="19" t="s">
        <v>266</v>
      </c>
      <c r="B1035" s="28">
        <v>4.0</v>
      </c>
      <c r="C1035" s="1">
        <v>1000.0</v>
      </c>
    </row>
    <row r="1036" ht="15.75" customHeight="1">
      <c r="A1036" s="19" t="s">
        <v>267</v>
      </c>
      <c r="B1036" s="28">
        <v>4.0</v>
      </c>
      <c r="C1036" s="1">
        <v>1000.0</v>
      </c>
    </row>
    <row r="1037" ht="15.75" customHeight="1">
      <c r="A1037" s="19" t="s">
        <v>268</v>
      </c>
      <c r="B1037" s="28">
        <v>4.0</v>
      </c>
      <c r="C1037" s="1">
        <v>1000.0</v>
      </c>
    </row>
    <row r="1038" ht="15.75" customHeight="1">
      <c r="A1038" s="19" t="s">
        <v>269</v>
      </c>
      <c r="B1038" s="28">
        <v>4.0</v>
      </c>
      <c r="C1038" s="1">
        <v>1000.0</v>
      </c>
    </row>
    <row r="1039" ht="15.75" customHeight="1">
      <c r="A1039" s="19" t="s">
        <v>270</v>
      </c>
      <c r="B1039" s="28">
        <v>4.0</v>
      </c>
      <c r="C1039" s="1">
        <v>1000.0</v>
      </c>
    </row>
    <row r="1040" ht="15.75" customHeight="1">
      <c r="A1040" s="19" t="s">
        <v>271</v>
      </c>
      <c r="B1040" s="28">
        <v>4.0</v>
      </c>
      <c r="C1040" s="1">
        <v>1000.0</v>
      </c>
    </row>
    <row r="1041" ht="15.75" customHeight="1">
      <c r="A1041" s="19" t="s">
        <v>272</v>
      </c>
      <c r="B1041" s="28">
        <v>4.0</v>
      </c>
      <c r="C1041" s="1">
        <v>1000.0</v>
      </c>
    </row>
    <row r="1042" ht="15.75" customHeight="1">
      <c r="A1042" s="19" t="s">
        <v>273</v>
      </c>
      <c r="B1042" s="28">
        <v>4.0</v>
      </c>
      <c r="C1042" s="1">
        <v>1000.0</v>
      </c>
    </row>
    <row r="1043" ht="15.75" customHeight="1">
      <c r="A1043" s="19" t="s">
        <v>274</v>
      </c>
      <c r="B1043" s="28">
        <v>4.0</v>
      </c>
      <c r="C1043" s="1">
        <v>1000.0</v>
      </c>
    </row>
    <row r="1044" ht="15.75" customHeight="1">
      <c r="A1044" s="19" t="s">
        <v>275</v>
      </c>
      <c r="B1044" s="28">
        <v>4.0</v>
      </c>
      <c r="C1044" s="1">
        <v>1000.0</v>
      </c>
    </row>
    <row r="1045" ht="15.75" customHeight="1">
      <c r="A1045" s="19" t="s">
        <v>276</v>
      </c>
      <c r="B1045" s="28">
        <v>4.0</v>
      </c>
      <c r="C1045" s="1">
        <v>1000.0</v>
      </c>
    </row>
    <row r="1046" ht="15.75" customHeight="1">
      <c r="A1046" s="19" t="s">
        <v>277</v>
      </c>
      <c r="B1046" s="28">
        <v>4.0</v>
      </c>
      <c r="C1046" s="1">
        <v>1000.0</v>
      </c>
    </row>
    <row r="1047" ht="15.75" customHeight="1">
      <c r="A1047" s="19" t="s">
        <v>278</v>
      </c>
      <c r="B1047" s="28">
        <v>4.0</v>
      </c>
      <c r="C1047" s="1">
        <v>1000.0</v>
      </c>
    </row>
    <row r="1048" ht="15.75" customHeight="1">
      <c r="A1048" s="19" t="s">
        <v>279</v>
      </c>
      <c r="B1048" s="28">
        <v>4.0</v>
      </c>
      <c r="C1048" s="1">
        <v>1000.0</v>
      </c>
    </row>
    <row r="1049" ht="15.75" customHeight="1">
      <c r="A1049" s="19" t="s">
        <v>280</v>
      </c>
      <c r="B1049" s="28">
        <v>4.0</v>
      </c>
      <c r="C1049" s="1">
        <v>1000.0</v>
      </c>
    </row>
    <row r="1050" ht="15.75" customHeight="1">
      <c r="A1050" s="19" t="s">
        <v>281</v>
      </c>
      <c r="B1050" s="28">
        <v>4.0</v>
      </c>
      <c r="C1050" s="1">
        <v>1000.0</v>
      </c>
    </row>
    <row r="1051" ht="15.75" customHeight="1">
      <c r="A1051" s="19" t="s">
        <v>282</v>
      </c>
      <c r="B1051" s="28">
        <v>4.0</v>
      </c>
      <c r="C1051" s="1">
        <v>1000.0</v>
      </c>
    </row>
    <row r="1052" ht="15.75" customHeight="1">
      <c r="A1052" s="19" t="s">
        <v>283</v>
      </c>
      <c r="B1052" s="28">
        <v>4.0</v>
      </c>
      <c r="C1052" s="1">
        <v>1000.0</v>
      </c>
    </row>
    <row r="1053" ht="15.75" customHeight="1">
      <c r="A1053" s="19" t="s">
        <v>284</v>
      </c>
      <c r="B1053" s="28">
        <v>4.0</v>
      </c>
      <c r="C1053" s="1">
        <v>1000.0</v>
      </c>
    </row>
    <row r="1054" ht="15.75" customHeight="1">
      <c r="A1054" s="19" t="s">
        <v>285</v>
      </c>
      <c r="B1054" s="28">
        <v>4.0</v>
      </c>
      <c r="C1054" s="1">
        <v>1000.0</v>
      </c>
    </row>
    <row r="1055" ht="15.75" customHeight="1">
      <c r="A1055" s="19" t="s">
        <v>286</v>
      </c>
      <c r="B1055" s="28">
        <v>4.0</v>
      </c>
      <c r="C1055" s="1">
        <v>1000.0</v>
      </c>
    </row>
    <row r="1056" ht="15.75" customHeight="1">
      <c r="A1056" s="19" t="s">
        <v>287</v>
      </c>
      <c r="B1056" s="28">
        <v>4.0</v>
      </c>
      <c r="C1056" s="1">
        <v>1000.0</v>
      </c>
    </row>
    <row r="1057" ht="15.75" customHeight="1">
      <c r="A1057" s="19" t="s">
        <v>288</v>
      </c>
      <c r="B1057" s="28">
        <v>4.0</v>
      </c>
      <c r="C1057" s="1">
        <v>1000.0</v>
      </c>
    </row>
    <row r="1058" ht="15.75" customHeight="1">
      <c r="A1058" s="19" t="s">
        <v>289</v>
      </c>
      <c r="B1058" s="28">
        <v>4.0</v>
      </c>
      <c r="C1058" s="1">
        <v>1000.0</v>
      </c>
    </row>
    <row r="1059" ht="15.75" customHeight="1">
      <c r="A1059" s="19" t="s">
        <v>290</v>
      </c>
      <c r="B1059" s="28">
        <v>4.0</v>
      </c>
      <c r="C1059" s="1">
        <v>1000.0</v>
      </c>
    </row>
    <row r="1060" ht="15.75" customHeight="1">
      <c r="A1060" s="19" t="s">
        <v>291</v>
      </c>
      <c r="B1060" s="28">
        <v>4.0</v>
      </c>
      <c r="C1060" s="1">
        <v>1000.0</v>
      </c>
    </row>
    <row r="1061" ht="15.75" customHeight="1">
      <c r="A1061" s="19" t="s">
        <v>292</v>
      </c>
      <c r="B1061" s="28">
        <v>4.0</v>
      </c>
      <c r="C1061" s="1">
        <v>1000.0</v>
      </c>
    </row>
    <row r="1062" ht="15.75" customHeight="1">
      <c r="A1062" s="19" t="s">
        <v>293</v>
      </c>
      <c r="B1062" s="28">
        <v>4.0</v>
      </c>
      <c r="C1062" s="1">
        <v>1000.0</v>
      </c>
    </row>
    <row r="1063" ht="15.75" customHeight="1">
      <c r="A1063" s="19" t="s">
        <v>294</v>
      </c>
      <c r="B1063" s="28">
        <v>4.0</v>
      </c>
      <c r="C1063" s="1">
        <v>1000.0</v>
      </c>
    </row>
    <row r="1064" ht="15.75" customHeight="1">
      <c r="A1064" s="19" t="s">
        <v>295</v>
      </c>
      <c r="B1064" s="28">
        <v>4.0</v>
      </c>
      <c r="C1064" s="1">
        <v>1000.0</v>
      </c>
    </row>
    <row r="1065" ht="15.75" customHeight="1">
      <c r="A1065" s="19" t="s">
        <v>296</v>
      </c>
      <c r="B1065" s="28">
        <v>4.0</v>
      </c>
      <c r="C1065" s="1">
        <v>1000.0</v>
      </c>
    </row>
    <row r="1066" ht="15.75" customHeight="1">
      <c r="A1066" s="19" t="s">
        <v>297</v>
      </c>
      <c r="B1066" s="28">
        <v>4.0</v>
      </c>
      <c r="C1066" s="1">
        <v>1000.0</v>
      </c>
    </row>
    <row r="1067" ht="15.75" customHeight="1">
      <c r="A1067" s="19" t="s">
        <v>298</v>
      </c>
      <c r="B1067" s="28">
        <v>4.0</v>
      </c>
      <c r="C1067" s="1">
        <v>1000.0</v>
      </c>
    </row>
    <row r="1068" ht="15.75" customHeight="1">
      <c r="A1068" s="19" t="s">
        <v>299</v>
      </c>
      <c r="B1068" s="28">
        <v>4.0</v>
      </c>
      <c r="C1068" s="1">
        <v>1000.0</v>
      </c>
    </row>
    <row r="1069" ht="15.75" customHeight="1">
      <c r="A1069" s="19" t="s">
        <v>300</v>
      </c>
      <c r="B1069" s="28">
        <v>4.0</v>
      </c>
      <c r="C1069" s="1">
        <v>1000.0</v>
      </c>
    </row>
    <row r="1070" ht="15.75" customHeight="1">
      <c r="A1070" s="19" t="s">
        <v>301</v>
      </c>
      <c r="B1070" s="28">
        <v>4.0</v>
      </c>
      <c r="C1070" s="1">
        <v>1000.0</v>
      </c>
    </row>
    <row r="1071" ht="15.75" customHeight="1">
      <c r="A1071" s="19" t="s">
        <v>302</v>
      </c>
      <c r="B1071" s="28">
        <v>4.0</v>
      </c>
      <c r="C1071" s="1">
        <v>1000.0</v>
      </c>
    </row>
    <row r="1072" ht="15.75" customHeight="1">
      <c r="A1072" s="19" t="s">
        <v>303</v>
      </c>
      <c r="B1072" s="28">
        <v>4.0</v>
      </c>
      <c r="C1072" s="1">
        <v>1000.0</v>
      </c>
    </row>
    <row r="1073" ht="15.75" customHeight="1">
      <c r="A1073" s="19" t="s">
        <v>304</v>
      </c>
      <c r="B1073" s="28">
        <v>4.0</v>
      </c>
      <c r="C1073" s="1">
        <v>1000.0</v>
      </c>
    </row>
    <row r="1074" ht="15.75" customHeight="1">
      <c r="A1074" s="19" t="s">
        <v>305</v>
      </c>
      <c r="B1074" s="28">
        <v>4.0</v>
      </c>
      <c r="C1074" s="1">
        <v>1000.0</v>
      </c>
    </row>
    <row r="1075" ht="15.75" customHeight="1">
      <c r="A1075" s="19" t="s">
        <v>306</v>
      </c>
      <c r="B1075" s="28">
        <v>4.0</v>
      </c>
      <c r="C1075" s="1">
        <v>1000.0</v>
      </c>
    </row>
    <row r="1076" ht="15.75" customHeight="1">
      <c r="A1076" s="19" t="s">
        <v>307</v>
      </c>
      <c r="B1076" s="28">
        <v>4.0</v>
      </c>
      <c r="C1076" s="1">
        <v>1000.0</v>
      </c>
    </row>
    <row r="1077" ht="15.75" customHeight="1">
      <c r="A1077" s="19" t="s">
        <v>308</v>
      </c>
      <c r="B1077" s="28">
        <v>4.0</v>
      </c>
      <c r="C1077" s="1">
        <v>1000.0</v>
      </c>
    </row>
    <row r="1078" ht="15.75" customHeight="1">
      <c r="A1078" s="19" t="s">
        <v>309</v>
      </c>
      <c r="B1078" s="28">
        <v>4.0</v>
      </c>
      <c r="C1078" s="1">
        <v>1000.0</v>
      </c>
    </row>
    <row r="1079" ht="15.75" customHeight="1">
      <c r="A1079" s="19" t="s">
        <v>310</v>
      </c>
      <c r="B1079" s="28">
        <v>4.0</v>
      </c>
      <c r="C1079" s="1">
        <v>1000.0</v>
      </c>
    </row>
    <row r="1080" ht="15.75" customHeight="1">
      <c r="A1080" s="19" t="s">
        <v>311</v>
      </c>
      <c r="B1080" s="28">
        <v>4.0</v>
      </c>
      <c r="C1080" s="1">
        <v>1000.0</v>
      </c>
    </row>
    <row r="1081" ht="15.75" customHeight="1">
      <c r="A1081" s="19" t="s">
        <v>312</v>
      </c>
      <c r="B1081" s="28">
        <v>4.0</v>
      </c>
      <c r="C1081" s="1">
        <v>1000.0</v>
      </c>
    </row>
    <row r="1082" ht="15.75" customHeight="1">
      <c r="A1082" s="19" t="s">
        <v>313</v>
      </c>
      <c r="B1082" s="28">
        <v>4.0</v>
      </c>
      <c r="C1082" s="1">
        <v>1000.0</v>
      </c>
    </row>
    <row r="1083" ht="15.75" customHeight="1">
      <c r="A1083" s="19" t="s">
        <v>314</v>
      </c>
      <c r="B1083" s="28">
        <v>4.0</v>
      </c>
      <c r="C1083" s="1">
        <v>1000.0</v>
      </c>
    </row>
    <row r="1084" ht="15.75" customHeight="1">
      <c r="A1084" s="19" t="s">
        <v>315</v>
      </c>
      <c r="B1084" s="28">
        <v>4.0</v>
      </c>
      <c r="C1084" s="1">
        <v>1000.0</v>
      </c>
    </row>
    <row r="1085" ht="15.75" customHeight="1">
      <c r="A1085" s="19" t="s">
        <v>316</v>
      </c>
      <c r="B1085" s="28">
        <v>4.0</v>
      </c>
      <c r="C1085" s="1">
        <v>1000.0</v>
      </c>
    </row>
    <row r="1086" ht="15.75" customHeight="1">
      <c r="A1086" s="19" t="s">
        <v>317</v>
      </c>
      <c r="B1086" s="28">
        <v>4.0</v>
      </c>
      <c r="C1086" s="1">
        <v>1000.0</v>
      </c>
    </row>
    <row r="1087" ht="15.75" customHeight="1">
      <c r="A1087" s="19" t="s">
        <v>318</v>
      </c>
      <c r="B1087" s="28">
        <v>4.0</v>
      </c>
      <c r="C1087" s="1">
        <v>1000.0</v>
      </c>
    </row>
    <row r="1088" ht="15.75" customHeight="1">
      <c r="A1088" s="19" t="s">
        <v>319</v>
      </c>
      <c r="B1088" s="28">
        <v>4.0</v>
      </c>
      <c r="C1088" s="1">
        <v>1000.0</v>
      </c>
    </row>
    <row r="1089" ht="15.75" customHeight="1">
      <c r="A1089" s="19" t="s">
        <v>320</v>
      </c>
      <c r="B1089" s="28">
        <v>4.0</v>
      </c>
      <c r="C1089" s="1">
        <v>1000.0</v>
      </c>
    </row>
    <row r="1090" ht="15.75" customHeight="1">
      <c r="A1090" s="19" t="s">
        <v>321</v>
      </c>
      <c r="B1090" s="28">
        <v>4.0</v>
      </c>
      <c r="C1090" s="1">
        <v>1000.0</v>
      </c>
    </row>
    <row r="1091" ht="15.75" customHeight="1">
      <c r="A1091" s="19" t="s">
        <v>322</v>
      </c>
      <c r="B1091" s="28">
        <v>4.0</v>
      </c>
      <c r="C1091" s="1">
        <v>1000.0</v>
      </c>
    </row>
    <row r="1092" ht="15.75" customHeight="1">
      <c r="A1092" s="19" t="s">
        <v>323</v>
      </c>
      <c r="B1092" s="28">
        <v>4.0</v>
      </c>
      <c r="C1092" s="1">
        <v>1000.0</v>
      </c>
    </row>
    <row r="1093" ht="15.75" customHeight="1">
      <c r="A1093" s="19" t="s">
        <v>324</v>
      </c>
      <c r="B1093" s="28">
        <v>4.0</v>
      </c>
      <c r="C1093" s="1">
        <v>1000.0</v>
      </c>
    </row>
    <row r="1094" ht="15.75" customHeight="1">
      <c r="A1094" s="19" t="s">
        <v>325</v>
      </c>
      <c r="B1094" s="28">
        <v>4.0</v>
      </c>
      <c r="C1094" s="1">
        <v>1000.0</v>
      </c>
    </row>
    <row r="1095" ht="15.75" customHeight="1">
      <c r="A1095" s="19" t="s">
        <v>326</v>
      </c>
      <c r="B1095" s="28">
        <v>4.0</v>
      </c>
      <c r="C1095" s="1">
        <v>1000.0</v>
      </c>
    </row>
    <row r="1096" ht="15.75" customHeight="1">
      <c r="A1096" s="19" t="s">
        <v>327</v>
      </c>
      <c r="B1096" s="28">
        <v>4.0</v>
      </c>
      <c r="C1096" s="1">
        <v>1000.0</v>
      </c>
    </row>
    <row r="1097" ht="15.75" customHeight="1">
      <c r="A1097" s="19" t="s">
        <v>328</v>
      </c>
      <c r="B1097" s="28">
        <v>4.0</v>
      </c>
      <c r="C1097" s="1">
        <v>1000.0</v>
      </c>
    </row>
    <row r="1098" ht="15.75" customHeight="1">
      <c r="A1098" s="19" t="s">
        <v>329</v>
      </c>
      <c r="B1098" s="28">
        <v>4.0</v>
      </c>
      <c r="C1098" s="1">
        <v>1000.0</v>
      </c>
    </row>
    <row r="1099" ht="15.75" customHeight="1">
      <c r="A1099" s="19" t="s">
        <v>330</v>
      </c>
      <c r="B1099" s="28">
        <v>4.0</v>
      </c>
      <c r="C1099" s="1">
        <v>1000.0</v>
      </c>
    </row>
    <row r="1100" ht="15.75" customHeight="1">
      <c r="A1100" s="19" t="s">
        <v>331</v>
      </c>
      <c r="B1100" s="28">
        <v>4.0</v>
      </c>
      <c r="C1100" s="1">
        <v>1000.0</v>
      </c>
    </row>
    <row r="1101" ht="15.75" customHeight="1">
      <c r="A1101" s="19" t="s">
        <v>332</v>
      </c>
      <c r="B1101" s="28">
        <v>4.0</v>
      </c>
      <c r="C1101" s="1">
        <v>1000.0</v>
      </c>
    </row>
    <row r="1102" ht="15.75" customHeight="1">
      <c r="A1102" s="19" t="s">
        <v>333</v>
      </c>
      <c r="B1102" s="28">
        <v>4.0</v>
      </c>
      <c r="C1102" s="1">
        <v>1000.0</v>
      </c>
    </row>
    <row r="1103" ht="15.75" customHeight="1">
      <c r="A1103" s="19" t="s">
        <v>334</v>
      </c>
      <c r="B1103" s="28">
        <v>4.0</v>
      </c>
      <c r="C1103" s="1">
        <v>1000.0</v>
      </c>
    </row>
    <row r="1104" ht="15.75" customHeight="1">
      <c r="A1104" s="19" t="s">
        <v>335</v>
      </c>
      <c r="B1104" s="28">
        <v>4.0</v>
      </c>
      <c r="C1104" s="1">
        <v>1000.0</v>
      </c>
    </row>
    <row r="1105" ht="15.75" customHeight="1">
      <c r="A1105" s="19" t="s">
        <v>336</v>
      </c>
      <c r="B1105" s="28">
        <v>4.0</v>
      </c>
      <c r="C1105" s="1">
        <v>1000.0</v>
      </c>
    </row>
    <row r="1106" ht="15.75" customHeight="1">
      <c r="A1106" s="19" t="s">
        <v>337</v>
      </c>
      <c r="B1106" s="28">
        <v>4.0</v>
      </c>
      <c r="C1106" s="1">
        <v>1000.0</v>
      </c>
    </row>
    <row r="1107" ht="15.75" customHeight="1">
      <c r="A1107" s="19" t="s">
        <v>338</v>
      </c>
      <c r="B1107" s="28">
        <v>4.0</v>
      </c>
      <c r="C1107" s="1">
        <v>1000.0</v>
      </c>
    </row>
    <row r="1108" ht="15.75" customHeight="1">
      <c r="A1108" s="19" t="s">
        <v>339</v>
      </c>
      <c r="B1108" s="28">
        <v>4.0</v>
      </c>
      <c r="C1108" s="1">
        <v>1000.0</v>
      </c>
    </row>
    <row r="1109" ht="15.75" customHeight="1">
      <c r="A1109" s="19" t="s">
        <v>340</v>
      </c>
      <c r="B1109" s="28">
        <v>4.0</v>
      </c>
      <c r="C1109" s="1">
        <v>1000.0</v>
      </c>
    </row>
    <row r="1110" ht="15.75" customHeight="1">
      <c r="A1110" s="19" t="s">
        <v>341</v>
      </c>
      <c r="B1110" s="28">
        <v>4.0</v>
      </c>
      <c r="C1110" s="1">
        <v>1000.0</v>
      </c>
    </row>
    <row r="1111" ht="15.75" customHeight="1">
      <c r="A1111" s="19" t="s">
        <v>342</v>
      </c>
      <c r="B1111" s="28">
        <v>4.0</v>
      </c>
      <c r="C1111" s="1">
        <v>1000.0</v>
      </c>
    </row>
    <row r="1112" ht="15.75" customHeight="1">
      <c r="A1112" s="19" t="s">
        <v>343</v>
      </c>
      <c r="B1112" s="28">
        <v>4.0</v>
      </c>
      <c r="C1112" s="1">
        <v>1000.0</v>
      </c>
    </row>
    <row r="1113" ht="15.75" customHeight="1">
      <c r="A1113" s="19" t="s">
        <v>344</v>
      </c>
      <c r="B1113" s="28">
        <v>4.0</v>
      </c>
      <c r="C1113" s="1">
        <v>1000.0</v>
      </c>
    </row>
    <row r="1114" ht="15.75" customHeight="1">
      <c r="A1114" s="19" t="s">
        <v>345</v>
      </c>
      <c r="B1114" s="28">
        <v>4.0</v>
      </c>
      <c r="C1114" s="1">
        <v>1000.0</v>
      </c>
    </row>
    <row r="1115" ht="15.75" customHeight="1">
      <c r="A1115" s="19" t="s">
        <v>346</v>
      </c>
      <c r="B1115" s="28">
        <v>4.0</v>
      </c>
      <c r="C1115" s="1">
        <v>1000.0</v>
      </c>
    </row>
    <row r="1116" ht="15.75" customHeight="1">
      <c r="A1116" s="19" t="s">
        <v>347</v>
      </c>
      <c r="B1116" s="28">
        <v>4.0</v>
      </c>
      <c r="C1116" s="1">
        <v>1000.0</v>
      </c>
    </row>
    <row r="1117" ht="15.75" customHeight="1">
      <c r="A1117" s="19" t="s">
        <v>348</v>
      </c>
      <c r="B1117" s="28">
        <v>4.0</v>
      </c>
      <c r="C1117" s="1">
        <v>1000.0</v>
      </c>
    </row>
    <row r="1118" ht="15.75" customHeight="1">
      <c r="A1118" s="19" t="s">
        <v>349</v>
      </c>
      <c r="B1118" s="28">
        <v>4.0</v>
      </c>
      <c r="C1118" s="1">
        <v>1000.0</v>
      </c>
    </row>
    <row r="1119" ht="15.75" customHeight="1">
      <c r="A1119" s="19" t="s">
        <v>350</v>
      </c>
      <c r="B1119" s="28">
        <v>4.0</v>
      </c>
      <c r="C1119" s="1">
        <v>1000.0</v>
      </c>
    </row>
    <row r="1120" ht="15.75" customHeight="1">
      <c r="A1120" s="19" t="s">
        <v>351</v>
      </c>
      <c r="B1120" s="28">
        <v>4.0</v>
      </c>
      <c r="C1120" s="1">
        <v>1000.0</v>
      </c>
    </row>
    <row r="1121" ht="15.75" customHeight="1">
      <c r="A1121" s="19" t="s">
        <v>352</v>
      </c>
      <c r="B1121" s="28">
        <v>4.0</v>
      </c>
      <c r="C1121" s="1">
        <v>1000.0</v>
      </c>
    </row>
    <row r="1122" ht="15.75" customHeight="1">
      <c r="A1122" s="19" t="s">
        <v>353</v>
      </c>
      <c r="B1122" s="28">
        <v>4.0</v>
      </c>
      <c r="C1122" s="1">
        <v>1000.0</v>
      </c>
    </row>
    <row r="1123" ht="15.75" customHeight="1">
      <c r="A1123" s="19" t="s">
        <v>354</v>
      </c>
      <c r="B1123" s="28">
        <v>4.0</v>
      </c>
      <c r="C1123" s="1">
        <v>1000.0</v>
      </c>
    </row>
    <row r="1124" ht="15.75" customHeight="1">
      <c r="A1124" s="19" t="s">
        <v>355</v>
      </c>
      <c r="B1124" s="28">
        <v>4.0</v>
      </c>
      <c r="C1124" s="1">
        <v>1000.0</v>
      </c>
    </row>
    <row r="1125" ht="15.75" customHeight="1">
      <c r="A1125" s="19" t="s">
        <v>356</v>
      </c>
      <c r="B1125" s="28">
        <v>4.0</v>
      </c>
      <c r="C1125" s="1">
        <v>1000.0</v>
      </c>
    </row>
    <row r="1126" ht="15.75" customHeight="1">
      <c r="A1126" s="19" t="s">
        <v>357</v>
      </c>
      <c r="B1126" s="28">
        <v>4.0</v>
      </c>
      <c r="C1126" s="1">
        <v>1000.0</v>
      </c>
    </row>
    <row r="1127" ht="15.75" customHeight="1">
      <c r="A1127" s="19" t="s">
        <v>358</v>
      </c>
      <c r="B1127" s="28">
        <v>4.0</v>
      </c>
      <c r="C1127" s="1">
        <v>1000.0</v>
      </c>
    </row>
    <row r="1128" ht="15.75" customHeight="1">
      <c r="A1128" s="19" t="s">
        <v>359</v>
      </c>
      <c r="B1128" s="28">
        <v>4.0</v>
      </c>
      <c r="C1128" s="1">
        <v>1000.0</v>
      </c>
    </row>
    <row r="1129" ht="15.75" customHeight="1">
      <c r="A1129" s="19" t="s">
        <v>360</v>
      </c>
      <c r="B1129" s="28">
        <v>4.0</v>
      </c>
      <c r="C1129" s="1">
        <v>1000.0</v>
      </c>
    </row>
    <row r="1130" ht="15.75" customHeight="1">
      <c r="A1130" s="19" t="s">
        <v>361</v>
      </c>
      <c r="B1130" s="28">
        <v>4.0</v>
      </c>
      <c r="C1130" s="1">
        <v>1000.0</v>
      </c>
    </row>
    <row r="1131" ht="15.75" customHeight="1">
      <c r="A1131" s="19" t="s">
        <v>362</v>
      </c>
      <c r="B1131" s="28">
        <v>4.0</v>
      </c>
      <c r="C1131" s="1">
        <v>1000.0</v>
      </c>
    </row>
    <row r="1132" ht="15.75" customHeight="1">
      <c r="A1132" s="19" t="s">
        <v>363</v>
      </c>
      <c r="B1132" s="28">
        <v>4.0</v>
      </c>
      <c r="C1132" s="1">
        <v>1000.0</v>
      </c>
    </row>
    <row r="1133" ht="15.75" customHeight="1">
      <c r="A1133" s="19" t="s">
        <v>364</v>
      </c>
      <c r="B1133" s="28">
        <v>4.0</v>
      </c>
      <c r="C1133" s="1">
        <v>1000.0</v>
      </c>
    </row>
    <row r="1134" ht="15.75" customHeight="1">
      <c r="A1134" s="19" t="s">
        <v>365</v>
      </c>
      <c r="B1134" s="28">
        <v>4.0</v>
      </c>
      <c r="C1134" s="1">
        <v>1000.0</v>
      </c>
    </row>
    <row r="1135" ht="15.75" customHeight="1">
      <c r="A1135" s="19" t="s">
        <v>366</v>
      </c>
      <c r="B1135" s="28">
        <v>4.0</v>
      </c>
      <c r="C1135" s="1">
        <v>1000.0</v>
      </c>
    </row>
    <row r="1136" ht="15.75" customHeight="1">
      <c r="A1136" s="19" t="s">
        <v>367</v>
      </c>
      <c r="B1136" s="28">
        <v>4.0</v>
      </c>
      <c r="C1136" s="1">
        <v>1000.0</v>
      </c>
    </row>
    <row r="1137" ht="15.75" customHeight="1">
      <c r="A1137" s="19" t="s">
        <v>368</v>
      </c>
      <c r="B1137" s="28">
        <v>4.0</v>
      </c>
      <c r="C1137" s="1">
        <v>1000.0</v>
      </c>
    </row>
    <row r="1138" ht="15.75" customHeight="1">
      <c r="A1138" s="19" t="s">
        <v>369</v>
      </c>
      <c r="B1138" s="28">
        <v>4.0</v>
      </c>
      <c r="C1138" s="1">
        <v>1000.0</v>
      </c>
    </row>
    <row r="1139" ht="15.75" customHeight="1">
      <c r="A1139" s="19" t="s">
        <v>370</v>
      </c>
      <c r="B1139" s="28">
        <v>4.0</v>
      </c>
      <c r="C1139" s="1">
        <v>1000.0</v>
      </c>
    </row>
    <row r="1140" ht="15.75" customHeight="1">
      <c r="A1140" s="19" t="s">
        <v>371</v>
      </c>
      <c r="B1140" s="28">
        <v>4.0</v>
      </c>
      <c r="C1140" s="1">
        <v>1000.0</v>
      </c>
    </row>
    <row r="1141" ht="15.75" customHeight="1">
      <c r="A1141" s="19" t="s">
        <v>372</v>
      </c>
      <c r="B1141" s="28">
        <v>4.0</v>
      </c>
      <c r="C1141" s="1">
        <v>1000.0</v>
      </c>
    </row>
    <row r="1142" ht="15.75" customHeight="1">
      <c r="A1142" s="19" t="s">
        <v>373</v>
      </c>
      <c r="B1142" s="28">
        <v>4.0</v>
      </c>
      <c r="C1142" s="1">
        <v>1000.0</v>
      </c>
    </row>
    <row r="1143" ht="15.75" customHeight="1">
      <c r="A1143" s="19" t="s">
        <v>374</v>
      </c>
      <c r="B1143" s="28">
        <v>4.0</v>
      </c>
      <c r="C1143" s="1">
        <v>1000.0</v>
      </c>
    </row>
    <row r="1144" ht="15.75" customHeight="1">
      <c r="A1144" s="19" t="s">
        <v>375</v>
      </c>
      <c r="B1144" s="28">
        <v>4.0</v>
      </c>
      <c r="C1144" s="1">
        <v>1000.0</v>
      </c>
    </row>
    <row r="1145" ht="15.75" customHeight="1">
      <c r="A1145" s="19" t="s">
        <v>376</v>
      </c>
      <c r="B1145" s="28">
        <v>4.0</v>
      </c>
      <c r="C1145" s="1">
        <v>1000.0</v>
      </c>
    </row>
    <row r="1146" ht="15.75" customHeight="1">
      <c r="A1146" s="19" t="s">
        <v>377</v>
      </c>
      <c r="B1146" s="28">
        <v>4.0</v>
      </c>
      <c r="C1146" s="1">
        <v>1000.0</v>
      </c>
    </row>
    <row r="1147" ht="15.75" customHeight="1">
      <c r="A1147" s="19" t="s">
        <v>378</v>
      </c>
      <c r="B1147" s="28">
        <v>4.0</v>
      </c>
      <c r="C1147" s="1">
        <v>1000.0</v>
      </c>
    </row>
    <row r="1148" ht="15.75" customHeight="1">
      <c r="A1148" s="19" t="s">
        <v>379</v>
      </c>
      <c r="B1148" s="28">
        <v>4.0</v>
      </c>
      <c r="C1148" s="1">
        <v>1000.0</v>
      </c>
    </row>
    <row r="1149" ht="15.75" customHeight="1">
      <c r="A1149" s="19" t="s">
        <v>380</v>
      </c>
      <c r="B1149" s="28">
        <v>4.0</v>
      </c>
      <c r="C1149" s="1">
        <v>1000.0</v>
      </c>
    </row>
    <row r="1150" ht="15.75" customHeight="1">
      <c r="A1150" s="19" t="s">
        <v>381</v>
      </c>
      <c r="B1150" s="28">
        <v>4.0</v>
      </c>
      <c r="C1150" s="1">
        <v>1000.0</v>
      </c>
    </row>
    <row r="1151" ht="15.75" customHeight="1">
      <c r="A1151" s="19" t="s">
        <v>382</v>
      </c>
      <c r="B1151" s="28">
        <v>4.0</v>
      </c>
      <c r="C1151" s="1">
        <v>1000.0</v>
      </c>
    </row>
    <row r="1152" ht="15.75" customHeight="1">
      <c r="A1152" s="19" t="s">
        <v>383</v>
      </c>
      <c r="B1152" s="28">
        <v>4.0</v>
      </c>
      <c r="C1152" s="1">
        <v>1000.0</v>
      </c>
    </row>
    <row r="1153" ht="15.75" customHeight="1">
      <c r="A1153" s="19" t="s">
        <v>384</v>
      </c>
      <c r="B1153" s="28">
        <v>4.0</v>
      </c>
      <c r="C1153" s="1">
        <v>1000.0</v>
      </c>
    </row>
    <row r="1154" ht="15.75" customHeight="1">
      <c r="A1154" s="19" t="s">
        <v>385</v>
      </c>
      <c r="B1154" s="28">
        <v>4.0</v>
      </c>
      <c r="C1154" s="1">
        <v>1000.0</v>
      </c>
    </row>
    <row r="1155" ht="15.75" customHeight="1">
      <c r="A1155" s="19" t="s">
        <v>386</v>
      </c>
      <c r="B1155" s="28">
        <v>4.0</v>
      </c>
      <c r="C1155" s="1">
        <v>1000.0</v>
      </c>
    </row>
    <row r="1156" ht="15.75" customHeight="1">
      <c r="A1156" s="19" t="s">
        <v>387</v>
      </c>
      <c r="B1156" s="28">
        <v>4.0</v>
      </c>
      <c r="C1156" s="1">
        <v>1000.0</v>
      </c>
    </row>
    <row r="1157" ht="15.75" customHeight="1">
      <c r="A1157" s="19" t="s">
        <v>388</v>
      </c>
      <c r="B1157" s="28">
        <v>4.0</v>
      </c>
      <c r="C1157" s="1">
        <v>1000.0</v>
      </c>
    </row>
    <row r="1158" ht="15.75" customHeight="1">
      <c r="A1158" s="19" t="s">
        <v>389</v>
      </c>
      <c r="B1158" s="28">
        <v>4.0</v>
      </c>
      <c r="C1158" s="1">
        <v>1000.0</v>
      </c>
    </row>
    <row r="1159" ht="15.75" customHeight="1">
      <c r="A1159" s="19" t="s">
        <v>390</v>
      </c>
      <c r="B1159" s="28">
        <v>4.0</v>
      </c>
      <c r="C1159" s="1">
        <v>1000.0</v>
      </c>
    </row>
    <row r="1160" ht="15.75" customHeight="1">
      <c r="A1160" s="19" t="s">
        <v>391</v>
      </c>
      <c r="B1160" s="28">
        <v>4.0</v>
      </c>
      <c r="C1160" s="1">
        <v>1000.0</v>
      </c>
    </row>
    <row r="1161" ht="15.75" customHeight="1">
      <c r="A1161" s="19" t="s">
        <v>392</v>
      </c>
      <c r="B1161" s="28">
        <v>4.0</v>
      </c>
      <c r="C1161" s="1">
        <v>1000.0</v>
      </c>
    </row>
    <row r="1162" ht="15.75" customHeight="1">
      <c r="A1162" s="19" t="s">
        <v>393</v>
      </c>
      <c r="B1162" s="28">
        <v>4.0</v>
      </c>
      <c r="C1162" s="1">
        <v>1000.0</v>
      </c>
    </row>
    <row r="1163" ht="15.75" customHeight="1">
      <c r="A1163" s="19" t="s">
        <v>394</v>
      </c>
      <c r="B1163" s="28">
        <v>4.0</v>
      </c>
      <c r="C1163" s="1">
        <v>1000.0</v>
      </c>
    </row>
    <row r="1164" ht="15.75" customHeight="1">
      <c r="A1164" s="19" t="s">
        <v>395</v>
      </c>
      <c r="B1164" s="28">
        <v>4.0</v>
      </c>
      <c r="C1164" s="1">
        <v>1000.0</v>
      </c>
    </row>
    <row r="1165" ht="15.75" customHeight="1">
      <c r="A1165" s="19" t="s">
        <v>396</v>
      </c>
      <c r="B1165" s="28">
        <v>4.0</v>
      </c>
      <c r="C1165" s="1">
        <v>1000.0</v>
      </c>
    </row>
    <row r="1166" ht="15.75" customHeight="1">
      <c r="A1166" s="19" t="s">
        <v>397</v>
      </c>
      <c r="B1166" s="28">
        <v>4.0</v>
      </c>
      <c r="C1166" s="1">
        <v>1000.0</v>
      </c>
    </row>
    <row r="1167" ht="15.75" customHeight="1">
      <c r="A1167" s="19" t="s">
        <v>398</v>
      </c>
      <c r="B1167" s="28">
        <v>4.0</v>
      </c>
      <c r="C1167" s="1">
        <v>1000.0</v>
      </c>
    </row>
    <row r="1168" ht="15.75" customHeight="1">
      <c r="A1168" s="19" t="s">
        <v>399</v>
      </c>
      <c r="B1168" s="28">
        <v>4.0</v>
      </c>
      <c r="C1168" s="1">
        <v>1000.0</v>
      </c>
    </row>
    <row r="1169" ht="15.75" customHeight="1">
      <c r="A1169" s="19" t="s">
        <v>400</v>
      </c>
      <c r="B1169" s="28">
        <v>4.0</v>
      </c>
      <c r="C1169" s="1">
        <v>1000.0</v>
      </c>
    </row>
    <row r="1170" ht="15.75" customHeight="1">
      <c r="A1170" s="19" t="s">
        <v>401</v>
      </c>
      <c r="B1170" s="28">
        <v>4.0</v>
      </c>
      <c r="C1170" s="1">
        <v>1000.0</v>
      </c>
    </row>
    <row r="1171" ht="15.75" customHeight="1">
      <c r="A1171" s="19" t="s">
        <v>402</v>
      </c>
      <c r="B1171" s="28">
        <v>4.0</v>
      </c>
      <c r="C1171" s="1">
        <v>1000.0</v>
      </c>
    </row>
    <row r="1172" ht="15.75" customHeight="1">
      <c r="A1172" s="19" t="s">
        <v>403</v>
      </c>
      <c r="B1172" s="28">
        <v>4.0</v>
      </c>
      <c r="C1172" s="1">
        <v>1000.0</v>
      </c>
    </row>
    <row r="1173" ht="15.75" customHeight="1">
      <c r="A1173" s="19" t="s">
        <v>404</v>
      </c>
      <c r="B1173" s="28">
        <v>4.0</v>
      </c>
      <c r="C1173" s="1">
        <v>1000.0</v>
      </c>
    </row>
    <row r="1174" ht="15.75" customHeight="1">
      <c r="A1174" s="19" t="s">
        <v>405</v>
      </c>
      <c r="B1174" s="28">
        <v>4.0</v>
      </c>
      <c r="C1174" s="1">
        <v>1000.0</v>
      </c>
    </row>
    <row r="1175" ht="15.75" customHeight="1">
      <c r="A1175" s="19" t="s">
        <v>406</v>
      </c>
      <c r="B1175" s="28">
        <v>4.0</v>
      </c>
      <c r="C1175" s="1">
        <v>1000.0</v>
      </c>
    </row>
    <row r="1176" ht="15.75" customHeight="1">
      <c r="A1176" s="19" t="s">
        <v>407</v>
      </c>
      <c r="B1176" s="28">
        <v>4.0</v>
      </c>
      <c r="C1176" s="1">
        <v>1000.0</v>
      </c>
    </row>
    <row r="1177" ht="15.75" customHeight="1">
      <c r="A1177" s="19" t="s">
        <v>408</v>
      </c>
      <c r="B1177" s="28">
        <v>4.0</v>
      </c>
      <c r="C1177" s="1">
        <v>1000.0</v>
      </c>
    </row>
    <row r="1178" ht="15.75" customHeight="1">
      <c r="A1178" s="19" t="s">
        <v>409</v>
      </c>
      <c r="B1178" s="28">
        <v>4.0</v>
      </c>
      <c r="C1178" s="1">
        <v>1000.0</v>
      </c>
    </row>
    <row r="1179" ht="15.75" customHeight="1">
      <c r="A1179" s="19" t="s">
        <v>410</v>
      </c>
      <c r="B1179" s="28">
        <v>4.0</v>
      </c>
      <c r="C1179" s="1">
        <v>1000.0</v>
      </c>
    </row>
    <row r="1180" ht="15.75" customHeight="1">
      <c r="A1180" s="19" t="s">
        <v>411</v>
      </c>
      <c r="B1180" s="28">
        <v>4.0</v>
      </c>
      <c r="C1180" s="1">
        <v>1000.0</v>
      </c>
    </row>
    <row r="1181" ht="15.75" customHeight="1">
      <c r="A1181" s="19" t="s">
        <v>412</v>
      </c>
      <c r="B1181" s="28">
        <v>4.0</v>
      </c>
      <c r="C1181" s="1">
        <v>1000.0</v>
      </c>
    </row>
    <row r="1182" ht="15.75" customHeight="1">
      <c r="A1182" s="19" t="s">
        <v>413</v>
      </c>
      <c r="B1182" s="28">
        <v>4.0</v>
      </c>
      <c r="C1182" s="1">
        <v>1000.0</v>
      </c>
    </row>
    <row r="1183" ht="15.75" customHeight="1">
      <c r="A1183" s="19" t="s">
        <v>414</v>
      </c>
      <c r="B1183" s="28">
        <v>4.0</v>
      </c>
      <c r="C1183" s="1">
        <v>1000.0</v>
      </c>
    </row>
    <row r="1184" ht="15.75" customHeight="1">
      <c r="A1184" s="19" t="s">
        <v>415</v>
      </c>
      <c r="B1184" s="28">
        <v>4.0</v>
      </c>
      <c r="C1184" s="1">
        <v>1000.0</v>
      </c>
    </row>
    <row r="1185" ht="15.75" customHeight="1">
      <c r="A1185" s="19" t="s">
        <v>416</v>
      </c>
      <c r="B1185" s="28">
        <v>4.0</v>
      </c>
      <c r="C1185" s="1">
        <v>1000.0</v>
      </c>
    </row>
    <row r="1186" ht="15.75" customHeight="1">
      <c r="A1186" s="19" t="s">
        <v>417</v>
      </c>
      <c r="B1186" s="28">
        <v>4.0</v>
      </c>
      <c r="C1186" s="1">
        <v>1000.0</v>
      </c>
    </row>
    <row r="1187" ht="15.75" customHeight="1">
      <c r="A1187" s="19" t="s">
        <v>418</v>
      </c>
      <c r="B1187" s="28">
        <v>4.0</v>
      </c>
      <c r="C1187" s="1">
        <v>1000.0</v>
      </c>
    </row>
    <row r="1188" ht="15.75" customHeight="1">
      <c r="A1188" s="19" t="s">
        <v>419</v>
      </c>
      <c r="B1188" s="28">
        <v>4.0</v>
      </c>
      <c r="C1188" s="1">
        <v>1000.0</v>
      </c>
    </row>
    <row r="1189" ht="15.75" customHeight="1">
      <c r="A1189" s="19" t="s">
        <v>420</v>
      </c>
      <c r="B1189" s="28">
        <v>4.0</v>
      </c>
      <c r="C1189" s="1">
        <v>1000.0</v>
      </c>
    </row>
    <row r="1190" ht="15.75" customHeight="1">
      <c r="A1190" s="19" t="s">
        <v>421</v>
      </c>
      <c r="B1190" s="28">
        <v>4.0</v>
      </c>
      <c r="C1190" s="1">
        <v>1000.0</v>
      </c>
    </row>
    <row r="1191" ht="15.75" customHeight="1">
      <c r="A1191" s="19" t="s">
        <v>422</v>
      </c>
      <c r="B1191" s="28">
        <v>4.0</v>
      </c>
      <c r="C1191" s="1">
        <v>1000.0</v>
      </c>
    </row>
    <row r="1192" ht="15.75" customHeight="1">
      <c r="A1192" s="19" t="s">
        <v>423</v>
      </c>
      <c r="B1192" s="28">
        <v>4.0</v>
      </c>
      <c r="C1192" s="1">
        <v>1000.0</v>
      </c>
    </row>
    <row r="1193" ht="15.75" customHeight="1">
      <c r="A1193" s="19" t="s">
        <v>424</v>
      </c>
      <c r="B1193" s="28">
        <v>4.0</v>
      </c>
      <c r="C1193" s="1">
        <v>1000.0</v>
      </c>
    </row>
    <row r="1194" ht="15.75" customHeight="1">
      <c r="A1194" s="19" t="s">
        <v>425</v>
      </c>
      <c r="B1194" s="28">
        <v>4.0</v>
      </c>
      <c r="C1194" s="1">
        <v>1000.0</v>
      </c>
    </row>
    <row r="1195" ht="15.75" customHeight="1">
      <c r="A1195" s="19" t="s">
        <v>426</v>
      </c>
      <c r="B1195" s="28">
        <v>4.0</v>
      </c>
      <c r="C1195" s="1">
        <v>1000.0</v>
      </c>
    </row>
    <row r="1196" ht="15.75" customHeight="1">
      <c r="A1196" s="19" t="s">
        <v>427</v>
      </c>
      <c r="B1196" s="28">
        <v>4.0</v>
      </c>
      <c r="C1196" s="1">
        <v>1000.0</v>
      </c>
    </row>
    <row r="1197" ht="15.75" customHeight="1">
      <c r="A1197" s="19" t="s">
        <v>428</v>
      </c>
      <c r="B1197" s="28">
        <v>4.0</v>
      </c>
      <c r="C1197" s="1">
        <v>1000.0</v>
      </c>
    </row>
    <row r="1198" ht="15.75" customHeight="1">
      <c r="A1198" s="19" t="s">
        <v>429</v>
      </c>
      <c r="B1198" s="28">
        <v>4.0</v>
      </c>
      <c r="C1198" s="1">
        <v>1000.0</v>
      </c>
    </row>
    <row r="1199" ht="15.75" customHeight="1">
      <c r="A1199" s="19" t="s">
        <v>430</v>
      </c>
      <c r="B1199" s="28">
        <v>4.0</v>
      </c>
      <c r="C1199" s="1">
        <v>1000.0</v>
      </c>
    </row>
    <row r="1200" ht="15.75" customHeight="1">
      <c r="A1200" s="19" t="s">
        <v>431</v>
      </c>
      <c r="B1200" s="28">
        <v>4.0</v>
      </c>
      <c r="C1200" s="1">
        <v>1000.0</v>
      </c>
    </row>
    <row r="1201" ht="15.75" customHeight="1">
      <c r="A1201" s="19" t="s">
        <v>432</v>
      </c>
      <c r="B1201" s="28">
        <v>4.0</v>
      </c>
      <c r="C1201" s="1">
        <v>1000.0</v>
      </c>
    </row>
    <row r="1202" ht="15.75" customHeight="1">
      <c r="A1202" s="19" t="s">
        <v>433</v>
      </c>
      <c r="B1202" s="28">
        <v>4.0</v>
      </c>
      <c r="C1202" s="1">
        <v>1000.0</v>
      </c>
    </row>
    <row r="1203" ht="15.75" customHeight="1">
      <c r="A1203" s="19" t="s">
        <v>434</v>
      </c>
      <c r="B1203" s="28">
        <v>4.0</v>
      </c>
      <c r="C1203" s="1">
        <v>1000.0</v>
      </c>
    </row>
    <row r="1204" ht="15.75" customHeight="1">
      <c r="A1204" s="19" t="s">
        <v>435</v>
      </c>
      <c r="B1204" s="28">
        <v>4.0</v>
      </c>
      <c r="C1204" s="1">
        <v>1000.0</v>
      </c>
    </row>
    <row r="1205" ht="15.75" customHeight="1">
      <c r="A1205" s="19" t="s">
        <v>436</v>
      </c>
      <c r="B1205" s="28">
        <v>4.0</v>
      </c>
      <c r="C1205" s="1">
        <v>1000.0</v>
      </c>
    </row>
    <row r="1206" ht="15.75" customHeight="1">
      <c r="A1206" s="19" t="s">
        <v>437</v>
      </c>
      <c r="B1206" s="28">
        <v>4.0</v>
      </c>
      <c r="C1206" s="1">
        <v>1000.0</v>
      </c>
    </row>
    <row r="1207" ht="15.75" customHeight="1">
      <c r="A1207" s="19" t="s">
        <v>438</v>
      </c>
      <c r="B1207" s="28">
        <v>4.0</v>
      </c>
      <c r="C1207" s="1">
        <v>1000.0</v>
      </c>
    </row>
    <row r="1208" ht="15.75" customHeight="1">
      <c r="A1208" s="19" t="s">
        <v>439</v>
      </c>
      <c r="B1208" s="28">
        <v>4.0</v>
      </c>
      <c r="C1208" s="1">
        <v>1000.0</v>
      </c>
    </row>
    <row r="1209" ht="15.75" customHeight="1">
      <c r="A1209" s="19" t="s">
        <v>440</v>
      </c>
      <c r="B1209" s="28">
        <v>4.0</v>
      </c>
      <c r="C1209" s="1">
        <v>1000.0</v>
      </c>
    </row>
    <row r="1210" ht="15.75" customHeight="1">
      <c r="A1210" s="19" t="s">
        <v>441</v>
      </c>
      <c r="B1210" s="28">
        <v>4.0</v>
      </c>
      <c r="C1210" s="1">
        <v>1000.0</v>
      </c>
    </row>
    <row r="1211" ht="15.75" customHeight="1">
      <c r="A1211" s="19" t="s">
        <v>442</v>
      </c>
      <c r="B1211" s="28">
        <v>4.0</v>
      </c>
      <c r="C1211" s="1">
        <v>1000.0</v>
      </c>
    </row>
    <row r="1212" ht="15.75" customHeight="1">
      <c r="A1212" s="19" t="s">
        <v>443</v>
      </c>
      <c r="B1212" s="28">
        <v>4.0</v>
      </c>
      <c r="C1212" s="1">
        <v>1000.0</v>
      </c>
    </row>
    <row r="1213" ht="15.75" customHeight="1">
      <c r="A1213" s="19" t="s">
        <v>444</v>
      </c>
      <c r="B1213" s="28">
        <v>4.0</v>
      </c>
      <c r="C1213" s="1">
        <v>1000.0</v>
      </c>
    </row>
    <row r="1214" ht="15.75" customHeight="1">
      <c r="A1214" s="19" t="s">
        <v>445</v>
      </c>
      <c r="B1214" s="28">
        <v>4.0</v>
      </c>
      <c r="C1214" s="1">
        <v>1000.0</v>
      </c>
    </row>
    <row r="1215" ht="15.75" customHeight="1">
      <c r="A1215" s="19" t="s">
        <v>446</v>
      </c>
      <c r="B1215" s="28">
        <v>4.0</v>
      </c>
      <c r="C1215" s="1">
        <v>1000.0</v>
      </c>
    </row>
    <row r="1216" ht="15.75" customHeight="1">
      <c r="A1216" s="19" t="s">
        <v>447</v>
      </c>
      <c r="B1216" s="28">
        <v>4.0</v>
      </c>
      <c r="C1216" s="1">
        <v>1000.0</v>
      </c>
    </row>
    <row r="1217" ht="15.75" customHeight="1">
      <c r="A1217" s="19" t="s">
        <v>448</v>
      </c>
      <c r="B1217" s="28">
        <v>4.0</v>
      </c>
      <c r="C1217" s="1">
        <v>1000.0</v>
      </c>
    </row>
    <row r="1218" ht="15.75" customHeight="1">
      <c r="A1218" s="19" t="s">
        <v>449</v>
      </c>
      <c r="B1218" s="28">
        <v>4.0</v>
      </c>
      <c r="C1218" s="1">
        <v>1000.0</v>
      </c>
    </row>
    <row r="1219" ht="15.75" customHeight="1">
      <c r="A1219" s="19" t="s">
        <v>450</v>
      </c>
      <c r="B1219" s="28">
        <v>4.0</v>
      </c>
      <c r="C1219" s="1">
        <v>1000.0</v>
      </c>
    </row>
    <row r="1220" ht="15.75" customHeight="1">
      <c r="A1220" s="19" t="s">
        <v>451</v>
      </c>
      <c r="B1220" s="28">
        <v>4.0</v>
      </c>
      <c r="C1220" s="1">
        <v>1000.0</v>
      </c>
    </row>
    <row r="1221" ht="15.75" customHeight="1">
      <c r="A1221" s="19" t="s">
        <v>452</v>
      </c>
      <c r="B1221" s="28">
        <v>4.0</v>
      </c>
      <c r="C1221" s="1">
        <v>1000.0</v>
      </c>
    </row>
    <row r="1222" ht="15.75" customHeight="1">
      <c r="A1222" s="19" t="s">
        <v>453</v>
      </c>
      <c r="B1222" s="28">
        <v>4.0</v>
      </c>
      <c r="C1222" s="1">
        <v>1000.0</v>
      </c>
    </row>
    <row r="1223" ht="15.75" customHeight="1">
      <c r="A1223" s="19" t="s">
        <v>454</v>
      </c>
      <c r="B1223" s="28">
        <v>4.0</v>
      </c>
      <c r="C1223" s="1">
        <v>1000.0</v>
      </c>
    </row>
    <row r="1224" ht="15.75" customHeight="1">
      <c r="A1224" s="19" t="s">
        <v>455</v>
      </c>
      <c r="B1224" s="28">
        <v>4.0</v>
      </c>
      <c r="C1224" s="1">
        <v>1000.0</v>
      </c>
    </row>
    <row r="1225" ht="15.75" customHeight="1">
      <c r="A1225" s="19" t="s">
        <v>456</v>
      </c>
      <c r="B1225" s="28">
        <v>4.0</v>
      </c>
      <c r="C1225" s="1">
        <v>1000.0</v>
      </c>
    </row>
    <row r="1226" ht="15.75" customHeight="1">
      <c r="A1226" s="19" t="s">
        <v>457</v>
      </c>
      <c r="B1226" s="28">
        <v>4.0</v>
      </c>
      <c r="C1226" s="1">
        <v>1000.0</v>
      </c>
    </row>
    <row r="1227" ht="15.75" customHeight="1">
      <c r="A1227" s="19" t="s">
        <v>458</v>
      </c>
      <c r="B1227" s="28">
        <v>4.0</v>
      </c>
      <c r="C1227" s="1">
        <v>1000.0</v>
      </c>
    </row>
    <row r="1228" ht="15.75" customHeight="1">
      <c r="A1228" s="19" t="s">
        <v>459</v>
      </c>
      <c r="B1228" s="28">
        <v>4.0</v>
      </c>
      <c r="C1228" s="1">
        <v>1000.0</v>
      </c>
    </row>
    <row r="1229" ht="15.75" customHeight="1">
      <c r="A1229" s="19" t="s">
        <v>460</v>
      </c>
      <c r="B1229" s="28">
        <v>4.0</v>
      </c>
      <c r="C1229" s="1">
        <v>1000.0</v>
      </c>
    </row>
    <row r="1230" ht="15.75" customHeight="1">
      <c r="A1230" s="19" t="s">
        <v>461</v>
      </c>
      <c r="B1230" s="28">
        <v>4.0</v>
      </c>
      <c r="C1230" s="1">
        <v>1000.0</v>
      </c>
    </row>
    <row r="1231" ht="15.75" customHeight="1">
      <c r="A1231" s="19" t="s">
        <v>462</v>
      </c>
      <c r="B1231" s="28">
        <v>4.0</v>
      </c>
      <c r="C1231" s="1">
        <v>1000.0</v>
      </c>
    </row>
    <row r="1232" ht="15.75" customHeight="1">
      <c r="A1232" s="19" t="s">
        <v>463</v>
      </c>
      <c r="B1232" s="28">
        <v>4.0</v>
      </c>
      <c r="C1232" s="1">
        <v>1000.0</v>
      </c>
    </row>
    <row r="1233" ht="15.75" customHeight="1">
      <c r="A1233" s="19" t="s">
        <v>464</v>
      </c>
      <c r="B1233" s="28">
        <v>4.0</v>
      </c>
      <c r="C1233" s="1">
        <v>1000.0</v>
      </c>
    </row>
    <row r="1234" ht="15.75" customHeight="1">
      <c r="A1234" s="19" t="s">
        <v>465</v>
      </c>
      <c r="B1234" s="28">
        <v>4.0</v>
      </c>
      <c r="C1234" s="1">
        <v>100.0</v>
      </c>
    </row>
    <row r="1235" ht="15.75" customHeight="1">
      <c r="A1235" s="19" t="s">
        <v>466</v>
      </c>
      <c r="B1235" s="28">
        <v>4.0</v>
      </c>
      <c r="C1235" s="1">
        <v>1000.0</v>
      </c>
    </row>
    <row r="1236" ht="15.75" customHeight="1">
      <c r="A1236" s="19" t="s">
        <v>467</v>
      </c>
      <c r="B1236" s="28">
        <v>4.0</v>
      </c>
      <c r="C1236" s="1">
        <v>1000.0</v>
      </c>
    </row>
    <row r="1237" ht="15.75" customHeight="1">
      <c r="A1237" s="19" t="s">
        <v>468</v>
      </c>
      <c r="B1237" s="28">
        <v>4.0</v>
      </c>
      <c r="C1237" s="1">
        <v>1000.0</v>
      </c>
    </row>
    <row r="1238" ht="15.75" customHeight="1">
      <c r="A1238" s="19" t="s">
        <v>469</v>
      </c>
      <c r="B1238" s="28">
        <v>4.0</v>
      </c>
      <c r="C1238" s="1">
        <v>1000.0</v>
      </c>
    </row>
    <row r="1239" ht="15.75" customHeight="1">
      <c r="A1239" s="19" t="s">
        <v>470</v>
      </c>
      <c r="B1239" s="28">
        <v>4.0</v>
      </c>
      <c r="C1239" s="1">
        <v>1000.0</v>
      </c>
    </row>
    <row r="1240" ht="15.75" customHeight="1">
      <c r="A1240" s="19" t="s">
        <v>471</v>
      </c>
      <c r="B1240" s="28">
        <v>4.0</v>
      </c>
      <c r="C1240" s="1">
        <v>1000.0</v>
      </c>
    </row>
    <row r="1241" ht="15.75" customHeight="1">
      <c r="A1241" s="19" t="s">
        <v>472</v>
      </c>
      <c r="B1241" s="28">
        <v>4.0</v>
      </c>
      <c r="C1241" s="1">
        <v>1000.0</v>
      </c>
    </row>
    <row r="1242" ht="15.75" customHeight="1">
      <c r="A1242" s="19" t="s">
        <v>473</v>
      </c>
      <c r="B1242" s="28">
        <v>4.0</v>
      </c>
      <c r="C1242" s="1">
        <v>1000.0</v>
      </c>
    </row>
    <row r="1243" ht="15.75" customHeight="1">
      <c r="A1243" s="19" t="s">
        <v>474</v>
      </c>
      <c r="B1243" s="28">
        <v>4.0</v>
      </c>
      <c r="C1243" s="1">
        <v>1000.0</v>
      </c>
    </row>
    <row r="1244" ht="15.75" customHeight="1">
      <c r="A1244" s="19" t="s">
        <v>475</v>
      </c>
      <c r="B1244" s="28">
        <v>4.0</v>
      </c>
      <c r="C1244" s="1">
        <v>1000.0</v>
      </c>
    </row>
    <row r="1245" ht="15.75" customHeight="1">
      <c r="A1245" s="19" t="s">
        <v>476</v>
      </c>
      <c r="B1245" s="28">
        <v>4.0</v>
      </c>
      <c r="C1245" s="1">
        <v>1000.0</v>
      </c>
    </row>
    <row r="1246" ht="15.75" customHeight="1">
      <c r="A1246" s="19" t="s">
        <v>477</v>
      </c>
      <c r="B1246" s="28">
        <v>4.0</v>
      </c>
      <c r="C1246" s="1">
        <v>1000.0</v>
      </c>
    </row>
    <row r="1247" ht="15.75" customHeight="1">
      <c r="A1247" s="19" t="s">
        <v>478</v>
      </c>
      <c r="B1247" s="28">
        <v>4.0</v>
      </c>
      <c r="C1247" s="1">
        <v>1000.0</v>
      </c>
    </row>
    <row r="1248" ht="15.75" customHeight="1">
      <c r="A1248" s="19" t="s">
        <v>479</v>
      </c>
      <c r="B1248" s="28">
        <v>4.0</v>
      </c>
      <c r="C1248" s="1">
        <v>1000.0</v>
      </c>
    </row>
    <row r="1249" ht="15.75" customHeight="1">
      <c r="A1249" s="19" t="s">
        <v>480</v>
      </c>
      <c r="B1249" s="28">
        <v>4.0</v>
      </c>
      <c r="C1249" s="1">
        <v>1000.0</v>
      </c>
    </row>
    <row r="1250" ht="15.75" customHeight="1">
      <c r="A1250" s="19" t="s">
        <v>481</v>
      </c>
      <c r="B1250" s="28">
        <v>4.0</v>
      </c>
      <c r="C1250" s="1">
        <v>1000.0</v>
      </c>
    </row>
    <row r="1251" ht="15.75" customHeight="1">
      <c r="A1251" s="19" t="s">
        <v>482</v>
      </c>
      <c r="B1251" s="28">
        <v>4.0</v>
      </c>
      <c r="C1251" s="1">
        <v>1000.0</v>
      </c>
    </row>
    <row r="1252" ht="15.75" customHeight="1">
      <c r="A1252" s="19" t="s">
        <v>483</v>
      </c>
      <c r="B1252" s="28">
        <v>4.0</v>
      </c>
      <c r="C1252" s="1">
        <v>1000.0</v>
      </c>
    </row>
    <row r="1253" ht="15.75" customHeight="1">
      <c r="A1253" s="19" t="s">
        <v>484</v>
      </c>
      <c r="B1253" s="28">
        <v>4.0</v>
      </c>
      <c r="C1253" s="1">
        <v>1000.0</v>
      </c>
    </row>
    <row r="1254" ht="15.75" customHeight="1">
      <c r="A1254" s="19" t="s">
        <v>485</v>
      </c>
      <c r="B1254" s="28">
        <v>4.0</v>
      </c>
      <c r="C1254" s="1">
        <v>1000.0</v>
      </c>
    </row>
    <row r="1255" ht="15.75" customHeight="1">
      <c r="A1255" s="19" t="s">
        <v>486</v>
      </c>
      <c r="B1255" s="28">
        <v>4.0</v>
      </c>
      <c r="C1255" s="1">
        <v>1000.0</v>
      </c>
    </row>
    <row r="1256" ht="15.75" customHeight="1">
      <c r="A1256" s="19" t="s">
        <v>487</v>
      </c>
      <c r="B1256" s="28">
        <v>4.0</v>
      </c>
      <c r="C1256" s="1">
        <v>1000.0</v>
      </c>
    </row>
    <row r="1257" ht="15.75" customHeight="1">
      <c r="A1257" s="19" t="s">
        <v>488</v>
      </c>
      <c r="B1257" s="28">
        <v>4.0</v>
      </c>
      <c r="C1257" s="1">
        <v>1000.0</v>
      </c>
    </row>
    <row r="1258" ht="15.75" customHeight="1">
      <c r="A1258" s="19" t="s">
        <v>489</v>
      </c>
      <c r="B1258" s="28">
        <v>4.0</v>
      </c>
      <c r="C1258" s="1">
        <v>1000.0</v>
      </c>
    </row>
    <row r="1259" ht="15.75" customHeight="1">
      <c r="A1259" s="19" t="s">
        <v>490</v>
      </c>
      <c r="B1259" s="28">
        <v>4.0</v>
      </c>
      <c r="C1259" s="1">
        <v>1000.0</v>
      </c>
    </row>
    <row r="1260" ht="15.75" customHeight="1">
      <c r="A1260" s="19" t="s">
        <v>491</v>
      </c>
      <c r="B1260" s="28">
        <v>4.0</v>
      </c>
      <c r="C1260" s="1">
        <v>1000.0</v>
      </c>
    </row>
    <row r="1261" ht="15.75" customHeight="1">
      <c r="A1261" s="19" t="s">
        <v>492</v>
      </c>
      <c r="B1261" s="28">
        <v>4.0</v>
      </c>
      <c r="C1261" s="1">
        <v>100.0</v>
      </c>
    </row>
    <row r="1262" ht="15.75" customHeight="1">
      <c r="A1262" s="19" t="s">
        <v>493</v>
      </c>
      <c r="B1262" s="28">
        <v>4.0</v>
      </c>
      <c r="C1262" s="1">
        <v>100.0</v>
      </c>
    </row>
    <row r="1263" ht="15.75" customHeight="1">
      <c r="A1263" s="19" t="s">
        <v>494</v>
      </c>
      <c r="B1263" s="28">
        <v>4.0</v>
      </c>
      <c r="C1263" s="1">
        <v>10.0</v>
      </c>
    </row>
    <row r="1264" ht="15.75" customHeight="1">
      <c r="A1264" s="19" t="s">
        <v>495</v>
      </c>
      <c r="B1264" s="28">
        <v>4.0</v>
      </c>
      <c r="C1264" s="1">
        <v>10.0</v>
      </c>
    </row>
    <row r="1265" ht="15.75" customHeight="1">
      <c r="A1265" s="19" t="s">
        <v>496</v>
      </c>
      <c r="B1265" s="28">
        <v>4.0</v>
      </c>
      <c r="C1265" s="1">
        <v>100.0</v>
      </c>
    </row>
    <row r="1266" ht="15.75" customHeight="1">
      <c r="A1266" s="19" t="s">
        <v>497</v>
      </c>
      <c r="B1266" s="28">
        <v>4.0</v>
      </c>
      <c r="C1266" s="1">
        <v>1000.0</v>
      </c>
    </row>
    <row r="1267" ht="15.75" customHeight="1">
      <c r="A1267" s="19" t="s">
        <v>498</v>
      </c>
      <c r="B1267" s="28">
        <v>4.0</v>
      </c>
      <c r="C1267" s="1">
        <v>1000.0</v>
      </c>
    </row>
    <row r="1268" ht="15.75" customHeight="1">
      <c r="A1268" s="19" t="s">
        <v>499</v>
      </c>
      <c r="B1268" s="28">
        <v>4.0</v>
      </c>
      <c r="C1268" s="1">
        <v>1000.0</v>
      </c>
    </row>
    <row r="1269" ht="15.75" customHeight="1">
      <c r="A1269" s="19" t="s">
        <v>500</v>
      </c>
      <c r="B1269" s="28">
        <v>4.0</v>
      </c>
      <c r="C1269" s="1">
        <v>1000.0</v>
      </c>
    </row>
    <row r="1270" ht="15.75" customHeight="1">
      <c r="A1270" s="19" t="s">
        <v>501</v>
      </c>
      <c r="B1270" s="28">
        <v>4.0</v>
      </c>
      <c r="C1270" s="1">
        <v>1000.0</v>
      </c>
    </row>
    <row r="1271" ht="15.75" customHeight="1">
      <c r="A1271" s="19" t="s">
        <v>502</v>
      </c>
      <c r="B1271" s="28">
        <v>4.0</v>
      </c>
      <c r="C1271" s="1">
        <v>1000.0</v>
      </c>
    </row>
    <row r="1272" ht="15.75" customHeight="1">
      <c r="A1272" s="19" t="s">
        <v>503</v>
      </c>
      <c r="B1272" s="28">
        <v>4.0</v>
      </c>
      <c r="C1272" s="1">
        <v>1000.0</v>
      </c>
    </row>
    <row r="1273" ht="15.75" customHeight="1">
      <c r="A1273" s="19" t="s">
        <v>504</v>
      </c>
      <c r="B1273" s="28">
        <v>4.0</v>
      </c>
      <c r="C1273" s="1">
        <v>1000.0</v>
      </c>
    </row>
    <row r="1274" ht="15.75" customHeight="1">
      <c r="A1274" s="19" t="s">
        <v>505</v>
      </c>
      <c r="B1274" s="28">
        <v>4.0</v>
      </c>
      <c r="C1274" s="1">
        <v>1000.0</v>
      </c>
    </row>
    <row r="1275" ht="15.75" customHeight="1">
      <c r="A1275" s="19" t="s">
        <v>506</v>
      </c>
      <c r="B1275" s="28">
        <v>4.0</v>
      </c>
      <c r="C1275" s="1">
        <v>1000.0</v>
      </c>
    </row>
    <row r="1276" ht="15.75" customHeight="1">
      <c r="A1276" s="19" t="s">
        <v>507</v>
      </c>
      <c r="B1276" s="28">
        <v>4.0</v>
      </c>
      <c r="C1276" s="1">
        <v>1000.0</v>
      </c>
    </row>
    <row r="1277" ht="15.75" customHeight="1">
      <c r="A1277" s="19" t="s">
        <v>508</v>
      </c>
      <c r="B1277" s="28">
        <v>4.0</v>
      </c>
      <c r="C1277" s="1">
        <v>1000.0</v>
      </c>
    </row>
    <row r="1278" ht="15.75" customHeight="1">
      <c r="A1278" s="19" t="s">
        <v>509</v>
      </c>
      <c r="B1278" s="28">
        <v>4.0</v>
      </c>
      <c r="C1278" s="1">
        <v>1000.0</v>
      </c>
    </row>
    <row r="1279" ht="15.75" customHeight="1">
      <c r="A1279" s="19" t="s">
        <v>510</v>
      </c>
      <c r="B1279" s="28">
        <v>4.0</v>
      </c>
      <c r="C1279" s="1">
        <v>1000.0</v>
      </c>
    </row>
    <row r="1280" ht="15.75" customHeight="1">
      <c r="A1280" s="19" t="s">
        <v>511</v>
      </c>
      <c r="B1280" s="28">
        <v>4.0</v>
      </c>
      <c r="C1280" s="1">
        <v>1000.0</v>
      </c>
    </row>
    <row r="1281" ht="15.75" customHeight="1">
      <c r="A1281" s="19" t="s">
        <v>512</v>
      </c>
      <c r="B1281" s="28">
        <v>4.0</v>
      </c>
      <c r="C1281" s="1">
        <v>1000.0</v>
      </c>
    </row>
    <row r="1282" ht="15.75" customHeight="1">
      <c r="A1282" s="19" t="s">
        <v>513</v>
      </c>
      <c r="B1282" s="28">
        <v>4.0</v>
      </c>
      <c r="C1282" s="1">
        <v>1000.0</v>
      </c>
    </row>
    <row r="1283" ht="15.75" customHeight="1">
      <c r="A1283" s="19" t="s">
        <v>514</v>
      </c>
      <c r="B1283" s="28">
        <v>4.0</v>
      </c>
      <c r="C1283" s="1">
        <v>1000.0</v>
      </c>
    </row>
    <row r="1284" ht="15.75" customHeight="1">
      <c r="A1284" s="19" t="s">
        <v>515</v>
      </c>
      <c r="B1284" s="28">
        <v>4.0</v>
      </c>
      <c r="C1284" s="1">
        <v>100.0</v>
      </c>
    </row>
    <row r="1285" ht="15.75" customHeight="1">
      <c r="A1285" s="19" t="s">
        <v>516</v>
      </c>
      <c r="B1285" s="28">
        <v>4.0</v>
      </c>
      <c r="C1285" s="1">
        <v>100.0</v>
      </c>
    </row>
    <row r="1286" ht="15.75" customHeight="1">
      <c r="A1286" s="19" t="s">
        <v>517</v>
      </c>
      <c r="B1286" s="28">
        <v>4.0</v>
      </c>
      <c r="C1286" s="1">
        <v>100.0</v>
      </c>
    </row>
    <row r="1287" ht="15.75" customHeight="1">
      <c r="A1287" s="19" t="s">
        <v>518</v>
      </c>
      <c r="B1287" s="28">
        <v>4.0</v>
      </c>
      <c r="C1287" s="1">
        <v>100.0</v>
      </c>
    </row>
    <row r="1288" ht="15.75" customHeight="1">
      <c r="A1288" s="19" t="s">
        <v>519</v>
      </c>
      <c r="B1288" s="28">
        <v>4.0</v>
      </c>
      <c r="C1288" s="1">
        <v>100.0</v>
      </c>
    </row>
    <row r="1289" ht="15.75" customHeight="1">
      <c r="A1289" s="19" t="s">
        <v>520</v>
      </c>
      <c r="B1289" s="28">
        <v>4.0</v>
      </c>
      <c r="C1289" s="1">
        <v>100.0</v>
      </c>
    </row>
    <row r="1290" ht="15.75" customHeight="1">
      <c r="A1290" s="19" t="s">
        <v>521</v>
      </c>
      <c r="B1290" s="28">
        <v>4.0</v>
      </c>
      <c r="C1290" s="1">
        <v>100.0</v>
      </c>
    </row>
    <row r="1291" ht="15.75" customHeight="1">
      <c r="A1291" s="19" t="s">
        <v>522</v>
      </c>
      <c r="B1291" s="28">
        <v>4.0</v>
      </c>
      <c r="C1291" s="1">
        <v>1000.0</v>
      </c>
    </row>
    <row r="1292" ht="15.75" customHeight="1">
      <c r="A1292" s="19" t="s">
        <v>523</v>
      </c>
      <c r="B1292" s="28">
        <v>4.0</v>
      </c>
      <c r="C1292" s="1">
        <v>1000.0</v>
      </c>
    </row>
    <row r="1293" ht="15.75" customHeight="1">
      <c r="A1293" s="19" t="s">
        <v>524</v>
      </c>
      <c r="B1293" s="28">
        <v>4.0</v>
      </c>
      <c r="C1293" s="1">
        <v>1000.0</v>
      </c>
    </row>
    <row r="1294" ht="15.75" customHeight="1">
      <c r="A1294" s="19" t="s">
        <v>525</v>
      </c>
      <c r="B1294" s="28">
        <v>4.0</v>
      </c>
      <c r="C1294" s="1">
        <v>1000.0</v>
      </c>
    </row>
    <row r="1295" ht="15.75" customHeight="1">
      <c r="A1295" s="19" t="s">
        <v>526</v>
      </c>
      <c r="B1295" s="28">
        <v>4.0</v>
      </c>
      <c r="C1295" s="1">
        <v>1000.0</v>
      </c>
    </row>
    <row r="1296" ht="15.75" customHeight="1">
      <c r="A1296" s="19" t="s">
        <v>527</v>
      </c>
      <c r="B1296" s="28">
        <v>4.0</v>
      </c>
      <c r="C1296" s="1">
        <v>1000.0</v>
      </c>
    </row>
    <row r="1297" ht="15.75" customHeight="1">
      <c r="A1297" s="19" t="s">
        <v>528</v>
      </c>
      <c r="B1297" s="28">
        <v>4.0</v>
      </c>
      <c r="C1297" s="1">
        <v>1000.0</v>
      </c>
    </row>
    <row r="1298" ht="15.75" customHeight="1">
      <c r="A1298" s="19" t="s">
        <v>529</v>
      </c>
      <c r="B1298" s="28">
        <v>4.0</v>
      </c>
      <c r="C1298" s="1">
        <v>1000.0</v>
      </c>
    </row>
    <row r="1299" ht="15.75" customHeight="1">
      <c r="A1299" s="19" t="s">
        <v>530</v>
      </c>
      <c r="B1299" s="28">
        <v>4.0</v>
      </c>
      <c r="C1299" s="1">
        <v>1000.0</v>
      </c>
    </row>
    <row r="1300" ht="15.75" customHeight="1">
      <c r="A1300" s="19" t="s">
        <v>531</v>
      </c>
      <c r="B1300" s="28">
        <v>4.0</v>
      </c>
      <c r="C1300" s="1">
        <v>1000.0</v>
      </c>
    </row>
    <row r="1301" ht="15.75" customHeight="1">
      <c r="A1301" s="19" t="s">
        <v>532</v>
      </c>
      <c r="B1301" s="28">
        <v>4.0</v>
      </c>
      <c r="C1301" s="1">
        <v>1000.0</v>
      </c>
    </row>
    <row r="1302" ht="15.75" customHeight="1">
      <c r="A1302" s="19" t="s">
        <v>533</v>
      </c>
      <c r="B1302" s="28">
        <v>4.0</v>
      </c>
      <c r="C1302" s="1">
        <v>100.0</v>
      </c>
    </row>
    <row r="1303" ht="15.75" customHeight="1">
      <c r="A1303" s="19" t="s">
        <v>534</v>
      </c>
      <c r="B1303" s="28">
        <v>4.0</v>
      </c>
      <c r="C1303" s="1">
        <v>10.0</v>
      </c>
    </row>
    <row r="1304" ht="15.75" customHeight="1">
      <c r="A1304" s="19" t="s">
        <v>535</v>
      </c>
      <c r="B1304" s="28">
        <v>4.0</v>
      </c>
      <c r="C1304" s="1">
        <v>10.0</v>
      </c>
    </row>
    <row r="1305" ht="15.75" customHeight="1">
      <c r="A1305" s="19" t="s">
        <v>536</v>
      </c>
      <c r="B1305" s="28">
        <v>4.0</v>
      </c>
      <c r="C1305" s="1">
        <v>100.0</v>
      </c>
    </row>
    <row r="1306" ht="15.75" customHeight="1">
      <c r="A1306" s="19" t="s">
        <v>537</v>
      </c>
      <c r="B1306" s="28">
        <v>4.0</v>
      </c>
      <c r="C1306" s="1">
        <v>10.0</v>
      </c>
    </row>
    <row r="1307" ht="15.75" customHeight="1">
      <c r="A1307" s="19" t="s">
        <v>538</v>
      </c>
      <c r="B1307" s="28">
        <v>4.0</v>
      </c>
      <c r="C1307" s="1">
        <v>10.0</v>
      </c>
    </row>
    <row r="1308" ht="15.75" customHeight="1">
      <c r="A1308" s="19" t="s">
        <v>539</v>
      </c>
      <c r="B1308" s="28">
        <v>4.0</v>
      </c>
      <c r="C1308" s="1">
        <v>10.0</v>
      </c>
    </row>
    <row r="1309" ht="15.75" customHeight="1">
      <c r="A1309" s="19" t="s">
        <v>540</v>
      </c>
      <c r="B1309" s="28">
        <v>4.0</v>
      </c>
      <c r="C1309" s="1">
        <v>10.0</v>
      </c>
    </row>
    <row r="1310" ht="15.75" customHeight="1">
      <c r="A1310" s="19" t="s">
        <v>541</v>
      </c>
      <c r="B1310" s="28">
        <v>4.0</v>
      </c>
      <c r="C1310" s="1">
        <v>10.0</v>
      </c>
    </row>
    <row r="1311" ht="15.75" customHeight="1">
      <c r="A1311" s="19" t="s">
        <v>542</v>
      </c>
      <c r="B1311" s="28">
        <v>4.0</v>
      </c>
      <c r="C1311" s="1">
        <v>100.0</v>
      </c>
    </row>
    <row r="1312" ht="15.75" customHeight="1">
      <c r="A1312" s="19" t="s">
        <v>543</v>
      </c>
      <c r="B1312" s="28">
        <v>4.0</v>
      </c>
      <c r="C1312" s="1">
        <v>100.0</v>
      </c>
    </row>
    <row r="1313" ht="15.75" customHeight="1">
      <c r="A1313" s="19" t="s">
        <v>544</v>
      </c>
      <c r="B1313" s="28">
        <v>4.0</v>
      </c>
      <c r="C1313" s="1">
        <v>1000.0</v>
      </c>
    </row>
    <row r="1314" ht="15.75" customHeight="1">
      <c r="A1314" s="19" t="s">
        <v>545</v>
      </c>
      <c r="B1314" s="28">
        <v>4.0</v>
      </c>
      <c r="C1314" s="1">
        <v>1000.0</v>
      </c>
    </row>
    <row r="1315" ht="15.75" customHeight="1">
      <c r="A1315" s="19" t="s">
        <v>546</v>
      </c>
      <c r="B1315" s="28">
        <v>4.0</v>
      </c>
      <c r="C1315" s="1">
        <v>1000.0</v>
      </c>
    </row>
    <row r="1316" ht="15.75" customHeight="1">
      <c r="A1316" s="19" t="s">
        <v>547</v>
      </c>
      <c r="B1316" s="28">
        <v>4.0</v>
      </c>
      <c r="C1316" s="1">
        <v>1000.0</v>
      </c>
    </row>
    <row r="1317" ht="15.75" customHeight="1">
      <c r="A1317" s="19" t="s">
        <v>548</v>
      </c>
      <c r="B1317" s="28">
        <v>4.0</v>
      </c>
      <c r="C1317" s="1">
        <v>1000.0</v>
      </c>
    </row>
    <row r="1318" ht="15.75" customHeight="1">
      <c r="A1318" s="19" t="s">
        <v>549</v>
      </c>
      <c r="B1318" s="28">
        <v>4.0</v>
      </c>
      <c r="C1318" s="1">
        <v>1000.0</v>
      </c>
    </row>
    <row r="1319" ht="15.75" customHeight="1">
      <c r="A1319" s="19" t="s">
        <v>550</v>
      </c>
      <c r="B1319" s="28">
        <v>4.0</v>
      </c>
      <c r="C1319" s="1">
        <v>1000.0</v>
      </c>
    </row>
    <row r="1320" ht="15.75" customHeight="1">
      <c r="A1320" s="19" t="s">
        <v>551</v>
      </c>
      <c r="B1320" s="28">
        <v>4.0</v>
      </c>
      <c r="C1320" s="1">
        <v>1000.0</v>
      </c>
    </row>
    <row r="1321" ht="15.75" customHeight="1">
      <c r="A1321" s="19" t="s">
        <v>552</v>
      </c>
      <c r="B1321" s="28">
        <v>4.0</v>
      </c>
      <c r="C1321" s="1">
        <v>1000.0</v>
      </c>
    </row>
    <row r="1322" ht="15.75" customHeight="1">
      <c r="A1322" s="19" t="s">
        <v>553</v>
      </c>
      <c r="B1322" s="28">
        <v>4.0</v>
      </c>
      <c r="C1322" s="1">
        <v>1000.0</v>
      </c>
    </row>
    <row r="1323" ht="15.75" customHeight="1">
      <c r="A1323" s="19" t="s">
        <v>554</v>
      </c>
      <c r="B1323" s="28">
        <v>4.0</v>
      </c>
      <c r="C1323" s="1">
        <v>1000.0</v>
      </c>
    </row>
    <row r="1324" ht="15.75" customHeight="1">
      <c r="A1324" s="19" t="s">
        <v>555</v>
      </c>
      <c r="B1324" s="28">
        <v>4.0</v>
      </c>
      <c r="C1324" s="1">
        <v>100.0</v>
      </c>
    </row>
    <row r="1325" ht="15.75" customHeight="1">
      <c r="A1325" s="19" t="s">
        <v>223</v>
      </c>
      <c r="B1325" s="15">
        <v>5.0</v>
      </c>
      <c r="C1325" s="1">
        <v>1000.0</v>
      </c>
    </row>
    <row r="1326" ht="15.75" customHeight="1">
      <c r="A1326" s="19" t="s">
        <v>226</v>
      </c>
      <c r="B1326" s="15">
        <v>5.0</v>
      </c>
      <c r="C1326" s="1">
        <v>1000.0</v>
      </c>
    </row>
    <row r="1327" ht="15.75" customHeight="1">
      <c r="A1327" s="19" t="s">
        <v>227</v>
      </c>
      <c r="B1327" s="15">
        <v>5.0</v>
      </c>
      <c r="C1327" s="1">
        <v>1000.0</v>
      </c>
    </row>
    <row r="1328" ht="15.75" customHeight="1">
      <c r="A1328" s="19" t="s">
        <v>229</v>
      </c>
      <c r="B1328" s="15">
        <v>5.0</v>
      </c>
      <c r="C1328" s="1">
        <v>1000.0</v>
      </c>
    </row>
    <row r="1329" ht="15.75" customHeight="1">
      <c r="A1329" s="19" t="s">
        <v>230</v>
      </c>
      <c r="B1329" s="15">
        <v>5.0</v>
      </c>
      <c r="C1329" s="1">
        <v>1000.0</v>
      </c>
    </row>
    <row r="1330" ht="15.75" customHeight="1">
      <c r="A1330" s="19" t="s">
        <v>231</v>
      </c>
      <c r="B1330" s="15">
        <v>5.0</v>
      </c>
      <c r="C1330" s="1">
        <v>1000.0</v>
      </c>
    </row>
    <row r="1331" ht="15.75" customHeight="1">
      <c r="A1331" s="19" t="s">
        <v>232</v>
      </c>
      <c r="B1331" s="15">
        <v>5.0</v>
      </c>
      <c r="C1331" s="1">
        <v>1000.0</v>
      </c>
    </row>
    <row r="1332" ht="15.75" customHeight="1">
      <c r="A1332" s="19" t="s">
        <v>233</v>
      </c>
      <c r="B1332" s="15">
        <v>5.0</v>
      </c>
      <c r="C1332" s="1">
        <v>1000.0</v>
      </c>
    </row>
    <row r="1333" ht="15.75" customHeight="1">
      <c r="A1333" s="19" t="s">
        <v>234</v>
      </c>
      <c r="B1333" s="15">
        <v>5.0</v>
      </c>
      <c r="C1333" s="1">
        <v>100.0</v>
      </c>
    </row>
    <row r="1334" ht="15.75" customHeight="1">
      <c r="A1334" s="19" t="s">
        <v>235</v>
      </c>
      <c r="B1334" s="15">
        <v>5.0</v>
      </c>
      <c r="C1334" s="1">
        <v>100.0</v>
      </c>
    </row>
    <row r="1335" ht="15.75" customHeight="1">
      <c r="A1335" s="19" t="s">
        <v>236</v>
      </c>
      <c r="B1335" s="15">
        <v>5.0</v>
      </c>
      <c r="C1335" s="1">
        <v>100.0</v>
      </c>
    </row>
    <row r="1336" ht="15.75" customHeight="1">
      <c r="A1336" s="19" t="s">
        <v>237</v>
      </c>
      <c r="B1336" s="15">
        <v>5.0</v>
      </c>
      <c r="C1336" s="1">
        <v>100.0</v>
      </c>
    </row>
    <row r="1337" ht="15.75" customHeight="1">
      <c r="A1337" s="19" t="s">
        <v>238</v>
      </c>
      <c r="B1337" s="15">
        <v>5.0</v>
      </c>
      <c r="C1337" s="1">
        <v>100.0</v>
      </c>
    </row>
    <row r="1338" ht="15.75" customHeight="1">
      <c r="A1338" s="19" t="s">
        <v>239</v>
      </c>
      <c r="B1338" s="15">
        <v>5.0</v>
      </c>
      <c r="C1338" s="1">
        <v>100.0</v>
      </c>
    </row>
    <row r="1339" ht="15.75" customHeight="1">
      <c r="A1339" s="19" t="s">
        <v>240</v>
      </c>
      <c r="B1339" s="15">
        <v>5.0</v>
      </c>
      <c r="C1339" s="1">
        <v>100.0</v>
      </c>
    </row>
    <row r="1340" ht="15.75" customHeight="1">
      <c r="A1340" s="19" t="s">
        <v>241</v>
      </c>
      <c r="B1340" s="15">
        <v>5.0</v>
      </c>
      <c r="C1340" s="1">
        <v>10.0</v>
      </c>
    </row>
    <row r="1341" ht="15.75" customHeight="1">
      <c r="A1341" s="19" t="s">
        <v>242</v>
      </c>
      <c r="B1341" s="15">
        <v>5.0</v>
      </c>
      <c r="C1341" s="1">
        <v>10.0</v>
      </c>
    </row>
    <row r="1342" ht="15.75" customHeight="1">
      <c r="A1342" s="19" t="s">
        <v>243</v>
      </c>
      <c r="B1342" s="15">
        <v>5.0</v>
      </c>
      <c r="C1342" s="1">
        <v>10.0</v>
      </c>
    </row>
    <row r="1343" ht="15.75" customHeight="1">
      <c r="A1343" s="19" t="s">
        <v>244</v>
      </c>
      <c r="B1343" s="15">
        <v>5.0</v>
      </c>
      <c r="C1343" s="1">
        <v>10.0</v>
      </c>
    </row>
    <row r="1344" ht="15.75" customHeight="1">
      <c r="A1344" s="19" t="s">
        <v>245</v>
      </c>
      <c r="B1344" s="15">
        <v>5.0</v>
      </c>
      <c r="C1344" s="1">
        <v>10.0</v>
      </c>
    </row>
    <row r="1345" ht="15.75" customHeight="1">
      <c r="A1345" s="19" t="s">
        <v>246</v>
      </c>
      <c r="B1345" s="15">
        <v>5.0</v>
      </c>
      <c r="C1345" s="1">
        <v>100.0</v>
      </c>
    </row>
    <row r="1346" ht="15.75" customHeight="1">
      <c r="A1346" s="19" t="s">
        <v>247</v>
      </c>
      <c r="B1346" s="15">
        <v>5.0</v>
      </c>
      <c r="C1346" s="1">
        <v>100.0</v>
      </c>
    </row>
    <row r="1347" ht="15.75" customHeight="1">
      <c r="A1347" s="19" t="s">
        <v>248</v>
      </c>
      <c r="B1347" s="15">
        <v>5.0</v>
      </c>
      <c r="C1347" s="1">
        <v>100.0</v>
      </c>
    </row>
    <row r="1348" ht="15.75" customHeight="1">
      <c r="A1348" s="19" t="s">
        <v>249</v>
      </c>
      <c r="B1348" s="15">
        <v>5.0</v>
      </c>
      <c r="C1348" s="1">
        <v>100.0</v>
      </c>
    </row>
    <row r="1349" ht="15.75" customHeight="1">
      <c r="A1349" s="19" t="s">
        <v>250</v>
      </c>
      <c r="B1349" s="15">
        <v>5.0</v>
      </c>
      <c r="C1349" s="1">
        <v>100.0</v>
      </c>
    </row>
    <row r="1350" ht="15.75" customHeight="1">
      <c r="A1350" s="19" t="s">
        <v>251</v>
      </c>
      <c r="B1350" s="15">
        <v>5.0</v>
      </c>
      <c r="C1350" s="1">
        <v>100.0</v>
      </c>
    </row>
    <row r="1351" ht="15.75" customHeight="1">
      <c r="A1351" s="19" t="s">
        <v>252</v>
      </c>
      <c r="B1351" s="15">
        <v>5.0</v>
      </c>
      <c r="C1351" s="1">
        <v>100.0</v>
      </c>
    </row>
    <row r="1352" ht="15.75" customHeight="1">
      <c r="A1352" s="19" t="s">
        <v>253</v>
      </c>
      <c r="B1352" s="15">
        <v>5.0</v>
      </c>
      <c r="C1352" s="1">
        <v>1000.0</v>
      </c>
    </row>
    <row r="1353" ht="15.75" customHeight="1">
      <c r="A1353" s="19" t="s">
        <v>254</v>
      </c>
      <c r="B1353" s="15">
        <v>5.0</v>
      </c>
      <c r="C1353" s="1">
        <v>1000.0</v>
      </c>
    </row>
    <row r="1354" ht="15.75" customHeight="1">
      <c r="A1354" s="19" t="s">
        <v>255</v>
      </c>
      <c r="B1354" s="15">
        <v>5.0</v>
      </c>
      <c r="C1354" s="1">
        <v>1000.0</v>
      </c>
    </row>
    <row r="1355" ht="15.75" customHeight="1">
      <c r="A1355" s="19" t="s">
        <v>256</v>
      </c>
      <c r="B1355" s="15">
        <v>5.0</v>
      </c>
      <c r="C1355" s="1">
        <v>1000.0</v>
      </c>
    </row>
    <row r="1356" ht="15.75" customHeight="1">
      <c r="A1356" s="19" t="s">
        <v>257</v>
      </c>
      <c r="B1356" s="15">
        <v>5.0</v>
      </c>
      <c r="C1356" s="1">
        <v>1000.0</v>
      </c>
    </row>
    <row r="1357" ht="15.75" customHeight="1">
      <c r="A1357" s="19" t="s">
        <v>258</v>
      </c>
      <c r="B1357" s="15">
        <v>5.0</v>
      </c>
      <c r="C1357" s="1">
        <v>1000.0</v>
      </c>
    </row>
    <row r="1358" ht="15.75" customHeight="1">
      <c r="A1358" s="19" t="s">
        <v>259</v>
      </c>
      <c r="B1358" s="15">
        <v>5.0</v>
      </c>
      <c r="C1358" s="1">
        <v>1000.0</v>
      </c>
    </row>
    <row r="1359" ht="15.75" customHeight="1">
      <c r="A1359" s="19" t="s">
        <v>260</v>
      </c>
      <c r="B1359" s="15">
        <v>5.0</v>
      </c>
      <c r="C1359" s="1">
        <v>1000.0</v>
      </c>
    </row>
    <row r="1360" ht="15.75" customHeight="1">
      <c r="A1360" s="19" t="s">
        <v>261</v>
      </c>
      <c r="B1360" s="15">
        <v>5.0</v>
      </c>
      <c r="C1360" s="1">
        <v>1000.0</v>
      </c>
    </row>
    <row r="1361" ht="15.75" customHeight="1">
      <c r="A1361" s="19" t="s">
        <v>262</v>
      </c>
      <c r="B1361" s="15">
        <v>5.0</v>
      </c>
      <c r="C1361" s="1">
        <v>1000.0</v>
      </c>
    </row>
    <row r="1362" ht="15.75" customHeight="1">
      <c r="A1362" s="19" t="s">
        <v>263</v>
      </c>
      <c r="B1362" s="15">
        <v>5.0</v>
      </c>
      <c r="C1362" s="1">
        <v>1000.0</v>
      </c>
    </row>
    <row r="1363" ht="15.75" customHeight="1">
      <c r="A1363" s="19" t="s">
        <v>264</v>
      </c>
      <c r="B1363" s="15">
        <v>5.0</v>
      </c>
      <c r="C1363" s="1">
        <v>1000.0</v>
      </c>
    </row>
    <row r="1364" ht="15.75" customHeight="1">
      <c r="A1364" s="19" t="s">
        <v>265</v>
      </c>
      <c r="B1364" s="15">
        <v>5.0</v>
      </c>
      <c r="C1364" s="1">
        <v>100.0</v>
      </c>
    </row>
    <row r="1365" ht="15.75" customHeight="1">
      <c r="A1365" s="19" t="s">
        <v>266</v>
      </c>
      <c r="B1365" s="15">
        <v>5.0</v>
      </c>
      <c r="C1365" s="1">
        <v>100.0</v>
      </c>
    </row>
    <row r="1366" ht="15.75" customHeight="1">
      <c r="A1366" s="19" t="s">
        <v>267</v>
      </c>
      <c r="B1366" s="15">
        <v>5.0</v>
      </c>
      <c r="C1366" s="1">
        <v>100.0</v>
      </c>
    </row>
    <row r="1367" ht="15.75" customHeight="1">
      <c r="A1367" s="19" t="s">
        <v>268</v>
      </c>
      <c r="B1367" s="15">
        <v>5.0</v>
      </c>
      <c r="C1367" s="1">
        <v>1000.0</v>
      </c>
    </row>
    <row r="1368" ht="15.75" customHeight="1">
      <c r="A1368" s="19" t="s">
        <v>269</v>
      </c>
      <c r="B1368" s="15">
        <v>5.0</v>
      </c>
      <c r="C1368" s="1">
        <v>1000.0</v>
      </c>
    </row>
    <row r="1369" ht="15.75" customHeight="1">
      <c r="A1369" s="19" t="s">
        <v>270</v>
      </c>
      <c r="B1369" s="15">
        <v>5.0</v>
      </c>
      <c r="C1369" s="1">
        <v>1000.0</v>
      </c>
    </row>
    <row r="1370" ht="15.75" customHeight="1">
      <c r="A1370" s="19" t="s">
        <v>271</v>
      </c>
      <c r="B1370" s="15">
        <v>5.0</v>
      </c>
      <c r="C1370" s="1">
        <v>1000.0</v>
      </c>
    </row>
    <row r="1371" ht="15.75" customHeight="1">
      <c r="A1371" s="19" t="s">
        <v>272</v>
      </c>
      <c r="B1371" s="15">
        <v>5.0</v>
      </c>
      <c r="C1371" s="1">
        <v>1000.0</v>
      </c>
    </row>
    <row r="1372" ht="15.75" customHeight="1">
      <c r="A1372" s="19" t="s">
        <v>273</v>
      </c>
      <c r="B1372" s="15">
        <v>5.0</v>
      </c>
      <c r="C1372" s="1">
        <v>1000.0</v>
      </c>
    </row>
    <row r="1373" ht="15.75" customHeight="1">
      <c r="A1373" s="19" t="s">
        <v>274</v>
      </c>
      <c r="B1373" s="15">
        <v>5.0</v>
      </c>
      <c r="C1373" s="1">
        <v>1000.0</v>
      </c>
    </row>
    <row r="1374" ht="15.75" customHeight="1">
      <c r="A1374" s="19" t="s">
        <v>275</v>
      </c>
      <c r="B1374" s="15">
        <v>5.0</v>
      </c>
      <c r="C1374" s="1">
        <v>1000.0</v>
      </c>
    </row>
    <row r="1375" ht="15.75" customHeight="1">
      <c r="A1375" s="19" t="s">
        <v>276</v>
      </c>
      <c r="B1375" s="15">
        <v>5.0</v>
      </c>
      <c r="C1375" s="1">
        <v>1000.0</v>
      </c>
    </row>
    <row r="1376" ht="15.75" customHeight="1">
      <c r="A1376" s="19" t="s">
        <v>277</v>
      </c>
      <c r="B1376" s="15">
        <v>5.0</v>
      </c>
      <c r="C1376" s="1">
        <v>1000.0</v>
      </c>
    </row>
    <row r="1377" ht="15.75" customHeight="1">
      <c r="A1377" s="19" t="s">
        <v>278</v>
      </c>
      <c r="B1377" s="15">
        <v>5.0</v>
      </c>
      <c r="C1377" s="1">
        <v>1000.0</v>
      </c>
    </row>
    <row r="1378" ht="15.75" customHeight="1">
      <c r="A1378" s="19" t="s">
        <v>279</v>
      </c>
      <c r="B1378" s="15">
        <v>5.0</v>
      </c>
      <c r="C1378" s="1">
        <v>1000.0</v>
      </c>
    </row>
    <row r="1379" ht="15.75" customHeight="1">
      <c r="A1379" s="19" t="s">
        <v>280</v>
      </c>
      <c r="B1379" s="15">
        <v>5.0</v>
      </c>
      <c r="C1379" s="1">
        <v>1000.0</v>
      </c>
    </row>
    <row r="1380" ht="15.75" customHeight="1">
      <c r="A1380" s="19" t="s">
        <v>281</v>
      </c>
      <c r="B1380" s="15">
        <v>5.0</v>
      </c>
      <c r="C1380" s="1">
        <v>1000.0</v>
      </c>
    </row>
    <row r="1381" ht="15.75" customHeight="1">
      <c r="A1381" s="19" t="s">
        <v>282</v>
      </c>
      <c r="B1381" s="15">
        <v>5.0</v>
      </c>
      <c r="C1381" s="1">
        <v>1000.0</v>
      </c>
    </row>
    <row r="1382" ht="15.75" customHeight="1">
      <c r="A1382" s="19" t="s">
        <v>283</v>
      </c>
      <c r="B1382" s="15">
        <v>5.0</v>
      </c>
      <c r="C1382" s="1">
        <v>1000.0</v>
      </c>
    </row>
    <row r="1383" ht="15.75" customHeight="1">
      <c r="A1383" s="19" t="s">
        <v>284</v>
      </c>
      <c r="B1383" s="15">
        <v>5.0</v>
      </c>
      <c r="C1383" s="1">
        <v>1000.0</v>
      </c>
    </row>
    <row r="1384" ht="15.75" customHeight="1">
      <c r="A1384" s="19" t="s">
        <v>285</v>
      </c>
      <c r="B1384" s="15">
        <v>5.0</v>
      </c>
      <c r="C1384" s="1">
        <v>1000.0</v>
      </c>
    </row>
    <row r="1385" ht="15.75" customHeight="1">
      <c r="A1385" s="19" t="s">
        <v>286</v>
      </c>
      <c r="B1385" s="15">
        <v>5.0</v>
      </c>
      <c r="C1385" s="1">
        <v>1000.0</v>
      </c>
    </row>
    <row r="1386" ht="15.75" customHeight="1">
      <c r="A1386" s="19" t="s">
        <v>287</v>
      </c>
      <c r="B1386" s="15">
        <v>5.0</v>
      </c>
      <c r="C1386" s="1">
        <v>1000.0</v>
      </c>
    </row>
    <row r="1387" ht="15.75" customHeight="1">
      <c r="A1387" s="19" t="s">
        <v>288</v>
      </c>
      <c r="B1387" s="15">
        <v>5.0</v>
      </c>
      <c r="C1387" s="1">
        <v>1000.0</v>
      </c>
    </row>
    <row r="1388" ht="15.75" customHeight="1">
      <c r="A1388" s="19" t="s">
        <v>289</v>
      </c>
      <c r="B1388" s="15">
        <v>5.0</v>
      </c>
      <c r="C1388" s="1">
        <v>1000.0</v>
      </c>
    </row>
    <row r="1389" ht="15.75" customHeight="1">
      <c r="A1389" s="19" t="s">
        <v>290</v>
      </c>
      <c r="B1389" s="15">
        <v>5.0</v>
      </c>
      <c r="C1389" s="1">
        <v>1000.0</v>
      </c>
    </row>
    <row r="1390" ht="15.75" customHeight="1">
      <c r="A1390" s="19" t="s">
        <v>291</v>
      </c>
      <c r="B1390" s="15">
        <v>5.0</v>
      </c>
      <c r="C1390" s="1">
        <v>1000.0</v>
      </c>
    </row>
    <row r="1391" ht="15.75" customHeight="1">
      <c r="A1391" s="19" t="s">
        <v>292</v>
      </c>
      <c r="B1391" s="15">
        <v>5.0</v>
      </c>
      <c r="C1391" s="1">
        <v>1000.0</v>
      </c>
    </row>
    <row r="1392" ht="15.75" customHeight="1">
      <c r="A1392" s="19" t="s">
        <v>293</v>
      </c>
      <c r="B1392" s="15">
        <v>5.0</v>
      </c>
      <c r="C1392" s="1">
        <v>100.0</v>
      </c>
    </row>
    <row r="1393" ht="15.75" customHeight="1">
      <c r="A1393" s="19" t="s">
        <v>294</v>
      </c>
      <c r="B1393" s="15">
        <v>5.0</v>
      </c>
      <c r="C1393" s="1">
        <v>100.0</v>
      </c>
    </row>
    <row r="1394" ht="15.75" customHeight="1">
      <c r="A1394" s="19" t="s">
        <v>295</v>
      </c>
      <c r="B1394" s="15">
        <v>5.0</v>
      </c>
      <c r="C1394" s="1">
        <v>100.0</v>
      </c>
    </row>
    <row r="1395" ht="15.75" customHeight="1">
      <c r="A1395" s="19" t="s">
        <v>296</v>
      </c>
      <c r="B1395" s="15">
        <v>5.0</v>
      </c>
      <c r="C1395" s="1">
        <v>1000.0</v>
      </c>
    </row>
    <row r="1396" ht="15.75" customHeight="1">
      <c r="A1396" s="19" t="s">
        <v>297</v>
      </c>
      <c r="B1396" s="15">
        <v>5.0</v>
      </c>
      <c r="C1396" s="1">
        <v>1000.0</v>
      </c>
    </row>
    <row r="1397" ht="15.75" customHeight="1">
      <c r="A1397" s="19" t="s">
        <v>298</v>
      </c>
      <c r="B1397" s="15">
        <v>5.0</v>
      </c>
      <c r="C1397" s="1">
        <v>100.0</v>
      </c>
    </row>
    <row r="1398" ht="15.75" customHeight="1">
      <c r="A1398" s="19" t="s">
        <v>299</v>
      </c>
      <c r="B1398" s="15">
        <v>5.0</v>
      </c>
      <c r="C1398" s="1">
        <v>100.0</v>
      </c>
    </row>
    <row r="1399" ht="15.75" customHeight="1">
      <c r="A1399" s="19" t="s">
        <v>300</v>
      </c>
      <c r="B1399" s="15">
        <v>5.0</v>
      </c>
      <c r="C1399" s="1">
        <v>100.0</v>
      </c>
    </row>
    <row r="1400" ht="15.75" customHeight="1">
      <c r="A1400" s="19" t="s">
        <v>301</v>
      </c>
      <c r="B1400" s="15">
        <v>5.0</v>
      </c>
      <c r="C1400" s="1">
        <v>100.0</v>
      </c>
    </row>
    <row r="1401" ht="15.75" customHeight="1">
      <c r="A1401" s="19" t="s">
        <v>302</v>
      </c>
      <c r="B1401" s="15">
        <v>5.0</v>
      </c>
      <c r="C1401" s="1">
        <v>100.0</v>
      </c>
    </row>
    <row r="1402" ht="15.75" customHeight="1">
      <c r="A1402" s="19" t="s">
        <v>303</v>
      </c>
      <c r="B1402" s="15">
        <v>5.0</v>
      </c>
      <c r="C1402" s="1">
        <v>100.0</v>
      </c>
    </row>
    <row r="1403" ht="15.75" customHeight="1">
      <c r="A1403" s="19" t="s">
        <v>304</v>
      </c>
      <c r="B1403" s="15">
        <v>5.0</v>
      </c>
      <c r="C1403" s="1">
        <v>1000.0</v>
      </c>
    </row>
    <row r="1404" ht="15.75" customHeight="1">
      <c r="A1404" s="19" t="s">
        <v>305</v>
      </c>
      <c r="B1404" s="15">
        <v>5.0</v>
      </c>
      <c r="C1404" s="1">
        <v>1000.0</v>
      </c>
    </row>
    <row r="1405" ht="15.75" customHeight="1">
      <c r="A1405" s="19" t="s">
        <v>306</v>
      </c>
      <c r="B1405" s="15">
        <v>5.0</v>
      </c>
      <c r="C1405" s="1">
        <v>1000.0</v>
      </c>
    </row>
    <row r="1406" ht="15.75" customHeight="1">
      <c r="A1406" s="19" t="s">
        <v>307</v>
      </c>
      <c r="B1406" s="15">
        <v>5.0</v>
      </c>
      <c r="C1406" s="1">
        <v>1000.0</v>
      </c>
    </row>
    <row r="1407" ht="15.75" customHeight="1">
      <c r="A1407" s="19" t="s">
        <v>308</v>
      </c>
      <c r="B1407" s="15">
        <v>5.0</v>
      </c>
      <c r="C1407" s="1">
        <v>1000.0</v>
      </c>
    </row>
    <row r="1408" ht="15.75" customHeight="1">
      <c r="A1408" s="19" t="s">
        <v>309</v>
      </c>
      <c r="B1408" s="15">
        <v>5.0</v>
      </c>
      <c r="C1408" s="1">
        <v>1000.0</v>
      </c>
    </row>
    <row r="1409" ht="15.75" customHeight="1">
      <c r="A1409" s="19" t="s">
        <v>310</v>
      </c>
      <c r="B1409" s="15">
        <v>5.0</v>
      </c>
      <c r="C1409" s="1">
        <v>1000.0</v>
      </c>
    </row>
    <row r="1410" ht="15.75" customHeight="1">
      <c r="A1410" s="19" t="s">
        <v>311</v>
      </c>
      <c r="B1410" s="15">
        <v>5.0</v>
      </c>
      <c r="C1410" s="1">
        <v>1000.0</v>
      </c>
    </row>
    <row r="1411" ht="15.75" customHeight="1">
      <c r="A1411" s="19" t="s">
        <v>312</v>
      </c>
      <c r="B1411" s="15">
        <v>5.0</v>
      </c>
      <c r="C1411" s="1">
        <v>1000.0</v>
      </c>
    </row>
    <row r="1412" ht="15.75" customHeight="1">
      <c r="A1412" s="19" t="s">
        <v>313</v>
      </c>
      <c r="B1412" s="15">
        <v>5.0</v>
      </c>
      <c r="C1412" s="1">
        <v>1000.0</v>
      </c>
    </row>
    <row r="1413" ht="15.75" customHeight="1">
      <c r="A1413" s="19" t="s">
        <v>314</v>
      </c>
      <c r="B1413" s="15">
        <v>5.0</v>
      </c>
      <c r="C1413" s="1">
        <v>1000.0</v>
      </c>
    </row>
    <row r="1414" ht="15.75" customHeight="1">
      <c r="A1414" s="19" t="s">
        <v>315</v>
      </c>
      <c r="B1414" s="15">
        <v>5.0</v>
      </c>
      <c r="C1414" s="1">
        <v>1000.0</v>
      </c>
    </row>
    <row r="1415" ht="15.75" customHeight="1">
      <c r="A1415" s="19" t="s">
        <v>316</v>
      </c>
      <c r="B1415" s="15">
        <v>5.0</v>
      </c>
      <c r="C1415" s="1">
        <v>1000.0</v>
      </c>
    </row>
    <row r="1416" ht="15.75" customHeight="1">
      <c r="A1416" s="19" t="s">
        <v>317</v>
      </c>
      <c r="B1416" s="15">
        <v>5.0</v>
      </c>
      <c r="C1416" s="1">
        <v>1000.0</v>
      </c>
    </row>
    <row r="1417" ht="15.75" customHeight="1">
      <c r="A1417" s="19" t="s">
        <v>318</v>
      </c>
      <c r="B1417" s="15">
        <v>5.0</v>
      </c>
      <c r="C1417" s="1">
        <v>1000.0</v>
      </c>
    </row>
    <row r="1418" ht="15.75" customHeight="1">
      <c r="A1418" s="19" t="s">
        <v>319</v>
      </c>
      <c r="B1418" s="15">
        <v>5.0</v>
      </c>
      <c r="C1418" s="1">
        <v>1000.0</v>
      </c>
    </row>
    <row r="1419" ht="15.75" customHeight="1">
      <c r="A1419" s="19" t="s">
        <v>320</v>
      </c>
      <c r="B1419" s="15">
        <v>5.0</v>
      </c>
      <c r="C1419" s="1">
        <v>1000.0</v>
      </c>
    </row>
    <row r="1420" ht="15.75" customHeight="1">
      <c r="A1420" s="19" t="s">
        <v>321</v>
      </c>
      <c r="B1420" s="15">
        <v>5.0</v>
      </c>
      <c r="C1420" s="1">
        <v>1000.0</v>
      </c>
    </row>
    <row r="1421" ht="15.75" customHeight="1">
      <c r="A1421" s="19" t="s">
        <v>322</v>
      </c>
      <c r="B1421" s="15">
        <v>5.0</v>
      </c>
      <c r="C1421" s="1">
        <v>1000.0</v>
      </c>
    </row>
    <row r="1422" ht="15.75" customHeight="1">
      <c r="A1422" s="19" t="s">
        <v>323</v>
      </c>
      <c r="B1422" s="15">
        <v>5.0</v>
      </c>
      <c r="C1422" s="1">
        <v>1000.0</v>
      </c>
    </row>
    <row r="1423" ht="15.75" customHeight="1">
      <c r="A1423" s="19" t="s">
        <v>324</v>
      </c>
      <c r="B1423" s="15">
        <v>5.0</v>
      </c>
      <c r="C1423" s="1">
        <v>1000.0</v>
      </c>
    </row>
    <row r="1424" ht="15.75" customHeight="1">
      <c r="A1424" s="19" t="s">
        <v>325</v>
      </c>
      <c r="B1424" s="15">
        <v>5.0</v>
      </c>
      <c r="C1424" s="1">
        <v>1000.0</v>
      </c>
    </row>
    <row r="1425" ht="15.75" customHeight="1">
      <c r="A1425" s="19" t="s">
        <v>326</v>
      </c>
      <c r="B1425" s="15">
        <v>5.0</v>
      </c>
      <c r="C1425" s="1">
        <v>100.0</v>
      </c>
    </row>
    <row r="1426" ht="15.75" customHeight="1">
      <c r="A1426" s="19" t="s">
        <v>327</v>
      </c>
      <c r="B1426" s="15">
        <v>5.0</v>
      </c>
      <c r="C1426" s="1">
        <v>10.0</v>
      </c>
    </row>
    <row r="1427" ht="15.75" customHeight="1">
      <c r="A1427" s="19" t="s">
        <v>328</v>
      </c>
      <c r="B1427" s="15">
        <v>5.0</v>
      </c>
      <c r="C1427" s="1">
        <v>10.0</v>
      </c>
    </row>
    <row r="1428" ht="15.75" customHeight="1">
      <c r="A1428" s="19" t="s">
        <v>329</v>
      </c>
      <c r="B1428" s="15">
        <v>5.0</v>
      </c>
      <c r="C1428" s="1">
        <v>10.0</v>
      </c>
    </row>
    <row r="1429" ht="15.75" customHeight="1">
      <c r="A1429" s="19" t="s">
        <v>330</v>
      </c>
      <c r="B1429" s="15">
        <v>5.0</v>
      </c>
      <c r="C1429" s="1">
        <v>10.0</v>
      </c>
    </row>
    <row r="1430" ht="15.75" customHeight="1">
      <c r="A1430" s="19" t="s">
        <v>331</v>
      </c>
      <c r="B1430" s="15">
        <v>5.0</v>
      </c>
      <c r="C1430" s="1">
        <v>10.0</v>
      </c>
    </row>
    <row r="1431" ht="15.75" customHeight="1">
      <c r="A1431" s="19" t="s">
        <v>332</v>
      </c>
      <c r="B1431" s="15">
        <v>5.0</v>
      </c>
      <c r="C1431" s="1">
        <v>10.0</v>
      </c>
    </row>
    <row r="1432" ht="15.75" customHeight="1">
      <c r="A1432" s="19" t="s">
        <v>333</v>
      </c>
      <c r="B1432" s="15">
        <v>5.0</v>
      </c>
      <c r="C1432" s="1">
        <v>10.0</v>
      </c>
    </row>
    <row r="1433" ht="15.75" customHeight="1">
      <c r="A1433" s="19" t="s">
        <v>334</v>
      </c>
      <c r="B1433" s="15">
        <v>5.0</v>
      </c>
      <c r="C1433" s="1">
        <v>10.0</v>
      </c>
    </row>
    <row r="1434" ht="15.75" customHeight="1">
      <c r="A1434" s="19" t="s">
        <v>335</v>
      </c>
      <c r="B1434" s="15">
        <v>5.0</v>
      </c>
      <c r="C1434" s="1">
        <v>10.0</v>
      </c>
    </row>
    <row r="1435" ht="15.75" customHeight="1">
      <c r="A1435" s="19" t="s">
        <v>336</v>
      </c>
      <c r="B1435" s="15">
        <v>5.0</v>
      </c>
      <c r="C1435" s="1">
        <v>10.0</v>
      </c>
    </row>
    <row r="1436" ht="15.75" customHeight="1">
      <c r="A1436" s="19" t="s">
        <v>337</v>
      </c>
      <c r="B1436" s="15">
        <v>5.0</v>
      </c>
      <c r="C1436" s="1">
        <v>100.0</v>
      </c>
    </row>
    <row r="1437" ht="15.75" customHeight="1">
      <c r="A1437" s="19" t="s">
        <v>338</v>
      </c>
      <c r="B1437" s="15">
        <v>5.0</v>
      </c>
      <c r="C1437" s="1">
        <v>100.0</v>
      </c>
    </row>
    <row r="1438" ht="15.75" customHeight="1">
      <c r="A1438" s="19" t="s">
        <v>339</v>
      </c>
      <c r="B1438" s="15">
        <v>5.0</v>
      </c>
      <c r="C1438" s="1">
        <v>100.0</v>
      </c>
    </row>
    <row r="1439" ht="15.75" customHeight="1">
      <c r="A1439" s="19" t="s">
        <v>340</v>
      </c>
      <c r="B1439" s="15">
        <v>5.0</v>
      </c>
      <c r="C1439" s="1">
        <v>100.0</v>
      </c>
    </row>
    <row r="1440" ht="15.75" customHeight="1">
      <c r="A1440" s="19" t="s">
        <v>341</v>
      </c>
      <c r="B1440" s="15">
        <v>5.0</v>
      </c>
      <c r="C1440" s="1">
        <v>100.0</v>
      </c>
    </row>
    <row r="1441" ht="15.75" customHeight="1">
      <c r="A1441" s="19" t="s">
        <v>342</v>
      </c>
      <c r="B1441" s="15">
        <v>5.0</v>
      </c>
      <c r="C1441" s="1">
        <v>100.0</v>
      </c>
    </row>
    <row r="1442" ht="15.75" customHeight="1">
      <c r="A1442" s="19" t="s">
        <v>343</v>
      </c>
      <c r="B1442" s="15">
        <v>5.0</v>
      </c>
      <c r="C1442" s="1">
        <v>1000.0</v>
      </c>
    </row>
    <row r="1443" ht="15.75" customHeight="1">
      <c r="A1443" s="19" t="s">
        <v>344</v>
      </c>
      <c r="B1443" s="15">
        <v>5.0</v>
      </c>
      <c r="C1443" s="1">
        <v>1000.0</v>
      </c>
    </row>
    <row r="1444" ht="15.75" customHeight="1">
      <c r="A1444" s="19" t="s">
        <v>345</v>
      </c>
      <c r="B1444" s="15">
        <v>5.0</v>
      </c>
      <c r="C1444" s="1">
        <v>1000.0</v>
      </c>
    </row>
    <row r="1445" ht="15.75" customHeight="1">
      <c r="A1445" s="19" t="s">
        <v>346</v>
      </c>
      <c r="B1445" s="15">
        <v>5.0</v>
      </c>
      <c r="C1445" s="1">
        <v>1000.0</v>
      </c>
    </row>
    <row r="1446" ht="15.75" customHeight="1">
      <c r="A1446" s="19" t="s">
        <v>347</v>
      </c>
      <c r="B1446" s="15">
        <v>5.0</v>
      </c>
      <c r="C1446" s="1">
        <v>1000.0</v>
      </c>
    </row>
    <row r="1447" ht="15.75" customHeight="1">
      <c r="A1447" s="19" t="s">
        <v>348</v>
      </c>
      <c r="B1447" s="15">
        <v>5.0</v>
      </c>
      <c r="C1447" s="1">
        <v>1000.0</v>
      </c>
    </row>
    <row r="1448" ht="15.75" customHeight="1">
      <c r="A1448" s="19" t="s">
        <v>349</v>
      </c>
      <c r="B1448" s="15">
        <v>5.0</v>
      </c>
      <c r="C1448" s="1">
        <v>1000.0</v>
      </c>
    </row>
    <row r="1449" ht="15.75" customHeight="1">
      <c r="A1449" s="19" t="s">
        <v>350</v>
      </c>
      <c r="B1449" s="15">
        <v>5.0</v>
      </c>
      <c r="C1449" s="1">
        <v>1000.0</v>
      </c>
    </row>
    <row r="1450" ht="15.75" customHeight="1">
      <c r="A1450" s="19" t="s">
        <v>351</v>
      </c>
      <c r="B1450" s="15">
        <v>5.0</v>
      </c>
      <c r="C1450" s="1">
        <v>1000.0</v>
      </c>
    </row>
    <row r="1451" ht="15.75" customHeight="1">
      <c r="A1451" s="19" t="s">
        <v>352</v>
      </c>
      <c r="B1451" s="15">
        <v>5.0</v>
      </c>
      <c r="C1451" s="1">
        <v>1000.0</v>
      </c>
    </row>
    <row r="1452" ht="15.75" customHeight="1">
      <c r="A1452" s="19" t="s">
        <v>353</v>
      </c>
      <c r="B1452" s="15">
        <v>5.0</v>
      </c>
      <c r="C1452" s="1">
        <v>1000.0</v>
      </c>
    </row>
    <row r="1453" ht="15.75" customHeight="1">
      <c r="A1453" s="19" t="s">
        <v>354</v>
      </c>
      <c r="B1453" s="15">
        <v>5.0</v>
      </c>
      <c r="C1453" s="1">
        <v>1000.0</v>
      </c>
    </row>
    <row r="1454" ht="15.75" customHeight="1">
      <c r="A1454" s="19" t="s">
        <v>355</v>
      </c>
      <c r="B1454" s="15">
        <v>5.0</v>
      </c>
      <c r="C1454" s="1">
        <v>1000.0</v>
      </c>
    </row>
    <row r="1455" ht="15.75" customHeight="1">
      <c r="A1455" s="19" t="s">
        <v>356</v>
      </c>
      <c r="B1455" s="15">
        <v>5.0</v>
      </c>
      <c r="C1455" s="1">
        <v>1000.0</v>
      </c>
    </row>
    <row r="1456" ht="15.75" customHeight="1">
      <c r="A1456" s="19" t="s">
        <v>357</v>
      </c>
      <c r="B1456" s="15">
        <v>5.0</v>
      </c>
      <c r="C1456" s="1">
        <v>1000.0</v>
      </c>
    </row>
    <row r="1457" ht="15.75" customHeight="1">
      <c r="A1457" s="19" t="s">
        <v>358</v>
      </c>
      <c r="B1457" s="15">
        <v>5.0</v>
      </c>
      <c r="C1457" s="1">
        <v>1000.0</v>
      </c>
    </row>
    <row r="1458" ht="15.75" customHeight="1">
      <c r="A1458" s="19" t="s">
        <v>359</v>
      </c>
      <c r="B1458" s="15">
        <v>5.0</v>
      </c>
      <c r="C1458" s="1">
        <v>1000.0</v>
      </c>
    </row>
    <row r="1459" ht="15.75" customHeight="1">
      <c r="A1459" s="19" t="s">
        <v>360</v>
      </c>
      <c r="B1459" s="15">
        <v>5.0</v>
      </c>
      <c r="C1459" s="1">
        <v>1000.0</v>
      </c>
    </row>
    <row r="1460" ht="15.75" customHeight="1">
      <c r="A1460" s="19" t="s">
        <v>361</v>
      </c>
      <c r="B1460" s="15">
        <v>5.0</v>
      </c>
      <c r="C1460" s="1">
        <v>1000.0</v>
      </c>
    </row>
    <row r="1461" ht="15.75" customHeight="1">
      <c r="A1461" s="19" t="s">
        <v>362</v>
      </c>
      <c r="B1461" s="15">
        <v>5.0</v>
      </c>
      <c r="C1461" s="1">
        <v>1000.0</v>
      </c>
    </row>
    <row r="1462" ht="15.75" customHeight="1">
      <c r="A1462" s="19" t="s">
        <v>363</v>
      </c>
      <c r="B1462" s="15">
        <v>5.0</v>
      </c>
      <c r="C1462" s="1">
        <v>1000.0</v>
      </c>
    </row>
    <row r="1463" ht="15.75" customHeight="1">
      <c r="A1463" s="19" t="s">
        <v>364</v>
      </c>
      <c r="B1463" s="15">
        <v>5.0</v>
      </c>
      <c r="C1463" s="1">
        <v>1000.0</v>
      </c>
    </row>
    <row r="1464" ht="15.75" customHeight="1">
      <c r="A1464" s="19" t="s">
        <v>365</v>
      </c>
      <c r="B1464" s="15">
        <v>5.0</v>
      </c>
      <c r="C1464" s="1">
        <v>1000.0</v>
      </c>
    </row>
    <row r="1465" ht="15.75" customHeight="1">
      <c r="A1465" s="19" t="s">
        <v>366</v>
      </c>
      <c r="B1465" s="15">
        <v>5.0</v>
      </c>
      <c r="C1465" s="1">
        <v>1000.0</v>
      </c>
    </row>
    <row r="1466" ht="15.75" customHeight="1">
      <c r="A1466" s="19" t="s">
        <v>367</v>
      </c>
      <c r="B1466" s="15">
        <v>5.0</v>
      </c>
      <c r="C1466" s="1">
        <v>100.0</v>
      </c>
    </row>
    <row r="1467" ht="15.75" customHeight="1">
      <c r="A1467" s="19" t="s">
        <v>368</v>
      </c>
      <c r="B1467" s="15">
        <v>5.0</v>
      </c>
      <c r="C1467" s="1">
        <v>100.0</v>
      </c>
    </row>
    <row r="1468" ht="15.75" customHeight="1">
      <c r="A1468" s="19" t="s">
        <v>369</v>
      </c>
      <c r="B1468" s="15">
        <v>5.0</v>
      </c>
      <c r="C1468" s="1">
        <v>100.0</v>
      </c>
    </row>
    <row r="1469" ht="15.75" customHeight="1">
      <c r="A1469" s="19" t="s">
        <v>370</v>
      </c>
      <c r="B1469" s="15">
        <v>5.0</v>
      </c>
      <c r="C1469" s="1">
        <v>10.0</v>
      </c>
    </row>
    <row r="1470" ht="15.75" customHeight="1">
      <c r="A1470" s="19" t="s">
        <v>371</v>
      </c>
      <c r="B1470" s="15">
        <v>5.0</v>
      </c>
      <c r="C1470" s="1">
        <v>10.0</v>
      </c>
    </row>
    <row r="1471" ht="15.75" customHeight="1">
      <c r="A1471" s="19" t="s">
        <v>372</v>
      </c>
      <c r="B1471" s="15">
        <v>5.0</v>
      </c>
      <c r="C1471" s="1">
        <v>10.0</v>
      </c>
    </row>
    <row r="1472" ht="15.75" customHeight="1">
      <c r="A1472" s="19" t="s">
        <v>373</v>
      </c>
      <c r="B1472" s="15">
        <v>5.0</v>
      </c>
      <c r="C1472" s="1">
        <v>10.0</v>
      </c>
    </row>
    <row r="1473" ht="15.75" customHeight="1">
      <c r="A1473" s="19" t="s">
        <v>374</v>
      </c>
      <c r="B1473" s="15">
        <v>5.0</v>
      </c>
      <c r="C1473" s="1">
        <v>10.0</v>
      </c>
    </row>
    <row r="1474" ht="15.75" customHeight="1">
      <c r="A1474" s="19" t="s">
        <v>375</v>
      </c>
      <c r="B1474" s="15">
        <v>5.0</v>
      </c>
      <c r="C1474" s="1">
        <v>10.0</v>
      </c>
    </row>
    <row r="1475" ht="15.75" customHeight="1">
      <c r="A1475" s="19" t="s">
        <v>376</v>
      </c>
      <c r="B1475" s="15">
        <v>5.0</v>
      </c>
      <c r="C1475" s="1">
        <v>10.0</v>
      </c>
    </row>
    <row r="1476" ht="15.75" customHeight="1">
      <c r="A1476" s="19" t="s">
        <v>377</v>
      </c>
      <c r="B1476" s="15">
        <v>5.0</v>
      </c>
      <c r="C1476" s="1">
        <v>10.0</v>
      </c>
    </row>
    <row r="1477" ht="15.75" customHeight="1">
      <c r="A1477" s="19" t="s">
        <v>378</v>
      </c>
      <c r="B1477" s="15">
        <v>5.0</v>
      </c>
      <c r="C1477" s="1">
        <v>10.0</v>
      </c>
    </row>
    <row r="1478" ht="15.75" customHeight="1">
      <c r="A1478" s="19" t="s">
        <v>379</v>
      </c>
      <c r="B1478" s="15">
        <v>5.0</v>
      </c>
      <c r="C1478" s="1">
        <v>100.0</v>
      </c>
    </row>
    <row r="1479" ht="15.75" customHeight="1">
      <c r="A1479" s="19" t="s">
        <v>380</v>
      </c>
      <c r="B1479" s="15">
        <v>5.0</v>
      </c>
      <c r="C1479" s="1">
        <v>100.0</v>
      </c>
    </row>
    <row r="1480" ht="15.75" customHeight="1">
      <c r="A1480" s="19" t="s">
        <v>381</v>
      </c>
      <c r="B1480" s="15">
        <v>5.0</v>
      </c>
      <c r="C1480" s="1">
        <v>100.0</v>
      </c>
    </row>
    <row r="1481" ht="15.75" customHeight="1">
      <c r="A1481" s="19" t="s">
        <v>382</v>
      </c>
      <c r="B1481" s="15">
        <v>5.0</v>
      </c>
      <c r="C1481" s="1">
        <v>100.0</v>
      </c>
    </row>
    <row r="1482" ht="15.75" customHeight="1">
      <c r="A1482" s="19" t="s">
        <v>383</v>
      </c>
      <c r="B1482" s="15">
        <v>5.0</v>
      </c>
      <c r="C1482" s="1">
        <v>100.0</v>
      </c>
    </row>
    <row r="1483" ht="15.75" customHeight="1">
      <c r="A1483" s="19" t="s">
        <v>384</v>
      </c>
      <c r="B1483" s="15">
        <v>5.0</v>
      </c>
      <c r="C1483" s="1">
        <v>100.0</v>
      </c>
    </row>
    <row r="1484" ht="15.75" customHeight="1">
      <c r="A1484" s="19" t="s">
        <v>385</v>
      </c>
      <c r="B1484" s="15">
        <v>5.0</v>
      </c>
      <c r="C1484" s="1">
        <v>100.0</v>
      </c>
    </row>
    <row r="1485" ht="15.75" customHeight="1">
      <c r="A1485" s="19" t="s">
        <v>386</v>
      </c>
      <c r="B1485" s="15">
        <v>5.0</v>
      </c>
      <c r="C1485" s="1">
        <v>100.0</v>
      </c>
    </row>
    <row r="1486" ht="15.75" customHeight="1">
      <c r="A1486" s="19" t="s">
        <v>387</v>
      </c>
      <c r="B1486" s="15">
        <v>5.0</v>
      </c>
      <c r="C1486" s="1">
        <v>100.0</v>
      </c>
    </row>
    <row r="1487" ht="15.75" customHeight="1">
      <c r="A1487" s="19" t="s">
        <v>388</v>
      </c>
      <c r="B1487" s="15">
        <v>5.0</v>
      </c>
      <c r="C1487" s="1">
        <v>100.0</v>
      </c>
    </row>
    <row r="1488" ht="15.75" customHeight="1">
      <c r="A1488" s="19" t="s">
        <v>389</v>
      </c>
      <c r="B1488" s="15">
        <v>5.0</v>
      </c>
      <c r="C1488" s="1">
        <v>1000.0</v>
      </c>
    </row>
    <row r="1489" ht="15.75" customHeight="1">
      <c r="A1489" s="19" t="s">
        <v>390</v>
      </c>
      <c r="B1489" s="15">
        <v>5.0</v>
      </c>
      <c r="C1489" s="1">
        <v>1000.0</v>
      </c>
    </row>
    <row r="1490" ht="15.75" customHeight="1">
      <c r="A1490" s="19" t="s">
        <v>391</v>
      </c>
      <c r="B1490" s="15">
        <v>5.0</v>
      </c>
      <c r="C1490" s="1">
        <v>1000.0</v>
      </c>
    </row>
    <row r="1491" ht="15.75" customHeight="1">
      <c r="A1491" s="19" t="s">
        <v>392</v>
      </c>
      <c r="B1491" s="15">
        <v>5.0</v>
      </c>
      <c r="C1491" s="1">
        <v>1000.0</v>
      </c>
    </row>
    <row r="1492" ht="15.75" customHeight="1">
      <c r="A1492" s="19" t="s">
        <v>393</v>
      </c>
      <c r="B1492" s="15">
        <v>5.0</v>
      </c>
      <c r="C1492" s="1">
        <v>1000.0</v>
      </c>
    </row>
    <row r="1493" ht="15.75" customHeight="1">
      <c r="A1493" s="19" t="s">
        <v>394</v>
      </c>
      <c r="B1493" s="15">
        <v>5.0</v>
      </c>
      <c r="C1493" s="1">
        <v>1000.0</v>
      </c>
    </row>
    <row r="1494" ht="15.75" customHeight="1">
      <c r="A1494" s="19" t="s">
        <v>395</v>
      </c>
      <c r="B1494" s="15">
        <v>5.0</v>
      </c>
      <c r="C1494" s="1">
        <v>1000.0</v>
      </c>
    </row>
    <row r="1495" ht="15.75" customHeight="1">
      <c r="A1495" s="19" t="s">
        <v>396</v>
      </c>
      <c r="B1495" s="15">
        <v>5.0</v>
      </c>
      <c r="C1495" s="1">
        <v>1000.0</v>
      </c>
    </row>
    <row r="1496" ht="15.75" customHeight="1">
      <c r="A1496" s="19" t="s">
        <v>397</v>
      </c>
      <c r="B1496" s="15">
        <v>5.0</v>
      </c>
      <c r="C1496" s="1">
        <v>1000.0</v>
      </c>
    </row>
    <row r="1497" ht="15.75" customHeight="1">
      <c r="A1497" s="19" t="s">
        <v>398</v>
      </c>
      <c r="B1497" s="15">
        <v>5.0</v>
      </c>
      <c r="C1497" s="1">
        <v>1000.0</v>
      </c>
    </row>
    <row r="1498" ht="15.75" customHeight="1">
      <c r="A1498" s="19" t="s">
        <v>399</v>
      </c>
      <c r="B1498" s="15">
        <v>5.0</v>
      </c>
      <c r="C1498" s="1">
        <v>1000.0</v>
      </c>
    </row>
    <row r="1499" ht="15.75" customHeight="1">
      <c r="A1499" s="19" t="s">
        <v>400</v>
      </c>
      <c r="B1499" s="15">
        <v>5.0</v>
      </c>
      <c r="C1499" s="1">
        <v>1000.0</v>
      </c>
    </row>
    <row r="1500" ht="15.75" customHeight="1">
      <c r="A1500" s="19" t="s">
        <v>401</v>
      </c>
      <c r="B1500" s="15">
        <v>5.0</v>
      </c>
      <c r="C1500" s="1">
        <v>1000.0</v>
      </c>
    </row>
    <row r="1501" ht="15.75" customHeight="1">
      <c r="A1501" s="19" t="s">
        <v>402</v>
      </c>
      <c r="B1501" s="15">
        <v>5.0</v>
      </c>
      <c r="C1501" s="1">
        <v>1000.0</v>
      </c>
    </row>
    <row r="1502" ht="15.75" customHeight="1">
      <c r="A1502" s="19" t="s">
        <v>403</v>
      </c>
      <c r="B1502" s="15">
        <v>5.0</v>
      </c>
      <c r="C1502" s="1">
        <v>1000.0</v>
      </c>
    </row>
    <row r="1503" ht="15.75" customHeight="1">
      <c r="A1503" s="19" t="s">
        <v>404</v>
      </c>
      <c r="B1503" s="15">
        <v>5.0</v>
      </c>
      <c r="C1503" s="1">
        <v>100.0</v>
      </c>
    </row>
    <row r="1504" ht="15.75" customHeight="1">
      <c r="A1504" s="19" t="s">
        <v>405</v>
      </c>
      <c r="B1504" s="15">
        <v>5.0</v>
      </c>
      <c r="C1504" s="1">
        <v>10.0</v>
      </c>
    </row>
    <row r="1505" ht="15.75" customHeight="1">
      <c r="A1505" s="19" t="s">
        <v>406</v>
      </c>
      <c r="B1505" s="15">
        <v>5.0</v>
      </c>
      <c r="C1505" s="1">
        <v>10.0</v>
      </c>
    </row>
    <row r="1506" ht="15.75" customHeight="1">
      <c r="A1506" s="19" t="s">
        <v>407</v>
      </c>
      <c r="B1506" s="15">
        <v>5.0</v>
      </c>
      <c r="C1506" s="1">
        <v>10.0</v>
      </c>
    </row>
    <row r="1507" ht="15.75" customHeight="1">
      <c r="A1507" s="19" t="s">
        <v>408</v>
      </c>
      <c r="B1507" s="15">
        <v>5.0</v>
      </c>
      <c r="C1507" s="1">
        <v>10.0</v>
      </c>
    </row>
    <row r="1508" ht="15.75" customHeight="1">
      <c r="A1508" s="19" t="s">
        <v>409</v>
      </c>
      <c r="B1508" s="15">
        <v>5.0</v>
      </c>
      <c r="C1508" s="1">
        <v>10.0</v>
      </c>
    </row>
    <row r="1509" ht="15.75" customHeight="1">
      <c r="A1509" s="19" t="s">
        <v>410</v>
      </c>
      <c r="B1509" s="15">
        <v>5.0</v>
      </c>
      <c r="C1509" s="1">
        <v>10.0</v>
      </c>
    </row>
    <row r="1510" ht="15.75" customHeight="1">
      <c r="A1510" s="19" t="s">
        <v>411</v>
      </c>
      <c r="B1510" s="15">
        <v>5.0</v>
      </c>
      <c r="C1510" s="1">
        <v>10.0</v>
      </c>
    </row>
    <row r="1511" ht="15.75" customHeight="1">
      <c r="A1511" s="19" t="s">
        <v>412</v>
      </c>
      <c r="B1511" s="15">
        <v>5.0</v>
      </c>
      <c r="C1511" s="1">
        <v>10.0</v>
      </c>
    </row>
    <row r="1512" ht="15.75" customHeight="1">
      <c r="A1512" s="19" t="s">
        <v>413</v>
      </c>
      <c r="B1512" s="15">
        <v>5.0</v>
      </c>
      <c r="C1512" s="1">
        <v>10.0</v>
      </c>
    </row>
    <row r="1513" ht="15.75" customHeight="1">
      <c r="A1513" s="19" t="s">
        <v>414</v>
      </c>
      <c r="B1513" s="15">
        <v>5.0</v>
      </c>
      <c r="C1513" s="1">
        <v>10.0</v>
      </c>
    </row>
    <row r="1514" ht="15.75" customHeight="1">
      <c r="A1514" s="19" t="s">
        <v>415</v>
      </c>
      <c r="B1514" s="15">
        <v>5.0</v>
      </c>
      <c r="C1514" s="1">
        <v>10.0</v>
      </c>
    </row>
    <row r="1515" ht="15.75" customHeight="1">
      <c r="A1515" s="19" t="s">
        <v>416</v>
      </c>
      <c r="B1515" s="15">
        <v>5.0</v>
      </c>
      <c r="C1515" s="1">
        <v>10.0</v>
      </c>
    </row>
    <row r="1516" ht="15.75" customHeight="1">
      <c r="A1516" s="19" t="s">
        <v>417</v>
      </c>
      <c r="B1516" s="15">
        <v>5.0</v>
      </c>
      <c r="C1516" s="1">
        <v>100.0</v>
      </c>
    </row>
    <row r="1517" ht="15.75" customHeight="1">
      <c r="A1517" s="19" t="s">
        <v>418</v>
      </c>
      <c r="B1517" s="15">
        <v>5.0</v>
      </c>
      <c r="C1517" s="1">
        <v>100.0</v>
      </c>
    </row>
    <row r="1518" ht="15.75" customHeight="1">
      <c r="A1518" s="19" t="s">
        <v>419</v>
      </c>
      <c r="B1518" s="15">
        <v>5.0</v>
      </c>
      <c r="C1518" s="1">
        <v>1000.0</v>
      </c>
    </row>
    <row r="1519" ht="15.75" customHeight="1">
      <c r="A1519" s="19" t="s">
        <v>420</v>
      </c>
      <c r="B1519" s="15">
        <v>5.0</v>
      </c>
      <c r="C1519" s="1">
        <v>1000.0</v>
      </c>
    </row>
    <row r="1520" ht="15.75" customHeight="1">
      <c r="A1520" s="19" t="s">
        <v>421</v>
      </c>
      <c r="B1520" s="15">
        <v>5.0</v>
      </c>
      <c r="C1520" s="1">
        <v>1000.0</v>
      </c>
    </row>
    <row r="1521" ht="15.75" customHeight="1">
      <c r="A1521" s="19" t="s">
        <v>422</v>
      </c>
      <c r="B1521" s="15">
        <v>5.0</v>
      </c>
      <c r="C1521" s="1">
        <v>1000.0</v>
      </c>
    </row>
    <row r="1522" ht="15.75" customHeight="1">
      <c r="A1522" s="19" t="s">
        <v>423</v>
      </c>
      <c r="B1522" s="15">
        <v>5.0</v>
      </c>
      <c r="C1522" s="1">
        <v>1000.0</v>
      </c>
    </row>
    <row r="1523" ht="15.75" customHeight="1">
      <c r="A1523" s="19" t="s">
        <v>424</v>
      </c>
      <c r="B1523" s="15">
        <v>5.0</v>
      </c>
      <c r="C1523" s="1">
        <v>1000.0</v>
      </c>
    </row>
    <row r="1524" ht="15.75" customHeight="1">
      <c r="A1524" s="19" t="s">
        <v>425</v>
      </c>
      <c r="B1524" s="15">
        <v>5.0</v>
      </c>
      <c r="C1524" s="1">
        <v>1000.0</v>
      </c>
    </row>
    <row r="1525" ht="15.75" customHeight="1">
      <c r="A1525" s="19" t="s">
        <v>426</v>
      </c>
      <c r="B1525" s="15">
        <v>5.0</v>
      </c>
      <c r="C1525" s="1">
        <v>100.0</v>
      </c>
    </row>
    <row r="1526" ht="15.75" customHeight="1">
      <c r="A1526" s="19" t="s">
        <v>427</v>
      </c>
      <c r="B1526" s="15">
        <v>5.0</v>
      </c>
      <c r="C1526" s="1">
        <v>100.0</v>
      </c>
    </row>
    <row r="1527" ht="15.75" customHeight="1">
      <c r="A1527" s="19" t="s">
        <v>428</v>
      </c>
      <c r="B1527" s="15">
        <v>5.0</v>
      </c>
      <c r="C1527" s="1">
        <v>100.0</v>
      </c>
    </row>
    <row r="1528" ht="15.75" customHeight="1">
      <c r="A1528" s="19" t="s">
        <v>429</v>
      </c>
      <c r="B1528" s="15">
        <v>5.0</v>
      </c>
      <c r="C1528" s="1">
        <v>100.0</v>
      </c>
    </row>
    <row r="1529" ht="15.75" customHeight="1">
      <c r="A1529" s="19" t="s">
        <v>430</v>
      </c>
      <c r="B1529" s="15">
        <v>5.0</v>
      </c>
      <c r="C1529" s="1">
        <v>100.0</v>
      </c>
    </row>
    <row r="1530" ht="15.75" customHeight="1">
      <c r="A1530" s="19" t="s">
        <v>431</v>
      </c>
      <c r="B1530" s="15">
        <v>5.0</v>
      </c>
      <c r="C1530" s="1">
        <v>100.0</v>
      </c>
    </row>
    <row r="1531" ht="15.75" customHeight="1">
      <c r="A1531" s="19" t="s">
        <v>432</v>
      </c>
      <c r="B1531" s="15">
        <v>5.0</v>
      </c>
      <c r="C1531" s="1">
        <v>100.0</v>
      </c>
    </row>
    <row r="1532" ht="15.75" customHeight="1">
      <c r="A1532" s="19" t="s">
        <v>433</v>
      </c>
      <c r="B1532" s="15">
        <v>5.0</v>
      </c>
      <c r="C1532" s="1">
        <v>100.0</v>
      </c>
    </row>
    <row r="1533" ht="15.75" customHeight="1">
      <c r="A1533" s="19" t="s">
        <v>434</v>
      </c>
      <c r="B1533" s="15">
        <v>5.0</v>
      </c>
      <c r="C1533" s="1">
        <v>1000.0</v>
      </c>
    </row>
    <row r="1534" ht="15.75" customHeight="1">
      <c r="A1534" s="19" t="s">
        <v>435</v>
      </c>
      <c r="B1534" s="15">
        <v>5.0</v>
      </c>
      <c r="C1534" s="1">
        <v>1000.0</v>
      </c>
    </row>
    <row r="1535" ht="15.75" customHeight="1">
      <c r="A1535" s="19" t="s">
        <v>436</v>
      </c>
      <c r="B1535" s="15">
        <v>5.0</v>
      </c>
      <c r="C1535" s="1">
        <v>1000.0</v>
      </c>
    </row>
    <row r="1536" ht="15.75" customHeight="1">
      <c r="A1536" s="19" t="s">
        <v>437</v>
      </c>
      <c r="B1536" s="15">
        <v>5.0</v>
      </c>
      <c r="C1536" s="1">
        <v>1000.0</v>
      </c>
    </row>
    <row r="1537" ht="15.75" customHeight="1">
      <c r="A1537" s="19" t="s">
        <v>438</v>
      </c>
      <c r="B1537" s="15">
        <v>5.0</v>
      </c>
      <c r="C1537" s="1">
        <v>1000.0</v>
      </c>
    </row>
    <row r="1538" ht="15.75" customHeight="1">
      <c r="A1538" s="19" t="s">
        <v>439</v>
      </c>
      <c r="B1538" s="15">
        <v>5.0</v>
      </c>
      <c r="C1538" s="1">
        <v>1000.0</v>
      </c>
    </row>
    <row r="1539" ht="15.75" customHeight="1">
      <c r="A1539" s="19" t="s">
        <v>440</v>
      </c>
      <c r="B1539" s="15">
        <v>5.0</v>
      </c>
      <c r="C1539" s="1">
        <v>1000.0</v>
      </c>
    </row>
    <row r="1540" ht="15.75" customHeight="1">
      <c r="A1540" s="19" t="s">
        <v>441</v>
      </c>
      <c r="B1540" s="15">
        <v>5.0</v>
      </c>
      <c r="C1540" s="1">
        <v>1000.0</v>
      </c>
    </row>
    <row r="1541" ht="15.75" customHeight="1">
      <c r="A1541" s="19" t="s">
        <v>442</v>
      </c>
      <c r="B1541" s="15">
        <v>5.0</v>
      </c>
      <c r="C1541" s="1">
        <v>1000.0</v>
      </c>
    </row>
    <row r="1542" ht="15.75" customHeight="1">
      <c r="A1542" s="19" t="s">
        <v>443</v>
      </c>
      <c r="B1542" s="15">
        <v>5.0</v>
      </c>
      <c r="C1542" s="1">
        <v>1000.0</v>
      </c>
    </row>
    <row r="1543" ht="15.75" customHeight="1">
      <c r="A1543" s="19" t="s">
        <v>444</v>
      </c>
      <c r="B1543" s="15">
        <v>5.0</v>
      </c>
      <c r="C1543" s="1">
        <v>1000.0</v>
      </c>
    </row>
    <row r="1544" ht="15.75" customHeight="1">
      <c r="A1544" s="19" t="s">
        <v>445</v>
      </c>
      <c r="B1544" s="15">
        <v>5.0</v>
      </c>
      <c r="C1544" s="1">
        <v>1000.0</v>
      </c>
    </row>
    <row r="1545" ht="15.75" customHeight="1">
      <c r="A1545" s="19" t="s">
        <v>446</v>
      </c>
      <c r="B1545" s="15">
        <v>5.0</v>
      </c>
      <c r="C1545" s="1">
        <v>1000.0</v>
      </c>
    </row>
    <row r="1546" ht="15.75" customHeight="1">
      <c r="A1546" s="19" t="s">
        <v>447</v>
      </c>
      <c r="B1546" s="15">
        <v>5.0</v>
      </c>
      <c r="C1546" s="1">
        <v>1000.0</v>
      </c>
    </row>
    <row r="1547" ht="15.75" customHeight="1">
      <c r="A1547" s="19" t="s">
        <v>448</v>
      </c>
      <c r="B1547" s="15">
        <v>5.0</v>
      </c>
      <c r="C1547" s="1">
        <v>1000.0</v>
      </c>
    </row>
    <row r="1548" ht="15.75" customHeight="1">
      <c r="A1548" s="19" t="s">
        <v>449</v>
      </c>
      <c r="B1548" s="15">
        <v>5.0</v>
      </c>
      <c r="C1548" s="1">
        <v>1000.0</v>
      </c>
    </row>
    <row r="1549" ht="15.75" customHeight="1">
      <c r="A1549" s="19" t="s">
        <v>450</v>
      </c>
      <c r="B1549" s="15">
        <v>5.0</v>
      </c>
      <c r="C1549" s="1">
        <v>1000.0</v>
      </c>
    </row>
    <row r="1550" ht="15.75" customHeight="1">
      <c r="A1550" s="19" t="s">
        <v>451</v>
      </c>
      <c r="B1550" s="15">
        <v>5.0</v>
      </c>
      <c r="C1550" s="1">
        <v>1000.0</v>
      </c>
    </row>
    <row r="1551" ht="15.75" customHeight="1">
      <c r="A1551" s="19" t="s">
        <v>452</v>
      </c>
      <c r="B1551" s="15">
        <v>5.0</v>
      </c>
      <c r="C1551" s="1">
        <v>1000.0</v>
      </c>
    </row>
    <row r="1552" ht="15.75" customHeight="1">
      <c r="A1552" s="19" t="s">
        <v>453</v>
      </c>
      <c r="B1552" s="15">
        <v>5.0</v>
      </c>
      <c r="C1552" s="1">
        <v>1000.0</v>
      </c>
    </row>
    <row r="1553" ht="15.75" customHeight="1">
      <c r="A1553" s="19" t="s">
        <v>454</v>
      </c>
      <c r="B1553" s="15">
        <v>5.0</v>
      </c>
      <c r="C1553" s="1">
        <v>1000.0</v>
      </c>
    </row>
    <row r="1554" ht="15.75" customHeight="1">
      <c r="A1554" s="19" t="s">
        <v>455</v>
      </c>
      <c r="B1554" s="15">
        <v>5.0</v>
      </c>
      <c r="C1554" s="1">
        <v>1000.0</v>
      </c>
    </row>
    <row r="1555" ht="15.75" customHeight="1">
      <c r="A1555" s="19" t="s">
        <v>456</v>
      </c>
      <c r="B1555" s="15">
        <v>5.0</v>
      </c>
      <c r="C1555" s="1">
        <v>1000.0</v>
      </c>
    </row>
    <row r="1556" ht="15.75" customHeight="1">
      <c r="A1556" s="19" t="s">
        <v>457</v>
      </c>
      <c r="B1556" s="15">
        <v>5.0</v>
      </c>
      <c r="C1556" s="1">
        <v>1000.0</v>
      </c>
    </row>
    <row r="1557" ht="15.75" customHeight="1">
      <c r="A1557" s="19" t="s">
        <v>458</v>
      </c>
      <c r="B1557" s="15">
        <v>5.0</v>
      </c>
      <c r="C1557" s="1">
        <v>1000.0</v>
      </c>
    </row>
    <row r="1558" ht="15.75" customHeight="1">
      <c r="A1558" s="19" t="s">
        <v>459</v>
      </c>
      <c r="B1558" s="15">
        <v>5.0</v>
      </c>
      <c r="C1558" s="1">
        <v>1000.0</v>
      </c>
    </row>
    <row r="1559" ht="15.75" customHeight="1">
      <c r="A1559" s="19" t="s">
        <v>460</v>
      </c>
      <c r="B1559" s="15">
        <v>5.0</v>
      </c>
      <c r="C1559" s="1">
        <v>1000.0</v>
      </c>
    </row>
    <row r="1560" ht="15.75" customHeight="1">
      <c r="A1560" s="19" t="s">
        <v>461</v>
      </c>
      <c r="B1560" s="15">
        <v>5.0</v>
      </c>
      <c r="C1560" s="1">
        <v>1000.0</v>
      </c>
    </row>
    <row r="1561" ht="15.75" customHeight="1">
      <c r="A1561" s="19" t="s">
        <v>462</v>
      </c>
      <c r="B1561" s="15">
        <v>5.0</v>
      </c>
      <c r="C1561" s="1">
        <v>100.0</v>
      </c>
    </row>
    <row r="1562" ht="15.75" customHeight="1">
      <c r="A1562" s="19" t="s">
        <v>463</v>
      </c>
      <c r="B1562" s="15">
        <v>5.0</v>
      </c>
      <c r="C1562" s="1">
        <v>100.0</v>
      </c>
    </row>
    <row r="1563" ht="15.75" customHeight="1">
      <c r="A1563" s="19" t="s">
        <v>464</v>
      </c>
      <c r="B1563" s="15">
        <v>5.0</v>
      </c>
      <c r="C1563" s="1">
        <v>10.0</v>
      </c>
    </row>
    <row r="1564" ht="15.75" customHeight="1">
      <c r="A1564" s="19" t="s">
        <v>465</v>
      </c>
      <c r="B1564" s="15">
        <v>5.0</v>
      </c>
      <c r="C1564" s="1">
        <v>10.0</v>
      </c>
    </row>
    <row r="1565" ht="15.75" customHeight="1">
      <c r="A1565" s="19" t="s">
        <v>466</v>
      </c>
      <c r="B1565" s="15">
        <v>5.0</v>
      </c>
      <c r="C1565" s="1">
        <v>10.0</v>
      </c>
    </row>
    <row r="1566" ht="15.75" customHeight="1">
      <c r="A1566" s="19" t="s">
        <v>467</v>
      </c>
      <c r="B1566" s="15">
        <v>5.0</v>
      </c>
      <c r="C1566" s="1">
        <v>10.0</v>
      </c>
    </row>
    <row r="1567" ht="15.75" customHeight="1">
      <c r="A1567" s="19" t="s">
        <v>468</v>
      </c>
      <c r="B1567" s="15">
        <v>5.0</v>
      </c>
      <c r="C1567" s="1">
        <v>10.0</v>
      </c>
    </row>
    <row r="1568" ht="15.75" customHeight="1">
      <c r="A1568" s="19" t="s">
        <v>469</v>
      </c>
      <c r="B1568" s="15">
        <v>5.0</v>
      </c>
      <c r="C1568" s="1">
        <v>100.0</v>
      </c>
    </row>
    <row r="1569" ht="15.75" customHeight="1">
      <c r="A1569" s="19" t="s">
        <v>470</v>
      </c>
      <c r="B1569" s="15">
        <v>5.0</v>
      </c>
      <c r="C1569" s="1">
        <v>100.0</v>
      </c>
    </row>
    <row r="1570" ht="15.75" customHeight="1">
      <c r="A1570" s="19" t="s">
        <v>471</v>
      </c>
      <c r="B1570" s="15">
        <v>5.0</v>
      </c>
      <c r="C1570" s="1">
        <v>100.0</v>
      </c>
    </row>
    <row r="1571" ht="15.75" customHeight="1">
      <c r="A1571" s="19" t="s">
        <v>472</v>
      </c>
      <c r="B1571" s="15">
        <v>5.0</v>
      </c>
      <c r="C1571" s="1">
        <v>100.0</v>
      </c>
    </row>
    <row r="1572" ht="15.75" customHeight="1">
      <c r="A1572" s="19" t="s">
        <v>473</v>
      </c>
      <c r="B1572" s="15">
        <v>5.0</v>
      </c>
      <c r="C1572" s="1">
        <v>100.0</v>
      </c>
    </row>
    <row r="1573" ht="15.75" customHeight="1">
      <c r="A1573" s="19" t="s">
        <v>474</v>
      </c>
      <c r="B1573" s="15">
        <v>5.0</v>
      </c>
      <c r="C1573" s="1">
        <v>100.0</v>
      </c>
    </row>
    <row r="1574" ht="15.75" customHeight="1">
      <c r="A1574" s="19" t="s">
        <v>475</v>
      </c>
      <c r="B1574" s="15">
        <v>5.0</v>
      </c>
      <c r="C1574" s="1">
        <v>100.0</v>
      </c>
    </row>
    <row r="1575" ht="15.75" customHeight="1">
      <c r="A1575" s="19" t="s">
        <v>476</v>
      </c>
      <c r="B1575" s="15">
        <v>5.0</v>
      </c>
      <c r="C1575" s="1">
        <v>100.0</v>
      </c>
    </row>
    <row r="1576" ht="15.75" customHeight="1">
      <c r="A1576" s="19" t="s">
        <v>477</v>
      </c>
      <c r="B1576" s="15">
        <v>5.0</v>
      </c>
      <c r="C1576" s="1">
        <v>1000.0</v>
      </c>
    </row>
    <row r="1577" ht="15.75" customHeight="1">
      <c r="A1577" s="19" t="s">
        <v>478</v>
      </c>
      <c r="B1577" s="15">
        <v>5.0</v>
      </c>
      <c r="C1577" s="1">
        <v>1000.0</v>
      </c>
    </row>
    <row r="1578" ht="15.75" customHeight="1">
      <c r="A1578" s="19" t="s">
        <v>479</v>
      </c>
      <c r="B1578" s="15">
        <v>5.0</v>
      </c>
      <c r="C1578" s="1">
        <v>1000.0</v>
      </c>
    </row>
    <row r="1579" ht="15.75" customHeight="1">
      <c r="A1579" s="19" t="s">
        <v>480</v>
      </c>
      <c r="B1579" s="15">
        <v>5.0</v>
      </c>
      <c r="C1579" s="1">
        <v>1000.0</v>
      </c>
    </row>
    <row r="1580" ht="15.75" customHeight="1">
      <c r="A1580" s="19" t="s">
        <v>481</v>
      </c>
      <c r="B1580" s="15">
        <v>5.0</v>
      </c>
      <c r="C1580" s="1">
        <v>1000.0</v>
      </c>
    </row>
    <row r="1581" ht="15.75" customHeight="1">
      <c r="A1581" s="19" t="s">
        <v>482</v>
      </c>
      <c r="B1581" s="15">
        <v>5.0</v>
      </c>
      <c r="C1581" s="1">
        <v>1000.0</v>
      </c>
    </row>
    <row r="1582" ht="15.75" customHeight="1">
      <c r="A1582" s="19" t="s">
        <v>483</v>
      </c>
      <c r="B1582" s="15">
        <v>5.0</v>
      </c>
      <c r="C1582" s="1">
        <v>1000.0</v>
      </c>
    </row>
    <row r="1583" ht="15.75" customHeight="1">
      <c r="A1583" s="19" t="s">
        <v>484</v>
      </c>
      <c r="B1583" s="15">
        <v>5.0</v>
      </c>
      <c r="C1583" s="1">
        <v>1000.0</v>
      </c>
    </row>
    <row r="1584" ht="15.75" customHeight="1">
      <c r="A1584" s="19" t="s">
        <v>485</v>
      </c>
      <c r="B1584" s="15">
        <v>5.0</v>
      </c>
      <c r="C1584" s="1">
        <v>1000.0</v>
      </c>
    </row>
    <row r="1585" ht="15.75" customHeight="1">
      <c r="A1585" s="19" t="s">
        <v>486</v>
      </c>
      <c r="B1585" s="15">
        <v>5.0</v>
      </c>
      <c r="C1585" s="1">
        <v>1000.0</v>
      </c>
    </row>
    <row r="1586" ht="15.75" customHeight="1">
      <c r="A1586" s="19" t="s">
        <v>487</v>
      </c>
      <c r="B1586" s="15">
        <v>5.0</v>
      </c>
      <c r="C1586" s="1">
        <v>1000.0</v>
      </c>
    </row>
    <row r="1587" ht="15.75" customHeight="1">
      <c r="A1587" s="19" t="s">
        <v>488</v>
      </c>
      <c r="B1587" s="15">
        <v>5.0</v>
      </c>
      <c r="C1587" s="1">
        <v>100.0</v>
      </c>
    </row>
    <row r="1588" ht="15.75" customHeight="1">
      <c r="A1588" s="19" t="s">
        <v>489</v>
      </c>
      <c r="B1588" s="15">
        <v>5.0</v>
      </c>
      <c r="C1588" s="1">
        <v>100.0</v>
      </c>
    </row>
    <row r="1589" ht="15.75" customHeight="1">
      <c r="A1589" s="19" t="s">
        <v>490</v>
      </c>
      <c r="B1589" s="15">
        <v>5.0</v>
      </c>
      <c r="C1589" s="1">
        <v>10.0</v>
      </c>
    </row>
    <row r="1590" ht="15.75" customHeight="1">
      <c r="A1590" s="19" t="s">
        <v>491</v>
      </c>
      <c r="B1590" s="15">
        <v>5.0</v>
      </c>
      <c r="C1590" s="1">
        <v>10.0</v>
      </c>
    </row>
    <row r="1591" ht="15.75" customHeight="1">
      <c r="A1591" s="19" t="s">
        <v>492</v>
      </c>
      <c r="B1591" s="15">
        <v>5.0</v>
      </c>
      <c r="C1591" s="1">
        <v>10.0</v>
      </c>
    </row>
    <row r="1592" ht="15.75" customHeight="1">
      <c r="A1592" s="19" t="s">
        <v>493</v>
      </c>
      <c r="B1592" s="15">
        <v>5.0</v>
      </c>
      <c r="C1592" s="1">
        <v>10.0</v>
      </c>
    </row>
    <row r="1593" ht="15.75" customHeight="1">
      <c r="A1593" s="19" t="s">
        <v>494</v>
      </c>
      <c r="B1593" s="15">
        <v>5.0</v>
      </c>
      <c r="C1593" s="1">
        <v>10.0</v>
      </c>
    </row>
    <row r="1594" ht="15.75" customHeight="1">
      <c r="A1594" s="19" t="s">
        <v>495</v>
      </c>
      <c r="B1594" s="15">
        <v>5.0</v>
      </c>
      <c r="C1594" s="1">
        <v>10.0</v>
      </c>
    </row>
    <row r="1595" ht="15.75" customHeight="1">
      <c r="A1595" s="19" t="s">
        <v>496</v>
      </c>
      <c r="B1595" s="15">
        <v>5.0</v>
      </c>
      <c r="C1595" s="1">
        <v>10.0</v>
      </c>
    </row>
    <row r="1596" ht="15.75" customHeight="1">
      <c r="A1596" s="19" t="s">
        <v>497</v>
      </c>
      <c r="B1596" s="15">
        <v>5.0</v>
      </c>
      <c r="C1596" s="1">
        <v>100.0</v>
      </c>
    </row>
    <row r="1597" ht="15.75" customHeight="1">
      <c r="A1597" s="19" t="s">
        <v>498</v>
      </c>
      <c r="B1597" s="15">
        <v>5.0</v>
      </c>
      <c r="C1597" s="1">
        <v>100.0</v>
      </c>
    </row>
    <row r="1598" ht="15.75" customHeight="1">
      <c r="A1598" s="19" t="s">
        <v>499</v>
      </c>
      <c r="B1598" s="15">
        <v>5.0</v>
      </c>
      <c r="C1598" s="1">
        <v>100.0</v>
      </c>
    </row>
    <row r="1599" ht="15.75" customHeight="1">
      <c r="A1599" s="19" t="s">
        <v>500</v>
      </c>
      <c r="B1599" s="15">
        <v>5.0</v>
      </c>
      <c r="C1599" s="1">
        <v>100.0</v>
      </c>
    </row>
    <row r="1600" ht="15.75" customHeight="1">
      <c r="A1600" s="19" t="s">
        <v>501</v>
      </c>
      <c r="B1600" s="15">
        <v>5.0</v>
      </c>
      <c r="C1600" s="1">
        <v>100.0</v>
      </c>
    </row>
    <row r="1601" ht="15.75" customHeight="1">
      <c r="A1601" s="19" t="s">
        <v>502</v>
      </c>
      <c r="B1601" s="15">
        <v>5.0</v>
      </c>
      <c r="C1601" s="1">
        <v>100.0</v>
      </c>
    </row>
    <row r="1602" ht="15.75" customHeight="1">
      <c r="A1602" s="19" t="s">
        <v>503</v>
      </c>
      <c r="B1602" s="15">
        <v>5.0</v>
      </c>
      <c r="C1602" s="1">
        <v>100.0</v>
      </c>
    </row>
    <row r="1603" ht="15.75" customHeight="1">
      <c r="A1603" s="19" t="s">
        <v>504</v>
      </c>
      <c r="B1603" s="15">
        <v>5.0</v>
      </c>
      <c r="C1603" s="1">
        <v>100.0</v>
      </c>
    </row>
    <row r="1604" ht="15.75" customHeight="1">
      <c r="A1604" s="19" t="s">
        <v>505</v>
      </c>
      <c r="B1604" s="15">
        <v>5.0</v>
      </c>
      <c r="C1604" s="1">
        <v>1000.0</v>
      </c>
    </row>
    <row r="1605" ht="15.75" customHeight="1">
      <c r="A1605" s="19" t="s">
        <v>506</v>
      </c>
      <c r="B1605" s="15">
        <v>5.0</v>
      </c>
      <c r="C1605" s="1">
        <v>1000.0</v>
      </c>
    </row>
    <row r="1606" ht="15.75" customHeight="1">
      <c r="A1606" s="19" t="s">
        <v>507</v>
      </c>
      <c r="B1606" s="15">
        <v>5.0</v>
      </c>
      <c r="C1606" s="1">
        <v>1000.0</v>
      </c>
    </row>
    <row r="1607" ht="15.75" customHeight="1">
      <c r="A1607" s="19" t="s">
        <v>508</v>
      </c>
      <c r="B1607" s="15">
        <v>5.0</v>
      </c>
      <c r="C1607" s="1">
        <v>1000.0</v>
      </c>
    </row>
    <row r="1608" ht="15.75" customHeight="1">
      <c r="A1608" s="19" t="s">
        <v>509</v>
      </c>
      <c r="B1608" s="15">
        <v>5.0</v>
      </c>
      <c r="C1608" s="1">
        <v>1000.0</v>
      </c>
    </row>
    <row r="1609" ht="15.75" customHeight="1">
      <c r="A1609" s="19" t="s">
        <v>510</v>
      </c>
      <c r="B1609" s="15">
        <v>5.0</v>
      </c>
      <c r="C1609" s="1">
        <v>1000.0</v>
      </c>
    </row>
    <row r="1610" ht="15.75" customHeight="1">
      <c r="A1610" s="19" t="s">
        <v>511</v>
      </c>
      <c r="B1610" s="15">
        <v>5.0</v>
      </c>
      <c r="C1610" s="1">
        <v>1000.0</v>
      </c>
    </row>
    <row r="1611" ht="15.75" customHeight="1">
      <c r="A1611" s="19" t="s">
        <v>512</v>
      </c>
      <c r="B1611" s="15">
        <v>5.0</v>
      </c>
      <c r="C1611" s="1">
        <v>1000.0</v>
      </c>
    </row>
    <row r="1612" ht="15.75" customHeight="1">
      <c r="A1612" s="19" t="s">
        <v>513</v>
      </c>
      <c r="B1612" s="15">
        <v>5.0</v>
      </c>
      <c r="C1612" s="1">
        <v>1000.0</v>
      </c>
    </row>
    <row r="1613" ht="15.75" customHeight="1">
      <c r="A1613" s="19" t="s">
        <v>514</v>
      </c>
      <c r="B1613" s="15">
        <v>5.0</v>
      </c>
      <c r="C1613" s="1">
        <v>1000.0</v>
      </c>
    </row>
    <row r="1614" ht="15.75" customHeight="1">
      <c r="A1614" s="19" t="s">
        <v>515</v>
      </c>
      <c r="B1614" s="15">
        <v>5.0</v>
      </c>
      <c r="C1614" s="1">
        <v>100.0</v>
      </c>
    </row>
    <row r="1615" ht="15.75" customHeight="1">
      <c r="A1615" s="19" t="s">
        <v>516</v>
      </c>
      <c r="B1615" s="15">
        <v>5.0</v>
      </c>
      <c r="C1615" s="1">
        <v>100.0</v>
      </c>
    </row>
    <row r="1616" ht="15.75" customHeight="1">
      <c r="A1616" s="19" t="s">
        <v>517</v>
      </c>
      <c r="B1616" s="15">
        <v>5.0</v>
      </c>
      <c r="C1616" s="1">
        <v>100.0</v>
      </c>
    </row>
    <row r="1617" ht="15.75" customHeight="1">
      <c r="A1617" s="19" t="s">
        <v>518</v>
      </c>
      <c r="B1617" s="15">
        <v>5.0</v>
      </c>
      <c r="C1617" s="1">
        <v>100.0</v>
      </c>
    </row>
    <row r="1618" ht="15.75" customHeight="1">
      <c r="A1618" s="19" t="s">
        <v>519</v>
      </c>
      <c r="B1618" s="15">
        <v>5.0</v>
      </c>
      <c r="C1618" s="1">
        <v>100.0</v>
      </c>
    </row>
    <row r="1619" ht="15.75" customHeight="1">
      <c r="A1619" s="19" t="s">
        <v>520</v>
      </c>
      <c r="B1619" s="15">
        <v>5.0</v>
      </c>
      <c r="C1619" s="1">
        <v>100.0</v>
      </c>
    </row>
    <row r="1620" ht="15.75" customHeight="1">
      <c r="A1620" s="19" t="s">
        <v>521</v>
      </c>
      <c r="B1620" s="15">
        <v>5.0</v>
      </c>
      <c r="C1620" s="1">
        <v>1000.0</v>
      </c>
    </row>
    <row r="1621" ht="15.75" customHeight="1">
      <c r="A1621" s="19" t="s">
        <v>522</v>
      </c>
      <c r="B1621" s="15">
        <v>5.0</v>
      </c>
      <c r="C1621" s="1">
        <v>1000.0</v>
      </c>
    </row>
    <row r="1622" ht="15.75" customHeight="1">
      <c r="A1622" s="19" t="s">
        <v>523</v>
      </c>
      <c r="B1622" s="15">
        <v>5.0</v>
      </c>
      <c r="C1622" s="1">
        <v>1000.0</v>
      </c>
    </row>
    <row r="1623" ht="15.75" customHeight="1">
      <c r="A1623" s="19" t="s">
        <v>524</v>
      </c>
      <c r="B1623" s="15">
        <v>5.0</v>
      </c>
      <c r="C1623" s="1">
        <v>1000.0</v>
      </c>
    </row>
    <row r="1624" ht="15.75" customHeight="1">
      <c r="A1624" s="19" t="s">
        <v>525</v>
      </c>
      <c r="B1624" s="15">
        <v>5.0</v>
      </c>
      <c r="C1624" s="1">
        <v>1000.0</v>
      </c>
    </row>
    <row r="1625" ht="15.75" customHeight="1">
      <c r="A1625" s="19" t="s">
        <v>526</v>
      </c>
      <c r="B1625" s="15">
        <v>5.0</v>
      </c>
      <c r="C1625" s="1">
        <v>1000.0</v>
      </c>
    </row>
    <row r="1626" ht="15.75" customHeight="1">
      <c r="A1626" s="19" t="s">
        <v>527</v>
      </c>
      <c r="B1626" s="15">
        <v>5.0</v>
      </c>
      <c r="C1626" s="1">
        <v>1000.0</v>
      </c>
    </row>
    <row r="1627" ht="15.75" customHeight="1">
      <c r="A1627" s="19" t="s">
        <v>528</v>
      </c>
      <c r="B1627" s="15">
        <v>5.0</v>
      </c>
      <c r="C1627" s="1">
        <v>1000.0</v>
      </c>
    </row>
    <row r="1628" ht="15.75" customHeight="1">
      <c r="A1628" s="19" t="s">
        <v>529</v>
      </c>
      <c r="B1628" s="15">
        <v>5.0</v>
      </c>
      <c r="C1628" s="1">
        <v>1000.0</v>
      </c>
    </row>
    <row r="1629" ht="15.75" customHeight="1">
      <c r="A1629" s="19" t="s">
        <v>530</v>
      </c>
      <c r="B1629" s="15">
        <v>5.0</v>
      </c>
      <c r="C1629" s="1">
        <v>1000.0</v>
      </c>
    </row>
    <row r="1630" ht="15.75" customHeight="1">
      <c r="A1630" s="19" t="s">
        <v>531</v>
      </c>
      <c r="B1630" s="15">
        <v>5.0</v>
      </c>
      <c r="C1630" s="1">
        <v>1000.0</v>
      </c>
    </row>
    <row r="1631" ht="15.75" customHeight="1">
      <c r="A1631" s="19" t="s">
        <v>532</v>
      </c>
      <c r="B1631" s="15">
        <v>5.0</v>
      </c>
      <c r="C1631" s="1">
        <v>1000.0</v>
      </c>
    </row>
    <row r="1632" ht="15.75" customHeight="1">
      <c r="A1632" s="19" t="s">
        <v>533</v>
      </c>
      <c r="B1632" s="15">
        <v>5.0</v>
      </c>
      <c r="C1632" s="1">
        <v>1000.0</v>
      </c>
    </row>
    <row r="1633" ht="15.75" customHeight="1">
      <c r="A1633" s="19" t="s">
        <v>534</v>
      </c>
      <c r="B1633" s="15">
        <v>5.0</v>
      </c>
      <c r="C1633" s="1">
        <v>100.0</v>
      </c>
    </row>
    <row r="1634" ht="15.75" customHeight="1">
      <c r="A1634" s="19" t="s">
        <v>535</v>
      </c>
      <c r="B1634" s="15">
        <v>5.0</v>
      </c>
      <c r="C1634" s="1">
        <v>100.0</v>
      </c>
    </row>
    <row r="1635" ht="15.75" customHeight="1">
      <c r="A1635" s="19" t="s">
        <v>536</v>
      </c>
      <c r="B1635" s="15">
        <v>5.0</v>
      </c>
      <c r="C1635" s="1">
        <v>100.0</v>
      </c>
    </row>
    <row r="1636" ht="15.75" customHeight="1">
      <c r="A1636" s="19" t="s">
        <v>537</v>
      </c>
      <c r="B1636" s="15">
        <v>5.0</v>
      </c>
      <c r="C1636" s="1">
        <v>100.0</v>
      </c>
    </row>
    <row r="1637" ht="15.75" customHeight="1">
      <c r="A1637" s="19" t="s">
        <v>538</v>
      </c>
      <c r="B1637" s="15">
        <v>5.0</v>
      </c>
      <c r="C1637" s="1">
        <v>100.0</v>
      </c>
    </row>
    <row r="1638" ht="15.75" customHeight="1">
      <c r="A1638" s="19" t="s">
        <v>539</v>
      </c>
      <c r="B1638" s="15">
        <v>5.0</v>
      </c>
      <c r="C1638" s="1">
        <v>100.0</v>
      </c>
    </row>
    <row r="1639" ht="15.75" customHeight="1">
      <c r="A1639" s="19" t="s">
        <v>540</v>
      </c>
      <c r="B1639" s="15">
        <v>5.0</v>
      </c>
      <c r="C1639" s="1">
        <v>100.0</v>
      </c>
    </row>
    <row r="1640" ht="15.75" customHeight="1">
      <c r="A1640" s="19" t="s">
        <v>541</v>
      </c>
      <c r="B1640" s="15">
        <v>5.0</v>
      </c>
      <c r="C1640" s="1">
        <v>100.0</v>
      </c>
    </row>
    <row r="1641" ht="15.75" customHeight="1">
      <c r="A1641" s="19" t="s">
        <v>542</v>
      </c>
      <c r="B1641" s="15">
        <v>5.0</v>
      </c>
      <c r="C1641" s="1">
        <v>100.0</v>
      </c>
    </row>
    <row r="1642" ht="15.75" customHeight="1">
      <c r="A1642" s="19" t="s">
        <v>543</v>
      </c>
      <c r="B1642" s="15">
        <v>5.0</v>
      </c>
      <c r="C1642" s="1">
        <v>100.0</v>
      </c>
    </row>
    <row r="1643" ht="15.75" customHeight="1">
      <c r="A1643" s="19" t="s">
        <v>544</v>
      </c>
      <c r="B1643" s="15">
        <v>5.0</v>
      </c>
      <c r="C1643" s="1">
        <v>100.0</v>
      </c>
    </row>
    <row r="1644" ht="15.75" customHeight="1">
      <c r="A1644" s="19" t="s">
        <v>545</v>
      </c>
      <c r="B1644" s="15">
        <v>5.0</v>
      </c>
      <c r="C1644" s="1">
        <v>1000.0</v>
      </c>
    </row>
    <row r="1645" ht="15.75" customHeight="1">
      <c r="A1645" s="19" t="s">
        <v>546</v>
      </c>
      <c r="B1645" s="15">
        <v>5.0</v>
      </c>
      <c r="C1645" s="1">
        <v>1000.0</v>
      </c>
    </row>
    <row r="1646" ht="15.75" customHeight="1">
      <c r="A1646" s="19" t="s">
        <v>547</v>
      </c>
      <c r="B1646" s="15">
        <v>5.0</v>
      </c>
      <c r="C1646" s="1">
        <v>1000.0</v>
      </c>
    </row>
    <row r="1647" ht="15.75" customHeight="1">
      <c r="A1647" s="19" t="s">
        <v>548</v>
      </c>
      <c r="B1647" s="15">
        <v>5.0</v>
      </c>
      <c r="C1647" s="1">
        <v>1000.0</v>
      </c>
    </row>
    <row r="1648" ht="15.75" customHeight="1">
      <c r="A1648" s="19" t="s">
        <v>549</v>
      </c>
      <c r="B1648" s="15">
        <v>5.0</v>
      </c>
      <c r="C1648" s="1">
        <v>1000.0</v>
      </c>
    </row>
    <row r="1649" ht="15.75" customHeight="1">
      <c r="A1649" s="19" t="s">
        <v>550</v>
      </c>
      <c r="B1649" s="15">
        <v>5.0</v>
      </c>
      <c r="C1649" s="1">
        <v>1000.0</v>
      </c>
    </row>
    <row r="1650" ht="15.75" customHeight="1">
      <c r="A1650" s="19" t="s">
        <v>551</v>
      </c>
      <c r="B1650" s="15">
        <v>5.0</v>
      </c>
      <c r="C1650" s="1">
        <v>1000.0</v>
      </c>
    </row>
    <row r="1651" ht="15.75" customHeight="1">
      <c r="A1651" s="19" t="s">
        <v>552</v>
      </c>
      <c r="B1651" s="15">
        <v>5.0</v>
      </c>
      <c r="C1651" s="1">
        <v>1000.0</v>
      </c>
    </row>
    <row r="1652" ht="15.75" customHeight="1">
      <c r="A1652" s="19" t="s">
        <v>553</v>
      </c>
      <c r="B1652" s="15">
        <v>5.0</v>
      </c>
      <c r="C1652" s="1">
        <v>1000.0</v>
      </c>
    </row>
    <row r="1653" ht="15.75" customHeight="1">
      <c r="A1653" s="19" t="s">
        <v>554</v>
      </c>
      <c r="B1653" s="15">
        <v>5.0</v>
      </c>
      <c r="C1653" s="1">
        <v>1000.0</v>
      </c>
    </row>
    <row r="1654" ht="15.75" customHeight="1">
      <c r="A1654" s="19" t="s">
        <v>555</v>
      </c>
      <c r="B1654" s="15">
        <v>5.0</v>
      </c>
      <c r="C1654" s="1">
        <v>1000.0</v>
      </c>
    </row>
    <row r="1655" ht="15.75" customHeight="1">
      <c r="A1655" s="19" t="s">
        <v>223</v>
      </c>
      <c r="B1655" s="23">
        <v>6.0</v>
      </c>
      <c r="C1655" s="1">
        <v>10.0</v>
      </c>
    </row>
    <row r="1656" ht="15.75" customHeight="1">
      <c r="A1656" s="19" t="s">
        <v>226</v>
      </c>
      <c r="B1656" s="23">
        <v>6.0</v>
      </c>
      <c r="C1656" s="1">
        <v>10.0</v>
      </c>
    </row>
    <row r="1657" ht="15.75" customHeight="1">
      <c r="A1657" s="19" t="s">
        <v>227</v>
      </c>
      <c r="B1657" s="23">
        <v>6.0</v>
      </c>
      <c r="C1657" s="1">
        <v>100.0</v>
      </c>
    </row>
    <row r="1658" ht="15.75" customHeight="1">
      <c r="A1658" s="19" t="s">
        <v>229</v>
      </c>
      <c r="B1658" s="23">
        <v>6.0</v>
      </c>
      <c r="C1658" s="1">
        <v>100.0</v>
      </c>
    </row>
    <row r="1659" ht="15.75" customHeight="1">
      <c r="A1659" s="19" t="s">
        <v>230</v>
      </c>
      <c r="B1659" s="23">
        <v>6.0</v>
      </c>
      <c r="C1659" s="1">
        <v>100.0</v>
      </c>
    </row>
    <row r="1660" ht="15.75" customHeight="1">
      <c r="A1660" s="19" t="s">
        <v>231</v>
      </c>
      <c r="B1660" s="23">
        <v>6.0</v>
      </c>
      <c r="C1660" s="1">
        <v>10.0</v>
      </c>
    </row>
    <row r="1661" ht="15.75" customHeight="1">
      <c r="A1661" s="19" t="s">
        <v>232</v>
      </c>
      <c r="B1661" s="23">
        <v>6.0</v>
      </c>
      <c r="C1661" s="1">
        <v>100.0</v>
      </c>
    </row>
    <row r="1662" ht="15.75" customHeight="1">
      <c r="A1662" s="19" t="s">
        <v>233</v>
      </c>
      <c r="B1662" s="23">
        <v>6.0</v>
      </c>
      <c r="C1662" s="1">
        <v>100.0</v>
      </c>
    </row>
    <row r="1663" ht="15.75" customHeight="1">
      <c r="A1663" s="19" t="s">
        <v>234</v>
      </c>
      <c r="B1663" s="23">
        <v>6.0</v>
      </c>
      <c r="C1663" s="1">
        <v>1000.0</v>
      </c>
    </row>
    <row r="1664" ht="15.75" customHeight="1">
      <c r="A1664" s="19" t="s">
        <v>235</v>
      </c>
      <c r="B1664" s="23">
        <v>6.0</v>
      </c>
      <c r="C1664" s="1">
        <v>1000.0</v>
      </c>
    </row>
    <row r="1665" ht="15.75" customHeight="1">
      <c r="A1665" s="19" t="s">
        <v>236</v>
      </c>
      <c r="B1665" s="23">
        <v>6.0</v>
      </c>
      <c r="C1665" s="1">
        <v>1000.0</v>
      </c>
    </row>
    <row r="1666" ht="15.75" customHeight="1">
      <c r="A1666" s="19" t="s">
        <v>237</v>
      </c>
      <c r="B1666" s="23">
        <v>6.0</v>
      </c>
      <c r="C1666" s="1">
        <v>100.0</v>
      </c>
    </row>
    <row r="1667" ht="15.75" customHeight="1">
      <c r="A1667" s="19" t="s">
        <v>238</v>
      </c>
      <c r="B1667" s="23">
        <v>6.0</v>
      </c>
      <c r="C1667" s="1">
        <v>100.0</v>
      </c>
    </row>
    <row r="1668" ht="15.75" customHeight="1">
      <c r="A1668" s="19" t="s">
        <v>239</v>
      </c>
      <c r="B1668" s="23">
        <v>6.0</v>
      </c>
      <c r="C1668" s="1">
        <v>1000.0</v>
      </c>
    </row>
    <row r="1669" ht="15.75" customHeight="1">
      <c r="A1669" s="19" t="s">
        <v>240</v>
      </c>
      <c r="B1669" s="23">
        <v>6.0</v>
      </c>
      <c r="C1669" s="1">
        <v>1000.0</v>
      </c>
    </row>
    <row r="1670" ht="15.75" customHeight="1">
      <c r="A1670" s="19" t="s">
        <v>241</v>
      </c>
      <c r="B1670" s="23">
        <v>6.0</v>
      </c>
      <c r="C1670" s="1">
        <v>1000.0</v>
      </c>
    </row>
    <row r="1671" ht="15.75" customHeight="1">
      <c r="A1671" s="19" t="s">
        <v>242</v>
      </c>
      <c r="B1671" s="23">
        <v>6.0</v>
      </c>
      <c r="C1671" s="1">
        <v>1000.0</v>
      </c>
    </row>
    <row r="1672" ht="15.75" customHeight="1">
      <c r="A1672" s="19" t="s">
        <v>243</v>
      </c>
      <c r="B1672" s="23">
        <v>6.0</v>
      </c>
      <c r="C1672" s="1">
        <v>1000.0</v>
      </c>
    </row>
    <row r="1673" ht="15.75" customHeight="1">
      <c r="A1673" s="19" t="s">
        <v>244</v>
      </c>
      <c r="B1673" s="23">
        <v>6.0</v>
      </c>
      <c r="C1673" s="1">
        <v>1000.0</v>
      </c>
    </row>
    <row r="1674" ht="15.75" customHeight="1">
      <c r="A1674" s="19" t="s">
        <v>245</v>
      </c>
      <c r="B1674" s="23">
        <v>6.0</v>
      </c>
      <c r="C1674" s="1">
        <v>1000.0</v>
      </c>
    </row>
    <row r="1675" ht="15.75" customHeight="1">
      <c r="A1675" s="19" t="s">
        <v>246</v>
      </c>
      <c r="B1675" s="23">
        <v>6.0</v>
      </c>
      <c r="C1675" s="1">
        <v>1000.0</v>
      </c>
    </row>
    <row r="1676" ht="15.75" customHeight="1">
      <c r="A1676" s="19" t="s">
        <v>247</v>
      </c>
      <c r="B1676" s="23">
        <v>6.0</v>
      </c>
      <c r="C1676" s="1">
        <v>1000.0</v>
      </c>
    </row>
    <row r="1677" ht="15.75" customHeight="1">
      <c r="A1677" s="19" t="s">
        <v>248</v>
      </c>
      <c r="B1677" s="23">
        <v>6.0</v>
      </c>
      <c r="C1677" s="1">
        <v>1000.0</v>
      </c>
    </row>
    <row r="1678" ht="15.75" customHeight="1">
      <c r="A1678" s="19" t="s">
        <v>249</v>
      </c>
      <c r="B1678" s="23">
        <v>6.0</v>
      </c>
      <c r="C1678" s="1">
        <v>1000.0</v>
      </c>
    </row>
    <row r="1679" ht="15.75" customHeight="1">
      <c r="A1679" s="19" t="s">
        <v>250</v>
      </c>
      <c r="B1679" s="23">
        <v>6.0</v>
      </c>
      <c r="C1679" s="1">
        <v>1000.0</v>
      </c>
    </row>
    <row r="1680" ht="15.75" customHeight="1">
      <c r="A1680" s="19" t="s">
        <v>251</v>
      </c>
      <c r="B1680" s="23">
        <v>6.0</v>
      </c>
      <c r="C1680" s="1">
        <v>1000.0</v>
      </c>
    </row>
    <row r="1681" ht="15.75" customHeight="1">
      <c r="A1681" s="19" t="s">
        <v>252</v>
      </c>
      <c r="B1681" s="23">
        <v>6.0</v>
      </c>
      <c r="C1681" s="1">
        <v>1000.0</v>
      </c>
    </row>
    <row r="1682" ht="15.75" customHeight="1">
      <c r="A1682" s="19" t="s">
        <v>253</v>
      </c>
      <c r="B1682" s="23">
        <v>6.0</v>
      </c>
      <c r="C1682" s="1">
        <v>1000.0</v>
      </c>
    </row>
    <row r="1683" ht="15.75" customHeight="1">
      <c r="A1683" s="19" t="s">
        <v>254</v>
      </c>
      <c r="B1683" s="23">
        <v>6.0</v>
      </c>
      <c r="C1683" s="1">
        <v>1000.0</v>
      </c>
    </row>
    <row r="1684" ht="15.75" customHeight="1">
      <c r="A1684" s="19" t="s">
        <v>255</v>
      </c>
      <c r="B1684" s="23">
        <v>6.0</v>
      </c>
      <c r="C1684" s="1">
        <v>1000.0</v>
      </c>
    </row>
    <row r="1685" ht="15.75" customHeight="1">
      <c r="A1685" s="19" t="s">
        <v>256</v>
      </c>
      <c r="B1685" s="23">
        <v>6.0</v>
      </c>
      <c r="C1685" s="1">
        <v>1000.0</v>
      </c>
    </row>
    <row r="1686" ht="15.75" customHeight="1">
      <c r="A1686" s="19" t="s">
        <v>257</v>
      </c>
      <c r="B1686" s="23">
        <v>6.0</v>
      </c>
      <c r="C1686" s="1">
        <v>100.0</v>
      </c>
    </row>
    <row r="1687" ht="15.75" customHeight="1">
      <c r="A1687" s="19" t="s">
        <v>258</v>
      </c>
      <c r="B1687" s="23">
        <v>6.0</v>
      </c>
      <c r="C1687" s="1">
        <v>100.0</v>
      </c>
    </row>
    <row r="1688" ht="15.75" customHeight="1">
      <c r="A1688" s="19" t="s">
        <v>259</v>
      </c>
      <c r="B1688" s="23">
        <v>6.0</v>
      </c>
      <c r="C1688" s="1">
        <v>100.0</v>
      </c>
    </row>
    <row r="1689" ht="15.75" customHeight="1">
      <c r="A1689" s="19" t="s">
        <v>260</v>
      </c>
      <c r="B1689" s="23">
        <v>6.0</v>
      </c>
      <c r="C1689" s="1">
        <v>100.0</v>
      </c>
    </row>
    <row r="1690" ht="15.75" customHeight="1">
      <c r="A1690" s="19" t="s">
        <v>261</v>
      </c>
      <c r="B1690" s="23">
        <v>6.0</v>
      </c>
      <c r="C1690" s="1">
        <v>1000.0</v>
      </c>
    </row>
    <row r="1691" ht="15.75" customHeight="1">
      <c r="A1691" s="19" t="s">
        <v>262</v>
      </c>
      <c r="B1691" s="23">
        <v>6.0</v>
      </c>
      <c r="C1691" s="1">
        <v>100.0</v>
      </c>
    </row>
    <row r="1692" ht="15.75" customHeight="1">
      <c r="A1692" s="19" t="s">
        <v>263</v>
      </c>
      <c r="B1692" s="23">
        <v>6.0</v>
      </c>
      <c r="C1692" s="1">
        <v>10.0</v>
      </c>
    </row>
    <row r="1693" ht="15.75" customHeight="1">
      <c r="A1693" s="19" t="s">
        <v>264</v>
      </c>
      <c r="B1693" s="23">
        <v>6.0</v>
      </c>
      <c r="C1693" s="1">
        <v>10.0</v>
      </c>
    </row>
    <row r="1694" ht="15.75" customHeight="1">
      <c r="A1694" s="19" t="s">
        <v>265</v>
      </c>
      <c r="B1694" s="23">
        <v>6.0</v>
      </c>
      <c r="C1694" s="1">
        <v>10.0</v>
      </c>
    </row>
    <row r="1695" ht="15.75" customHeight="1">
      <c r="A1695" s="19" t="s">
        <v>266</v>
      </c>
      <c r="B1695" s="23">
        <v>6.0</v>
      </c>
      <c r="C1695" s="1">
        <v>10.0</v>
      </c>
    </row>
    <row r="1696" ht="15.75" customHeight="1">
      <c r="A1696" s="19" t="s">
        <v>267</v>
      </c>
      <c r="B1696" s="23">
        <v>6.0</v>
      </c>
      <c r="C1696" s="1">
        <v>10.0</v>
      </c>
    </row>
    <row r="1697" ht="15.75" customHeight="1">
      <c r="A1697" s="19" t="s">
        <v>268</v>
      </c>
      <c r="B1697" s="23">
        <v>6.0</v>
      </c>
      <c r="C1697" s="1">
        <v>10.0</v>
      </c>
    </row>
    <row r="1698" ht="15.75" customHeight="1">
      <c r="A1698" s="19" t="s">
        <v>269</v>
      </c>
      <c r="B1698" s="23">
        <v>6.0</v>
      </c>
      <c r="C1698" s="1">
        <v>10.0</v>
      </c>
    </row>
    <row r="1699" ht="15.75" customHeight="1">
      <c r="A1699" s="19" t="s">
        <v>270</v>
      </c>
      <c r="B1699" s="23">
        <v>6.0</v>
      </c>
      <c r="C1699" s="1">
        <v>1000.0</v>
      </c>
    </row>
    <row r="1700" ht="15.75" customHeight="1">
      <c r="A1700" s="19" t="s">
        <v>271</v>
      </c>
      <c r="B1700" s="23">
        <v>6.0</v>
      </c>
      <c r="C1700" s="1">
        <v>1000.0</v>
      </c>
    </row>
    <row r="1701" ht="15.75" customHeight="1">
      <c r="A1701" s="19" t="s">
        <v>272</v>
      </c>
      <c r="B1701" s="23">
        <v>6.0</v>
      </c>
      <c r="C1701" s="1">
        <v>1000.0</v>
      </c>
    </row>
    <row r="1702" ht="15.75" customHeight="1">
      <c r="A1702" s="19" t="s">
        <v>273</v>
      </c>
      <c r="B1702" s="23">
        <v>6.0</v>
      </c>
      <c r="C1702" s="1">
        <v>1000.0</v>
      </c>
    </row>
    <row r="1703" ht="15.75" customHeight="1">
      <c r="A1703" s="19" t="s">
        <v>274</v>
      </c>
      <c r="B1703" s="23">
        <v>6.0</v>
      </c>
      <c r="C1703" s="1">
        <v>1000.0</v>
      </c>
    </row>
    <row r="1704" ht="15.75" customHeight="1">
      <c r="A1704" s="19" t="s">
        <v>275</v>
      </c>
      <c r="B1704" s="23">
        <v>6.0</v>
      </c>
      <c r="C1704" s="1">
        <v>100.0</v>
      </c>
    </row>
    <row r="1705" ht="15.75" customHeight="1">
      <c r="A1705" s="19" t="s">
        <v>276</v>
      </c>
      <c r="B1705" s="23">
        <v>6.0</v>
      </c>
      <c r="C1705" s="1">
        <v>100.0</v>
      </c>
    </row>
    <row r="1706" ht="15.75" customHeight="1">
      <c r="A1706" s="19" t="s">
        <v>277</v>
      </c>
      <c r="B1706" s="23">
        <v>6.0</v>
      </c>
      <c r="C1706" s="1">
        <v>100.0</v>
      </c>
    </row>
    <row r="1707" ht="15.75" customHeight="1">
      <c r="A1707" s="19" t="s">
        <v>278</v>
      </c>
      <c r="B1707" s="23">
        <v>6.0</v>
      </c>
      <c r="C1707" s="1">
        <v>100.0</v>
      </c>
    </row>
    <row r="1708" ht="15.75" customHeight="1">
      <c r="A1708" s="19" t="s">
        <v>279</v>
      </c>
      <c r="B1708" s="23">
        <v>6.0</v>
      </c>
      <c r="C1708" s="1">
        <v>100.0</v>
      </c>
    </row>
    <row r="1709" ht="15.75" customHeight="1">
      <c r="A1709" s="19" t="s">
        <v>280</v>
      </c>
      <c r="B1709" s="23">
        <v>6.0</v>
      </c>
      <c r="C1709" s="1">
        <v>10.0</v>
      </c>
    </row>
    <row r="1710" ht="15.75" customHeight="1">
      <c r="A1710" s="19" t="s">
        <v>281</v>
      </c>
      <c r="B1710" s="23">
        <v>6.0</v>
      </c>
      <c r="C1710" s="1">
        <v>10.0</v>
      </c>
    </row>
    <row r="1711" ht="15.75" customHeight="1">
      <c r="A1711" s="19" t="s">
        <v>282</v>
      </c>
      <c r="B1711" s="23">
        <v>6.0</v>
      </c>
      <c r="C1711" s="1">
        <v>10.0</v>
      </c>
    </row>
    <row r="1712" ht="15.75" customHeight="1">
      <c r="A1712" s="19" t="s">
        <v>283</v>
      </c>
      <c r="B1712" s="23">
        <v>6.0</v>
      </c>
      <c r="C1712" s="1">
        <v>10.0</v>
      </c>
    </row>
    <row r="1713" ht="15.75" customHeight="1">
      <c r="A1713" s="19" t="s">
        <v>284</v>
      </c>
      <c r="B1713" s="23">
        <v>6.0</v>
      </c>
      <c r="C1713" s="1">
        <v>10.0</v>
      </c>
    </row>
    <row r="1714" ht="15.75" customHeight="1">
      <c r="A1714" s="19" t="s">
        <v>285</v>
      </c>
      <c r="B1714" s="23">
        <v>6.0</v>
      </c>
      <c r="C1714" s="1">
        <v>10.0</v>
      </c>
    </row>
    <row r="1715" ht="15.75" customHeight="1">
      <c r="A1715" s="19" t="s">
        <v>286</v>
      </c>
      <c r="B1715" s="23">
        <v>6.0</v>
      </c>
      <c r="C1715" s="1">
        <v>10.0</v>
      </c>
    </row>
    <row r="1716" ht="15.75" customHeight="1">
      <c r="A1716" s="19" t="s">
        <v>287</v>
      </c>
      <c r="B1716" s="23">
        <v>6.0</v>
      </c>
      <c r="C1716" s="1">
        <v>100.0</v>
      </c>
    </row>
    <row r="1717" ht="15.75" customHeight="1">
      <c r="A1717" s="19" t="s">
        <v>288</v>
      </c>
      <c r="B1717" s="23">
        <v>6.0</v>
      </c>
      <c r="C1717" s="1">
        <v>100.0</v>
      </c>
    </row>
    <row r="1718" ht="15.75" customHeight="1">
      <c r="A1718" s="19" t="s">
        <v>289</v>
      </c>
      <c r="B1718" s="23">
        <v>6.0</v>
      </c>
      <c r="C1718" s="1">
        <v>10.0</v>
      </c>
    </row>
    <row r="1719" ht="15.75" customHeight="1">
      <c r="A1719" s="19" t="s">
        <v>290</v>
      </c>
      <c r="B1719" s="23">
        <v>6.0</v>
      </c>
      <c r="C1719" s="1">
        <v>10.0</v>
      </c>
    </row>
    <row r="1720" ht="15.75" customHeight="1">
      <c r="A1720" s="19" t="s">
        <v>291</v>
      </c>
      <c r="B1720" s="23">
        <v>6.0</v>
      </c>
      <c r="C1720" s="1">
        <v>100.0</v>
      </c>
    </row>
    <row r="1721" ht="15.75" customHeight="1">
      <c r="A1721" s="19" t="s">
        <v>292</v>
      </c>
      <c r="B1721" s="23">
        <v>6.0</v>
      </c>
      <c r="C1721" s="1">
        <v>1000.0</v>
      </c>
    </row>
    <row r="1722" ht="15.75" customHeight="1">
      <c r="A1722" s="19" t="s">
        <v>293</v>
      </c>
      <c r="B1722" s="23">
        <v>6.0</v>
      </c>
      <c r="C1722" s="1">
        <v>1000.0</v>
      </c>
    </row>
    <row r="1723" ht="15.75" customHeight="1">
      <c r="A1723" s="19" t="s">
        <v>294</v>
      </c>
      <c r="B1723" s="23">
        <v>6.0</v>
      </c>
      <c r="C1723" s="1">
        <v>1000.0</v>
      </c>
    </row>
    <row r="1724" ht="15.75" customHeight="1">
      <c r="A1724" s="19" t="s">
        <v>295</v>
      </c>
      <c r="B1724" s="23">
        <v>6.0</v>
      </c>
      <c r="C1724" s="1">
        <v>1000.0</v>
      </c>
    </row>
    <row r="1725" ht="15.75" customHeight="1">
      <c r="A1725" s="19" t="s">
        <v>296</v>
      </c>
      <c r="B1725" s="23">
        <v>6.0</v>
      </c>
      <c r="C1725" s="1">
        <v>1000.0</v>
      </c>
    </row>
    <row r="1726" ht="15.75" customHeight="1">
      <c r="A1726" s="19" t="s">
        <v>297</v>
      </c>
      <c r="B1726" s="23">
        <v>6.0</v>
      </c>
      <c r="C1726" s="1">
        <v>100.0</v>
      </c>
    </row>
    <row r="1727" ht="15.75" customHeight="1">
      <c r="A1727" s="19" t="s">
        <v>298</v>
      </c>
      <c r="B1727" s="23">
        <v>6.0</v>
      </c>
      <c r="C1727" s="1">
        <v>100.0</v>
      </c>
    </row>
    <row r="1728" ht="15.75" customHeight="1">
      <c r="A1728" s="19" t="s">
        <v>299</v>
      </c>
      <c r="B1728" s="23">
        <v>6.0</v>
      </c>
      <c r="C1728" s="1">
        <v>100.0</v>
      </c>
    </row>
    <row r="1729" ht="15.75" customHeight="1">
      <c r="A1729" s="19" t="s">
        <v>300</v>
      </c>
      <c r="B1729" s="23">
        <v>6.0</v>
      </c>
      <c r="C1729" s="1">
        <v>1000.0</v>
      </c>
    </row>
    <row r="1730" ht="15.75" customHeight="1">
      <c r="A1730" s="19" t="s">
        <v>301</v>
      </c>
      <c r="B1730" s="23">
        <v>6.0</v>
      </c>
      <c r="C1730" s="1">
        <v>1000.0</v>
      </c>
    </row>
    <row r="1731" ht="15.75" customHeight="1">
      <c r="A1731" s="19" t="s">
        <v>302</v>
      </c>
      <c r="B1731" s="23">
        <v>6.0</v>
      </c>
      <c r="C1731" s="1">
        <v>1000.0</v>
      </c>
    </row>
    <row r="1732" ht="15.75" customHeight="1">
      <c r="A1732" s="19" t="s">
        <v>303</v>
      </c>
      <c r="B1732" s="23">
        <v>6.0</v>
      </c>
      <c r="C1732" s="1">
        <v>1000.0</v>
      </c>
    </row>
    <row r="1733" ht="15.75" customHeight="1">
      <c r="A1733" s="19" t="s">
        <v>304</v>
      </c>
      <c r="B1733" s="23">
        <v>6.0</v>
      </c>
      <c r="C1733" s="1">
        <v>1000.0</v>
      </c>
    </row>
    <row r="1734" ht="15.75" customHeight="1">
      <c r="A1734" s="19" t="s">
        <v>305</v>
      </c>
      <c r="B1734" s="23">
        <v>6.0</v>
      </c>
      <c r="C1734" s="1">
        <v>1000.0</v>
      </c>
    </row>
    <row r="1735" ht="15.75" customHeight="1">
      <c r="A1735" s="19" t="s">
        <v>306</v>
      </c>
      <c r="B1735" s="23">
        <v>6.0</v>
      </c>
      <c r="C1735" s="1">
        <v>1000.0</v>
      </c>
    </row>
    <row r="1736" ht="15.75" customHeight="1">
      <c r="A1736" s="19" t="s">
        <v>307</v>
      </c>
      <c r="B1736" s="23">
        <v>6.0</v>
      </c>
      <c r="C1736" s="1">
        <v>1000.0</v>
      </c>
    </row>
    <row r="1737" ht="15.75" customHeight="1">
      <c r="A1737" s="19" t="s">
        <v>308</v>
      </c>
      <c r="B1737" s="23">
        <v>6.0</v>
      </c>
      <c r="C1737" s="1">
        <v>1000.0</v>
      </c>
    </row>
    <row r="1738" ht="15.75" customHeight="1">
      <c r="A1738" s="19" t="s">
        <v>309</v>
      </c>
      <c r="B1738" s="23">
        <v>6.0</v>
      </c>
      <c r="C1738" s="1">
        <v>1000.0</v>
      </c>
    </row>
    <row r="1739" ht="15.75" customHeight="1">
      <c r="A1739" s="19" t="s">
        <v>310</v>
      </c>
      <c r="B1739" s="23">
        <v>6.0</v>
      </c>
      <c r="C1739" s="1">
        <v>1000.0</v>
      </c>
    </row>
    <row r="1740" ht="15.75" customHeight="1">
      <c r="A1740" s="19" t="s">
        <v>311</v>
      </c>
      <c r="B1740" s="23">
        <v>6.0</v>
      </c>
      <c r="C1740" s="1">
        <v>1000.0</v>
      </c>
    </row>
    <row r="1741" ht="15.75" customHeight="1">
      <c r="A1741" s="19" t="s">
        <v>312</v>
      </c>
      <c r="B1741" s="23">
        <v>6.0</v>
      </c>
      <c r="C1741" s="1">
        <v>1000.0</v>
      </c>
    </row>
    <row r="1742" ht="15.75" customHeight="1">
      <c r="A1742" s="19" t="s">
        <v>313</v>
      </c>
      <c r="B1742" s="23">
        <v>6.0</v>
      </c>
      <c r="C1742" s="1">
        <v>1000.0</v>
      </c>
    </row>
    <row r="1743" ht="15.75" customHeight="1">
      <c r="A1743" s="19" t="s">
        <v>314</v>
      </c>
      <c r="B1743" s="23">
        <v>6.0</v>
      </c>
      <c r="C1743" s="1">
        <v>1000.0</v>
      </c>
    </row>
    <row r="1744" ht="15.75" customHeight="1">
      <c r="A1744" s="19" t="s">
        <v>315</v>
      </c>
      <c r="B1744" s="23">
        <v>6.0</v>
      </c>
      <c r="C1744" s="1">
        <v>1000.0</v>
      </c>
    </row>
    <row r="1745" ht="15.75" customHeight="1">
      <c r="A1745" s="19" t="s">
        <v>316</v>
      </c>
      <c r="B1745" s="23">
        <v>6.0</v>
      </c>
      <c r="C1745" s="1">
        <v>1000.0</v>
      </c>
    </row>
    <row r="1746" ht="15.75" customHeight="1">
      <c r="A1746" s="19" t="s">
        <v>317</v>
      </c>
      <c r="B1746" s="23">
        <v>6.0</v>
      </c>
      <c r="C1746" s="1">
        <v>1000.0</v>
      </c>
    </row>
    <row r="1747" ht="15.75" customHeight="1">
      <c r="A1747" s="19" t="s">
        <v>318</v>
      </c>
      <c r="B1747" s="23">
        <v>6.0</v>
      </c>
      <c r="C1747" s="1">
        <v>1000.0</v>
      </c>
    </row>
    <row r="1748" ht="15.75" customHeight="1">
      <c r="A1748" s="19" t="s">
        <v>319</v>
      </c>
      <c r="B1748" s="23">
        <v>6.0</v>
      </c>
      <c r="C1748" s="1">
        <v>1000.0</v>
      </c>
    </row>
    <row r="1749" ht="15.75" customHeight="1">
      <c r="A1749" s="19" t="s">
        <v>320</v>
      </c>
      <c r="B1749" s="23">
        <v>6.0</v>
      </c>
      <c r="C1749" s="1">
        <v>100.0</v>
      </c>
    </row>
    <row r="1750" ht="15.75" customHeight="1">
      <c r="A1750" s="19" t="s">
        <v>321</v>
      </c>
      <c r="B1750" s="23">
        <v>6.0</v>
      </c>
      <c r="C1750" s="1">
        <v>100.0</v>
      </c>
    </row>
    <row r="1751" ht="15.75" customHeight="1">
      <c r="A1751" s="19" t="s">
        <v>322</v>
      </c>
      <c r="B1751" s="23">
        <v>6.0</v>
      </c>
      <c r="C1751" s="1">
        <v>100.0</v>
      </c>
    </row>
    <row r="1752" ht="15.75" customHeight="1">
      <c r="A1752" s="19" t="s">
        <v>323</v>
      </c>
      <c r="B1752" s="23">
        <v>6.0</v>
      </c>
      <c r="C1752" s="1">
        <v>10.0</v>
      </c>
    </row>
    <row r="1753" ht="15.75" customHeight="1">
      <c r="A1753" s="19" t="s">
        <v>324</v>
      </c>
      <c r="B1753" s="23">
        <v>6.0</v>
      </c>
      <c r="C1753" s="1">
        <v>10.0</v>
      </c>
    </row>
    <row r="1754" ht="15.75" customHeight="1">
      <c r="A1754" s="19" t="s">
        <v>325</v>
      </c>
      <c r="B1754" s="23">
        <v>6.0</v>
      </c>
      <c r="C1754" s="1">
        <v>10.0</v>
      </c>
    </row>
    <row r="1755" ht="15.75" customHeight="1">
      <c r="A1755" s="19" t="s">
        <v>326</v>
      </c>
      <c r="B1755" s="23">
        <v>6.0</v>
      </c>
      <c r="C1755" s="1">
        <v>10.0</v>
      </c>
    </row>
    <row r="1756" ht="15.75" customHeight="1">
      <c r="A1756" s="19" t="s">
        <v>327</v>
      </c>
      <c r="B1756" s="23">
        <v>6.0</v>
      </c>
      <c r="C1756" s="1">
        <v>10.0</v>
      </c>
    </row>
    <row r="1757" ht="15.75" customHeight="1">
      <c r="A1757" s="19" t="s">
        <v>328</v>
      </c>
      <c r="B1757" s="23">
        <v>6.0</v>
      </c>
      <c r="C1757" s="1">
        <v>10.0</v>
      </c>
    </row>
    <row r="1758" ht="15.75" customHeight="1">
      <c r="A1758" s="19" t="s">
        <v>329</v>
      </c>
      <c r="B1758" s="23">
        <v>6.0</v>
      </c>
      <c r="C1758" s="1">
        <v>10.0</v>
      </c>
    </row>
    <row r="1759" ht="15.75" customHeight="1">
      <c r="A1759" s="19" t="s">
        <v>330</v>
      </c>
      <c r="B1759" s="23">
        <v>6.0</v>
      </c>
      <c r="C1759" s="1">
        <v>1000.0</v>
      </c>
    </row>
    <row r="1760" ht="15.75" customHeight="1">
      <c r="A1760" s="19" t="s">
        <v>331</v>
      </c>
      <c r="B1760" s="23">
        <v>6.0</v>
      </c>
      <c r="C1760" s="1">
        <v>1000.0</v>
      </c>
    </row>
    <row r="1761" ht="15.75" customHeight="1">
      <c r="A1761" s="19" t="s">
        <v>332</v>
      </c>
      <c r="B1761" s="23">
        <v>6.0</v>
      </c>
      <c r="C1761" s="1">
        <v>1000.0</v>
      </c>
    </row>
    <row r="1762" ht="15.75" customHeight="1">
      <c r="A1762" s="19" t="s">
        <v>333</v>
      </c>
      <c r="B1762" s="23">
        <v>6.0</v>
      </c>
      <c r="C1762" s="1">
        <v>1000.0</v>
      </c>
    </row>
    <row r="1763" ht="15.75" customHeight="1">
      <c r="A1763" s="19" t="s">
        <v>334</v>
      </c>
      <c r="B1763" s="23">
        <v>6.0</v>
      </c>
      <c r="C1763" s="1">
        <v>1000.0</v>
      </c>
    </row>
    <row r="1764" ht="15.75" customHeight="1">
      <c r="A1764" s="19" t="s">
        <v>335</v>
      </c>
      <c r="B1764" s="23">
        <v>6.0</v>
      </c>
      <c r="C1764" s="1">
        <v>1000.0</v>
      </c>
    </row>
    <row r="1765" ht="15.75" customHeight="1">
      <c r="A1765" s="19" t="s">
        <v>336</v>
      </c>
      <c r="B1765" s="23">
        <v>6.0</v>
      </c>
      <c r="C1765" s="1">
        <v>1000.0</v>
      </c>
    </row>
    <row r="1766" ht="15.75" customHeight="1">
      <c r="A1766" s="19" t="s">
        <v>337</v>
      </c>
      <c r="B1766" s="23">
        <v>6.0</v>
      </c>
      <c r="C1766" s="1">
        <v>1000.0</v>
      </c>
    </row>
    <row r="1767" ht="15.75" customHeight="1">
      <c r="A1767" s="19" t="s">
        <v>338</v>
      </c>
      <c r="B1767" s="23">
        <v>6.0</v>
      </c>
      <c r="C1767" s="1">
        <v>1000.0</v>
      </c>
    </row>
    <row r="1768" ht="15.75" customHeight="1">
      <c r="A1768" s="19" t="s">
        <v>339</v>
      </c>
      <c r="B1768" s="23">
        <v>6.0</v>
      </c>
      <c r="C1768" s="1">
        <v>1000.0</v>
      </c>
    </row>
    <row r="1769" ht="15.75" customHeight="1">
      <c r="A1769" s="19" t="s">
        <v>340</v>
      </c>
      <c r="B1769" s="23">
        <v>6.0</v>
      </c>
      <c r="C1769" s="1">
        <v>1000.0</v>
      </c>
    </row>
    <row r="1770" ht="15.75" customHeight="1">
      <c r="A1770" s="19" t="s">
        <v>341</v>
      </c>
      <c r="B1770" s="23">
        <v>6.0</v>
      </c>
      <c r="C1770" s="1">
        <v>1000.0</v>
      </c>
    </row>
    <row r="1771" ht="15.75" customHeight="1">
      <c r="A1771" s="19" t="s">
        <v>342</v>
      </c>
      <c r="B1771" s="23">
        <v>6.0</v>
      </c>
      <c r="C1771" s="1">
        <v>1000.0</v>
      </c>
    </row>
    <row r="1772" ht="15.75" customHeight="1">
      <c r="A1772" s="19" t="s">
        <v>343</v>
      </c>
      <c r="B1772" s="23">
        <v>6.0</v>
      </c>
      <c r="C1772" s="1">
        <v>1000.0</v>
      </c>
    </row>
    <row r="1773" ht="15.75" customHeight="1">
      <c r="A1773" s="19" t="s">
        <v>344</v>
      </c>
      <c r="B1773" s="23">
        <v>6.0</v>
      </c>
      <c r="C1773" s="1">
        <v>1000.0</v>
      </c>
    </row>
    <row r="1774" ht="15.75" customHeight="1">
      <c r="A1774" s="19" t="s">
        <v>345</v>
      </c>
      <c r="B1774" s="23">
        <v>6.0</v>
      </c>
      <c r="C1774" s="1">
        <v>1000.0</v>
      </c>
    </row>
    <row r="1775" ht="15.75" customHeight="1">
      <c r="A1775" s="19" t="s">
        <v>346</v>
      </c>
      <c r="B1775" s="23">
        <v>6.0</v>
      </c>
      <c r="C1775" s="1">
        <v>1000.0</v>
      </c>
    </row>
    <row r="1776" ht="15.75" customHeight="1">
      <c r="A1776" s="19" t="s">
        <v>347</v>
      </c>
      <c r="B1776" s="23">
        <v>6.0</v>
      </c>
      <c r="C1776" s="1">
        <v>1000.0</v>
      </c>
    </row>
    <row r="1777" ht="15.75" customHeight="1">
      <c r="A1777" s="19" t="s">
        <v>348</v>
      </c>
      <c r="B1777" s="23">
        <v>6.0</v>
      </c>
      <c r="C1777" s="1">
        <v>1000.0</v>
      </c>
    </row>
    <row r="1778" ht="15.75" customHeight="1">
      <c r="A1778" s="19" t="s">
        <v>349</v>
      </c>
      <c r="B1778" s="23">
        <v>6.0</v>
      </c>
      <c r="C1778" s="1">
        <v>1000.0</v>
      </c>
    </row>
    <row r="1779" ht="15.75" customHeight="1">
      <c r="A1779" s="19" t="s">
        <v>350</v>
      </c>
      <c r="B1779" s="23">
        <v>6.0</v>
      </c>
      <c r="C1779" s="1">
        <v>1000.0</v>
      </c>
    </row>
    <row r="1780" ht="15.75" customHeight="1">
      <c r="A1780" s="19" t="s">
        <v>351</v>
      </c>
      <c r="B1780" s="23">
        <v>6.0</v>
      </c>
      <c r="C1780" s="1">
        <v>1000.0</v>
      </c>
    </row>
    <row r="1781" ht="15.75" customHeight="1">
      <c r="A1781" s="19" t="s">
        <v>352</v>
      </c>
      <c r="B1781" s="23">
        <v>6.0</v>
      </c>
      <c r="C1781" s="1">
        <v>1000.0</v>
      </c>
    </row>
    <row r="1782" ht="15.75" customHeight="1">
      <c r="A1782" s="19" t="s">
        <v>353</v>
      </c>
      <c r="B1782" s="23">
        <v>6.0</v>
      </c>
      <c r="C1782" s="1">
        <v>1000.0</v>
      </c>
    </row>
    <row r="1783" ht="15.75" customHeight="1">
      <c r="A1783" s="19" t="s">
        <v>354</v>
      </c>
      <c r="B1783" s="23">
        <v>6.0</v>
      </c>
      <c r="C1783" s="1">
        <v>1000.0</v>
      </c>
    </row>
    <row r="1784" ht="15.75" customHeight="1">
      <c r="A1784" s="19" t="s">
        <v>355</v>
      </c>
      <c r="B1784" s="23">
        <v>6.0</v>
      </c>
      <c r="C1784" s="1">
        <v>1000.0</v>
      </c>
    </row>
    <row r="1785" ht="15.75" customHeight="1">
      <c r="A1785" s="19" t="s">
        <v>356</v>
      </c>
      <c r="B1785" s="23">
        <v>6.0</v>
      </c>
      <c r="C1785" s="1">
        <v>1000.0</v>
      </c>
    </row>
    <row r="1786" ht="15.75" customHeight="1">
      <c r="A1786" s="19" t="s">
        <v>357</v>
      </c>
      <c r="B1786" s="23">
        <v>6.0</v>
      </c>
      <c r="C1786" s="1">
        <v>1000.0</v>
      </c>
    </row>
    <row r="1787" ht="15.75" customHeight="1">
      <c r="A1787" s="19" t="s">
        <v>358</v>
      </c>
      <c r="B1787" s="23">
        <v>6.0</v>
      </c>
      <c r="C1787" s="1">
        <v>1000.0</v>
      </c>
    </row>
    <row r="1788" ht="15.75" customHeight="1">
      <c r="A1788" s="19" t="s">
        <v>359</v>
      </c>
      <c r="B1788" s="23">
        <v>6.0</v>
      </c>
      <c r="C1788" s="1">
        <v>1000.0</v>
      </c>
    </row>
    <row r="1789" ht="15.75" customHeight="1">
      <c r="A1789" s="19" t="s">
        <v>360</v>
      </c>
      <c r="B1789" s="23">
        <v>6.0</v>
      </c>
      <c r="C1789" s="1">
        <v>1000.0</v>
      </c>
    </row>
    <row r="1790" ht="15.75" customHeight="1">
      <c r="A1790" s="19" t="s">
        <v>361</v>
      </c>
      <c r="B1790" s="23">
        <v>6.0</v>
      </c>
      <c r="C1790" s="1">
        <v>1000.0</v>
      </c>
    </row>
    <row r="1791" ht="15.75" customHeight="1">
      <c r="A1791" s="19" t="s">
        <v>362</v>
      </c>
      <c r="B1791" s="23">
        <v>6.0</v>
      </c>
      <c r="C1791" s="1">
        <v>1000.0</v>
      </c>
    </row>
    <row r="1792" ht="15.75" customHeight="1">
      <c r="A1792" s="19" t="s">
        <v>363</v>
      </c>
      <c r="B1792" s="23">
        <v>6.0</v>
      </c>
      <c r="C1792" s="1">
        <v>1000.0</v>
      </c>
    </row>
    <row r="1793" ht="15.75" customHeight="1">
      <c r="A1793" s="19" t="s">
        <v>364</v>
      </c>
      <c r="B1793" s="23">
        <v>6.0</v>
      </c>
      <c r="C1793" s="1">
        <v>1000.0</v>
      </c>
    </row>
    <row r="1794" ht="15.75" customHeight="1">
      <c r="A1794" s="19" t="s">
        <v>365</v>
      </c>
      <c r="B1794" s="23">
        <v>6.0</v>
      </c>
      <c r="C1794" s="1">
        <v>1000.0</v>
      </c>
    </row>
    <row r="1795" ht="15.75" customHeight="1">
      <c r="A1795" s="19" t="s">
        <v>366</v>
      </c>
      <c r="B1795" s="23">
        <v>6.0</v>
      </c>
      <c r="C1795" s="1">
        <v>1000.0</v>
      </c>
    </row>
    <row r="1796" ht="15.75" customHeight="1">
      <c r="A1796" s="19" t="s">
        <v>367</v>
      </c>
      <c r="B1796" s="23">
        <v>6.0</v>
      </c>
      <c r="C1796" s="1">
        <v>1000.0</v>
      </c>
    </row>
    <row r="1797" ht="15.75" customHeight="1">
      <c r="A1797" s="19" t="s">
        <v>368</v>
      </c>
      <c r="B1797" s="23">
        <v>6.0</v>
      </c>
      <c r="C1797" s="1">
        <v>1000.0</v>
      </c>
    </row>
    <row r="1798" ht="15.75" customHeight="1">
      <c r="A1798" s="19" t="s">
        <v>369</v>
      </c>
      <c r="B1798" s="23">
        <v>6.0</v>
      </c>
      <c r="C1798" s="1">
        <v>1000.0</v>
      </c>
    </row>
    <row r="1799" ht="15.75" customHeight="1">
      <c r="A1799" s="19" t="s">
        <v>370</v>
      </c>
      <c r="B1799" s="23">
        <v>6.0</v>
      </c>
      <c r="C1799" s="1">
        <v>1000.0</v>
      </c>
    </row>
    <row r="1800" ht="15.75" customHeight="1">
      <c r="A1800" s="19" t="s">
        <v>371</v>
      </c>
      <c r="B1800" s="23">
        <v>6.0</v>
      </c>
      <c r="C1800" s="1">
        <v>1000.0</v>
      </c>
    </row>
    <row r="1801" ht="15.75" customHeight="1">
      <c r="A1801" s="19" t="s">
        <v>372</v>
      </c>
      <c r="B1801" s="23">
        <v>6.0</v>
      </c>
      <c r="C1801" s="1">
        <v>1000.0</v>
      </c>
    </row>
    <row r="1802" ht="15.75" customHeight="1">
      <c r="A1802" s="19" t="s">
        <v>373</v>
      </c>
      <c r="B1802" s="23">
        <v>6.0</v>
      </c>
      <c r="C1802" s="1">
        <v>1000.0</v>
      </c>
    </row>
    <row r="1803" ht="15.75" customHeight="1">
      <c r="A1803" s="19" t="s">
        <v>374</v>
      </c>
      <c r="B1803" s="23">
        <v>6.0</v>
      </c>
      <c r="C1803" s="1">
        <v>1000.0</v>
      </c>
    </row>
    <row r="1804" ht="15.75" customHeight="1">
      <c r="A1804" s="19" t="s">
        <v>375</v>
      </c>
      <c r="B1804" s="23">
        <v>6.0</v>
      </c>
      <c r="C1804" s="1">
        <v>1000.0</v>
      </c>
    </row>
    <row r="1805" ht="15.75" customHeight="1">
      <c r="A1805" s="19" t="s">
        <v>376</v>
      </c>
      <c r="B1805" s="23">
        <v>6.0</v>
      </c>
      <c r="C1805" s="1">
        <v>1000.0</v>
      </c>
    </row>
    <row r="1806" ht="15.75" customHeight="1">
      <c r="A1806" s="19" t="s">
        <v>377</v>
      </c>
      <c r="B1806" s="23">
        <v>6.0</v>
      </c>
      <c r="C1806" s="1">
        <v>1000.0</v>
      </c>
    </row>
    <row r="1807" ht="15.75" customHeight="1">
      <c r="A1807" s="19" t="s">
        <v>378</v>
      </c>
      <c r="B1807" s="23">
        <v>6.0</v>
      </c>
      <c r="C1807" s="1">
        <v>1000.0</v>
      </c>
    </row>
    <row r="1808" ht="15.75" customHeight="1">
      <c r="A1808" s="19" t="s">
        <v>379</v>
      </c>
      <c r="B1808" s="23">
        <v>6.0</v>
      </c>
      <c r="C1808" s="1">
        <v>1000.0</v>
      </c>
    </row>
    <row r="1809" ht="15.75" customHeight="1">
      <c r="A1809" s="19" t="s">
        <v>380</v>
      </c>
      <c r="B1809" s="23">
        <v>6.0</v>
      </c>
      <c r="C1809" s="1">
        <v>1000.0</v>
      </c>
    </row>
    <row r="1810" ht="15.75" customHeight="1">
      <c r="A1810" s="19" t="s">
        <v>381</v>
      </c>
      <c r="B1810" s="23">
        <v>6.0</v>
      </c>
      <c r="C1810" s="1">
        <v>1000.0</v>
      </c>
    </row>
    <row r="1811" ht="15.75" customHeight="1">
      <c r="A1811" s="19" t="s">
        <v>382</v>
      </c>
      <c r="B1811" s="23">
        <v>6.0</v>
      </c>
      <c r="C1811" s="1">
        <v>1000.0</v>
      </c>
    </row>
    <row r="1812" ht="15.75" customHeight="1">
      <c r="A1812" s="19" t="s">
        <v>383</v>
      </c>
      <c r="B1812" s="23">
        <v>6.0</v>
      </c>
      <c r="C1812" s="1">
        <v>1000.0</v>
      </c>
    </row>
    <row r="1813" ht="15.75" customHeight="1">
      <c r="A1813" s="19" t="s">
        <v>384</v>
      </c>
      <c r="B1813" s="23">
        <v>6.0</v>
      </c>
      <c r="C1813" s="1">
        <v>1000.0</v>
      </c>
    </row>
    <row r="1814" ht="15.75" customHeight="1">
      <c r="A1814" s="19" t="s">
        <v>385</v>
      </c>
      <c r="B1814" s="23">
        <v>6.0</v>
      </c>
      <c r="C1814" s="1">
        <v>1000.0</v>
      </c>
    </row>
    <row r="1815" ht="15.75" customHeight="1">
      <c r="A1815" s="19" t="s">
        <v>386</v>
      </c>
      <c r="B1815" s="23">
        <v>6.0</v>
      </c>
      <c r="C1815" s="1">
        <v>1000.0</v>
      </c>
    </row>
    <row r="1816" ht="15.75" customHeight="1">
      <c r="A1816" s="19" t="s">
        <v>387</v>
      </c>
      <c r="B1816" s="23">
        <v>6.0</v>
      </c>
      <c r="C1816" s="1">
        <v>1000.0</v>
      </c>
    </row>
    <row r="1817" ht="15.75" customHeight="1">
      <c r="A1817" s="19" t="s">
        <v>388</v>
      </c>
      <c r="B1817" s="23">
        <v>6.0</v>
      </c>
      <c r="C1817" s="1">
        <v>1000.0</v>
      </c>
    </row>
    <row r="1818" ht="15.75" customHeight="1">
      <c r="A1818" s="19" t="s">
        <v>389</v>
      </c>
      <c r="B1818" s="23">
        <v>6.0</v>
      </c>
      <c r="C1818" s="1">
        <v>1000.0</v>
      </c>
    </row>
    <row r="1819" ht="15.75" customHeight="1">
      <c r="A1819" s="19" t="s">
        <v>390</v>
      </c>
      <c r="B1819" s="23">
        <v>6.0</v>
      </c>
      <c r="C1819" s="1">
        <v>1000.0</v>
      </c>
    </row>
    <row r="1820" ht="15.75" customHeight="1">
      <c r="A1820" s="19" t="s">
        <v>391</v>
      </c>
      <c r="B1820" s="23">
        <v>6.0</v>
      </c>
      <c r="C1820" s="1">
        <v>1000.0</v>
      </c>
    </row>
    <row r="1821" ht="15.75" customHeight="1">
      <c r="A1821" s="19" t="s">
        <v>392</v>
      </c>
      <c r="B1821" s="23">
        <v>6.0</v>
      </c>
      <c r="C1821" s="1">
        <v>1000.0</v>
      </c>
    </row>
    <row r="1822" ht="15.75" customHeight="1">
      <c r="A1822" s="19" t="s">
        <v>393</v>
      </c>
      <c r="B1822" s="23">
        <v>6.0</v>
      </c>
      <c r="C1822" s="1">
        <v>1000.0</v>
      </c>
    </row>
    <row r="1823" ht="15.75" customHeight="1">
      <c r="A1823" s="19" t="s">
        <v>394</v>
      </c>
      <c r="B1823" s="23">
        <v>6.0</v>
      </c>
      <c r="C1823" s="1">
        <v>1000.0</v>
      </c>
    </row>
    <row r="1824" ht="15.75" customHeight="1">
      <c r="A1824" s="19" t="s">
        <v>395</v>
      </c>
      <c r="B1824" s="23">
        <v>6.0</v>
      </c>
      <c r="C1824" s="1">
        <v>1000.0</v>
      </c>
    </row>
    <row r="1825" ht="15.75" customHeight="1">
      <c r="A1825" s="19" t="s">
        <v>396</v>
      </c>
      <c r="B1825" s="23">
        <v>6.0</v>
      </c>
      <c r="C1825" s="1">
        <v>1000.0</v>
      </c>
    </row>
    <row r="1826" ht="15.75" customHeight="1">
      <c r="A1826" s="19" t="s">
        <v>397</v>
      </c>
      <c r="B1826" s="23">
        <v>6.0</v>
      </c>
      <c r="C1826" s="1">
        <v>1000.0</v>
      </c>
    </row>
    <row r="1827" ht="15.75" customHeight="1">
      <c r="A1827" s="19" t="s">
        <v>398</v>
      </c>
      <c r="B1827" s="23">
        <v>6.0</v>
      </c>
      <c r="C1827" s="1">
        <v>1000.0</v>
      </c>
    </row>
    <row r="1828" ht="15.75" customHeight="1">
      <c r="A1828" s="19" t="s">
        <v>399</v>
      </c>
      <c r="B1828" s="23">
        <v>6.0</v>
      </c>
      <c r="C1828" s="1">
        <v>1000.0</v>
      </c>
    </row>
    <row r="1829" ht="15.75" customHeight="1">
      <c r="A1829" s="19" t="s">
        <v>400</v>
      </c>
      <c r="B1829" s="23">
        <v>6.0</v>
      </c>
      <c r="C1829" s="1">
        <v>1000.0</v>
      </c>
    </row>
    <row r="1830" ht="15.75" customHeight="1">
      <c r="A1830" s="19" t="s">
        <v>401</v>
      </c>
      <c r="B1830" s="23">
        <v>6.0</v>
      </c>
      <c r="C1830" s="1">
        <v>1000.0</v>
      </c>
    </row>
    <row r="1831" ht="15.75" customHeight="1">
      <c r="A1831" s="19" t="s">
        <v>402</v>
      </c>
      <c r="B1831" s="23">
        <v>6.0</v>
      </c>
      <c r="C1831" s="1">
        <v>1000.0</v>
      </c>
    </row>
    <row r="1832" ht="15.75" customHeight="1">
      <c r="A1832" s="19" t="s">
        <v>403</v>
      </c>
      <c r="B1832" s="23">
        <v>6.0</v>
      </c>
      <c r="C1832" s="1">
        <v>1000.0</v>
      </c>
    </row>
    <row r="1833" ht="15.75" customHeight="1">
      <c r="A1833" s="19" t="s">
        <v>404</v>
      </c>
      <c r="B1833" s="23">
        <v>6.0</v>
      </c>
      <c r="C1833" s="1">
        <v>1000.0</v>
      </c>
    </row>
    <row r="1834" ht="15.75" customHeight="1">
      <c r="A1834" s="19" t="s">
        <v>405</v>
      </c>
      <c r="B1834" s="23">
        <v>6.0</v>
      </c>
      <c r="C1834" s="1">
        <v>1000.0</v>
      </c>
    </row>
    <row r="1835" ht="15.75" customHeight="1">
      <c r="A1835" s="19" t="s">
        <v>406</v>
      </c>
      <c r="B1835" s="23">
        <v>6.0</v>
      </c>
      <c r="C1835" s="1">
        <v>1000.0</v>
      </c>
    </row>
    <row r="1836" ht="15.75" customHeight="1">
      <c r="A1836" s="19" t="s">
        <v>407</v>
      </c>
      <c r="B1836" s="23">
        <v>6.0</v>
      </c>
      <c r="C1836" s="1">
        <v>1000.0</v>
      </c>
    </row>
    <row r="1837" ht="15.75" customHeight="1">
      <c r="A1837" s="19" t="s">
        <v>408</v>
      </c>
      <c r="B1837" s="23">
        <v>6.0</v>
      </c>
      <c r="C1837" s="1">
        <v>1000.0</v>
      </c>
    </row>
    <row r="1838" ht="15.75" customHeight="1">
      <c r="A1838" s="19" t="s">
        <v>409</v>
      </c>
      <c r="B1838" s="23">
        <v>6.0</v>
      </c>
      <c r="C1838" s="1">
        <v>1000.0</v>
      </c>
    </row>
    <row r="1839" ht="15.75" customHeight="1">
      <c r="A1839" s="19" t="s">
        <v>410</v>
      </c>
      <c r="B1839" s="23">
        <v>6.0</v>
      </c>
      <c r="C1839" s="1">
        <v>1000.0</v>
      </c>
    </row>
    <row r="1840" ht="15.75" customHeight="1">
      <c r="A1840" s="19" t="s">
        <v>411</v>
      </c>
      <c r="B1840" s="23">
        <v>6.0</v>
      </c>
      <c r="C1840" s="1">
        <v>1000.0</v>
      </c>
    </row>
    <row r="1841" ht="15.75" customHeight="1">
      <c r="A1841" s="19" t="s">
        <v>412</v>
      </c>
      <c r="B1841" s="23">
        <v>6.0</v>
      </c>
      <c r="C1841" s="1">
        <v>1000.0</v>
      </c>
    </row>
    <row r="1842" ht="15.75" customHeight="1">
      <c r="A1842" s="19" t="s">
        <v>413</v>
      </c>
      <c r="B1842" s="23">
        <v>6.0</v>
      </c>
      <c r="C1842" s="1">
        <v>1000.0</v>
      </c>
    </row>
    <row r="1843" ht="15.75" customHeight="1">
      <c r="A1843" s="19" t="s">
        <v>414</v>
      </c>
      <c r="B1843" s="23">
        <v>6.0</v>
      </c>
      <c r="C1843" s="1">
        <v>1000.0</v>
      </c>
    </row>
    <row r="1844" ht="15.75" customHeight="1">
      <c r="A1844" s="19" t="s">
        <v>415</v>
      </c>
      <c r="B1844" s="23">
        <v>6.0</v>
      </c>
      <c r="C1844" s="1">
        <v>1000.0</v>
      </c>
    </row>
    <row r="1845" ht="15.75" customHeight="1">
      <c r="A1845" s="19" t="s">
        <v>416</v>
      </c>
      <c r="B1845" s="23">
        <v>6.0</v>
      </c>
      <c r="C1845" s="1">
        <v>1000.0</v>
      </c>
    </row>
    <row r="1846" ht="15.75" customHeight="1">
      <c r="A1846" s="19" t="s">
        <v>417</v>
      </c>
      <c r="B1846" s="23">
        <v>6.0</v>
      </c>
      <c r="C1846" s="1">
        <v>1000.0</v>
      </c>
    </row>
    <row r="1847" ht="15.75" customHeight="1">
      <c r="A1847" s="19" t="s">
        <v>418</v>
      </c>
      <c r="B1847" s="23">
        <v>6.0</v>
      </c>
      <c r="C1847" s="1">
        <v>1000.0</v>
      </c>
    </row>
    <row r="1848" ht="15.75" customHeight="1">
      <c r="A1848" s="19" t="s">
        <v>419</v>
      </c>
      <c r="B1848" s="23">
        <v>6.0</v>
      </c>
      <c r="C1848" s="1">
        <v>1000.0</v>
      </c>
    </row>
    <row r="1849" ht="15.75" customHeight="1">
      <c r="A1849" s="19" t="s">
        <v>420</v>
      </c>
      <c r="B1849" s="23">
        <v>6.0</v>
      </c>
      <c r="C1849" s="1">
        <v>1000.0</v>
      </c>
    </row>
    <row r="1850" ht="15.75" customHeight="1">
      <c r="A1850" s="19" t="s">
        <v>421</v>
      </c>
      <c r="B1850" s="23">
        <v>6.0</v>
      </c>
      <c r="C1850" s="1">
        <v>1000.0</v>
      </c>
    </row>
    <row r="1851" ht="15.75" customHeight="1">
      <c r="A1851" s="19" t="s">
        <v>422</v>
      </c>
      <c r="B1851" s="23">
        <v>6.0</v>
      </c>
      <c r="C1851" s="1">
        <v>1000.0</v>
      </c>
    </row>
    <row r="1852" ht="15.75" customHeight="1">
      <c r="A1852" s="19" t="s">
        <v>423</v>
      </c>
      <c r="B1852" s="23">
        <v>6.0</v>
      </c>
      <c r="C1852" s="1">
        <v>1000.0</v>
      </c>
    </row>
    <row r="1853" ht="15.75" customHeight="1">
      <c r="A1853" s="19" t="s">
        <v>424</v>
      </c>
      <c r="B1853" s="23">
        <v>6.0</v>
      </c>
      <c r="C1853" s="1">
        <v>1000.0</v>
      </c>
    </row>
    <row r="1854" ht="15.75" customHeight="1">
      <c r="A1854" s="19" t="s">
        <v>425</v>
      </c>
      <c r="B1854" s="23">
        <v>6.0</v>
      </c>
      <c r="C1854" s="1">
        <v>1000.0</v>
      </c>
    </row>
    <row r="1855" ht="15.75" customHeight="1">
      <c r="A1855" s="19" t="s">
        <v>426</v>
      </c>
      <c r="B1855" s="23">
        <v>6.0</v>
      </c>
      <c r="C1855" s="1">
        <v>1000.0</v>
      </c>
    </row>
    <row r="1856" ht="15.75" customHeight="1">
      <c r="A1856" s="19" t="s">
        <v>427</v>
      </c>
      <c r="B1856" s="23">
        <v>6.0</v>
      </c>
      <c r="C1856" s="1">
        <v>1000.0</v>
      </c>
    </row>
    <row r="1857" ht="15.75" customHeight="1">
      <c r="A1857" s="19" t="s">
        <v>428</v>
      </c>
      <c r="B1857" s="23">
        <v>6.0</v>
      </c>
      <c r="C1857" s="1">
        <v>1000.0</v>
      </c>
    </row>
    <row r="1858" ht="15.75" customHeight="1">
      <c r="A1858" s="19" t="s">
        <v>429</v>
      </c>
      <c r="B1858" s="23">
        <v>6.0</v>
      </c>
      <c r="C1858" s="1">
        <v>1000.0</v>
      </c>
    </row>
    <row r="1859" ht="15.75" customHeight="1">
      <c r="A1859" s="19" t="s">
        <v>430</v>
      </c>
      <c r="B1859" s="23">
        <v>6.0</v>
      </c>
      <c r="C1859" s="1">
        <v>1000.0</v>
      </c>
    </row>
    <row r="1860" ht="15.75" customHeight="1">
      <c r="A1860" s="19" t="s">
        <v>431</v>
      </c>
      <c r="B1860" s="23">
        <v>6.0</v>
      </c>
      <c r="C1860" s="1">
        <v>1000.0</v>
      </c>
    </row>
    <row r="1861" ht="15.75" customHeight="1">
      <c r="A1861" s="19" t="s">
        <v>432</v>
      </c>
      <c r="B1861" s="23">
        <v>6.0</v>
      </c>
      <c r="C1861" s="1">
        <v>1000.0</v>
      </c>
    </row>
    <row r="1862" ht="15.75" customHeight="1">
      <c r="A1862" s="19" t="s">
        <v>433</v>
      </c>
      <c r="B1862" s="23">
        <v>6.0</v>
      </c>
      <c r="C1862" s="1">
        <v>1000.0</v>
      </c>
    </row>
    <row r="1863" ht="15.75" customHeight="1">
      <c r="A1863" s="19" t="s">
        <v>434</v>
      </c>
      <c r="B1863" s="23">
        <v>6.0</v>
      </c>
      <c r="C1863" s="1">
        <v>1000.0</v>
      </c>
    </row>
    <row r="1864" ht="15.75" customHeight="1">
      <c r="A1864" s="19" t="s">
        <v>435</v>
      </c>
      <c r="B1864" s="23">
        <v>6.0</v>
      </c>
      <c r="C1864" s="1">
        <v>1000.0</v>
      </c>
    </row>
    <row r="1865" ht="15.75" customHeight="1">
      <c r="A1865" s="19" t="s">
        <v>436</v>
      </c>
      <c r="B1865" s="23">
        <v>6.0</v>
      </c>
      <c r="C1865" s="1">
        <v>1000.0</v>
      </c>
    </row>
    <row r="1866" ht="15.75" customHeight="1">
      <c r="A1866" s="19" t="s">
        <v>437</v>
      </c>
      <c r="B1866" s="23">
        <v>6.0</v>
      </c>
      <c r="C1866" s="1">
        <v>1000.0</v>
      </c>
    </row>
    <row r="1867" ht="15.75" customHeight="1">
      <c r="A1867" s="19" t="s">
        <v>438</v>
      </c>
      <c r="B1867" s="23">
        <v>6.0</v>
      </c>
      <c r="C1867" s="1">
        <v>1000.0</v>
      </c>
    </row>
    <row r="1868" ht="15.75" customHeight="1">
      <c r="A1868" s="19" t="s">
        <v>439</v>
      </c>
      <c r="B1868" s="23">
        <v>6.0</v>
      </c>
      <c r="C1868" s="1">
        <v>1000.0</v>
      </c>
    </row>
    <row r="1869" ht="15.75" customHeight="1">
      <c r="A1869" s="19" t="s">
        <v>440</v>
      </c>
      <c r="B1869" s="23">
        <v>6.0</v>
      </c>
      <c r="C1869" s="1">
        <v>1000.0</v>
      </c>
    </row>
    <row r="1870" ht="15.75" customHeight="1">
      <c r="A1870" s="19" t="s">
        <v>441</v>
      </c>
      <c r="B1870" s="23">
        <v>6.0</v>
      </c>
      <c r="C1870" s="1">
        <v>1000.0</v>
      </c>
    </row>
    <row r="1871" ht="15.75" customHeight="1">
      <c r="A1871" s="19" t="s">
        <v>442</v>
      </c>
      <c r="B1871" s="23">
        <v>6.0</v>
      </c>
      <c r="C1871" s="1">
        <v>1000.0</v>
      </c>
    </row>
    <row r="1872" ht="15.75" customHeight="1">
      <c r="A1872" s="19" t="s">
        <v>443</v>
      </c>
      <c r="B1872" s="23">
        <v>6.0</v>
      </c>
      <c r="C1872" s="1">
        <v>1000.0</v>
      </c>
    </row>
    <row r="1873" ht="15.75" customHeight="1">
      <c r="A1873" s="19" t="s">
        <v>444</v>
      </c>
      <c r="B1873" s="23">
        <v>6.0</v>
      </c>
      <c r="C1873" s="1">
        <v>1000.0</v>
      </c>
    </row>
    <row r="1874" ht="15.75" customHeight="1">
      <c r="A1874" s="19" t="s">
        <v>445</v>
      </c>
      <c r="B1874" s="23">
        <v>6.0</v>
      </c>
      <c r="C1874" s="1">
        <v>1000.0</v>
      </c>
    </row>
    <row r="1875" ht="15.75" customHeight="1">
      <c r="A1875" s="19" t="s">
        <v>446</v>
      </c>
      <c r="B1875" s="23">
        <v>6.0</v>
      </c>
      <c r="C1875" s="1">
        <v>1000.0</v>
      </c>
    </row>
    <row r="1876" ht="15.75" customHeight="1">
      <c r="A1876" s="19" t="s">
        <v>447</v>
      </c>
      <c r="B1876" s="23">
        <v>6.0</v>
      </c>
      <c r="C1876" s="1">
        <v>1000.0</v>
      </c>
    </row>
    <row r="1877" ht="15.75" customHeight="1">
      <c r="A1877" s="19" t="s">
        <v>448</v>
      </c>
      <c r="B1877" s="23">
        <v>6.0</v>
      </c>
      <c r="C1877" s="1">
        <v>1000.0</v>
      </c>
    </row>
    <row r="1878" ht="15.75" customHeight="1">
      <c r="A1878" s="19" t="s">
        <v>449</v>
      </c>
      <c r="B1878" s="23">
        <v>6.0</v>
      </c>
      <c r="C1878" s="1">
        <v>1000.0</v>
      </c>
    </row>
    <row r="1879" ht="15.75" customHeight="1">
      <c r="A1879" s="19" t="s">
        <v>450</v>
      </c>
      <c r="B1879" s="23">
        <v>6.0</v>
      </c>
      <c r="C1879" s="1">
        <v>1000.0</v>
      </c>
    </row>
    <row r="1880" ht="15.75" customHeight="1">
      <c r="A1880" s="19" t="s">
        <v>451</v>
      </c>
      <c r="B1880" s="23">
        <v>6.0</v>
      </c>
      <c r="C1880" s="1">
        <v>1000.0</v>
      </c>
    </row>
    <row r="1881" ht="15.75" customHeight="1">
      <c r="A1881" s="19" t="s">
        <v>452</v>
      </c>
      <c r="B1881" s="23">
        <v>6.0</v>
      </c>
      <c r="C1881" s="1">
        <v>1000.0</v>
      </c>
    </row>
    <row r="1882" ht="15.75" customHeight="1">
      <c r="A1882" s="19" t="s">
        <v>453</v>
      </c>
      <c r="B1882" s="23">
        <v>6.0</v>
      </c>
      <c r="C1882" s="1">
        <v>1000.0</v>
      </c>
    </row>
    <row r="1883" ht="15.75" customHeight="1">
      <c r="A1883" s="19" t="s">
        <v>454</v>
      </c>
      <c r="B1883" s="23">
        <v>6.0</v>
      </c>
      <c r="C1883" s="1">
        <v>1000.0</v>
      </c>
    </row>
    <row r="1884" ht="15.75" customHeight="1">
      <c r="A1884" s="19" t="s">
        <v>455</v>
      </c>
      <c r="B1884" s="23">
        <v>6.0</v>
      </c>
      <c r="C1884" s="1">
        <v>1000.0</v>
      </c>
    </row>
    <row r="1885" ht="15.75" customHeight="1">
      <c r="A1885" s="19" t="s">
        <v>456</v>
      </c>
      <c r="B1885" s="23">
        <v>6.0</v>
      </c>
      <c r="C1885" s="1">
        <v>1000.0</v>
      </c>
    </row>
    <row r="1886" ht="15.75" customHeight="1">
      <c r="A1886" s="19" t="s">
        <v>457</v>
      </c>
      <c r="B1886" s="23">
        <v>6.0</v>
      </c>
      <c r="C1886" s="1">
        <v>1000.0</v>
      </c>
    </row>
    <row r="1887" ht="15.75" customHeight="1">
      <c r="A1887" s="19" t="s">
        <v>458</v>
      </c>
      <c r="B1887" s="23">
        <v>6.0</v>
      </c>
      <c r="C1887" s="1">
        <v>1000.0</v>
      </c>
    </row>
    <row r="1888" ht="15.75" customHeight="1">
      <c r="A1888" s="19" t="s">
        <v>459</v>
      </c>
      <c r="B1888" s="23">
        <v>6.0</v>
      </c>
      <c r="C1888" s="1">
        <v>1000.0</v>
      </c>
    </row>
    <row r="1889" ht="15.75" customHeight="1">
      <c r="A1889" s="19" t="s">
        <v>460</v>
      </c>
      <c r="B1889" s="23">
        <v>6.0</v>
      </c>
      <c r="C1889" s="1">
        <v>1000.0</v>
      </c>
    </row>
    <row r="1890" ht="15.75" customHeight="1">
      <c r="A1890" s="19" t="s">
        <v>461</v>
      </c>
      <c r="B1890" s="23">
        <v>6.0</v>
      </c>
      <c r="C1890" s="1">
        <v>1000.0</v>
      </c>
    </row>
    <row r="1891" ht="15.75" customHeight="1">
      <c r="A1891" s="19" t="s">
        <v>462</v>
      </c>
      <c r="B1891" s="23">
        <v>6.0</v>
      </c>
      <c r="C1891" s="1">
        <v>1000.0</v>
      </c>
    </row>
    <row r="1892" ht="15.75" customHeight="1">
      <c r="A1892" s="19" t="s">
        <v>463</v>
      </c>
      <c r="B1892" s="23">
        <v>6.0</v>
      </c>
      <c r="C1892" s="1">
        <v>1000.0</v>
      </c>
    </row>
    <row r="1893" ht="15.75" customHeight="1">
      <c r="A1893" s="19" t="s">
        <v>464</v>
      </c>
      <c r="B1893" s="23">
        <v>6.0</v>
      </c>
      <c r="C1893" s="1">
        <v>1000.0</v>
      </c>
    </row>
    <row r="1894" ht="15.75" customHeight="1">
      <c r="A1894" s="19" t="s">
        <v>465</v>
      </c>
      <c r="B1894" s="23">
        <v>6.0</v>
      </c>
      <c r="C1894" s="1">
        <v>100.0</v>
      </c>
    </row>
    <row r="1895" ht="15.75" customHeight="1">
      <c r="A1895" s="19" t="s">
        <v>466</v>
      </c>
      <c r="B1895" s="23">
        <v>6.0</v>
      </c>
      <c r="C1895" s="1">
        <v>10.0</v>
      </c>
    </row>
    <row r="1896" ht="15.75" customHeight="1">
      <c r="A1896" s="19" t="s">
        <v>467</v>
      </c>
      <c r="B1896" s="23">
        <v>6.0</v>
      </c>
      <c r="C1896" s="1">
        <v>10.0</v>
      </c>
    </row>
    <row r="1897" ht="15.75" customHeight="1">
      <c r="A1897" s="19" t="s">
        <v>468</v>
      </c>
      <c r="B1897" s="23">
        <v>6.0</v>
      </c>
      <c r="C1897" s="1">
        <v>100.0</v>
      </c>
    </row>
    <row r="1898" ht="15.75" customHeight="1">
      <c r="A1898" s="19" t="s">
        <v>469</v>
      </c>
      <c r="B1898" s="23">
        <v>6.0</v>
      </c>
      <c r="C1898" s="1">
        <v>1000.0</v>
      </c>
    </row>
    <row r="1899" ht="15.75" customHeight="1">
      <c r="A1899" s="19" t="s">
        <v>470</v>
      </c>
      <c r="B1899" s="23">
        <v>6.0</v>
      </c>
      <c r="C1899" s="1">
        <v>1000.0</v>
      </c>
    </row>
    <row r="1900" ht="15.75" customHeight="1">
      <c r="A1900" s="19" t="s">
        <v>471</v>
      </c>
      <c r="B1900" s="23">
        <v>6.0</v>
      </c>
      <c r="C1900" s="1">
        <v>1000.0</v>
      </c>
    </row>
    <row r="1901" ht="15.75" customHeight="1">
      <c r="A1901" s="19" t="s">
        <v>472</v>
      </c>
      <c r="B1901" s="23">
        <v>6.0</v>
      </c>
      <c r="C1901" s="1">
        <v>1000.0</v>
      </c>
    </row>
    <row r="1902" ht="15.75" customHeight="1">
      <c r="A1902" s="19" t="s">
        <v>473</v>
      </c>
      <c r="B1902" s="23">
        <v>6.0</v>
      </c>
      <c r="C1902" s="1">
        <v>1000.0</v>
      </c>
    </row>
    <row r="1903" ht="15.75" customHeight="1">
      <c r="A1903" s="19" t="s">
        <v>474</v>
      </c>
      <c r="B1903" s="23">
        <v>6.0</v>
      </c>
      <c r="C1903" s="1">
        <v>1000.0</v>
      </c>
    </row>
    <row r="1904" ht="15.75" customHeight="1">
      <c r="A1904" s="19" t="s">
        <v>475</v>
      </c>
      <c r="B1904" s="23">
        <v>6.0</v>
      </c>
      <c r="C1904" s="1">
        <v>1000.0</v>
      </c>
    </row>
    <row r="1905" ht="15.75" customHeight="1">
      <c r="A1905" s="19" t="s">
        <v>476</v>
      </c>
      <c r="B1905" s="23">
        <v>6.0</v>
      </c>
      <c r="C1905" s="1">
        <v>1000.0</v>
      </c>
    </row>
    <row r="1906" ht="15.75" customHeight="1">
      <c r="A1906" s="19" t="s">
        <v>477</v>
      </c>
      <c r="B1906" s="23">
        <v>6.0</v>
      </c>
      <c r="C1906" s="1">
        <v>1000.0</v>
      </c>
    </row>
    <row r="1907" ht="15.75" customHeight="1">
      <c r="A1907" s="19" t="s">
        <v>478</v>
      </c>
      <c r="B1907" s="23">
        <v>6.0</v>
      </c>
      <c r="C1907" s="1">
        <v>1000.0</v>
      </c>
    </row>
    <row r="1908" ht="15.75" customHeight="1">
      <c r="A1908" s="19" t="s">
        <v>479</v>
      </c>
      <c r="B1908" s="23">
        <v>6.0</v>
      </c>
      <c r="C1908" s="1">
        <v>1000.0</v>
      </c>
    </row>
    <row r="1909" ht="15.75" customHeight="1">
      <c r="A1909" s="19" t="s">
        <v>480</v>
      </c>
      <c r="B1909" s="23">
        <v>6.0</v>
      </c>
      <c r="C1909" s="1">
        <v>1000.0</v>
      </c>
    </row>
    <row r="1910" ht="15.75" customHeight="1">
      <c r="A1910" s="19" t="s">
        <v>481</v>
      </c>
      <c r="B1910" s="23">
        <v>6.0</v>
      </c>
      <c r="C1910" s="1">
        <v>100.0</v>
      </c>
    </row>
    <row r="1911" ht="15.75" customHeight="1">
      <c r="A1911" s="19" t="s">
        <v>482</v>
      </c>
      <c r="B1911" s="23">
        <v>6.0</v>
      </c>
      <c r="C1911" s="1">
        <v>100.0</v>
      </c>
    </row>
    <row r="1912" ht="15.75" customHeight="1">
      <c r="A1912" s="19" t="s">
        <v>483</v>
      </c>
      <c r="B1912" s="23">
        <v>6.0</v>
      </c>
      <c r="C1912" s="1">
        <v>1000.0</v>
      </c>
    </row>
    <row r="1913" ht="15.75" customHeight="1">
      <c r="A1913" s="19" t="s">
        <v>484</v>
      </c>
      <c r="B1913" s="23">
        <v>6.0</v>
      </c>
      <c r="C1913" s="1">
        <v>1000.0</v>
      </c>
    </row>
    <row r="1914" ht="15.75" customHeight="1">
      <c r="A1914" s="19" t="s">
        <v>485</v>
      </c>
      <c r="B1914" s="23">
        <v>6.0</v>
      </c>
      <c r="C1914" s="1">
        <v>1000.0</v>
      </c>
    </row>
    <row r="1915" ht="15.75" customHeight="1">
      <c r="A1915" s="19" t="s">
        <v>486</v>
      </c>
      <c r="B1915" s="23">
        <v>6.0</v>
      </c>
      <c r="C1915" s="1">
        <v>1000.0</v>
      </c>
    </row>
    <row r="1916" ht="15.75" customHeight="1">
      <c r="A1916" s="19" t="s">
        <v>487</v>
      </c>
      <c r="B1916" s="23">
        <v>6.0</v>
      </c>
      <c r="C1916" s="1">
        <v>1000.0</v>
      </c>
    </row>
    <row r="1917" ht="15.75" customHeight="1">
      <c r="A1917" s="19" t="s">
        <v>488</v>
      </c>
      <c r="B1917" s="23">
        <v>6.0</v>
      </c>
      <c r="C1917" s="1">
        <v>1000.0</v>
      </c>
    </row>
    <row r="1918" ht="15.75" customHeight="1">
      <c r="A1918" s="19" t="s">
        <v>489</v>
      </c>
      <c r="B1918" s="23">
        <v>6.0</v>
      </c>
      <c r="C1918" s="1">
        <v>1000.0</v>
      </c>
    </row>
    <row r="1919" ht="15.75" customHeight="1">
      <c r="A1919" s="19" t="s">
        <v>490</v>
      </c>
      <c r="B1919" s="23">
        <v>6.0</v>
      </c>
      <c r="C1919" s="1">
        <v>1000.0</v>
      </c>
    </row>
    <row r="1920" ht="15.75" customHeight="1">
      <c r="A1920" s="19" t="s">
        <v>491</v>
      </c>
      <c r="B1920" s="23">
        <v>6.0</v>
      </c>
      <c r="C1920" s="1">
        <v>1000.0</v>
      </c>
    </row>
    <row r="1921" ht="15.75" customHeight="1">
      <c r="A1921" s="19" t="s">
        <v>492</v>
      </c>
      <c r="B1921" s="23">
        <v>6.0</v>
      </c>
      <c r="C1921" s="1">
        <v>1000.0</v>
      </c>
    </row>
    <row r="1922" ht="15.75" customHeight="1">
      <c r="A1922" s="19" t="s">
        <v>493</v>
      </c>
      <c r="B1922" s="23">
        <v>6.0</v>
      </c>
      <c r="C1922" s="1">
        <v>1000.0</v>
      </c>
    </row>
    <row r="1923" ht="15.75" customHeight="1">
      <c r="A1923" s="19" t="s">
        <v>494</v>
      </c>
      <c r="B1923" s="23">
        <v>6.0</v>
      </c>
      <c r="C1923" s="1">
        <v>1000.0</v>
      </c>
    </row>
    <row r="1924" ht="15.75" customHeight="1">
      <c r="A1924" s="19" t="s">
        <v>495</v>
      </c>
      <c r="B1924" s="23">
        <v>6.0</v>
      </c>
      <c r="C1924" s="1">
        <v>100.0</v>
      </c>
    </row>
    <row r="1925" ht="15.75" customHeight="1">
      <c r="A1925" s="19" t="s">
        <v>496</v>
      </c>
      <c r="B1925" s="23">
        <v>6.0</v>
      </c>
      <c r="C1925" s="1">
        <v>100.0</v>
      </c>
    </row>
    <row r="1926" ht="15.75" customHeight="1">
      <c r="A1926" s="19" t="s">
        <v>497</v>
      </c>
      <c r="B1926" s="23">
        <v>6.0</v>
      </c>
      <c r="C1926" s="1">
        <v>100.0</v>
      </c>
    </row>
    <row r="1927" ht="15.75" customHeight="1">
      <c r="A1927" s="19" t="s">
        <v>498</v>
      </c>
      <c r="B1927" s="23">
        <v>6.0</v>
      </c>
      <c r="C1927" s="1">
        <v>100.0</v>
      </c>
    </row>
    <row r="1928" ht="15.75" customHeight="1">
      <c r="A1928" s="19" t="s">
        <v>499</v>
      </c>
      <c r="B1928" s="23">
        <v>6.0</v>
      </c>
      <c r="C1928" s="1">
        <v>1000.0</v>
      </c>
    </row>
    <row r="1929" ht="15.75" customHeight="1">
      <c r="A1929" s="19" t="s">
        <v>500</v>
      </c>
      <c r="B1929" s="23">
        <v>6.0</v>
      </c>
      <c r="C1929" s="1">
        <v>1000.0</v>
      </c>
    </row>
    <row r="1930" ht="15.75" customHeight="1">
      <c r="A1930" s="19" t="s">
        <v>501</v>
      </c>
      <c r="B1930" s="23">
        <v>6.0</v>
      </c>
      <c r="C1930" s="1">
        <v>1000.0</v>
      </c>
    </row>
    <row r="1931" ht="15.75" customHeight="1">
      <c r="A1931" s="19" t="s">
        <v>502</v>
      </c>
      <c r="B1931" s="23">
        <v>6.0</v>
      </c>
      <c r="C1931" s="1">
        <v>1000.0</v>
      </c>
    </row>
    <row r="1932" ht="15.75" customHeight="1">
      <c r="A1932" s="19" t="s">
        <v>503</v>
      </c>
      <c r="B1932" s="23">
        <v>6.0</v>
      </c>
      <c r="C1932" s="1">
        <v>1000.0</v>
      </c>
    </row>
    <row r="1933" ht="15.75" customHeight="1">
      <c r="A1933" s="19" t="s">
        <v>504</v>
      </c>
      <c r="B1933" s="23">
        <v>6.0</v>
      </c>
      <c r="C1933" s="1">
        <v>1000.0</v>
      </c>
    </row>
    <row r="1934" ht="15.75" customHeight="1">
      <c r="A1934" s="19" t="s">
        <v>505</v>
      </c>
      <c r="B1934" s="23">
        <v>6.0</v>
      </c>
      <c r="C1934" s="1">
        <v>1000.0</v>
      </c>
    </row>
    <row r="1935" ht="15.75" customHeight="1">
      <c r="A1935" s="19" t="s">
        <v>506</v>
      </c>
      <c r="B1935" s="23">
        <v>6.0</v>
      </c>
      <c r="C1935" s="1">
        <v>1000.0</v>
      </c>
    </row>
    <row r="1936" ht="15.75" customHeight="1">
      <c r="A1936" s="19" t="s">
        <v>507</v>
      </c>
      <c r="B1936" s="23">
        <v>6.0</v>
      </c>
      <c r="C1936" s="1">
        <v>1000.0</v>
      </c>
    </row>
    <row r="1937" ht="15.75" customHeight="1">
      <c r="A1937" s="19" t="s">
        <v>508</v>
      </c>
      <c r="B1937" s="23">
        <v>6.0</v>
      </c>
      <c r="C1937" s="1">
        <v>1000.0</v>
      </c>
    </row>
    <row r="1938" ht="15.75" customHeight="1">
      <c r="A1938" s="19" t="s">
        <v>509</v>
      </c>
      <c r="B1938" s="23">
        <v>6.0</v>
      </c>
      <c r="C1938" s="1">
        <v>1000.0</v>
      </c>
    </row>
    <row r="1939" ht="15.75" customHeight="1">
      <c r="A1939" s="19" t="s">
        <v>510</v>
      </c>
      <c r="B1939" s="23">
        <v>6.0</v>
      </c>
      <c r="C1939" s="1">
        <v>1000.0</v>
      </c>
    </row>
    <row r="1940" ht="15.75" customHeight="1">
      <c r="A1940" s="19" t="s">
        <v>511</v>
      </c>
      <c r="B1940" s="23">
        <v>6.0</v>
      </c>
      <c r="C1940" s="1">
        <v>1000.0</v>
      </c>
    </row>
    <row r="1941" ht="15.75" customHeight="1">
      <c r="A1941" s="19" t="s">
        <v>512</v>
      </c>
      <c r="B1941" s="23">
        <v>6.0</v>
      </c>
      <c r="C1941" s="1">
        <v>100.0</v>
      </c>
    </row>
    <row r="1942" ht="15.75" customHeight="1">
      <c r="A1942" s="19" t="s">
        <v>513</v>
      </c>
      <c r="B1942" s="23">
        <v>6.0</v>
      </c>
      <c r="C1942" s="1">
        <v>100.0</v>
      </c>
    </row>
    <row r="1943" ht="15.75" customHeight="1">
      <c r="A1943" s="19" t="s">
        <v>514</v>
      </c>
      <c r="B1943" s="23">
        <v>6.0</v>
      </c>
      <c r="C1943" s="1">
        <v>100.0</v>
      </c>
    </row>
    <row r="1944" ht="15.75" customHeight="1">
      <c r="A1944" s="19" t="s">
        <v>515</v>
      </c>
      <c r="B1944" s="23">
        <v>6.0</v>
      </c>
      <c r="C1944" s="1">
        <v>100.0</v>
      </c>
    </row>
    <row r="1945" ht="15.75" customHeight="1">
      <c r="A1945" s="19" t="s">
        <v>516</v>
      </c>
      <c r="B1945" s="23">
        <v>6.0</v>
      </c>
      <c r="C1945" s="1">
        <v>10.0</v>
      </c>
    </row>
    <row r="1946" ht="15.75" customHeight="1">
      <c r="A1946" s="19" t="s">
        <v>517</v>
      </c>
      <c r="B1946" s="23">
        <v>6.0</v>
      </c>
      <c r="C1946" s="1">
        <v>10.0</v>
      </c>
    </row>
    <row r="1947" ht="15.75" customHeight="1">
      <c r="A1947" s="19" t="s">
        <v>518</v>
      </c>
      <c r="B1947" s="23">
        <v>6.0</v>
      </c>
      <c r="C1947" s="1">
        <v>10.0</v>
      </c>
    </row>
    <row r="1948" ht="15.75" customHeight="1">
      <c r="A1948" s="19" t="s">
        <v>519</v>
      </c>
      <c r="B1948" s="23">
        <v>6.0</v>
      </c>
      <c r="C1948" s="1">
        <v>100.0</v>
      </c>
    </row>
    <row r="1949" ht="15.75" customHeight="1">
      <c r="A1949" s="19" t="s">
        <v>520</v>
      </c>
      <c r="B1949" s="23">
        <v>6.0</v>
      </c>
      <c r="C1949" s="1">
        <v>100.0</v>
      </c>
    </row>
    <row r="1950" ht="15.75" customHeight="1">
      <c r="A1950" s="19" t="s">
        <v>521</v>
      </c>
      <c r="B1950" s="23">
        <v>6.0</v>
      </c>
      <c r="C1950" s="1">
        <v>1000.0</v>
      </c>
    </row>
    <row r="1951" ht="15.75" customHeight="1">
      <c r="A1951" s="19" t="s">
        <v>522</v>
      </c>
      <c r="B1951" s="23">
        <v>6.0</v>
      </c>
      <c r="C1951" s="1">
        <v>1000.0</v>
      </c>
    </row>
    <row r="1952" ht="15.75" customHeight="1">
      <c r="A1952" s="19" t="s">
        <v>523</v>
      </c>
      <c r="B1952" s="23">
        <v>6.0</v>
      </c>
      <c r="C1952" s="1">
        <v>1000.0</v>
      </c>
    </row>
    <row r="1953" ht="15.75" customHeight="1">
      <c r="A1953" s="19" t="s">
        <v>524</v>
      </c>
      <c r="B1953" s="23">
        <v>6.0</v>
      </c>
      <c r="C1953" s="1">
        <v>1000.0</v>
      </c>
    </row>
    <row r="1954" ht="15.75" customHeight="1">
      <c r="A1954" s="19" t="s">
        <v>525</v>
      </c>
      <c r="B1954" s="23">
        <v>6.0</v>
      </c>
      <c r="C1954" s="1">
        <v>1000.0</v>
      </c>
    </row>
    <row r="1955" ht="15.75" customHeight="1">
      <c r="A1955" s="19" t="s">
        <v>526</v>
      </c>
      <c r="B1955" s="23">
        <v>6.0</v>
      </c>
      <c r="C1955" s="1">
        <v>1000.0</v>
      </c>
    </row>
    <row r="1956" ht="15.75" customHeight="1">
      <c r="A1956" s="19" t="s">
        <v>527</v>
      </c>
      <c r="B1956" s="23">
        <v>6.0</v>
      </c>
      <c r="C1956" s="1">
        <v>1000.0</v>
      </c>
    </row>
    <row r="1957" ht="15.75" customHeight="1">
      <c r="A1957" s="19" t="s">
        <v>528</v>
      </c>
      <c r="B1957" s="23">
        <v>6.0</v>
      </c>
      <c r="C1957" s="1">
        <v>1000.0</v>
      </c>
    </row>
    <row r="1958" ht="15.75" customHeight="1">
      <c r="A1958" s="19" t="s">
        <v>529</v>
      </c>
      <c r="B1958" s="23">
        <v>6.0</v>
      </c>
      <c r="C1958" s="1">
        <v>1000.0</v>
      </c>
    </row>
    <row r="1959" ht="15.75" customHeight="1">
      <c r="A1959" s="19" t="s">
        <v>530</v>
      </c>
      <c r="B1959" s="23">
        <v>6.0</v>
      </c>
      <c r="C1959" s="1">
        <v>1000.0</v>
      </c>
    </row>
    <row r="1960" ht="15.75" customHeight="1">
      <c r="A1960" s="19" t="s">
        <v>531</v>
      </c>
      <c r="B1960" s="23">
        <v>6.0</v>
      </c>
      <c r="C1960" s="1">
        <v>1000.0</v>
      </c>
    </row>
    <row r="1961" ht="15.75" customHeight="1">
      <c r="A1961" s="19" t="s">
        <v>532</v>
      </c>
      <c r="B1961" s="23">
        <v>6.0</v>
      </c>
      <c r="C1961" s="1">
        <v>100.0</v>
      </c>
    </row>
    <row r="1962" ht="15.75" customHeight="1">
      <c r="A1962" s="19" t="s">
        <v>533</v>
      </c>
      <c r="B1962" s="23">
        <v>6.0</v>
      </c>
      <c r="C1962" s="1">
        <v>100.0</v>
      </c>
    </row>
    <row r="1963" ht="15.75" customHeight="1">
      <c r="A1963" s="19" t="s">
        <v>534</v>
      </c>
      <c r="B1963" s="23">
        <v>6.0</v>
      </c>
      <c r="C1963" s="1">
        <v>10.0</v>
      </c>
    </row>
    <row r="1964" ht="15.75" customHeight="1">
      <c r="A1964" s="19" t="s">
        <v>535</v>
      </c>
      <c r="B1964" s="23">
        <v>6.0</v>
      </c>
      <c r="C1964" s="1">
        <v>10.0</v>
      </c>
    </row>
    <row r="1965" ht="15.75" customHeight="1">
      <c r="A1965" s="19" t="s">
        <v>536</v>
      </c>
      <c r="B1965" s="23">
        <v>6.0</v>
      </c>
      <c r="C1965" s="1">
        <v>10.0</v>
      </c>
    </row>
    <row r="1966" ht="15.75" customHeight="1">
      <c r="A1966" s="19" t="s">
        <v>537</v>
      </c>
      <c r="B1966" s="23">
        <v>6.0</v>
      </c>
      <c r="C1966" s="1">
        <v>10.0</v>
      </c>
    </row>
    <row r="1967" ht="15.75" customHeight="1">
      <c r="A1967" s="19" t="s">
        <v>538</v>
      </c>
      <c r="B1967" s="23">
        <v>6.0</v>
      </c>
      <c r="C1967" s="1">
        <v>10.0</v>
      </c>
    </row>
    <row r="1968" ht="15.75" customHeight="1">
      <c r="A1968" s="19" t="s">
        <v>539</v>
      </c>
      <c r="B1968" s="23">
        <v>6.0</v>
      </c>
      <c r="C1968" s="1">
        <v>10.0</v>
      </c>
    </row>
    <row r="1969" ht="15.75" customHeight="1">
      <c r="A1969" s="19" t="s">
        <v>540</v>
      </c>
      <c r="B1969" s="23">
        <v>6.0</v>
      </c>
      <c r="C1969" s="1">
        <v>10.0</v>
      </c>
    </row>
    <row r="1970" ht="15.75" customHeight="1">
      <c r="A1970" s="19" t="s">
        <v>541</v>
      </c>
      <c r="B1970" s="23">
        <v>6.0</v>
      </c>
      <c r="C1970" s="1">
        <v>100.0</v>
      </c>
    </row>
    <row r="1971" ht="15.75" customHeight="1">
      <c r="A1971" s="19" t="s">
        <v>542</v>
      </c>
      <c r="B1971" s="23">
        <v>6.0</v>
      </c>
      <c r="C1971" s="1">
        <v>100.0</v>
      </c>
    </row>
    <row r="1972" ht="15.75" customHeight="1">
      <c r="A1972" s="19" t="s">
        <v>543</v>
      </c>
      <c r="B1972" s="23">
        <v>6.0</v>
      </c>
      <c r="C1972" s="1">
        <v>1000.0</v>
      </c>
    </row>
    <row r="1973" ht="15.75" customHeight="1">
      <c r="A1973" s="19" t="s">
        <v>544</v>
      </c>
      <c r="B1973" s="23">
        <v>6.0</v>
      </c>
      <c r="C1973" s="1">
        <v>1000.0</v>
      </c>
    </row>
    <row r="1974" ht="15.75" customHeight="1">
      <c r="A1974" s="19" t="s">
        <v>545</v>
      </c>
      <c r="B1974" s="23">
        <v>6.0</v>
      </c>
      <c r="C1974" s="1">
        <v>1000.0</v>
      </c>
    </row>
    <row r="1975" ht="15.75" customHeight="1">
      <c r="A1975" s="19" t="s">
        <v>546</v>
      </c>
      <c r="B1975" s="23">
        <v>6.0</v>
      </c>
      <c r="C1975" s="1">
        <v>1000.0</v>
      </c>
    </row>
    <row r="1976" ht="15.75" customHeight="1">
      <c r="A1976" s="19" t="s">
        <v>547</v>
      </c>
      <c r="B1976" s="23">
        <v>6.0</v>
      </c>
      <c r="C1976" s="1">
        <v>1000.0</v>
      </c>
    </row>
    <row r="1977" ht="15.75" customHeight="1">
      <c r="A1977" s="19" t="s">
        <v>548</v>
      </c>
      <c r="B1977" s="23">
        <v>6.0</v>
      </c>
      <c r="C1977" s="1">
        <v>1000.0</v>
      </c>
    </row>
    <row r="1978" ht="15.75" customHeight="1">
      <c r="A1978" s="19" t="s">
        <v>549</v>
      </c>
      <c r="B1978" s="23">
        <v>6.0</v>
      </c>
      <c r="C1978" s="1">
        <v>1000.0</v>
      </c>
    </row>
    <row r="1979" ht="15.75" customHeight="1">
      <c r="A1979" s="19" t="s">
        <v>550</v>
      </c>
      <c r="B1979" s="23">
        <v>6.0</v>
      </c>
      <c r="C1979" s="1">
        <v>1000.0</v>
      </c>
    </row>
    <row r="1980" ht="15.75" customHeight="1">
      <c r="A1980" s="19" t="s">
        <v>551</v>
      </c>
      <c r="B1980" s="23">
        <v>6.0</v>
      </c>
      <c r="C1980" s="1">
        <v>1000.0</v>
      </c>
    </row>
    <row r="1981" ht="15.75" customHeight="1">
      <c r="A1981" s="19" t="s">
        <v>552</v>
      </c>
      <c r="B1981" s="23">
        <v>6.0</v>
      </c>
      <c r="C1981" s="1">
        <v>1000.0</v>
      </c>
    </row>
    <row r="1982" ht="15.75" customHeight="1">
      <c r="A1982" s="19" t="s">
        <v>553</v>
      </c>
      <c r="B1982" s="23">
        <v>6.0</v>
      </c>
      <c r="C1982" s="1">
        <v>1000.0</v>
      </c>
    </row>
    <row r="1983" ht="15.75" customHeight="1">
      <c r="A1983" s="19" t="s">
        <v>554</v>
      </c>
      <c r="B1983" s="23">
        <v>6.0</v>
      </c>
      <c r="C1983" s="1">
        <v>1000.0</v>
      </c>
    </row>
    <row r="1984" ht="15.75" customHeight="1">
      <c r="A1984" s="19" t="s">
        <v>555</v>
      </c>
      <c r="B1984" s="23">
        <v>6.0</v>
      </c>
      <c r="C1984" s="1">
        <v>1000.0</v>
      </c>
    </row>
  </sheetData>
  <printOptions/>
  <pageMargins bottom="0.787401575" footer="0.0" header="0.0" left="0.511811024" right="0.511811024" top="0.787401575"/>
  <pageSetup orientation="landscape"/>
  <drawing r:id="rId1"/>
</worksheet>
</file>